
<file path=[Content_Types].xml><?xml version="1.0" encoding="utf-8"?>
<Types xmlns="http://schemas.openxmlformats.org/package/2006/content-type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429"/>
  <workbookPr defaultThemeVersion="166925"/>
  <mc:AlternateContent xmlns:mc="http://schemas.openxmlformats.org/markup-compatibility/2006">
    <mc:Choice Requires="x15">
      <x15ac:absPath xmlns:x15ac="http://schemas.microsoft.com/office/spreadsheetml/2010/11/ac" url="C:\Users\user\Desktop\"/>
    </mc:Choice>
  </mc:AlternateContent>
  <xr:revisionPtr revIDLastSave="0" documentId="8_{14298FDC-1F4D-4F6E-B74B-5677727E59A7}" xr6:coauthVersionLast="47" xr6:coauthVersionMax="47" xr10:uidLastSave="{00000000-0000-0000-0000-000000000000}"/>
  <bookViews>
    <workbookView xWindow="-120" yWindow="-120" windowWidth="29040" windowHeight="15720" xr2:uid="{BFBDADCD-E21A-4E51-8D47-4324F36C8F19}"/>
  </bookViews>
  <sheets>
    <sheet name="表單說明" sheetId="1" r:id="rId1"/>
    <sheet name="表一" sheetId="2" r:id="rId2"/>
    <sheet name="表二" sheetId="3" r:id="rId3"/>
    <sheet name="表三" sheetId="4" r:id="rId4"/>
    <sheet name="表四" sheetId="5" r:id="rId5"/>
    <sheet name="表五" sheetId="6" r:id="rId6"/>
    <sheet name="表六" sheetId="7" r:id="rId7"/>
    <sheet name="表七" sheetId="8" r:id="rId8"/>
    <sheet name="表八" sheetId="9" r:id="rId9"/>
    <sheet name="表九" sheetId="10" r:id="rId10"/>
    <sheet name="附表一" sheetId="11" r:id="rId11"/>
    <sheet name="附表二" sheetId="12" r:id="rId12"/>
    <sheet name="附表三" sheetId="13" r:id="rId13"/>
    <sheet name="附表四" sheetId="14" r:id="rId14"/>
    <sheet name="附表五" sheetId="15" r:id="rId15"/>
    <sheet name="附表六" sheetId="16" r:id="rId16"/>
    <sheet name="附表七" sheetId="17" r:id="rId17"/>
  </sheets>
  <externalReferences>
    <externalReference r:id="rId18"/>
    <externalReference r:id="rId19"/>
  </externalReferences>
  <definedNames>
    <definedName name="_xlnm._FilterDatabase" localSheetId="15" hidden="1">附表六!$A$1:$D$325</definedName>
    <definedName name="_xlnm.Print_Area" localSheetId="7">表七!$A$1:$AH$203</definedName>
    <definedName name="_xlnm.Print_Area" localSheetId="8">表八!$A$1:$M$29</definedName>
    <definedName name="_xlnm.Print_Area" localSheetId="5">表五!$A$1:$AU$212</definedName>
    <definedName name="_xlnm.Print_Area" localSheetId="6">表六!$A$1:$S$202</definedName>
    <definedName name="_xlnm.Print_Area" localSheetId="4">表四!$A$1:$Y$201</definedName>
    <definedName name="_xlnm.Print_Area" localSheetId="0">表單說明!$A$1:$E$26</definedName>
    <definedName name="_xlnm.Print_Titles" localSheetId="7">表七!$2:$4</definedName>
    <definedName name="_xlnm.Print_Titles" localSheetId="5">表五!$1:$3</definedName>
    <definedName name="_xlnm.Print_Titles" localSheetId="6">表六!$2:$5</definedName>
    <definedName name="_xlnm.Print_Titles" localSheetId="4">表四!$2:$3</definedName>
    <definedName name="士林區">附表三!$C$11</definedName>
    <definedName name="大同區">附表三!$C$5</definedName>
    <definedName name="大安區">附表三!$C$8</definedName>
    <definedName name="中山區">附表三!$C$6</definedName>
    <definedName name="中正區">附表三!$C$4</definedName>
    <definedName name="仁愛區">附表三!$C$17</definedName>
    <definedName name="內湖區">附表三!$C$13</definedName>
    <definedName name="文山區">附表三!$C$15</definedName>
    <definedName name="北投區">附表三!$C$12</definedName>
    <definedName name="台中縣" localSheetId="7">[1]表單連結!#REF!</definedName>
    <definedName name="台中縣" localSheetId="8">[1]表單連結!#REF!</definedName>
    <definedName name="台中縣" localSheetId="6">[1]表單連結!#REF!</definedName>
    <definedName name="台中縣" localSheetId="0">[1]表單連結!#REF!</definedName>
    <definedName name="台中縣" localSheetId="11">[1]表單連結!#REF!</definedName>
    <definedName name="台中縣">[1]表單連結!#REF!</definedName>
    <definedName name="台北縣" localSheetId="7">[1]表單連結!#REF!</definedName>
    <definedName name="台北縣" localSheetId="8">[1]表單連結!#REF!</definedName>
    <definedName name="台北縣" localSheetId="6">[1]表單連結!#REF!</definedName>
    <definedName name="台北縣" localSheetId="0">[1]表單連結!#REF!</definedName>
    <definedName name="台北縣" localSheetId="11">[1]表單連結!#REF!</definedName>
    <definedName name="台北縣">[1]表單連結!#REF!</definedName>
    <definedName name="台南縣" localSheetId="7">[1]表單連結!#REF!</definedName>
    <definedName name="台南縣" localSheetId="8">[1]表單連結!#REF!</definedName>
    <definedName name="台南縣" localSheetId="6">[1]表單連結!#REF!</definedName>
    <definedName name="台南縣" localSheetId="0">[1]表單連結!#REF!</definedName>
    <definedName name="台南縣" localSheetId="11">[1]表單連結!#REF!</definedName>
    <definedName name="台南縣">[1]表單連結!#REF!</definedName>
    <definedName name="宜蘭縣">附表三!$A$55:$A$67</definedName>
    <definedName name="松山區">附表三!$C$7</definedName>
    <definedName name="花蓮縣">附表三!$A$371:$A$383</definedName>
    <definedName name="金門縣">附表三!$A$385:$A$390</definedName>
    <definedName name="信義區">附表三!$C$10</definedName>
    <definedName name="南投縣">附表三!$A$177:$A$189</definedName>
    <definedName name="南海諸島">附表三!$A$310:$A$311</definedName>
    <definedName name="南港區">附表三!$C$14</definedName>
    <definedName name="屏東縣">附表三!$A$320:$A$352</definedName>
    <definedName name="苗栗縣">附表三!$A$101:$A$118</definedName>
    <definedName name="原燃物料">[1]表三!$I$4:$I$194</definedName>
    <definedName name="原燃物料代碼及名稱" localSheetId="7">[1]表三!#REF!</definedName>
    <definedName name="原燃物料代碼及名稱" localSheetId="8">[1]表三!#REF!</definedName>
    <definedName name="原燃物料代碼及名稱" localSheetId="6">[1]表三!#REF!</definedName>
    <definedName name="原燃物料代碼及名稱" localSheetId="0">[1]表三!#REF!</definedName>
    <definedName name="原燃物料代碼及名稱" localSheetId="11">[1]表三!#REF!</definedName>
    <definedName name="原燃物料代碼及名稱">[1]表三!#REF!</definedName>
    <definedName name="原燃物料編號_名稱" localSheetId="7">[1]表三!#REF!</definedName>
    <definedName name="原燃物料編號_名稱" localSheetId="8">[1]表三!#REF!</definedName>
    <definedName name="原燃物料編號_名稱" localSheetId="0">[1]表三!#REF!</definedName>
    <definedName name="原燃物料編號_名稱">[1]表三!#REF!</definedName>
    <definedName name="桃園市">附表三!$A$87:$A$99</definedName>
    <definedName name="高雄市">附表三!$A$271:$A$308</definedName>
    <definedName name="高雄縣" localSheetId="7">[1]表單連結!#REF!</definedName>
    <definedName name="高雄縣" localSheetId="8">[1]表單連結!#REF!</definedName>
    <definedName name="高雄縣" localSheetId="6">[1]表單連結!#REF!</definedName>
    <definedName name="高雄縣" localSheetId="0">[1]表單連結!#REF!</definedName>
    <definedName name="高雄縣" localSheetId="11">[1]表單連結!#REF!</definedName>
    <definedName name="高雄縣">[1]表單連結!#REF!</definedName>
    <definedName name="基隆市">附表三!$A$17:$A$23</definedName>
    <definedName name="強度行業">[2]清單!$A$76:$A$79</definedName>
    <definedName name="排放型式">[2]清單!$A$65:$E$65,[2]清單!$A$66:$B$66,[2]清單!$A$67:$E$67</definedName>
    <definedName name="排放強度產品" localSheetId="7">!#REF!</definedName>
    <definedName name="排放強度產品" localSheetId="8">!#REF!</definedName>
    <definedName name="排放強度產品" localSheetId="6">!#REF!</definedName>
    <definedName name="排放強度產品" localSheetId="0">!#REF!</definedName>
    <definedName name="排放強度產品" localSheetId="11">!#REF!</definedName>
    <definedName name="排放強度產品">!#REF!</definedName>
    <definedName name="產品" localSheetId="7">!#REF!</definedName>
    <definedName name="產品" localSheetId="8">!#REF!</definedName>
    <definedName name="產品" localSheetId="6">!#REF!</definedName>
    <definedName name="產品" localSheetId="0">!#REF!</definedName>
    <definedName name="產品" localSheetId="11">!#REF!</definedName>
    <definedName name="產品">!#REF!</definedName>
    <definedName name="設備">[1]表三!$D$4:$D$194</definedName>
    <definedName name="連江縣">附表三!$A$392:$A$395</definedName>
    <definedName name="雲林縣">附表三!$A$212:$A$231</definedName>
    <definedName name="新北市">附表三!$A$25:$A$53</definedName>
    <definedName name="新竹市">附表三!$A$71</definedName>
    <definedName name="新竹縣">附表三!$A$73:$A$85</definedName>
    <definedName name="萬華區">附表三!$C$9</definedName>
    <definedName name="嘉義市">附表三!$A$191</definedName>
    <definedName name="嘉義縣">附表三!$A$193:$A$210</definedName>
    <definedName name="彰化縣">附表三!$A$150:$A$175</definedName>
    <definedName name="臺中市">附表三!$A$120:$A$148</definedName>
    <definedName name="臺北市" localSheetId="7">!#REF!</definedName>
    <definedName name="臺北市" localSheetId="8">!#REF!</definedName>
    <definedName name="臺北市" localSheetId="5">!#REF!</definedName>
    <definedName name="臺北市" localSheetId="6">!#REF!</definedName>
    <definedName name="臺北市" localSheetId="4">!#REF!</definedName>
    <definedName name="臺北市" localSheetId="0">!#REF!</definedName>
    <definedName name="臺北市" localSheetId="10">!#REF!</definedName>
    <definedName name="臺北市" localSheetId="16">!#REF!</definedName>
    <definedName name="臺北市" localSheetId="11">!#REF!</definedName>
    <definedName name="臺北市" localSheetId="15">!#REF!</definedName>
    <definedName name="臺北市">附表三!$A$4:$A$15</definedName>
    <definedName name="臺東縣">附表三!$A$354:$A$369</definedName>
    <definedName name="臺南市">附表三!$A$233:$A$269</definedName>
    <definedName name="製程">[1]表三!$A$4:$A$194</definedName>
    <definedName name="澎湖縣">附表三!$A$313:$A$318</definedName>
    <definedName name="縣市" localSheetId="7">[1]表單連結!#REF!</definedName>
    <definedName name="縣市" localSheetId="8">[1]表單連結!#REF!</definedName>
    <definedName name="縣市" localSheetId="6">[1]表單連結!#REF!</definedName>
    <definedName name="縣市" localSheetId="0">[1]表單連結!#REF!</definedName>
    <definedName name="縣市" localSheetId="11">[1]表單連結!#REF!</definedName>
    <definedName name="縣市">[1]表單連結!#REF!</definedName>
    <definedName name="縣市別" localSheetId="7">[1]表單連結!$A$1:$A$22</definedName>
    <definedName name="縣市別" localSheetId="8">[1]表單連結!$A$1:$A$22</definedName>
    <definedName name="縣市別" localSheetId="5">[1]表單連結!$A$1:$A$22</definedName>
    <definedName name="縣市別" localSheetId="6">[1]表單連結!$A$1:$A$22</definedName>
    <definedName name="縣市別" localSheetId="4">[1]表單連結!$A$1:$A$22</definedName>
    <definedName name="縣市別" localSheetId="0">[1]表單連結!$A$1:$A$22</definedName>
    <definedName name="縣市別" localSheetId="10">[1]表單連結!$A$1:$A$22</definedName>
    <definedName name="縣市別" localSheetId="16">[1]表單連結!$A$1:$A$22</definedName>
    <definedName name="縣市別" localSheetId="11">[1]表單連結!$A$1:$A$22</definedName>
    <definedName name="縣市別" localSheetId="15">[1]表單連結!$A$1:$A$22</definedName>
    <definedName name="縣市別">附表三!$E$3:$E$25</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B191" i="13" l="1"/>
  <c r="B71" i="13"/>
  <c r="E1" i="9"/>
  <c r="Z203" i="8"/>
  <c r="R203" i="8"/>
  <c r="J203" i="8"/>
  <c r="D203" i="8"/>
  <c r="C203" i="8"/>
  <c r="B203" i="8"/>
  <c r="Z202" i="8"/>
  <c r="R202" i="8"/>
  <c r="J202" i="8"/>
  <c r="D202" i="8"/>
  <c r="C202" i="8"/>
  <c r="B202" i="8"/>
  <c r="Z201" i="8"/>
  <c r="R201" i="8"/>
  <c r="J201" i="8"/>
  <c r="C201" i="8"/>
  <c r="B201" i="8"/>
  <c r="A201" i="8"/>
  <c r="Z200" i="8"/>
  <c r="R200" i="8"/>
  <c r="J200" i="8"/>
  <c r="C200" i="8"/>
  <c r="B200" i="8"/>
  <c r="A200" i="8"/>
  <c r="Z199" i="8"/>
  <c r="R199" i="8"/>
  <c r="J199" i="8"/>
  <c r="C199" i="8"/>
  <c r="B199" i="8"/>
  <c r="A199" i="8"/>
  <c r="Z198" i="8"/>
  <c r="R198" i="8"/>
  <c r="J198" i="8"/>
  <c r="C198" i="8"/>
  <c r="B198" i="8"/>
  <c r="A198" i="8"/>
  <c r="Z197" i="8"/>
  <c r="R197" i="8"/>
  <c r="J197" i="8"/>
  <c r="C197" i="8"/>
  <c r="B197" i="8"/>
  <c r="A197" i="8"/>
  <c r="Z196" i="8"/>
  <c r="R196" i="8"/>
  <c r="J196" i="8"/>
  <c r="C196" i="8"/>
  <c r="B196" i="8"/>
  <c r="A196" i="8"/>
  <c r="Z195" i="8"/>
  <c r="R195" i="8"/>
  <c r="J195" i="8"/>
  <c r="C195" i="8"/>
  <c r="B195" i="8"/>
  <c r="A195" i="8"/>
  <c r="Z194" i="8"/>
  <c r="R194" i="8"/>
  <c r="J194" i="8"/>
  <c r="C194" i="8"/>
  <c r="B194" i="8"/>
  <c r="A194" i="8"/>
  <c r="Z193" i="8"/>
  <c r="R193" i="8"/>
  <c r="J193" i="8"/>
  <c r="C193" i="8"/>
  <c r="B193" i="8"/>
  <c r="A193" i="8"/>
  <c r="Z192" i="8"/>
  <c r="R192" i="8"/>
  <c r="J192" i="8"/>
  <c r="C192" i="8"/>
  <c r="B192" i="8"/>
  <c r="A192" i="8"/>
  <c r="Z191" i="8"/>
  <c r="R191" i="8"/>
  <c r="J191" i="8"/>
  <c r="C191" i="8"/>
  <c r="B191" i="8"/>
  <c r="A191" i="8"/>
  <c r="Z190" i="8"/>
  <c r="R190" i="8"/>
  <c r="J190" i="8"/>
  <c r="C190" i="8"/>
  <c r="B190" i="8"/>
  <c r="A190" i="8"/>
  <c r="Z189" i="8"/>
  <c r="R189" i="8"/>
  <c r="J189" i="8"/>
  <c r="C189" i="8"/>
  <c r="B189" i="8"/>
  <c r="A189" i="8"/>
  <c r="Z188" i="8"/>
  <c r="R188" i="8"/>
  <c r="J188" i="8"/>
  <c r="C188" i="8"/>
  <c r="B188" i="8"/>
  <c r="A188" i="8"/>
  <c r="Z187" i="8"/>
  <c r="R187" i="8"/>
  <c r="J187" i="8"/>
  <c r="C187" i="8"/>
  <c r="B187" i="8"/>
  <c r="A187" i="8"/>
  <c r="Z186" i="8"/>
  <c r="R186" i="8"/>
  <c r="J186" i="8"/>
  <c r="C186" i="8"/>
  <c r="B186" i="8"/>
  <c r="A186" i="8"/>
  <c r="Z185" i="8"/>
  <c r="R185" i="8"/>
  <c r="J185" i="8"/>
  <c r="C185" i="8"/>
  <c r="B185" i="8"/>
  <c r="A185" i="8"/>
  <c r="Z184" i="8"/>
  <c r="R184" i="8"/>
  <c r="J184" i="8"/>
  <c r="C184" i="8"/>
  <c r="B184" i="8"/>
  <c r="A184" i="8"/>
  <c r="Z183" i="8"/>
  <c r="R183" i="8"/>
  <c r="J183" i="8"/>
  <c r="C183" i="8"/>
  <c r="B183" i="8"/>
  <c r="A183" i="8"/>
  <c r="Z182" i="8"/>
  <c r="R182" i="8"/>
  <c r="J182" i="8"/>
  <c r="C182" i="8"/>
  <c r="B182" i="8"/>
  <c r="A182" i="8"/>
  <c r="Z181" i="8"/>
  <c r="R181" i="8"/>
  <c r="J181" i="8"/>
  <c r="C181" i="8"/>
  <c r="B181" i="8"/>
  <c r="A181" i="8"/>
  <c r="Z180" i="8"/>
  <c r="R180" i="8"/>
  <c r="J180" i="8"/>
  <c r="C180" i="8"/>
  <c r="B180" i="8"/>
  <c r="A180" i="8"/>
  <c r="Z179" i="8"/>
  <c r="R179" i="8"/>
  <c r="J179" i="8"/>
  <c r="C179" i="8"/>
  <c r="B179" i="8"/>
  <c r="A179" i="8"/>
  <c r="Z178" i="8"/>
  <c r="R178" i="8"/>
  <c r="J178" i="8"/>
  <c r="C178" i="8"/>
  <c r="B178" i="8"/>
  <c r="A178" i="8"/>
  <c r="Z177" i="8"/>
  <c r="R177" i="8"/>
  <c r="J177" i="8"/>
  <c r="C177" i="8"/>
  <c r="B177" i="8"/>
  <c r="A177" i="8"/>
  <c r="Z176" i="8"/>
  <c r="R176" i="8"/>
  <c r="J176" i="8"/>
  <c r="C176" i="8"/>
  <c r="B176" i="8"/>
  <c r="A176" i="8"/>
  <c r="Z175" i="8"/>
  <c r="R175" i="8"/>
  <c r="J175" i="8"/>
  <c r="C175" i="8"/>
  <c r="B175" i="8"/>
  <c r="A175" i="8"/>
  <c r="Z174" i="8"/>
  <c r="R174" i="8"/>
  <c r="J174" i="8"/>
  <c r="C174" i="8"/>
  <c r="B174" i="8"/>
  <c r="A174" i="8"/>
  <c r="Z173" i="8"/>
  <c r="R173" i="8"/>
  <c r="J173" i="8"/>
  <c r="C173" i="8"/>
  <c r="B173" i="8"/>
  <c r="A173" i="8"/>
  <c r="Z172" i="8"/>
  <c r="R172" i="8"/>
  <c r="J172" i="8"/>
  <c r="C172" i="8"/>
  <c r="B172" i="8"/>
  <c r="A172" i="8"/>
  <c r="Z171" i="8"/>
  <c r="R171" i="8"/>
  <c r="J171" i="8"/>
  <c r="C171" i="8"/>
  <c r="B171" i="8"/>
  <c r="A171" i="8"/>
  <c r="Z170" i="8"/>
  <c r="R170" i="8"/>
  <c r="J170" i="8"/>
  <c r="C170" i="8"/>
  <c r="B170" i="8"/>
  <c r="A170" i="8"/>
  <c r="Z169" i="8"/>
  <c r="R169" i="8"/>
  <c r="J169" i="8"/>
  <c r="C169" i="8"/>
  <c r="B169" i="8"/>
  <c r="A169" i="8"/>
  <c r="Z168" i="8"/>
  <c r="R168" i="8"/>
  <c r="J168" i="8"/>
  <c r="C168" i="8"/>
  <c r="B168" i="8"/>
  <c r="A168" i="8"/>
  <c r="Z167" i="8"/>
  <c r="R167" i="8"/>
  <c r="J167" i="8"/>
  <c r="C167" i="8"/>
  <c r="B167" i="8"/>
  <c r="A167" i="8"/>
  <c r="Z166" i="8"/>
  <c r="R166" i="8"/>
  <c r="J166" i="8"/>
  <c r="C166" i="8"/>
  <c r="B166" i="8"/>
  <c r="A166" i="8"/>
  <c r="Z165" i="8"/>
  <c r="R165" i="8"/>
  <c r="J165" i="8"/>
  <c r="C165" i="8"/>
  <c r="B165" i="8"/>
  <c r="A165" i="8"/>
  <c r="Z164" i="8"/>
  <c r="R164" i="8"/>
  <c r="J164" i="8"/>
  <c r="C164" i="8"/>
  <c r="B164" i="8"/>
  <c r="A164" i="8"/>
  <c r="Z163" i="8"/>
  <c r="R163" i="8"/>
  <c r="J163" i="8"/>
  <c r="C163" i="8"/>
  <c r="B163" i="8"/>
  <c r="A163" i="8"/>
  <c r="Z162" i="8"/>
  <c r="R162" i="8"/>
  <c r="J162" i="8"/>
  <c r="C162" i="8"/>
  <c r="B162" i="8"/>
  <c r="A162" i="8"/>
  <c r="Z161" i="8"/>
  <c r="R161" i="8"/>
  <c r="J161" i="8"/>
  <c r="C161" i="8"/>
  <c r="B161" i="8"/>
  <c r="A161" i="8"/>
  <c r="Z160" i="8"/>
  <c r="R160" i="8"/>
  <c r="J160" i="8"/>
  <c r="C160" i="8"/>
  <c r="B160" i="8"/>
  <c r="A160" i="8"/>
  <c r="Z159" i="8"/>
  <c r="R159" i="8"/>
  <c r="J159" i="8"/>
  <c r="C159" i="8"/>
  <c r="B159" i="8"/>
  <c r="A159" i="8"/>
  <c r="Z158" i="8"/>
  <c r="R158" i="8"/>
  <c r="J158" i="8"/>
  <c r="C158" i="8"/>
  <c r="B158" i="8"/>
  <c r="A158" i="8"/>
  <c r="Z157" i="8"/>
  <c r="R157" i="8"/>
  <c r="J157" i="8"/>
  <c r="C157" i="8"/>
  <c r="B157" i="8"/>
  <c r="A157" i="8"/>
  <c r="Z156" i="8"/>
  <c r="R156" i="8"/>
  <c r="J156" i="8"/>
  <c r="C156" i="8"/>
  <c r="B156" i="8"/>
  <c r="A156" i="8"/>
  <c r="Z155" i="8"/>
  <c r="R155" i="8"/>
  <c r="J155" i="8"/>
  <c r="C155" i="8"/>
  <c r="B155" i="8"/>
  <c r="A155" i="8"/>
  <c r="Z154" i="8"/>
  <c r="R154" i="8"/>
  <c r="J154" i="8"/>
  <c r="C154" i="8"/>
  <c r="B154" i="8"/>
  <c r="A154" i="8"/>
  <c r="Z153" i="8"/>
  <c r="R153" i="8"/>
  <c r="J153" i="8"/>
  <c r="C153" i="8"/>
  <c r="B153" i="8"/>
  <c r="A153" i="8"/>
  <c r="Z152" i="8"/>
  <c r="R152" i="8"/>
  <c r="J152" i="8"/>
  <c r="C152" i="8"/>
  <c r="B152" i="8"/>
  <c r="A152" i="8"/>
  <c r="Z151" i="8"/>
  <c r="R151" i="8"/>
  <c r="J151" i="8"/>
  <c r="C151" i="8"/>
  <c r="B151" i="8"/>
  <c r="A151" i="8"/>
  <c r="Z150" i="8"/>
  <c r="R150" i="8"/>
  <c r="J150" i="8"/>
  <c r="C150" i="8"/>
  <c r="B150" i="8"/>
  <c r="A150" i="8"/>
  <c r="Z149" i="8"/>
  <c r="R149" i="8"/>
  <c r="J149" i="8"/>
  <c r="C149" i="8"/>
  <c r="B149" i="8"/>
  <c r="A149" i="8"/>
  <c r="Z148" i="8"/>
  <c r="R148" i="8"/>
  <c r="J148" i="8"/>
  <c r="C148" i="8"/>
  <c r="B148" i="8"/>
  <c r="A148" i="8"/>
  <c r="Z147" i="8"/>
  <c r="R147" i="8"/>
  <c r="J147" i="8"/>
  <c r="C147" i="8"/>
  <c r="B147" i="8"/>
  <c r="A147" i="8"/>
  <c r="Z146" i="8"/>
  <c r="R146" i="8"/>
  <c r="J146" i="8"/>
  <c r="C146" i="8"/>
  <c r="B146" i="8"/>
  <c r="A146" i="8"/>
  <c r="Z145" i="8"/>
  <c r="R145" i="8"/>
  <c r="J145" i="8"/>
  <c r="C145" i="8"/>
  <c r="B145" i="8"/>
  <c r="A145" i="8"/>
  <c r="Z144" i="8"/>
  <c r="R144" i="8"/>
  <c r="J144" i="8"/>
  <c r="C144" i="8"/>
  <c r="B144" i="8"/>
  <c r="A144" i="8"/>
  <c r="Z143" i="8"/>
  <c r="R143" i="8"/>
  <c r="J143" i="8"/>
  <c r="C143" i="8"/>
  <c r="B143" i="8"/>
  <c r="A143" i="8"/>
  <c r="Z142" i="8"/>
  <c r="R142" i="8"/>
  <c r="J142" i="8"/>
  <c r="C142" i="8"/>
  <c r="B142" i="8"/>
  <c r="A142" i="8"/>
  <c r="Z141" i="8"/>
  <c r="R141" i="8"/>
  <c r="J141" i="8"/>
  <c r="C141" i="8"/>
  <c r="B141" i="8"/>
  <c r="A141" i="8"/>
  <c r="Z140" i="8"/>
  <c r="R140" i="8"/>
  <c r="J140" i="8"/>
  <c r="C140" i="8"/>
  <c r="B140" i="8"/>
  <c r="A140" i="8"/>
  <c r="Z139" i="8"/>
  <c r="R139" i="8"/>
  <c r="J139" i="8"/>
  <c r="C139" i="8"/>
  <c r="B139" i="8"/>
  <c r="A139" i="8"/>
  <c r="Z138" i="8"/>
  <c r="R138" i="8"/>
  <c r="J138" i="8"/>
  <c r="C138" i="8"/>
  <c r="B138" i="8"/>
  <c r="A138" i="8"/>
  <c r="Z137" i="8"/>
  <c r="R137" i="8"/>
  <c r="J137" i="8"/>
  <c r="C137" i="8"/>
  <c r="B137" i="8"/>
  <c r="A137" i="8"/>
  <c r="Z136" i="8"/>
  <c r="R136" i="8"/>
  <c r="J136" i="8"/>
  <c r="C136" i="8"/>
  <c r="B136" i="8"/>
  <c r="A136" i="8"/>
  <c r="Z135" i="8"/>
  <c r="R135" i="8"/>
  <c r="J135" i="8"/>
  <c r="C135" i="8"/>
  <c r="B135" i="8"/>
  <c r="A135" i="8"/>
  <c r="Z134" i="8"/>
  <c r="R134" i="8"/>
  <c r="J134" i="8"/>
  <c r="C134" i="8"/>
  <c r="B134" i="8"/>
  <c r="A134" i="8"/>
  <c r="Z133" i="8"/>
  <c r="R133" i="8"/>
  <c r="J133" i="8"/>
  <c r="C133" i="8"/>
  <c r="B133" i="8"/>
  <c r="A133" i="8"/>
  <c r="Z132" i="8"/>
  <c r="R132" i="8"/>
  <c r="J132" i="8"/>
  <c r="C132" i="8"/>
  <c r="B132" i="8"/>
  <c r="A132" i="8"/>
  <c r="Z131" i="8"/>
  <c r="R131" i="8"/>
  <c r="J131" i="8"/>
  <c r="C131" i="8"/>
  <c r="B131" i="8"/>
  <c r="A131" i="8"/>
  <c r="Z130" i="8"/>
  <c r="R130" i="8"/>
  <c r="J130" i="8"/>
  <c r="C130" i="8"/>
  <c r="B130" i="8"/>
  <c r="A130" i="8"/>
  <c r="Z129" i="8"/>
  <c r="R129" i="8"/>
  <c r="J129" i="8"/>
  <c r="C129" i="8"/>
  <c r="B129" i="8"/>
  <c r="A129" i="8"/>
  <c r="Z128" i="8"/>
  <c r="R128" i="8"/>
  <c r="J128" i="8"/>
  <c r="C128" i="8"/>
  <c r="B128" i="8"/>
  <c r="A128" i="8"/>
  <c r="Z127" i="8"/>
  <c r="R127" i="8"/>
  <c r="J127" i="8"/>
  <c r="C127" i="8"/>
  <c r="B127" i="8"/>
  <c r="A127" i="8"/>
  <c r="Z126" i="8"/>
  <c r="R126" i="8"/>
  <c r="J126" i="8"/>
  <c r="C126" i="8"/>
  <c r="B126" i="8"/>
  <c r="A126" i="8"/>
  <c r="Z125" i="8"/>
  <c r="R125" i="8"/>
  <c r="J125" i="8"/>
  <c r="C125" i="8"/>
  <c r="B125" i="8"/>
  <c r="A125" i="8"/>
  <c r="Z124" i="8"/>
  <c r="R124" i="8"/>
  <c r="J124" i="8"/>
  <c r="C124" i="8"/>
  <c r="B124" i="8"/>
  <c r="A124" i="8"/>
  <c r="Z123" i="8"/>
  <c r="R123" i="8"/>
  <c r="J123" i="8"/>
  <c r="C123" i="8"/>
  <c r="B123" i="8"/>
  <c r="A123" i="8"/>
  <c r="Z122" i="8"/>
  <c r="R122" i="8"/>
  <c r="J122" i="8"/>
  <c r="C122" i="8"/>
  <c r="B122" i="8"/>
  <c r="A122" i="8"/>
  <c r="Z121" i="8"/>
  <c r="R121" i="8"/>
  <c r="J121" i="8"/>
  <c r="C121" i="8"/>
  <c r="B121" i="8"/>
  <c r="A121" i="8"/>
  <c r="Z120" i="8"/>
  <c r="R120" i="8"/>
  <c r="J120" i="8"/>
  <c r="C120" i="8"/>
  <c r="B120" i="8"/>
  <c r="A120" i="8"/>
  <c r="Z119" i="8"/>
  <c r="R119" i="8"/>
  <c r="J119" i="8"/>
  <c r="C119" i="8"/>
  <c r="B119" i="8"/>
  <c r="A119" i="8"/>
  <c r="Z118" i="8"/>
  <c r="R118" i="8"/>
  <c r="J118" i="8"/>
  <c r="C118" i="8"/>
  <c r="B118" i="8"/>
  <c r="A118" i="8"/>
  <c r="Z117" i="8"/>
  <c r="R117" i="8"/>
  <c r="J117" i="8"/>
  <c r="C117" i="8"/>
  <c r="B117" i="8"/>
  <c r="A117" i="8"/>
  <c r="Z116" i="8"/>
  <c r="R116" i="8"/>
  <c r="J116" i="8"/>
  <c r="C116" i="8"/>
  <c r="B116" i="8"/>
  <c r="A116" i="8"/>
  <c r="Z115" i="8"/>
  <c r="R115" i="8"/>
  <c r="J115" i="8"/>
  <c r="C115" i="8"/>
  <c r="B115" i="8"/>
  <c r="A115" i="8"/>
  <c r="Z114" i="8"/>
  <c r="R114" i="8"/>
  <c r="J114" i="8"/>
  <c r="C114" i="8"/>
  <c r="B114" i="8"/>
  <c r="A114" i="8"/>
  <c r="Z113" i="8"/>
  <c r="R113" i="8"/>
  <c r="J113" i="8"/>
  <c r="C113" i="8"/>
  <c r="B113" i="8"/>
  <c r="A113" i="8"/>
  <c r="Z112" i="8"/>
  <c r="R112" i="8"/>
  <c r="J112" i="8"/>
  <c r="C112" i="8"/>
  <c r="B112" i="8"/>
  <c r="A112" i="8"/>
  <c r="Z111" i="8"/>
  <c r="R111" i="8"/>
  <c r="J111" i="8"/>
  <c r="C111" i="8"/>
  <c r="B111" i="8"/>
  <c r="A111" i="8"/>
  <c r="Z110" i="8"/>
  <c r="R110" i="8"/>
  <c r="J110" i="8"/>
  <c r="C110" i="8"/>
  <c r="B110" i="8"/>
  <c r="A110" i="8"/>
  <c r="Z109" i="8"/>
  <c r="R109" i="8"/>
  <c r="J109" i="8"/>
  <c r="C109" i="8"/>
  <c r="B109" i="8"/>
  <c r="A109" i="8"/>
  <c r="Z108" i="8"/>
  <c r="R108" i="8"/>
  <c r="J108" i="8"/>
  <c r="C108" i="8"/>
  <c r="B108" i="8"/>
  <c r="A108" i="8"/>
  <c r="Z107" i="8"/>
  <c r="R107" i="8"/>
  <c r="J107" i="8"/>
  <c r="C107" i="8"/>
  <c r="B107" i="8"/>
  <c r="A107" i="8"/>
  <c r="Z106" i="8"/>
  <c r="R106" i="8"/>
  <c r="J106" i="8"/>
  <c r="C106" i="8"/>
  <c r="B106" i="8"/>
  <c r="A106" i="8"/>
  <c r="Z105" i="8"/>
  <c r="R105" i="8"/>
  <c r="J105" i="8"/>
  <c r="C105" i="8"/>
  <c r="B105" i="8"/>
  <c r="A105" i="8"/>
  <c r="Z104" i="8"/>
  <c r="R104" i="8"/>
  <c r="J104" i="8"/>
  <c r="C104" i="8"/>
  <c r="B104" i="8"/>
  <c r="A104" i="8"/>
  <c r="Z103" i="8"/>
  <c r="R103" i="8"/>
  <c r="J103" i="8"/>
  <c r="C103" i="8"/>
  <c r="B103" i="8"/>
  <c r="A103" i="8"/>
  <c r="Z102" i="8"/>
  <c r="R102" i="8"/>
  <c r="J102" i="8"/>
  <c r="C102" i="8"/>
  <c r="B102" i="8"/>
  <c r="A102" i="8"/>
  <c r="Z101" i="8"/>
  <c r="R101" i="8"/>
  <c r="J101" i="8"/>
  <c r="C101" i="8"/>
  <c r="B101" i="8"/>
  <c r="A101" i="8"/>
  <c r="Z100" i="8"/>
  <c r="R100" i="8"/>
  <c r="J100" i="8"/>
  <c r="C100" i="8"/>
  <c r="B100" i="8"/>
  <c r="A100" i="8"/>
  <c r="Z99" i="8"/>
  <c r="R99" i="8"/>
  <c r="J99" i="8"/>
  <c r="C99" i="8"/>
  <c r="B99" i="8"/>
  <c r="A99" i="8"/>
  <c r="Z98" i="8"/>
  <c r="R98" i="8"/>
  <c r="J98" i="8"/>
  <c r="C98" i="8"/>
  <c r="B98" i="8"/>
  <c r="A98" i="8"/>
  <c r="Z97" i="8"/>
  <c r="R97" i="8"/>
  <c r="J97" i="8"/>
  <c r="C97" i="8"/>
  <c r="B97" i="8"/>
  <c r="A97" i="8"/>
  <c r="Z96" i="8"/>
  <c r="R96" i="8"/>
  <c r="J96" i="8"/>
  <c r="C96" i="8"/>
  <c r="B96" i="8"/>
  <c r="A96" i="8"/>
  <c r="Z95" i="8"/>
  <c r="R95" i="8"/>
  <c r="J95" i="8"/>
  <c r="C95" i="8"/>
  <c r="B95" i="8"/>
  <c r="A95" i="8"/>
  <c r="Z94" i="8"/>
  <c r="R94" i="8"/>
  <c r="J94" i="8"/>
  <c r="C94" i="8"/>
  <c r="B94" i="8"/>
  <c r="A94" i="8"/>
  <c r="Z93" i="8"/>
  <c r="R93" i="8"/>
  <c r="J93" i="8"/>
  <c r="C93" i="8"/>
  <c r="B93" i="8"/>
  <c r="A93" i="8"/>
  <c r="Z92" i="8"/>
  <c r="R92" i="8"/>
  <c r="J92" i="8"/>
  <c r="C92" i="8"/>
  <c r="B92" i="8"/>
  <c r="A92" i="8"/>
  <c r="Z91" i="8"/>
  <c r="R91" i="8"/>
  <c r="J91" i="8"/>
  <c r="C91" i="8"/>
  <c r="B91" i="8"/>
  <c r="A91" i="8"/>
  <c r="Z90" i="8"/>
  <c r="R90" i="8"/>
  <c r="J90" i="8"/>
  <c r="C90" i="8"/>
  <c r="B90" i="8"/>
  <c r="A90" i="8"/>
  <c r="Z89" i="8"/>
  <c r="R89" i="8"/>
  <c r="J89" i="8"/>
  <c r="C89" i="8"/>
  <c r="B89" i="8"/>
  <c r="A89" i="8"/>
  <c r="Z88" i="8"/>
  <c r="R88" i="8"/>
  <c r="J88" i="8"/>
  <c r="C88" i="8"/>
  <c r="B88" i="8"/>
  <c r="A88" i="8"/>
  <c r="Z87" i="8"/>
  <c r="R87" i="8"/>
  <c r="J87" i="8"/>
  <c r="C87" i="8"/>
  <c r="B87" i="8"/>
  <c r="A87" i="8"/>
  <c r="Z86" i="8"/>
  <c r="R86" i="8"/>
  <c r="J86" i="8"/>
  <c r="C86" i="8"/>
  <c r="B86" i="8"/>
  <c r="A86" i="8"/>
  <c r="Z85" i="8"/>
  <c r="R85" i="8"/>
  <c r="J85" i="8"/>
  <c r="C85" i="8"/>
  <c r="B85" i="8"/>
  <c r="A85" i="8"/>
  <c r="Z84" i="8"/>
  <c r="R84" i="8"/>
  <c r="J84" i="8"/>
  <c r="C84" i="8"/>
  <c r="B84" i="8"/>
  <c r="A84" i="8"/>
  <c r="Z83" i="8"/>
  <c r="R83" i="8"/>
  <c r="J83" i="8"/>
  <c r="C83" i="8"/>
  <c r="B83" i="8"/>
  <c r="A83" i="8"/>
  <c r="Z82" i="8"/>
  <c r="R82" i="8"/>
  <c r="J82" i="8"/>
  <c r="C82" i="8"/>
  <c r="B82" i="8"/>
  <c r="A82" i="8"/>
  <c r="Z81" i="8"/>
  <c r="R81" i="8"/>
  <c r="J81" i="8"/>
  <c r="C81" i="8"/>
  <c r="B81" i="8"/>
  <c r="A81" i="8"/>
  <c r="Z80" i="8"/>
  <c r="R80" i="8"/>
  <c r="J80" i="8"/>
  <c r="C80" i="8"/>
  <c r="B80" i="8"/>
  <c r="A80" i="8"/>
  <c r="Z79" i="8"/>
  <c r="R79" i="8"/>
  <c r="J79" i="8"/>
  <c r="C79" i="8"/>
  <c r="B79" i="8"/>
  <c r="A79" i="8"/>
  <c r="Z78" i="8"/>
  <c r="R78" i="8"/>
  <c r="J78" i="8"/>
  <c r="C78" i="8"/>
  <c r="B78" i="8"/>
  <c r="A78" i="8"/>
  <c r="Z77" i="8"/>
  <c r="R77" i="8"/>
  <c r="J77" i="8"/>
  <c r="C77" i="8"/>
  <c r="B77" i="8"/>
  <c r="A77" i="8"/>
  <c r="Z76" i="8"/>
  <c r="R76" i="8"/>
  <c r="J76" i="8"/>
  <c r="C76" i="8"/>
  <c r="B76" i="8"/>
  <c r="A76" i="8"/>
  <c r="Z75" i="8"/>
  <c r="R75" i="8"/>
  <c r="J75" i="8"/>
  <c r="C75" i="8"/>
  <c r="B75" i="8"/>
  <c r="A75" i="8"/>
  <c r="Z74" i="8"/>
  <c r="R74" i="8"/>
  <c r="J74" i="8"/>
  <c r="C74" i="8"/>
  <c r="B74" i="8"/>
  <c r="A74" i="8"/>
  <c r="Z73" i="8"/>
  <c r="R73" i="8"/>
  <c r="J73" i="8"/>
  <c r="C73" i="8"/>
  <c r="B73" i="8"/>
  <c r="A73" i="8"/>
  <c r="Z72" i="8"/>
  <c r="R72" i="8"/>
  <c r="J72" i="8"/>
  <c r="C72" i="8"/>
  <c r="B72" i="8"/>
  <c r="A72" i="8"/>
  <c r="Z71" i="8"/>
  <c r="R71" i="8"/>
  <c r="J71" i="8"/>
  <c r="C71" i="8"/>
  <c r="B71" i="8"/>
  <c r="A71" i="8"/>
  <c r="Z70" i="8"/>
  <c r="R70" i="8"/>
  <c r="J70" i="8"/>
  <c r="C70" i="8"/>
  <c r="B70" i="8"/>
  <c r="A70" i="8"/>
  <c r="Z69" i="8"/>
  <c r="R69" i="8"/>
  <c r="J69" i="8"/>
  <c r="C69" i="8"/>
  <c r="B69" i="8"/>
  <c r="A69" i="8"/>
  <c r="Z68" i="8"/>
  <c r="R68" i="8"/>
  <c r="J68" i="8"/>
  <c r="C68" i="8"/>
  <c r="B68" i="8"/>
  <c r="A68" i="8"/>
  <c r="Z67" i="8"/>
  <c r="R67" i="8"/>
  <c r="J67" i="8"/>
  <c r="C67" i="8"/>
  <c r="B67" i="8"/>
  <c r="A67" i="8"/>
  <c r="Z66" i="8"/>
  <c r="R66" i="8"/>
  <c r="J66" i="8"/>
  <c r="C66" i="8"/>
  <c r="B66" i="8"/>
  <c r="A66" i="8"/>
  <c r="Z65" i="8"/>
  <c r="R65" i="8"/>
  <c r="J65" i="8"/>
  <c r="C65" i="8"/>
  <c r="B65" i="8"/>
  <c r="A65" i="8"/>
  <c r="Z64" i="8"/>
  <c r="R64" i="8"/>
  <c r="J64" i="8"/>
  <c r="C64" i="8"/>
  <c r="B64" i="8"/>
  <c r="A64" i="8"/>
  <c r="Z63" i="8"/>
  <c r="R63" i="8"/>
  <c r="J63" i="8"/>
  <c r="C63" i="8"/>
  <c r="B63" i="8"/>
  <c r="A63" i="8"/>
  <c r="Z62" i="8"/>
  <c r="R62" i="8"/>
  <c r="J62" i="8"/>
  <c r="C62" i="8"/>
  <c r="B62" i="8"/>
  <c r="A62" i="8"/>
  <c r="Z61" i="8"/>
  <c r="R61" i="8"/>
  <c r="J61" i="8"/>
  <c r="C61" i="8"/>
  <c r="B61" i="8"/>
  <c r="A61" i="8"/>
  <c r="Z60" i="8"/>
  <c r="R60" i="8"/>
  <c r="J60" i="8"/>
  <c r="C60" i="8"/>
  <c r="B60" i="8"/>
  <c r="A60" i="8"/>
  <c r="Z59" i="8"/>
  <c r="R59" i="8"/>
  <c r="J59" i="8"/>
  <c r="C59" i="8"/>
  <c r="B59" i="8"/>
  <c r="A59" i="8"/>
  <c r="Z58" i="8"/>
  <c r="R58" i="8"/>
  <c r="J58" i="8"/>
  <c r="C58" i="8"/>
  <c r="B58" i="8"/>
  <c r="A58" i="8"/>
  <c r="Z57" i="8"/>
  <c r="R57" i="8"/>
  <c r="J57" i="8"/>
  <c r="C57" i="8"/>
  <c r="B57" i="8"/>
  <c r="A57" i="8"/>
  <c r="Z56" i="8"/>
  <c r="R56" i="8"/>
  <c r="J56" i="8"/>
  <c r="C56" i="8"/>
  <c r="B56" i="8"/>
  <c r="A56" i="8"/>
  <c r="Z55" i="8"/>
  <c r="R55" i="8"/>
  <c r="J55" i="8"/>
  <c r="C55" i="8"/>
  <c r="B55" i="8"/>
  <c r="A55" i="8"/>
  <c r="Z54" i="8"/>
  <c r="R54" i="8"/>
  <c r="J54" i="8"/>
  <c r="C54" i="8"/>
  <c r="B54" i="8"/>
  <c r="A54" i="8"/>
  <c r="Z53" i="8"/>
  <c r="R53" i="8"/>
  <c r="J53" i="8"/>
  <c r="C53" i="8"/>
  <c r="B53" i="8"/>
  <c r="A53" i="8"/>
  <c r="Z52" i="8"/>
  <c r="R52" i="8"/>
  <c r="J52" i="8"/>
  <c r="C52" i="8"/>
  <c r="B52" i="8"/>
  <c r="A52" i="8"/>
  <c r="Z51" i="8"/>
  <c r="R51" i="8"/>
  <c r="J51" i="8"/>
  <c r="C51" i="8"/>
  <c r="B51" i="8"/>
  <c r="A51" i="8"/>
  <c r="Z50" i="8"/>
  <c r="R50" i="8"/>
  <c r="J50" i="8"/>
  <c r="C50" i="8"/>
  <c r="B50" i="8"/>
  <c r="A50" i="8"/>
  <c r="Z49" i="8"/>
  <c r="R49" i="8"/>
  <c r="J49" i="8"/>
  <c r="C49" i="8"/>
  <c r="B49" i="8"/>
  <c r="A49" i="8"/>
  <c r="Z48" i="8"/>
  <c r="R48" i="8"/>
  <c r="J48" i="8"/>
  <c r="C48" i="8"/>
  <c r="B48" i="8"/>
  <c r="A48" i="8"/>
  <c r="Z47" i="8"/>
  <c r="R47" i="8"/>
  <c r="J47" i="8"/>
  <c r="C47" i="8"/>
  <c r="B47" i="8"/>
  <c r="A47" i="8"/>
  <c r="Z46" i="8"/>
  <c r="R46" i="8"/>
  <c r="J46" i="8"/>
  <c r="C46" i="8"/>
  <c r="B46" i="8"/>
  <c r="A46" i="8"/>
  <c r="Z45" i="8"/>
  <c r="R45" i="8"/>
  <c r="J45" i="8"/>
  <c r="C45" i="8"/>
  <c r="B45" i="8"/>
  <c r="A45" i="8"/>
  <c r="Z44" i="8"/>
  <c r="R44" i="8"/>
  <c r="J44" i="8"/>
  <c r="C44" i="8"/>
  <c r="B44" i="8"/>
  <c r="A44" i="8"/>
  <c r="Z43" i="8"/>
  <c r="R43" i="8"/>
  <c r="J43" i="8"/>
  <c r="C43" i="8"/>
  <c r="B43" i="8"/>
  <c r="A43" i="8"/>
  <c r="Z42" i="8"/>
  <c r="R42" i="8"/>
  <c r="J42" i="8"/>
  <c r="C42" i="8"/>
  <c r="B42" i="8"/>
  <c r="A42" i="8"/>
  <c r="Z41" i="8"/>
  <c r="R41" i="8"/>
  <c r="J41" i="8"/>
  <c r="C41" i="8"/>
  <c r="B41" i="8"/>
  <c r="A41" i="8"/>
  <c r="Z40" i="8"/>
  <c r="R40" i="8"/>
  <c r="J40" i="8"/>
  <c r="C40" i="8"/>
  <c r="B40" i="8"/>
  <c r="A40" i="8"/>
  <c r="Z39" i="8"/>
  <c r="R39" i="8"/>
  <c r="J39" i="8"/>
  <c r="C39" i="8"/>
  <c r="B39" i="8"/>
  <c r="A39" i="8"/>
  <c r="Z38" i="8"/>
  <c r="R38" i="8"/>
  <c r="J38" i="8"/>
  <c r="C38" i="8"/>
  <c r="B38" i="8"/>
  <c r="A38" i="8"/>
  <c r="Z37" i="8"/>
  <c r="R37" i="8"/>
  <c r="J37" i="8"/>
  <c r="C37" i="8"/>
  <c r="B37" i="8"/>
  <c r="A37" i="8"/>
  <c r="Z36" i="8"/>
  <c r="R36" i="8"/>
  <c r="J36" i="8"/>
  <c r="C36" i="8"/>
  <c r="B36" i="8"/>
  <c r="A36" i="8"/>
  <c r="Z35" i="8"/>
  <c r="R35" i="8"/>
  <c r="J35" i="8"/>
  <c r="C35" i="8"/>
  <c r="B35" i="8"/>
  <c r="A35" i="8"/>
  <c r="Z34" i="8"/>
  <c r="R34" i="8"/>
  <c r="J34" i="8"/>
  <c r="C34" i="8"/>
  <c r="B34" i="8"/>
  <c r="A34" i="8"/>
  <c r="Z33" i="8"/>
  <c r="R33" i="8"/>
  <c r="J33" i="8"/>
  <c r="C33" i="8"/>
  <c r="B33" i="8"/>
  <c r="A33" i="8"/>
  <c r="Z32" i="8"/>
  <c r="R32" i="8"/>
  <c r="J32" i="8"/>
  <c r="C32" i="8"/>
  <c r="B32" i="8"/>
  <c r="A32" i="8"/>
  <c r="Z31" i="8"/>
  <c r="R31" i="8"/>
  <c r="J31" i="8"/>
  <c r="C31" i="8"/>
  <c r="B31" i="8"/>
  <c r="A31" i="8"/>
  <c r="Z30" i="8"/>
  <c r="R30" i="8"/>
  <c r="J30" i="8"/>
  <c r="C30" i="8"/>
  <c r="B30" i="8"/>
  <c r="A30" i="8"/>
  <c r="Z29" i="8"/>
  <c r="R29" i="8"/>
  <c r="J29" i="8"/>
  <c r="C29" i="8"/>
  <c r="B29" i="8"/>
  <c r="A29" i="8"/>
  <c r="Z28" i="8"/>
  <c r="R28" i="8"/>
  <c r="J28" i="8"/>
  <c r="C28" i="8"/>
  <c r="B28" i="8"/>
  <c r="A28" i="8"/>
  <c r="Z27" i="8"/>
  <c r="R27" i="8"/>
  <c r="J27" i="8"/>
  <c r="C27" i="8"/>
  <c r="B27" i="8"/>
  <c r="A27" i="8"/>
  <c r="Z26" i="8"/>
  <c r="R26" i="8"/>
  <c r="J26" i="8"/>
  <c r="C26" i="8"/>
  <c r="B26" i="8"/>
  <c r="A26" i="8"/>
  <c r="Z25" i="8"/>
  <c r="R25" i="8"/>
  <c r="J25" i="8"/>
  <c r="C25" i="8"/>
  <c r="B25" i="8"/>
  <c r="A25" i="8"/>
  <c r="Z24" i="8"/>
  <c r="R24" i="8"/>
  <c r="J24" i="8"/>
  <c r="C24" i="8"/>
  <c r="B24" i="8"/>
  <c r="A24" i="8"/>
  <c r="Z23" i="8"/>
  <c r="R23" i="8"/>
  <c r="J23" i="8"/>
  <c r="C23" i="8"/>
  <c r="B23" i="8"/>
  <c r="A23" i="8"/>
  <c r="Z22" i="8"/>
  <c r="R22" i="8"/>
  <c r="J22" i="8"/>
  <c r="C22" i="8"/>
  <c r="B22" i="8"/>
  <c r="A22" i="8"/>
  <c r="Z21" i="8"/>
  <c r="R21" i="8"/>
  <c r="J21" i="8"/>
  <c r="C21" i="8"/>
  <c r="B21" i="8"/>
  <c r="A21" i="8"/>
  <c r="Z20" i="8"/>
  <c r="R20" i="8"/>
  <c r="J20" i="8"/>
  <c r="C20" i="8"/>
  <c r="B20" i="8"/>
  <c r="A20" i="8"/>
  <c r="Z19" i="8"/>
  <c r="R19" i="8"/>
  <c r="J19" i="8"/>
  <c r="C19" i="8"/>
  <c r="B19" i="8"/>
  <c r="A19" i="8"/>
  <c r="Z18" i="8"/>
  <c r="R18" i="8"/>
  <c r="J18" i="8"/>
  <c r="C18" i="8"/>
  <c r="B18" i="8"/>
  <c r="A18" i="8"/>
  <c r="Z17" i="8"/>
  <c r="R17" i="8"/>
  <c r="J17" i="8"/>
  <c r="C17" i="8"/>
  <c r="B17" i="8"/>
  <c r="A17" i="8"/>
  <c r="Z16" i="8"/>
  <c r="R16" i="8"/>
  <c r="J16" i="8"/>
  <c r="C16" i="8"/>
  <c r="B16" i="8"/>
  <c r="A16" i="8"/>
  <c r="Z15" i="8"/>
  <c r="R15" i="8"/>
  <c r="C15" i="8"/>
  <c r="B15" i="8"/>
  <c r="A15" i="8"/>
  <c r="Z14" i="8"/>
  <c r="R14" i="8"/>
  <c r="C14" i="8"/>
  <c r="B14" i="8"/>
  <c r="A14" i="8"/>
  <c r="Z13" i="8"/>
  <c r="R13" i="8"/>
  <c r="J13" i="8"/>
  <c r="C13" i="8"/>
  <c r="B13" i="8"/>
  <c r="A13" i="8"/>
  <c r="Z12" i="8"/>
  <c r="R12" i="8"/>
  <c r="J12" i="8"/>
  <c r="C12" i="8"/>
  <c r="B12" i="8"/>
  <c r="A12" i="8"/>
  <c r="Z11" i="8"/>
  <c r="R11" i="8"/>
  <c r="J11" i="8"/>
  <c r="C11" i="8"/>
  <c r="B11" i="8"/>
  <c r="A11" i="8"/>
  <c r="Z10" i="8"/>
  <c r="R10" i="8"/>
  <c r="J10" i="8"/>
  <c r="C10" i="8"/>
  <c r="B10" i="8"/>
  <c r="A10" i="8"/>
  <c r="Z9" i="8"/>
  <c r="R9" i="8"/>
  <c r="C9" i="8"/>
  <c r="B9" i="8"/>
  <c r="A9" i="8"/>
  <c r="Z8" i="8"/>
  <c r="R8" i="8"/>
  <c r="C8" i="8"/>
  <c r="B8" i="8"/>
  <c r="A8" i="8"/>
  <c r="Z7" i="8"/>
  <c r="R7" i="8"/>
  <c r="J7" i="8"/>
  <c r="C7" i="8"/>
  <c r="B7" i="8"/>
  <c r="A7" i="8"/>
  <c r="Z6" i="8"/>
  <c r="R6" i="8"/>
  <c r="J6" i="8"/>
  <c r="C6" i="8"/>
  <c r="B6" i="8"/>
  <c r="A6" i="8"/>
  <c r="Z5" i="8"/>
  <c r="R5" i="8"/>
  <c r="J5" i="8"/>
  <c r="C5" i="8"/>
  <c r="B5" i="8"/>
  <c r="A5" i="8"/>
  <c r="I1" i="8"/>
  <c r="Q202" i="7"/>
  <c r="M202" i="7"/>
  <c r="L202" i="7"/>
  <c r="G202" i="7"/>
  <c r="F202" i="7"/>
  <c r="E202" i="7"/>
  <c r="D202" i="7"/>
  <c r="C202" i="7"/>
  <c r="Q201" i="7"/>
  <c r="N201" i="7"/>
  <c r="M201" i="7"/>
  <c r="L201" i="7"/>
  <c r="G201" i="7"/>
  <c r="F201" i="7"/>
  <c r="E201" i="7"/>
  <c r="D201" i="7"/>
  <c r="C201" i="7"/>
  <c r="B201" i="7"/>
  <c r="N200" i="7"/>
  <c r="M200" i="7"/>
  <c r="L200" i="7"/>
  <c r="G200" i="7"/>
  <c r="E200" i="7"/>
  <c r="D200" i="7"/>
  <c r="C200" i="7"/>
  <c r="B200" i="7"/>
  <c r="A200" i="7"/>
  <c r="N199" i="7"/>
  <c r="M199" i="7"/>
  <c r="L199" i="7"/>
  <c r="G199" i="7"/>
  <c r="E199" i="7"/>
  <c r="D199" i="7"/>
  <c r="C199" i="7"/>
  <c r="B199" i="7"/>
  <c r="A199" i="7"/>
  <c r="N198" i="7"/>
  <c r="M198" i="7"/>
  <c r="L198" i="7"/>
  <c r="G198" i="7"/>
  <c r="E198" i="7"/>
  <c r="D198" i="7"/>
  <c r="C198" i="7"/>
  <c r="B198" i="7"/>
  <c r="A198" i="7"/>
  <c r="N197" i="7"/>
  <c r="M197" i="7"/>
  <c r="L197" i="7"/>
  <c r="G197" i="7"/>
  <c r="E197" i="7"/>
  <c r="D197" i="7"/>
  <c r="C197" i="7"/>
  <c r="B197" i="7"/>
  <c r="A197" i="7"/>
  <c r="N196" i="7"/>
  <c r="M196" i="7"/>
  <c r="L196" i="7"/>
  <c r="G196" i="7"/>
  <c r="E196" i="7"/>
  <c r="D196" i="7"/>
  <c r="C196" i="7"/>
  <c r="B196" i="7"/>
  <c r="A196" i="7"/>
  <c r="N195" i="7"/>
  <c r="M195" i="7"/>
  <c r="L195" i="7"/>
  <c r="G195" i="7"/>
  <c r="E195" i="7"/>
  <c r="D195" i="7"/>
  <c r="C195" i="7"/>
  <c r="B195" i="7"/>
  <c r="A195" i="7"/>
  <c r="N194" i="7"/>
  <c r="M194" i="7"/>
  <c r="L194" i="7"/>
  <c r="G194" i="7"/>
  <c r="E194" i="7"/>
  <c r="D194" i="7"/>
  <c r="C194" i="7"/>
  <c r="B194" i="7"/>
  <c r="A194" i="7"/>
  <c r="N193" i="7"/>
  <c r="M193" i="7"/>
  <c r="L193" i="7"/>
  <c r="G193" i="7"/>
  <c r="E193" i="7"/>
  <c r="D193" i="7"/>
  <c r="C193" i="7"/>
  <c r="B193" i="7"/>
  <c r="A193" i="7"/>
  <c r="N192" i="7"/>
  <c r="M192" i="7"/>
  <c r="L192" i="7"/>
  <c r="G192" i="7"/>
  <c r="E192" i="7"/>
  <c r="D192" i="7"/>
  <c r="C192" i="7"/>
  <c r="B192" i="7"/>
  <c r="A192" i="7"/>
  <c r="N191" i="7"/>
  <c r="M191" i="7"/>
  <c r="L191" i="7"/>
  <c r="G191" i="7"/>
  <c r="E191" i="7"/>
  <c r="D191" i="7"/>
  <c r="C191" i="7"/>
  <c r="B191" i="7"/>
  <c r="A191" i="7"/>
  <c r="N190" i="7"/>
  <c r="M190" i="7"/>
  <c r="L190" i="7"/>
  <c r="G190" i="7"/>
  <c r="E190" i="7"/>
  <c r="D190" i="7"/>
  <c r="C190" i="7"/>
  <c r="B190" i="7"/>
  <c r="A190" i="7"/>
  <c r="N189" i="7"/>
  <c r="M189" i="7"/>
  <c r="L189" i="7"/>
  <c r="G189" i="7"/>
  <c r="E189" i="7"/>
  <c r="D189" i="7"/>
  <c r="C189" i="7"/>
  <c r="B189" i="7"/>
  <c r="A189" i="7"/>
  <c r="N188" i="7"/>
  <c r="M188" i="7"/>
  <c r="L188" i="7"/>
  <c r="G188" i="7"/>
  <c r="E188" i="7"/>
  <c r="D188" i="7"/>
  <c r="C188" i="7"/>
  <c r="B188" i="7"/>
  <c r="A188" i="7"/>
  <c r="N187" i="7"/>
  <c r="M187" i="7"/>
  <c r="L187" i="7"/>
  <c r="G187" i="7"/>
  <c r="E187" i="7"/>
  <c r="D187" i="7"/>
  <c r="C187" i="7"/>
  <c r="B187" i="7"/>
  <c r="A187" i="7"/>
  <c r="N186" i="7"/>
  <c r="M186" i="7"/>
  <c r="L186" i="7"/>
  <c r="G186" i="7"/>
  <c r="E186" i="7"/>
  <c r="D186" i="7"/>
  <c r="C186" i="7"/>
  <c r="B186" i="7"/>
  <c r="A186" i="7"/>
  <c r="N185" i="7"/>
  <c r="M185" i="7"/>
  <c r="L185" i="7"/>
  <c r="G185" i="7"/>
  <c r="E185" i="7"/>
  <c r="D185" i="7"/>
  <c r="C185" i="7"/>
  <c r="B185" i="7"/>
  <c r="A185" i="7"/>
  <c r="N184" i="7"/>
  <c r="M184" i="7"/>
  <c r="L184" i="7"/>
  <c r="G184" i="7"/>
  <c r="E184" i="7"/>
  <c r="D184" i="7"/>
  <c r="C184" i="7"/>
  <c r="B184" i="7"/>
  <c r="A184" i="7"/>
  <c r="N183" i="7"/>
  <c r="M183" i="7"/>
  <c r="L183" i="7"/>
  <c r="G183" i="7"/>
  <c r="E183" i="7"/>
  <c r="D183" i="7"/>
  <c r="C183" i="7"/>
  <c r="B183" i="7"/>
  <c r="A183" i="7"/>
  <c r="N182" i="7"/>
  <c r="M182" i="7"/>
  <c r="L182" i="7"/>
  <c r="G182" i="7"/>
  <c r="E182" i="7"/>
  <c r="D182" i="7"/>
  <c r="C182" i="7"/>
  <c r="B182" i="7"/>
  <c r="A182" i="7"/>
  <c r="N181" i="7"/>
  <c r="M181" i="7"/>
  <c r="L181" i="7"/>
  <c r="G181" i="7"/>
  <c r="E181" i="7"/>
  <c r="D181" i="7"/>
  <c r="C181" i="7"/>
  <c r="B181" i="7"/>
  <c r="A181" i="7"/>
  <c r="N180" i="7"/>
  <c r="M180" i="7"/>
  <c r="L180" i="7"/>
  <c r="G180" i="7"/>
  <c r="E180" i="7"/>
  <c r="D180" i="7"/>
  <c r="C180" i="7"/>
  <c r="B180" i="7"/>
  <c r="A180" i="7"/>
  <c r="N179" i="7"/>
  <c r="M179" i="7"/>
  <c r="L179" i="7"/>
  <c r="G179" i="7"/>
  <c r="E179" i="7"/>
  <c r="D179" i="7"/>
  <c r="C179" i="7"/>
  <c r="B179" i="7"/>
  <c r="A179" i="7"/>
  <c r="N178" i="7"/>
  <c r="M178" i="7"/>
  <c r="L178" i="7"/>
  <c r="G178" i="7"/>
  <c r="E178" i="7"/>
  <c r="D178" i="7"/>
  <c r="C178" i="7"/>
  <c r="B178" i="7"/>
  <c r="A178" i="7"/>
  <c r="N177" i="7"/>
  <c r="M177" i="7"/>
  <c r="L177" i="7"/>
  <c r="G177" i="7"/>
  <c r="E177" i="7"/>
  <c r="D177" i="7"/>
  <c r="C177" i="7"/>
  <c r="B177" i="7"/>
  <c r="A177" i="7"/>
  <c r="N176" i="7"/>
  <c r="M176" i="7"/>
  <c r="L176" i="7"/>
  <c r="G176" i="7"/>
  <c r="E176" i="7"/>
  <c r="D176" i="7"/>
  <c r="C176" i="7"/>
  <c r="B176" i="7"/>
  <c r="A176" i="7"/>
  <c r="N175" i="7"/>
  <c r="M175" i="7"/>
  <c r="L175" i="7"/>
  <c r="G175" i="7"/>
  <c r="E175" i="7"/>
  <c r="D175" i="7"/>
  <c r="C175" i="7"/>
  <c r="B175" i="7"/>
  <c r="A175" i="7"/>
  <c r="N174" i="7"/>
  <c r="M174" i="7"/>
  <c r="L174" i="7"/>
  <c r="G174" i="7"/>
  <c r="E174" i="7"/>
  <c r="D174" i="7"/>
  <c r="C174" i="7"/>
  <c r="B174" i="7"/>
  <c r="A174" i="7"/>
  <c r="N173" i="7"/>
  <c r="M173" i="7"/>
  <c r="L173" i="7"/>
  <c r="G173" i="7"/>
  <c r="E173" i="7"/>
  <c r="D173" i="7"/>
  <c r="C173" i="7"/>
  <c r="B173" i="7"/>
  <c r="A173" i="7"/>
  <c r="N172" i="7"/>
  <c r="M172" i="7"/>
  <c r="L172" i="7"/>
  <c r="G172" i="7"/>
  <c r="E172" i="7"/>
  <c r="D172" i="7"/>
  <c r="C172" i="7"/>
  <c r="B172" i="7"/>
  <c r="A172" i="7"/>
  <c r="N171" i="7"/>
  <c r="M171" i="7"/>
  <c r="L171" i="7"/>
  <c r="G171" i="7"/>
  <c r="E171" i="7"/>
  <c r="D171" i="7"/>
  <c r="C171" i="7"/>
  <c r="B171" i="7"/>
  <c r="A171" i="7"/>
  <c r="N170" i="7"/>
  <c r="M170" i="7"/>
  <c r="L170" i="7"/>
  <c r="G170" i="7"/>
  <c r="E170" i="7"/>
  <c r="D170" i="7"/>
  <c r="C170" i="7"/>
  <c r="B170" i="7"/>
  <c r="A170" i="7"/>
  <c r="N169" i="7"/>
  <c r="M169" i="7"/>
  <c r="L169" i="7"/>
  <c r="G169" i="7"/>
  <c r="E169" i="7"/>
  <c r="D169" i="7"/>
  <c r="C169" i="7"/>
  <c r="B169" i="7"/>
  <c r="A169" i="7"/>
  <c r="N168" i="7"/>
  <c r="M168" i="7"/>
  <c r="L168" i="7"/>
  <c r="G168" i="7"/>
  <c r="E168" i="7"/>
  <c r="D168" i="7"/>
  <c r="C168" i="7"/>
  <c r="B168" i="7"/>
  <c r="A168" i="7"/>
  <c r="N167" i="7"/>
  <c r="M167" i="7"/>
  <c r="L167" i="7"/>
  <c r="G167" i="7"/>
  <c r="E167" i="7"/>
  <c r="D167" i="7"/>
  <c r="C167" i="7"/>
  <c r="B167" i="7"/>
  <c r="A167" i="7"/>
  <c r="N166" i="7"/>
  <c r="M166" i="7"/>
  <c r="L166" i="7"/>
  <c r="G166" i="7"/>
  <c r="E166" i="7"/>
  <c r="D166" i="7"/>
  <c r="C166" i="7"/>
  <c r="B166" i="7"/>
  <c r="A166" i="7"/>
  <c r="N165" i="7"/>
  <c r="M165" i="7"/>
  <c r="L165" i="7"/>
  <c r="G165" i="7"/>
  <c r="E165" i="7"/>
  <c r="D165" i="7"/>
  <c r="C165" i="7"/>
  <c r="B165" i="7"/>
  <c r="A165" i="7"/>
  <c r="N164" i="7"/>
  <c r="M164" i="7"/>
  <c r="L164" i="7"/>
  <c r="G164" i="7"/>
  <c r="E164" i="7"/>
  <c r="D164" i="7"/>
  <c r="C164" i="7"/>
  <c r="B164" i="7"/>
  <c r="A164" i="7"/>
  <c r="N163" i="7"/>
  <c r="M163" i="7"/>
  <c r="L163" i="7"/>
  <c r="G163" i="7"/>
  <c r="E163" i="7"/>
  <c r="D163" i="7"/>
  <c r="C163" i="7"/>
  <c r="B163" i="7"/>
  <c r="A163" i="7"/>
  <c r="N162" i="7"/>
  <c r="M162" i="7"/>
  <c r="L162" i="7"/>
  <c r="G162" i="7"/>
  <c r="E162" i="7"/>
  <c r="D162" i="7"/>
  <c r="C162" i="7"/>
  <c r="B162" i="7"/>
  <c r="A162" i="7"/>
  <c r="N161" i="7"/>
  <c r="M161" i="7"/>
  <c r="L161" i="7"/>
  <c r="G161" i="7"/>
  <c r="E161" i="7"/>
  <c r="D161" i="7"/>
  <c r="C161" i="7"/>
  <c r="B161" i="7"/>
  <c r="A161" i="7"/>
  <c r="N160" i="7"/>
  <c r="M160" i="7"/>
  <c r="L160" i="7"/>
  <c r="G160" i="7"/>
  <c r="E160" i="7"/>
  <c r="D160" i="7"/>
  <c r="C160" i="7"/>
  <c r="B160" i="7"/>
  <c r="A160" i="7"/>
  <c r="N159" i="7"/>
  <c r="M159" i="7"/>
  <c r="L159" i="7"/>
  <c r="G159" i="7"/>
  <c r="E159" i="7"/>
  <c r="D159" i="7"/>
  <c r="C159" i="7"/>
  <c r="B159" i="7"/>
  <c r="A159" i="7"/>
  <c r="N158" i="7"/>
  <c r="M158" i="7"/>
  <c r="L158" i="7"/>
  <c r="G158" i="7"/>
  <c r="E158" i="7"/>
  <c r="D158" i="7"/>
  <c r="C158" i="7"/>
  <c r="B158" i="7"/>
  <c r="A158" i="7"/>
  <c r="N157" i="7"/>
  <c r="M157" i="7"/>
  <c r="L157" i="7"/>
  <c r="G157" i="7"/>
  <c r="E157" i="7"/>
  <c r="D157" i="7"/>
  <c r="C157" i="7"/>
  <c r="B157" i="7"/>
  <c r="A157" i="7"/>
  <c r="N156" i="7"/>
  <c r="M156" i="7"/>
  <c r="L156" i="7"/>
  <c r="G156" i="7"/>
  <c r="E156" i="7"/>
  <c r="D156" i="7"/>
  <c r="C156" i="7"/>
  <c r="B156" i="7"/>
  <c r="A156" i="7"/>
  <c r="N155" i="7"/>
  <c r="M155" i="7"/>
  <c r="L155" i="7"/>
  <c r="G155" i="7"/>
  <c r="E155" i="7"/>
  <c r="D155" i="7"/>
  <c r="C155" i="7"/>
  <c r="B155" i="7"/>
  <c r="A155" i="7"/>
  <c r="N154" i="7"/>
  <c r="M154" i="7"/>
  <c r="L154" i="7"/>
  <c r="G154" i="7"/>
  <c r="E154" i="7"/>
  <c r="D154" i="7"/>
  <c r="C154" i="7"/>
  <c r="B154" i="7"/>
  <c r="A154" i="7"/>
  <c r="N153" i="7"/>
  <c r="M153" i="7"/>
  <c r="L153" i="7"/>
  <c r="G153" i="7"/>
  <c r="E153" i="7"/>
  <c r="D153" i="7"/>
  <c r="C153" i="7"/>
  <c r="B153" i="7"/>
  <c r="A153" i="7"/>
  <c r="N152" i="7"/>
  <c r="M152" i="7"/>
  <c r="L152" i="7"/>
  <c r="G152" i="7"/>
  <c r="E152" i="7"/>
  <c r="D152" i="7"/>
  <c r="C152" i="7"/>
  <c r="B152" i="7"/>
  <c r="A152" i="7"/>
  <c r="N151" i="7"/>
  <c r="M151" i="7"/>
  <c r="L151" i="7"/>
  <c r="G151" i="7"/>
  <c r="E151" i="7"/>
  <c r="D151" i="7"/>
  <c r="C151" i="7"/>
  <c r="B151" i="7"/>
  <c r="A151" i="7"/>
  <c r="N150" i="7"/>
  <c r="M150" i="7"/>
  <c r="L150" i="7"/>
  <c r="G150" i="7"/>
  <c r="E150" i="7"/>
  <c r="D150" i="7"/>
  <c r="C150" i="7"/>
  <c r="B150" i="7"/>
  <c r="A150" i="7"/>
  <c r="N149" i="7"/>
  <c r="M149" i="7"/>
  <c r="L149" i="7"/>
  <c r="G149" i="7"/>
  <c r="E149" i="7"/>
  <c r="D149" i="7"/>
  <c r="C149" i="7"/>
  <c r="B149" i="7"/>
  <c r="A149" i="7"/>
  <c r="N148" i="7"/>
  <c r="M148" i="7"/>
  <c r="L148" i="7"/>
  <c r="G148" i="7"/>
  <c r="E148" i="7"/>
  <c r="D148" i="7"/>
  <c r="C148" i="7"/>
  <c r="B148" i="7"/>
  <c r="A148" i="7"/>
  <c r="N147" i="7"/>
  <c r="M147" i="7"/>
  <c r="L147" i="7"/>
  <c r="G147" i="7"/>
  <c r="E147" i="7"/>
  <c r="D147" i="7"/>
  <c r="C147" i="7"/>
  <c r="B147" i="7"/>
  <c r="A147" i="7"/>
  <c r="N146" i="7"/>
  <c r="M146" i="7"/>
  <c r="L146" i="7"/>
  <c r="G146" i="7"/>
  <c r="E146" i="7"/>
  <c r="D146" i="7"/>
  <c r="C146" i="7"/>
  <c r="B146" i="7"/>
  <c r="A146" i="7"/>
  <c r="N145" i="7"/>
  <c r="M145" i="7"/>
  <c r="L145" i="7"/>
  <c r="G145" i="7"/>
  <c r="E145" i="7"/>
  <c r="D145" i="7"/>
  <c r="C145" i="7"/>
  <c r="B145" i="7"/>
  <c r="A145" i="7"/>
  <c r="N144" i="7"/>
  <c r="M144" i="7"/>
  <c r="L144" i="7"/>
  <c r="G144" i="7"/>
  <c r="E144" i="7"/>
  <c r="D144" i="7"/>
  <c r="C144" i="7"/>
  <c r="B144" i="7"/>
  <c r="A144" i="7"/>
  <c r="N143" i="7"/>
  <c r="M143" i="7"/>
  <c r="L143" i="7"/>
  <c r="G143" i="7"/>
  <c r="E143" i="7"/>
  <c r="D143" i="7"/>
  <c r="C143" i="7"/>
  <c r="B143" i="7"/>
  <c r="A143" i="7"/>
  <c r="N142" i="7"/>
  <c r="M142" i="7"/>
  <c r="L142" i="7"/>
  <c r="G142" i="7"/>
  <c r="E142" i="7"/>
  <c r="D142" i="7"/>
  <c r="C142" i="7"/>
  <c r="B142" i="7"/>
  <c r="A142" i="7"/>
  <c r="N141" i="7"/>
  <c r="M141" i="7"/>
  <c r="L141" i="7"/>
  <c r="G141" i="7"/>
  <c r="E141" i="7"/>
  <c r="D141" i="7"/>
  <c r="C141" i="7"/>
  <c r="B141" i="7"/>
  <c r="A141" i="7"/>
  <c r="N140" i="7"/>
  <c r="M140" i="7"/>
  <c r="L140" i="7"/>
  <c r="G140" i="7"/>
  <c r="E140" i="7"/>
  <c r="D140" i="7"/>
  <c r="C140" i="7"/>
  <c r="B140" i="7"/>
  <c r="A140" i="7"/>
  <c r="N139" i="7"/>
  <c r="M139" i="7"/>
  <c r="L139" i="7"/>
  <c r="G139" i="7"/>
  <c r="E139" i="7"/>
  <c r="D139" i="7"/>
  <c r="C139" i="7"/>
  <c r="B139" i="7"/>
  <c r="A139" i="7"/>
  <c r="N138" i="7"/>
  <c r="M138" i="7"/>
  <c r="L138" i="7"/>
  <c r="G138" i="7"/>
  <c r="E138" i="7"/>
  <c r="D138" i="7"/>
  <c r="C138" i="7"/>
  <c r="B138" i="7"/>
  <c r="A138" i="7"/>
  <c r="N137" i="7"/>
  <c r="M137" i="7"/>
  <c r="L137" i="7"/>
  <c r="G137" i="7"/>
  <c r="E137" i="7"/>
  <c r="D137" i="7"/>
  <c r="C137" i="7"/>
  <c r="B137" i="7"/>
  <c r="A137" i="7"/>
  <c r="N136" i="7"/>
  <c r="M136" i="7"/>
  <c r="L136" i="7"/>
  <c r="G136" i="7"/>
  <c r="E136" i="7"/>
  <c r="D136" i="7"/>
  <c r="C136" i="7"/>
  <c r="B136" i="7"/>
  <c r="A136" i="7"/>
  <c r="N135" i="7"/>
  <c r="M135" i="7"/>
  <c r="L135" i="7"/>
  <c r="G135" i="7"/>
  <c r="E135" i="7"/>
  <c r="D135" i="7"/>
  <c r="C135" i="7"/>
  <c r="B135" i="7"/>
  <c r="A135" i="7"/>
  <c r="N134" i="7"/>
  <c r="M134" i="7"/>
  <c r="L134" i="7"/>
  <c r="G134" i="7"/>
  <c r="E134" i="7"/>
  <c r="D134" i="7"/>
  <c r="C134" i="7"/>
  <c r="B134" i="7"/>
  <c r="A134" i="7"/>
  <c r="N133" i="7"/>
  <c r="M133" i="7"/>
  <c r="L133" i="7"/>
  <c r="G133" i="7"/>
  <c r="E133" i="7"/>
  <c r="D133" i="7"/>
  <c r="C133" i="7"/>
  <c r="B133" i="7"/>
  <c r="A133" i="7"/>
  <c r="N132" i="7"/>
  <c r="M132" i="7"/>
  <c r="L132" i="7"/>
  <c r="G132" i="7"/>
  <c r="E132" i="7"/>
  <c r="D132" i="7"/>
  <c r="C132" i="7"/>
  <c r="B132" i="7"/>
  <c r="A132" i="7"/>
  <c r="N131" i="7"/>
  <c r="M131" i="7"/>
  <c r="L131" i="7"/>
  <c r="G131" i="7"/>
  <c r="E131" i="7"/>
  <c r="D131" i="7"/>
  <c r="C131" i="7"/>
  <c r="B131" i="7"/>
  <c r="A131" i="7"/>
  <c r="N130" i="7"/>
  <c r="M130" i="7"/>
  <c r="L130" i="7"/>
  <c r="G130" i="7"/>
  <c r="E130" i="7"/>
  <c r="D130" i="7"/>
  <c r="C130" i="7"/>
  <c r="B130" i="7"/>
  <c r="A130" i="7"/>
  <c r="N129" i="7"/>
  <c r="M129" i="7"/>
  <c r="L129" i="7"/>
  <c r="G129" i="7"/>
  <c r="E129" i="7"/>
  <c r="D129" i="7"/>
  <c r="C129" i="7"/>
  <c r="B129" i="7"/>
  <c r="A129" i="7"/>
  <c r="N128" i="7"/>
  <c r="M128" i="7"/>
  <c r="L128" i="7"/>
  <c r="G128" i="7"/>
  <c r="E128" i="7"/>
  <c r="D128" i="7"/>
  <c r="C128" i="7"/>
  <c r="B128" i="7"/>
  <c r="A128" i="7"/>
  <c r="N127" i="7"/>
  <c r="M127" i="7"/>
  <c r="L127" i="7"/>
  <c r="G127" i="7"/>
  <c r="E127" i="7"/>
  <c r="D127" i="7"/>
  <c r="C127" i="7"/>
  <c r="B127" i="7"/>
  <c r="A127" i="7"/>
  <c r="N126" i="7"/>
  <c r="M126" i="7"/>
  <c r="L126" i="7"/>
  <c r="G126" i="7"/>
  <c r="E126" i="7"/>
  <c r="D126" i="7"/>
  <c r="C126" i="7"/>
  <c r="B126" i="7"/>
  <c r="A126" i="7"/>
  <c r="N125" i="7"/>
  <c r="M125" i="7"/>
  <c r="L125" i="7"/>
  <c r="G125" i="7"/>
  <c r="E125" i="7"/>
  <c r="D125" i="7"/>
  <c r="C125" i="7"/>
  <c r="B125" i="7"/>
  <c r="A125" i="7"/>
  <c r="N124" i="7"/>
  <c r="M124" i="7"/>
  <c r="L124" i="7"/>
  <c r="G124" i="7"/>
  <c r="E124" i="7"/>
  <c r="D124" i="7"/>
  <c r="C124" i="7"/>
  <c r="B124" i="7"/>
  <c r="A124" i="7"/>
  <c r="N123" i="7"/>
  <c r="M123" i="7"/>
  <c r="L123" i="7"/>
  <c r="G123" i="7"/>
  <c r="E123" i="7"/>
  <c r="D123" i="7"/>
  <c r="C123" i="7"/>
  <c r="B123" i="7"/>
  <c r="A123" i="7"/>
  <c r="N122" i="7"/>
  <c r="M122" i="7"/>
  <c r="L122" i="7"/>
  <c r="G122" i="7"/>
  <c r="E122" i="7"/>
  <c r="D122" i="7"/>
  <c r="C122" i="7"/>
  <c r="B122" i="7"/>
  <c r="A122" i="7"/>
  <c r="N121" i="7"/>
  <c r="M121" i="7"/>
  <c r="L121" i="7"/>
  <c r="G121" i="7"/>
  <c r="E121" i="7"/>
  <c r="D121" i="7"/>
  <c r="C121" i="7"/>
  <c r="B121" i="7"/>
  <c r="A121" i="7"/>
  <c r="N120" i="7"/>
  <c r="M120" i="7"/>
  <c r="L120" i="7"/>
  <c r="G120" i="7"/>
  <c r="E120" i="7"/>
  <c r="D120" i="7"/>
  <c r="C120" i="7"/>
  <c r="B120" i="7"/>
  <c r="A120" i="7"/>
  <c r="N119" i="7"/>
  <c r="M119" i="7"/>
  <c r="L119" i="7"/>
  <c r="G119" i="7"/>
  <c r="E119" i="7"/>
  <c r="D119" i="7"/>
  <c r="C119" i="7"/>
  <c r="B119" i="7"/>
  <c r="A119" i="7"/>
  <c r="N118" i="7"/>
  <c r="M118" i="7"/>
  <c r="L118" i="7"/>
  <c r="G118" i="7"/>
  <c r="E118" i="7"/>
  <c r="D118" i="7"/>
  <c r="C118" i="7"/>
  <c r="B118" i="7"/>
  <c r="A118" i="7"/>
  <c r="N117" i="7"/>
  <c r="M117" i="7"/>
  <c r="L117" i="7"/>
  <c r="G117" i="7"/>
  <c r="E117" i="7"/>
  <c r="D117" i="7"/>
  <c r="C117" i="7"/>
  <c r="B117" i="7"/>
  <c r="A117" i="7"/>
  <c r="N116" i="7"/>
  <c r="M116" i="7"/>
  <c r="L116" i="7"/>
  <c r="G116" i="7"/>
  <c r="E116" i="7"/>
  <c r="D116" i="7"/>
  <c r="C116" i="7"/>
  <c r="B116" i="7"/>
  <c r="A116" i="7"/>
  <c r="N115" i="7"/>
  <c r="M115" i="7"/>
  <c r="L115" i="7"/>
  <c r="G115" i="7"/>
  <c r="E115" i="7"/>
  <c r="D115" i="7"/>
  <c r="C115" i="7"/>
  <c r="B115" i="7"/>
  <c r="A115" i="7"/>
  <c r="N114" i="7"/>
  <c r="M114" i="7"/>
  <c r="L114" i="7"/>
  <c r="G114" i="7"/>
  <c r="E114" i="7"/>
  <c r="D114" i="7"/>
  <c r="C114" i="7"/>
  <c r="B114" i="7"/>
  <c r="A114" i="7"/>
  <c r="N113" i="7"/>
  <c r="M113" i="7"/>
  <c r="L113" i="7"/>
  <c r="G113" i="7"/>
  <c r="E113" i="7"/>
  <c r="D113" i="7"/>
  <c r="C113" i="7"/>
  <c r="B113" i="7"/>
  <c r="A113" i="7"/>
  <c r="N112" i="7"/>
  <c r="M112" i="7"/>
  <c r="L112" i="7"/>
  <c r="G112" i="7"/>
  <c r="E112" i="7"/>
  <c r="D112" i="7"/>
  <c r="C112" i="7"/>
  <c r="B112" i="7"/>
  <c r="A112" i="7"/>
  <c r="N111" i="7"/>
  <c r="M111" i="7"/>
  <c r="L111" i="7"/>
  <c r="G111" i="7"/>
  <c r="E111" i="7"/>
  <c r="D111" i="7"/>
  <c r="C111" i="7"/>
  <c r="B111" i="7"/>
  <c r="A111" i="7"/>
  <c r="N110" i="7"/>
  <c r="M110" i="7"/>
  <c r="L110" i="7"/>
  <c r="G110" i="7"/>
  <c r="E110" i="7"/>
  <c r="D110" i="7"/>
  <c r="C110" i="7"/>
  <c r="B110" i="7"/>
  <c r="A110" i="7"/>
  <c r="N109" i="7"/>
  <c r="M109" i="7"/>
  <c r="L109" i="7"/>
  <c r="G109" i="7"/>
  <c r="E109" i="7"/>
  <c r="D109" i="7"/>
  <c r="C109" i="7"/>
  <c r="B109" i="7"/>
  <c r="A109" i="7"/>
  <c r="N108" i="7"/>
  <c r="M108" i="7"/>
  <c r="L108" i="7"/>
  <c r="G108" i="7"/>
  <c r="E108" i="7"/>
  <c r="D108" i="7"/>
  <c r="C108" i="7"/>
  <c r="B108" i="7"/>
  <c r="A108" i="7"/>
  <c r="N107" i="7"/>
  <c r="M107" i="7"/>
  <c r="L107" i="7"/>
  <c r="G107" i="7"/>
  <c r="E107" i="7"/>
  <c r="D107" i="7"/>
  <c r="C107" i="7"/>
  <c r="B107" i="7"/>
  <c r="A107" i="7"/>
  <c r="N106" i="7"/>
  <c r="M106" i="7"/>
  <c r="L106" i="7"/>
  <c r="G106" i="7"/>
  <c r="E106" i="7"/>
  <c r="D106" i="7"/>
  <c r="C106" i="7"/>
  <c r="B106" i="7"/>
  <c r="A106" i="7"/>
  <c r="N105" i="7"/>
  <c r="M105" i="7"/>
  <c r="L105" i="7"/>
  <c r="G105" i="7"/>
  <c r="E105" i="7"/>
  <c r="D105" i="7"/>
  <c r="C105" i="7"/>
  <c r="B105" i="7"/>
  <c r="A105" i="7"/>
  <c r="N104" i="7"/>
  <c r="M104" i="7"/>
  <c r="L104" i="7"/>
  <c r="G104" i="7"/>
  <c r="E104" i="7"/>
  <c r="D104" i="7"/>
  <c r="C104" i="7"/>
  <c r="B104" i="7"/>
  <c r="A104" i="7"/>
  <c r="N103" i="7"/>
  <c r="M103" i="7"/>
  <c r="L103" i="7"/>
  <c r="G103" i="7"/>
  <c r="E103" i="7"/>
  <c r="D103" i="7"/>
  <c r="C103" i="7"/>
  <c r="B103" i="7"/>
  <c r="A103" i="7"/>
  <c r="N102" i="7"/>
  <c r="M102" i="7"/>
  <c r="L102" i="7"/>
  <c r="G102" i="7"/>
  <c r="E102" i="7"/>
  <c r="D102" i="7"/>
  <c r="C102" i="7"/>
  <c r="B102" i="7"/>
  <c r="A102" i="7"/>
  <c r="N101" i="7"/>
  <c r="M101" i="7"/>
  <c r="L101" i="7"/>
  <c r="G101" i="7"/>
  <c r="E101" i="7"/>
  <c r="D101" i="7"/>
  <c r="C101" i="7"/>
  <c r="B101" i="7"/>
  <c r="A101" i="7"/>
  <c r="N100" i="7"/>
  <c r="M100" i="7"/>
  <c r="L100" i="7"/>
  <c r="G100" i="7"/>
  <c r="E100" i="7"/>
  <c r="D100" i="7"/>
  <c r="C100" i="7"/>
  <c r="B100" i="7"/>
  <c r="A100" i="7"/>
  <c r="N99" i="7"/>
  <c r="M99" i="7"/>
  <c r="L99" i="7"/>
  <c r="G99" i="7"/>
  <c r="E99" i="7"/>
  <c r="D99" i="7"/>
  <c r="C99" i="7"/>
  <c r="B99" i="7"/>
  <c r="A99" i="7"/>
  <c r="N98" i="7"/>
  <c r="M98" i="7"/>
  <c r="L98" i="7"/>
  <c r="G98" i="7"/>
  <c r="E98" i="7"/>
  <c r="D98" i="7"/>
  <c r="C98" i="7"/>
  <c r="B98" i="7"/>
  <c r="A98" i="7"/>
  <c r="N97" i="7"/>
  <c r="M97" i="7"/>
  <c r="L97" i="7"/>
  <c r="G97" i="7"/>
  <c r="E97" i="7"/>
  <c r="D97" i="7"/>
  <c r="C97" i="7"/>
  <c r="B97" i="7"/>
  <c r="A97" i="7"/>
  <c r="N96" i="7"/>
  <c r="M96" i="7"/>
  <c r="L96" i="7"/>
  <c r="G96" i="7"/>
  <c r="E96" i="7"/>
  <c r="D96" i="7"/>
  <c r="C96" i="7"/>
  <c r="B96" i="7"/>
  <c r="A96" i="7"/>
  <c r="N95" i="7"/>
  <c r="M95" i="7"/>
  <c r="L95" i="7"/>
  <c r="G95" i="7"/>
  <c r="E95" i="7"/>
  <c r="D95" i="7"/>
  <c r="C95" i="7"/>
  <c r="B95" i="7"/>
  <c r="A95" i="7"/>
  <c r="N94" i="7"/>
  <c r="M94" i="7"/>
  <c r="L94" i="7"/>
  <c r="G94" i="7"/>
  <c r="E94" i="7"/>
  <c r="D94" i="7"/>
  <c r="C94" i="7"/>
  <c r="B94" i="7"/>
  <c r="A94" i="7"/>
  <c r="N93" i="7"/>
  <c r="M93" i="7"/>
  <c r="L93" i="7"/>
  <c r="G93" i="7"/>
  <c r="E93" i="7"/>
  <c r="D93" i="7"/>
  <c r="C93" i="7"/>
  <c r="B93" i="7"/>
  <c r="A93" i="7"/>
  <c r="N92" i="7"/>
  <c r="M92" i="7"/>
  <c r="L92" i="7"/>
  <c r="G92" i="7"/>
  <c r="E92" i="7"/>
  <c r="D92" i="7"/>
  <c r="C92" i="7"/>
  <c r="B92" i="7"/>
  <c r="A92" i="7"/>
  <c r="N91" i="7"/>
  <c r="M91" i="7"/>
  <c r="L91" i="7"/>
  <c r="G91" i="7"/>
  <c r="E91" i="7"/>
  <c r="D91" i="7"/>
  <c r="C91" i="7"/>
  <c r="B91" i="7"/>
  <c r="A91" i="7"/>
  <c r="N90" i="7"/>
  <c r="M90" i="7"/>
  <c r="L90" i="7"/>
  <c r="G90" i="7"/>
  <c r="E90" i="7"/>
  <c r="D90" i="7"/>
  <c r="C90" i="7"/>
  <c r="B90" i="7"/>
  <c r="A90" i="7"/>
  <c r="N89" i="7"/>
  <c r="M89" i="7"/>
  <c r="L89" i="7"/>
  <c r="G89" i="7"/>
  <c r="E89" i="7"/>
  <c r="D89" i="7"/>
  <c r="C89" i="7"/>
  <c r="B89" i="7"/>
  <c r="A89" i="7"/>
  <c r="N88" i="7"/>
  <c r="M88" i="7"/>
  <c r="L88" i="7"/>
  <c r="G88" i="7"/>
  <c r="E88" i="7"/>
  <c r="D88" i="7"/>
  <c r="C88" i="7"/>
  <c r="B88" i="7"/>
  <c r="A88" i="7"/>
  <c r="N87" i="7"/>
  <c r="M87" i="7"/>
  <c r="L87" i="7"/>
  <c r="G87" i="7"/>
  <c r="E87" i="7"/>
  <c r="D87" i="7"/>
  <c r="C87" i="7"/>
  <c r="B87" i="7"/>
  <c r="A87" i="7"/>
  <c r="N86" i="7"/>
  <c r="M86" i="7"/>
  <c r="L86" i="7"/>
  <c r="G86" i="7"/>
  <c r="E86" i="7"/>
  <c r="D86" i="7"/>
  <c r="C86" i="7"/>
  <c r="B86" i="7"/>
  <c r="A86" i="7"/>
  <c r="N85" i="7"/>
  <c r="M85" i="7"/>
  <c r="L85" i="7"/>
  <c r="G85" i="7"/>
  <c r="E85" i="7"/>
  <c r="D85" i="7"/>
  <c r="C85" i="7"/>
  <c r="B85" i="7"/>
  <c r="A85" i="7"/>
  <c r="N84" i="7"/>
  <c r="M84" i="7"/>
  <c r="L84" i="7"/>
  <c r="G84" i="7"/>
  <c r="E84" i="7"/>
  <c r="D84" i="7"/>
  <c r="C84" i="7"/>
  <c r="B84" i="7"/>
  <c r="A84" i="7"/>
  <c r="N83" i="7"/>
  <c r="M83" i="7"/>
  <c r="L83" i="7"/>
  <c r="G83" i="7"/>
  <c r="E83" i="7"/>
  <c r="D83" i="7"/>
  <c r="C83" i="7"/>
  <c r="B83" i="7"/>
  <c r="A83" i="7"/>
  <c r="N82" i="7"/>
  <c r="M82" i="7"/>
  <c r="L82" i="7"/>
  <c r="G82" i="7"/>
  <c r="E82" i="7"/>
  <c r="D82" i="7"/>
  <c r="C82" i="7"/>
  <c r="B82" i="7"/>
  <c r="A82" i="7"/>
  <c r="N81" i="7"/>
  <c r="M81" i="7"/>
  <c r="L81" i="7"/>
  <c r="G81" i="7"/>
  <c r="E81" i="7"/>
  <c r="D81" i="7"/>
  <c r="C81" i="7"/>
  <c r="B81" i="7"/>
  <c r="A81" i="7"/>
  <c r="N80" i="7"/>
  <c r="M80" i="7"/>
  <c r="L80" i="7"/>
  <c r="G80" i="7"/>
  <c r="E80" i="7"/>
  <c r="D80" i="7"/>
  <c r="C80" i="7"/>
  <c r="B80" i="7"/>
  <c r="A80" i="7"/>
  <c r="N79" i="7"/>
  <c r="M79" i="7"/>
  <c r="L79" i="7"/>
  <c r="G79" i="7"/>
  <c r="E79" i="7"/>
  <c r="D79" i="7"/>
  <c r="C79" i="7"/>
  <c r="B79" i="7"/>
  <c r="A79" i="7"/>
  <c r="N78" i="7"/>
  <c r="M78" i="7"/>
  <c r="L78" i="7"/>
  <c r="G78" i="7"/>
  <c r="E78" i="7"/>
  <c r="D78" i="7"/>
  <c r="C78" i="7"/>
  <c r="B78" i="7"/>
  <c r="A78" i="7"/>
  <c r="N77" i="7"/>
  <c r="M77" i="7"/>
  <c r="L77" i="7"/>
  <c r="G77" i="7"/>
  <c r="E77" i="7"/>
  <c r="D77" i="7"/>
  <c r="C77" i="7"/>
  <c r="B77" i="7"/>
  <c r="A77" i="7"/>
  <c r="N76" i="7"/>
  <c r="M76" i="7"/>
  <c r="L76" i="7"/>
  <c r="G76" i="7"/>
  <c r="E76" i="7"/>
  <c r="D76" i="7"/>
  <c r="C76" i="7"/>
  <c r="B76" i="7"/>
  <c r="A76" i="7"/>
  <c r="N75" i="7"/>
  <c r="M75" i="7"/>
  <c r="L75" i="7"/>
  <c r="G75" i="7"/>
  <c r="E75" i="7"/>
  <c r="D75" i="7"/>
  <c r="C75" i="7"/>
  <c r="B75" i="7"/>
  <c r="A75" i="7"/>
  <c r="N74" i="7"/>
  <c r="M74" i="7"/>
  <c r="L74" i="7"/>
  <c r="G74" i="7"/>
  <c r="E74" i="7"/>
  <c r="D74" i="7"/>
  <c r="C74" i="7"/>
  <c r="B74" i="7"/>
  <c r="A74" i="7"/>
  <c r="N73" i="7"/>
  <c r="M73" i="7"/>
  <c r="L73" i="7"/>
  <c r="G73" i="7"/>
  <c r="E73" i="7"/>
  <c r="D73" i="7"/>
  <c r="C73" i="7"/>
  <c r="B73" i="7"/>
  <c r="A73" i="7"/>
  <c r="N72" i="7"/>
  <c r="M72" i="7"/>
  <c r="L72" i="7"/>
  <c r="G72" i="7"/>
  <c r="E72" i="7"/>
  <c r="D72" i="7"/>
  <c r="C72" i="7"/>
  <c r="B72" i="7"/>
  <c r="A72" i="7"/>
  <c r="N71" i="7"/>
  <c r="M71" i="7"/>
  <c r="L71" i="7"/>
  <c r="G71" i="7"/>
  <c r="E71" i="7"/>
  <c r="D71" i="7"/>
  <c r="C71" i="7"/>
  <c r="B71" i="7"/>
  <c r="A71" i="7"/>
  <c r="N70" i="7"/>
  <c r="M70" i="7"/>
  <c r="L70" i="7"/>
  <c r="G70" i="7"/>
  <c r="E70" i="7"/>
  <c r="D70" i="7"/>
  <c r="C70" i="7"/>
  <c r="B70" i="7"/>
  <c r="A70" i="7"/>
  <c r="N69" i="7"/>
  <c r="M69" i="7"/>
  <c r="L69" i="7"/>
  <c r="G69" i="7"/>
  <c r="E69" i="7"/>
  <c r="D69" i="7"/>
  <c r="C69" i="7"/>
  <c r="B69" i="7"/>
  <c r="A69" i="7"/>
  <c r="N68" i="7"/>
  <c r="M68" i="7"/>
  <c r="L68" i="7"/>
  <c r="G68" i="7"/>
  <c r="E68" i="7"/>
  <c r="D68" i="7"/>
  <c r="C68" i="7"/>
  <c r="B68" i="7"/>
  <c r="A68" i="7"/>
  <c r="N67" i="7"/>
  <c r="M67" i="7"/>
  <c r="L67" i="7"/>
  <c r="G67" i="7"/>
  <c r="E67" i="7"/>
  <c r="D67" i="7"/>
  <c r="C67" i="7"/>
  <c r="B67" i="7"/>
  <c r="A67" i="7"/>
  <c r="N66" i="7"/>
  <c r="M66" i="7"/>
  <c r="L66" i="7"/>
  <c r="G66" i="7"/>
  <c r="E66" i="7"/>
  <c r="D66" i="7"/>
  <c r="C66" i="7"/>
  <c r="B66" i="7"/>
  <c r="A66" i="7"/>
  <c r="N65" i="7"/>
  <c r="M65" i="7"/>
  <c r="L65" i="7"/>
  <c r="G65" i="7"/>
  <c r="E65" i="7"/>
  <c r="D65" i="7"/>
  <c r="C65" i="7"/>
  <c r="B65" i="7"/>
  <c r="A65" i="7"/>
  <c r="N64" i="7"/>
  <c r="M64" i="7"/>
  <c r="L64" i="7"/>
  <c r="G64" i="7"/>
  <c r="E64" i="7"/>
  <c r="D64" i="7"/>
  <c r="C64" i="7"/>
  <c r="B64" i="7"/>
  <c r="A64" i="7"/>
  <c r="N63" i="7"/>
  <c r="M63" i="7"/>
  <c r="L63" i="7"/>
  <c r="G63" i="7"/>
  <c r="E63" i="7"/>
  <c r="D63" i="7"/>
  <c r="C63" i="7"/>
  <c r="B63" i="7"/>
  <c r="A63" i="7"/>
  <c r="N62" i="7"/>
  <c r="M62" i="7"/>
  <c r="L62" i="7"/>
  <c r="G62" i="7"/>
  <c r="E62" i="7"/>
  <c r="D62" i="7"/>
  <c r="C62" i="7"/>
  <c r="B62" i="7"/>
  <c r="A62" i="7"/>
  <c r="N61" i="7"/>
  <c r="M61" i="7"/>
  <c r="L61" i="7"/>
  <c r="G61" i="7"/>
  <c r="E61" i="7"/>
  <c r="D61" i="7"/>
  <c r="C61" i="7"/>
  <c r="B61" i="7"/>
  <c r="A61" i="7"/>
  <c r="N60" i="7"/>
  <c r="M60" i="7"/>
  <c r="L60" i="7"/>
  <c r="G60" i="7"/>
  <c r="E60" i="7"/>
  <c r="D60" i="7"/>
  <c r="C60" i="7"/>
  <c r="B60" i="7"/>
  <c r="A60" i="7"/>
  <c r="N59" i="7"/>
  <c r="M59" i="7"/>
  <c r="L59" i="7"/>
  <c r="G59" i="7"/>
  <c r="E59" i="7"/>
  <c r="D59" i="7"/>
  <c r="C59" i="7"/>
  <c r="B59" i="7"/>
  <c r="A59" i="7"/>
  <c r="N58" i="7"/>
  <c r="M58" i="7"/>
  <c r="L58" i="7"/>
  <c r="G58" i="7"/>
  <c r="E58" i="7"/>
  <c r="D58" i="7"/>
  <c r="C58" i="7"/>
  <c r="B58" i="7"/>
  <c r="A58" i="7"/>
  <c r="N57" i="7"/>
  <c r="M57" i="7"/>
  <c r="L57" i="7"/>
  <c r="G57" i="7"/>
  <c r="E57" i="7"/>
  <c r="D57" i="7"/>
  <c r="C57" i="7"/>
  <c r="B57" i="7"/>
  <c r="A57" i="7"/>
  <c r="N56" i="7"/>
  <c r="M56" i="7"/>
  <c r="L56" i="7"/>
  <c r="G56" i="7"/>
  <c r="E56" i="7"/>
  <c r="D56" i="7"/>
  <c r="C56" i="7"/>
  <c r="B56" i="7"/>
  <c r="A56" i="7"/>
  <c r="N55" i="7"/>
  <c r="M55" i="7"/>
  <c r="L55" i="7"/>
  <c r="G55" i="7"/>
  <c r="E55" i="7"/>
  <c r="D55" i="7"/>
  <c r="C55" i="7"/>
  <c r="B55" i="7"/>
  <c r="A55" i="7"/>
  <c r="N54" i="7"/>
  <c r="M54" i="7"/>
  <c r="L54" i="7"/>
  <c r="G54" i="7"/>
  <c r="E54" i="7"/>
  <c r="D54" i="7"/>
  <c r="C54" i="7"/>
  <c r="B54" i="7"/>
  <c r="A54" i="7"/>
  <c r="N53" i="7"/>
  <c r="M53" i="7"/>
  <c r="L53" i="7"/>
  <c r="G53" i="7"/>
  <c r="E53" i="7"/>
  <c r="D53" i="7"/>
  <c r="C53" i="7"/>
  <c r="B53" i="7"/>
  <c r="A53" i="7"/>
  <c r="N52" i="7"/>
  <c r="M52" i="7"/>
  <c r="L52" i="7"/>
  <c r="G52" i="7"/>
  <c r="E52" i="7"/>
  <c r="D52" i="7"/>
  <c r="C52" i="7"/>
  <c r="B52" i="7"/>
  <c r="A52" i="7"/>
  <c r="N51" i="7"/>
  <c r="M51" i="7"/>
  <c r="L51" i="7"/>
  <c r="G51" i="7"/>
  <c r="E51" i="7"/>
  <c r="D51" i="7"/>
  <c r="C51" i="7"/>
  <c r="B51" i="7"/>
  <c r="A51" i="7"/>
  <c r="N50" i="7"/>
  <c r="M50" i="7"/>
  <c r="L50" i="7"/>
  <c r="G50" i="7"/>
  <c r="E50" i="7"/>
  <c r="D50" i="7"/>
  <c r="C50" i="7"/>
  <c r="B50" i="7"/>
  <c r="A50" i="7"/>
  <c r="N49" i="7"/>
  <c r="M49" i="7"/>
  <c r="L49" i="7"/>
  <c r="G49" i="7"/>
  <c r="E49" i="7"/>
  <c r="D49" i="7"/>
  <c r="C49" i="7"/>
  <c r="B49" i="7"/>
  <c r="A49" i="7"/>
  <c r="N48" i="7"/>
  <c r="M48" i="7"/>
  <c r="L48" i="7"/>
  <c r="G48" i="7"/>
  <c r="E48" i="7"/>
  <c r="D48" i="7"/>
  <c r="C48" i="7"/>
  <c r="B48" i="7"/>
  <c r="A48" i="7"/>
  <c r="N47" i="7"/>
  <c r="M47" i="7"/>
  <c r="L47" i="7"/>
  <c r="G47" i="7"/>
  <c r="E47" i="7"/>
  <c r="D47" i="7"/>
  <c r="C47" i="7"/>
  <c r="B47" i="7"/>
  <c r="A47" i="7"/>
  <c r="N46" i="7"/>
  <c r="M46" i="7"/>
  <c r="L46" i="7"/>
  <c r="G46" i="7"/>
  <c r="E46" i="7"/>
  <c r="D46" i="7"/>
  <c r="C46" i="7"/>
  <c r="B46" i="7"/>
  <c r="A46" i="7"/>
  <c r="N45" i="7"/>
  <c r="M45" i="7"/>
  <c r="L45" i="7"/>
  <c r="G45" i="7"/>
  <c r="E45" i="7"/>
  <c r="D45" i="7"/>
  <c r="C45" i="7"/>
  <c r="B45" i="7"/>
  <c r="A45" i="7"/>
  <c r="N44" i="7"/>
  <c r="M44" i="7"/>
  <c r="L44" i="7"/>
  <c r="G44" i="7"/>
  <c r="E44" i="7"/>
  <c r="D44" i="7"/>
  <c r="C44" i="7"/>
  <c r="B44" i="7"/>
  <c r="A44" i="7"/>
  <c r="N43" i="7"/>
  <c r="M43" i="7"/>
  <c r="L43" i="7"/>
  <c r="G43" i="7"/>
  <c r="E43" i="7"/>
  <c r="D43" i="7"/>
  <c r="C43" i="7"/>
  <c r="B43" i="7"/>
  <c r="A43" i="7"/>
  <c r="N42" i="7"/>
  <c r="M42" i="7"/>
  <c r="L42" i="7"/>
  <c r="G42" i="7"/>
  <c r="E42" i="7"/>
  <c r="D42" i="7"/>
  <c r="C42" i="7"/>
  <c r="B42" i="7"/>
  <c r="A42" i="7"/>
  <c r="N41" i="7"/>
  <c r="M41" i="7"/>
  <c r="L41" i="7"/>
  <c r="G41" i="7"/>
  <c r="E41" i="7"/>
  <c r="D41" i="7"/>
  <c r="C41" i="7"/>
  <c r="B41" i="7"/>
  <c r="A41" i="7"/>
  <c r="N40" i="7"/>
  <c r="M40" i="7"/>
  <c r="L40" i="7"/>
  <c r="G40" i="7"/>
  <c r="E40" i="7"/>
  <c r="D40" i="7"/>
  <c r="C40" i="7"/>
  <c r="B40" i="7"/>
  <c r="A40" i="7"/>
  <c r="N39" i="7"/>
  <c r="M39" i="7"/>
  <c r="L39" i="7"/>
  <c r="G39" i="7"/>
  <c r="E39" i="7"/>
  <c r="D39" i="7"/>
  <c r="C39" i="7"/>
  <c r="B39" i="7"/>
  <c r="A39" i="7"/>
  <c r="N38" i="7"/>
  <c r="M38" i="7"/>
  <c r="L38" i="7"/>
  <c r="G38" i="7"/>
  <c r="E38" i="7"/>
  <c r="D38" i="7"/>
  <c r="C38" i="7"/>
  <c r="B38" i="7"/>
  <c r="A38" i="7"/>
  <c r="N37" i="7"/>
  <c r="M37" i="7"/>
  <c r="L37" i="7"/>
  <c r="G37" i="7"/>
  <c r="E37" i="7"/>
  <c r="D37" i="7"/>
  <c r="C37" i="7"/>
  <c r="B37" i="7"/>
  <c r="A37" i="7"/>
  <c r="N36" i="7"/>
  <c r="M36" i="7"/>
  <c r="L36" i="7"/>
  <c r="G36" i="7"/>
  <c r="E36" i="7"/>
  <c r="D36" i="7"/>
  <c r="C36" i="7"/>
  <c r="B36" i="7"/>
  <c r="A36" i="7"/>
  <c r="N35" i="7"/>
  <c r="M35" i="7"/>
  <c r="L35" i="7"/>
  <c r="G35" i="7"/>
  <c r="E35" i="7"/>
  <c r="D35" i="7"/>
  <c r="C35" i="7"/>
  <c r="B35" i="7"/>
  <c r="A35" i="7"/>
  <c r="N34" i="7"/>
  <c r="M34" i="7"/>
  <c r="L34" i="7"/>
  <c r="G34" i="7"/>
  <c r="E34" i="7"/>
  <c r="D34" i="7"/>
  <c r="C34" i="7"/>
  <c r="B34" i="7"/>
  <c r="A34" i="7"/>
  <c r="N33" i="7"/>
  <c r="M33" i="7"/>
  <c r="L33" i="7"/>
  <c r="G33" i="7"/>
  <c r="E33" i="7"/>
  <c r="D33" i="7"/>
  <c r="C33" i="7"/>
  <c r="B33" i="7"/>
  <c r="A33" i="7"/>
  <c r="N32" i="7"/>
  <c r="M32" i="7"/>
  <c r="L32" i="7"/>
  <c r="G32" i="7"/>
  <c r="E32" i="7"/>
  <c r="D32" i="7"/>
  <c r="C32" i="7"/>
  <c r="B32" i="7"/>
  <c r="A32" i="7"/>
  <c r="N31" i="7"/>
  <c r="M31" i="7"/>
  <c r="L31" i="7"/>
  <c r="G31" i="7"/>
  <c r="E31" i="7"/>
  <c r="D31" i="7"/>
  <c r="C31" i="7"/>
  <c r="B31" i="7"/>
  <c r="A31" i="7"/>
  <c r="N30" i="7"/>
  <c r="M30" i="7"/>
  <c r="L30" i="7"/>
  <c r="G30" i="7"/>
  <c r="E30" i="7"/>
  <c r="D30" i="7"/>
  <c r="C30" i="7"/>
  <c r="B30" i="7"/>
  <c r="A30" i="7"/>
  <c r="N29" i="7"/>
  <c r="M29" i="7"/>
  <c r="L29" i="7"/>
  <c r="G29" i="7"/>
  <c r="E29" i="7"/>
  <c r="D29" i="7"/>
  <c r="C29" i="7"/>
  <c r="B29" i="7"/>
  <c r="A29" i="7"/>
  <c r="N28" i="7"/>
  <c r="M28" i="7"/>
  <c r="L28" i="7"/>
  <c r="G28" i="7"/>
  <c r="E28" i="7"/>
  <c r="D28" i="7"/>
  <c r="C28" i="7"/>
  <c r="B28" i="7"/>
  <c r="A28" i="7"/>
  <c r="N27" i="7"/>
  <c r="M27" i="7"/>
  <c r="L27" i="7"/>
  <c r="G27" i="7"/>
  <c r="E27" i="7"/>
  <c r="D27" i="7"/>
  <c r="C27" i="7"/>
  <c r="B27" i="7"/>
  <c r="A27" i="7"/>
  <c r="N26" i="7"/>
  <c r="M26" i="7"/>
  <c r="L26" i="7"/>
  <c r="G26" i="7"/>
  <c r="E26" i="7"/>
  <c r="D26" i="7"/>
  <c r="C26" i="7"/>
  <c r="B26" i="7"/>
  <c r="A26" i="7"/>
  <c r="N25" i="7"/>
  <c r="M25" i="7"/>
  <c r="L25" i="7"/>
  <c r="G25" i="7"/>
  <c r="E25" i="7"/>
  <c r="D25" i="7"/>
  <c r="C25" i="7"/>
  <c r="B25" i="7"/>
  <c r="A25" i="7"/>
  <c r="N24" i="7"/>
  <c r="M24" i="7"/>
  <c r="L24" i="7"/>
  <c r="G24" i="7"/>
  <c r="E24" i="7"/>
  <c r="D24" i="7"/>
  <c r="C24" i="7"/>
  <c r="B24" i="7"/>
  <c r="A24" i="7"/>
  <c r="N23" i="7"/>
  <c r="M23" i="7"/>
  <c r="L23" i="7"/>
  <c r="G23" i="7"/>
  <c r="E23" i="7"/>
  <c r="D23" i="7"/>
  <c r="C23" i="7"/>
  <c r="B23" i="7"/>
  <c r="A23" i="7"/>
  <c r="N22" i="7"/>
  <c r="M22" i="7"/>
  <c r="L22" i="7"/>
  <c r="G22" i="7"/>
  <c r="E22" i="7"/>
  <c r="D22" i="7"/>
  <c r="C22" i="7"/>
  <c r="B22" i="7"/>
  <c r="A22" i="7"/>
  <c r="N21" i="7"/>
  <c r="M21" i="7"/>
  <c r="L21" i="7"/>
  <c r="G21" i="7"/>
  <c r="E21" i="7"/>
  <c r="D21" i="7"/>
  <c r="C21" i="7"/>
  <c r="B21" i="7"/>
  <c r="A21" i="7"/>
  <c r="N20" i="7"/>
  <c r="M20" i="7"/>
  <c r="L20" i="7"/>
  <c r="G20" i="7"/>
  <c r="E20" i="7"/>
  <c r="D20" i="7"/>
  <c r="C20" i="7"/>
  <c r="B20" i="7"/>
  <c r="A20" i="7"/>
  <c r="N19" i="7"/>
  <c r="M19" i="7"/>
  <c r="L19" i="7"/>
  <c r="G19" i="7"/>
  <c r="E19" i="7"/>
  <c r="D19" i="7"/>
  <c r="C19" i="7"/>
  <c r="B19" i="7"/>
  <c r="A19" i="7"/>
  <c r="N18" i="7"/>
  <c r="M18" i="7"/>
  <c r="L18" i="7"/>
  <c r="G18" i="7"/>
  <c r="E18" i="7"/>
  <c r="D18" i="7"/>
  <c r="C18" i="7"/>
  <c r="B18" i="7"/>
  <c r="A18" i="7"/>
  <c r="N17" i="7"/>
  <c r="M17" i="7"/>
  <c r="L17" i="7"/>
  <c r="G17" i="7"/>
  <c r="E17" i="7"/>
  <c r="D17" i="7"/>
  <c r="C17" i="7"/>
  <c r="B17" i="7"/>
  <c r="A17" i="7"/>
  <c r="N16" i="7"/>
  <c r="M16" i="7"/>
  <c r="L16" i="7"/>
  <c r="G16" i="7"/>
  <c r="E16" i="7"/>
  <c r="D16" i="7"/>
  <c r="C16" i="7"/>
  <c r="B16" i="7"/>
  <c r="A16" i="7"/>
  <c r="N15" i="7"/>
  <c r="M15" i="7"/>
  <c r="L15" i="7"/>
  <c r="G15" i="7"/>
  <c r="E15" i="7"/>
  <c r="D15" i="7"/>
  <c r="C15" i="7"/>
  <c r="B15" i="7"/>
  <c r="A15" i="7"/>
  <c r="N14" i="7"/>
  <c r="M14" i="7"/>
  <c r="L14" i="7"/>
  <c r="G14" i="7"/>
  <c r="E14" i="7"/>
  <c r="D14" i="7"/>
  <c r="C14" i="7"/>
  <c r="B14" i="7"/>
  <c r="A14" i="7"/>
  <c r="N13" i="7"/>
  <c r="M13" i="7"/>
  <c r="L13" i="7"/>
  <c r="G13" i="7"/>
  <c r="E13" i="7"/>
  <c r="D13" i="7"/>
  <c r="C13" i="7"/>
  <c r="B13" i="7"/>
  <c r="A13" i="7"/>
  <c r="N12" i="7"/>
  <c r="M12" i="7"/>
  <c r="L12" i="7"/>
  <c r="G12" i="7"/>
  <c r="E12" i="7"/>
  <c r="D12" i="7"/>
  <c r="C12" i="7"/>
  <c r="B12" i="7"/>
  <c r="A12" i="7"/>
  <c r="N11" i="7"/>
  <c r="M11" i="7"/>
  <c r="L11" i="7"/>
  <c r="G11" i="7"/>
  <c r="E11" i="7"/>
  <c r="D11" i="7"/>
  <c r="C11" i="7"/>
  <c r="B11" i="7"/>
  <c r="A11" i="7"/>
  <c r="N10" i="7"/>
  <c r="M10" i="7"/>
  <c r="L10" i="7"/>
  <c r="G10" i="7"/>
  <c r="E10" i="7"/>
  <c r="D10" i="7"/>
  <c r="C10" i="7"/>
  <c r="B10" i="7"/>
  <c r="A10" i="7"/>
  <c r="N9" i="7"/>
  <c r="M9" i="7"/>
  <c r="L9" i="7"/>
  <c r="G9" i="7"/>
  <c r="E9" i="7"/>
  <c r="D9" i="7"/>
  <c r="C9" i="7"/>
  <c r="B9" i="7"/>
  <c r="A9" i="7"/>
  <c r="N8" i="7"/>
  <c r="M8" i="7"/>
  <c r="L8" i="7"/>
  <c r="G8" i="7"/>
  <c r="E8" i="7"/>
  <c r="D8" i="7"/>
  <c r="C8" i="7"/>
  <c r="B8" i="7"/>
  <c r="A8" i="7"/>
  <c r="N7" i="7"/>
  <c r="M7" i="7"/>
  <c r="L7" i="7"/>
  <c r="G7" i="7"/>
  <c r="E7" i="7"/>
  <c r="D7" i="7"/>
  <c r="C7" i="7"/>
  <c r="B7" i="7"/>
  <c r="A7" i="7"/>
  <c r="N6" i="7"/>
  <c r="M6" i="7"/>
  <c r="L6" i="7"/>
  <c r="G6" i="7"/>
  <c r="E6" i="7"/>
  <c r="D6" i="7"/>
  <c r="C6" i="7"/>
  <c r="B6" i="7"/>
  <c r="A6" i="7"/>
  <c r="N5" i="7"/>
  <c r="M5" i="7"/>
  <c r="L5" i="7"/>
  <c r="G5" i="7"/>
  <c r="E5" i="7"/>
  <c r="D5" i="7"/>
  <c r="C5" i="7"/>
  <c r="B5" i="7"/>
  <c r="A5" i="7"/>
  <c r="N4" i="7"/>
  <c r="M4" i="7"/>
  <c r="L4" i="7"/>
  <c r="G4" i="7"/>
  <c r="E4" i="7"/>
  <c r="D4" i="7"/>
  <c r="C4" i="7"/>
  <c r="B4" i="7"/>
  <c r="A4" i="7"/>
  <c r="G1" i="7"/>
  <c r="AT200" i="6"/>
  <c r="AP200" i="6"/>
  <c r="AK200" i="6"/>
  <c r="AE200" i="6"/>
  <c r="T200" i="6"/>
  <c r="K200" i="6"/>
  <c r="J200" i="6"/>
  <c r="I200" i="6"/>
  <c r="H200" i="6"/>
  <c r="G200" i="6"/>
  <c r="E200" i="6"/>
  <c r="AV200" i="6" s="1"/>
  <c r="C200" i="6"/>
  <c r="A200" i="6"/>
  <c r="AV199" i="6"/>
  <c r="AT199" i="6"/>
  <c r="O199" i="6"/>
  <c r="N199" i="6"/>
  <c r="R199" i="6" s="1"/>
  <c r="K199" i="6"/>
  <c r="J199" i="6"/>
  <c r="AE199" i="6" s="1"/>
  <c r="I199" i="6"/>
  <c r="H199" i="6"/>
  <c r="G199" i="6"/>
  <c r="E199" i="6"/>
  <c r="C199" i="6"/>
  <c r="A199" i="6"/>
  <c r="AT198" i="6"/>
  <c r="AP198" i="6"/>
  <c r="AJ198" i="6"/>
  <c r="AN198" i="6" s="1"/>
  <c r="AE198" i="6"/>
  <c r="T198" i="6"/>
  <c r="O198" i="6"/>
  <c r="K198" i="6"/>
  <c r="J198" i="6"/>
  <c r="I198" i="6"/>
  <c r="AK198" i="6" s="1"/>
  <c r="H198" i="6"/>
  <c r="Z198" i="6" s="1"/>
  <c r="G198" i="6"/>
  <c r="E198" i="6"/>
  <c r="AV198" i="6" s="1"/>
  <c r="C198" i="6"/>
  <c r="A198" i="6"/>
  <c r="AT197" i="6"/>
  <c r="AP197" i="6"/>
  <c r="AE197" i="6"/>
  <c r="Y197" i="6"/>
  <c r="AC197" i="6" s="1"/>
  <c r="K197" i="6"/>
  <c r="J197" i="6"/>
  <c r="T197" i="6" s="1"/>
  <c r="I197" i="6"/>
  <c r="H197" i="6"/>
  <c r="G197" i="6"/>
  <c r="E197" i="6"/>
  <c r="AV197" i="6" s="1"/>
  <c r="C197" i="6"/>
  <c r="A197" i="6"/>
  <c r="AT196" i="6"/>
  <c r="AP196" i="6"/>
  <c r="AE196" i="6"/>
  <c r="T196" i="6"/>
  <c r="K196" i="6"/>
  <c r="J196" i="6"/>
  <c r="I196" i="6"/>
  <c r="AK196" i="6" s="1"/>
  <c r="H196" i="6"/>
  <c r="G196" i="6"/>
  <c r="E196" i="6"/>
  <c r="AV196" i="6" s="1"/>
  <c r="C196" i="6"/>
  <c r="A196" i="6"/>
  <c r="AV195" i="6"/>
  <c r="AT195" i="6"/>
  <c r="AP195" i="6"/>
  <c r="AJ195" i="6"/>
  <c r="AN195" i="6" s="1"/>
  <c r="AC195" i="6"/>
  <c r="Y195" i="6"/>
  <c r="N195" i="6"/>
  <c r="R195" i="6" s="1"/>
  <c r="K195" i="6"/>
  <c r="J195" i="6"/>
  <c r="T195" i="6" s="1"/>
  <c r="I195" i="6"/>
  <c r="H195" i="6"/>
  <c r="G195" i="6"/>
  <c r="E195" i="6"/>
  <c r="C195" i="6"/>
  <c r="A195" i="6"/>
  <c r="AT194" i="6"/>
  <c r="AP194" i="6"/>
  <c r="AE194" i="6"/>
  <c r="T194" i="6"/>
  <c r="O194" i="6"/>
  <c r="N194" i="6"/>
  <c r="R194" i="6" s="1"/>
  <c r="K194" i="6"/>
  <c r="J194" i="6"/>
  <c r="I194" i="6"/>
  <c r="H194" i="6"/>
  <c r="AK194" i="6" s="1"/>
  <c r="G194" i="6"/>
  <c r="E194" i="6"/>
  <c r="AV194" i="6" s="1"/>
  <c r="C194" i="6"/>
  <c r="A194" i="6"/>
  <c r="AV193" i="6"/>
  <c r="AT193" i="6"/>
  <c r="AE193" i="6"/>
  <c r="K193" i="6"/>
  <c r="J193" i="6"/>
  <c r="I193" i="6"/>
  <c r="H193" i="6"/>
  <c r="Y193" i="6" s="1"/>
  <c r="AC193" i="6" s="1"/>
  <c r="G193" i="6"/>
  <c r="E193" i="6"/>
  <c r="C193" i="6"/>
  <c r="A193" i="6"/>
  <c r="AT192" i="6"/>
  <c r="AP192" i="6"/>
  <c r="AE192" i="6"/>
  <c r="K192" i="6"/>
  <c r="J192" i="6"/>
  <c r="T192" i="6" s="1"/>
  <c r="I192" i="6"/>
  <c r="H192" i="6"/>
  <c r="G192" i="6"/>
  <c r="E192" i="6"/>
  <c r="AV192" i="6" s="1"/>
  <c r="C192" i="6"/>
  <c r="A192" i="6"/>
  <c r="AT191" i="6"/>
  <c r="AP191" i="6"/>
  <c r="AE191" i="6"/>
  <c r="Z191" i="6"/>
  <c r="Y191" i="6"/>
  <c r="AC191" i="6" s="1"/>
  <c r="T191" i="6"/>
  <c r="N191" i="6"/>
  <c r="R191" i="6" s="1"/>
  <c r="K191" i="6"/>
  <c r="J191" i="6"/>
  <c r="I191" i="6"/>
  <c r="H191" i="6"/>
  <c r="G191" i="6"/>
  <c r="E191" i="6"/>
  <c r="AV191" i="6" s="1"/>
  <c r="C191" i="6"/>
  <c r="A191" i="6"/>
  <c r="AT190" i="6"/>
  <c r="AP190" i="6"/>
  <c r="AJ190" i="6"/>
  <c r="AN190" i="6" s="1"/>
  <c r="AE190" i="6"/>
  <c r="Z190" i="6"/>
  <c r="T190" i="6"/>
  <c r="O190" i="6"/>
  <c r="K190" i="6"/>
  <c r="J190" i="6"/>
  <c r="I190" i="6"/>
  <c r="Y190" i="6" s="1"/>
  <c r="AC190" i="6" s="1"/>
  <c r="H190" i="6"/>
  <c r="N190" i="6" s="1"/>
  <c r="R190" i="6" s="1"/>
  <c r="G190" i="6"/>
  <c r="E190" i="6"/>
  <c r="AV190" i="6" s="1"/>
  <c r="C190" i="6"/>
  <c r="A190" i="6"/>
  <c r="AT189" i="6"/>
  <c r="AP189" i="6"/>
  <c r="AJ189" i="6"/>
  <c r="AN189" i="6" s="1"/>
  <c r="AE189" i="6"/>
  <c r="AC189" i="6"/>
  <c r="Y189" i="6"/>
  <c r="K189" i="6"/>
  <c r="J189" i="6"/>
  <c r="T189" i="6" s="1"/>
  <c r="I189" i="6"/>
  <c r="H189" i="6"/>
  <c r="G189" i="6"/>
  <c r="E189" i="6"/>
  <c r="AV189" i="6" s="1"/>
  <c r="C189" i="6"/>
  <c r="A189" i="6"/>
  <c r="AT188" i="6"/>
  <c r="AP188" i="6"/>
  <c r="AE188" i="6"/>
  <c r="Y188" i="6"/>
  <c r="AC188" i="6" s="1"/>
  <c r="T188" i="6"/>
  <c r="O188" i="6"/>
  <c r="K188" i="6"/>
  <c r="J188" i="6"/>
  <c r="I188" i="6"/>
  <c r="Z188" i="6" s="1"/>
  <c r="H188" i="6"/>
  <c r="G188" i="6"/>
  <c r="E188" i="6"/>
  <c r="AV188" i="6" s="1"/>
  <c r="C188" i="6"/>
  <c r="A188" i="6"/>
  <c r="AV187" i="6"/>
  <c r="AT187" i="6"/>
  <c r="AP187" i="6"/>
  <c r="AE187" i="6"/>
  <c r="K187" i="6"/>
  <c r="J187" i="6"/>
  <c r="T187" i="6" s="1"/>
  <c r="I187" i="6"/>
  <c r="H187" i="6"/>
  <c r="G187" i="6"/>
  <c r="E187" i="6"/>
  <c r="C187" i="6"/>
  <c r="A187" i="6"/>
  <c r="AV186" i="6"/>
  <c r="AT186" i="6"/>
  <c r="AP186" i="6"/>
  <c r="AJ186" i="6"/>
  <c r="AN186" i="6" s="1"/>
  <c r="AE186" i="6"/>
  <c r="Z186" i="6"/>
  <c r="Y186" i="6"/>
  <c r="AC186" i="6" s="1"/>
  <c r="T186" i="6"/>
  <c r="K186" i="6"/>
  <c r="J186" i="6"/>
  <c r="I186" i="6"/>
  <c r="O186" i="6" s="1"/>
  <c r="H186" i="6"/>
  <c r="N186" i="6" s="1"/>
  <c r="R186" i="6" s="1"/>
  <c r="G186" i="6"/>
  <c r="E186" i="6"/>
  <c r="C186" i="6"/>
  <c r="A186" i="6"/>
  <c r="AV185" i="6"/>
  <c r="AT185" i="6"/>
  <c r="AP185" i="6"/>
  <c r="AE185" i="6"/>
  <c r="K185" i="6"/>
  <c r="J185" i="6"/>
  <c r="T185" i="6" s="1"/>
  <c r="I185" i="6"/>
  <c r="H185" i="6"/>
  <c r="G185" i="6"/>
  <c r="E185" i="6"/>
  <c r="C185" i="6"/>
  <c r="A185" i="6"/>
  <c r="AV184" i="6"/>
  <c r="AT184" i="6"/>
  <c r="AP184" i="6"/>
  <c r="AE184" i="6"/>
  <c r="T184" i="6"/>
  <c r="K184" i="6"/>
  <c r="J184" i="6"/>
  <c r="I184" i="6"/>
  <c r="H184" i="6"/>
  <c r="G184" i="6"/>
  <c r="E184" i="6"/>
  <c r="C184" i="6"/>
  <c r="A184" i="6"/>
  <c r="AT183" i="6"/>
  <c r="AP183" i="6"/>
  <c r="AE183" i="6"/>
  <c r="Y183" i="6"/>
  <c r="AC183" i="6" s="1"/>
  <c r="K183" i="6"/>
  <c r="J183" i="6"/>
  <c r="T183" i="6" s="1"/>
  <c r="I183" i="6"/>
  <c r="AK183" i="6" s="1"/>
  <c r="H183" i="6"/>
  <c r="O183" i="6" s="1"/>
  <c r="G183" i="6"/>
  <c r="E183" i="6"/>
  <c r="AV183" i="6" s="1"/>
  <c r="C183" i="6"/>
  <c r="A183" i="6"/>
  <c r="AV182" i="6"/>
  <c r="AT182" i="6"/>
  <c r="AP182" i="6"/>
  <c r="AK182" i="6"/>
  <c r="AE182" i="6"/>
  <c r="Z182" i="6"/>
  <c r="T182" i="6"/>
  <c r="O182" i="6"/>
  <c r="K182" i="6"/>
  <c r="J182" i="6"/>
  <c r="I182" i="6"/>
  <c r="H182" i="6"/>
  <c r="N182" i="6" s="1"/>
  <c r="R182" i="6" s="1"/>
  <c r="G182" i="6"/>
  <c r="E182" i="6"/>
  <c r="C182" i="6"/>
  <c r="A182" i="6"/>
  <c r="AV181" i="6"/>
  <c r="AT181" i="6"/>
  <c r="AP181" i="6"/>
  <c r="AE181" i="6"/>
  <c r="K181" i="6"/>
  <c r="J181" i="6"/>
  <c r="T181" i="6" s="1"/>
  <c r="I181" i="6"/>
  <c r="N181" i="6" s="1"/>
  <c r="R181" i="6" s="1"/>
  <c r="H181" i="6"/>
  <c r="G181" i="6"/>
  <c r="E181" i="6"/>
  <c r="C181" i="6"/>
  <c r="A181" i="6"/>
  <c r="AT180" i="6"/>
  <c r="AP180" i="6"/>
  <c r="AK180" i="6"/>
  <c r="AE180" i="6"/>
  <c r="Y180" i="6"/>
  <c r="AC180" i="6" s="1"/>
  <c r="T180" i="6"/>
  <c r="K180" i="6"/>
  <c r="J180" i="6"/>
  <c r="I180" i="6"/>
  <c r="H180" i="6"/>
  <c r="Z180" i="6" s="1"/>
  <c r="G180" i="6"/>
  <c r="E180" i="6"/>
  <c r="AV180" i="6" s="1"/>
  <c r="C180" i="6"/>
  <c r="A180" i="6"/>
  <c r="AT179" i="6"/>
  <c r="AP179" i="6"/>
  <c r="AE179" i="6"/>
  <c r="Y179" i="6"/>
  <c r="AC179" i="6" s="1"/>
  <c r="N179" i="6"/>
  <c r="R179" i="6" s="1"/>
  <c r="K179" i="6"/>
  <c r="J179" i="6"/>
  <c r="T179" i="6" s="1"/>
  <c r="I179" i="6"/>
  <c r="O179" i="6" s="1"/>
  <c r="H179" i="6"/>
  <c r="G179" i="6"/>
  <c r="E179" i="6"/>
  <c r="AV179" i="6" s="1"/>
  <c r="C179" i="6"/>
  <c r="A179" i="6"/>
  <c r="AV178" i="6"/>
  <c r="AT178" i="6"/>
  <c r="AP178" i="6"/>
  <c r="AE178" i="6"/>
  <c r="T178" i="6"/>
  <c r="K178" i="6"/>
  <c r="J178" i="6"/>
  <c r="I178" i="6"/>
  <c r="H178" i="6"/>
  <c r="Y178" i="6" s="1"/>
  <c r="AC178" i="6" s="1"/>
  <c r="G178" i="6"/>
  <c r="E178" i="6"/>
  <c r="C178" i="6"/>
  <c r="A178" i="6"/>
  <c r="AT177" i="6"/>
  <c r="AP177" i="6"/>
  <c r="AE177" i="6"/>
  <c r="Y177" i="6"/>
  <c r="AC177" i="6" s="1"/>
  <c r="K177" i="6"/>
  <c r="J177" i="6"/>
  <c r="T177" i="6" s="1"/>
  <c r="I177" i="6"/>
  <c r="AK177" i="6" s="1"/>
  <c r="H177" i="6"/>
  <c r="O177" i="6" s="1"/>
  <c r="G177" i="6"/>
  <c r="E177" i="6"/>
  <c r="AV177" i="6" s="1"/>
  <c r="C177" i="6"/>
  <c r="A177" i="6"/>
  <c r="AV176" i="6"/>
  <c r="AT176" i="6"/>
  <c r="AP176" i="6"/>
  <c r="AK176" i="6"/>
  <c r="AE176" i="6"/>
  <c r="Z176" i="6"/>
  <c r="T176" i="6"/>
  <c r="O176" i="6"/>
  <c r="K176" i="6"/>
  <c r="J176" i="6"/>
  <c r="I176" i="6"/>
  <c r="H176" i="6"/>
  <c r="N176" i="6" s="1"/>
  <c r="R176" i="6" s="1"/>
  <c r="G176" i="6"/>
  <c r="E176" i="6"/>
  <c r="C176" i="6"/>
  <c r="A176" i="6"/>
  <c r="AV175" i="6"/>
  <c r="AT175" i="6"/>
  <c r="AP175" i="6"/>
  <c r="AK175" i="6"/>
  <c r="AE175" i="6"/>
  <c r="N175" i="6"/>
  <c r="R175" i="6" s="1"/>
  <c r="K175" i="6"/>
  <c r="J175" i="6"/>
  <c r="T175" i="6" s="1"/>
  <c r="I175" i="6"/>
  <c r="Y175" i="6" s="1"/>
  <c r="AC175" i="6" s="1"/>
  <c r="H175" i="6"/>
  <c r="G175" i="6"/>
  <c r="E175" i="6"/>
  <c r="C175" i="6"/>
  <c r="A175" i="6"/>
  <c r="AT174" i="6"/>
  <c r="AP174" i="6"/>
  <c r="AK174" i="6"/>
  <c r="AE174" i="6"/>
  <c r="Y174" i="6"/>
  <c r="AC174" i="6" s="1"/>
  <c r="T174" i="6"/>
  <c r="K174" i="6"/>
  <c r="J174" i="6"/>
  <c r="I174" i="6"/>
  <c r="H174" i="6"/>
  <c r="Z174" i="6" s="1"/>
  <c r="G174" i="6"/>
  <c r="E174" i="6"/>
  <c r="AV174" i="6" s="1"/>
  <c r="C174" i="6"/>
  <c r="A174" i="6"/>
  <c r="AT173" i="6"/>
  <c r="AP173" i="6"/>
  <c r="AE173" i="6"/>
  <c r="Y173" i="6"/>
  <c r="AC173" i="6" s="1"/>
  <c r="N173" i="6"/>
  <c r="R173" i="6" s="1"/>
  <c r="K173" i="6"/>
  <c r="J173" i="6"/>
  <c r="T173" i="6" s="1"/>
  <c r="I173" i="6"/>
  <c r="O173" i="6" s="1"/>
  <c r="H173" i="6"/>
  <c r="G173" i="6"/>
  <c r="E173" i="6"/>
  <c r="AV173" i="6" s="1"/>
  <c r="C173" i="6"/>
  <c r="A173" i="6"/>
  <c r="AV172" i="6"/>
  <c r="AT172" i="6"/>
  <c r="AP172" i="6"/>
  <c r="AJ172" i="6"/>
  <c r="AN172" i="6" s="1"/>
  <c r="AE172" i="6"/>
  <c r="T172" i="6"/>
  <c r="K172" i="6"/>
  <c r="J172" i="6"/>
  <c r="I172" i="6"/>
  <c r="Z172" i="6" s="1"/>
  <c r="H172" i="6"/>
  <c r="Y172" i="6" s="1"/>
  <c r="AC172" i="6" s="1"/>
  <c r="G172" i="6"/>
  <c r="E172" i="6"/>
  <c r="C172" i="6"/>
  <c r="A172" i="6"/>
  <c r="AT171" i="6"/>
  <c r="AP171" i="6"/>
  <c r="AE171" i="6"/>
  <c r="K171" i="6"/>
  <c r="J171" i="6"/>
  <c r="T171" i="6" s="1"/>
  <c r="I171" i="6"/>
  <c r="AK171" i="6" s="1"/>
  <c r="H171" i="6"/>
  <c r="G171" i="6"/>
  <c r="E171" i="6"/>
  <c r="AV171" i="6" s="1"/>
  <c r="C171" i="6"/>
  <c r="A171" i="6"/>
  <c r="AV170" i="6"/>
  <c r="AT170" i="6"/>
  <c r="AP170" i="6"/>
  <c r="AK170" i="6"/>
  <c r="AE170" i="6"/>
  <c r="Z170" i="6"/>
  <c r="T170" i="6"/>
  <c r="O170" i="6"/>
  <c r="K170" i="6"/>
  <c r="J170" i="6"/>
  <c r="I170" i="6"/>
  <c r="H170" i="6"/>
  <c r="N170" i="6" s="1"/>
  <c r="R170" i="6" s="1"/>
  <c r="G170" i="6"/>
  <c r="E170" i="6"/>
  <c r="C170" i="6"/>
  <c r="A170" i="6"/>
  <c r="AV169" i="6"/>
  <c r="AT169" i="6"/>
  <c r="AP169" i="6"/>
  <c r="AE169" i="6"/>
  <c r="R169" i="6"/>
  <c r="N169" i="6"/>
  <c r="K169" i="6"/>
  <c r="J169" i="6"/>
  <c r="T169" i="6" s="1"/>
  <c r="I169" i="6"/>
  <c r="Y169" i="6" s="1"/>
  <c r="AC169" i="6" s="1"/>
  <c r="H169" i="6"/>
  <c r="G169" i="6"/>
  <c r="E169" i="6"/>
  <c r="C169" i="6"/>
  <c r="A169" i="6"/>
  <c r="AT168" i="6"/>
  <c r="AP168" i="6"/>
  <c r="AK168" i="6"/>
  <c r="AE168" i="6"/>
  <c r="Y168" i="6"/>
  <c r="AC168" i="6" s="1"/>
  <c r="T168" i="6"/>
  <c r="K168" i="6"/>
  <c r="J168" i="6"/>
  <c r="I168" i="6"/>
  <c r="H168" i="6"/>
  <c r="Z168" i="6" s="1"/>
  <c r="G168" i="6"/>
  <c r="E168" i="6"/>
  <c r="AV168" i="6" s="1"/>
  <c r="C168" i="6"/>
  <c r="A168" i="6"/>
  <c r="AT167" i="6"/>
  <c r="AP167" i="6"/>
  <c r="AE167" i="6"/>
  <c r="Y167" i="6"/>
  <c r="AC167" i="6" s="1"/>
  <c r="K167" i="6"/>
  <c r="J167" i="6"/>
  <c r="T167" i="6" s="1"/>
  <c r="I167" i="6"/>
  <c r="O167" i="6" s="1"/>
  <c r="H167" i="6"/>
  <c r="G167" i="6"/>
  <c r="E167" i="6"/>
  <c r="C167" i="6"/>
  <c r="A167" i="6"/>
  <c r="AV166" i="6"/>
  <c r="AT166" i="6"/>
  <c r="AP166" i="6"/>
  <c r="AE166" i="6"/>
  <c r="T166" i="6"/>
  <c r="K166" i="6"/>
  <c r="J166" i="6"/>
  <c r="I166" i="6"/>
  <c r="H166" i="6"/>
  <c r="G166" i="6"/>
  <c r="E166" i="6"/>
  <c r="C166" i="6"/>
  <c r="A166" i="6"/>
  <c r="AT165" i="6"/>
  <c r="AP165" i="6"/>
  <c r="AK165" i="6"/>
  <c r="AE165" i="6"/>
  <c r="Y165" i="6"/>
  <c r="AC165" i="6" s="1"/>
  <c r="K165" i="6"/>
  <c r="J165" i="6"/>
  <c r="T165" i="6" s="1"/>
  <c r="I165" i="6"/>
  <c r="H165" i="6"/>
  <c r="O165" i="6" s="1"/>
  <c r="G165" i="6"/>
  <c r="E165" i="6"/>
  <c r="AV165" i="6" s="1"/>
  <c r="C165" i="6"/>
  <c r="A165" i="6"/>
  <c r="AV164" i="6"/>
  <c r="AT164" i="6"/>
  <c r="AP164" i="6"/>
  <c r="AK164" i="6"/>
  <c r="AE164" i="6"/>
  <c r="Z164" i="6"/>
  <c r="T164" i="6"/>
  <c r="O164" i="6"/>
  <c r="K164" i="6"/>
  <c r="J164" i="6"/>
  <c r="I164" i="6"/>
  <c r="H164" i="6"/>
  <c r="N164" i="6" s="1"/>
  <c r="R164" i="6" s="1"/>
  <c r="G164" i="6"/>
  <c r="E164" i="6"/>
  <c r="C164" i="6"/>
  <c r="A164" i="6"/>
  <c r="AV163" i="6"/>
  <c r="AT163" i="6"/>
  <c r="AP163" i="6"/>
  <c r="AE163" i="6"/>
  <c r="K163" i="6"/>
  <c r="J163" i="6"/>
  <c r="T163" i="6" s="1"/>
  <c r="I163" i="6"/>
  <c r="H163" i="6"/>
  <c r="G163" i="6"/>
  <c r="E163" i="6"/>
  <c r="C163" i="6"/>
  <c r="A163" i="6"/>
  <c r="AT162" i="6"/>
  <c r="AP162" i="6"/>
  <c r="AK162" i="6"/>
  <c r="AE162" i="6"/>
  <c r="Y162" i="6"/>
  <c r="AC162" i="6" s="1"/>
  <c r="T162" i="6"/>
  <c r="K162" i="6"/>
  <c r="J162" i="6"/>
  <c r="I162" i="6"/>
  <c r="H162" i="6"/>
  <c r="Z162" i="6" s="1"/>
  <c r="G162" i="6"/>
  <c r="E162" i="6"/>
  <c r="AV162" i="6" s="1"/>
  <c r="C162" i="6"/>
  <c r="A162" i="6"/>
  <c r="AT161" i="6"/>
  <c r="AP161" i="6"/>
  <c r="AE161" i="6"/>
  <c r="Y161" i="6"/>
  <c r="AC161" i="6" s="1"/>
  <c r="K161" i="6"/>
  <c r="J161" i="6"/>
  <c r="T161" i="6" s="1"/>
  <c r="I161" i="6"/>
  <c r="O161" i="6" s="1"/>
  <c r="H161" i="6"/>
  <c r="G161" i="6"/>
  <c r="E161" i="6"/>
  <c r="C161" i="6"/>
  <c r="A161" i="6"/>
  <c r="AV160" i="6"/>
  <c r="AT160" i="6"/>
  <c r="AP160" i="6"/>
  <c r="AE160" i="6"/>
  <c r="T160" i="6"/>
  <c r="K160" i="6"/>
  <c r="J160" i="6"/>
  <c r="I160" i="6"/>
  <c r="AJ160" i="6" s="1"/>
  <c r="AN160" i="6" s="1"/>
  <c r="H160" i="6"/>
  <c r="G160" i="6"/>
  <c r="E160" i="6"/>
  <c r="C160" i="6"/>
  <c r="A160" i="6"/>
  <c r="AT159" i="6"/>
  <c r="AP159" i="6"/>
  <c r="AK159" i="6"/>
  <c r="AJ159" i="6"/>
  <c r="AN159" i="6" s="1"/>
  <c r="AE159" i="6"/>
  <c r="K159" i="6"/>
  <c r="J159" i="6"/>
  <c r="T159" i="6" s="1"/>
  <c r="I159" i="6"/>
  <c r="H159" i="6"/>
  <c r="G159" i="6"/>
  <c r="E159" i="6"/>
  <c r="AV159" i="6" s="1"/>
  <c r="C159" i="6"/>
  <c r="A159" i="6"/>
  <c r="AV158" i="6"/>
  <c r="AT158" i="6"/>
  <c r="AP158" i="6"/>
  <c r="AK158" i="6"/>
  <c r="AE158" i="6"/>
  <c r="T158" i="6"/>
  <c r="O158" i="6"/>
  <c r="K158" i="6"/>
  <c r="J158" i="6"/>
  <c r="I158" i="6"/>
  <c r="H158" i="6"/>
  <c r="N158" i="6" s="1"/>
  <c r="R158" i="6" s="1"/>
  <c r="G158" i="6"/>
  <c r="E158" i="6"/>
  <c r="C158" i="6"/>
  <c r="A158" i="6"/>
  <c r="AT157" i="6"/>
  <c r="AP157" i="6"/>
  <c r="AK157" i="6"/>
  <c r="AE157" i="6"/>
  <c r="Y157" i="6"/>
  <c r="AC157" i="6" s="1"/>
  <c r="O157" i="6"/>
  <c r="K157" i="6"/>
  <c r="J157" i="6"/>
  <c r="T157" i="6" s="1"/>
  <c r="I157" i="6"/>
  <c r="H157" i="6"/>
  <c r="Z157" i="6" s="1"/>
  <c r="G157" i="6"/>
  <c r="E157" i="6"/>
  <c r="AV157" i="6" s="1"/>
  <c r="C157" i="6"/>
  <c r="A157" i="6"/>
  <c r="AT156" i="6"/>
  <c r="AP156" i="6"/>
  <c r="AJ156" i="6"/>
  <c r="AN156" i="6" s="1"/>
  <c r="AE156" i="6"/>
  <c r="T156" i="6"/>
  <c r="O156" i="6"/>
  <c r="K156" i="6"/>
  <c r="J156" i="6"/>
  <c r="I156" i="6"/>
  <c r="H156" i="6"/>
  <c r="G156" i="6"/>
  <c r="E156" i="6"/>
  <c r="AV156" i="6" s="1"/>
  <c r="C156" i="6"/>
  <c r="A156" i="6"/>
  <c r="AT155" i="6"/>
  <c r="K155" i="6"/>
  <c r="J155" i="6"/>
  <c r="I155" i="6"/>
  <c r="AJ155" i="6" s="1"/>
  <c r="AN155" i="6" s="1"/>
  <c r="H155" i="6"/>
  <c r="G155" i="6"/>
  <c r="E155" i="6"/>
  <c r="AV155" i="6" s="1"/>
  <c r="C155" i="6"/>
  <c r="A155" i="6"/>
  <c r="AT154" i="6"/>
  <c r="AP154" i="6"/>
  <c r="AJ154" i="6"/>
  <c r="AN154" i="6" s="1"/>
  <c r="AE154" i="6"/>
  <c r="Y154" i="6"/>
  <c r="AC154" i="6" s="1"/>
  <c r="T154" i="6"/>
  <c r="O154" i="6"/>
  <c r="N154" i="6"/>
  <c r="R154" i="6" s="1"/>
  <c r="K154" i="6"/>
  <c r="J154" i="6"/>
  <c r="I154" i="6"/>
  <c r="AK154" i="6" s="1"/>
  <c r="H154" i="6"/>
  <c r="G154" i="6"/>
  <c r="E154" i="6"/>
  <c r="AV154" i="6" s="1"/>
  <c r="C154" i="6"/>
  <c r="A154" i="6"/>
  <c r="AT153" i="6"/>
  <c r="AK153" i="6"/>
  <c r="AE153" i="6"/>
  <c r="Z153" i="6"/>
  <c r="K153" i="6"/>
  <c r="J153" i="6"/>
  <c r="T153" i="6" s="1"/>
  <c r="I153" i="6"/>
  <c r="O153" i="6" s="1"/>
  <c r="H153" i="6"/>
  <c r="Y153" i="6" s="1"/>
  <c r="AC153" i="6" s="1"/>
  <c r="G153" i="6"/>
  <c r="E153" i="6"/>
  <c r="AV153" i="6" s="1"/>
  <c r="C153" i="6"/>
  <c r="A153" i="6"/>
  <c r="AT152" i="6"/>
  <c r="AK152" i="6"/>
  <c r="AE152" i="6"/>
  <c r="K152" i="6"/>
  <c r="J152" i="6"/>
  <c r="AP152" i="6" s="1"/>
  <c r="I152" i="6"/>
  <c r="H152" i="6"/>
  <c r="G152" i="6"/>
  <c r="E152" i="6"/>
  <c r="AV152" i="6" s="1"/>
  <c r="C152" i="6"/>
  <c r="A152" i="6"/>
  <c r="AV151" i="6"/>
  <c r="AT151" i="6"/>
  <c r="AP151" i="6"/>
  <c r="AE151" i="6"/>
  <c r="T151" i="6"/>
  <c r="K151" i="6"/>
  <c r="J151" i="6"/>
  <c r="I151" i="6"/>
  <c r="H151" i="6"/>
  <c r="G151" i="6"/>
  <c r="E151" i="6"/>
  <c r="C151" i="6"/>
  <c r="A151" i="6"/>
  <c r="AT150" i="6"/>
  <c r="AE150" i="6"/>
  <c r="N150" i="6"/>
  <c r="R150" i="6" s="1"/>
  <c r="K150" i="6"/>
  <c r="J150" i="6"/>
  <c r="AP150" i="6" s="1"/>
  <c r="I150" i="6"/>
  <c r="AK150" i="6" s="1"/>
  <c r="H150" i="6"/>
  <c r="O150" i="6" s="1"/>
  <c r="G150" i="6"/>
  <c r="E150" i="6"/>
  <c r="AV150" i="6" s="1"/>
  <c r="C150" i="6"/>
  <c r="A150" i="6"/>
  <c r="AV149" i="6"/>
  <c r="AT149" i="6"/>
  <c r="AP149" i="6"/>
  <c r="AJ149" i="6"/>
  <c r="AN149" i="6" s="1"/>
  <c r="AE149" i="6"/>
  <c r="Z149" i="6"/>
  <c r="Y149" i="6"/>
  <c r="AC149" i="6" s="1"/>
  <c r="T149" i="6"/>
  <c r="R149" i="6"/>
  <c r="K149" i="6"/>
  <c r="J149" i="6"/>
  <c r="I149" i="6"/>
  <c r="H149" i="6"/>
  <c r="N149" i="6" s="1"/>
  <c r="G149" i="6"/>
  <c r="E149" i="6"/>
  <c r="C149" i="6"/>
  <c r="A149" i="6"/>
  <c r="AT148" i="6"/>
  <c r="K148" i="6"/>
  <c r="J148" i="6"/>
  <c r="I148" i="6"/>
  <c r="H148" i="6"/>
  <c r="G148" i="6"/>
  <c r="E148" i="6"/>
  <c r="AV148" i="6" s="1"/>
  <c r="C148" i="6"/>
  <c r="A148" i="6"/>
  <c r="AV147" i="6"/>
  <c r="AT147" i="6"/>
  <c r="AP147" i="6"/>
  <c r="AJ147" i="6"/>
  <c r="AN147" i="6" s="1"/>
  <c r="AE147" i="6"/>
  <c r="Z147" i="6"/>
  <c r="T147" i="6"/>
  <c r="O147" i="6"/>
  <c r="K147" i="6"/>
  <c r="J147" i="6"/>
  <c r="I147" i="6"/>
  <c r="AK147" i="6" s="1"/>
  <c r="H147" i="6"/>
  <c r="N147" i="6" s="1"/>
  <c r="R147" i="6" s="1"/>
  <c r="G147" i="6"/>
  <c r="E147" i="6"/>
  <c r="C147" i="6"/>
  <c r="A147" i="6"/>
  <c r="AT146" i="6"/>
  <c r="AK146" i="6"/>
  <c r="AE146" i="6"/>
  <c r="N146" i="6"/>
  <c r="R146" i="6" s="1"/>
  <c r="K146" i="6"/>
  <c r="J146" i="6"/>
  <c r="I146" i="6"/>
  <c r="H146" i="6"/>
  <c r="G146" i="6"/>
  <c r="E146" i="6"/>
  <c r="AV146" i="6" s="1"/>
  <c r="C146" i="6"/>
  <c r="A146" i="6"/>
  <c r="AV145" i="6"/>
  <c r="AT145" i="6"/>
  <c r="AP145" i="6"/>
  <c r="AJ145" i="6"/>
  <c r="AN145" i="6" s="1"/>
  <c r="AE145" i="6"/>
  <c r="Z145" i="6"/>
  <c r="Y145" i="6"/>
  <c r="AC145" i="6" s="1"/>
  <c r="T145" i="6"/>
  <c r="O145" i="6"/>
  <c r="K145" i="6"/>
  <c r="J145" i="6"/>
  <c r="I145" i="6"/>
  <c r="AK145" i="6" s="1"/>
  <c r="H145" i="6"/>
  <c r="N145" i="6" s="1"/>
  <c r="R145" i="6" s="1"/>
  <c r="G145" i="6"/>
  <c r="E145" i="6"/>
  <c r="C145" i="6"/>
  <c r="A145" i="6"/>
  <c r="AT144" i="6"/>
  <c r="AK144" i="6"/>
  <c r="K144" i="6"/>
  <c r="J144" i="6"/>
  <c r="I144" i="6"/>
  <c r="N144" i="6" s="1"/>
  <c r="R144" i="6" s="1"/>
  <c r="H144" i="6"/>
  <c r="G144" i="6"/>
  <c r="E144" i="6"/>
  <c r="AV144" i="6" s="1"/>
  <c r="C144" i="6"/>
  <c r="A144" i="6"/>
  <c r="AV143" i="6"/>
  <c r="AT143" i="6"/>
  <c r="AP143" i="6"/>
  <c r="AJ143" i="6"/>
  <c r="AN143" i="6" s="1"/>
  <c r="AE143" i="6"/>
  <c r="Z143" i="6"/>
  <c r="T143" i="6"/>
  <c r="O143" i="6"/>
  <c r="K143" i="6"/>
  <c r="J143" i="6"/>
  <c r="I143" i="6"/>
  <c r="AK143" i="6" s="1"/>
  <c r="H143" i="6"/>
  <c r="N143" i="6" s="1"/>
  <c r="R143" i="6" s="1"/>
  <c r="G143" i="6"/>
  <c r="E143" i="6"/>
  <c r="C143" i="6"/>
  <c r="A143" i="6"/>
  <c r="AT142" i="6"/>
  <c r="AK142" i="6"/>
  <c r="N142" i="6"/>
  <c r="R142" i="6" s="1"/>
  <c r="K142" i="6"/>
  <c r="J142" i="6"/>
  <c r="I142" i="6"/>
  <c r="H142" i="6"/>
  <c r="G142" i="6"/>
  <c r="E142" i="6"/>
  <c r="AV142" i="6" s="1"/>
  <c r="C142" i="6"/>
  <c r="A142" i="6"/>
  <c r="AV141" i="6"/>
  <c r="AT141" i="6"/>
  <c r="AK141" i="6"/>
  <c r="AJ141" i="6"/>
  <c r="AN141" i="6" s="1"/>
  <c r="Z141" i="6"/>
  <c r="Y141" i="6"/>
  <c r="AC141" i="6" s="1"/>
  <c r="R141" i="6"/>
  <c r="O141" i="6"/>
  <c r="K141" i="6"/>
  <c r="J141" i="6"/>
  <c r="I141" i="6"/>
  <c r="H141" i="6"/>
  <c r="N141" i="6" s="1"/>
  <c r="G141" i="6"/>
  <c r="E141" i="6"/>
  <c r="C141" i="6"/>
  <c r="A141" i="6"/>
  <c r="AV140" i="6"/>
  <c r="AT140" i="6"/>
  <c r="T140" i="6"/>
  <c r="K140" i="6"/>
  <c r="J140" i="6"/>
  <c r="AP140" i="6" s="1"/>
  <c r="I140" i="6"/>
  <c r="H140" i="6"/>
  <c r="G140" i="6"/>
  <c r="E140" i="6"/>
  <c r="C140" i="6"/>
  <c r="A140" i="6"/>
  <c r="AV139" i="6"/>
  <c r="AT139" i="6"/>
  <c r="AK139" i="6"/>
  <c r="Z139" i="6"/>
  <c r="Y139" i="6"/>
  <c r="AC139" i="6" s="1"/>
  <c r="T139" i="6"/>
  <c r="O139" i="6"/>
  <c r="K139" i="6"/>
  <c r="J139" i="6"/>
  <c r="AP139" i="6" s="1"/>
  <c r="I139" i="6"/>
  <c r="AJ139" i="6" s="1"/>
  <c r="AN139" i="6" s="1"/>
  <c r="H139" i="6"/>
  <c r="G139" i="6"/>
  <c r="E139" i="6"/>
  <c r="C139" i="6"/>
  <c r="A139" i="6"/>
  <c r="AT138" i="6"/>
  <c r="AE138" i="6"/>
  <c r="K138" i="6"/>
  <c r="J138" i="6"/>
  <c r="T138" i="6" s="1"/>
  <c r="I138" i="6"/>
  <c r="H138" i="6"/>
  <c r="G138" i="6"/>
  <c r="E138" i="6"/>
  <c r="AV138" i="6" s="1"/>
  <c r="C138" i="6"/>
  <c r="A138" i="6"/>
  <c r="AV137" i="6"/>
  <c r="AT137" i="6"/>
  <c r="AK137" i="6"/>
  <c r="AJ137" i="6"/>
  <c r="AN137" i="6" s="1"/>
  <c r="Y137" i="6"/>
  <c r="AC137" i="6" s="1"/>
  <c r="O137" i="6"/>
  <c r="K137" i="6"/>
  <c r="J137" i="6"/>
  <c r="I137" i="6"/>
  <c r="Z137" i="6" s="1"/>
  <c r="H137" i="6"/>
  <c r="G137" i="6"/>
  <c r="E137" i="6"/>
  <c r="C137" i="6"/>
  <c r="A137" i="6"/>
  <c r="AT136" i="6"/>
  <c r="AE136" i="6"/>
  <c r="T136" i="6"/>
  <c r="O136" i="6"/>
  <c r="K136" i="6"/>
  <c r="J136" i="6"/>
  <c r="AP136" i="6" s="1"/>
  <c r="I136" i="6"/>
  <c r="Z136" i="6" s="1"/>
  <c r="H136" i="6"/>
  <c r="G136" i="6"/>
  <c r="E136" i="6"/>
  <c r="AV136" i="6" s="1"/>
  <c r="C136" i="6"/>
  <c r="A136" i="6"/>
  <c r="AV135" i="6"/>
  <c r="AT135" i="6"/>
  <c r="AP135" i="6"/>
  <c r="AJ135" i="6"/>
  <c r="AN135" i="6" s="1"/>
  <c r="T135" i="6"/>
  <c r="K135" i="6"/>
  <c r="J135" i="6"/>
  <c r="AE135" i="6" s="1"/>
  <c r="I135" i="6"/>
  <c r="H135" i="6"/>
  <c r="G135" i="6"/>
  <c r="E135" i="6"/>
  <c r="C135" i="6"/>
  <c r="A135" i="6"/>
  <c r="AT134" i="6"/>
  <c r="AP134" i="6"/>
  <c r="AE134" i="6"/>
  <c r="T134" i="6"/>
  <c r="K134" i="6"/>
  <c r="J134" i="6"/>
  <c r="I134" i="6"/>
  <c r="H134" i="6"/>
  <c r="G134" i="6"/>
  <c r="E134" i="6"/>
  <c r="AV134" i="6" s="1"/>
  <c r="C134" i="6"/>
  <c r="A134" i="6"/>
  <c r="AV133" i="6"/>
  <c r="AT133" i="6"/>
  <c r="AK133" i="6"/>
  <c r="AJ133" i="6"/>
  <c r="AN133" i="6" s="1"/>
  <c r="AC133" i="6"/>
  <c r="Z133" i="6"/>
  <c r="Y133" i="6"/>
  <c r="K133" i="6"/>
  <c r="J133" i="6"/>
  <c r="I133" i="6"/>
  <c r="H133" i="6"/>
  <c r="O133" i="6" s="1"/>
  <c r="G133" i="6"/>
  <c r="E133" i="6"/>
  <c r="N133" i="6" s="1"/>
  <c r="R133" i="6" s="1"/>
  <c r="C133" i="6"/>
  <c r="A133" i="6"/>
  <c r="AT132" i="6"/>
  <c r="K132" i="6"/>
  <c r="J132" i="6"/>
  <c r="I132" i="6"/>
  <c r="AK132" i="6" s="1"/>
  <c r="H132" i="6"/>
  <c r="G132" i="6"/>
  <c r="E132" i="6"/>
  <c r="AV132" i="6" s="1"/>
  <c r="C132" i="6"/>
  <c r="A132" i="6"/>
  <c r="AV131" i="6"/>
  <c r="AT131" i="6"/>
  <c r="AN131" i="6"/>
  <c r="AJ131" i="6"/>
  <c r="Z131" i="6"/>
  <c r="Y131" i="6"/>
  <c r="AC131" i="6" s="1"/>
  <c r="N131" i="6"/>
  <c r="R131" i="6" s="1"/>
  <c r="K131" i="6"/>
  <c r="J131" i="6"/>
  <c r="I131" i="6"/>
  <c r="H131" i="6"/>
  <c r="O131" i="6" s="1"/>
  <c r="G131" i="6"/>
  <c r="E131" i="6"/>
  <c r="C131" i="6"/>
  <c r="A131" i="6"/>
  <c r="AT130" i="6"/>
  <c r="AK130" i="6"/>
  <c r="Z130" i="6"/>
  <c r="N130" i="6"/>
  <c r="R130" i="6" s="1"/>
  <c r="K130" i="6"/>
  <c r="J130" i="6"/>
  <c r="I130" i="6"/>
  <c r="AJ130" i="6" s="1"/>
  <c r="AN130" i="6" s="1"/>
  <c r="H130" i="6"/>
  <c r="G130" i="6"/>
  <c r="E130" i="6"/>
  <c r="AV130" i="6" s="1"/>
  <c r="C130" i="6"/>
  <c r="A130" i="6"/>
  <c r="AV129" i="6"/>
  <c r="AT129" i="6"/>
  <c r="AN129" i="6"/>
  <c r="AJ129" i="6"/>
  <c r="Z129" i="6"/>
  <c r="Y129" i="6"/>
  <c r="AC129" i="6" s="1"/>
  <c r="T129" i="6"/>
  <c r="N129" i="6"/>
  <c r="R129" i="6" s="1"/>
  <c r="K129" i="6"/>
  <c r="J129" i="6"/>
  <c r="I129" i="6"/>
  <c r="H129" i="6"/>
  <c r="O129" i="6" s="1"/>
  <c r="G129" i="6"/>
  <c r="E129" i="6"/>
  <c r="C129" i="6"/>
  <c r="A129" i="6"/>
  <c r="AT128" i="6"/>
  <c r="T128" i="6"/>
  <c r="K128" i="6"/>
  <c r="J128" i="6"/>
  <c r="AP128" i="6" s="1"/>
  <c r="I128" i="6"/>
  <c r="H128" i="6"/>
  <c r="G128" i="6"/>
  <c r="E128" i="6"/>
  <c r="AV128" i="6" s="1"/>
  <c r="C128" i="6"/>
  <c r="A128" i="6"/>
  <c r="AV127" i="6"/>
  <c r="AT127" i="6"/>
  <c r="AJ127" i="6"/>
  <c r="AN127" i="6" s="1"/>
  <c r="Z127" i="6"/>
  <c r="Y127" i="6"/>
  <c r="AC127" i="6" s="1"/>
  <c r="T127" i="6"/>
  <c r="N127" i="6"/>
  <c r="R127" i="6" s="1"/>
  <c r="K127" i="6"/>
  <c r="J127" i="6"/>
  <c r="I127" i="6"/>
  <c r="H127" i="6"/>
  <c r="O127" i="6" s="1"/>
  <c r="G127" i="6"/>
  <c r="E127" i="6"/>
  <c r="C127" i="6"/>
  <c r="A127" i="6"/>
  <c r="AT126" i="6"/>
  <c r="T126" i="6"/>
  <c r="K126" i="6"/>
  <c r="J126" i="6"/>
  <c r="AP126" i="6" s="1"/>
  <c r="I126" i="6"/>
  <c r="AK126" i="6" s="1"/>
  <c r="H126" i="6"/>
  <c r="G126" i="6"/>
  <c r="E126" i="6"/>
  <c r="AV126" i="6" s="1"/>
  <c r="C126" i="6"/>
  <c r="A126" i="6"/>
  <c r="AV125" i="6"/>
  <c r="AT125" i="6"/>
  <c r="AN125" i="6"/>
  <c r="AJ125" i="6"/>
  <c r="Z125" i="6"/>
  <c r="Y125" i="6"/>
  <c r="AC125" i="6" s="1"/>
  <c r="N125" i="6"/>
  <c r="R125" i="6" s="1"/>
  <c r="K125" i="6"/>
  <c r="J125" i="6"/>
  <c r="I125" i="6"/>
  <c r="H125" i="6"/>
  <c r="O125" i="6" s="1"/>
  <c r="G125" i="6"/>
  <c r="E125" i="6"/>
  <c r="C125" i="6"/>
  <c r="A125" i="6"/>
  <c r="AT124" i="6"/>
  <c r="AE124" i="6"/>
  <c r="T124" i="6"/>
  <c r="N124" i="6"/>
  <c r="R124" i="6" s="1"/>
  <c r="K124" i="6"/>
  <c r="J124" i="6"/>
  <c r="AP124" i="6" s="1"/>
  <c r="I124" i="6"/>
  <c r="H124" i="6"/>
  <c r="G124" i="6"/>
  <c r="E124" i="6"/>
  <c r="AV124" i="6" s="1"/>
  <c r="C124" i="6"/>
  <c r="A124" i="6"/>
  <c r="AT123" i="6"/>
  <c r="K123" i="6"/>
  <c r="J123" i="6"/>
  <c r="I123" i="6"/>
  <c r="H123" i="6"/>
  <c r="G123" i="6"/>
  <c r="E123" i="6"/>
  <c r="AV123" i="6" s="1"/>
  <c r="C123" i="6"/>
  <c r="A123" i="6"/>
  <c r="AT122" i="6"/>
  <c r="AP122" i="6"/>
  <c r="AK122" i="6"/>
  <c r="AE122" i="6"/>
  <c r="T122" i="6"/>
  <c r="O122" i="6"/>
  <c r="K122" i="6"/>
  <c r="J122" i="6"/>
  <c r="I122" i="6"/>
  <c r="N122" i="6" s="1"/>
  <c r="R122" i="6" s="1"/>
  <c r="H122" i="6"/>
  <c r="Y122" i="6" s="1"/>
  <c r="AC122" i="6" s="1"/>
  <c r="G122" i="6"/>
  <c r="E122" i="6"/>
  <c r="AV122" i="6" s="1"/>
  <c r="C122" i="6"/>
  <c r="A122" i="6"/>
  <c r="AT121" i="6"/>
  <c r="AE121" i="6"/>
  <c r="Z121" i="6"/>
  <c r="N121" i="6"/>
  <c r="R121" i="6" s="1"/>
  <c r="K121" i="6"/>
  <c r="J121" i="6"/>
  <c r="AP121" i="6" s="1"/>
  <c r="I121" i="6"/>
  <c r="H121" i="6"/>
  <c r="G121" i="6"/>
  <c r="E121" i="6"/>
  <c r="AV121" i="6" s="1"/>
  <c r="C121" i="6"/>
  <c r="A121" i="6"/>
  <c r="AT120" i="6"/>
  <c r="AK120" i="6"/>
  <c r="R120" i="6"/>
  <c r="O120" i="6"/>
  <c r="N120" i="6"/>
  <c r="K120" i="6"/>
  <c r="J120" i="6"/>
  <c r="I120" i="6"/>
  <c r="Z120" i="6" s="1"/>
  <c r="H120" i="6"/>
  <c r="Y120" i="6" s="1"/>
  <c r="AC120" i="6" s="1"/>
  <c r="G120" i="6"/>
  <c r="E120" i="6"/>
  <c r="AV120" i="6" s="1"/>
  <c r="C120" i="6"/>
  <c r="A120" i="6"/>
  <c r="AV119" i="6"/>
  <c r="AT119" i="6"/>
  <c r="T119" i="6"/>
  <c r="K119" i="6"/>
  <c r="J119" i="6"/>
  <c r="AP119" i="6" s="1"/>
  <c r="I119" i="6"/>
  <c r="H119" i="6"/>
  <c r="G119" i="6"/>
  <c r="E119" i="6"/>
  <c r="C119" i="6"/>
  <c r="A119" i="6"/>
  <c r="AT118" i="6"/>
  <c r="AK118" i="6"/>
  <c r="Z118" i="6"/>
  <c r="O118" i="6"/>
  <c r="K118" i="6"/>
  <c r="J118" i="6"/>
  <c r="I118" i="6"/>
  <c r="AJ118" i="6" s="1"/>
  <c r="AN118" i="6" s="1"/>
  <c r="H118" i="6"/>
  <c r="Y118" i="6" s="1"/>
  <c r="AC118" i="6" s="1"/>
  <c r="G118" i="6"/>
  <c r="E118" i="6"/>
  <c r="AV118" i="6" s="1"/>
  <c r="C118" i="6"/>
  <c r="A118" i="6"/>
  <c r="AV117" i="6"/>
  <c r="AT117" i="6"/>
  <c r="AJ117" i="6"/>
  <c r="AN117" i="6" s="1"/>
  <c r="AE117" i="6"/>
  <c r="T117" i="6"/>
  <c r="N117" i="6"/>
  <c r="R117" i="6" s="1"/>
  <c r="K117" i="6"/>
  <c r="J117" i="6"/>
  <c r="AP117" i="6" s="1"/>
  <c r="I117" i="6"/>
  <c r="H117" i="6"/>
  <c r="G117" i="6"/>
  <c r="E117" i="6"/>
  <c r="C117" i="6"/>
  <c r="A117" i="6"/>
  <c r="AT116" i="6"/>
  <c r="AP116" i="6"/>
  <c r="AE116" i="6"/>
  <c r="T116" i="6"/>
  <c r="K116" i="6"/>
  <c r="J116" i="6"/>
  <c r="I116" i="6"/>
  <c r="H116" i="6"/>
  <c r="G116" i="6"/>
  <c r="E116" i="6"/>
  <c r="AV116" i="6" s="1"/>
  <c r="C116" i="6"/>
  <c r="A116" i="6"/>
  <c r="AT115" i="6"/>
  <c r="AN115" i="6"/>
  <c r="AJ115" i="6"/>
  <c r="Z115" i="6"/>
  <c r="T115" i="6"/>
  <c r="K115" i="6"/>
  <c r="J115" i="6"/>
  <c r="I115" i="6"/>
  <c r="H115" i="6"/>
  <c r="Y115" i="6" s="1"/>
  <c r="AC115" i="6" s="1"/>
  <c r="G115" i="6"/>
  <c r="E115" i="6"/>
  <c r="N115" i="6" s="1"/>
  <c r="R115" i="6" s="1"/>
  <c r="C115" i="6"/>
  <c r="A115" i="6"/>
  <c r="AT114" i="6"/>
  <c r="AP114" i="6"/>
  <c r="AK114" i="6"/>
  <c r="AE114" i="6"/>
  <c r="T114" i="6"/>
  <c r="O114" i="6"/>
  <c r="K114" i="6"/>
  <c r="J114" i="6"/>
  <c r="I114" i="6"/>
  <c r="N114" i="6" s="1"/>
  <c r="R114" i="6" s="1"/>
  <c r="H114" i="6"/>
  <c r="Y114" i="6" s="1"/>
  <c r="AC114" i="6" s="1"/>
  <c r="G114" i="6"/>
  <c r="E114" i="6"/>
  <c r="AV114" i="6" s="1"/>
  <c r="C114" i="6"/>
  <c r="A114" i="6"/>
  <c r="AT113" i="6"/>
  <c r="AE113" i="6"/>
  <c r="Z113" i="6"/>
  <c r="N113" i="6"/>
  <c r="R113" i="6" s="1"/>
  <c r="K113" i="6"/>
  <c r="J113" i="6"/>
  <c r="AP113" i="6" s="1"/>
  <c r="I113" i="6"/>
  <c r="H113" i="6"/>
  <c r="G113" i="6"/>
  <c r="E113" i="6"/>
  <c r="AV113" i="6" s="1"/>
  <c r="C113" i="6"/>
  <c r="A113" i="6"/>
  <c r="AT112" i="6"/>
  <c r="AK112" i="6"/>
  <c r="O112" i="6"/>
  <c r="K112" i="6"/>
  <c r="J112" i="6"/>
  <c r="I112" i="6"/>
  <c r="Z112" i="6" s="1"/>
  <c r="H112" i="6"/>
  <c r="Y112" i="6" s="1"/>
  <c r="AC112" i="6" s="1"/>
  <c r="G112" i="6"/>
  <c r="E112" i="6"/>
  <c r="C112" i="6"/>
  <c r="A112" i="6"/>
  <c r="AT111" i="6"/>
  <c r="AP111" i="6"/>
  <c r="AE111" i="6"/>
  <c r="T111" i="6"/>
  <c r="O111" i="6"/>
  <c r="K111" i="6"/>
  <c r="J111" i="6"/>
  <c r="I111" i="6"/>
  <c r="AJ111" i="6" s="1"/>
  <c r="AN111" i="6" s="1"/>
  <c r="H111" i="6"/>
  <c r="G111" i="6"/>
  <c r="E111" i="6"/>
  <c r="AV111" i="6" s="1"/>
  <c r="C111" i="6"/>
  <c r="A111" i="6"/>
  <c r="AT110" i="6"/>
  <c r="AP110" i="6"/>
  <c r="O110" i="6"/>
  <c r="K110" i="6"/>
  <c r="J110" i="6"/>
  <c r="I110" i="6"/>
  <c r="H110" i="6"/>
  <c r="G110" i="6"/>
  <c r="E110" i="6"/>
  <c r="AV110" i="6" s="1"/>
  <c r="C110" i="6"/>
  <c r="A110" i="6"/>
  <c r="AT109" i="6"/>
  <c r="AP109" i="6"/>
  <c r="AE109" i="6"/>
  <c r="T109" i="6"/>
  <c r="O109" i="6"/>
  <c r="N109" i="6"/>
  <c r="R109" i="6" s="1"/>
  <c r="K109" i="6"/>
  <c r="J109" i="6"/>
  <c r="I109" i="6"/>
  <c r="H109" i="6"/>
  <c r="AJ109" i="6" s="1"/>
  <c r="AN109" i="6" s="1"/>
  <c r="G109" i="6"/>
  <c r="E109" i="6"/>
  <c r="AV109" i="6" s="1"/>
  <c r="C109" i="6"/>
  <c r="A109" i="6"/>
  <c r="AT108" i="6"/>
  <c r="K108" i="6"/>
  <c r="J108" i="6"/>
  <c r="I108" i="6"/>
  <c r="H108" i="6"/>
  <c r="Z108" i="6" s="1"/>
  <c r="G108" i="6"/>
  <c r="E108" i="6"/>
  <c r="AV108" i="6" s="1"/>
  <c r="C108" i="6"/>
  <c r="A108" i="6"/>
  <c r="AT107" i="6"/>
  <c r="AP107" i="6"/>
  <c r="AJ107" i="6"/>
  <c r="AN107" i="6" s="1"/>
  <c r="AE107" i="6"/>
  <c r="T107" i="6"/>
  <c r="K107" i="6"/>
  <c r="J107" i="6"/>
  <c r="I107" i="6"/>
  <c r="H107" i="6"/>
  <c r="G107" i="6"/>
  <c r="E107" i="6"/>
  <c r="AV107" i="6" s="1"/>
  <c r="C107" i="6"/>
  <c r="A107" i="6"/>
  <c r="AT106" i="6"/>
  <c r="AP106" i="6"/>
  <c r="O106" i="6"/>
  <c r="K106" i="6"/>
  <c r="J106" i="6"/>
  <c r="I106" i="6"/>
  <c r="H106" i="6"/>
  <c r="Z106" i="6" s="1"/>
  <c r="G106" i="6"/>
  <c r="E106" i="6"/>
  <c r="AV106" i="6" s="1"/>
  <c r="C106" i="6"/>
  <c r="A106" i="6"/>
  <c r="AT105" i="6"/>
  <c r="AP105" i="6"/>
  <c r="AE105" i="6"/>
  <c r="T105" i="6"/>
  <c r="N105" i="6"/>
  <c r="R105" i="6" s="1"/>
  <c r="K105" i="6"/>
  <c r="J105" i="6"/>
  <c r="I105" i="6"/>
  <c r="H105" i="6"/>
  <c r="AJ105" i="6" s="1"/>
  <c r="AN105" i="6" s="1"/>
  <c r="G105" i="6"/>
  <c r="E105" i="6"/>
  <c r="AV105" i="6" s="1"/>
  <c r="C105" i="6"/>
  <c r="A105" i="6"/>
  <c r="AT104" i="6"/>
  <c r="AP104" i="6"/>
  <c r="N104" i="6"/>
  <c r="R104" i="6" s="1"/>
  <c r="K104" i="6"/>
  <c r="J104" i="6"/>
  <c r="I104" i="6"/>
  <c r="H104" i="6"/>
  <c r="Z104" i="6" s="1"/>
  <c r="G104" i="6"/>
  <c r="E104" i="6"/>
  <c r="AV104" i="6" s="1"/>
  <c r="C104" i="6"/>
  <c r="A104" i="6"/>
  <c r="AT103" i="6"/>
  <c r="AP103" i="6"/>
  <c r="AE103" i="6"/>
  <c r="T103" i="6"/>
  <c r="K103" i="6"/>
  <c r="J103" i="6"/>
  <c r="I103" i="6"/>
  <c r="H103" i="6"/>
  <c r="Z103" i="6" s="1"/>
  <c r="G103" i="6"/>
  <c r="E103" i="6"/>
  <c r="AV103" i="6" s="1"/>
  <c r="C103" i="6"/>
  <c r="A103" i="6"/>
  <c r="AT102" i="6"/>
  <c r="K102" i="6"/>
  <c r="J102" i="6"/>
  <c r="T102" i="6" s="1"/>
  <c r="I102" i="6"/>
  <c r="H102" i="6"/>
  <c r="Z102" i="6" s="1"/>
  <c r="G102" i="6"/>
  <c r="E102" i="6"/>
  <c r="AV102" i="6" s="1"/>
  <c r="C102" i="6"/>
  <c r="A102" i="6"/>
  <c r="AT101" i="6"/>
  <c r="AP101" i="6"/>
  <c r="AE101" i="6"/>
  <c r="T101" i="6"/>
  <c r="K101" i="6"/>
  <c r="J101" i="6"/>
  <c r="I101" i="6"/>
  <c r="H101" i="6"/>
  <c r="G101" i="6"/>
  <c r="E101" i="6"/>
  <c r="AV101" i="6" s="1"/>
  <c r="C101" i="6"/>
  <c r="A101" i="6"/>
  <c r="AT100" i="6"/>
  <c r="K100" i="6"/>
  <c r="J100" i="6"/>
  <c r="AP100" i="6" s="1"/>
  <c r="I100" i="6"/>
  <c r="H100" i="6"/>
  <c r="G100" i="6"/>
  <c r="E100" i="6"/>
  <c r="AV100" i="6" s="1"/>
  <c r="C100" i="6"/>
  <c r="A100" i="6"/>
  <c r="AT99" i="6"/>
  <c r="AP99" i="6"/>
  <c r="AE99" i="6"/>
  <c r="T99" i="6"/>
  <c r="K99" i="6"/>
  <c r="J99" i="6"/>
  <c r="I99" i="6"/>
  <c r="H99" i="6"/>
  <c r="G99" i="6"/>
  <c r="E99" i="6"/>
  <c r="AV99" i="6" s="1"/>
  <c r="C99" i="6"/>
  <c r="A99" i="6"/>
  <c r="AT98" i="6"/>
  <c r="AE98" i="6"/>
  <c r="K98" i="6"/>
  <c r="J98" i="6"/>
  <c r="T98" i="6" s="1"/>
  <c r="I98" i="6"/>
  <c r="N98" i="6" s="1"/>
  <c r="R98" i="6" s="1"/>
  <c r="H98" i="6"/>
  <c r="G98" i="6"/>
  <c r="E98" i="6"/>
  <c r="AV98" i="6" s="1"/>
  <c r="C98" i="6"/>
  <c r="A98" i="6"/>
  <c r="AT97" i="6"/>
  <c r="AP97" i="6"/>
  <c r="AJ97" i="6"/>
  <c r="AN97" i="6" s="1"/>
  <c r="AE97" i="6"/>
  <c r="T97" i="6"/>
  <c r="K97" i="6"/>
  <c r="J97" i="6"/>
  <c r="I97" i="6"/>
  <c r="H97" i="6"/>
  <c r="G97" i="6"/>
  <c r="E97" i="6"/>
  <c r="AV97" i="6" s="1"/>
  <c r="C97" i="6"/>
  <c r="A97" i="6"/>
  <c r="AT96" i="6"/>
  <c r="AJ96" i="6"/>
  <c r="AN96" i="6" s="1"/>
  <c r="AE96" i="6"/>
  <c r="K96" i="6"/>
  <c r="J96" i="6"/>
  <c r="T96" i="6" s="1"/>
  <c r="I96" i="6"/>
  <c r="H96" i="6"/>
  <c r="G96" i="6"/>
  <c r="E96" i="6"/>
  <c r="AV96" i="6" s="1"/>
  <c r="C96" i="6"/>
  <c r="A96" i="6"/>
  <c r="AT95" i="6"/>
  <c r="AP95" i="6"/>
  <c r="AE95" i="6"/>
  <c r="Z95" i="6"/>
  <c r="T95" i="6"/>
  <c r="K95" i="6"/>
  <c r="J95" i="6"/>
  <c r="I95" i="6"/>
  <c r="H95" i="6"/>
  <c r="G95" i="6"/>
  <c r="E95" i="6"/>
  <c r="AV95" i="6" s="1"/>
  <c r="C95" i="6"/>
  <c r="A95" i="6"/>
  <c r="AT94" i="6"/>
  <c r="Z94" i="6"/>
  <c r="K94" i="6"/>
  <c r="J94" i="6"/>
  <c r="T94" i="6" s="1"/>
  <c r="I94" i="6"/>
  <c r="H94" i="6"/>
  <c r="G94" i="6"/>
  <c r="E94" i="6"/>
  <c r="AV94" i="6" s="1"/>
  <c r="C94" i="6"/>
  <c r="A94" i="6"/>
  <c r="AT93" i="6"/>
  <c r="AP93" i="6"/>
  <c r="AE93" i="6"/>
  <c r="T93" i="6"/>
  <c r="K93" i="6"/>
  <c r="J93" i="6"/>
  <c r="I93" i="6"/>
  <c r="O93" i="6" s="1"/>
  <c r="H93" i="6"/>
  <c r="G93" i="6"/>
  <c r="E93" i="6"/>
  <c r="AV93" i="6" s="1"/>
  <c r="C93" i="6"/>
  <c r="A93" i="6"/>
  <c r="AT92" i="6"/>
  <c r="AP92" i="6"/>
  <c r="AE92" i="6"/>
  <c r="K92" i="6"/>
  <c r="J92" i="6"/>
  <c r="T92" i="6" s="1"/>
  <c r="I92" i="6"/>
  <c r="H92" i="6"/>
  <c r="G92" i="6"/>
  <c r="E92" i="6"/>
  <c r="AV92" i="6" s="1"/>
  <c r="C92" i="6"/>
  <c r="A92" i="6"/>
  <c r="AT91" i="6"/>
  <c r="AP91" i="6"/>
  <c r="AN91" i="6"/>
  <c r="AJ91" i="6"/>
  <c r="AE91" i="6"/>
  <c r="T91" i="6"/>
  <c r="K91" i="6"/>
  <c r="J91" i="6"/>
  <c r="I91" i="6"/>
  <c r="AK91" i="6" s="1"/>
  <c r="H91" i="6"/>
  <c r="Z91" i="6" s="1"/>
  <c r="G91" i="6"/>
  <c r="E91" i="6"/>
  <c r="AV91" i="6" s="1"/>
  <c r="C91" i="6"/>
  <c r="A91" i="6"/>
  <c r="AT90" i="6"/>
  <c r="AP90" i="6"/>
  <c r="AE90" i="6"/>
  <c r="Y90" i="6"/>
  <c r="AC90" i="6" s="1"/>
  <c r="O90" i="6"/>
  <c r="K90" i="6"/>
  <c r="J90" i="6"/>
  <c r="T90" i="6" s="1"/>
  <c r="I90" i="6"/>
  <c r="H90" i="6"/>
  <c r="N90" i="6" s="1"/>
  <c r="R90" i="6" s="1"/>
  <c r="G90" i="6"/>
  <c r="E90" i="6"/>
  <c r="AV90" i="6" s="1"/>
  <c r="C90" i="6"/>
  <c r="A90" i="6"/>
  <c r="AT89" i="6"/>
  <c r="AP89" i="6"/>
  <c r="AE89" i="6"/>
  <c r="Z89" i="6"/>
  <c r="T89" i="6"/>
  <c r="K89" i="6"/>
  <c r="J89" i="6"/>
  <c r="I89" i="6"/>
  <c r="Y89" i="6" s="1"/>
  <c r="AC89" i="6" s="1"/>
  <c r="H89" i="6"/>
  <c r="G89" i="6"/>
  <c r="E89" i="6"/>
  <c r="AV89" i="6" s="1"/>
  <c r="C89" i="6"/>
  <c r="A89" i="6"/>
  <c r="AV88" i="6"/>
  <c r="AT88" i="6"/>
  <c r="AP88" i="6"/>
  <c r="AN88" i="6"/>
  <c r="AK88" i="6"/>
  <c r="AJ88" i="6"/>
  <c r="Y88" i="6"/>
  <c r="AC88" i="6" s="1"/>
  <c r="R88" i="6"/>
  <c r="O88" i="6"/>
  <c r="N88" i="6"/>
  <c r="K88" i="6"/>
  <c r="J88" i="6"/>
  <c r="AE88" i="6" s="1"/>
  <c r="I88" i="6"/>
  <c r="H88" i="6"/>
  <c r="Z88" i="6" s="1"/>
  <c r="G88" i="6"/>
  <c r="E88" i="6"/>
  <c r="C88" i="6"/>
  <c r="A88" i="6"/>
  <c r="AV87" i="6"/>
  <c r="AT87" i="6"/>
  <c r="AP87" i="6"/>
  <c r="AE87" i="6"/>
  <c r="T87" i="6"/>
  <c r="K87" i="6"/>
  <c r="J87" i="6"/>
  <c r="I87" i="6"/>
  <c r="H87" i="6"/>
  <c r="O87" i="6" s="1"/>
  <c r="G87" i="6"/>
  <c r="E87" i="6"/>
  <c r="C87" i="6"/>
  <c r="A87" i="6"/>
  <c r="AV86" i="6"/>
  <c r="AT86" i="6"/>
  <c r="AP86" i="6"/>
  <c r="AN86" i="6"/>
  <c r="AK86" i="6"/>
  <c r="AJ86" i="6"/>
  <c r="Y86" i="6"/>
  <c r="AC86" i="6" s="1"/>
  <c r="O86" i="6"/>
  <c r="N86" i="6"/>
  <c r="R86" i="6" s="1"/>
  <c r="K86" i="6"/>
  <c r="J86" i="6"/>
  <c r="AE86" i="6" s="1"/>
  <c r="I86" i="6"/>
  <c r="H86" i="6"/>
  <c r="Z86" i="6" s="1"/>
  <c r="G86" i="6"/>
  <c r="E86" i="6"/>
  <c r="C86" i="6"/>
  <c r="A86" i="6"/>
  <c r="AV85" i="6"/>
  <c r="AT85" i="6"/>
  <c r="AP85" i="6"/>
  <c r="AE85" i="6"/>
  <c r="T85" i="6"/>
  <c r="K85" i="6"/>
  <c r="J85" i="6"/>
  <c r="I85" i="6"/>
  <c r="H85" i="6"/>
  <c r="O85" i="6" s="1"/>
  <c r="G85" i="6"/>
  <c r="E85" i="6"/>
  <c r="C85" i="6"/>
  <c r="A85" i="6"/>
  <c r="AV84" i="6"/>
  <c r="AT84" i="6"/>
  <c r="AP84" i="6"/>
  <c r="AN84" i="6"/>
  <c r="AK84" i="6"/>
  <c r="AJ84" i="6"/>
  <c r="Y84" i="6"/>
  <c r="AC84" i="6" s="1"/>
  <c r="O84" i="6"/>
  <c r="N84" i="6"/>
  <c r="R84" i="6" s="1"/>
  <c r="K84" i="6"/>
  <c r="J84" i="6"/>
  <c r="AE84" i="6" s="1"/>
  <c r="I84" i="6"/>
  <c r="H84" i="6"/>
  <c r="Z84" i="6" s="1"/>
  <c r="G84" i="6"/>
  <c r="E84" i="6"/>
  <c r="C84" i="6"/>
  <c r="A84" i="6"/>
  <c r="AV83" i="6"/>
  <c r="AT83" i="6"/>
  <c r="AP83" i="6"/>
  <c r="AE83" i="6"/>
  <c r="Z83" i="6"/>
  <c r="Y83" i="6"/>
  <c r="AC83" i="6" s="1"/>
  <c r="T83" i="6"/>
  <c r="K83" i="6"/>
  <c r="J83" i="6"/>
  <c r="I83" i="6"/>
  <c r="AK83" i="6" s="1"/>
  <c r="H83" i="6"/>
  <c r="O83" i="6" s="1"/>
  <c r="G83" i="6"/>
  <c r="E83" i="6"/>
  <c r="C83" i="6"/>
  <c r="A83" i="6"/>
  <c r="AV82" i="6"/>
  <c r="AT82" i="6"/>
  <c r="AP82" i="6"/>
  <c r="AN82" i="6"/>
  <c r="AK82" i="6"/>
  <c r="AJ82" i="6"/>
  <c r="Y82" i="6"/>
  <c r="AC82" i="6" s="1"/>
  <c r="R82" i="6"/>
  <c r="O82" i="6"/>
  <c r="N82" i="6"/>
  <c r="K82" i="6"/>
  <c r="J82" i="6"/>
  <c r="AE82" i="6" s="1"/>
  <c r="I82" i="6"/>
  <c r="H82" i="6"/>
  <c r="Z82" i="6" s="1"/>
  <c r="G82" i="6"/>
  <c r="E82" i="6"/>
  <c r="C82" i="6"/>
  <c r="A82" i="6"/>
  <c r="AV81" i="6"/>
  <c r="AT81" i="6"/>
  <c r="AP81" i="6"/>
  <c r="AK81" i="6"/>
  <c r="AE81" i="6"/>
  <c r="Z81" i="6"/>
  <c r="Y81" i="6"/>
  <c r="AC81" i="6" s="1"/>
  <c r="T81" i="6"/>
  <c r="K81" i="6"/>
  <c r="J81" i="6"/>
  <c r="I81" i="6"/>
  <c r="H81" i="6"/>
  <c r="G81" i="6"/>
  <c r="E81" i="6"/>
  <c r="C81" i="6"/>
  <c r="A81" i="6"/>
  <c r="AV80" i="6"/>
  <c r="AT80" i="6"/>
  <c r="AP80" i="6"/>
  <c r="AN80" i="6"/>
  <c r="AK80" i="6"/>
  <c r="AJ80" i="6"/>
  <c r="Y80" i="6"/>
  <c r="AC80" i="6" s="1"/>
  <c r="O80" i="6"/>
  <c r="N80" i="6"/>
  <c r="R80" i="6" s="1"/>
  <c r="K80" i="6"/>
  <c r="J80" i="6"/>
  <c r="AE80" i="6" s="1"/>
  <c r="I80" i="6"/>
  <c r="H80" i="6"/>
  <c r="Z80" i="6" s="1"/>
  <c r="G80" i="6"/>
  <c r="E80" i="6"/>
  <c r="C80" i="6"/>
  <c r="A80" i="6"/>
  <c r="AV79" i="6"/>
  <c r="AT79" i="6"/>
  <c r="AP79" i="6"/>
  <c r="AK79" i="6"/>
  <c r="AE79" i="6"/>
  <c r="Y79" i="6"/>
  <c r="AC79" i="6" s="1"/>
  <c r="T79" i="6"/>
  <c r="K79" i="6"/>
  <c r="J79" i="6"/>
  <c r="I79" i="6"/>
  <c r="Z79" i="6" s="1"/>
  <c r="H79" i="6"/>
  <c r="O79" i="6" s="1"/>
  <c r="G79" i="6"/>
  <c r="E79" i="6"/>
  <c r="C79" i="6"/>
  <c r="A79" i="6"/>
  <c r="AV78" i="6"/>
  <c r="AT78" i="6"/>
  <c r="AP78" i="6"/>
  <c r="AN78" i="6"/>
  <c r="AK78" i="6"/>
  <c r="AJ78" i="6"/>
  <c r="Y78" i="6"/>
  <c r="AC78" i="6" s="1"/>
  <c r="R78" i="6"/>
  <c r="O78" i="6"/>
  <c r="N78" i="6"/>
  <c r="K78" i="6"/>
  <c r="J78" i="6"/>
  <c r="AE78" i="6" s="1"/>
  <c r="I78" i="6"/>
  <c r="H78" i="6"/>
  <c r="Z78" i="6" s="1"/>
  <c r="G78" i="6"/>
  <c r="E78" i="6"/>
  <c r="C78" i="6"/>
  <c r="A78" i="6"/>
  <c r="AV77" i="6"/>
  <c r="AT77" i="6"/>
  <c r="AP77" i="6"/>
  <c r="AE77" i="6"/>
  <c r="T77" i="6"/>
  <c r="K77" i="6"/>
  <c r="J77" i="6"/>
  <c r="I77" i="6"/>
  <c r="H77" i="6"/>
  <c r="O77" i="6" s="1"/>
  <c r="G77" i="6"/>
  <c r="E77" i="6"/>
  <c r="C77" i="6"/>
  <c r="A77" i="6"/>
  <c r="AV76" i="6"/>
  <c r="AT76" i="6"/>
  <c r="AP76" i="6"/>
  <c r="AN76" i="6"/>
  <c r="AK76" i="6"/>
  <c r="AJ76" i="6"/>
  <c r="Y76" i="6"/>
  <c r="AC76" i="6" s="1"/>
  <c r="O76" i="6"/>
  <c r="N76" i="6"/>
  <c r="R76" i="6" s="1"/>
  <c r="K76" i="6"/>
  <c r="J76" i="6"/>
  <c r="AE76" i="6" s="1"/>
  <c r="I76" i="6"/>
  <c r="H76" i="6"/>
  <c r="Z76" i="6" s="1"/>
  <c r="G76" i="6"/>
  <c r="E76" i="6"/>
  <c r="C76" i="6"/>
  <c r="A76" i="6"/>
  <c r="AV75" i="6"/>
  <c r="AT75" i="6"/>
  <c r="AP75" i="6"/>
  <c r="AK75" i="6"/>
  <c r="AE75" i="6"/>
  <c r="Z75" i="6"/>
  <c r="Y75" i="6"/>
  <c r="AC75" i="6" s="1"/>
  <c r="T75" i="6"/>
  <c r="K75" i="6"/>
  <c r="J75" i="6"/>
  <c r="I75" i="6"/>
  <c r="H75" i="6"/>
  <c r="G75" i="6"/>
  <c r="E75" i="6"/>
  <c r="C75" i="6"/>
  <c r="A75" i="6"/>
  <c r="AV74" i="6"/>
  <c r="AT74" i="6"/>
  <c r="AP74" i="6"/>
  <c r="AN74" i="6"/>
  <c r="AK74" i="6"/>
  <c r="AJ74" i="6"/>
  <c r="Y74" i="6"/>
  <c r="AC74" i="6" s="1"/>
  <c r="O74" i="6"/>
  <c r="N74" i="6"/>
  <c r="R74" i="6" s="1"/>
  <c r="K74" i="6"/>
  <c r="J74" i="6"/>
  <c r="AE74" i="6" s="1"/>
  <c r="I74" i="6"/>
  <c r="H74" i="6"/>
  <c r="Z74" i="6" s="1"/>
  <c r="G74" i="6"/>
  <c r="E74" i="6"/>
  <c r="C74" i="6"/>
  <c r="A74" i="6"/>
  <c r="AV73" i="6"/>
  <c r="AT73" i="6"/>
  <c r="AP73" i="6"/>
  <c r="AK73" i="6"/>
  <c r="AE73" i="6"/>
  <c r="T73" i="6"/>
  <c r="K73" i="6"/>
  <c r="J73" i="6"/>
  <c r="I73" i="6"/>
  <c r="Y73" i="6" s="1"/>
  <c r="AC73" i="6" s="1"/>
  <c r="H73" i="6"/>
  <c r="G73" i="6"/>
  <c r="E73" i="6"/>
  <c r="C73" i="6"/>
  <c r="A73" i="6"/>
  <c r="AV72" i="6"/>
  <c r="AT72" i="6"/>
  <c r="AP72" i="6"/>
  <c r="AN72" i="6"/>
  <c r="AK72" i="6"/>
  <c r="AJ72" i="6"/>
  <c r="Y72" i="6"/>
  <c r="AC72" i="6" s="1"/>
  <c r="R72" i="6"/>
  <c r="O72" i="6"/>
  <c r="N72" i="6"/>
  <c r="K72" i="6"/>
  <c r="J72" i="6"/>
  <c r="AE72" i="6" s="1"/>
  <c r="I72" i="6"/>
  <c r="H72" i="6"/>
  <c r="Z72" i="6" s="1"/>
  <c r="G72" i="6"/>
  <c r="E72" i="6"/>
  <c r="C72" i="6"/>
  <c r="A72" i="6"/>
  <c r="AT71" i="6"/>
  <c r="AP71" i="6"/>
  <c r="AE71" i="6"/>
  <c r="T71" i="6"/>
  <c r="K71" i="6"/>
  <c r="J71" i="6"/>
  <c r="I71" i="6"/>
  <c r="H71" i="6"/>
  <c r="AK71" i="6" s="1"/>
  <c r="G71" i="6"/>
  <c r="E71" i="6"/>
  <c r="AV71" i="6" s="1"/>
  <c r="C71" i="6"/>
  <c r="A71" i="6"/>
  <c r="AV70" i="6"/>
  <c r="AT70" i="6"/>
  <c r="AP70" i="6"/>
  <c r="AK70" i="6"/>
  <c r="AJ70" i="6"/>
  <c r="AN70" i="6" s="1"/>
  <c r="Y70" i="6"/>
  <c r="AC70" i="6" s="1"/>
  <c r="R70" i="6"/>
  <c r="O70" i="6"/>
  <c r="N70" i="6"/>
  <c r="K70" i="6"/>
  <c r="J70" i="6"/>
  <c r="AE70" i="6" s="1"/>
  <c r="I70" i="6"/>
  <c r="H70" i="6"/>
  <c r="Z70" i="6" s="1"/>
  <c r="G70" i="6"/>
  <c r="E70" i="6"/>
  <c r="C70" i="6"/>
  <c r="A70" i="6"/>
  <c r="AV69" i="6"/>
  <c r="AT69" i="6"/>
  <c r="AP69" i="6"/>
  <c r="AE69" i="6"/>
  <c r="Y69" i="6"/>
  <c r="AC69" i="6" s="1"/>
  <c r="T69" i="6"/>
  <c r="K69" i="6"/>
  <c r="J69" i="6"/>
  <c r="I69" i="6"/>
  <c r="H69" i="6"/>
  <c r="AK69" i="6" s="1"/>
  <c r="G69" i="6"/>
  <c r="E69" i="6"/>
  <c r="C69" i="6"/>
  <c r="A69" i="6"/>
  <c r="AV68" i="6"/>
  <c r="AT68" i="6"/>
  <c r="AP68" i="6"/>
  <c r="AK68" i="6"/>
  <c r="AJ68" i="6"/>
  <c r="AN68" i="6" s="1"/>
  <c r="Y68" i="6"/>
  <c r="AC68" i="6" s="1"/>
  <c r="O68" i="6"/>
  <c r="N68" i="6"/>
  <c r="R68" i="6" s="1"/>
  <c r="K68" i="6"/>
  <c r="J68" i="6"/>
  <c r="AE68" i="6" s="1"/>
  <c r="I68" i="6"/>
  <c r="H68" i="6"/>
  <c r="Z68" i="6" s="1"/>
  <c r="G68" i="6"/>
  <c r="E68" i="6"/>
  <c r="C68" i="6"/>
  <c r="A68" i="6"/>
  <c r="AV67" i="6"/>
  <c r="AT67" i="6"/>
  <c r="AP67" i="6"/>
  <c r="AK67" i="6"/>
  <c r="AE67" i="6"/>
  <c r="T67" i="6"/>
  <c r="K67" i="6"/>
  <c r="J67" i="6"/>
  <c r="I67" i="6"/>
  <c r="H67" i="6"/>
  <c r="G67" i="6"/>
  <c r="E67" i="6"/>
  <c r="C67" i="6"/>
  <c r="A67" i="6"/>
  <c r="AV66" i="6"/>
  <c r="AT66" i="6"/>
  <c r="AP66" i="6"/>
  <c r="AK66" i="6"/>
  <c r="AJ66" i="6"/>
  <c r="AN66" i="6" s="1"/>
  <c r="Y66" i="6"/>
  <c r="AC66" i="6" s="1"/>
  <c r="O66" i="6"/>
  <c r="N66" i="6"/>
  <c r="R66" i="6" s="1"/>
  <c r="K66" i="6"/>
  <c r="J66" i="6"/>
  <c r="AE66" i="6" s="1"/>
  <c r="I66" i="6"/>
  <c r="H66" i="6"/>
  <c r="Z66" i="6" s="1"/>
  <c r="G66" i="6"/>
  <c r="E66" i="6"/>
  <c r="C66" i="6"/>
  <c r="A66" i="6"/>
  <c r="AT65" i="6"/>
  <c r="AP65" i="6"/>
  <c r="AE65" i="6"/>
  <c r="Z65" i="6"/>
  <c r="Y65" i="6"/>
  <c r="AC65" i="6" s="1"/>
  <c r="T65" i="6"/>
  <c r="K65" i="6"/>
  <c r="J65" i="6"/>
  <c r="I65" i="6"/>
  <c r="AK65" i="6" s="1"/>
  <c r="H65" i="6"/>
  <c r="G65" i="6"/>
  <c r="E65" i="6"/>
  <c r="AV65" i="6" s="1"/>
  <c r="C65" i="6"/>
  <c r="A65" i="6"/>
  <c r="AV64" i="6"/>
  <c r="AT64" i="6"/>
  <c r="AP64" i="6"/>
  <c r="AN64" i="6"/>
  <c r="AK64" i="6"/>
  <c r="AJ64" i="6"/>
  <c r="Y64" i="6"/>
  <c r="AC64" i="6" s="1"/>
  <c r="O64" i="6"/>
  <c r="N64" i="6"/>
  <c r="R64" i="6" s="1"/>
  <c r="K64" i="6"/>
  <c r="J64" i="6"/>
  <c r="AE64" i="6" s="1"/>
  <c r="I64" i="6"/>
  <c r="H64" i="6"/>
  <c r="Z64" i="6" s="1"/>
  <c r="G64" i="6"/>
  <c r="E64" i="6"/>
  <c r="C64" i="6"/>
  <c r="A64" i="6"/>
  <c r="AT63" i="6"/>
  <c r="AP63" i="6"/>
  <c r="AE63" i="6"/>
  <c r="T63" i="6"/>
  <c r="K63" i="6"/>
  <c r="J63" i="6"/>
  <c r="I63" i="6"/>
  <c r="Z63" i="6" s="1"/>
  <c r="H63" i="6"/>
  <c r="AK63" i="6" s="1"/>
  <c r="G63" i="6"/>
  <c r="E63" i="6"/>
  <c r="AV63" i="6" s="1"/>
  <c r="C63" i="6"/>
  <c r="A63" i="6"/>
  <c r="AV62" i="6"/>
  <c r="AT62" i="6"/>
  <c r="AP62" i="6"/>
  <c r="K62" i="6"/>
  <c r="J62" i="6"/>
  <c r="AE62" i="6" s="1"/>
  <c r="I62" i="6"/>
  <c r="H62" i="6"/>
  <c r="G62" i="6"/>
  <c r="E62" i="6"/>
  <c r="C62" i="6"/>
  <c r="A62" i="6"/>
  <c r="AT61" i="6"/>
  <c r="AP61" i="6"/>
  <c r="AE61" i="6"/>
  <c r="T61" i="6"/>
  <c r="K61" i="6"/>
  <c r="J61" i="6"/>
  <c r="I61" i="6"/>
  <c r="H61" i="6"/>
  <c r="Z61" i="6" s="1"/>
  <c r="G61" i="6"/>
  <c r="E61" i="6"/>
  <c r="AV61" i="6" s="1"/>
  <c r="C61" i="6"/>
  <c r="A61" i="6"/>
  <c r="AV60" i="6"/>
  <c r="AT60" i="6"/>
  <c r="AP60" i="6"/>
  <c r="AJ60" i="6"/>
  <c r="AN60" i="6" s="1"/>
  <c r="K60" i="6"/>
  <c r="J60" i="6"/>
  <c r="AE60" i="6" s="1"/>
  <c r="I60" i="6"/>
  <c r="H60" i="6"/>
  <c r="Z60" i="6" s="1"/>
  <c r="G60" i="6"/>
  <c r="E60" i="6"/>
  <c r="C60" i="6"/>
  <c r="A60" i="6"/>
  <c r="AT59" i="6"/>
  <c r="AP59" i="6"/>
  <c r="AE59" i="6"/>
  <c r="Z59" i="6"/>
  <c r="Y59" i="6"/>
  <c r="AC59" i="6" s="1"/>
  <c r="T59" i="6"/>
  <c r="O59" i="6"/>
  <c r="K59" i="6"/>
  <c r="J59" i="6"/>
  <c r="I59" i="6"/>
  <c r="H59" i="6"/>
  <c r="G59" i="6"/>
  <c r="E59" i="6"/>
  <c r="AV59" i="6" s="1"/>
  <c r="C59" i="6"/>
  <c r="A59" i="6"/>
  <c r="AV58" i="6"/>
  <c r="AT58" i="6"/>
  <c r="AP58" i="6"/>
  <c r="AK58" i="6"/>
  <c r="AJ58" i="6"/>
  <c r="AN58" i="6" s="1"/>
  <c r="Y58" i="6"/>
  <c r="AC58" i="6" s="1"/>
  <c r="K58" i="6"/>
  <c r="J58" i="6"/>
  <c r="AE58" i="6" s="1"/>
  <c r="I58" i="6"/>
  <c r="H58" i="6"/>
  <c r="Z58" i="6" s="1"/>
  <c r="G58" i="6"/>
  <c r="E58" i="6"/>
  <c r="C58" i="6"/>
  <c r="A58" i="6"/>
  <c r="AT57" i="6"/>
  <c r="AP57" i="6"/>
  <c r="AE57" i="6"/>
  <c r="Z57" i="6"/>
  <c r="T57" i="6"/>
  <c r="K57" i="6"/>
  <c r="J57" i="6"/>
  <c r="I57" i="6"/>
  <c r="Y57" i="6" s="1"/>
  <c r="AC57" i="6" s="1"/>
  <c r="H57" i="6"/>
  <c r="G57" i="6"/>
  <c r="E57" i="6"/>
  <c r="AV57" i="6" s="1"/>
  <c r="C57" i="6"/>
  <c r="A57" i="6"/>
  <c r="AV56" i="6"/>
  <c r="AT56" i="6"/>
  <c r="AP56" i="6"/>
  <c r="Y56" i="6"/>
  <c r="AC56" i="6" s="1"/>
  <c r="O56" i="6"/>
  <c r="N56" i="6"/>
  <c r="R56" i="6" s="1"/>
  <c r="K56" i="6"/>
  <c r="J56" i="6"/>
  <c r="AE56" i="6" s="1"/>
  <c r="I56" i="6"/>
  <c r="H56" i="6"/>
  <c r="Z56" i="6" s="1"/>
  <c r="G56" i="6"/>
  <c r="E56" i="6"/>
  <c r="C56" i="6"/>
  <c r="A56" i="6"/>
  <c r="AT55" i="6"/>
  <c r="AP55" i="6"/>
  <c r="AE55" i="6"/>
  <c r="Y55" i="6"/>
  <c r="AC55" i="6" s="1"/>
  <c r="T55" i="6"/>
  <c r="O55" i="6"/>
  <c r="K55" i="6"/>
  <c r="J55" i="6"/>
  <c r="I55" i="6"/>
  <c r="Z55" i="6" s="1"/>
  <c r="H55" i="6"/>
  <c r="G55" i="6"/>
  <c r="E55" i="6"/>
  <c r="AV55" i="6" s="1"/>
  <c r="C55" i="6"/>
  <c r="A55" i="6"/>
  <c r="AV54" i="6"/>
  <c r="AT54" i="6"/>
  <c r="AP54" i="6"/>
  <c r="AN54" i="6"/>
  <c r="AJ54" i="6"/>
  <c r="Z54" i="6"/>
  <c r="Y54" i="6"/>
  <c r="AC54" i="6" s="1"/>
  <c r="R54" i="6"/>
  <c r="O54" i="6"/>
  <c r="N54" i="6"/>
  <c r="K54" i="6"/>
  <c r="J54" i="6"/>
  <c r="AE54" i="6" s="1"/>
  <c r="I54" i="6"/>
  <c r="H54" i="6"/>
  <c r="AK54" i="6" s="1"/>
  <c r="G54" i="6"/>
  <c r="E54" i="6"/>
  <c r="C54" i="6"/>
  <c r="A54" i="6"/>
  <c r="AT53" i="6"/>
  <c r="AP53" i="6"/>
  <c r="AN53" i="6"/>
  <c r="AE53" i="6"/>
  <c r="Z53" i="6"/>
  <c r="Y53" i="6"/>
  <c r="AC53" i="6" s="1"/>
  <c r="T53" i="6"/>
  <c r="K53" i="6"/>
  <c r="J53" i="6"/>
  <c r="I53" i="6"/>
  <c r="H53" i="6"/>
  <c r="AJ53" i="6" s="1"/>
  <c r="G53" i="6"/>
  <c r="E53" i="6"/>
  <c r="AV53" i="6" s="1"/>
  <c r="C53" i="6"/>
  <c r="A53" i="6"/>
  <c r="AV52" i="6"/>
  <c r="AT52" i="6"/>
  <c r="AP52" i="6"/>
  <c r="AJ52" i="6"/>
  <c r="AN52" i="6" s="1"/>
  <c r="Z52" i="6"/>
  <c r="Y52" i="6"/>
  <c r="AC52" i="6" s="1"/>
  <c r="K52" i="6"/>
  <c r="J52" i="6"/>
  <c r="AE52" i="6" s="1"/>
  <c r="I52" i="6"/>
  <c r="H52" i="6"/>
  <c r="AK52" i="6" s="1"/>
  <c r="G52" i="6"/>
  <c r="E52" i="6"/>
  <c r="C52" i="6"/>
  <c r="A52" i="6"/>
  <c r="AT51" i="6"/>
  <c r="AP51" i="6"/>
  <c r="AE51" i="6"/>
  <c r="AC51" i="6"/>
  <c r="Y51" i="6"/>
  <c r="T51" i="6"/>
  <c r="K51" i="6"/>
  <c r="J51" i="6"/>
  <c r="I51" i="6"/>
  <c r="H51" i="6"/>
  <c r="AJ51" i="6" s="1"/>
  <c r="AN51" i="6" s="1"/>
  <c r="G51" i="6"/>
  <c r="E51" i="6"/>
  <c r="AV51" i="6" s="1"/>
  <c r="C51" i="6"/>
  <c r="A51" i="6"/>
  <c r="AV50" i="6"/>
  <c r="AT50" i="6"/>
  <c r="AP50" i="6"/>
  <c r="AJ50" i="6"/>
  <c r="AN50" i="6" s="1"/>
  <c r="Z50" i="6"/>
  <c r="Y50" i="6"/>
  <c r="AC50" i="6" s="1"/>
  <c r="N50" i="6"/>
  <c r="R50" i="6" s="1"/>
  <c r="K50" i="6"/>
  <c r="J50" i="6"/>
  <c r="AE50" i="6" s="1"/>
  <c r="I50" i="6"/>
  <c r="H50" i="6"/>
  <c r="AK50" i="6" s="1"/>
  <c r="G50" i="6"/>
  <c r="E50" i="6"/>
  <c r="C50" i="6"/>
  <c r="A50" i="6"/>
  <c r="AV49" i="6"/>
  <c r="AT49" i="6"/>
  <c r="AP49" i="6"/>
  <c r="AE49" i="6"/>
  <c r="T49" i="6"/>
  <c r="N49" i="6"/>
  <c r="R49" i="6" s="1"/>
  <c r="K49" i="6"/>
  <c r="J49" i="6"/>
  <c r="I49" i="6"/>
  <c r="H49" i="6"/>
  <c r="G49" i="6"/>
  <c r="E49" i="6"/>
  <c r="C49" i="6"/>
  <c r="A49" i="6"/>
  <c r="AV48" i="6"/>
  <c r="AT48" i="6"/>
  <c r="AP48" i="6"/>
  <c r="AK48" i="6"/>
  <c r="N48" i="6"/>
  <c r="R48" i="6" s="1"/>
  <c r="K48" i="6"/>
  <c r="J48" i="6"/>
  <c r="AE48" i="6" s="1"/>
  <c r="I48" i="6"/>
  <c r="H48" i="6"/>
  <c r="Z48" i="6" s="1"/>
  <c r="G48" i="6"/>
  <c r="E48" i="6"/>
  <c r="C48" i="6"/>
  <c r="A48" i="6"/>
  <c r="AV47" i="6"/>
  <c r="AT47" i="6"/>
  <c r="AP47" i="6"/>
  <c r="AK47" i="6"/>
  <c r="AE47" i="6"/>
  <c r="T47" i="6"/>
  <c r="O47" i="6"/>
  <c r="N47" i="6"/>
  <c r="R47" i="6" s="1"/>
  <c r="K47" i="6"/>
  <c r="J47" i="6"/>
  <c r="I47" i="6"/>
  <c r="Z47" i="6" s="1"/>
  <c r="H47" i="6"/>
  <c r="G47" i="6"/>
  <c r="E47" i="6"/>
  <c r="C47" i="6"/>
  <c r="A47" i="6"/>
  <c r="AV46" i="6"/>
  <c r="AT46" i="6"/>
  <c r="AP46" i="6"/>
  <c r="O46" i="6"/>
  <c r="K46" i="6"/>
  <c r="J46" i="6"/>
  <c r="AE46" i="6" s="1"/>
  <c r="I46" i="6"/>
  <c r="H46" i="6"/>
  <c r="G46" i="6"/>
  <c r="E46" i="6"/>
  <c r="C46" i="6"/>
  <c r="A46" i="6"/>
  <c r="AV45" i="6"/>
  <c r="AT45" i="6"/>
  <c r="AP45" i="6"/>
  <c r="AK45" i="6"/>
  <c r="AE45" i="6"/>
  <c r="T45" i="6"/>
  <c r="K45" i="6"/>
  <c r="J45" i="6"/>
  <c r="I45" i="6"/>
  <c r="H45" i="6"/>
  <c r="G45" i="6"/>
  <c r="E45" i="6"/>
  <c r="C45" i="6"/>
  <c r="A45" i="6"/>
  <c r="AV44" i="6"/>
  <c r="AT44" i="6"/>
  <c r="AP44" i="6"/>
  <c r="AN44" i="6"/>
  <c r="AK44" i="6"/>
  <c r="Z44" i="6"/>
  <c r="Y44" i="6"/>
  <c r="AC44" i="6" s="1"/>
  <c r="O44" i="6"/>
  <c r="N44" i="6"/>
  <c r="R44" i="6" s="1"/>
  <c r="K44" i="6"/>
  <c r="J44" i="6"/>
  <c r="I44" i="6"/>
  <c r="H44" i="6"/>
  <c r="AJ44" i="6" s="1"/>
  <c r="G44" i="6"/>
  <c r="E44" i="6"/>
  <c r="C44" i="6"/>
  <c r="A44" i="6"/>
  <c r="AT43" i="6"/>
  <c r="AP43" i="6"/>
  <c r="AE43" i="6"/>
  <c r="AC43" i="6"/>
  <c r="Z43" i="6"/>
  <c r="Y43" i="6"/>
  <c r="T43" i="6"/>
  <c r="O43" i="6"/>
  <c r="N43" i="6"/>
  <c r="R43" i="6" s="1"/>
  <c r="K43" i="6"/>
  <c r="J43" i="6"/>
  <c r="I43" i="6"/>
  <c r="AK43" i="6" s="1"/>
  <c r="H43" i="6"/>
  <c r="G43" i="6"/>
  <c r="E43" i="6"/>
  <c r="AV43" i="6" s="1"/>
  <c r="C43" i="6"/>
  <c r="A43" i="6"/>
  <c r="AV42" i="6"/>
  <c r="AT42" i="6"/>
  <c r="AP42" i="6"/>
  <c r="Z42" i="6"/>
  <c r="Y42" i="6"/>
  <c r="AC42" i="6" s="1"/>
  <c r="N42" i="6"/>
  <c r="R42" i="6" s="1"/>
  <c r="K42" i="6"/>
  <c r="J42" i="6"/>
  <c r="I42" i="6"/>
  <c r="H42" i="6"/>
  <c r="AK42" i="6" s="1"/>
  <c r="G42" i="6"/>
  <c r="E42" i="6"/>
  <c r="C42" i="6"/>
  <c r="A42" i="6"/>
  <c r="AT41" i="6"/>
  <c r="AP41" i="6"/>
  <c r="AE41" i="6"/>
  <c r="T41" i="6"/>
  <c r="K41" i="6"/>
  <c r="J41" i="6"/>
  <c r="I41" i="6"/>
  <c r="H41" i="6"/>
  <c r="Z41" i="6" s="1"/>
  <c r="G41" i="6"/>
  <c r="E41" i="6"/>
  <c r="AV41" i="6" s="1"/>
  <c r="C41" i="6"/>
  <c r="A41" i="6"/>
  <c r="AV40" i="6"/>
  <c r="AT40" i="6"/>
  <c r="AK40" i="6"/>
  <c r="K40" i="6"/>
  <c r="J40" i="6"/>
  <c r="I40" i="6"/>
  <c r="H40" i="6"/>
  <c r="G40" i="6"/>
  <c r="E40" i="6"/>
  <c r="C40" i="6"/>
  <c r="A40" i="6"/>
  <c r="AV39" i="6"/>
  <c r="AT39" i="6"/>
  <c r="AP39" i="6"/>
  <c r="AE39" i="6"/>
  <c r="T39" i="6"/>
  <c r="K39" i="6"/>
  <c r="J39" i="6"/>
  <c r="I39" i="6"/>
  <c r="H39" i="6"/>
  <c r="G39" i="6"/>
  <c r="E39" i="6"/>
  <c r="C39" i="6"/>
  <c r="A39" i="6"/>
  <c r="AT38" i="6"/>
  <c r="AP38" i="6"/>
  <c r="AK38" i="6"/>
  <c r="AJ38" i="6"/>
  <c r="AN38" i="6" s="1"/>
  <c r="Z38" i="6"/>
  <c r="Y38" i="6"/>
  <c r="AC38" i="6" s="1"/>
  <c r="O38" i="6"/>
  <c r="K38" i="6"/>
  <c r="J38" i="6"/>
  <c r="AE38" i="6" s="1"/>
  <c r="I38" i="6"/>
  <c r="H38" i="6"/>
  <c r="G38" i="6"/>
  <c r="E38" i="6"/>
  <c r="AV38" i="6" s="1"/>
  <c r="C38" i="6"/>
  <c r="A38" i="6"/>
  <c r="AT37" i="6"/>
  <c r="O37" i="6"/>
  <c r="N37" i="6"/>
  <c r="R37" i="6" s="1"/>
  <c r="K37" i="6"/>
  <c r="J37" i="6"/>
  <c r="AP37" i="6" s="1"/>
  <c r="I37" i="6"/>
  <c r="H37" i="6"/>
  <c r="Z37" i="6" s="1"/>
  <c r="G37" i="6"/>
  <c r="E37" i="6"/>
  <c r="AV37" i="6" s="1"/>
  <c r="C37" i="6"/>
  <c r="A37" i="6"/>
  <c r="AT36" i="6"/>
  <c r="AP36" i="6"/>
  <c r="Y36" i="6"/>
  <c r="AC36" i="6" s="1"/>
  <c r="O36" i="6"/>
  <c r="K36" i="6"/>
  <c r="J36" i="6"/>
  <c r="AE36" i="6" s="1"/>
  <c r="I36" i="6"/>
  <c r="H36" i="6"/>
  <c r="Z36" i="6" s="1"/>
  <c r="G36" i="6"/>
  <c r="E36" i="6"/>
  <c r="AV36" i="6" s="1"/>
  <c r="C36" i="6"/>
  <c r="A36" i="6"/>
  <c r="AV35" i="6"/>
  <c r="AT35" i="6"/>
  <c r="AE35" i="6"/>
  <c r="K35" i="6"/>
  <c r="J35" i="6"/>
  <c r="T35" i="6" s="1"/>
  <c r="I35" i="6"/>
  <c r="H35" i="6"/>
  <c r="G35" i="6"/>
  <c r="E35" i="6"/>
  <c r="C35" i="6"/>
  <c r="A35" i="6"/>
  <c r="AT34" i="6"/>
  <c r="AP34" i="6"/>
  <c r="AK34" i="6"/>
  <c r="AJ34" i="6"/>
  <c r="AN34" i="6" s="1"/>
  <c r="Z34" i="6"/>
  <c r="Y34" i="6"/>
  <c r="AC34" i="6" s="1"/>
  <c r="O34" i="6"/>
  <c r="K34" i="6"/>
  <c r="J34" i="6"/>
  <c r="AE34" i="6" s="1"/>
  <c r="I34" i="6"/>
  <c r="H34" i="6"/>
  <c r="G34" i="6"/>
  <c r="E34" i="6"/>
  <c r="AV34" i="6" s="1"/>
  <c r="C34" i="6"/>
  <c r="A34" i="6"/>
  <c r="AT33" i="6"/>
  <c r="O33" i="6"/>
  <c r="N33" i="6"/>
  <c r="R33" i="6" s="1"/>
  <c r="K33" i="6"/>
  <c r="J33" i="6"/>
  <c r="AP33" i="6" s="1"/>
  <c r="I33" i="6"/>
  <c r="H33" i="6"/>
  <c r="Z33" i="6" s="1"/>
  <c r="G33" i="6"/>
  <c r="E33" i="6"/>
  <c r="AV33" i="6" s="1"/>
  <c r="C33" i="6"/>
  <c r="A33" i="6"/>
  <c r="AT32" i="6"/>
  <c r="AP32" i="6"/>
  <c r="Y32" i="6"/>
  <c r="AC32" i="6" s="1"/>
  <c r="O32" i="6"/>
  <c r="K32" i="6"/>
  <c r="J32" i="6"/>
  <c r="AE32" i="6" s="1"/>
  <c r="I32" i="6"/>
  <c r="H32" i="6"/>
  <c r="Z32" i="6" s="1"/>
  <c r="G32" i="6"/>
  <c r="E32" i="6"/>
  <c r="AV32" i="6" s="1"/>
  <c r="C32" i="6"/>
  <c r="A32" i="6"/>
  <c r="AV31" i="6"/>
  <c r="AT31" i="6"/>
  <c r="AE31" i="6"/>
  <c r="K31" i="6"/>
  <c r="J31" i="6"/>
  <c r="T31" i="6" s="1"/>
  <c r="I31" i="6"/>
  <c r="H31" i="6"/>
  <c r="G31" i="6"/>
  <c r="E31" i="6"/>
  <c r="C31" i="6"/>
  <c r="A31" i="6"/>
  <c r="AT30" i="6"/>
  <c r="AP30" i="6"/>
  <c r="AK30" i="6"/>
  <c r="AJ30" i="6"/>
  <c r="AN30" i="6" s="1"/>
  <c r="Z30" i="6"/>
  <c r="Y30" i="6"/>
  <c r="AC30" i="6" s="1"/>
  <c r="O30" i="6"/>
  <c r="K30" i="6"/>
  <c r="J30" i="6"/>
  <c r="AE30" i="6" s="1"/>
  <c r="I30" i="6"/>
  <c r="H30" i="6"/>
  <c r="G30" i="6"/>
  <c r="E30" i="6"/>
  <c r="AV30" i="6" s="1"/>
  <c r="C30" i="6"/>
  <c r="A30" i="6"/>
  <c r="AT29" i="6"/>
  <c r="O29" i="6"/>
  <c r="N29" i="6"/>
  <c r="R29" i="6" s="1"/>
  <c r="K29" i="6"/>
  <c r="J29" i="6"/>
  <c r="AP29" i="6" s="1"/>
  <c r="I29" i="6"/>
  <c r="H29" i="6"/>
  <c r="Z29" i="6" s="1"/>
  <c r="G29" i="6"/>
  <c r="E29" i="6"/>
  <c r="AV29" i="6" s="1"/>
  <c r="C29" i="6"/>
  <c r="A29" i="6"/>
  <c r="AT28" i="6"/>
  <c r="AP28" i="6"/>
  <c r="Y28" i="6"/>
  <c r="AC28" i="6" s="1"/>
  <c r="K28" i="6"/>
  <c r="J28" i="6"/>
  <c r="AE28" i="6" s="1"/>
  <c r="I28" i="6"/>
  <c r="H28" i="6"/>
  <c r="Z28" i="6" s="1"/>
  <c r="G28" i="6"/>
  <c r="E28" i="6"/>
  <c r="AV28" i="6" s="1"/>
  <c r="C28" i="6"/>
  <c r="A28" i="6"/>
  <c r="AV27" i="6"/>
  <c r="AT27" i="6"/>
  <c r="AE27" i="6"/>
  <c r="T27" i="6"/>
  <c r="K27" i="6"/>
  <c r="J27" i="6"/>
  <c r="AP27" i="6" s="1"/>
  <c r="I27" i="6"/>
  <c r="H27" i="6"/>
  <c r="G27" i="6"/>
  <c r="E27" i="6"/>
  <c r="C27" i="6"/>
  <c r="A27" i="6"/>
  <c r="AT26" i="6"/>
  <c r="AP26" i="6"/>
  <c r="AK26" i="6"/>
  <c r="AJ26" i="6"/>
  <c r="AN26" i="6" s="1"/>
  <c r="Z26" i="6"/>
  <c r="Y26" i="6"/>
  <c r="AC26" i="6" s="1"/>
  <c r="O26" i="6"/>
  <c r="K26" i="6"/>
  <c r="J26" i="6"/>
  <c r="AE26" i="6" s="1"/>
  <c r="I26" i="6"/>
  <c r="H26" i="6"/>
  <c r="G26" i="6"/>
  <c r="E26" i="6"/>
  <c r="AV26" i="6" s="1"/>
  <c r="C26" i="6"/>
  <c r="A26" i="6"/>
  <c r="AT25" i="6"/>
  <c r="O25" i="6"/>
  <c r="N25" i="6"/>
  <c r="R25" i="6" s="1"/>
  <c r="K25" i="6"/>
  <c r="J25" i="6"/>
  <c r="AP25" i="6" s="1"/>
  <c r="I25" i="6"/>
  <c r="AJ25" i="6" s="1"/>
  <c r="AN25" i="6" s="1"/>
  <c r="H25" i="6"/>
  <c r="Y25" i="6" s="1"/>
  <c r="AC25" i="6" s="1"/>
  <c r="G25" i="6"/>
  <c r="E25" i="6"/>
  <c r="AV25" i="6" s="1"/>
  <c r="C25" i="6"/>
  <c r="A25" i="6"/>
  <c r="AT24" i="6"/>
  <c r="AP24" i="6"/>
  <c r="Y24" i="6"/>
  <c r="AC24" i="6" s="1"/>
  <c r="T24" i="6"/>
  <c r="K24" i="6"/>
  <c r="J24" i="6"/>
  <c r="AE24" i="6" s="1"/>
  <c r="I24" i="6"/>
  <c r="H24" i="6"/>
  <c r="Z24" i="6" s="1"/>
  <c r="G24" i="6"/>
  <c r="E24" i="6"/>
  <c r="AV24" i="6" s="1"/>
  <c r="C24" i="6"/>
  <c r="A24" i="6"/>
  <c r="AV23" i="6"/>
  <c r="AT23" i="6"/>
  <c r="AE23" i="6"/>
  <c r="T23" i="6"/>
  <c r="K23" i="6"/>
  <c r="J23" i="6"/>
  <c r="AP23" i="6" s="1"/>
  <c r="I23" i="6"/>
  <c r="H23" i="6"/>
  <c r="G23" i="6"/>
  <c r="E23" i="6"/>
  <c r="C23" i="6"/>
  <c r="A23" i="6"/>
  <c r="AT22" i="6"/>
  <c r="AP22" i="6"/>
  <c r="AK22" i="6"/>
  <c r="AJ22" i="6"/>
  <c r="AN22" i="6" s="1"/>
  <c r="Z22" i="6"/>
  <c r="Y22" i="6"/>
  <c r="AC22" i="6" s="1"/>
  <c r="O22" i="6"/>
  <c r="K22" i="6"/>
  <c r="J22" i="6"/>
  <c r="AE22" i="6" s="1"/>
  <c r="I22" i="6"/>
  <c r="H22" i="6"/>
  <c r="G22" i="6"/>
  <c r="E22" i="6"/>
  <c r="AV22" i="6" s="1"/>
  <c r="C22" i="6"/>
  <c r="A22" i="6"/>
  <c r="AT21" i="6"/>
  <c r="O21" i="6"/>
  <c r="N21" i="6"/>
  <c r="R21" i="6" s="1"/>
  <c r="K21" i="6"/>
  <c r="J21" i="6"/>
  <c r="AP21" i="6" s="1"/>
  <c r="I21" i="6"/>
  <c r="AJ21" i="6" s="1"/>
  <c r="AN21" i="6" s="1"/>
  <c r="H21" i="6"/>
  <c r="Y21" i="6" s="1"/>
  <c r="AC21" i="6" s="1"/>
  <c r="G21" i="6"/>
  <c r="E21" i="6"/>
  <c r="AV21" i="6" s="1"/>
  <c r="C21" i="6"/>
  <c r="A21" i="6"/>
  <c r="AT20" i="6"/>
  <c r="AP20" i="6"/>
  <c r="Y20" i="6"/>
  <c r="AC20" i="6" s="1"/>
  <c r="T20" i="6"/>
  <c r="K20" i="6"/>
  <c r="J20" i="6"/>
  <c r="AE20" i="6" s="1"/>
  <c r="I20" i="6"/>
  <c r="H20" i="6"/>
  <c r="Z20" i="6" s="1"/>
  <c r="G20" i="6"/>
  <c r="E20" i="6"/>
  <c r="AV20" i="6" s="1"/>
  <c r="C20" i="6"/>
  <c r="A20" i="6"/>
  <c r="AV19" i="6"/>
  <c r="AT19" i="6"/>
  <c r="AE19" i="6"/>
  <c r="T19" i="6"/>
  <c r="K19" i="6"/>
  <c r="J19" i="6"/>
  <c r="AP19" i="6" s="1"/>
  <c r="I19" i="6"/>
  <c r="H19" i="6"/>
  <c r="G19" i="6"/>
  <c r="E19" i="6"/>
  <c r="C19" i="6"/>
  <c r="A19" i="6"/>
  <c r="AT18" i="6"/>
  <c r="AP18" i="6"/>
  <c r="AK18" i="6"/>
  <c r="AJ18" i="6"/>
  <c r="AN18" i="6" s="1"/>
  <c r="Z18" i="6"/>
  <c r="Y18" i="6"/>
  <c r="AC18" i="6" s="1"/>
  <c r="O18" i="6"/>
  <c r="K18" i="6"/>
  <c r="J18" i="6"/>
  <c r="AE18" i="6" s="1"/>
  <c r="I18" i="6"/>
  <c r="H18" i="6"/>
  <c r="G18" i="6"/>
  <c r="E18" i="6"/>
  <c r="AV18" i="6" s="1"/>
  <c r="C18" i="6"/>
  <c r="A18" i="6"/>
  <c r="AT17" i="6"/>
  <c r="AP17" i="6"/>
  <c r="O17" i="6"/>
  <c r="K17" i="6"/>
  <c r="J17" i="6"/>
  <c r="AE17" i="6" s="1"/>
  <c r="I17" i="6"/>
  <c r="N17" i="6" s="1"/>
  <c r="R17" i="6" s="1"/>
  <c r="H17" i="6"/>
  <c r="Y17" i="6" s="1"/>
  <c r="AC17" i="6" s="1"/>
  <c r="G17" i="6"/>
  <c r="E17" i="6"/>
  <c r="AV17" i="6" s="1"/>
  <c r="C17" i="6"/>
  <c r="B17" i="6"/>
  <c r="A17" i="6"/>
  <c r="AT16" i="6"/>
  <c r="AP16" i="6"/>
  <c r="Y16" i="6"/>
  <c r="AC16" i="6" s="1"/>
  <c r="T16" i="6"/>
  <c r="K16" i="6"/>
  <c r="J16" i="6"/>
  <c r="AE16" i="6" s="1"/>
  <c r="I16" i="6"/>
  <c r="H16" i="6"/>
  <c r="Z16" i="6" s="1"/>
  <c r="G16" i="6"/>
  <c r="E16" i="6"/>
  <c r="AV16" i="6" s="1"/>
  <c r="C16" i="6"/>
  <c r="A16" i="6"/>
  <c r="AV15" i="6"/>
  <c r="AT15" i="6"/>
  <c r="AE15" i="6"/>
  <c r="T15" i="6"/>
  <c r="K15" i="6"/>
  <c r="J15" i="6"/>
  <c r="AP15" i="6" s="1"/>
  <c r="I15" i="6"/>
  <c r="H15" i="6"/>
  <c r="G15" i="6"/>
  <c r="E15" i="6"/>
  <c r="C15" i="6"/>
  <c r="A15" i="6"/>
  <c r="AT14" i="6"/>
  <c r="AP14" i="6"/>
  <c r="AK14" i="6"/>
  <c r="AJ14" i="6"/>
  <c r="AN14" i="6" s="1"/>
  <c r="Z14" i="6"/>
  <c r="Y14" i="6"/>
  <c r="AC14" i="6" s="1"/>
  <c r="O14" i="6"/>
  <c r="K14" i="6"/>
  <c r="J14" i="6"/>
  <c r="AE14" i="6" s="1"/>
  <c r="I14" i="6"/>
  <c r="H14" i="6"/>
  <c r="G14" i="6"/>
  <c r="E14" i="6"/>
  <c r="AV14" i="6" s="1"/>
  <c r="C14" i="6"/>
  <c r="A14" i="6"/>
  <c r="AT13" i="6"/>
  <c r="O13" i="6"/>
  <c r="K13" i="6"/>
  <c r="J13" i="6"/>
  <c r="I13" i="6"/>
  <c r="N13" i="6" s="1"/>
  <c r="R13" i="6" s="1"/>
  <c r="H13" i="6"/>
  <c r="Y13" i="6" s="1"/>
  <c r="AC13" i="6" s="1"/>
  <c r="G13" i="6"/>
  <c r="E13" i="6"/>
  <c r="AV13" i="6" s="1"/>
  <c r="C13" i="6"/>
  <c r="A13" i="6"/>
  <c r="AT12" i="6"/>
  <c r="Z12" i="6"/>
  <c r="Y12" i="6"/>
  <c r="AE12" i="6" s="1"/>
  <c r="O12" i="6"/>
  <c r="K12" i="6"/>
  <c r="J12" i="6"/>
  <c r="T12" i="6" s="1"/>
  <c r="I12" i="6"/>
  <c r="H12" i="6"/>
  <c r="G12" i="6"/>
  <c r="E12" i="6"/>
  <c r="AV12" i="6" s="1"/>
  <c r="C12" i="6"/>
  <c r="A12" i="6"/>
  <c r="AT11" i="6"/>
  <c r="AK11" i="6"/>
  <c r="AJ11" i="6"/>
  <c r="AN11" i="6" s="1"/>
  <c r="Y11" i="6"/>
  <c r="AC11" i="6" s="1"/>
  <c r="N11" i="6"/>
  <c r="R11" i="6" s="1"/>
  <c r="K11" i="6"/>
  <c r="J11" i="6"/>
  <c r="AE11" i="6" s="1"/>
  <c r="I11" i="6"/>
  <c r="O11" i="6" s="1"/>
  <c r="H11" i="6"/>
  <c r="G11" i="6"/>
  <c r="E11" i="6"/>
  <c r="C11" i="6"/>
  <c r="A11" i="6"/>
  <c r="AT10" i="6"/>
  <c r="K10" i="6"/>
  <c r="J10" i="6"/>
  <c r="I10" i="6"/>
  <c r="H10" i="6"/>
  <c r="G10" i="6"/>
  <c r="E10" i="6"/>
  <c r="AV10" i="6" s="1"/>
  <c r="C10" i="6"/>
  <c r="A10" i="6"/>
  <c r="AT9" i="6"/>
  <c r="K9" i="6"/>
  <c r="J9" i="6"/>
  <c r="I9" i="6"/>
  <c r="H9" i="6"/>
  <c r="G9" i="6"/>
  <c r="E9" i="6"/>
  <c r="AV9" i="6" s="1"/>
  <c r="C9" i="6"/>
  <c r="A9" i="6"/>
  <c r="AV8" i="6"/>
  <c r="AT8" i="6"/>
  <c r="K8" i="6"/>
  <c r="J8" i="6"/>
  <c r="I8" i="6"/>
  <c r="H8" i="6"/>
  <c r="G8" i="6"/>
  <c r="E8" i="6"/>
  <c r="C8" i="6"/>
  <c r="A8" i="6"/>
  <c r="AV7" i="6"/>
  <c r="AT7" i="6"/>
  <c r="K7" i="6"/>
  <c r="J7" i="6"/>
  <c r="I7" i="6"/>
  <c r="H7" i="6"/>
  <c r="G7" i="6"/>
  <c r="E7" i="6"/>
  <c r="C7" i="6"/>
  <c r="A7" i="6"/>
  <c r="AV6" i="6"/>
  <c r="AT6" i="6"/>
  <c r="AK6" i="6"/>
  <c r="AJ6" i="6"/>
  <c r="AP6" i="6" s="1"/>
  <c r="Z6" i="6"/>
  <c r="Y6" i="6"/>
  <c r="AC6" i="6" s="1"/>
  <c r="T6" i="6"/>
  <c r="O6" i="6"/>
  <c r="K6" i="6"/>
  <c r="J6" i="6"/>
  <c r="AE6" i="6" s="1"/>
  <c r="I6" i="6"/>
  <c r="H6" i="6"/>
  <c r="N6" i="6" s="1"/>
  <c r="R6" i="6" s="1"/>
  <c r="G6" i="6"/>
  <c r="E6" i="6"/>
  <c r="C6" i="6"/>
  <c r="A6" i="6"/>
  <c r="AV5" i="6"/>
  <c r="AT5" i="6"/>
  <c r="K5" i="6"/>
  <c r="J5" i="6"/>
  <c r="I5" i="6"/>
  <c r="H5" i="6"/>
  <c r="G5" i="6"/>
  <c r="E5" i="6"/>
  <c r="C5" i="6"/>
  <c r="A5" i="6"/>
  <c r="AV4" i="6"/>
  <c r="AT4" i="6"/>
  <c r="K4" i="6"/>
  <c r="J4" i="6"/>
  <c r="I4" i="6"/>
  <c r="H4" i="6"/>
  <c r="G4" i="6"/>
  <c r="E4" i="6"/>
  <c r="C4" i="6"/>
  <c r="A4" i="6"/>
  <c r="K1" i="6"/>
  <c r="J1" i="6"/>
  <c r="G1" i="6"/>
  <c r="L201" i="5"/>
  <c r="K201" i="5"/>
  <c r="J201" i="5"/>
  <c r="I201" i="5"/>
  <c r="H201" i="5"/>
  <c r="G201" i="5"/>
  <c r="F201" i="5"/>
  <c r="E201" i="5"/>
  <c r="D201" i="5"/>
  <c r="C201" i="5"/>
  <c r="B201" i="5"/>
  <c r="L200" i="5"/>
  <c r="K200" i="5"/>
  <c r="J200" i="5"/>
  <c r="I200" i="5"/>
  <c r="G200" i="5"/>
  <c r="E200" i="5"/>
  <c r="D200" i="5"/>
  <c r="B200" i="5"/>
  <c r="A200" i="5"/>
  <c r="L199" i="5"/>
  <c r="K199" i="5"/>
  <c r="J199" i="5"/>
  <c r="I199" i="5"/>
  <c r="G199" i="5"/>
  <c r="E199" i="5"/>
  <c r="D199" i="5"/>
  <c r="B199" i="5"/>
  <c r="A199" i="5"/>
  <c r="L198" i="5"/>
  <c r="K198" i="5"/>
  <c r="J198" i="5"/>
  <c r="I198" i="5"/>
  <c r="G198" i="5"/>
  <c r="E198" i="5"/>
  <c r="D198" i="5"/>
  <c r="B198" i="5"/>
  <c r="A198" i="5"/>
  <c r="L197" i="5"/>
  <c r="K197" i="5"/>
  <c r="J197" i="5"/>
  <c r="I197" i="5"/>
  <c r="G197" i="5"/>
  <c r="E197" i="5"/>
  <c r="D197" i="5"/>
  <c r="B197" i="5"/>
  <c r="A197" i="5"/>
  <c r="L196" i="5"/>
  <c r="K196" i="5"/>
  <c r="J196" i="5"/>
  <c r="I196" i="5"/>
  <c r="G196" i="5"/>
  <c r="E196" i="5"/>
  <c r="D196" i="5"/>
  <c r="B196" i="5"/>
  <c r="A196" i="5"/>
  <c r="L195" i="5"/>
  <c r="K195" i="5"/>
  <c r="J195" i="5"/>
  <c r="I195" i="5"/>
  <c r="G195" i="5"/>
  <c r="E195" i="5"/>
  <c r="D195" i="5"/>
  <c r="B195" i="5"/>
  <c r="A195" i="5"/>
  <c r="L194" i="5"/>
  <c r="K194" i="5"/>
  <c r="J194" i="5"/>
  <c r="I194" i="5"/>
  <c r="G194" i="5"/>
  <c r="E194" i="5"/>
  <c r="D194" i="5"/>
  <c r="B194" i="5"/>
  <c r="A194" i="5"/>
  <c r="L193" i="5"/>
  <c r="K193" i="5"/>
  <c r="J193" i="5"/>
  <c r="I193" i="5"/>
  <c r="G193" i="5"/>
  <c r="E193" i="5"/>
  <c r="D193" i="5"/>
  <c r="B193" i="5"/>
  <c r="A193" i="5"/>
  <c r="L192" i="5"/>
  <c r="K192" i="5"/>
  <c r="J192" i="5"/>
  <c r="I192" i="5"/>
  <c r="G192" i="5"/>
  <c r="E192" i="5"/>
  <c r="D192" i="5"/>
  <c r="B192" i="5"/>
  <c r="A192" i="5"/>
  <c r="L191" i="5"/>
  <c r="K191" i="5"/>
  <c r="J191" i="5"/>
  <c r="I191" i="5"/>
  <c r="G191" i="5"/>
  <c r="E191" i="5"/>
  <c r="D191" i="5"/>
  <c r="B191" i="5"/>
  <c r="A191" i="5"/>
  <c r="L190" i="5"/>
  <c r="K190" i="5"/>
  <c r="J190" i="5"/>
  <c r="I190" i="5"/>
  <c r="G190" i="5"/>
  <c r="E190" i="5"/>
  <c r="D190" i="5"/>
  <c r="B190" i="5"/>
  <c r="A190" i="5"/>
  <c r="L189" i="5"/>
  <c r="K189" i="5"/>
  <c r="J189" i="5"/>
  <c r="I189" i="5"/>
  <c r="G189" i="5"/>
  <c r="E189" i="5"/>
  <c r="D189" i="5"/>
  <c r="B189" i="5"/>
  <c r="A189" i="5"/>
  <c r="L188" i="5"/>
  <c r="K188" i="5"/>
  <c r="J188" i="5"/>
  <c r="I188" i="5"/>
  <c r="G188" i="5"/>
  <c r="E188" i="5"/>
  <c r="D188" i="5"/>
  <c r="B188" i="5"/>
  <c r="A188" i="5"/>
  <c r="L187" i="5"/>
  <c r="K187" i="5"/>
  <c r="J187" i="5"/>
  <c r="I187" i="5"/>
  <c r="G187" i="5"/>
  <c r="E187" i="5"/>
  <c r="D187" i="5"/>
  <c r="B187" i="5"/>
  <c r="A187" i="5"/>
  <c r="L186" i="5"/>
  <c r="K186" i="5"/>
  <c r="J186" i="5"/>
  <c r="I186" i="5"/>
  <c r="G186" i="5"/>
  <c r="E186" i="5"/>
  <c r="D186" i="5"/>
  <c r="B186" i="5"/>
  <c r="A186" i="5"/>
  <c r="L185" i="5"/>
  <c r="K185" i="5"/>
  <c r="J185" i="5"/>
  <c r="I185" i="5"/>
  <c r="G185" i="5"/>
  <c r="E185" i="5"/>
  <c r="D185" i="5"/>
  <c r="B185" i="5"/>
  <c r="A185" i="5"/>
  <c r="L184" i="5"/>
  <c r="K184" i="5"/>
  <c r="J184" i="5"/>
  <c r="I184" i="5"/>
  <c r="G184" i="5"/>
  <c r="E184" i="5"/>
  <c r="D184" i="5"/>
  <c r="B184" i="5"/>
  <c r="A184" i="5"/>
  <c r="L183" i="5"/>
  <c r="K183" i="5"/>
  <c r="J183" i="5"/>
  <c r="I183" i="5"/>
  <c r="G183" i="5"/>
  <c r="E183" i="5"/>
  <c r="D183" i="5"/>
  <c r="B183" i="5"/>
  <c r="A183" i="5"/>
  <c r="L182" i="5"/>
  <c r="K182" i="5"/>
  <c r="J182" i="5"/>
  <c r="I182" i="5"/>
  <c r="G182" i="5"/>
  <c r="E182" i="5"/>
  <c r="D182" i="5"/>
  <c r="B182" i="5"/>
  <c r="A182" i="5"/>
  <c r="L181" i="5"/>
  <c r="K181" i="5"/>
  <c r="J181" i="5"/>
  <c r="I181" i="5"/>
  <c r="G181" i="5"/>
  <c r="E181" i="5"/>
  <c r="D181" i="5"/>
  <c r="B181" i="5"/>
  <c r="A181" i="5"/>
  <c r="L180" i="5"/>
  <c r="K180" i="5"/>
  <c r="J180" i="5"/>
  <c r="I180" i="5"/>
  <c r="G180" i="5"/>
  <c r="E180" i="5"/>
  <c r="D180" i="5"/>
  <c r="B180" i="5"/>
  <c r="A180" i="5"/>
  <c r="L179" i="5"/>
  <c r="K179" i="5"/>
  <c r="J179" i="5"/>
  <c r="I179" i="5"/>
  <c r="G179" i="5"/>
  <c r="E179" i="5"/>
  <c r="D179" i="5"/>
  <c r="B179" i="5"/>
  <c r="A179" i="5"/>
  <c r="L178" i="5"/>
  <c r="K178" i="5"/>
  <c r="J178" i="5"/>
  <c r="I178" i="5"/>
  <c r="G178" i="5"/>
  <c r="E178" i="5"/>
  <c r="D178" i="5"/>
  <c r="B178" i="5"/>
  <c r="A178" i="5"/>
  <c r="L177" i="5"/>
  <c r="K177" i="5"/>
  <c r="J177" i="5"/>
  <c r="I177" i="5"/>
  <c r="G177" i="5"/>
  <c r="E177" i="5"/>
  <c r="D177" i="5"/>
  <c r="B177" i="5"/>
  <c r="A177" i="5"/>
  <c r="L176" i="5"/>
  <c r="K176" i="5"/>
  <c r="J176" i="5"/>
  <c r="I176" i="5"/>
  <c r="G176" i="5"/>
  <c r="E176" i="5"/>
  <c r="D176" i="5"/>
  <c r="B176" i="5"/>
  <c r="A176" i="5"/>
  <c r="L175" i="5"/>
  <c r="K175" i="5"/>
  <c r="J175" i="5"/>
  <c r="I175" i="5"/>
  <c r="G175" i="5"/>
  <c r="E175" i="5"/>
  <c r="D175" i="5"/>
  <c r="B175" i="5"/>
  <c r="A175" i="5"/>
  <c r="L174" i="5"/>
  <c r="K174" i="5"/>
  <c r="J174" i="5"/>
  <c r="I174" i="5"/>
  <c r="G174" i="5"/>
  <c r="E174" i="5"/>
  <c r="D174" i="5"/>
  <c r="B174" i="5"/>
  <c r="A174" i="5"/>
  <c r="L173" i="5"/>
  <c r="K173" i="5"/>
  <c r="J173" i="5"/>
  <c r="I173" i="5"/>
  <c r="G173" i="5"/>
  <c r="E173" i="5"/>
  <c r="D173" i="5"/>
  <c r="B173" i="5"/>
  <c r="A173" i="5"/>
  <c r="L172" i="5"/>
  <c r="K172" i="5"/>
  <c r="J172" i="5"/>
  <c r="I172" i="5"/>
  <c r="G172" i="5"/>
  <c r="E172" i="5"/>
  <c r="D172" i="5"/>
  <c r="B172" i="5"/>
  <c r="A172" i="5"/>
  <c r="L171" i="5"/>
  <c r="K171" i="5"/>
  <c r="J171" i="5"/>
  <c r="I171" i="5"/>
  <c r="G171" i="5"/>
  <c r="E171" i="5"/>
  <c r="D171" i="5"/>
  <c r="B171" i="5"/>
  <c r="A171" i="5"/>
  <c r="L170" i="5"/>
  <c r="K170" i="5"/>
  <c r="J170" i="5"/>
  <c r="I170" i="5"/>
  <c r="G170" i="5"/>
  <c r="E170" i="5"/>
  <c r="D170" i="5"/>
  <c r="B170" i="5"/>
  <c r="A170" i="5"/>
  <c r="L169" i="5"/>
  <c r="K169" i="5"/>
  <c r="J169" i="5"/>
  <c r="I169" i="5"/>
  <c r="G169" i="5"/>
  <c r="E169" i="5"/>
  <c r="D169" i="5"/>
  <c r="B169" i="5"/>
  <c r="A169" i="5"/>
  <c r="L168" i="5"/>
  <c r="K168" i="5"/>
  <c r="J168" i="5"/>
  <c r="I168" i="5"/>
  <c r="G168" i="5"/>
  <c r="E168" i="5"/>
  <c r="D168" i="5"/>
  <c r="B168" i="5"/>
  <c r="A168" i="5"/>
  <c r="L167" i="5"/>
  <c r="K167" i="5"/>
  <c r="J167" i="5"/>
  <c r="I167" i="5"/>
  <c r="G167" i="5"/>
  <c r="E167" i="5"/>
  <c r="D167" i="5"/>
  <c r="B167" i="5"/>
  <c r="A167" i="5"/>
  <c r="L166" i="5"/>
  <c r="K166" i="5"/>
  <c r="J166" i="5"/>
  <c r="I166" i="5"/>
  <c r="G166" i="5"/>
  <c r="E166" i="5"/>
  <c r="D166" i="5"/>
  <c r="B166" i="5"/>
  <c r="A166" i="5"/>
  <c r="L165" i="5"/>
  <c r="K165" i="5"/>
  <c r="J165" i="5"/>
  <c r="I165" i="5"/>
  <c r="G165" i="5"/>
  <c r="E165" i="5"/>
  <c r="D165" i="5"/>
  <c r="B165" i="5"/>
  <c r="A165" i="5"/>
  <c r="L164" i="5"/>
  <c r="K164" i="5"/>
  <c r="J164" i="5"/>
  <c r="I164" i="5"/>
  <c r="G164" i="5"/>
  <c r="E164" i="5"/>
  <c r="D164" i="5"/>
  <c r="B164" i="5"/>
  <c r="A164" i="5"/>
  <c r="L163" i="5"/>
  <c r="K163" i="5"/>
  <c r="J163" i="5"/>
  <c r="I163" i="5"/>
  <c r="G163" i="5"/>
  <c r="E163" i="5"/>
  <c r="D163" i="5"/>
  <c r="B163" i="5"/>
  <c r="A163" i="5"/>
  <c r="L162" i="5"/>
  <c r="K162" i="5"/>
  <c r="J162" i="5"/>
  <c r="I162" i="5"/>
  <c r="G162" i="5"/>
  <c r="E162" i="5"/>
  <c r="D162" i="5"/>
  <c r="B162" i="5"/>
  <c r="A162" i="5"/>
  <c r="L161" i="5"/>
  <c r="K161" i="5"/>
  <c r="J161" i="5"/>
  <c r="I161" i="5"/>
  <c r="G161" i="5"/>
  <c r="E161" i="5"/>
  <c r="D161" i="5"/>
  <c r="B161" i="5"/>
  <c r="A161" i="5"/>
  <c r="L160" i="5"/>
  <c r="K160" i="5"/>
  <c r="J160" i="5"/>
  <c r="I160" i="5"/>
  <c r="G160" i="5"/>
  <c r="E160" i="5"/>
  <c r="D160" i="5"/>
  <c r="B160" i="5"/>
  <c r="A160" i="5"/>
  <c r="L159" i="5"/>
  <c r="K159" i="5"/>
  <c r="J159" i="5"/>
  <c r="I159" i="5"/>
  <c r="G159" i="5"/>
  <c r="E159" i="5"/>
  <c r="D159" i="5"/>
  <c r="B159" i="5"/>
  <c r="A159" i="5"/>
  <c r="L158" i="5"/>
  <c r="K158" i="5"/>
  <c r="J158" i="5"/>
  <c r="I158" i="5"/>
  <c r="G158" i="5"/>
  <c r="E158" i="5"/>
  <c r="D158" i="5"/>
  <c r="B158" i="5"/>
  <c r="A158" i="5"/>
  <c r="L157" i="5"/>
  <c r="K157" i="5"/>
  <c r="J157" i="5"/>
  <c r="I157" i="5"/>
  <c r="G157" i="5"/>
  <c r="E157" i="5"/>
  <c r="D157" i="5"/>
  <c r="B157" i="5"/>
  <c r="A157" i="5"/>
  <c r="L156" i="5"/>
  <c r="K156" i="5"/>
  <c r="J156" i="5"/>
  <c r="I156" i="5"/>
  <c r="G156" i="5"/>
  <c r="E156" i="5"/>
  <c r="D156" i="5"/>
  <c r="B156" i="5"/>
  <c r="A156" i="5"/>
  <c r="L155" i="5"/>
  <c r="K155" i="5"/>
  <c r="J155" i="5"/>
  <c r="I155" i="5"/>
  <c r="G155" i="5"/>
  <c r="E155" i="5"/>
  <c r="D155" i="5"/>
  <c r="B155" i="5"/>
  <c r="A155" i="5"/>
  <c r="L154" i="5"/>
  <c r="K154" i="5"/>
  <c r="J154" i="5"/>
  <c r="I154" i="5"/>
  <c r="G154" i="5"/>
  <c r="E154" i="5"/>
  <c r="D154" i="5"/>
  <c r="B154" i="5"/>
  <c r="A154" i="5"/>
  <c r="L153" i="5"/>
  <c r="K153" i="5"/>
  <c r="J153" i="5"/>
  <c r="I153" i="5"/>
  <c r="G153" i="5"/>
  <c r="E153" i="5"/>
  <c r="D153" i="5"/>
  <c r="B153" i="5"/>
  <c r="A153" i="5"/>
  <c r="L152" i="5"/>
  <c r="K152" i="5"/>
  <c r="J152" i="5"/>
  <c r="I152" i="5"/>
  <c r="G152" i="5"/>
  <c r="E152" i="5"/>
  <c r="D152" i="5"/>
  <c r="B152" i="5"/>
  <c r="A152" i="5"/>
  <c r="L151" i="5"/>
  <c r="K151" i="5"/>
  <c r="J151" i="5"/>
  <c r="I151" i="5"/>
  <c r="G151" i="5"/>
  <c r="E151" i="5"/>
  <c r="D151" i="5"/>
  <c r="B151" i="5"/>
  <c r="A151" i="5"/>
  <c r="L150" i="5"/>
  <c r="K150" i="5"/>
  <c r="J150" i="5"/>
  <c r="I150" i="5"/>
  <c r="G150" i="5"/>
  <c r="E150" i="5"/>
  <c r="D150" i="5"/>
  <c r="B150" i="5"/>
  <c r="A150" i="5"/>
  <c r="L149" i="5"/>
  <c r="K149" i="5"/>
  <c r="J149" i="5"/>
  <c r="I149" i="5"/>
  <c r="G149" i="5"/>
  <c r="E149" i="5"/>
  <c r="D149" i="5"/>
  <c r="B149" i="5"/>
  <c r="A149" i="5"/>
  <c r="L148" i="5"/>
  <c r="K148" i="5"/>
  <c r="J148" i="5"/>
  <c r="I148" i="5"/>
  <c r="G148" i="5"/>
  <c r="E148" i="5"/>
  <c r="D148" i="5"/>
  <c r="B148" i="5"/>
  <c r="A148" i="5"/>
  <c r="L147" i="5"/>
  <c r="K147" i="5"/>
  <c r="J147" i="5"/>
  <c r="I147" i="5"/>
  <c r="G147" i="5"/>
  <c r="E147" i="5"/>
  <c r="D147" i="5"/>
  <c r="B147" i="5"/>
  <c r="A147" i="5"/>
  <c r="L146" i="5"/>
  <c r="K146" i="5"/>
  <c r="J146" i="5"/>
  <c r="I146" i="5"/>
  <c r="G146" i="5"/>
  <c r="E146" i="5"/>
  <c r="D146" i="5"/>
  <c r="B146" i="5"/>
  <c r="A146" i="5"/>
  <c r="L145" i="5"/>
  <c r="K145" i="5"/>
  <c r="J145" i="5"/>
  <c r="I145" i="5"/>
  <c r="G145" i="5"/>
  <c r="E145" i="5"/>
  <c r="D145" i="5"/>
  <c r="B145" i="5"/>
  <c r="A145" i="5"/>
  <c r="L144" i="5"/>
  <c r="K144" i="5"/>
  <c r="J144" i="5"/>
  <c r="I144" i="5"/>
  <c r="G144" i="5"/>
  <c r="E144" i="5"/>
  <c r="D144" i="5"/>
  <c r="B144" i="5"/>
  <c r="A144" i="5"/>
  <c r="L143" i="5"/>
  <c r="K143" i="5"/>
  <c r="J143" i="5"/>
  <c r="I143" i="5"/>
  <c r="G143" i="5"/>
  <c r="E143" i="5"/>
  <c r="D143" i="5"/>
  <c r="B143" i="5"/>
  <c r="A143" i="5"/>
  <c r="L142" i="5"/>
  <c r="K142" i="5"/>
  <c r="J142" i="5"/>
  <c r="I142" i="5"/>
  <c r="G142" i="5"/>
  <c r="E142" i="5"/>
  <c r="D142" i="5"/>
  <c r="B142" i="5"/>
  <c r="A142" i="5"/>
  <c r="L141" i="5"/>
  <c r="K141" i="5"/>
  <c r="J141" i="5"/>
  <c r="I141" i="5"/>
  <c r="G141" i="5"/>
  <c r="E141" i="5"/>
  <c r="D141" i="5"/>
  <c r="B141" i="5"/>
  <c r="A141" i="5"/>
  <c r="L140" i="5"/>
  <c r="K140" i="5"/>
  <c r="J140" i="5"/>
  <c r="I140" i="5"/>
  <c r="G140" i="5"/>
  <c r="E140" i="5"/>
  <c r="D140" i="5"/>
  <c r="B140" i="5"/>
  <c r="A140" i="5"/>
  <c r="L139" i="5"/>
  <c r="K139" i="5"/>
  <c r="J139" i="5"/>
  <c r="I139" i="5"/>
  <c r="G139" i="5"/>
  <c r="E139" i="5"/>
  <c r="D139" i="5"/>
  <c r="B139" i="5"/>
  <c r="A139" i="5"/>
  <c r="L138" i="5"/>
  <c r="K138" i="5"/>
  <c r="J138" i="5"/>
  <c r="I138" i="5"/>
  <c r="G138" i="5"/>
  <c r="E138" i="5"/>
  <c r="D138" i="5"/>
  <c r="B138" i="5"/>
  <c r="A138" i="5"/>
  <c r="L137" i="5"/>
  <c r="K137" i="5"/>
  <c r="J137" i="5"/>
  <c r="I137" i="5"/>
  <c r="G137" i="5"/>
  <c r="E137" i="5"/>
  <c r="D137" i="5"/>
  <c r="B137" i="5"/>
  <c r="A137" i="5"/>
  <c r="L136" i="5"/>
  <c r="K136" i="5"/>
  <c r="J136" i="5"/>
  <c r="I136" i="5"/>
  <c r="G136" i="5"/>
  <c r="E136" i="5"/>
  <c r="D136" i="5"/>
  <c r="B136" i="5"/>
  <c r="A136" i="5"/>
  <c r="L135" i="5"/>
  <c r="K135" i="5"/>
  <c r="J135" i="5"/>
  <c r="I135" i="5"/>
  <c r="G135" i="5"/>
  <c r="E135" i="5"/>
  <c r="D135" i="5"/>
  <c r="B135" i="5"/>
  <c r="A135" i="5"/>
  <c r="L134" i="5"/>
  <c r="K134" i="5"/>
  <c r="J134" i="5"/>
  <c r="I134" i="5"/>
  <c r="G134" i="5"/>
  <c r="E134" i="5"/>
  <c r="D134" i="5"/>
  <c r="B134" i="5"/>
  <c r="A134" i="5"/>
  <c r="L133" i="5"/>
  <c r="K133" i="5"/>
  <c r="J133" i="5"/>
  <c r="I133" i="5"/>
  <c r="G133" i="5"/>
  <c r="E133" i="5"/>
  <c r="D133" i="5"/>
  <c r="B133" i="5"/>
  <c r="A133" i="5"/>
  <c r="L132" i="5"/>
  <c r="K132" i="5"/>
  <c r="J132" i="5"/>
  <c r="I132" i="5"/>
  <c r="G132" i="5"/>
  <c r="E132" i="5"/>
  <c r="D132" i="5"/>
  <c r="B132" i="5"/>
  <c r="A132" i="5"/>
  <c r="L131" i="5"/>
  <c r="K131" i="5"/>
  <c r="J131" i="5"/>
  <c r="I131" i="5"/>
  <c r="G131" i="5"/>
  <c r="E131" i="5"/>
  <c r="D131" i="5"/>
  <c r="B131" i="5"/>
  <c r="A131" i="5"/>
  <c r="L130" i="5"/>
  <c r="K130" i="5"/>
  <c r="J130" i="5"/>
  <c r="I130" i="5"/>
  <c r="G130" i="5"/>
  <c r="E130" i="5"/>
  <c r="D130" i="5"/>
  <c r="B130" i="5"/>
  <c r="A130" i="5"/>
  <c r="L129" i="5"/>
  <c r="K129" i="5"/>
  <c r="J129" i="5"/>
  <c r="I129" i="5"/>
  <c r="G129" i="5"/>
  <c r="E129" i="5"/>
  <c r="D129" i="5"/>
  <c r="B129" i="5"/>
  <c r="A129" i="5"/>
  <c r="L128" i="5"/>
  <c r="K128" i="5"/>
  <c r="J128" i="5"/>
  <c r="I128" i="5"/>
  <c r="G128" i="5"/>
  <c r="E128" i="5"/>
  <c r="D128" i="5"/>
  <c r="B128" i="5"/>
  <c r="A128" i="5"/>
  <c r="L127" i="5"/>
  <c r="K127" i="5"/>
  <c r="J127" i="5"/>
  <c r="I127" i="5"/>
  <c r="G127" i="5"/>
  <c r="E127" i="5"/>
  <c r="D127" i="5"/>
  <c r="B127" i="5"/>
  <c r="A127" i="5"/>
  <c r="L126" i="5"/>
  <c r="K126" i="5"/>
  <c r="J126" i="5"/>
  <c r="I126" i="5"/>
  <c r="G126" i="5"/>
  <c r="E126" i="5"/>
  <c r="D126" i="5"/>
  <c r="B126" i="5"/>
  <c r="A126" i="5"/>
  <c r="L125" i="5"/>
  <c r="K125" i="5"/>
  <c r="J125" i="5"/>
  <c r="I125" i="5"/>
  <c r="G125" i="5"/>
  <c r="E125" i="5"/>
  <c r="D125" i="5"/>
  <c r="B125" i="5"/>
  <c r="A125" i="5"/>
  <c r="L124" i="5"/>
  <c r="K124" i="5"/>
  <c r="J124" i="5"/>
  <c r="I124" i="5"/>
  <c r="G124" i="5"/>
  <c r="E124" i="5"/>
  <c r="D124" i="5"/>
  <c r="B124" i="5"/>
  <c r="A124" i="5"/>
  <c r="L123" i="5"/>
  <c r="K123" i="5"/>
  <c r="J123" i="5"/>
  <c r="I123" i="5"/>
  <c r="G123" i="5"/>
  <c r="E123" i="5"/>
  <c r="D123" i="5"/>
  <c r="B123" i="5"/>
  <c r="A123" i="5"/>
  <c r="L122" i="5"/>
  <c r="K122" i="5"/>
  <c r="J122" i="5"/>
  <c r="I122" i="5"/>
  <c r="G122" i="5"/>
  <c r="E122" i="5"/>
  <c r="D122" i="5"/>
  <c r="B122" i="5"/>
  <c r="A122" i="5"/>
  <c r="L121" i="5"/>
  <c r="K121" i="5"/>
  <c r="J121" i="5"/>
  <c r="I121" i="5"/>
  <c r="G121" i="5"/>
  <c r="E121" i="5"/>
  <c r="D121" i="5"/>
  <c r="B121" i="5"/>
  <c r="A121" i="5"/>
  <c r="L120" i="5"/>
  <c r="K120" i="5"/>
  <c r="J120" i="5"/>
  <c r="I120" i="5"/>
  <c r="G120" i="5"/>
  <c r="E120" i="5"/>
  <c r="D120" i="5"/>
  <c r="B120" i="5"/>
  <c r="A120" i="5"/>
  <c r="L119" i="5"/>
  <c r="K119" i="5"/>
  <c r="J119" i="5"/>
  <c r="I119" i="5"/>
  <c r="G119" i="5"/>
  <c r="E119" i="5"/>
  <c r="D119" i="5"/>
  <c r="B119" i="5"/>
  <c r="A119" i="5"/>
  <c r="L118" i="5"/>
  <c r="K118" i="5"/>
  <c r="J118" i="5"/>
  <c r="I118" i="5"/>
  <c r="G118" i="5"/>
  <c r="E118" i="5"/>
  <c r="D118" i="5"/>
  <c r="B118" i="5"/>
  <c r="A118" i="5"/>
  <c r="L117" i="5"/>
  <c r="K117" i="5"/>
  <c r="J117" i="5"/>
  <c r="I117" i="5"/>
  <c r="G117" i="5"/>
  <c r="E117" i="5"/>
  <c r="D117" i="5"/>
  <c r="B117" i="5"/>
  <c r="A117" i="5"/>
  <c r="L116" i="5"/>
  <c r="K116" i="5"/>
  <c r="J116" i="5"/>
  <c r="I116" i="5"/>
  <c r="G116" i="5"/>
  <c r="E116" i="5"/>
  <c r="D116" i="5"/>
  <c r="B116" i="5"/>
  <c r="A116" i="5"/>
  <c r="L115" i="5"/>
  <c r="K115" i="5"/>
  <c r="J115" i="5"/>
  <c r="I115" i="5"/>
  <c r="G115" i="5"/>
  <c r="E115" i="5"/>
  <c r="D115" i="5"/>
  <c r="B115" i="5"/>
  <c r="A115" i="5"/>
  <c r="L114" i="5"/>
  <c r="K114" i="5"/>
  <c r="J114" i="5"/>
  <c r="I114" i="5"/>
  <c r="G114" i="5"/>
  <c r="E114" i="5"/>
  <c r="D114" i="5"/>
  <c r="B114" i="5"/>
  <c r="A114" i="5"/>
  <c r="L113" i="5"/>
  <c r="K113" i="5"/>
  <c r="J113" i="5"/>
  <c r="I113" i="5"/>
  <c r="G113" i="5"/>
  <c r="E113" i="5"/>
  <c r="D113" i="5"/>
  <c r="B113" i="5"/>
  <c r="A113" i="5"/>
  <c r="L112" i="5"/>
  <c r="K112" i="5"/>
  <c r="J112" i="5"/>
  <c r="I112" i="5"/>
  <c r="G112" i="5"/>
  <c r="E112" i="5"/>
  <c r="D112" i="5"/>
  <c r="B112" i="5"/>
  <c r="A112" i="5"/>
  <c r="L111" i="5"/>
  <c r="K111" i="5"/>
  <c r="J111" i="5"/>
  <c r="I111" i="5"/>
  <c r="G111" i="5"/>
  <c r="E111" i="5"/>
  <c r="D111" i="5"/>
  <c r="B111" i="5"/>
  <c r="A111" i="5"/>
  <c r="L110" i="5"/>
  <c r="K110" i="5"/>
  <c r="J110" i="5"/>
  <c r="I110" i="5"/>
  <c r="G110" i="5"/>
  <c r="E110" i="5"/>
  <c r="D110" i="5"/>
  <c r="B110" i="5"/>
  <c r="A110" i="5"/>
  <c r="L109" i="5"/>
  <c r="K109" i="5"/>
  <c r="J109" i="5"/>
  <c r="I109" i="5"/>
  <c r="G109" i="5"/>
  <c r="E109" i="5"/>
  <c r="D109" i="5"/>
  <c r="B109" i="5"/>
  <c r="A109" i="5"/>
  <c r="L108" i="5"/>
  <c r="K108" i="5"/>
  <c r="J108" i="5"/>
  <c r="I108" i="5"/>
  <c r="G108" i="5"/>
  <c r="E108" i="5"/>
  <c r="D108" i="5"/>
  <c r="B108" i="5"/>
  <c r="A108" i="5"/>
  <c r="L107" i="5"/>
  <c r="K107" i="5"/>
  <c r="J107" i="5"/>
  <c r="I107" i="5"/>
  <c r="G107" i="5"/>
  <c r="E107" i="5"/>
  <c r="D107" i="5"/>
  <c r="B107" i="5"/>
  <c r="A107" i="5"/>
  <c r="L106" i="5"/>
  <c r="K106" i="5"/>
  <c r="J106" i="5"/>
  <c r="I106" i="5"/>
  <c r="G106" i="5"/>
  <c r="E106" i="5"/>
  <c r="D106" i="5"/>
  <c r="B106" i="5"/>
  <c r="A106" i="5"/>
  <c r="L105" i="5"/>
  <c r="K105" i="5"/>
  <c r="J105" i="5"/>
  <c r="I105" i="5"/>
  <c r="G105" i="5"/>
  <c r="E105" i="5"/>
  <c r="D105" i="5"/>
  <c r="B105" i="5"/>
  <c r="A105" i="5"/>
  <c r="L104" i="5"/>
  <c r="K104" i="5"/>
  <c r="J104" i="5"/>
  <c r="I104" i="5"/>
  <c r="G104" i="5"/>
  <c r="E104" i="5"/>
  <c r="D104" i="5"/>
  <c r="B104" i="5"/>
  <c r="A104" i="5"/>
  <c r="L103" i="5"/>
  <c r="K103" i="5"/>
  <c r="J103" i="5"/>
  <c r="I103" i="5"/>
  <c r="G103" i="5"/>
  <c r="E103" i="5"/>
  <c r="D103" i="5"/>
  <c r="B103" i="5"/>
  <c r="A103" i="5"/>
  <c r="L102" i="5"/>
  <c r="K102" i="5"/>
  <c r="J102" i="5"/>
  <c r="I102" i="5"/>
  <c r="G102" i="5"/>
  <c r="E102" i="5"/>
  <c r="D102" i="5"/>
  <c r="B102" i="5"/>
  <c r="A102" i="5"/>
  <c r="L101" i="5"/>
  <c r="K101" i="5"/>
  <c r="J101" i="5"/>
  <c r="I101" i="5"/>
  <c r="G101" i="5"/>
  <c r="E101" i="5"/>
  <c r="D101" i="5"/>
  <c r="B101" i="5"/>
  <c r="A101" i="5"/>
  <c r="L100" i="5"/>
  <c r="K100" i="5"/>
  <c r="J100" i="5"/>
  <c r="I100" i="5"/>
  <c r="G100" i="5"/>
  <c r="F100" i="5"/>
  <c r="E100" i="5"/>
  <c r="D100" i="5"/>
  <c r="B100" i="5"/>
  <c r="A100" i="5"/>
  <c r="L99" i="5"/>
  <c r="K99" i="5"/>
  <c r="J99" i="5"/>
  <c r="I99" i="5"/>
  <c r="G99" i="5"/>
  <c r="E99" i="5"/>
  <c r="D99" i="5"/>
  <c r="B99" i="5"/>
  <c r="A99" i="5"/>
  <c r="L98" i="5"/>
  <c r="K98" i="5"/>
  <c r="J98" i="5"/>
  <c r="I98" i="5"/>
  <c r="G98" i="5"/>
  <c r="F98" i="5"/>
  <c r="E98" i="5"/>
  <c r="D98" i="5"/>
  <c r="B98" i="5"/>
  <c r="A98" i="5"/>
  <c r="L97" i="5"/>
  <c r="K97" i="5"/>
  <c r="J97" i="5"/>
  <c r="I97" i="5"/>
  <c r="G97" i="5"/>
  <c r="E97" i="5"/>
  <c r="D97" i="5"/>
  <c r="B97" i="5"/>
  <c r="A97" i="5"/>
  <c r="L96" i="5"/>
  <c r="K96" i="5"/>
  <c r="J96" i="5"/>
  <c r="I96" i="5"/>
  <c r="G96" i="5"/>
  <c r="F96" i="5"/>
  <c r="E96" i="5"/>
  <c r="D96" i="5"/>
  <c r="B96" i="5"/>
  <c r="A96" i="5"/>
  <c r="L95" i="5"/>
  <c r="K95" i="5"/>
  <c r="J95" i="5"/>
  <c r="I95" i="5"/>
  <c r="G95" i="5"/>
  <c r="E95" i="5"/>
  <c r="D95" i="5"/>
  <c r="B95" i="5"/>
  <c r="A95" i="5"/>
  <c r="L94" i="5"/>
  <c r="K94" i="5"/>
  <c r="J94" i="5"/>
  <c r="I94" i="5"/>
  <c r="G94" i="5"/>
  <c r="F94" i="5"/>
  <c r="E94" i="5"/>
  <c r="D94" i="5"/>
  <c r="B94" i="5"/>
  <c r="A94" i="5"/>
  <c r="L93" i="5"/>
  <c r="K93" i="5"/>
  <c r="J93" i="5"/>
  <c r="I93" i="5"/>
  <c r="G93" i="5"/>
  <c r="E93" i="5"/>
  <c r="D93" i="5"/>
  <c r="B93" i="5"/>
  <c r="A93" i="5"/>
  <c r="L92" i="5"/>
  <c r="K92" i="5"/>
  <c r="J92" i="5"/>
  <c r="I92" i="5"/>
  <c r="G92" i="5"/>
  <c r="F92" i="5"/>
  <c r="E92" i="5"/>
  <c r="D92" i="5"/>
  <c r="B92" i="5"/>
  <c r="A92" i="5"/>
  <c r="L91" i="5"/>
  <c r="K91" i="5"/>
  <c r="J91" i="5"/>
  <c r="I91" i="5"/>
  <c r="G91" i="5"/>
  <c r="E91" i="5"/>
  <c r="D91" i="5"/>
  <c r="B91" i="5"/>
  <c r="A91" i="5"/>
  <c r="L90" i="5"/>
  <c r="K90" i="5"/>
  <c r="J90" i="5"/>
  <c r="I90" i="5"/>
  <c r="G90" i="5"/>
  <c r="F90" i="5"/>
  <c r="E90" i="5"/>
  <c r="D90" i="5"/>
  <c r="B90" i="5"/>
  <c r="A90" i="5"/>
  <c r="L89" i="5"/>
  <c r="K89" i="5"/>
  <c r="J89" i="5"/>
  <c r="I89" i="5"/>
  <c r="G89" i="5"/>
  <c r="E89" i="5"/>
  <c r="D89" i="5"/>
  <c r="B89" i="5"/>
  <c r="A89" i="5"/>
  <c r="L88" i="5"/>
  <c r="K88" i="5"/>
  <c r="J88" i="5"/>
  <c r="I88" i="5"/>
  <c r="G88" i="5"/>
  <c r="F88" i="5"/>
  <c r="E88" i="5"/>
  <c r="D88" i="5"/>
  <c r="B88" i="5"/>
  <c r="A88" i="5"/>
  <c r="L87" i="5"/>
  <c r="K87" i="5"/>
  <c r="J87" i="5"/>
  <c r="I87" i="5"/>
  <c r="G87" i="5"/>
  <c r="E87" i="5"/>
  <c r="D87" i="5"/>
  <c r="B87" i="5"/>
  <c r="A87" i="5"/>
  <c r="L86" i="5"/>
  <c r="K86" i="5"/>
  <c r="J86" i="5"/>
  <c r="I86" i="5"/>
  <c r="G86" i="5"/>
  <c r="F86" i="5"/>
  <c r="E86" i="5"/>
  <c r="D86" i="5"/>
  <c r="B86" i="5"/>
  <c r="A86" i="5"/>
  <c r="L85" i="5"/>
  <c r="K85" i="5"/>
  <c r="J85" i="5"/>
  <c r="I85" i="5"/>
  <c r="G85" i="5"/>
  <c r="E85" i="5"/>
  <c r="D85" i="5"/>
  <c r="B85" i="5"/>
  <c r="A85" i="5"/>
  <c r="L84" i="5"/>
  <c r="K84" i="5"/>
  <c r="J84" i="5"/>
  <c r="I84" i="5"/>
  <c r="G84" i="5"/>
  <c r="F84" i="5"/>
  <c r="E84" i="5"/>
  <c r="D84" i="5"/>
  <c r="B84" i="5"/>
  <c r="A84" i="5"/>
  <c r="L83" i="5"/>
  <c r="K83" i="5"/>
  <c r="J83" i="5"/>
  <c r="I83" i="5"/>
  <c r="G83" i="5"/>
  <c r="E83" i="5"/>
  <c r="D83" i="5"/>
  <c r="B83" i="5"/>
  <c r="A83" i="5"/>
  <c r="L82" i="5"/>
  <c r="K82" i="5"/>
  <c r="J82" i="5"/>
  <c r="I82" i="5"/>
  <c r="G82" i="5"/>
  <c r="F82" i="5"/>
  <c r="E82" i="5"/>
  <c r="D82" i="5"/>
  <c r="B82" i="5"/>
  <c r="A82" i="5"/>
  <c r="L81" i="5"/>
  <c r="K81" i="5"/>
  <c r="J81" i="5"/>
  <c r="I81" i="5"/>
  <c r="G81" i="5"/>
  <c r="E81" i="5"/>
  <c r="D81" i="5"/>
  <c r="B81" i="5"/>
  <c r="A81" i="5"/>
  <c r="L80" i="5"/>
  <c r="K80" i="5"/>
  <c r="J80" i="5"/>
  <c r="I80" i="5"/>
  <c r="G80" i="5"/>
  <c r="F80" i="5"/>
  <c r="E80" i="5"/>
  <c r="D80" i="5"/>
  <c r="B80" i="5"/>
  <c r="A80" i="5"/>
  <c r="L79" i="5"/>
  <c r="K79" i="5"/>
  <c r="J79" i="5"/>
  <c r="I79" i="5"/>
  <c r="G79" i="5"/>
  <c r="E79" i="5"/>
  <c r="D79" i="5"/>
  <c r="B79" i="5"/>
  <c r="A79" i="5"/>
  <c r="L78" i="5"/>
  <c r="K78" i="5"/>
  <c r="J78" i="5"/>
  <c r="I78" i="5"/>
  <c r="G78" i="5"/>
  <c r="F78" i="5"/>
  <c r="E78" i="5"/>
  <c r="D78" i="5"/>
  <c r="B78" i="5"/>
  <c r="A78" i="5"/>
  <c r="L77" i="5"/>
  <c r="K77" i="5"/>
  <c r="J77" i="5"/>
  <c r="I77" i="5"/>
  <c r="G77" i="5"/>
  <c r="E77" i="5"/>
  <c r="D77" i="5"/>
  <c r="B77" i="5"/>
  <c r="A77" i="5"/>
  <c r="L76" i="5"/>
  <c r="K76" i="5"/>
  <c r="J76" i="5"/>
  <c r="I76" i="5"/>
  <c r="G76" i="5"/>
  <c r="F76" i="5"/>
  <c r="E76" i="5"/>
  <c r="D76" i="5"/>
  <c r="B76" i="5"/>
  <c r="A76" i="5"/>
  <c r="L75" i="5"/>
  <c r="K75" i="5"/>
  <c r="J75" i="5"/>
  <c r="I75" i="5"/>
  <c r="G75" i="5"/>
  <c r="E75" i="5"/>
  <c r="D75" i="5"/>
  <c r="B75" i="5"/>
  <c r="A75" i="5"/>
  <c r="L74" i="5"/>
  <c r="K74" i="5"/>
  <c r="J74" i="5"/>
  <c r="I74" i="5"/>
  <c r="G74" i="5"/>
  <c r="F74" i="5"/>
  <c r="E74" i="5"/>
  <c r="D74" i="5"/>
  <c r="B74" i="5"/>
  <c r="A74" i="5"/>
  <c r="L73" i="5"/>
  <c r="K73" i="5"/>
  <c r="J73" i="5"/>
  <c r="I73" i="5"/>
  <c r="G73" i="5"/>
  <c r="E73" i="5"/>
  <c r="D73" i="5"/>
  <c r="B73" i="5"/>
  <c r="A73" i="5"/>
  <c r="L72" i="5"/>
  <c r="K72" i="5"/>
  <c r="J72" i="5"/>
  <c r="I72" i="5"/>
  <c r="G72" i="5"/>
  <c r="F72" i="5"/>
  <c r="E72" i="5"/>
  <c r="D72" i="5"/>
  <c r="B72" i="5"/>
  <c r="A72" i="5"/>
  <c r="L71" i="5"/>
  <c r="K71" i="5"/>
  <c r="J71" i="5"/>
  <c r="I71" i="5"/>
  <c r="G71" i="5"/>
  <c r="E71" i="5"/>
  <c r="D71" i="5"/>
  <c r="B71" i="5"/>
  <c r="A71" i="5"/>
  <c r="L70" i="5"/>
  <c r="K70" i="5"/>
  <c r="J70" i="5"/>
  <c r="I70" i="5"/>
  <c r="G70" i="5"/>
  <c r="F70" i="5"/>
  <c r="E70" i="5"/>
  <c r="D70" i="5"/>
  <c r="B70" i="5"/>
  <c r="A70" i="5"/>
  <c r="L69" i="5"/>
  <c r="K69" i="5"/>
  <c r="J69" i="5"/>
  <c r="I69" i="5"/>
  <c r="G69" i="5"/>
  <c r="E69" i="5"/>
  <c r="D69" i="5"/>
  <c r="B69" i="5"/>
  <c r="A69" i="5"/>
  <c r="L68" i="5"/>
  <c r="K68" i="5"/>
  <c r="J68" i="5"/>
  <c r="I68" i="5"/>
  <c r="G68" i="5"/>
  <c r="F68" i="5"/>
  <c r="E68" i="5"/>
  <c r="D68" i="5"/>
  <c r="B68" i="5"/>
  <c r="A68" i="5"/>
  <c r="L67" i="5"/>
  <c r="K67" i="5"/>
  <c r="J67" i="5"/>
  <c r="I67" i="5"/>
  <c r="G67" i="5"/>
  <c r="E67" i="5"/>
  <c r="D67" i="5"/>
  <c r="B67" i="5"/>
  <c r="A67" i="5"/>
  <c r="L66" i="5"/>
  <c r="K66" i="5"/>
  <c r="J66" i="5"/>
  <c r="I66" i="5"/>
  <c r="G66" i="5"/>
  <c r="F66" i="5"/>
  <c r="E66" i="5"/>
  <c r="D66" i="5"/>
  <c r="B66" i="5"/>
  <c r="A66" i="5"/>
  <c r="L65" i="5"/>
  <c r="K65" i="5"/>
  <c r="J65" i="5"/>
  <c r="I65" i="5"/>
  <c r="G65" i="5"/>
  <c r="E65" i="5"/>
  <c r="D65" i="5"/>
  <c r="B65" i="5"/>
  <c r="A65" i="5"/>
  <c r="L64" i="5"/>
  <c r="K64" i="5"/>
  <c r="J64" i="5"/>
  <c r="I64" i="5"/>
  <c r="G64" i="5"/>
  <c r="F64" i="5"/>
  <c r="E64" i="5"/>
  <c r="D64" i="5"/>
  <c r="B64" i="5"/>
  <c r="A64" i="5"/>
  <c r="L63" i="5"/>
  <c r="K63" i="5"/>
  <c r="J63" i="5"/>
  <c r="I63" i="5"/>
  <c r="G63" i="5"/>
  <c r="E63" i="5"/>
  <c r="D63" i="5"/>
  <c r="B63" i="5"/>
  <c r="A63" i="5"/>
  <c r="L62" i="5"/>
  <c r="K62" i="5"/>
  <c r="J62" i="5"/>
  <c r="I62" i="5"/>
  <c r="G62" i="5"/>
  <c r="F62" i="5"/>
  <c r="E62" i="5"/>
  <c r="D62" i="5"/>
  <c r="B62" i="5"/>
  <c r="A62" i="5"/>
  <c r="L61" i="5"/>
  <c r="K61" i="5"/>
  <c r="J61" i="5"/>
  <c r="I61" i="5"/>
  <c r="G61" i="5"/>
  <c r="E61" i="5"/>
  <c r="D61" i="5"/>
  <c r="B61" i="5"/>
  <c r="A61" i="5"/>
  <c r="L60" i="5"/>
  <c r="K60" i="5"/>
  <c r="J60" i="5"/>
  <c r="I60" i="5"/>
  <c r="G60" i="5"/>
  <c r="F60" i="5"/>
  <c r="E60" i="5"/>
  <c r="D60" i="5"/>
  <c r="B60" i="5"/>
  <c r="A60" i="5"/>
  <c r="L59" i="5"/>
  <c r="K59" i="5"/>
  <c r="J59" i="5"/>
  <c r="I59" i="5"/>
  <c r="G59" i="5"/>
  <c r="E59" i="5"/>
  <c r="D59" i="5"/>
  <c r="B59" i="5"/>
  <c r="A59" i="5"/>
  <c r="L58" i="5"/>
  <c r="K58" i="5"/>
  <c r="J58" i="5"/>
  <c r="I58" i="5"/>
  <c r="G58" i="5"/>
  <c r="F58" i="5"/>
  <c r="E58" i="5"/>
  <c r="D58" i="5"/>
  <c r="B58" i="5"/>
  <c r="A58" i="5"/>
  <c r="L57" i="5"/>
  <c r="K57" i="5"/>
  <c r="J57" i="5"/>
  <c r="I57" i="5"/>
  <c r="G57" i="5"/>
  <c r="E57" i="5"/>
  <c r="D57" i="5"/>
  <c r="B57" i="5"/>
  <c r="A57" i="5"/>
  <c r="L56" i="5"/>
  <c r="K56" i="5"/>
  <c r="J56" i="5"/>
  <c r="I56" i="5"/>
  <c r="G56" i="5"/>
  <c r="F56" i="5"/>
  <c r="E56" i="5"/>
  <c r="D56" i="5"/>
  <c r="B56" i="5"/>
  <c r="A56" i="5"/>
  <c r="L55" i="5"/>
  <c r="K55" i="5"/>
  <c r="J55" i="5"/>
  <c r="I55" i="5"/>
  <c r="G55" i="5"/>
  <c r="E55" i="5"/>
  <c r="D55" i="5"/>
  <c r="B55" i="5"/>
  <c r="A55" i="5"/>
  <c r="L54" i="5"/>
  <c r="K54" i="5"/>
  <c r="J54" i="5"/>
  <c r="I54" i="5"/>
  <c r="G54" i="5"/>
  <c r="F54" i="5"/>
  <c r="E54" i="5"/>
  <c r="D54" i="5"/>
  <c r="B54" i="5"/>
  <c r="A54" i="5"/>
  <c r="L53" i="5"/>
  <c r="K53" i="5"/>
  <c r="J53" i="5"/>
  <c r="I53" i="5"/>
  <c r="G53" i="5"/>
  <c r="E53" i="5"/>
  <c r="D53" i="5"/>
  <c r="B53" i="5"/>
  <c r="A53" i="5"/>
  <c r="L52" i="5"/>
  <c r="K52" i="5"/>
  <c r="J52" i="5"/>
  <c r="I52" i="5"/>
  <c r="G52" i="5"/>
  <c r="F52" i="5"/>
  <c r="E52" i="5"/>
  <c r="D52" i="5"/>
  <c r="B52" i="5"/>
  <c r="A52" i="5"/>
  <c r="L51" i="5"/>
  <c r="K51" i="5"/>
  <c r="J51" i="5"/>
  <c r="I51" i="5"/>
  <c r="G51" i="5"/>
  <c r="E51" i="5"/>
  <c r="D51" i="5"/>
  <c r="B51" i="5"/>
  <c r="A51" i="5"/>
  <c r="L50" i="5"/>
  <c r="K50" i="5"/>
  <c r="J50" i="5"/>
  <c r="I50" i="5"/>
  <c r="G50" i="5"/>
  <c r="F50" i="5"/>
  <c r="E50" i="5"/>
  <c r="D50" i="5"/>
  <c r="B50" i="5"/>
  <c r="A50" i="5"/>
  <c r="L49" i="5"/>
  <c r="K49" i="5"/>
  <c r="J49" i="5"/>
  <c r="I49" i="5"/>
  <c r="G49" i="5"/>
  <c r="E49" i="5"/>
  <c r="D49" i="5"/>
  <c r="B49" i="5"/>
  <c r="A49" i="5"/>
  <c r="L48" i="5"/>
  <c r="K48" i="5"/>
  <c r="J48" i="5"/>
  <c r="I48" i="5"/>
  <c r="G48" i="5"/>
  <c r="F48" i="5"/>
  <c r="E48" i="5"/>
  <c r="D48" i="5"/>
  <c r="B48" i="5"/>
  <c r="A48" i="5"/>
  <c r="L47" i="5"/>
  <c r="K47" i="5"/>
  <c r="J47" i="5"/>
  <c r="I47" i="5"/>
  <c r="G47" i="5"/>
  <c r="E47" i="5"/>
  <c r="D47" i="5"/>
  <c r="B47" i="5"/>
  <c r="A47" i="5"/>
  <c r="L46" i="5"/>
  <c r="K46" i="5"/>
  <c r="J46" i="5"/>
  <c r="I46" i="5"/>
  <c r="G46" i="5"/>
  <c r="F46" i="5"/>
  <c r="E46" i="5"/>
  <c r="D46" i="5"/>
  <c r="B46" i="5"/>
  <c r="A46" i="5"/>
  <c r="L45" i="5"/>
  <c r="K45" i="5"/>
  <c r="J45" i="5"/>
  <c r="I45" i="5"/>
  <c r="G45" i="5"/>
  <c r="E45" i="5"/>
  <c r="D45" i="5"/>
  <c r="B45" i="5"/>
  <c r="A45" i="5"/>
  <c r="L44" i="5"/>
  <c r="K44" i="5"/>
  <c r="J44" i="5"/>
  <c r="I44" i="5"/>
  <c r="G44" i="5"/>
  <c r="F44" i="5"/>
  <c r="E44" i="5"/>
  <c r="D44" i="5"/>
  <c r="B44" i="5"/>
  <c r="A44" i="5"/>
  <c r="L43" i="5"/>
  <c r="K43" i="5"/>
  <c r="J43" i="5"/>
  <c r="I43" i="5"/>
  <c r="G43" i="5"/>
  <c r="E43" i="5"/>
  <c r="D43" i="5"/>
  <c r="B43" i="5"/>
  <c r="A43" i="5"/>
  <c r="L42" i="5"/>
  <c r="K42" i="5"/>
  <c r="J42" i="5"/>
  <c r="I42" i="5"/>
  <c r="G42" i="5"/>
  <c r="F42" i="5"/>
  <c r="E42" i="5"/>
  <c r="D42" i="5"/>
  <c r="B42" i="5"/>
  <c r="A42" i="5"/>
  <c r="L41" i="5"/>
  <c r="K41" i="5"/>
  <c r="J41" i="5"/>
  <c r="I41" i="5"/>
  <c r="G41" i="5"/>
  <c r="E41" i="5"/>
  <c r="D41" i="5"/>
  <c r="B41" i="5"/>
  <c r="A41" i="5"/>
  <c r="L40" i="5"/>
  <c r="K40" i="5"/>
  <c r="J40" i="5"/>
  <c r="I40" i="5"/>
  <c r="G40" i="5"/>
  <c r="F40" i="5"/>
  <c r="E40" i="5"/>
  <c r="D40" i="5"/>
  <c r="B40" i="5"/>
  <c r="A40" i="5"/>
  <c r="L39" i="5"/>
  <c r="K39" i="5"/>
  <c r="J39" i="5"/>
  <c r="I39" i="5"/>
  <c r="G39" i="5"/>
  <c r="E39" i="5"/>
  <c r="D39" i="5"/>
  <c r="B39" i="5"/>
  <c r="A39" i="5"/>
  <c r="L38" i="5"/>
  <c r="K38" i="5"/>
  <c r="J38" i="5"/>
  <c r="I38" i="5"/>
  <c r="G38" i="5"/>
  <c r="F38" i="5"/>
  <c r="E38" i="5"/>
  <c r="D38" i="5"/>
  <c r="B38" i="5"/>
  <c r="A38" i="5"/>
  <c r="L37" i="5"/>
  <c r="K37" i="5"/>
  <c r="J37" i="5"/>
  <c r="I37" i="5"/>
  <c r="G37" i="5"/>
  <c r="E37" i="5"/>
  <c r="D37" i="5"/>
  <c r="B37" i="5"/>
  <c r="A37" i="5"/>
  <c r="L36" i="5"/>
  <c r="K36" i="5"/>
  <c r="J36" i="5"/>
  <c r="I36" i="5"/>
  <c r="G36" i="5"/>
  <c r="F36" i="5"/>
  <c r="E36" i="5"/>
  <c r="D36" i="5"/>
  <c r="B36" i="5"/>
  <c r="A36" i="5"/>
  <c r="L35" i="5"/>
  <c r="K35" i="5"/>
  <c r="J35" i="5"/>
  <c r="I35" i="5"/>
  <c r="G35" i="5"/>
  <c r="E35" i="5"/>
  <c r="D35" i="5"/>
  <c r="B35" i="5"/>
  <c r="A35" i="5"/>
  <c r="L34" i="5"/>
  <c r="K34" i="5"/>
  <c r="J34" i="5"/>
  <c r="I34" i="5"/>
  <c r="G34" i="5"/>
  <c r="F34" i="5"/>
  <c r="E34" i="5"/>
  <c r="D34" i="5"/>
  <c r="B34" i="5"/>
  <c r="A34" i="5"/>
  <c r="L33" i="5"/>
  <c r="K33" i="5"/>
  <c r="J33" i="5"/>
  <c r="I33" i="5"/>
  <c r="G33" i="5"/>
  <c r="E33" i="5"/>
  <c r="D33" i="5"/>
  <c r="B33" i="5"/>
  <c r="A33" i="5"/>
  <c r="L32" i="5"/>
  <c r="K32" i="5"/>
  <c r="J32" i="5"/>
  <c r="I32" i="5"/>
  <c r="G32" i="5"/>
  <c r="F32" i="5"/>
  <c r="E32" i="5"/>
  <c r="D32" i="5"/>
  <c r="B32" i="5"/>
  <c r="A32" i="5"/>
  <c r="L31" i="5"/>
  <c r="K31" i="5"/>
  <c r="J31" i="5"/>
  <c r="I31" i="5"/>
  <c r="G31" i="5"/>
  <c r="E31" i="5"/>
  <c r="D31" i="5"/>
  <c r="B31" i="5"/>
  <c r="A31" i="5"/>
  <c r="L30" i="5"/>
  <c r="K30" i="5"/>
  <c r="J30" i="5"/>
  <c r="I30" i="5"/>
  <c r="G30" i="5"/>
  <c r="F30" i="5"/>
  <c r="E30" i="5"/>
  <c r="D30" i="5"/>
  <c r="B30" i="5"/>
  <c r="A30" i="5"/>
  <c r="L29" i="5"/>
  <c r="K29" i="5"/>
  <c r="J29" i="5"/>
  <c r="I29" i="5"/>
  <c r="G29" i="5"/>
  <c r="E29" i="5"/>
  <c r="D29" i="5"/>
  <c r="B29" i="5"/>
  <c r="A29" i="5"/>
  <c r="L28" i="5"/>
  <c r="K28" i="5"/>
  <c r="J28" i="5"/>
  <c r="I28" i="5"/>
  <c r="G28" i="5"/>
  <c r="F28" i="5"/>
  <c r="E28" i="5"/>
  <c r="D28" i="5"/>
  <c r="B28" i="5"/>
  <c r="A28" i="5"/>
  <c r="L27" i="5"/>
  <c r="K27" i="5"/>
  <c r="J27" i="5"/>
  <c r="I27" i="5"/>
  <c r="G27" i="5"/>
  <c r="E27" i="5"/>
  <c r="D27" i="5"/>
  <c r="B27" i="5"/>
  <c r="A27" i="5"/>
  <c r="L26" i="5"/>
  <c r="K26" i="5"/>
  <c r="J26" i="5"/>
  <c r="I26" i="5"/>
  <c r="G26" i="5"/>
  <c r="F26" i="5"/>
  <c r="E26" i="5"/>
  <c r="D26" i="5"/>
  <c r="B26" i="5"/>
  <c r="A26" i="5"/>
  <c r="L25" i="5"/>
  <c r="K25" i="5"/>
  <c r="J25" i="5"/>
  <c r="I25" i="5"/>
  <c r="G25" i="5"/>
  <c r="E25" i="5"/>
  <c r="D25" i="5"/>
  <c r="B25" i="5"/>
  <c r="A25" i="5"/>
  <c r="L24" i="5"/>
  <c r="K24" i="5"/>
  <c r="J24" i="5"/>
  <c r="I24" i="5"/>
  <c r="G24" i="5"/>
  <c r="F24" i="5"/>
  <c r="E24" i="5"/>
  <c r="D24" i="5"/>
  <c r="B24" i="5"/>
  <c r="A24" i="5"/>
  <c r="L23" i="5"/>
  <c r="K23" i="5"/>
  <c r="J23" i="5"/>
  <c r="I23" i="5"/>
  <c r="G23" i="5"/>
  <c r="E23" i="5"/>
  <c r="D23" i="5"/>
  <c r="B23" i="5"/>
  <c r="A23" i="5"/>
  <c r="L22" i="5"/>
  <c r="K22" i="5"/>
  <c r="J22" i="5"/>
  <c r="I22" i="5"/>
  <c r="G22" i="5"/>
  <c r="F22" i="5"/>
  <c r="E22" i="5"/>
  <c r="D22" i="5"/>
  <c r="B22" i="5"/>
  <c r="A22" i="5"/>
  <c r="L21" i="5"/>
  <c r="K21" i="5"/>
  <c r="J21" i="5"/>
  <c r="I21" i="5"/>
  <c r="G21" i="5"/>
  <c r="E21" i="5"/>
  <c r="D21" i="5"/>
  <c r="B21" i="5"/>
  <c r="A21" i="5"/>
  <c r="L20" i="5"/>
  <c r="K20" i="5"/>
  <c r="J20" i="5"/>
  <c r="I20" i="5"/>
  <c r="G20" i="5"/>
  <c r="F20" i="5"/>
  <c r="E20" i="5"/>
  <c r="D20" i="5"/>
  <c r="B20" i="5"/>
  <c r="A20" i="5"/>
  <c r="L19" i="5"/>
  <c r="K19" i="5"/>
  <c r="J19" i="5"/>
  <c r="I19" i="5"/>
  <c r="G19" i="5"/>
  <c r="E19" i="5"/>
  <c r="D19" i="5"/>
  <c r="B19" i="5"/>
  <c r="A19" i="5"/>
  <c r="L18" i="5"/>
  <c r="K18" i="5"/>
  <c r="J18" i="5"/>
  <c r="I18" i="5"/>
  <c r="G18" i="5"/>
  <c r="F18" i="5"/>
  <c r="E18" i="5"/>
  <c r="D18" i="5"/>
  <c r="B18" i="5"/>
  <c r="A18" i="5"/>
  <c r="L17" i="5"/>
  <c r="K17" i="5"/>
  <c r="J17" i="5"/>
  <c r="I17" i="5"/>
  <c r="G17" i="5"/>
  <c r="E17" i="5"/>
  <c r="D17" i="5"/>
  <c r="B17" i="5"/>
  <c r="A17" i="5"/>
  <c r="L16" i="5"/>
  <c r="K16" i="5"/>
  <c r="J16" i="5"/>
  <c r="I16" i="5"/>
  <c r="G16" i="5"/>
  <c r="F16" i="5"/>
  <c r="E16" i="5"/>
  <c r="D16" i="5"/>
  <c r="B16" i="5"/>
  <c r="A16" i="5"/>
  <c r="L15" i="5"/>
  <c r="K15" i="5"/>
  <c r="J15" i="5"/>
  <c r="I15" i="5"/>
  <c r="G15" i="5"/>
  <c r="E15" i="5"/>
  <c r="D15" i="5"/>
  <c r="B15" i="5"/>
  <c r="A15" i="5"/>
  <c r="L14" i="5"/>
  <c r="K14" i="5"/>
  <c r="J14" i="5"/>
  <c r="I14" i="5"/>
  <c r="G14" i="5"/>
  <c r="F14" i="5"/>
  <c r="E14" i="5"/>
  <c r="D14" i="5"/>
  <c r="B14" i="5"/>
  <c r="A14" i="5"/>
  <c r="L13" i="5"/>
  <c r="K13" i="5"/>
  <c r="J13" i="5"/>
  <c r="I13" i="5"/>
  <c r="G13" i="5"/>
  <c r="E13" i="5"/>
  <c r="D13" i="5"/>
  <c r="B13" i="5"/>
  <c r="A13" i="5"/>
  <c r="L12" i="5"/>
  <c r="K12" i="5"/>
  <c r="J12" i="5"/>
  <c r="I12" i="5"/>
  <c r="G12" i="5"/>
  <c r="F12" i="5"/>
  <c r="E12" i="5"/>
  <c r="D12" i="5"/>
  <c r="B12" i="5"/>
  <c r="A12" i="5"/>
  <c r="L11" i="5"/>
  <c r="K11" i="5"/>
  <c r="J11" i="5"/>
  <c r="I11" i="5"/>
  <c r="G11" i="5"/>
  <c r="E11" i="5"/>
  <c r="D11" i="5"/>
  <c r="B11" i="5"/>
  <c r="A11" i="5"/>
  <c r="L10" i="5"/>
  <c r="K10" i="5"/>
  <c r="J10" i="5"/>
  <c r="I10" i="5"/>
  <c r="G10" i="5"/>
  <c r="F10" i="5"/>
  <c r="E10" i="5"/>
  <c r="D10" i="5"/>
  <c r="B10" i="5"/>
  <c r="A10" i="5"/>
  <c r="L9" i="5"/>
  <c r="K9" i="5"/>
  <c r="J9" i="5"/>
  <c r="I9" i="5"/>
  <c r="G9" i="5"/>
  <c r="E9" i="5"/>
  <c r="D9" i="5"/>
  <c r="B9" i="5"/>
  <c r="A9" i="5"/>
  <c r="L8" i="5"/>
  <c r="K8" i="5"/>
  <c r="J8" i="5"/>
  <c r="I8" i="5"/>
  <c r="G8" i="5"/>
  <c r="F8" i="5"/>
  <c r="E8" i="5"/>
  <c r="D8" i="5"/>
  <c r="B8" i="5"/>
  <c r="A8" i="5"/>
  <c r="L7" i="5"/>
  <c r="K7" i="5"/>
  <c r="J7" i="5"/>
  <c r="I7" i="5"/>
  <c r="G7" i="5"/>
  <c r="E7" i="5"/>
  <c r="D7" i="5"/>
  <c r="B7" i="5"/>
  <c r="A7" i="5"/>
  <c r="L6" i="5"/>
  <c r="K6" i="5"/>
  <c r="J6" i="5"/>
  <c r="I6" i="5"/>
  <c r="G6" i="5"/>
  <c r="F6" i="5"/>
  <c r="E6" i="5"/>
  <c r="D6" i="5"/>
  <c r="B6" i="5"/>
  <c r="A6" i="5"/>
  <c r="L5" i="5"/>
  <c r="K5" i="5"/>
  <c r="J5" i="5"/>
  <c r="I5" i="5"/>
  <c r="G5" i="5"/>
  <c r="E5" i="5"/>
  <c r="D5" i="5"/>
  <c r="B5" i="5"/>
  <c r="A5" i="5"/>
  <c r="L4" i="5"/>
  <c r="K4" i="5"/>
  <c r="J4" i="5"/>
  <c r="I4" i="5"/>
  <c r="G4" i="5"/>
  <c r="F4" i="5"/>
  <c r="E4" i="5"/>
  <c r="D4" i="5"/>
  <c r="B4" i="5"/>
  <c r="A4" i="5"/>
  <c r="Q1" i="5"/>
  <c r="O1" i="5"/>
  <c r="J1" i="5"/>
  <c r="I200" i="4"/>
  <c r="F200" i="4"/>
  <c r="C200" i="4"/>
  <c r="I199" i="4"/>
  <c r="F199" i="4"/>
  <c r="C199" i="4"/>
  <c r="I198" i="4"/>
  <c r="F198" i="4"/>
  <c r="C198" i="4"/>
  <c r="I197" i="4"/>
  <c r="F197" i="4"/>
  <c r="C197" i="4"/>
  <c r="I196" i="4"/>
  <c r="F196" i="4"/>
  <c r="C196" i="4"/>
  <c r="I195" i="4"/>
  <c r="F195" i="4"/>
  <c r="C195" i="4"/>
  <c r="I194" i="4"/>
  <c r="F194" i="4"/>
  <c r="C194" i="4"/>
  <c r="I193" i="4"/>
  <c r="F193" i="4"/>
  <c r="C193" i="4"/>
  <c r="I192" i="4"/>
  <c r="F192" i="4"/>
  <c r="C192" i="4"/>
  <c r="I191" i="4"/>
  <c r="F191" i="4"/>
  <c r="C191" i="4"/>
  <c r="I190" i="4"/>
  <c r="F190" i="4"/>
  <c r="C190" i="4"/>
  <c r="I189" i="4"/>
  <c r="F189" i="4"/>
  <c r="C189" i="4"/>
  <c r="I188" i="4"/>
  <c r="F188" i="4"/>
  <c r="C188" i="4"/>
  <c r="I187" i="4"/>
  <c r="F187" i="4"/>
  <c r="C187" i="4"/>
  <c r="I186" i="4"/>
  <c r="F186" i="4"/>
  <c r="C186" i="4"/>
  <c r="I185" i="4"/>
  <c r="F185" i="4"/>
  <c r="C185" i="4"/>
  <c r="I184" i="4"/>
  <c r="F184" i="4"/>
  <c r="C184" i="4"/>
  <c r="I183" i="4"/>
  <c r="F183" i="4"/>
  <c r="C183" i="4"/>
  <c r="I182" i="4"/>
  <c r="F182" i="4"/>
  <c r="C182" i="4"/>
  <c r="I181" i="4"/>
  <c r="F181" i="4"/>
  <c r="C181" i="4"/>
  <c r="I180" i="4"/>
  <c r="F180" i="4"/>
  <c r="C180" i="4"/>
  <c r="I179" i="4"/>
  <c r="F179" i="4"/>
  <c r="C179" i="4"/>
  <c r="I178" i="4"/>
  <c r="F178" i="4"/>
  <c r="C178" i="4"/>
  <c r="I177" i="4"/>
  <c r="F177" i="4"/>
  <c r="C177" i="4"/>
  <c r="I176" i="4"/>
  <c r="F176" i="4"/>
  <c r="C176" i="4"/>
  <c r="I175" i="4"/>
  <c r="F175" i="4"/>
  <c r="C175" i="4"/>
  <c r="I174" i="4"/>
  <c r="F174" i="4"/>
  <c r="C174" i="4"/>
  <c r="I173" i="4"/>
  <c r="F173" i="4"/>
  <c r="C173" i="4"/>
  <c r="I172" i="4"/>
  <c r="F172" i="4"/>
  <c r="C172" i="4"/>
  <c r="I171" i="4"/>
  <c r="F171" i="4"/>
  <c r="C171" i="4"/>
  <c r="I170" i="4"/>
  <c r="F170" i="4"/>
  <c r="C170" i="4"/>
  <c r="I169" i="4"/>
  <c r="F169" i="4"/>
  <c r="C169" i="4"/>
  <c r="I168" i="4"/>
  <c r="F168" i="4"/>
  <c r="C168" i="4"/>
  <c r="I167" i="4"/>
  <c r="F167" i="4"/>
  <c r="C167" i="4"/>
  <c r="I166" i="4"/>
  <c r="F166" i="4"/>
  <c r="C166" i="4"/>
  <c r="I165" i="4"/>
  <c r="F165" i="4"/>
  <c r="C165" i="4"/>
  <c r="I164" i="4"/>
  <c r="F164" i="4"/>
  <c r="C164" i="4"/>
  <c r="I163" i="4"/>
  <c r="F163" i="4"/>
  <c r="C163" i="4"/>
  <c r="I162" i="4"/>
  <c r="F162" i="4"/>
  <c r="C162" i="4"/>
  <c r="I161" i="4"/>
  <c r="F161" i="4"/>
  <c r="C161" i="4"/>
  <c r="I160" i="4"/>
  <c r="F160" i="4"/>
  <c r="C160" i="4"/>
  <c r="I159" i="4"/>
  <c r="F159" i="4"/>
  <c r="C159" i="4"/>
  <c r="I158" i="4"/>
  <c r="F158" i="4"/>
  <c r="C158" i="4"/>
  <c r="I157" i="4"/>
  <c r="F157" i="4"/>
  <c r="C157" i="4"/>
  <c r="I156" i="4"/>
  <c r="F156" i="4"/>
  <c r="C156" i="4"/>
  <c r="I155" i="4"/>
  <c r="F155" i="4"/>
  <c r="C155" i="4"/>
  <c r="I154" i="4"/>
  <c r="F154" i="4"/>
  <c r="C154" i="4"/>
  <c r="I153" i="4"/>
  <c r="F153" i="4"/>
  <c r="C153" i="4"/>
  <c r="I152" i="4"/>
  <c r="F152" i="4"/>
  <c r="C152" i="4"/>
  <c r="I151" i="4"/>
  <c r="F151" i="4"/>
  <c r="C151" i="4"/>
  <c r="I150" i="4"/>
  <c r="F150" i="4"/>
  <c r="C150" i="4"/>
  <c r="I149" i="4"/>
  <c r="F149" i="4"/>
  <c r="C149" i="4"/>
  <c r="I148" i="4"/>
  <c r="F148" i="4"/>
  <c r="C148" i="4"/>
  <c r="I147" i="4"/>
  <c r="F147" i="4"/>
  <c r="C147" i="4"/>
  <c r="I146" i="4"/>
  <c r="F146" i="4"/>
  <c r="C146" i="4"/>
  <c r="I145" i="4"/>
  <c r="F145" i="4"/>
  <c r="C145" i="4"/>
  <c r="I144" i="4"/>
  <c r="F144" i="4"/>
  <c r="C144" i="4"/>
  <c r="I143" i="4"/>
  <c r="F143" i="4"/>
  <c r="C143" i="4"/>
  <c r="I142" i="4"/>
  <c r="F142" i="4"/>
  <c r="C142" i="4"/>
  <c r="I141" i="4"/>
  <c r="F141" i="4"/>
  <c r="C141" i="4"/>
  <c r="I140" i="4"/>
  <c r="F140" i="4"/>
  <c r="C140" i="4"/>
  <c r="I139" i="4"/>
  <c r="F139" i="4"/>
  <c r="C139" i="4"/>
  <c r="I138" i="4"/>
  <c r="F138" i="4"/>
  <c r="C138" i="4"/>
  <c r="I137" i="4"/>
  <c r="F137" i="4"/>
  <c r="C137" i="4"/>
  <c r="I136" i="4"/>
  <c r="F136" i="4"/>
  <c r="C136" i="4"/>
  <c r="I135" i="4"/>
  <c r="F135" i="4"/>
  <c r="C135" i="4"/>
  <c r="I134" i="4"/>
  <c r="F134" i="4"/>
  <c r="C134" i="4"/>
  <c r="I133" i="4"/>
  <c r="F133" i="4"/>
  <c r="C133" i="4"/>
  <c r="I132" i="4"/>
  <c r="F132" i="4"/>
  <c r="C132" i="4"/>
  <c r="I131" i="4"/>
  <c r="F131" i="4"/>
  <c r="C131" i="4"/>
  <c r="I130" i="4"/>
  <c r="F130" i="4"/>
  <c r="C130" i="4"/>
  <c r="I129" i="4"/>
  <c r="F129" i="4"/>
  <c r="C129" i="4"/>
  <c r="I128" i="4"/>
  <c r="F128" i="4"/>
  <c r="C128" i="4"/>
  <c r="I127" i="4"/>
  <c r="F127" i="4"/>
  <c r="C127" i="4"/>
  <c r="I126" i="4"/>
  <c r="F126" i="4"/>
  <c r="C126" i="4"/>
  <c r="I125" i="4"/>
  <c r="F125" i="4"/>
  <c r="C125" i="4"/>
  <c r="I124" i="4"/>
  <c r="F124" i="4"/>
  <c r="C124" i="4"/>
  <c r="I123" i="4"/>
  <c r="F123" i="4"/>
  <c r="C123" i="4"/>
  <c r="I122" i="4"/>
  <c r="F122" i="4"/>
  <c r="C122" i="4"/>
  <c r="I121" i="4"/>
  <c r="F121" i="4"/>
  <c r="C121" i="4"/>
  <c r="I120" i="4"/>
  <c r="F120" i="4"/>
  <c r="C120" i="4"/>
  <c r="I119" i="4"/>
  <c r="F119" i="4"/>
  <c r="C119" i="4"/>
  <c r="I118" i="4"/>
  <c r="F118" i="4"/>
  <c r="C118" i="4"/>
  <c r="I117" i="4"/>
  <c r="F117" i="4"/>
  <c r="C117" i="4"/>
  <c r="I116" i="4"/>
  <c r="F116" i="4"/>
  <c r="C116" i="4"/>
  <c r="I115" i="4"/>
  <c r="F115" i="4"/>
  <c r="C115" i="4"/>
  <c r="I114" i="4"/>
  <c r="F114" i="4"/>
  <c r="C114" i="4"/>
  <c r="I113" i="4"/>
  <c r="F113" i="4"/>
  <c r="C113" i="4"/>
  <c r="I112" i="4"/>
  <c r="F112" i="4"/>
  <c r="C112" i="4"/>
  <c r="I111" i="4"/>
  <c r="F111" i="4"/>
  <c r="C111" i="4"/>
  <c r="I110" i="4"/>
  <c r="F110" i="4"/>
  <c r="C110" i="4"/>
  <c r="I109" i="4"/>
  <c r="F109" i="4"/>
  <c r="C109" i="4"/>
  <c r="I108" i="4"/>
  <c r="F108" i="4"/>
  <c r="C108" i="4"/>
  <c r="I107" i="4"/>
  <c r="F107" i="4"/>
  <c r="C107" i="4"/>
  <c r="I106" i="4"/>
  <c r="F106" i="4"/>
  <c r="C106" i="4"/>
  <c r="I105" i="4"/>
  <c r="F105" i="4"/>
  <c r="C105" i="4"/>
  <c r="I104" i="4"/>
  <c r="F104" i="4"/>
  <c r="C104" i="4"/>
  <c r="I103" i="4"/>
  <c r="F103" i="4"/>
  <c r="C103" i="4"/>
  <c r="I102" i="4"/>
  <c r="F102" i="4"/>
  <c r="C102" i="4"/>
  <c r="I101" i="4"/>
  <c r="F101" i="4"/>
  <c r="D101" i="6" s="1"/>
  <c r="C101" i="4"/>
  <c r="I100" i="4"/>
  <c r="F100" i="4"/>
  <c r="D100" i="6" s="1"/>
  <c r="C100" i="4"/>
  <c r="I99" i="4"/>
  <c r="F99" i="4"/>
  <c r="D99" i="6" s="1"/>
  <c r="C99" i="4"/>
  <c r="B99" i="6" s="1"/>
  <c r="I98" i="4"/>
  <c r="F98" i="4"/>
  <c r="D98" i="6" s="1"/>
  <c r="C98" i="4"/>
  <c r="I97" i="4"/>
  <c r="F97" i="4"/>
  <c r="D97" i="6" s="1"/>
  <c r="C97" i="4"/>
  <c r="B97" i="6" s="1"/>
  <c r="I96" i="4"/>
  <c r="H96" i="5" s="1"/>
  <c r="F96" i="4"/>
  <c r="D96" i="6" s="1"/>
  <c r="C96" i="4"/>
  <c r="I95" i="4"/>
  <c r="F95" i="4"/>
  <c r="D95" i="6" s="1"/>
  <c r="C95" i="4"/>
  <c r="B95" i="6" s="1"/>
  <c r="I94" i="4"/>
  <c r="F94" i="4"/>
  <c r="D94" i="6" s="1"/>
  <c r="C94" i="4"/>
  <c r="I93" i="4"/>
  <c r="F93" i="4"/>
  <c r="D93" i="6" s="1"/>
  <c r="C93" i="4"/>
  <c r="B93" i="6" s="1"/>
  <c r="I92" i="4"/>
  <c r="H92" i="5" s="1"/>
  <c r="F92" i="4"/>
  <c r="D92" i="6" s="1"/>
  <c r="C92" i="4"/>
  <c r="I91" i="4"/>
  <c r="F91" i="4"/>
  <c r="D91" i="6" s="1"/>
  <c r="C91" i="4"/>
  <c r="B91" i="6" s="1"/>
  <c r="I90" i="4"/>
  <c r="F90" i="4"/>
  <c r="D90" i="6" s="1"/>
  <c r="C90" i="4"/>
  <c r="I89" i="4"/>
  <c r="F89" i="4"/>
  <c r="D89" i="6" s="1"/>
  <c r="C89" i="4"/>
  <c r="B89" i="6" s="1"/>
  <c r="I88" i="4"/>
  <c r="H88" i="5" s="1"/>
  <c r="F88" i="4"/>
  <c r="D88" i="6" s="1"/>
  <c r="C88" i="4"/>
  <c r="I87" i="4"/>
  <c r="F87" i="4"/>
  <c r="D87" i="6" s="1"/>
  <c r="C87" i="4"/>
  <c r="B87" i="6" s="1"/>
  <c r="I86" i="4"/>
  <c r="F86" i="4"/>
  <c r="D86" i="6" s="1"/>
  <c r="C86" i="4"/>
  <c r="I85" i="4"/>
  <c r="F85" i="4"/>
  <c r="D85" i="6" s="1"/>
  <c r="C85" i="4"/>
  <c r="B85" i="6" s="1"/>
  <c r="I84" i="4"/>
  <c r="H84" i="5" s="1"/>
  <c r="F84" i="4"/>
  <c r="D84" i="6" s="1"/>
  <c r="C84" i="4"/>
  <c r="I83" i="4"/>
  <c r="F83" i="4"/>
  <c r="D83" i="6" s="1"/>
  <c r="C83" i="4"/>
  <c r="B83" i="6" s="1"/>
  <c r="I82" i="4"/>
  <c r="F82" i="4"/>
  <c r="D82" i="6" s="1"/>
  <c r="C82" i="4"/>
  <c r="I81" i="4"/>
  <c r="F81" i="4"/>
  <c r="D81" i="6" s="1"/>
  <c r="C81" i="4"/>
  <c r="B81" i="6" s="1"/>
  <c r="I80" i="4"/>
  <c r="H80" i="5" s="1"/>
  <c r="F80" i="4"/>
  <c r="D80" i="6" s="1"/>
  <c r="C80" i="4"/>
  <c r="I79" i="4"/>
  <c r="F79" i="4"/>
  <c r="D79" i="6" s="1"/>
  <c r="C79" i="4"/>
  <c r="B79" i="6" s="1"/>
  <c r="I78" i="4"/>
  <c r="F78" i="4"/>
  <c r="D78" i="6" s="1"/>
  <c r="C78" i="4"/>
  <c r="I77" i="4"/>
  <c r="F77" i="4"/>
  <c r="D77" i="6" s="1"/>
  <c r="C77" i="4"/>
  <c r="B77" i="6" s="1"/>
  <c r="I76" i="4"/>
  <c r="H76" i="5" s="1"/>
  <c r="F76" i="4"/>
  <c r="D76" i="6" s="1"/>
  <c r="C76" i="4"/>
  <c r="I75" i="4"/>
  <c r="F75" i="4"/>
  <c r="D75" i="6" s="1"/>
  <c r="C75" i="4"/>
  <c r="B75" i="6" s="1"/>
  <c r="I74" i="4"/>
  <c r="F74" i="4"/>
  <c r="D74" i="6" s="1"/>
  <c r="C74" i="4"/>
  <c r="I73" i="4"/>
  <c r="F73" i="4"/>
  <c r="D73" i="6" s="1"/>
  <c r="C73" i="4"/>
  <c r="B73" i="6" s="1"/>
  <c r="I72" i="4"/>
  <c r="H72" i="5" s="1"/>
  <c r="F72" i="4"/>
  <c r="D72" i="6" s="1"/>
  <c r="C72" i="4"/>
  <c r="I71" i="4"/>
  <c r="F71" i="4"/>
  <c r="D71" i="6" s="1"/>
  <c r="C71" i="4"/>
  <c r="B71" i="6" s="1"/>
  <c r="I70" i="4"/>
  <c r="F70" i="4"/>
  <c r="D70" i="6" s="1"/>
  <c r="C70" i="4"/>
  <c r="I69" i="4"/>
  <c r="F69" i="4"/>
  <c r="D69" i="6" s="1"/>
  <c r="C69" i="4"/>
  <c r="B69" i="6" s="1"/>
  <c r="I68" i="4"/>
  <c r="H68" i="5" s="1"/>
  <c r="F68" i="4"/>
  <c r="D68" i="6" s="1"/>
  <c r="C68" i="4"/>
  <c r="I67" i="4"/>
  <c r="F67" i="4"/>
  <c r="D67" i="6" s="1"/>
  <c r="C67" i="4"/>
  <c r="B67" i="6" s="1"/>
  <c r="I66" i="4"/>
  <c r="F66" i="4"/>
  <c r="D66" i="6" s="1"/>
  <c r="C66" i="4"/>
  <c r="I65" i="4"/>
  <c r="F65" i="4"/>
  <c r="D65" i="6" s="1"/>
  <c r="C65" i="4"/>
  <c r="B65" i="6" s="1"/>
  <c r="I64" i="4"/>
  <c r="H64" i="5" s="1"/>
  <c r="F64" i="4"/>
  <c r="D64" i="6" s="1"/>
  <c r="C64" i="4"/>
  <c r="I63" i="4"/>
  <c r="F63" i="4"/>
  <c r="D63" i="6" s="1"/>
  <c r="C63" i="4"/>
  <c r="B63" i="6" s="1"/>
  <c r="I62" i="4"/>
  <c r="F62" i="4"/>
  <c r="D62" i="6" s="1"/>
  <c r="C62" i="4"/>
  <c r="I61" i="4"/>
  <c r="F61" i="4"/>
  <c r="D61" i="6" s="1"/>
  <c r="C61" i="4"/>
  <c r="B61" i="6" s="1"/>
  <c r="I60" i="4"/>
  <c r="H60" i="5" s="1"/>
  <c r="F60" i="4"/>
  <c r="D60" i="6" s="1"/>
  <c r="C60" i="4"/>
  <c r="I59" i="4"/>
  <c r="F59" i="4"/>
  <c r="D59" i="6" s="1"/>
  <c r="C59" i="4"/>
  <c r="B59" i="6" s="1"/>
  <c r="I58" i="4"/>
  <c r="F58" i="4"/>
  <c r="D58" i="6" s="1"/>
  <c r="C58" i="4"/>
  <c r="I57" i="4"/>
  <c r="F57" i="4"/>
  <c r="D57" i="6" s="1"/>
  <c r="C57" i="4"/>
  <c r="B57" i="6" s="1"/>
  <c r="I56" i="4"/>
  <c r="H56" i="5" s="1"/>
  <c r="F56" i="4"/>
  <c r="D56" i="6" s="1"/>
  <c r="C56" i="4"/>
  <c r="I55" i="4"/>
  <c r="F55" i="4"/>
  <c r="D55" i="6" s="1"/>
  <c r="C55" i="4"/>
  <c r="B55" i="6" s="1"/>
  <c r="I54" i="4"/>
  <c r="F54" i="4"/>
  <c r="D54" i="6" s="1"/>
  <c r="C54" i="4"/>
  <c r="I53" i="4"/>
  <c r="F53" i="4"/>
  <c r="D53" i="6" s="1"/>
  <c r="C53" i="4"/>
  <c r="B53" i="6" s="1"/>
  <c r="I52" i="4"/>
  <c r="H52" i="5" s="1"/>
  <c r="F52" i="4"/>
  <c r="D52" i="6" s="1"/>
  <c r="C52" i="4"/>
  <c r="I51" i="4"/>
  <c r="F51" i="4"/>
  <c r="D51" i="6" s="1"/>
  <c r="C51" i="4"/>
  <c r="B51" i="6" s="1"/>
  <c r="I50" i="4"/>
  <c r="F50" i="4"/>
  <c r="D50" i="6" s="1"/>
  <c r="C50" i="4"/>
  <c r="I49" i="4"/>
  <c r="F49" i="4"/>
  <c r="D49" i="6" s="1"/>
  <c r="C49" i="4"/>
  <c r="B49" i="6" s="1"/>
  <c r="I48" i="4"/>
  <c r="H48" i="5" s="1"/>
  <c r="F48" i="4"/>
  <c r="D48" i="6" s="1"/>
  <c r="C48" i="4"/>
  <c r="I47" i="4"/>
  <c r="F47" i="4"/>
  <c r="D47" i="6" s="1"/>
  <c r="C47" i="4"/>
  <c r="B47" i="6" s="1"/>
  <c r="I46" i="4"/>
  <c r="F46" i="4"/>
  <c r="D46" i="6" s="1"/>
  <c r="C46" i="4"/>
  <c r="I45" i="4"/>
  <c r="F45" i="4"/>
  <c r="D45" i="6" s="1"/>
  <c r="C45" i="4"/>
  <c r="B45" i="6" s="1"/>
  <c r="I44" i="4"/>
  <c r="H44" i="5" s="1"/>
  <c r="F44" i="4"/>
  <c r="D44" i="6" s="1"/>
  <c r="C44" i="4"/>
  <c r="I43" i="4"/>
  <c r="F43" i="4"/>
  <c r="D43" i="6" s="1"/>
  <c r="C43" i="4"/>
  <c r="B43" i="6" s="1"/>
  <c r="I42" i="4"/>
  <c r="F42" i="4"/>
  <c r="D42" i="6" s="1"/>
  <c r="C42" i="4"/>
  <c r="I41" i="4"/>
  <c r="F41" i="4"/>
  <c r="D41" i="6" s="1"/>
  <c r="C41" i="4"/>
  <c r="B41" i="6" s="1"/>
  <c r="I40" i="4"/>
  <c r="H40" i="5" s="1"/>
  <c r="F40" i="4"/>
  <c r="D40" i="6" s="1"/>
  <c r="C40" i="4"/>
  <c r="I39" i="4"/>
  <c r="F39" i="4"/>
  <c r="D39" i="6" s="1"/>
  <c r="C39" i="4"/>
  <c r="B39" i="6" s="1"/>
  <c r="I38" i="4"/>
  <c r="F38" i="4"/>
  <c r="D38" i="6" s="1"/>
  <c r="C38" i="4"/>
  <c r="I37" i="4"/>
  <c r="F37" i="4"/>
  <c r="D37" i="6" s="1"/>
  <c r="C37" i="4"/>
  <c r="B37" i="6" s="1"/>
  <c r="I36" i="4"/>
  <c r="H36" i="5" s="1"/>
  <c r="F36" i="4"/>
  <c r="D36" i="6" s="1"/>
  <c r="C36" i="4"/>
  <c r="I35" i="4"/>
  <c r="F35" i="4"/>
  <c r="D35" i="6" s="1"/>
  <c r="C35" i="4"/>
  <c r="B35" i="6" s="1"/>
  <c r="I34" i="4"/>
  <c r="F34" i="4"/>
  <c r="D34" i="6" s="1"/>
  <c r="C34" i="4"/>
  <c r="I33" i="4"/>
  <c r="F33" i="4"/>
  <c r="D33" i="6" s="1"/>
  <c r="C33" i="4"/>
  <c r="B33" i="6" s="1"/>
  <c r="I32" i="4"/>
  <c r="H32" i="5" s="1"/>
  <c r="F32" i="4"/>
  <c r="D32" i="6" s="1"/>
  <c r="C32" i="4"/>
  <c r="I31" i="4"/>
  <c r="F31" i="4"/>
  <c r="D31" i="6" s="1"/>
  <c r="C31" i="4"/>
  <c r="B31" i="6" s="1"/>
  <c r="I30" i="4"/>
  <c r="F30" i="4"/>
  <c r="D30" i="6" s="1"/>
  <c r="C30" i="4"/>
  <c r="I29" i="4"/>
  <c r="F29" i="4"/>
  <c r="D29" i="6" s="1"/>
  <c r="C29" i="4"/>
  <c r="B29" i="6" s="1"/>
  <c r="I28" i="4"/>
  <c r="H28" i="5" s="1"/>
  <c r="F28" i="4"/>
  <c r="D28" i="6" s="1"/>
  <c r="C28" i="4"/>
  <c r="I27" i="4"/>
  <c r="F27" i="4"/>
  <c r="D27" i="6" s="1"/>
  <c r="C27" i="4"/>
  <c r="B27" i="6" s="1"/>
  <c r="I26" i="4"/>
  <c r="F26" i="4"/>
  <c r="D26" i="6" s="1"/>
  <c r="C26" i="4"/>
  <c r="I25" i="4"/>
  <c r="F25" i="4"/>
  <c r="D25" i="6" s="1"/>
  <c r="C25" i="4"/>
  <c r="B25" i="6" s="1"/>
  <c r="I24" i="4"/>
  <c r="H24" i="5" s="1"/>
  <c r="F24" i="4"/>
  <c r="D24" i="6" s="1"/>
  <c r="C24" i="4"/>
  <c r="I23" i="4"/>
  <c r="F23" i="4"/>
  <c r="D23" i="6" s="1"/>
  <c r="C23" i="4"/>
  <c r="B23" i="6" s="1"/>
  <c r="I22" i="4"/>
  <c r="F22" i="4"/>
  <c r="D22" i="6" s="1"/>
  <c r="C22" i="4"/>
  <c r="I21" i="4"/>
  <c r="F21" i="4"/>
  <c r="D21" i="6" s="1"/>
  <c r="C21" i="4"/>
  <c r="B21" i="6" s="1"/>
  <c r="I20" i="4"/>
  <c r="H20" i="5" s="1"/>
  <c r="F20" i="4"/>
  <c r="D20" i="6" s="1"/>
  <c r="C20" i="4"/>
  <c r="I19" i="4"/>
  <c r="F19" i="4"/>
  <c r="D19" i="6" s="1"/>
  <c r="C19" i="4"/>
  <c r="B19" i="6" s="1"/>
  <c r="I18" i="4"/>
  <c r="F18" i="4"/>
  <c r="D18" i="6" s="1"/>
  <c r="C18" i="4"/>
  <c r="I17" i="4"/>
  <c r="F17" i="4"/>
  <c r="D17" i="6" s="1"/>
  <c r="C17" i="4"/>
  <c r="C17" i="5" s="1"/>
  <c r="I16" i="4"/>
  <c r="H16" i="5" s="1"/>
  <c r="F16" i="4"/>
  <c r="D16" i="6" s="1"/>
  <c r="C16" i="4"/>
  <c r="I15" i="4"/>
  <c r="F15" i="4"/>
  <c r="D15" i="6" s="1"/>
  <c r="C15" i="4"/>
  <c r="B15" i="6" s="1"/>
  <c r="I14" i="4"/>
  <c r="F14" i="4"/>
  <c r="D14" i="6" s="1"/>
  <c r="C14" i="4"/>
  <c r="I13" i="4"/>
  <c r="F13" i="4"/>
  <c r="D13" i="6" s="1"/>
  <c r="C13" i="4"/>
  <c r="B13" i="6" s="1"/>
  <c r="I12" i="4"/>
  <c r="H12" i="5" s="1"/>
  <c r="F12" i="4"/>
  <c r="D12" i="6" s="1"/>
  <c r="C12" i="4"/>
  <c r="I11" i="4"/>
  <c r="F11" i="4"/>
  <c r="D11" i="6" s="1"/>
  <c r="C11" i="4"/>
  <c r="B11" i="6" s="1"/>
  <c r="I10" i="4"/>
  <c r="F10" i="4"/>
  <c r="D10" i="6" s="1"/>
  <c r="C10" i="4"/>
  <c r="I9" i="4"/>
  <c r="F9" i="4"/>
  <c r="D9" i="6" s="1"/>
  <c r="C9" i="4"/>
  <c r="B9" i="6" s="1"/>
  <c r="I8" i="4"/>
  <c r="F8" i="4"/>
  <c r="D8" i="6" s="1"/>
  <c r="C8" i="4"/>
  <c r="I7" i="4"/>
  <c r="F7" i="4"/>
  <c r="D7" i="6" s="1"/>
  <c r="C7" i="4"/>
  <c r="B7" i="6" s="1"/>
  <c r="I6" i="4"/>
  <c r="F6" i="4"/>
  <c r="D6" i="6" s="1"/>
  <c r="C6" i="4"/>
  <c r="I5" i="4"/>
  <c r="F5" i="4"/>
  <c r="D5" i="6" s="1"/>
  <c r="C5" i="4"/>
  <c r="B5" i="6" s="1"/>
  <c r="I4" i="4"/>
  <c r="F4" i="4"/>
  <c r="D4" i="6" s="1"/>
  <c r="C4" i="4"/>
  <c r="I1" i="4"/>
  <c r="G1" i="4"/>
  <c r="F1" i="4"/>
  <c r="I1" i="3"/>
  <c r="H1" i="3"/>
  <c r="E1" i="3"/>
  <c r="X5" i="2"/>
  <c r="V5" i="2"/>
  <c r="D6416" i="17"/>
  <c r="D6415" i="17"/>
  <c r="D6414" i="17"/>
  <c r="D6413" i="17"/>
  <c r="D6412" i="17"/>
  <c r="D6411" i="17"/>
  <c r="D6410" i="17"/>
  <c r="D6409" i="17"/>
  <c r="D6408" i="17"/>
  <c r="D6407" i="17"/>
  <c r="D6406" i="17"/>
  <c r="D6405" i="17"/>
  <c r="D6404" i="17"/>
  <c r="D6403" i="17"/>
  <c r="D6402" i="17"/>
  <c r="D6401" i="17"/>
  <c r="D6400" i="17"/>
  <c r="D6399" i="17"/>
  <c r="D6398" i="17"/>
  <c r="D6397" i="17"/>
  <c r="D6396" i="17"/>
  <c r="D6395" i="17"/>
  <c r="D6394" i="17"/>
  <c r="D6393" i="17"/>
  <c r="D6392" i="17"/>
  <c r="D6391" i="17"/>
  <c r="D6390" i="17"/>
  <c r="D6389" i="17"/>
  <c r="D6388" i="17"/>
  <c r="D6387" i="17"/>
  <c r="D6386" i="17"/>
  <c r="D6385" i="17"/>
  <c r="D6384" i="17"/>
  <c r="D6383" i="17"/>
  <c r="D6382" i="17"/>
  <c r="D6381" i="17"/>
  <c r="D6380" i="17"/>
  <c r="D6379" i="17"/>
  <c r="D6378" i="17"/>
  <c r="D6377" i="17"/>
  <c r="D6376" i="17"/>
  <c r="D6375" i="17"/>
  <c r="D6374" i="17"/>
  <c r="D6373" i="17"/>
  <c r="D6372" i="17"/>
  <c r="D6371" i="17"/>
  <c r="D6370" i="17"/>
  <c r="D6369" i="17"/>
  <c r="D6368" i="17"/>
  <c r="D6367" i="17"/>
  <c r="D6366" i="17"/>
  <c r="D6365" i="17"/>
  <c r="D6364" i="17"/>
  <c r="D6363" i="17"/>
  <c r="D6362" i="17"/>
  <c r="D6361" i="17"/>
  <c r="D6360" i="17"/>
  <c r="D6359" i="17"/>
  <c r="D6358" i="17"/>
  <c r="D6357" i="17"/>
  <c r="D6356" i="17"/>
  <c r="D6355" i="17"/>
  <c r="D6354" i="17"/>
  <c r="D6353" i="17"/>
  <c r="D6352" i="17"/>
  <c r="D6351" i="17"/>
  <c r="D6350" i="17"/>
  <c r="D6349" i="17"/>
  <c r="D6348" i="17"/>
  <c r="D6347" i="17"/>
  <c r="D6346" i="17"/>
  <c r="D6345" i="17"/>
  <c r="D6344" i="17"/>
  <c r="D6343" i="17"/>
  <c r="D6342" i="17"/>
  <c r="D6341" i="17"/>
  <c r="D6340" i="17"/>
  <c r="D6339" i="17"/>
  <c r="D6338" i="17"/>
  <c r="D6337" i="17"/>
  <c r="D6336" i="17"/>
  <c r="D6335" i="17"/>
  <c r="D6334" i="17"/>
  <c r="D6333" i="17"/>
  <c r="D6332" i="17"/>
  <c r="D6331" i="17"/>
  <c r="D6330" i="17"/>
  <c r="D6329" i="17"/>
  <c r="D6328" i="17"/>
  <c r="D6327" i="17"/>
  <c r="D6326" i="17"/>
  <c r="D6325" i="17"/>
  <c r="D6324" i="17"/>
  <c r="D6323" i="17"/>
  <c r="D6322" i="17"/>
  <c r="D6321" i="17"/>
  <c r="D6320" i="17"/>
  <c r="D6319" i="17"/>
  <c r="D6318" i="17"/>
  <c r="D6317" i="17"/>
  <c r="D6316" i="17"/>
  <c r="D6315" i="17"/>
  <c r="D6314" i="17"/>
  <c r="D6313" i="17"/>
  <c r="D6312" i="17"/>
  <c r="D6311" i="17"/>
  <c r="D6310" i="17"/>
  <c r="D6309" i="17"/>
  <c r="D6308" i="17"/>
  <c r="D6307" i="17"/>
  <c r="D6306" i="17"/>
  <c r="D6305" i="17"/>
  <c r="D6304" i="17"/>
  <c r="D6303" i="17"/>
  <c r="D6302" i="17"/>
  <c r="D6301" i="17"/>
  <c r="D6300" i="17"/>
  <c r="D6299" i="17"/>
  <c r="D6298" i="17"/>
  <c r="D6297" i="17"/>
  <c r="D6296" i="17"/>
  <c r="D6295" i="17"/>
  <c r="D6294" i="17"/>
  <c r="D6293" i="17"/>
  <c r="D6292" i="17"/>
  <c r="D6291" i="17"/>
  <c r="D6290" i="17"/>
  <c r="D6289" i="17"/>
  <c r="D6288" i="17"/>
  <c r="D6287" i="17"/>
  <c r="D6286" i="17"/>
  <c r="D6285" i="17"/>
  <c r="D6284" i="17"/>
  <c r="D6283" i="17"/>
  <c r="D6282" i="17"/>
  <c r="D6281" i="17"/>
  <c r="D6280" i="17"/>
  <c r="D6279" i="17"/>
  <c r="D6278" i="17"/>
  <c r="D6277" i="17"/>
  <c r="D6276" i="17"/>
  <c r="D6275" i="17"/>
  <c r="D6274" i="17"/>
  <c r="D6273" i="17"/>
  <c r="D6272" i="17"/>
  <c r="D6271" i="17"/>
  <c r="D6270" i="17"/>
  <c r="D6269" i="17"/>
  <c r="D6268" i="17"/>
  <c r="D6267" i="17"/>
  <c r="D6266" i="17"/>
  <c r="D6265" i="17"/>
  <c r="D6264" i="17"/>
  <c r="D6263" i="17"/>
  <c r="D6262" i="17"/>
  <c r="D6261" i="17"/>
  <c r="D6260" i="17"/>
  <c r="D6259" i="17"/>
  <c r="D6258" i="17"/>
  <c r="D6257" i="17"/>
  <c r="D6256" i="17"/>
  <c r="D6255" i="17"/>
  <c r="D6254" i="17"/>
  <c r="D6253" i="17"/>
  <c r="D6252" i="17"/>
  <c r="D6251" i="17"/>
  <c r="D6250" i="17"/>
  <c r="D6249" i="17"/>
  <c r="D6248" i="17"/>
  <c r="D6247" i="17"/>
  <c r="D6246" i="17"/>
  <c r="D6245" i="17"/>
  <c r="D6244" i="17"/>
  <c r="D6243" i="17"/>
  <c r="D6242" i="17"/>
  <c r="D6241" i="17"/>
  <c r="D6240" i="17"/>
  <c r="D6239" i="17"/>
  <c r="D6238" i="17"/>
  <c r="D6237" i="17"/>
  <c r="D6236" i="17"/>
  <c r="D6235" i="17"/>
  <c r="D6234" i="17"/>
  <c r="D6233" i="17"/>
  <c r="D6232" i="17"/>
  <c r="D6231" i="17"/>
  <c r="D6230" i="17"/>
  <c r="D6229" i="17"/>
  <c r="D6228" i="17"/>
  <c r="D6227" i="17"/>
  <c r="D6226" i="17"/>
  <c r="D6225" i="17"/>
  <c r="D6224" i="17"/>
  <c r="D6223" i="17"/>
  <c r="D6222" i="17"/>
  <c r="D6221" i="17"/>
  <c r="D6220" i="17"/>
  <c r="D6219" i="17"/>
  <c r="D6218" i="17"/>
  <c r="D6217" i="17"/>
  <c r="D6216" i="17"/>
  <c r="D6215" i="17"/>
  <c r="D6214" i="17"/>
  <c r="D6213" i="17"/>
  <c r="D6212" i="17"/>
  <c r="D6211" i="17"/>
  <c r="D6210" i="17"/>
  <c r="D6209" i="17"/>
  <c r="D6208" i="17"/>
  <c r="D6207" i="17"/>
  <c r="D6206" i="17"/>
  <c r="D6205" i="17"/>
  <c r="D6204" i="17"/>
  <c r="D6203" i="17"/>
  <c r="D6202" i="17"/>
  <c r="D6201" i="17"/>
  <c r="D6200" i="17"/>
  <c r="D6199" i="17"/>
  <c r="D6198" i="17"/>
  <c r="D6197" i="17"/>
  <c r="D6196" i="17"/>
  <c r="D6195" i="17"/>
  <c r="D6194" i="17"/>
  <c r="D6193" i="17"/>
  <c r="D6192" i="17"/>
  <c r="D6191" i="17"/>
  <c r="D6190" i="17"/>
  <c r="D6189" i="17"/>
  <c r="D6188" i="17"/>
  <c r="D6187" i="17"/>
  <c r="D6186" i="17"/>
  <c r="D6185" i="17"/>
  <c r="D6184" i="17"/>
  <c r="D6183" i="17"/>
  <c r="D6182" i="17"/>
  <c r="D6181" i="17"/>
  <c r="D6180" i="17"/>
  <c r="D6179" i="17"/>
  <c r="D6178" i="17"/>
  <c r="D6177" i="17"/>
  <c r="D6176" i="17"/>
  <c r="D6175" i="17"/>
  <c r="D6174" i="17"/>
  <c r="D6173" i="17"/>
  <c r="D6172" i="17"/>
  <c r="D6171" i="17"/>
  <c r="D6170" i="17"/>
  <c r="D6169" i="17"/>
  <c r="D6168" i="17"/>
  <c r="D6167" i="17"/>
  <c r="D6166" i="17"/>
  <c r="D6165" i="17"/>
  <c r="D6164" i="17"/>
  <c r="D6163" i="17"/>
  <c r="D6162" i="17"/>
  <c r="D6161" i="17"/>
  <c r="D6160" i="17"/>
  <c r="D6159" i="17"/>
  <c r="D6158" i="17"/>
  <c r="D6157" i="17"/>
  <c r="D6156" i="17"/>
  <c r="D6155" i="17"/>
  <c r="D6154" i="17"/>
  <c r="D6153" i="17"/>
  <c r="D6152" i="17"/>
  <c r="D6151" i="17"/>
  <c r="D6150" i="17"/>
  <c r="D6149" i="17"/>
  <c r="D6148" i="17"/>
  <c r="D6147" i="17"/>
  <c r="D6146" i="17"/>
  <c r="D6145" i="17"/>
  <c r="D6144" i="17"/>
  <c r="D6143" i="17"/>
  <c r="D6142" i="17"/>
  <c r="D6141" i="17"/>
  <c r="D6140" i="17"/>
  <c r="D6139" i="17"/>
  <c r="D6138" i="17"/>
  <c r="D6137" i="17"/>
  <c r="D6136" i="17"/>
  <c r="D6135" i="17"/>
  <c r="D6134" i="17"/>
  <c r="D6133" i="17"/>
  <c r="D6132" i="17"/>
  <c r="D6131" i="17"/>
  <c r="D6130" i="17"/>
  <c r="D6129" i="17"/>
  <c r="D6128" i="17"/>
  <c r="D6127" i="17"/>
  <c r="D6126" i="17"/>
  <c r="D6125" i="17"/>
  <c r="D6124" i="17"/>
  <c r="D6123" i="17"/>
  <c r="D6122" i="17"/>
  <c r="D6121" i="17"/>
  <c r="D6120" i="17"/>
  <c r="D6119" i="17"/>
  <c r="D6118" i="17"/>
  <c r="D6117" i="17"/>
  <c r="D6116" i="17"/>
  <c r="D6115" i="17"/>
  <c r="D6114" i="17"/>
  <c r="D6113" i="17"/>
  <c r="D6112" i="17"/>
  <c r="D6111" i="17"/>
  <c r="D6110" i="17"/>
  <c r="D6109" i="17"/>
  <c r="D6108" i="17"/>
  <c r="D6107" i="17"/>
  <c r="D6106" i="17"/>
  <c r="D6105" i="17"/>
  <c r="D6104" i="17"/>
  <c r="D6103" i="17"/>
  <c r="D6102" i="17"/>
  <c r="D6101" i="17"/>
  <c r="D6100" i="17"/>
  <c r="D6099" i="17"/>
  <c r="D6098" i="17"/>
  <c r="D6097" i="17"/>
  <c r="D6096" i="17"/>
  <c r="D6095" i="17"/>
  <c r="D6094" i="17"/>
  <c r="D6093" i="17"/>
  <c r="D6092" i="17"/>
  <c r="D6091" i="17"/>
  <c r="D6090" i="17"/>
  <c r="D6089" i="17"/>
  <c r="D6088" i="17"/>
  <c r="D6087" i="17"/>
  <c r="D6086" i="17"/>
  <c r="D6085" i="17"/>
  <c r="D6084" i="17"/>
  <c r="D6083" i="17"/>
  <c r="D6082" i="17"/>
  <c r="D6081" i="17"/>
  <c r="D6080" i="17"/>
  <c r="D6079" i="17"/>
  <c r="D6078" i="17"/>
  <c r="D6077" i="17"/>
  <c r="D6076" i="17"/>
  <c r="D6075" i="17"/>
  <c r="D6074" i="17"/>
  <c r="D6073" i="17"/>
  <c r="D6072" i="17"/>
  <c r="D6071" i="17"/>
  <c r="D6070" i="17"/>
  <c r="D6069" i="17"/>
  <c r="D6068" i="17"/>
  <c r="D6067" i="17"/>
  <c r="D6066" i="17"/>
  <c r="D6065" i="17"/>
  <c r="D6064" i="17"/>
  <c r="D6063" i="17"/>
  <c r="D6062" i="17"/>
  <c r="D6061" i="17"/>
  <c r="D6060" i="17"/>
  <c r="D6059" i="17"/>
  <c r="D6058" i="17"/>
  <c r="D6057" i="17"/>
  <c r="D6056" i="17"/>
  <c r="D6055" i="17"/>
  <c r="D6054" i="17"/>
  <c r="D6053" i="17"/>
  <c r="D6052" i="17"/>
  <c r="D6051" i="17"/>
  <c r="D6050" i="17"/>
  <c r="D6049" i="17"/>
  <c r="D6048" i="17"/>
  <c r="D6047" i="17"/>
  <c r="D6046" i="17"/>
  <c r="D6045" i="17"/>
  <c r="D6044" i="17"/>
  <c r="D6043" i="17"/>
  <c r="D6042" i="17"/>
  <c r="D6041" i="17"/>
  <c r="D6040" i="17"/>
  <c r="D6039" i="17"/>
  <c r="D6038" i="17"/>
  <c r="D6037" i="17"/>
  <c r="D6036" i="17"/>
  <c r="D6035" i="17"/>
  <c r="D6034" i="17"/>
  <c r="D6033" i="17"/>
  <c r="D6032" i="17"/>
  <c r="D6031" i="17"/>
  <c r="D6030" i="17"/>
  <c r="D6029" i="17"/>
  <c r="D6028" i="17"/>
  <c r="D6027" i="17"/>
  <c r="D6026" i="17"/>
  <c r="D6025" i="17"/>
  <c r="D6024" i="17"/>
  <c r="D6023" i="17"/>
  <c r="D6022" i="17"/>
  <c r="D6021" i="17"/>
  <c r="D6020" i="17"/>
  <c r="D6019" i="17"/>
  <c r="D6018" i="17"/>
  <c r="D6017" i="17"/>
  <c r="D6016" i="17"/>
  <c r="D6015" i="17"/>
  <c r="D6014" i="17"/>
  <c r="D6013" i="17"/>
  <c r="D6012" i="17"/>
  <c r="D6011" i="17"/>
  <c r="D6010" i="17"/>
  <c r="D6009" i="17"/>
  <c r="D6008" i="17"/>
  <c r="D6007" i="17"/>
  <c r="D6006" i="17"/>
  <c r="D6005" i="17"/>
  <c r="D6004" i="17"/>
  <c r="D6003" i="17"/>
  <c r="D6002" i="17"/>
  <c r="D6001" i="17"/>
  <c r="D6000" i="17"/>
  <c r="D5999" i="17"/>
  <c r="D5998" i="17"/>
  <c r="D5997" i="17"/>
  <c r="D5996" i="17"/>
  <c r="D5995" i="17"/>
  <c r="D5994" i="17"/>
  <c r="D5993" i="17"/>
  <c r="D5992" i="17"/>
  <c r="D5991" i="17"/>
  <c r="D5990" i="17"/>
  <c r="D5989" i="17"/>
  <c r="D5988" i="17"/>
  <c r="D5987" i="17"/>
  <c r="D5986" i="17"/>
  <c r="D5985" i="17"/>
  <c r="D5984" i="17"/>
  <c r="D5983" i="17"/>
  <c r="D5982" i="17"/>
  <c r="D5981" i="17"/>
  <c r="D5980" i="17"/>
  <c r="D5979" i="17"/>
  <c r="D5978" i="17"/>
  <c r="D5977" i="17"/>
  <c r="D5976" i="17"/>
  <c r="D5975" i="17"/>
  <c r="D5974" i="17"/>
  <c r="D5973" i="17"/>
  <c r="D5972" i="17"/>
  <c r="D5971" i="17"/>
  <c r="D5970" i="17"/>
  <c r="D5969" i="17"/>
  <c r="D5968" i="17"/>
  <c r="D5967" i="17"/>
  <c r="D5966" i="17"/>
  <c r="D5965" i="17"/>
  <c r="D5964" i="17"/>
  <c r="D5963" i="17"/>
  <c r="D5962" i="17"/>
  <c r="D5961" i="17"/>
  <c r="D5960" i="17"/>
  <c r="D5959" i="17"/>
  <c r="D5958" i="17"/>
  <c r="D5957" i="17"/>
  <c r="D5956" i="17"/>
  <c r="D5955" i="17"/>
  <c r="D5954" i="17"/>
  <c r="D5953" i="17"/>
  <c r="D5952" i="17"/>
  <c r="D5951" i="17"/>
  <c r="D5950" i="17"/>
  <c r="D5949" i="17"/>
  <c r="D5948" i="17"/>
  <c r="D5947" i="17"/>
  <c r="D5946" i="17"/>
  <c r="D5945" i="17"/>
  <c r="D5944" i="17"/>
  <c r="D5943" i="17"/>
  <c r="D5942" i="17"/>
  <c r="D5941" i="17"/>
  <c r="D5940" i="17"/>
  <c r="D5939" i="17"/>
  <c r="D5938" i="17"/>
  <c r="D5937" i="17"/>
  <c r="D5936" i="17"/>
  <c r="D5935" i="17"/>
  <c r="D5934" i="17"/>
  <c r="D5933" i="17"/>
  <c r="D5932" i="17"/>
  <c r="D5931" i="17"/>
  <c r="D5930" i="17"/>
  <c r="D5929" i="17"/>
  <c r="D5928" i="17"/>
  <c r="D5927" i="17"/>
  <c r="D5926" i="17"/>
  <c r="D5925" i="17"/>
  <c r="D5924" i="17"/>
  <c r="D5923" i="17"/>
  <c r="D5922" i="17"/>
  <c r="D5921" i="17"/>
  <c r="D5920" i="17"/>
  <c r="D5919" i="17"/>
  <c r="D5918" i="17"/>
  <c r="D5917" i="17"/>
  <c r="D5916" i="17"/>
  <c r="D5915" i="17"/>
  <c r="D5914" i="17"/>
  <c r="D5913" i="17"/>
  <c r="D5912" i="17"/>
  <c r="D5911" i="17"/>
  <c r="D5910" i="17"/>
  <c r="D5909" i="17"/>
  <c r="D5908" i="17"/>
  <c r="D5907" i="17"/>
  <c r="D5906" i="17"/>
  <c r="D5905" i="17"/>
  <c r="D5904" i="17"/>
  <c r="D5903" i="17"/>
  <c r="D5902" i="17"/>
  <c r="D5901" i="17"/>
  <c r="D5900" i="17"/>
  <c r="D5899" i="17"/>
  <c r="D5898" i="17"/>
  <c r="D5897" i="17"/>
  <c r="D5896" i="17"/>
  <c r="D5895" i="17"/>
  <c r="D5894" i="17"/>
  <c r="D5893" i="17"/>
  <c r="D5892" i="17"/>
  <c r="D5891" i="17"/>
  <c r="D5890" i="17"/>
  <c r="D5889" i="17"/>
  <c r="D5888" i="17"/>
  <c r="D5887" i="17"/>
  <c r="D5886" i="17"/>
  <c r="D5885" i="17"/>
  <c r="D5884" i="17"/>
  <c r="D5883" i="17"/>
  <c r="D5882" i="17"/>
  <c r="D5881" i="17"/>
  <c r="D5880" i="17"/>
  <c r="D5879" i="17"/>
  <c r="D5878" i="17"/>
  <c r="D5877" i="17"/>
  <c r="D5876" i="17"/>
  <c r="D5875" i="17"/>
  <c r="D5874" i="17"/>
  <c r="D5873" i="17"/>
  <c r="D5872" i="17"/>
  <c r="D5871" i="17"/>
  <c r="D5870" i="17"/>
  <c r="D5869" i="17"/>
  <c r="D5868" i="17"/>
  <c r="D5867" i="17"/>
  <c r="D5866" i="17"/>
  <c r="D5865" i="17"/>
  <c r="D5864" i="17"/>
  <c r="D5863" i="17"/>
  <c r="D5862" i="17"/>
  <c r="D5861" i="17"/>
  <c r="D5860" i="17"/>
  <c r="D5859" i="17"/>
  <c r="D5858" i="17"/>
  <c r="D5857" i="17"/>
  <c r="D5856" i="17"/>
  <c r="D5855" i="17"/>
  <c r="D5854" i="17"/>
  <c r="D5853" i="17"/>
  <c r="D5852" i="17"/>
  <c r="D5851" i="17"/>
  <c r="D5850" i="17"/>
  <c r="D5849" i="17"/>
  <c r="D5848" i="17"/>
  <c r="D5847" i="17"/>
  <c r="D5846" i="17"/>
  <c r="D5845" i="17"/>
  <c r="D5844" i="17"/>
  <c r="D5843" i="17"/>
  <c r="D5842" i="17"/>
  <c r="D5841" i="17"/>
  <c r="D5840" i="17"/>
  <c r="D5839" i="17"/>
  <c r="D5838" i="17"/>
  <c r="D5837" i="17"/>
  <c r="D5836" i="17"/>
  <c r="D5835" i="17"/>
  <c r="D5834" i="17"/>
  <c r="D5833" i="17"/>
  <c r="D5832" i="17"/>
  <c r="D5831" i="17"/>
  <c r="D5830" i="17"/>
  <c r="D5829" i="17"/>
  <c r="D5828" i="17"/>
  <c r="D5827" i="17"/>
  <c r="D5826" i="17"/>
  <c r="D5825" i="17"/>
  <c r="D5824" i="17"/>
  <c r="D5823" i="17"/>
  <c r="D5822" i="17"/>
  <c r="D5821" i="17"/>
  <c r="D5820" i="17"/>
  <c r="D5819" i="17"/>
  <c r="D5818" i="17"/>
  <c r="D5817" i="17"/>
  <c r="D5816" i="17"/>
  <c r="D5815" i="17"/>
  <c r="D5814" i="17"/>
  <c r="D5813" i="17"/>
  <c r="D5812" i="17"/>
  <c r="D5811" i="17"/>
  <c r="D5810" i="17"/>
  <c r="D5809" i="17"/>
  <c r="D5808" i="17"/>
  <c r="D5807" i="17"/>
  <c r="D5806" i="17"/>
  <c r="D5805" i="17"/>
  <c r="D5804" i="17"/>
  <c r="D5803" i="17"/>
  <c r="D5802" i="17"/>
  <c r="D5801" i="17"/>
  <c r="D5800" i="17"/>
  <c r="D5799" i="17"/>
  <c r="D5798" i="17"/>
  <c r="D5797" i="17"/>
  <c r="D5796" i="17"/>
  <c r="D5795" i="17"/>
  <c r="D5794" i="17"/>
  <c r="D5793" i="17"/>
  <c r="D5792" i="17"/>
  <c r="D5791" i="17"/>
  <c r="D5790" i="17"/>
  <c r="D5789" i="17"/>
  <c r="D5788" i="17"/>
  <c r="D5787" i="17"/>
  <c r="D5786" i="17"/>
  <c r="D5785" i="17"/>
  <c r="D5784" i="17"/>
  <c r="D5783" i="17"/>
  <c r="D5782" i="17"/>
  <c r="D5781" i="17"/>
  <c r="D5780" i="17"/>
  <c r="D5779" i="17"/>
  <c r="D5778" i="17"/>
  <c r="D5777" i="17"/>
  <c r="D5776" i="17"/>
  <c r="D5775" i="17"/>
  <c r="D5774" i="17"/>
  <c r="D5773" i="17"/>
  <c r="D5772" i="17"/>
  <c r="D5771" i="17"/>
  <c r="D5770" i="17"/>
  <c r="D5769" i="17"/>
  <c r="D5768" i="17"/>
  <c r="D5767" i="17"/>
  <c r="D5766" i="17"/>
  <c r="D5765" i="17"/>
  <c r="D5764" i="17"/>
  <c r="D5763" i="17"/>
  <c r="D5762" i="17"/>
  <c r="D5761" i="17"/>
  <c r="D5760" i="17"/>
  <c r="D5759" i="17"/>
  <c r="D5758" i="17"/>
  <c r="D5757" i="17"/>
  <c r="D5756" i="17"/>
  <c r="D5755" i="17"/>
  <c r="D5754" i="17"/>
  <c r="D5753" i="17"/>
  <c r="D5752" i="17"/>
  <c r="D5751" i="17"/>
  <c r="D5750" i="17"/>
  <c r="D5749" i="17"/>
  <c r="D5748" i="17"/>
  <c r="D5747" i="17"/>
  <c r="D5746" i="17"/>
  <c r="D5745" i="17"/>
  <c r="D5744" i="17"/>
  <c r="D5743" i="17"/>
  <c r="D5742" i="17"/>
  <c r="D5741" i="17"/>
  <c r="D5740" i="17"/>
  <c r="D5739" i="17"/>
  <c r="D5738" i="17"/>
  <c r="D5737" i="17"/>
  <c r="D5736" i="17"/>
  <c r="D5735" i="17"/>
  <c r="D5734" i="17"/>
  <c r="D5733" i="17"/>
  <c r="D5732" i="17"/>
  <c r="D5731" i="17"/>
  <c r="D5730" i="17"/>
  <c r="D5729" i="17"/>
  <c r="D5728" i="17"/>
  <c r="D5727" i="17"/>
  <c r="D5726" i="17"/>
  <c r="D5725" i="17"/>
  <c r="D5724" i="17"/>
  <c r="D5723" i="17"/>
  <c r="D5722" i="17"/>
  <c r="D5721" i="17"/>
  <c r="D5720" i="17"/>
  <c r="D5719" i="17"/>
  <c r="D5718" i="17"/>
  <c r="D5717" i="17"/>
  <c r="D5716" i="17"/>
  <c r="D5715" i="17"/>
  <c r="D5714" i="17"/>
  <c r="D5713" i="17"/>
  <c r="D5712" i="17"/>
  <c r="D5711" i="17"/>
  <c r="D5710" i="17"/>
  <c r="D5709" i="17"/>
  <c r="D5708" i="17"/>
  <c r="D5707" i="17"/>
  <c r="D5706" i="17"/>
  <c r="D5705" i="17"/>
  <c r="D5704" i="17"/>
  <c r="D5703" i="17"/>
  <c r="D5702" i="17"/>
  <c r="D5701" i="17"/>
  <c r="D5700" i="17"/>
  <c r="D5699" i="17"/>
  <c r="D5698" i="17"/>
  <c r="D5697" i="17"/>
  <c r="D5696" i="17"/>
  <c r="D5695" i="17"/>
  <c r="D5694" i="17"/>
  <c r="D5693" i="17"/>
  <c r="D5692" i="17"/>
  <c r="D5691" i="17"/>
  <c r="D5690" i="17"/>
  <c r="D5689" i="17"/>
  <c r="D5688" i="17"/>
  <c r="D5687" i="17"/>
  <c r="D5686" i="17"/>
  <c r="D5685" i="17"/>
  <c r="D5684" i="17"/>
  <c r="D5683" i="17"/>
  <c r="D5682" i="17"/>
  <c r="D5681" i="17"/>
  <c r="D5680" i="17"/>
  <c r="D5679" i="17"/>
  <c r="D5678" i="17"/>
  <c r="D5677" i="17"/>
  <c r="D5676" i="17"/>
  <c r="D5675" i="17"/>
  <c r="D5674" i="17"/>
  <c r="D5673" i="17"/>
  <c r="D5672" i="17"/>
  <c r="D5671" i="17"/>
  <c r="D5670" i="17"/>
  <c r="D5669" i="17"/>
  <c r="D5668" i="17"/>
  <c r="D5667" i="17"/>
  <c r="D5666" i="17"/>
  <c r="D5665" i="17"/>
  <c r="D5664" i="17"/>
  <c r="D5663" i="17"/>
  <c r="D5662" i="17"/>
  <c r="D5661" i="17"/>
  <c r="D5660" i="17"/>
  <c r="D5659" i="17"/>
  <c r="D5658" i="17"/>
  <c r="D5657" i="17"/>
  <c r="D5656" i="17"/>
  <c r="D5655" i="17"/>
  <c r="D5654" i="17"/>
  <c r="D5653" i="17"/>
  <c r="D5652" i="17"/>
  <c r="D5651" i="17"/>
  <c r="D5650" i="17"/>
  <c r="D5649" i="17"/>
  <c r="D5648" i="17"/>
  <c r="D5647" i="17"/>
  <c r="D5646" i="17"/>
  <c r="D5645" i="17"/>
  <c r="D5644" i="17"/>
  <c r="D5643" i="17"/>
  <c r="D5642" i="17"/>
  <c r="D5641" i="17"/>
  <c r="D5640" i="17"/>
  <c r="D5639" i="17"/>
  <c r="D5638" i="17"/>
  <c r="D5637" i="17"/>
  <c r="D5636" i="17"/>
  <c r="D5635" i="17"/>
  <c r="D5634" i="17"/>
  <c r="D5633" i="17"/>
  <c r="D5632" i="17"/>
  <c r="D5631" i="17"/>
  <c r="D5630" i="17"/>
  <c r="D5629" i="17"/>
  <c r="D5628" i="17"/>
  <c r="D5627" i="17"/>
  <c r="D5626" i="17"/>
  <c r="D5625" i="17"/>
  <c r="D5624" i="17"/>
  <c r="D5623" i="17"/>
  <c r="D5622" i="17"/>
  <c r="D5621" i="17"/>
  <c r="D5620" i="17"/>
  <c r="D5619" i="17"/>
  <c r="D5618" i="17"/>
  <c r="D5617" i="17"/>
  <c r="D5616" i="17"/>
  <c r="D5615" i="17"/>
  <c r="D5614" i="17"/>
  <c r="D5613" i="17"/>
  <c r="D5612" i="17"/>
  <c r="D5611" i="17"/>
  <c r="D5610" i="17"/>
  <c r="D5609" i="17"/>
  <c r="D5608" i="17"/>
  <c r="D5607" i="17"/>
  <c r="D5606" i="17"/>
  <c r="D5605" i="17"/>
  <c r="D5604" i="17"/>
  <c r="D5603" i="17"/>
  <c r="D5602" i="17"/>
  <c r="D5601" i="17"/>
  <c r="D5600" i="17"/>
  <c r="D5599" i="17"/>
  <c r="D5598" i="17"/>
  <c r="D5597" i="17"/>
  <c r="D5596" i="17"/>
  <c r="D5595" i="17"/>
  <c r="D5594" i="17"/>
  <c r="D5593" i="17"/>
  <c r="D5592" i="17"/>
  <c r="D5591" i="17"/>
  <c r="D5590" i="17"/>
  <c r="D5589" i="17"/>
  <c r="D5588" i="17"/>
  <c r="D5587" i="17"/>
  <c r="D5586" i="17"/>
  <c r="D5585" i="17"/>
  <c r="D5584" i="17"/>
  <c r="D5583" i="17"/>
  <c r="D5582" i="17"/>
  <c r="D5581" i="17"/>
  <c r="D5580" i="17"/>
  <c r="D5579" i="17"/>
  <c r="D5578" i="17"/>
  <c r="D5577" i="17"/>
  <c r="D5576" i="17"/>
  <c r="D5575" i="17"/>
  <c r="D5574" i="17"/>
  <c r="D5573" i="17"/>
  <c r="D5572" i="17"/>
  <c r="D5571" i="17"/>
  <c r="D5570" i="17"/>
  <c r="D5569" i="17"/>
  <c r="D5568" i="17"/>
  <c r="D5567" i="17"/>
  <c r="D5566" i="17"/>
  <c r="D5565" i="17"/>
  <c r="D5564" i="17"/>
  <c r="D5563" i="17"/>
  <c r="D5562" i="17"/>
  <c r="D5561" i="17"/>
  <c r="D5560" i="17"/>
  <c r="D5559" i="17"/>
  <c r="D5558" i="17"/>
  <c r="D5557" i="17"/>
  <c r="D5556" i="17"/>
  <c r="D5555" i="17"/>
  <c r="D5554" i="17"/>
  <c r="D5553" i="17"/>
  <c r="D5552" i="17"/>
  <c r="D5551" i="17"/>
  <c r="D5550" i="17"/>
  <c r="D5549" i="17"/>
  <c r="D5548" i="17"/>
  <c r="D5547" i="17"/>
  <c r="D5546" i="17"/>
  <c r="D5545" i="17"/>
  <c r="D5544" i="17"/>
  <c r="D5543" i="17"/>
  <c r="D5542" i="17"/>
  <c r="D5541" i="17"/>
  <c r="D5540" i="17"/>
  <c r="D5539" i="17"/>
  <c r="D5538" i="17"/>
  <c r="D5537" i="17"/>
  <c r="D5536" i="17"/>
  <c r="D5535" i="17"/>
  <c r="D5534" i="17"/>
  <c r="D5533" i="17"/>
  <c r="D5532" i="17"/>
  <c r="D5531" i="17"/>
  <c r="D5530" i="17"/>
  <c r="D5529" i="17"/>
  <c r="D5528" i="17"/>
  <c r="D5527" i="17"/>
  <c r="D5526" i="17"/>
  <c r="D5525" i="17"/>
  <c r="D5524" i="17"/>
  <c r="D5523" i="17"/>
  <c r="D5522" i="17"/>
  <c r="D5521" i="17"/>
  <c r="D5520" i="17"/>
  <c r="D5519" i="17"/>
  <c r="D5518" i="17"/>
  <c r="D5517" i="17"/>
  <c r="D5516" i="17"/>
  <c r="D5515" i="17"/>
  <c r="D5514" i="17"/>
  <c r="D5513" i="17"/>
  <c r="D5512" i="17"/>
  <c r="D5511" i="17"/>
  <c r="D5510" i="17"/>
  <c r="D5509" i="17"/>
  <c r="D5508" i="17"/>
  <c r="D5507" i="17"/>
  <c r="D5506" i="17"/>
  <c r="D5505" i="17"/>
  <c r="D5504" i="17"/>
  <c r="D5503" i="17"/>
  <c r="D5502" i="17"/>
  <c r="D5501" i="17"/>
  <c r="D5500" i="17"/>
  <c r="D5499" i="17"/>
  <c r="D5498" i="17"/>
  <c r="D5497" i="17"/>
  <c r="D5496" i="17"/>
  <c r="D5495" i="17"/>
  <c r="D5494" i="17"/>
  <c r="D5493" i="17"/>
  <c r="D5492" i="17"/>
  <c r="D5491" i="17"/>
  <c r="D5490" i="17"/>
  <c r="D5489" i="17"/>
  <c r="D5488" i="17"/>
  <c r="D5487" i="17"/>
  <c r="D5486" i="17"/>
  <c r="D5485" i="17"/>
  <c r="D5484" i="17"/>
  <c r="D5483" i="17"/>
  <c r="D5482" i="17"/>
  <c r="D5481" i="17"/>
  <c r="D5480" i="17"/>
  <c r="D5479" i="17"/>
  <c r="D5478" i="17"/>
  <c r="D5477" i="17"/>
  <c r="D5476" i="17"/>
  <c r="D5475" i="17"/>
  <c r="D5474" i="17"/>
  <c r="D5473" i="17"/>
  <c r="D5472" i="17"/>
  <c r="D5471" i="17"/>
  <c r="D5470" i="17"/>
  <c r="D5469" i="17"/>
  <c r="D5468" i="17"/>
  <c r="D5467" i="17"/>
  <c r="D5466" i="17"/>
  <c r="D5465" i="17"/>
  <c r="D5464" i="17"/>
  <c r="D5463" i="17"/>
  <c r="D5462" i="17"/>
  <c r="D5461" i="17"/>
  <c r="D5460" i="17"/>
  <c r="D5459" i="17"/>
  <c r="D5458" i="17"/>
  <c r="D5457" i="17"/>
  <c r="D5456" i="17"/>
  <c r="D5455" i="17"/>
  <c r="D5454" i="17"/>
  <c r="D5453" i="17"/>
  <c r="D5452" i="17"/>
  <c r="D5451" i="17"/>
  <c r="D5450" i="17"/>
  <c r="D5449" i="17"/>
  <c r="D5448" i="17"/>
  <c r="D5447" i="17"/>
  <c r="D5446" i="17"/>
  <c r="D5445" i="17"/>
  <c r="D5444" i="17"/>
  <c r="D5443" i="17"/>
  <c r="D5442" i="17"/>
  <c r="D5441" i="17"/>
  <c r="D5440" i="17"/>
  <c r="D5439" i="17"/>
  <c r="D5438" i="17"/>
  <c r="D5437" i="17"/>
  <c r="D5436" i="17"/>
  <c r="D5435" i="17"/>
  <c r="D5434" i="17"/>
  <c r="D5433" i="17"/>
  <c r="D5432" i="17"/>
  <c r="D5431" i="17"/>
  <c r="D5430" i="17"/>
  <c r="D5429" i="17"/>
  <c r="D5428" i="17"/>
  <c r="D5427" i="17"/>
  <c r="D5426" i="17"/>
  <c r="D5425" i="17"/>
  <c r="D5424" i="17"/>
  <c r="D5423" i="17"/>
  <c r="D5422" i="17"/>
  <c r="D5421" i="17"/>
  <c r="D5420" i="17"/>
  <c r="D5419" i="17"/>
  <c r="D5418" i="17"/>
  <c r="D5417" i="17"/>
  <c r="D5416" i="17"/>
  <c r="D5415" i="17"/>
  <c r="D5414" i="17"/>
  <c r="D5413" i="17"/>
  <c r="D5412" i="17"/>
  <c r="D5411" i="17"/>
  <c r="D5410" i="17"/>
  <c r="D5409" i="17"/>
  <c r="D5408" i="17"/>
  <c r="D5407" i="17"/>
  <c r="D5406" i="17"/>
  <c r="D5405" i="17"/>
  <c r="D5404" i="17"/>
  <c r="D5403" i="17"/>
  <c r="D5402" i="17"/>
  <c r="D5401" i="17"/>
  <c r="D5400" i="17"/>
  <c r="D5399" i="17"/>
  <c r="D5398" i="17"/>
  <c r="D5397" i="17"/>
  <c r="D5396" i="17"/>
  <c r="D5395" i="17"/>
  <c r="D5394" i="17"/>
  <c r="D5393" i="17"/>
  <c r="D5392" i="17"/>
  <c r="D5391" i="17"/>
  <c r="D5390" i="17"/>
  <c r="D5389" i="17"/>
  <c r="D5388" i="17"/>
  <c r="D5387" i="17"/>
  <c r="D5386" i="17"/>
  <c r="D5385" i="17"/>
  <c r="D5384" i="17"/>
  <c r="D5383" i="17"/>
  <c r="D5382" i="17"/>
  <c r="D5381" i="17"/>
  <c r="D5380" i="17"/>
  <c r="D5379" i="17"/>
  <c r="D5378" i="17"/>
  <c r="D5377" i="17"/>
  <c r="D5376" i="17"/>
  <c r="D5375" i="17"/>
  <c r="D5374" i="17"/>
  <c r="D5373" i="17"/>
  <c r="D5372" i="17"/>
  <c r="D5371" i="17"/>
  <c r="D5370" i="17"/>
  <c r="D5369" i="17"/>
  <c r="D5368" i="17"/>
  <c r="D5367" i="17"/>
  <c r="D5366" i="17"/>
  <c r="D5365" i="17"/>
  <c r="D5364" i="17"/>
  <c r="D5363" i="17"/>
  <c r="D5362" i="17"/>
  <c r="D5361" i="17"/>
  <c r="D5360" i="17"/>
  <c r="D5359" i="17"/>
  <c r="D5358" i="17"/>
  <c r="D5357" i="17"/>
  <c r="D5356" i="17"/>
  <c r="D5355" i="17"/>
  <c r="D5354" i="17"/>
  <c r="D5353" i="17"/>
  <c r="D5352" i="17"/>
  <c r="D5351" i="17"/>
  <c r="D5350" i="17"/>
  <c r="D5349" i="17"/>
  <c r="D5348" i="17"/>
  <c r="D5347" i="17"/>
  <c r="D5346" i="17"/>
  <c r="D5345" i="17"/>
  <c r="D5344" i="17"/>
  <c r="D5343" i="17"/>
  <c r="D5342" i="17"/>
  <c r="D5341" i="17"/>
  <c r="D5340" i="17"/>
  <c r="D5339" i="17"/>
  <c r="D5338" i="17"/>
  <c r="D5337" i="17"/>
  <c r="D5336" i="17"/>
  <c r="D5335" i="17"/>
  <c r="D5334" i="17"/>
  <c r="D5333" i="17"/>
  <c r="D5332" i="17"/>
  <c r="D5331" i="17"/>
  <c r="D5330" i="17"/>
  <c r="D5329" i="17"/>
  <c r="D5328" i="17"/>
  <c r="D5327" i="17"/>
  <c r="D5326" i="17"/>
  <c r="D5325" i="17"/>
  <c r="D5324" i="17"/>
  <c r="D5323" i="17"/>
  <c r="D5322" i="17"/>
  <c r="D5321" i="17"/>
  <c r="D5320" i="17"/>
  <c r="D5319" i="17"/>
  <c r="D5318" i="17"/>
  <c r="D5317" i="17"/>
  <c r="D5316" i="17"/>
  <c r="D5315" i="17"/>
  <c r="D5314" i="17"/>
  <c r="D5313" i="17"/>
  <c r="D5312" i="17"/>
  <c r="D5311" i="17"/>
  <c r="D5310" i="17"/>
  <c r="D5309" i="17"/>
  <c r="D5308" i="17"/>
  <c r="D5307" i="17"/>
  <c r="D5306" i="17"/>
  <c r="D5305" i="17"/>
  <c r="D5304" i="17"/>
  <c r="D5303" i="17"/>
  <c r="D5302" i="17"/>
  <c r="D5301" i="17"/>
  <c r="D5300" i="17"/>
  <c r="D5299" i="17"/>
  <c r="D5298" i="17"/>
  <c r="D5297" i="17"/>
  <c r="D5296" i="17"/>
  <c r="D5295" i="17"/>
  <c r="D5294" i="17"/>
  <c r="D5293" i="17"/>
  <c r="D5292" i="17"/>
  <c r="D5291" i="17"/>
  <c r="D5290" i="17"/>
  <c r="D5289" i="17"/>
  <c r="D5288" i="17"/>
  <c r="D5287" i="17"/>
  <c r="D5286" i="17"/>
  <c r="D5285" i="17"/>
  <c r="D5284" i="17"/>
  <c r="D5283" i="17"/>
  <c r="D5282" i="17"/>
  <c r="D5281" i="17"/>
  <c r="D5280" i="17"/>
  <c r="D5279" i="17"/>
  <c r="D5278" i="17"/>
  <c r="D5277" i="17"/>
  <c r="D5276" i="17"/>
  <c r="D5275" i="17"/>
  <c r="D5274" i="17"/>
  <c r="D5273" i="17"/>
  <c r="D5272" i="17"/>
  <c r="D5271" i="17"/>
  <c r="D5270" i="17"/>
  <c r="D5269" i="17"/>
  <c r="D5268" i="17"/>
  <c r="D5267" i="17"/>
  <c r="D5266" i="17"/>
  <c r="D5265" i="17"/>
  <c r="D5264" i="17"/>
  <c r="D5263" i="17"/>
  <c r="D5262" i="17"/>
  <c r="D5261" i="17"/>
  <c r="D5260" i="17"/>
  <c r="D5259" i="17"/>
  <c r="D5258" i="17"/>
  <c r="D5257" i="17"/>
  <c r="D5256" i="17"/>
  <c r="D5255" i="17"/>
  <c r="D5254" i="17"/>
  <c r="D5253" i="17"/>
  <c r="D5252" i="17"/>
  <c r="D5251" i="17"/>
  <c r="D5250" i="17"/>
  <c r="D5249" i="17"/>
  <c r="D5248" i="17"/>
  <c r="D5247" i="17"/>
  <c r="D5246" i="17"/>
  <c r="D5245" i="17"/>
  <c r="D5244" i="17"/>
  <c r="D5243" i="17"/>
  <c r="D5242" i="17"/>
  <c r="D5241" i="17"/>
  <c r="D5240" i="17"/>
  <c r="D5239" i="17"/>
  <c r="D5238" i="17"/>
  <c r="D5237" i="17"/>
  <c r="D5236" i="17"/>
  <c r="D5235" i="17"/>
  <c r="D5234" i="17"/>
  <c r="D5233" i="17"/>
  <c r="D5232" i="17"/>
  <c r="D5231" i="17"/>
  <c r="D5230" i="17"/>
  <c r="D5229" i="17"/>
  <c r="D5228" i="17"/>
  <c r="D5227" i="17"/>
  <c r="D5226" i="17"/>
  <c r="D5225" i="17"/>
  <c r="D5224" i="17"/>
  <c r="D5223" i="17"/>
  <c r="D5222" i="17"/>
  <c r="D5221" i="17"/>
  <c r="D5220" i="17"/>
  <c r="D5219" i="17"/>
  <c r="D5218" i="17"/>
  <c r="D5217" i="17"/>
  <c r="D5216" i="17"/>
  <c r="D5215" i="17"/>
  <c r="D5214" i="17"/>
  <c r="D5213" i="17"/>
  <c r="D5212" i="17"/>
  <c r="D5211" i="17"/>
  <c r="D5210" i="17"/>
  <c r="D5209" i="17"/>
  <c r="D5208" i="17"/>
  <c r="D5207" i="17"/>
  <c r="D5206" i="17"/>
  <c r="D5205" i="17"/>
  <c r="D5204" i="17"/>
  <c r="D5203" i="17"/>
  <c r="D5202" i="17"/>
  <c r="D5201" i="17"/>
  <c r="D5200" i="17"/>
  <c r="D5199" i="17"/>
  <c r="D5198" i="17"/>
  <c r="D5197" i="17"/>
  <c r="D5196" i="17"/>
  <c r="D5195" i="17"/>
  <c r="D5194" i="17"/>
  <c r="D5193" i="17"/>
  <c r="D5192" i="17"/>
  <c r="D5191" i="17"/>
  <c r="D5190" i="17"/>
  <c r="D5189" i="17"/>
  <c r="D5188" i="17"/>
  <c r="D5187" i="17"/>
  <c r="D5186" i="17"/>
  <c r="D5185" i="17"/>
  <c r="D5184" i="17"/>
  <c r="D5183" i="17"/>
  <c r="D5182" i="17"/>
  <c r="D5181" i="17"/>
  <c r="D5180" i="17"/>
  <c r="D5179" i="17"/>
  <c r="D5178" i="17"/>
  <c r="D5177" i="17"/>
  <c r="D5176" i="17"/>
  <c r="D5175" i="17"/>
  <c r="D5174" i="17"/>
  <c r="D5173" i="17"/>
  <c r="D5172" i="17"/>
  <c r="D5171" i="17"/>
  <c r="D5170" i="17"/>
  <c r="D5169" i="17"/>
  <c r="D5168" i="17"/>
  <c r="D5167" i="17"/>
  <c r="D5166" i="17"/>
  <c r="D5165" i="17"/>
  <c r="D5164" i="17"/>
  <c r="D5163" i="17"/>
  <c r="D5162" i="17"/>
  <c r="D5161" i="17"/>
  <c r="D5160" i="17"/>
  <c r="D5159" i="17"/>
  <c r="D5158" i="17"/>
  <c r="D5157" i="17"/>
  <c r="D5156" i="17"/>
  <c r="D5155" i="17"/>
  <c r="D5154" i="17"/>
  <c r="D5153" i="17"/>
  <c r="D5152" i="17"/>
  <c r="D5151" i="17"/>
  <c r="D5150" i="17"/>
  <c r="D5149" i="17"/>
  <c r="D5148" i="17"/>
  <c r="D5147" i="17"/>
  <c r="D5146" i="17"/>
  <c r="D5145" i="17"/>
  <c r="D5144" i="17"/>
  <c r="D5143" i="17"/>
  <c r="D5142" i="17"/>
  <c r="D5141" i="17"/>
  <c r="D5140" i="17"/>
  <c r="D5139" i="17"/>
  <c r="D5138" i="17"/>
  <c r="D5137" i="17"/>
  <c r="D5136" i="17"/>
  <c r="D5135" i="17"/>
  <c r="D5134" i="17"/>
  <c r="D5133" i="17"/>
  <c r="D5132" i="17"/>
  <c r="D5131" i="17"/>
  <c r="D5130" i="17"/>
  <c r="D5129" i="17"/>
  <c r="D5128" i="17"/>
  <c r="D5127" i="17"/>
  <c r="D5126" i="17"/>
  <c r="D5125" i="17"/>
  <c r="D5124" i="17"/>
  <c r="D5123" i="17"/>
  <c r="D5122" i="17"/>
  <c r="D5121" i="17"/>
  <c r="D5120" i="17"/>
  <c r="D5119" i="17"/>
  <c r="D5118" i="17"/>
  <c r="D5117" i="17"/>
  <c r="D5116" i="17"/>
  <c r="D5115" i="17"/>
  <c r="D5114" i="17"/>
  <c r="D5113" i="17"/>
  <c r="D5112" i="17"/>
  <c r="D5111" i="17"/>
  <c r="D5110" i="17"/>
  <c r="D5109" i="17"/>
  <c r="D5108" i="17"/>
  <c r="D5107" i="17"/>
  <c r="D5106" i="17"/>
  <c r="D5105" i="17"/>
  <c r="D5104" i="17"/>
  <c r="D5103" i="17"/>
  <c r="D5102" i="17"/>
  <c r="D5101" i="17"/>
  <c r="D5100" i="17"/>
  <c r="D5099" i="17"/>
  <c r="D5098" i="17"/>
  <c r="D5097" i="17"/>
  <c r="D5096" i="17"/>
  <c r="D5095" i="17"/>
  <c r="D5094" i="17"/>
  <c r="D5093" i="17"/>
  <c r="D5092" i="17"/>
  <c r="D5091" i="17"/>
  <c r="D5090" i="17"/>
  <c r="D5089" i="17"/>
  <c r="D5088" i="17"/>
  <c r="D5087" i="17"/>
  <c r="D5086" i="17"/>
  <c r="D5085" i="17"/>
  <c r="D5084" i="17"/>
  <c r="D5083" i="17"/>
  <c r="D5082" i="17"/>
  <c r="D5081" i="17"/>
  <c r="D5080" i="17"/>
  <c r="D5079" i="17"/>
  <c r="D5078" i="17"/>
  <c r="D5077" i="17"/>
  <c r="D5076" i="17"/>
  <c r="D5075" i="17"/>
  <c r="D5074" i="17"/>
  <c r="D5073" i="17"/>
  <c r="D5072" i="17"/>
  <c r="D5071" i="17"/>
  <c r="D5070" i="17"/>
  <c r="D5069" i="17"/>
  <c r="D5068" i="17"/>
  <c r="D5067" i="17"/>
  <c r="D5066" i="17"/>
  <c r="D5065" i="17"/>
  <c r="D5064" i="17"/>
  <c r="D5063" i="17"/>
  <c r="D5062" i="17"/>
  <c r="D5061" i="17"/>
  <c r="D5060" i="17"/>
  <c r="D5059" i="17"/>
  <c r="D5058" i="17"/>
  <c r="D5057" i="17"/>
  <c r="D5056" i="17"/>
  <c r="D5055" i="17"/>
  <c r="D5054" i="17"/>
  <c r="D5053" i="17"/>
  <c r="D5052" i="17"/>
  <c r="D5051" i="17"/>
  <c r="D5050" i="17"/>
  <c r="D5049" i="17"/>
  <c r="D5048" i="17"/>
  <c r="D5047" i="17"/>
  <c r="D5046" i="17"/>
  <c r="D5045" i="17"/>
  <c r="D5044" i="17"/>
  <c r="D5043" i="17"/>
  <c r="D5042" i="17"/>
  <c r="D5041" i="17"/>
  <c r="D5040" i="17"/>
  <c r="D5039" i="17"/>
  <c r="D5038" i="17"/>
  <c r="D5037" i="17"/>
  <c r="D5036" i="17"/>
  <c r="D5035" i="17"/>
  <c r="D5034" i="17"/>
  <c r="D5033" i="17"/>
  <c r="D5032" i="17"/>
  <c r="D5031" i="17"/>
  <c r="D5030" i="17"/>
  <c r="D5029" i="17"/>
  <c r="D5028" i="17"/>
  <c r="D5027" i="17"/>
  <c r="D5026" i="17"/>
  <c r="D5025" i="17"/>
  <c r="D5024" i="17"/>
  <c r="D5023" i="17"/>
  <c r="D5022" i="17"/>
  <c r="D5021" i="17"/>
  <c r="D5020" i="17"/>
  <c r="D5019" i="17"/>
  <c r="D5018" i="17"/>
  <c r="D5017" i="17"/>
  <c r="D5016" i="17"/>
  <c r="D5015" i="17"/>
  <c r="D5014" i="17"/>
  <c r="D5013" i="17"/>
  <c r="D5012" i="17"/>
  <c r="D5011" i="17"/>
  <c r="D5010" i="17"/>
  <c r="D5009" i="17"/>
  <c r="D5008" i="17"/>
  <c r="D5007" i="17"/>
  <c r="D5006" i="17"/>
  <c r="D5005" i="17"/>
  <c r="D5004" i="17"/>
  <c r="D5003" i="17"/>
  <c r="D5002" i="17"/>
  <c r="D5001" i="17"/>
  <c r="D5000" i="17"/>
  <c r="D4999" i="17"/>
  <c r="D4998" i="17"/>
  <c r="D4997" i="17"/>
  <c r="D4996" i="17"/>
  <c r="D4995" i="17"/>
  <c r="D4994" i="17"/>
  <c r="D4993" i="17"/>
  <c r="D4992" i="17"/>
  <c r="D4991" i="17"/>
  <c r="D4990" i="17"/>
  <c r="D4989" i="17"/>
  <c r="D4988" i="17"/>
  <c r="D4987" i="17"/>
  <c r="D4986" i="17"/>
  <c r="D4985" i="17"/>
  <c r="D4984" i="17"/>
  <c r="D4983" i="17"/>
  <c r="D4982" i="17"/>
  <c r="D4981" i="17"/>
  <c r="D4980" i="17"/>
  <c r="D4979" i="17"/>
  <c r="D4978" i="17"/>
  <c r="D4977" i="17"/>
  <c r="D4976" i="17"/>
  <c r="D4975" i="17"/>
  <c r="D4974" i="17"/>
  <c r="D4973" i="17"/>
  <c r="D4972" i="17"/>
  <c r="D4971" i="17"/>
  <c r="D4970" i="17"/>
  <c r="D4969" i="17"/>
  <c r="D4968" i="17"/>
  <c r="D4967" i="17"/>
  <c r="D4966" i="17"/>
  <c r="D4965" i="17"/>
  <c r="D4964" i="17"/>
  <c r="D4963" i="17"/>
  <c r="D4962" i="17"/>
  <c r="D4961" i="17"/>
  <c r="D4960" i="17"/>
  <c r="D4959" i="17"/>
  <c r="D4958" i="17"/>
  <c r="D4957" i="17"/>
  <c r="D4956" i="17"/>
  <c r="D4955" i="17"/>
  <c r="D4954" i="17"/>
  <c r="D4953" i="17"/>
  <c r="D4952" i="17"/>
  <c r="D4951" i="17"/>
  <c r="D4950" i="17"/>
  <c r="D4949" i="17"/>
  <c r="D4948" i="17"/>
  <c r="D4947" i="17"/>
  <c r="D4946" i="17"/>
  <c r="D4945" i="17"/>
  <c r="D4944" i="17"/>
  <c r="D4943" i="17"/>
  <c r="D4942" i="17"/>
  <c r="D4941" i="17"/>
  <c r="D4940" i="17"/>
  <c r="D4939" i="17"/>
  <c r="D4938" i="17"/>
  <c r="D4937" i="17"/>
  <c r="D4936" i="17"/>
  <c r="D4935" i="17"/>
  <c r="D4934" i="17"/>
  <c r="D4933" i="17"/>
  <c r="D4932" i="17"/>
  <c r="D4931" i="17"/>
  <c r="D4930" i="17"/>
  <c r="D4929" i="17"/>
  <c r="D4928" i="17"/>
  <c r="D4927" i="17"/>
  <c r="D4926" i="17"/>
  <c r="D4925" i="17"/>
  <c r="D4924" i="17"/>
  <c r="D4923" i="17"/>
  <c r="D4922" i="17"/>
  <c r="D4921" i="17"/>
  <c r="D4920" i="17"/>
  <c r="D4919" i="17"/>
  <c r="D4918" i="17"/>
  <c r="D4917" i="17"/>
  <c r="D4916" i="17"/>
  <c r="D4915" i="17"/>
  <c r="D4914" i="17"/>
  <c r="D4913" i="17"/>
  <c r="D4912" i="17"/>
  <c r="D4911" i="17"/>
  <c r="D4910" i="17"/>
  <c r="D4909" i="17"/>
  <c r="D4908" i="17"/>
  <c r="D4907" i="17"/>
  <c r="D4906" i="17"/>
  <c r="D4905" i="17"/>
  <c r="D4904" i="17"/>
  <c r="D4903" i="17"/>
  <c r="D4902" i="17"/>
  <c r="D4901" i="17"/>
  <c r="D4900" i="17"/>
  <c r="D4899" i="17"/>
  <c r="D4898" i="17"/>
  <c r="D4897" i="17"/>
  <c r="D4896" i="17"/>
  <c r="D4895" i="17"/>
  <c r="D4894" i="17"/>
  <c r="D4893" i="17"/>
  <c r="D4892" i="17"/>
  <c r="D4891" i="17"/>
  <c r="D4890" i="17"/>
  <c r="D4889" i="17"/>
  <c r="D4888" i="17"/>
  <c r="D4887" i="17"/>
  <c r="D4886" i="17"/>
  <c r="D4885" i="17"/>
  <c r="D4884" i="17"/>
  <c r="D4883" i="17"/>
  <c r="D4882" i="17"/>
  <c r="D4881" i="17"/>
  <c r="D4880" i="17"/>
  <c r="D4879" i="17"/>
  <c r="D4878" i="17"/>
  <c r="D4877" i="17"/>
  <c r="D4876" i="17"/>
  <c r="D4875" i="17"/>
  <c r="D4874" i="17"/>
  <c r="D4873" i="17"/>
  <c r="D4872" i="17"/>
  <c r="D4871" i="17"/>
  <c r="D4870" i="17"/>
  <c r="D4869" i="17"/>
  <c r="D4868" i="17"/>
  <c r="D4867" i="17"/>
  <c r="D4866" i="17"/>
  <c r="D4865" i="17"/>
  <c r="D4864" i="17"/>
  <c r="D4863" i="17"/>
  <c r="D4862" i="17"/>
  <c r="D4861" i="17"/>
  <c r="D4860" i="17"/>
  <c r="D4859" i="17"/>
  <c r="D4858" i="17"/>
  <c r="D4857" i="17"/>
  <c r="D4856" i="17"/>
  <c r="D4855" i="17"/>
  <c r="D4854" i="17"/>
  <c r="D4853" i="17"/>
  <c r="D4852" i="17"/>
  <c r="D4851" i="17"/>
  <c r="D4850" i="17"/>
  <c r="D4849" i="17"/>
  <c r="D4848" i="17"/>
  <c r="D4847" i="17"/>
  <c r="D4846" i="17"/>
  <c r="D4845" i="17"/>
  <c r="D4844" i="17"/>
  <c r="D4843" i="17"/>
  <c r="D4842" i="17"/>
  <c r="D4841" i="17"/>
  <c r="D4840" i="17"/>
  <c r="D4839" i="17"/>
  <c r="D4838" i="17"/>
  <c r="D4837" i="17"/>
  <c r="D4836" i="17"/>
  <c r="D4835" i="17"/>
  <c r="D4834" i="17"/>
  <c r="D4833" i="17"/>
  <c r="D4832" i="17"/>
  <c r="D4831" i="17"/>
  <c r="D4830" i="17"/>
  <c r="D4829" i="17"/>
  <c r="D4828" i="17"/>
  <c r="D4827" i="17"/>
  <c r="D4826" i="17"/>
  <c r="D4825" i="17"/>
  <c r="D4824" i="17"/>
  <c r="D4823" i="17"/>
  <c r="D4822" i="17"/>
  <c r="D4821" i="17"/>
  <c r="D4820" i="17"/>
  <c r="D4819" i="17"/>
  <c r="D4818" i="17"/>
  <c r="D4817" i="17"/>
  <c r="D4816" i="17"/>
  <c r="D4815" i="17"/>
  <c r="D4814" i="17"/>
  <c r="D4813" i="17"/>
  <c r="D4812" i="17"/>
  <c r="D4811" i="17"/>
  <c r="D4810" i="17"/>
  <c r="D4809" i="17"/>
  <c r="D4808" i="17"/>
  <c r="D4807" i="17"/>
  <c r="D4806" i="17"/>
  <c r="D4805" i="17"/>
  <c r="D4804" i="17"/>
  <c r="D4803" i="17"/>
  <c r="D4802" i="17"/>
  <c r="D4801" i="17"/>
  <c r="D4800" i="17"/>
  <c r="D4799" i="17"/>
  <c r="D4798" i="17"/>
  <c r="D4797" i="17"/>
  <c r="D4796" i="17"/>
  <c r="D4795" i="17"/>
  <c r="D4794" i="17"/>
  <c r="D4793" i="17"/>
  <c r="D4792" i="17"/>
  <c r="D4791" i="17"/>
  <c r="D4790" i="17"/>
  <c r="D4789" i="17"/>
  <c r="D4788" i="17"/>
  <c r="D4787" i="17"/>
  <c r="D4786" i="17"/>
  <c r="D4785" i="17"/>
  <c r="D4784" i="17"/>
  <c r="D4783" i="17"/>
  <c r="D4782" i="17"/>
  <c r="D4781" i="17"/>
  <c r="D4780" i="17"/>
  <c r="D4779" i="17"/>
  <c r="D4778" i="17"/>
  <c r="D4777" i="17"/>
  <c r="D4776" i="17"/>
  <c r="D4775" i="17"/>
  <c r="D4774" i="17"/>
  <c r="D4773" i="17"/>
  <c r="D4772" i="17"/>
  <c r="D4771" i="17"/>
  <c r="D4770" i="17"/>
  <c r="D4769" i="17"/>
  <c r="D4768" i="17"/>
  <c r="D4767" i="17"/>
  <c r="D4766" i="17"/>
  <c r="D4765" i="17"/>
  <c r="D4764" i="17"/>
  <c r="D4763" i="17"/>
  <c r="D4762" i="17"/>
  <c r="D4761" i="17"/>
  <c r="D4760" i="17"/>
  <c r="D4759" i="17"/>
  <c r="D4758" i="17"/>
  <c r="D4757" i="17"/>
  <c r="D4756" i="17"/>
  <c r="D4755" i="17"/>
  <c r="D4754" i="17"/>
  <c r="D4753" i="17"/>
  <c r="D4752" i="17"/>
  <c r="D4751" i="17"/>
  <c r="D4750" i="17"/>
  <c r="D4749" i="17"/>
  <c r="D4748" i="17"/>
  <c r="D4747" i="17"/>
  <c r="D4746" i="17"/>
  <c r="D4745" i="17"/>
  <c r="D4744" i="17"/>
  <c r="D4743" i="17"/>
  <c r="D4742" i="17"/>
  <c r="D4741" i="17"/>
  <c r="D4740" i="17"/>
  <c r="D4739" i="17"/>
  <c r="D4738" i="17"/>
  <c r="D4737" i="17"/>
  <c r="D4736" i="17"/>
  <c r="D4735" i="17"/>
  <c r="D4734" i="17"/>
  <c r="D4733" i="17"/>
  <c r="D4732" i="17"/>
  <c r="D4731" i="17"/>
  <c r="D4730" i="17"/>
  <c r="D4729" i="17"/>
  <c r="D4728" i="17"/>
  <c r="D4727" i="17"/>
  <c r="D4726" i="17"/>
  <c r="D4725" i="17"/>
  <c r="D4724" i="17"/>
  <c r="D4723" i="17"/>
  <c r="D4722" i="17"/>
  <c r="D4721" i="17"/>
  <c r="D4720" i="17"/>
  <c r="D4719" i="17"/>
  <c r="D4718" i="17"/>
  <c r="D4717" i="17"/>
  <c r="D4716" i="17"/>
  <c r="D4715" i="17"/>
  <c r="D4714" i="17"/>
  <c r="D4713" i="17"/>
  <c r="D4712" i="17"/>
  <c r="D4711" i="17"/>
  <c r="D4710" i="17"/>
  <c r="D4709" i="17"/>
  <c r="D4708" i="17"/>
  <c r="D4707" i="17"/>
  <c r="D4706" i="17"/>
  <c r="D4705" i="17"/>
  <c r="D4704" i="17"/>
  <c r="D4703" i="17"/>
  <c r="D4702" i="17"/>
  <c r="D4701" i="17"/>
  <c r="D4700" i="17"/>
  <c r="D4699" i="17"/>
  <c r="D4698" i="17"/>
  <c r="D4697" i="17"/>
  <c r="D4696" i="17"/>
  <c r="D4695" i="17"/>
  <c r="D4694" i="17"/>
  <c r="D4693" i="17"/>
  <c r="D4692" i="17"/>
  <c r="D4691" i="17"/>
  <c r="D4690" i="17"/>
  <c r="D4689" i="17"/>
  <c r="D4688" i="17"/>
  <c r="D4687" i="17"/>
  <c r="D4686" i="17"/>
  <c r="D4685" i="17"/>
  <c r="D4684" i="17"/>
  <c r="D4683" i="17"/>
  <c r="D4682" i="17"/>
  <c r="D4681" i="17"/>
  <c r="D4680" i="17"/>
  <c r="D4679" i="17"/>
  <c r="D4678" i="17"/>
  <c r="D4677" i="17"/>
  <c r="D4676" i="17"/>
  <c r="D4675" i="17"/>
  <c r="D4674" i="17"/>
  <c r="D4673" i="17"/>
  <c r="D4672" i="17"/>
  <c r="D4671" i="17"/>
  <c r="D4670" i="17"/>
  <c r="D4669" i="17"/>
  <c r="D4668" i="17"/>
  <c r="D4667" i="17"/>
  <c r="D4666" i="17"/>
  <c r="D4665" i="17"/>
  <c r="D4664" i="17"/>
  <c r="D4663" i="17"/>
  <c r="D4662" i="17"/>
  <c r="D4661" i="17"/>
  <c r="D4660" i="17"/>
  <c r="D4659" i="17"/>
  <c r="D4658" i="17"/>
  <c r="D4657" i="17"/>
  <c r="D4656" i="17"/>
  <c r="D4655" i="17"/>
  <c r="D4654" i="17"/>
  <c r="D4653" i="17"/>
  <c r="D4652" i="17"/>
  <c r="D4651" i="17"/>
  <c r="D4650" i="17"/>
  <c r="D4649" i="17"/>
  <c r="D4648" i="17"/>
  <c r="D4647" i="17"/>
  <c r="D4646" i="17"/>
  <c r="D4645" i="17"/>
  <c r="D4644" i="17"/>
  <c r="D4643" i="17"/>
  <c r="D4642" i="17"/>
  <c r="D4641" i="17"/>
  <c r="D4640" i="17"/>
  <c r="D4639" i="17"/>
  <c r="D4638" i="17"/>
  <c r="D4637" i="17"/>
  <c r="D4636" i="17"/>
  <c r="D4635" i="17"/>
  <c r="D4634" i="17"/>
  <c r="D4633" i="17"/>
  <c r="D4632" i="17"/>
  <c r="D4631" i="17"/>
  <c r="D4630" i="17"/>
  <c r="D4629" i="17"/>
  <c r="D4628" i="17"/>
  <c r="D4627" i="17"/>
  <c r="D4626" i="17"/>
  <c r="D4625" i="17"/>
  <c r="D4624" i="17"/>
  <c r="D4623" i="17"/>
  <c r="D4622" i="17"/>
  <c r="D4621" i="17"/>
  <c r="D4620" i="17"/>
  <c r="D4619" i="17"/>
  <c r="D4618" i="17"/>
  <c r="D4617" i="17"/>
  <c r="D4616" i="17"/>
  <c r="D4615" i="17"/>
  <c r="D4614" i="17"/>
  <c r="D4613" i="17"/>
  <c r="D4612" i="17"/>
  <c r="D4611" i="17"/>
  <c r="D4610" i="17"/>
  <c r="D4609" i="17"/>
  <c r="D4608" i="17"/>
  <c r="D4607" i="17"/>
  <c r="D4606" i="17"/>
  <c r="D4605" i="17"/>
  <c r="D4604" i="17"/>
  <c r="D4603" i="17"/>
  <c r="D4602" i="17"/>
  <c r="D4601" i="17"/>
  <c r="D4600" i="17"/>
  <c r="D4599" i="17"/>
  <c r="D4598" i="17"/>
  <c r="D4597" i="17"/>
  <c r="D4596" i="17"/>
  <c r="D4595" i="17"/>
  <c r="D4594" i="17"/>
  <c r="D4593" i="17"/>
  <c r="D4592" i="17"/>
  <c r="D4591" i="17"/>
  <c r="D4590" i="17"/>
  <c r="D4589" i="17"/>
  <c r="D4588" i="17"/>
  <c r="D4587" i="17"/>
  <c r="D4586" i="17"/>
  <c r="D4585" i="17"/>
  <c r="D4584" i="17"/>
  <c r="D4583" i="17"/>
  <c r="D4582" i="17"/>
  <c r="D4581" i="17"/>
  <c r="D4580" i="17"/>
  <c r="D4579" i="17"/>
  <c r="D4578" i="17"/>
  <c r="D4577" i="17"/>
  <c r="D4576" i="17"/>
  <c r="D4575" i="17"/>
  <c r="D4574" i="17"/>
  <c r="D4573" i="17"/>
  <c r="D4572" i="17"/>
  <c r="D4571" i="17"/>
  <c r="D4570" i="17"/>
  <c r="D4569" i="17"/>
  <c r="D4568" i="17"/>
  <c r="D4567" i="17"/>
  <c r="D4566" i="17"/>
  <c r="D4565" i="17"/>
  <c r="D4564" i="17"/>
  <c r="D4563" i="17"/>
  <c r="D4562" i="17"/>
  <c r="D4561" i="17"/>
  <c r="D4560" i="17"/>
  <c r="D4559" i="17"/>
  <c r="D4558" i="17"/>
  <c r="D4557" i="17"/>
  <c r="D4556" i="17"/>
  <c r="D4555" i="17"/>
  <c r="D4554" i="17"/>
  <c r="D4553" i="17"/>
  <c r="D4552" i="17"/>
  <c r="D4551" i="17"/>
  <c r="D4550" i="17"/>
  <c r="D4549" i="17"/>
  <c r="D4548" i="17"/>
  <c r="D4547" i="17"/>
  <c r="D4546" i="17"/>
  <c r="D4545" i="17"/>
  <c r="D4544" i="17"/>
  <c r="D4543" i="17"/>
  <c r="D4542" i="17"/>
  <c r="D4541" i="17"/>
  <c r="D4540" i="17"/>
  <c r="D4539" i="17"/>
  <c r="D4538" i="17"/>
  <c r="D4537" i="17"/>
  <c r="D4536" i="17"/>
  <c r="D4535" i="17"/>
  <c r="D4534" i="17"/>
  <c r="D4533" i="17"/>
  <c r="D4532" i="17"/>
  <c r="D4531" i="17"/>
  <c r="D4530" i="17"/>
  <c r="D4529" i="17"/>
  <c r="D4528" i="17"/>
  <c r="D4527" i="17"/>
  <c r="D4526" i="17"/>
  <c r="D4525" i="17"/>
  <c r="D4524" i="17"/>
  <c r="D4523" i="17"/>
  <c r="D4522" i="17"/>
  <c r="D4521" i="17"/>
  <c r="D4520" i="17"/>
  <c r="D4519" i="17"/>
  <c r="D4518" i="17"/>
  <c r="D4517" i="17"/>
  <c r="D4516" i="17"/>
  <c r="D4515" i="17"/>
  <c r="D4514" i="17"/>
  <c r="D4513" i="17"/>
  <c r="D4512" i="17"/>
  <c r="D4511" i="17"/>
  <c r="D4510" i="17"/>
  <c r="D4509" i="17"/>
  <c r="D4508" i="17"/>
  <c r="D4507" i="17"/>
  <c r="D4506" i="17"/>
  <c r="D4505" i="17"/>
  <c r="D4504" i="17"/>
  <c r="D4503" i="17"/>
  <c r="D4502" i="17"/>
  <c r="D4501" i="17"/>
  <c r="D4500" i="17"/>
  <c r="D4499" i="17"/>
  <c r="D4498" i="17"/>
  <c r="D4497" i="17"/>
  <c r="D4496" i="17"/>
  <c r="D4495" i="17"/>
  <c r="D4494" i="17"/>
  <c r="D4493" i="17"/>
  <c r="D4492" i="17"/>
  <c r="D4491" i="17"/>
  <c r="D4490" i="17"/>
  <c r="D4489" i="17"/>
  <c r="D4488" i="17"/>
  <c r="D4487" i="17"/>
  <c r="D4486" i="17"/>
  <c r="D4485" i="17"/>
  <c r="D4484" i="17"/>
  <c r="D4483" i="17"/>
  <c r="D4482" i="17"/>
  <c r="D4481" i="17"/>
  <c r="D4480" i="17"/>
  <c r="D4479" i="17"/>
  <c r="D4478" i="17"/>
  <c r="D4477" i="17"/>
  <c r="D4476" i="17"/>
  <c r="D4475" i="17"/>
  <c r="D4474" i="17"/>
  <c r="D4473" i="17"/>
  <c r="D4472" i="17"/>
  <c r="D4471" i="17"/>
  <c r="D4470" i="17"/>
  <c r="D4469" i="17"/>
  <c r="D4468" i="17"/>
  <c r="D4467" i="17"/>
  <c r="D4466" i="17"/>
  <c r="D4465" i="17"/>
  <c r="D4464" i="17"/>
  <c r="D4463" i="17"/>
  <c r="D4462" i="17"/>
  <c r="D4461" i="17"/>
  <c r="D4460" i="17"/>
  <c r="D4459" i="17"/>
  <c r="D4458" i="17"/>
  <c r="D4457" i="17"/>
  <c r="D4456" i="17"/>
  <c r="D4455" i="17"/>
  <c r="D4454" i="17"/>
  <c r="D4453" i="17"/>
  <c r="D4452" i="17"/>
  <c r="D4451" i="17"/>
  <c r="D4450" i="17"/>
  <c r="D4449" i="17"/>
  <c r="D4448" i="17"/>
  <c r="D4447" i="17"/>
  <c r="D4446" i="17"/>
  <c r="D4445" i="17"/>
  <c r="D4444" i="17"/>
  <c r="D4443" i="17"/>
  <c r="D4442" i="17"/>
  <c r="D4441" i="17"/>
  <c r="D4440" i="17"/>
  <c r="D4439" i="17"/>
  <c r="D4438" i="17"/>
  <c r="D4437" i="17"/>
  <c r="D4436" i="17"/>
  <c r="D4435" i="17"/>
  <c r="D4434" i="17"/>
  <c r="D4433" i="17"/>
  <c r="D4432" i="17"/>
  <c r="D4431" i="17"/>
  <c r="D4430" i="17"/>
  <c r="D4429" i="17"/>
  <c r="D4428" i="17"/>
  <c r="D4427" i="17"/>
  <c r="D4426" i="17"/>
  <c r="D4425" i="17"/>
  <c r="D4424" i="17"/>
  <c r="D4423" i="17"/>
  <c r="D4422" i="17"/>
  <c r="D4421" i="17"/>
  <c r="D4420" i="17"/>
  <c r="D4419" i="17"/>
  <c r="D4418" i="17"/>
  <c r="D4417" i="17"/>
  <c r="D4416" i="17"/>
  <c r="D4415" i="17"/>
  <c r="D4414" i="17"/>
  <c r="D4413" i="17"/>
  <c r="D4412" i="17"/>
  <c r="D4411" i="17"/>
  <c r="D4410" i="17"/>
  <c r="D4409" i="17"/>
  <c r="D4408" i="17"/>
  <c r="D4407" i="17"/>
  <c r="D4406" i="17"/>
  <c r="D4405" i="17"/>
  <c r="D4404" i="17"/>
  <c r="D4403" i="17"/>
  <c r="D4402" i="17"/>
  <c r="D4401" i="17"/>
  <c r="D4400" i="17"/>
  <c r="D4399" i="17"/>
  <c r="D4398" i="17"/>
  <c r="D4397" i="17"/>
  <c r="D4396" i="17"/>
  <c r="D4395" i="17"/>
  <c r="D4394" i="17"/>
  <c r="D4393" i="17"/>
  <c r="D4392" i="17"/>
  <c r="D4391" i="17"/>
  <c r="D4390" i="17"/>
  <c r="D4389" i="17"/>
  <c r="D4388" i="17"/>
  <c r="D4387" i="17"/>
  <c r="D4386" i="17"/>
  <c r="D4385" i="17"/>
  <c r="D4384" i="17"/>
  <c r="D4383" i="17"/>
  <c r="D4382" i="17"/>
  <c r="D4381" i="17"/>
  <c r="D4380" i="17"/>
  <c r="D4379" i="17"/>
  <c r="D4378" i="17"/>
  <c r="D4377" i="17"/>
  <c r="D4376" i="17"/>
  <c r="D4375" i="17"/>
  <c r="D4374" i="17"/>
  <c r="D4373" i="17"/>
  <c r="D4372" i="17"/>
  <c r="D4371" i="17"/>
  <c r="D4370" i="17"/>
  <c r="D4369" i="17"/>
  <c r="D4368" i="17"/>
  <c r="D4367" i="17"/>
  <c r="D4366" i="17"/>
  <c r="D4365" i="17"/>
  <c r="D4364" i="17"/>
  <c r="D4363" i="17"/>
  <c r="D4362" i="17"/>
  <c r="D4361" i="17"/>
  <c r="D4360" i="17"/>
  <c r="D4359" i="17"/>
  <c r="D4358" i="17"/>
  <c r="D4357" i="17"/>
  <c r="D4356" i="17"/>
  <c r="D4355" i="17"/>
  <c r="D4354" i="17"/>
  <c r="D4353" i="17"/>
  <c r="D4352" i="17"/>
  <c r="D4351" i="17"/>
  <c r="D4350" i="17"/>
  <c r="D4349" i="17"/>
  <c r="D4348" i="17"/>
  <c r="D4347" i="17"/>
  <c r="D4346" i="17"/>
  <c r="D4345" i="17"/>
  <c r="D4344" i="17"/>
  <c r="D4343" i="17"/>
  <c r="D4342" i="17"/>
  <c r="D4341" i="17"/>
  <c r="D4340" i="17"/>
  <c r="D4339" i="17"/>
  <c r="D4338" i="17"/>
  <c r="D4337" i="17"/>
  <c r="D4336" i="17"/>
  <c r="D4335" i="17"/>
  <c r="D4334" i="17"/>
  <c r="D4333" i="17"/>
  <c r="D4332" i="17"/>
  <c r="D4331" i="17"/>
  <c r="D4330" i="17"/>
  <c r="D4329" i="17"/>
  <c r="D4328" i="17"/>
  <c r="D4327" i="17"/>
  <c r="D4326" i="17"/>
  <c r="D4325" i="17"/>
  <c r="D4324" i="17"/>
  <c r="D4323" i="17"/>
  <c r="D4322" i="17"/>
  <c r="D4321" i="17"/>
  <c r="D4320" i="17"/>
  <c r="D4319" i="17"/>
  <c r="D4318" i="17"/>
  <c r="D4317" i="17"/>
  <c r="D4316" i="17"/>
  <c r="D4315" i="17"/>
  <c r="D4314" i="17"/>
  <c r="D4313" i="17"/>
  <c r="D4312" i="17"/>
  <c r="D4311" i="17"/>
  <c r="D4310" i="17"/>
  <c r="D4309" i="17"/>
  <c r="D4308" i="17"/>
  <c r="D4307" i="17"/>
  <c r="D4306" i="17"/>
  <c r="D4305" i="17"/>
  <c r="D4304" i="17"/>
  <c r="D4303" i="17"/>
  <c r="D4302" i="17"/>
  <c r="D4301" i="17"/>
  <c r="D4300" i="17"/>
  <c r="D4299" i="17"/>
  <c r="D4298" i="17"/>
  <c r="D4297" i="17"/>
  <c r="D4296" i="17"/>
  <c r="D4295" i="17"/>
  <c r="D4294" i="17"/>
  <c r="D4293" i="17"/>
  <c r="D4292" i="17"/>
  <c r="D4291" i="17"/>
  <c r="D4290" i="17"/>
  <c r="D4289" i="17"/>
  <c r="D4288" i="17"/>
  <c r="D4287" i="17"/>
  <c r="D4286" i="17"/>
  <c r="D4285" i="17"/>
  <c r="D4284" i="17"/>
  <c r="D4283" i="17"/>
  <c r="D4282" i="17"/>
  <c r="D4281" i="17"/>
  <c r="D4280" i="17"/>
  <c r="D4279" i="17"/>
  <c r="D4278" i="17"/>
  <c r="D4277" i="17"/>
  <c r="D4276" i="17"/>
  <c r="D4275" i="17"/>
  <c r="D4274" i="17"/>
  <c r="D4273" i="17"/>
  <c r="D4272" i="17"/>
  <c r="D4271" i="17"/>
  <c r="D4270" i="17"/>
  <c r="D4269" i="17"/>
  <c r="D4268" i="17"/>
  <c r="D4267" i="17"/>
  <c r="D4266" i="17"/>
  <c r="D4265" i="17"/>
  <c r="D4264" i="17"/>
  <c r="D4263" i="17"/>
  <c r="D4262" i="17"/>
  <c r="D4261" i="17"/>
  <c r="D4260" i="17"/>
  <c r="D4259" i="17"/>
  <c r="D4258" i="17"/>
  <c r="D4257" i="17"/>
  <c r="D4256" i="17"/>
  <c r="D4255" i="17"/>
  <c r="D4254" i="17"/>
  <c r="D4253" i="17"/>
  <c r="D4252" i="17"/>
  <c r="D4251" i="17"/>
  <c r="D4250" i="17"/>
  <c r="D4249" i="17"/>
  <c r="D4248" i="17"/>
  <c r="D4247" i="17"/>
  <c r="D4246" i="17"/>
  <c r="D4245" i="17"/>
  <c r="D4244" i="17"/>
  <c r="D4243" i="17"/>
  <c r="D4242" i="17"/>
  <c r="D4241" i="17"/>
  <c r="D4240" i="17"/>
  <c r="D4239" i="17"/>
  <c r="D4238" i="17"/>
  <c r="D4237" i="17"/>
  <c r="D4236" i="17"/>
  <c r="D4235" i="17"/>
  <c r="D4234" i="17"/>
  <c r="D4233" i="17"/>
  <c r="D4232" i="17"/>
  <c r="D4231" i="17"/>
  <c r="D4230" i="17"/>
  <c r="D4229" i="17"/>
  <c r="D4228" i="17"/>
  <c r="D4227" i="17"/>
  <c r="D4226" i="17"/>
  <c r="D4225" i="17"/>
  <c r="D4224" i="17"/>
  <c r="D4223" i="17"/>
  <c r="D4222" i="17"/>
  <c r="D4221" i="17"/>
  <c r="D4220" i="17"/>
  <c r="D4219" i="17"/>
  <c r="D4218" i="17"/>
  <c r="D4217" i="17"/>
  <c r="D4216" i="17"/>
  <c r="D4215" i="17"/>
  <c r="D4214" i="17"/>
  <c r="D4213" i="17"/>
  <c r="D4212" i="17"/>
  <c r="D4211" i="17"/>
  <c r="D4210" i="17"/>
  <c r="D4209" i="17"/>
  <c r="D4208" i="17"/>
  <c r="D4207" i="17"/>
  <c r="D4206" i="17"/>
  <c r="D4205" i="17"/>
  <c r="D4204" i="17"/>
  <c r="D4203" i="17"/>
  <c r="D4202" i="17"/>
  <c r="D4201" i="17"/>
  <c r="D4200" i="17"/>
  <c r="D4199" i="17"/>
  <c r="D4198" i="17"/>
  <c r="D4197" i="17"/>
  <c r="D4196" i="17"/>
  <c r="D4195" i="17"/>
  <c r="D4194" i="17"/>
  <c r="D4193" i="17"/>
  <c r="D4192" i="17"/>
  <c r="D4191" i="17"/>
  <c r="D4190" i="17"/>
  <c r="D4189" i="17"/>
  <c r="D4188" i="17"/>
  <c r="D4187" i="17"/>
  <c r="D4186" i="17"/>
  <c r="D4185" i="17"/>
  <c r="D4184" i="17"/>
  <c r="D4183" i="17"/>
  <c r="D4182" i="17"/>
  <c r="D4181" i="17"/>
  <c r="D4180" i="17"/>
  <c r="D4179" i="17"/>
  <c r="D4178" i="17"/>
  <c r="D4177" i="17"/>
  <c r="D4176" i="17"/>
  <c r="D4175" i="17"/>
  <c r="D4174" i="17"/>
  <c r="D4173" i="17"/>
  <c r="D4172" i="17"/>
  <c r="D4171" i="17"/>
  <c r="D4170" i="17"/>
  <c r="D4169" i="17"/>
  <c r="D4168" i="17"/>
  <c r="D4167" i="17"/>
  <c r="D4166" i="17"/>
  <c r="D4165" i="17"/>
  <c r="D4164" i="17"/>
  <c r="D4163" i="17"/>
  <c r="D4162" i="17"/>
  <c r="D4161" i="17"/>
  <c r="D4160" i="17"/>
  <c r="D4159" i="17"/>
  <c r="D4158" i="17"/>
  <c r="D4157" i="17"/>
  <c r="D4156" i="17"/>
  <c r="D4155" i="17"/>
  <c r="D4154" i="17"/>
  <c r="D4153" i="17"/>
  <c r="D4152" i="17"/>
  <c r="D4151" i="17"/>
  <c r="D4150" i="17"/>
  <c r="D4149" i="17"/>
  <c r="D4148" i="17"/>
  <c r="D4147" i="17"/>
  <c r="D4146" i="17"/>
  <c r="D4145" i="17"/>
  <c r="D4144" i="17"/>
  <c r="D4143" i="17"/>
  <c r="D4142" i="17"/>
  <c r="D4141" i="17"/>
  <c r="D4140" i="17"/>
  <c r="D4139" i="17"/>
  <c r="D4138" i="17"/>
  <c r="D4137" i="17"/>
  <c r="D4136" i="17"/>
  <c r="D4135" i="17"/>
  <c r="D4134" i="17"/>
  <c r="D4133" i="17"/>
  <c r="D4132" i="17"/>
  <c r="D4131" i="17"/>
  <c r="D4130" i="17"/>
  <c r="D4129" i="17"/>
  <c r="D4128" i="17"/>
  <c r="D4127" i="17"/>
  <c r="D4126" i="17"/>
  <c r="D4125" i="17"/>
  <c r="D4124" i="17"/>
  <c r="D4123" i="17"/>
  <c r="D4122" i="17"/>
  <c r="D4121" i="17"/>
  <c r="D4120" i="17"/>
  <c r="D4119" i="17"/>
  <c r="D4118" i="17"/>
  <c r="D4117" i="17"/>
  <c r="D4116" i="17"/>
  <c r="D4115" i="17"/>
  <c r="D4114" i="17"/>
  <c r="D4113" i="17"/>
  <c r="D4112" i="17"/>
  <c r="D4111" i="17"/>
  <c r="D4110" i="17"/>
  <c r="D4109" i="17"/>
  <c r="D4108" i="17"/>
  <c r="D4107" i="17"/>
  <c r="D4106" i="17"/>
  <c r="D4105" i="17"/>
  <c r="D4104" i="17"/>
  <c r="D4103" i="17"/>
  <c r="D4102" i="17"/>
  <c r="D4101" i="17"/>
  <c r="D4100" i="17"/>
  <c r="D4099" i="17"/>
  <c r="D4098" i="17"/>
  <c r="D4097" i="17"/>
  <c r="D4096" i="17"/>
  <c r="D4095" i="17"/>
  <c r="D4094" i="17"/>
  <c r="D4093" i="17"/>
  <c r="D4092" i="17"/>
  <c r="D4091" i="17"/>
  <c r="D4090" i="17"/>
  <c r="D4089" i="17"/>
  <c r="D4088" i="17"/>
  <c r="D4087" i="17"/>
  <c r="D4086" i="17"/>
  <c r="D4085" i="17"/>
  <c r="D4084" i="17"/>
  <c r="D4083" i="17"/>
  <c r="D4082" i="17"/>
  <c r="D4081" i="17"/>
  <c r="D4080" i="17"/>
  <c r="D4079" i="17"/>
  <c r="D4078" i="17"/>
  <c r="D4077" i="17"/>
  <c r="D4076" i="17"/>
  <c r="D4075" i="17"/>
  <c r="D4074" i="17"/>
  <c r="D4073" i="17"/>
  <c r="D4072" i="17"/>
  <c r="D4071" i="17"/>
  <c r="D4070" i="17"/>
  <c r="D4069" i="17"/>
  <c r="D4068" i="17"/>
  <c r="D4067" i="17"/>
  <c r="D4066" i="17"/>
  <c r="D4065" i="17"/>
  <c r="D4064" i="17"/>
  <c r="D4063" i="17"/>
  <c r="D4062" i="17"/>
  <c r="D4061" i="17"/>
  <c r="D4060" i="17"/>
  <c r="D4059" i="17"/>
  <c r="D4058" i="17"/>
  <c r="D4057" i="17"/>
  <c r="D4056" i="17"/>
  <c r="D4055" i="17"/>
  <c r="D4054" i="17"/>
  <c r="D4053" i="17"/>
  <c r="D4052" i="17"/>
  <c r="D4051" i="17"/>
  <c r="D4050" i="17"/>
  <c r="D4049" i="17"/>
  <c r="D4048" i="17"/>
  <c r="D4047" i="17"/>
  <c r="D4046" i="17"/>
  <c r="D4045" i="17"/>
  <c r="D4044" i="17"/>
  <c r="D4043" i="17"/>
  <c r="D4042" i="17"/>
  <c r="D4041" i="17"/>
  <c r="D4040" i="17"/>
  <c r="D4039" i="17"/>
  <c r="D4038" i="17"/>
  <c r="D4037" i="17"/>
  <c r="D4036" i="17"/>
  <c r="D4035" i="17"/>
  <c r="D4034" i="17"/>
  <c r="D4033" i="17"/>
  <c r="D4032" i="17"/>
  <c r="D4031" i="17"/>
  <c r="D4030" i="17"/>
  <c r="D4029" i="17"/>
  <c r="D4028" i="17"/>
  <c r="D4027" i="17"/>
  <c r="D4026" i="17"/>
  <c r="D4025" i="17"/>
  <c r="D4024" i="17"/>
  <c r="D4023" i="17"/>
  <c r="D4022" i="17"/>
  <c r="D4021" i="17"/>
  <c r="D4020" i="17"/>
  <c r="D4019" i="17"/>
  <c r="D4018" i="17"/>
  <c r="D4017" i="17"/>
  <c r="D4016" i="17"/>
  <c r="D4015" i="17"/>
  <c r="D4014" i="17"/>
  <c r="D4013" i="17"/>
  <c r="D4012" i="17"/>
  <c r="D4011" i="17"/>
  <c r="D4010" i="17"/>
  <c r="D4009" i="17"/>
  <c r="D4008" i="17"/>
  <c r="D4007" i="17"/>
  <c r="D4006" i="17"/>
  <c r="D4005" i="17"/>
  <c r="D4004" i="17"/>
  <c r="D4003" i="17"/>
  <c r="D4002" i="17"/>
  <c r="D4001" i="17"/>
  <c r="D4000" i="17"/>
  <c r="D3999" i="17"/>
  <c r="D3998" i="17"/>
  <c r="D3997" i="17"/>
  <c r="D3996" i="17"/>
  <c r="D3995" i="17"/>
  <c r="D3994" i="17"/>
  <c r="D3993" i="17"/>
  <c r="D3992" i="17"/>
  <c r="D3991" i="17"/>
  <c r="D3990" i="17"/>
  <c r="D3989" i="17"/>
  <c r="D3988" i="17"/>
  <c r="D3987" i="17"/>
  <c r="D3986" i="17"/>
  <c r="D3985" i="17"/>
  <c r="D3984" i="17"/>
  <c r="D3983" i="17"/>
  <c r="D3982" i="17"/>
  <c r="D3981" i="17"/>
  <c r="D3980" i="17"/>
  <c r="D3979" i="17"/>
  <c r="D3978" i="17"/>
  <c r="D3977" i="17"/>
  <c r="D3976" i="17"/>
  <c r="D3975" i="17"/>
  <c r="D3974" i="17"/>
  <c r="D3973" i="17"/>
  <c r="D3972" i="17"/>
  <c r="D3971" i="17"/>
  <c r="D3970" i="17"/>
  <c r="D3969" i="17"/>
  <c r="D3968" i="17"/>
  <c r="D3967" i="17"/>
  <c r="D3966" i="17"/>
  <c r="D3965" i="17"/>
  <c r="D3964" i="17"/>
  <c r="D3963" i="17"/>
  <c r="D3962" i="17"/>
  <c r="D3961" i="17"/>
  <c r="D3960" i="17"/>
  <c r="D3959" i="17"/>
  <c r="D3958" i="17"/>
  <c r="D3957" i="17"/>
  <c r="D3956" i="17"/>
  <c r="D3955" i="17"/>
  <c r="D3954" i="17"/>
  <c r="D3953" i="17"/>
  <c r="D3952" i="17"/>
  <c r="D3951" i="17"/>
  <c r="D3950" i="17"/>
  <c r="D3949" i="17"/>
  <c r="D3948" i="17"/>
  <c r="D3947" i="17"/>
  <c r="D3946" i="17"/>
  <c r="D3945" i="17"/>
  <c r="D3944" i="17"/>
  <c r="D3943" i="17"/>
  <c r="D3942" i="17"/>
  <c r="D3941" i="17"/>
  <c r="D3940" i="17"/>
  <c r="D3939" i="17"/>
  <c r="D3938" i="17"/>
  <c r="D3937" i="17"/>
  <c r="D3936" i="17"/>
  <c r="D3935" i="17"/>
  <c r="D3934" i="17"/>
  <c r="D3933" i="17"/>
  <c r="D3932" i="17"/>
  <c r="D3931" i="17"/>
  <c r="D3930" i="17"/>
  <c r="D3929" i="17"/>
  <c r="D3928" i="17"/>
  <c r="D3927" i="17"/>
  <c r="D3926" i="17"/>
  <c r="D3925" i="17"/>
  <c r="D3924" i="17"/>
  <c r="D3923" i="17"/>
  <c r="D3922" i="17"/>
  <c r="D3921" i="17"/>
  <c r="D3920" i="17"/>
  <c r="D3919" i="17"/>
  <c r="D3918" i="17"/>
  <c r="D3917" i="17"/>
  <c r="D3916" i="17"/>
  <c r="D3915" i="17"/>
  <c r="D3914" i="17"/>
  <c r="D3913" i="17"/>
  <c r="D3912" i="17"/>
  <c r="D3911" i="17"/>
  <c r="D3910" i="17"/>
  <c r="D3909" i="17"/>
  <c r="D3908" i="17"/>
  <c r="D3907" i="17"/>
  <c r="D3906" i="17"/>
  <c r="D3905" i="17"/>
  <c r="D3904" i="17"/>
  <c r="D3903" i="17"/>
  <c r="D3902" i="17"/>
  <c r="D3901" i="17"/>
  <c r="D3900" i="17"/>
  <c r="D3899" i="17"/>
  <c r="D3898" i="17"/>
  <c r="D3897" i="17"/>
  <c r="D3896" i="17"/>
  <c r="D3895" i="17"/>
  <c r="D3894" i="17"/>
  <c r="D3893" i="17"/>
  <c r="D3892" i="17"/>
  <c r="D3891" i="17"/>
  <c r="D3890" i="17"/>
  <c r="D3889" i="17"/>
  <c r="D3888" i="17"/>
  <c r="D3887" i="17"/>
  <c r="D3886" i="17"/>
  <c r="D3885" i="17"/>
  <c r="D3884" i="17"/>
  <c r="D3883" i="17"/>
  <c r="D3882" i="17"/>
  <c r="D3881" i="17"/>
  <c r="D3880" i="17"/>
  <c r="D3879" i="17"/>
  <c r="D3878" i="17"/>
  <c r="D3877" i="17"/>
  <c r="D3876" i="17"/>
  <c r="D3875" i="17"/>
  <c r="D3874" i="17"/>
  <c r="D3873" i="17"/>
  <c r="D3872" i="17"/>
  <c r="D3871" i="17"/>
  <c r="D3870" i="17"/>
  <c r="D3869" i="17"/>
  <c r="D3868" i="17"/>
  <c r="D3867" i="17"/>
  <c r="D3866" i="17"/>
  <c r="D3865" i="17"/>
  <c r="D3864" i="17"/>
  <c r="D3863" i="17"/>
  <c r="D3862" i="17"/>
  <c r="D3861" i="17"/>
  <c r="D3860" i="17"/>
  <c r="D3859" i="17"/>
  <c r="D3858" i="17"/>
  <c r="D3857" i="17"/>
  <c r="D3856" i="17"/>
  <c r="D3855" i="17"/>
  <c r="D3854" i="17"/>
  <c r="D3853" i="17"/>
  <c r="D3852" i="17"/>
  <c r="D3851" i="17"/>
  <c r="D3850" i="17"/>
  <c r="D3849" i="17"/>
  <c r="D3848" i="17"/>
  <c r="D3847" i="17"/>
  <c r="D3846" i="17"/>
  <c r="D3845" i="17"/>
  <c r="D3844" i="17"/>
  <c r="D3843" i="17"/>
  <c r="D3842" i="17"/>
  <c r="D3841" i="17"/>
  <c r="D3840" i="17"/>
  <c r="D3839" i="17"/>
  <c r="D3838" i="17"/>
  <c r="D3837" i="17"/>
  <c r="D3836" i="17"/>
  <c r="D3835" i="17"/>
  <c r="D3834" i="17"/>
  <c r="D3833" i="17"/>
  <c r="D3832" i="17"/>
  <c r="D3831" i="17"/>
  <c r="D3830" i="17"/>
  <c r="D3829" i="17"/>
  <c r="D3828" i="17"/>
  <c r="D3827" i="17"/>
  <c r="D3826" i="17"/>
  <c r="D3825" i="17"/>
  <c r="D3824" i="17"/>
  <c r="D3823" i="17"/>
  <c r="D3822" i="17"/>
  <c r="D3821" i="17"/>
  <c r="D3820" i="17"/>
  <c r="D3819" i="17"/>
  <c r="D3818" i="17"/>
  <c r="D3817" i="17"/>
  <c r="D3816" i="17"/>
  <c r="D3815" i="17"/>
  <c r="D3814" i="17"/>
  <c r="D3813" i="17"/>
  <c r="D3812" i="17"/>
  <c r="D3811" i="17"/>
  <c r="D3810" i="17"/>
  <c r="D3809" i="17"/>
  <c r="D3808" i="17"/>
  <c r="D3807" i="17"/>
  <c r="D3806" i="17"/>
  <c r="D3805" i="17"/>
  <c r="D3804" i="17"/>
  <c r="D3803" i="17"/>
  <c r="D3802" i="17"/>
  <c r="D3801" i="17"/>
  <c r="D3800" i="17"/>
  <c r="D3799" i="17"/>
  <c r="D3798" i="17"/>
  <c r="D3797" i="17"/>
  <c r="D3796" i="17"/>
  <c r="D3795" i="17"/>
  <c r="D3794" i="17"/>
  <c r="D3793" i="17"/>
  <c r="D3792" i="17"/>
  <c r="D3791" i="17"/>
  <c r="D3790" i="17"/>
  <c r="D3789" i="17"/>
  <c r="D3788" i="17"/>
  <c r="D3787" i="17"/>
  <c r="D3786" i="17"/>
  <c r="D3785" i="17"/>
  <c r="D3784" i="17"/>
  <c r="D3783" i="17"/>
  <c r="D3782" i="17"/>
  <c r="D3781" i="17"/>
  <c r="D3780" i="17"/>
  <c r="D3779" i="17"/>
  <c r="D3778" i="17"/>
  <c r="D3777" i="17"/>
  <c r="D3776" i="17"/>
  <c r="D3775" i="17"/>
  <c r="D3774" i="17"/>
  <c r="D3773" i="17"/>
  <c r="D3772" i="17"/>
  <c r="D3771" i="17"/>
  <c r="D3770" i="17"/>
  <c r="D3769" i="17"/>
  <c r="D3768" i="17"/>
  <c r="D3767" i="17"/>
  <c r="D3766" i="17"/>
  <c r="D3765" i="17"/>
  <c r="D3764" i="17"/>
  <c r="D3763" i="17"/>
  <c r="D3762" i="17"/>
  <c r="D3761" i="17"/>
  <c r="D3760" i="17"/>
  <c r="D3759" i="17"/>
  <c r="D3758" i="17"/>
  <c r="D3757" i="17"/>
  <c r="D3756" i="17"/>
  <c r="D3755" i="17"/>
  <c r="D3754" i="17"/>
  <c r="D3753" i="17"/>
  <c r="D3752" i="17"/>
  <c r="D3751" i="17"/>
  <c r="D3750" i="17"/>
  <c r="D3749" i="17"/>
  <c r="D3748" i="17"/>
  <c r="D3747" i="17"/>
  <c r="D3746" i="17"/>
  <c r="D3745" i="17"/>
  <c r="D3744" i="17"/>
  <c r="D3743" i="17"/>
  <c r="D3742" i="17"/>
  <c r="D3741" i="17"/>
  <c r="D3740" i="17"/>
  <c r="D3739" i="17"/>
  <c r="D3738" i="17"/>
  <c r="D3737" i="17"/>
  <c r="D3736" i="17"/>
  <c r="D3735" i="17"/>
  <c r="D3734" i="17"/>
  <c r="D3733" i="17"/>
  <c r="D3732" i="17"/>
  <c r="D3731" i="17"/>
  <c r="D3730" i="17"/>
  <c r="D3729" i="17"/>
  <c r="D3728" i="17"/>
  <c r="D3727" i="17"/>
  <c r="D3726" i="17"/>
  <c r="D3725" i="17"/>
  <c r="D3724" i="17"/>
  <c r="D3723" i="17"/>
  <c r="D3722" i="17"/>
  <c r="D3721" i="17"/>
  <c r="D3720" i="17"/>
  <c r="D3719" i="17"/>
  <c r="D3718" i="17"/>
  <c r="D3717" i="17"/>
  <c r="D3716" i="17"/>
  <c r="D3715" i="17"/>
  <c r="D3714" i="17"/>
  <c r="D3713" i="17"/>
  <c r="D3712" i="17"/>
  <c r="D3711" i="17"/>
  <c r="D3710" i="17"/>
  <c r="D3709" i="17"/>
  <c r="D3708" i="17"/>
  <c r="D3707" i="17"/>
  <c r="D3706" i="17"/>
  <c r="D3705" i="17"/>
  <c r="D3704" i="17"/>
  <c r="D3703" i="17"/>
  <c r="D3702" i="17"/>
  <c r="D3701" i="17"/>
  <c r="D3700" i="17"/>
  <c r="D3699" i="17"/>
  <c r="D3698" i="17"/>
  <c r="D3697" i="17"/>
  <c r="D3696" i="17"/>
  <c r="D3695" i="17"/>
  <c r="D3694" i="17"/>
  <c r="D3693" i="17"/>
  <c r="D3692" i="17"/>
  <c r="D3691" i="17"/>
  <c r="D3690" i="17"/>
  <c r="D3689" i="17"/>
  <c r="D3688" i="17"/>
  <c r="D3687" i="17"/>
  <c r="D3686" i="17"/>
  <c r="D3685" i="17"/>
  <c r="D3684" i="17"/>
  <c r="D3683" i="17"/>
  <c r="D3682" i="17"/>
  <c r="D3681" i="17"/>
  <c r="D3680" i="17"/>
  <c r="D3679" i="17"/>
  <c r="D3678" i="17"/>
  <c r="D3677" i="17"/>
  <c r="D3676" i="17"/>
  <c r="D3675" i="17"/>
  <c r="D3674" i="17"/>
  <c r="D3673" i="17"/>
  <c r="D3672" i="17"/>
  <c r="D3671" i="17"/>
  <c r="D3670" i="17"/>
  <c r="D3669" i="17"/>
  <c r="D3668" i="17"/>
  <c r="D3667" i="17"/>
  <c r="D3666" i="17"/>
  <c r="D3665" i="17"/>
  <c r="D3664" i="17"/>
  <c r="D3663" i="17"/>
  <c r="D3662" i="17"/>
  <c r="D3661" i="17"/>
  <c r="D3660" i="17"/>
  <c r="D3659" i="17"/>
  <c r="D3658" i="17"/>
  <c r="D3657" i="17"/>
  <c r="D3656" i="17"/>
  <c r="D3655" i="17"/>
  <c r="D3654" i="17"/>
  <c r="D3653" i="17"/>
  <c r="D3652" i="17"/>
  <c r="D3651" i="17"/>
  <c r="D3650" i="17"/>
  <c r="D3649" i="17"/>
  <c r="D3648" i="17"/>
  <c r="D3647" i="17"/>
  <c r="D3646" i="17"/>
  <c r="D3645" i="17"/>
  <c r="D3644" i="17"/>
  <c r="D3643" i="17"/>
  <c r="D3642" i="17"/>
  <c r="D3641" i="17"/>
  <c r="D3640" i="17"/>
  <c r="D3639" i="17"/>
  <c r="D3638" i="17"/>
  <c r="D3637" i="17"/>
  <c r="D3636" i="17"/>
  <c r="D3635" i="17"/>
  <c r="D3634" i="17"/>
  <c r="D3633" i="17"/>
  <c r="D3632" i="17"/>
  <c r="D3631" i="17"/>
  <c r="D3630" i="17"/>
  <c r="D3629" i="17"/>
  <c r="D3628" i="17"/>
  <c r="D3627" i="17"/>
  <c r="D3626" i="17"/>
  <c r="D3625" i="17"/>
  <c r="D3624" i="17"/>
  <c r="D3623" i="17"/>
  <c r="D3622" i="17"/>
  <c r="D3621" i="17"/>
  <c r="D3620" i="17"/>
  <c r="D3619" i="17"/>
  <c r="D3618" i="17"/>
  <c r="D3617" i="17"/>
  <c r="D3616" i="17"/>
  <c r="D3615" i="17"/>
  <c r="D3614" i="17"/>
  <c r="D3613" i="17"/>
  <c r="D3612" i="17"/>
  <c r="D3611" i="17"/>
  <c r="D3610" i="17"/>
  <c r="D3609" i="17"/>
  <c r="D3608" i="17"/>
  <c r="D3607" i="17"/>
  <c r="D3606" i="17"/>
  <c r="D3605" i="17"/>
  <c r="D3604" i="17"/>
  <c r="D3603" i="17"/>
  <c r="D3602" i="17"/>
  <c r="D3601" i="17"/>
  <c r="D3600" i="17"/>
  <c r="D3599" i="17"/>
  <c r="D3598" i="17"/>
  <c r="D3597" i="17"/>
  <c r="D3596" i="17"/>
  <c r="D3595" i="17"/>
  <c r="D3594" i="17"/>
  <c r="D3593" i="17"/>
  <c r="D3592" i="17"/>
  <c r="D3591" i="17"/>
  <c r="D3590" i="17"/>
  <c r="D3589" i="17"/>
  <c r="D3588" i="17"/>
  <c r="D3587" i="17"/>
  <c r="D3586" i="17"/>
  <c r="D3585" i="17"/>
  <c r="D3584" i="17"/>
  <c r="D3583" i="17"/>
  <c r="D3582" i="17"/>
  <c r="D3581" i="17"/>
  <c r="D3580" i="17"/>
  <c r="D3579" i="17"/>
  <c r="D3578" i="17"/>
  <c r="D3577" i="17"/>
  <c r="D3576" i="17"/>
  <c r="D3575" i="17"/>
  <c r="D3574" i="17"/>
  <c r="D3573" i="17"/>
  <c r="D3572" i="17"/>
  <c r="D3571" i="17"/>
  <c r="D3570" i="17"/>
  <c r="D3569" i="17"/>
  <c r="D3568" i="17"/>
  <c r="D3567" i="17"/>
  <c r="D3566" i="17"/>
  <c r="D3565" i="17"/>
  <c r="D3564" i="17"/>
  <c r="D3563" i="17"/>
  <c r="D3562" i="17"/>
  <c r="D3561" i="17"/>
  <c r="D3560" i="17"/>
  <c r="D3559" i="17"/>
  <c r="D3558" i="17"/>
  <c r="D3557" i="17"/>
  <c r="D3556" i="17"/>
  <c r="D3555" i="17"/>
  <c r="D3554" i="17"/>
  <c r="D3553" i="17"/>
  <c r="D3552" i="17"/>
  <c r="D3551" i="17"/>
  <c r="D3550" i="17"/>
  <c r="D3549" i="17"/>
  <c r="D3548" i="17"/>
  <c r="D3547" i="17"/>
  <c r="D3546" i="17"/>
  <c r="D3545" i="17"/>
  <c r="D3544" i="17"/>
  <c r="D3543" i="17"/>
  <c r="D3542" i="17"/>
  <c r="D3541" i="17"/>
  <c r="D3540" i="17"/>
  <c r="D3539" i="17"/>
  <c r="D3538" i="17"/>
  <c r="D3537" i="17"/>
  <c r="D3536" i="17"/>
  <c r="D3535" i="17"/>
  <c r="D3534" i="17"/>
  <c r="D3533" i="17"/>
  <c r="D3532" i="17"/>
  <c r="D3531" i="17"/>
  <c r="D3530" i="17"/>
  <c r="D3529" i="17"/>
  <c r="D3528" i="17"/>
  <c r="D3527" i="17"/>
  <c r="D3526" i="17"/>
  <c r="D3525" i="17"/>
  <c r="D3524" i="17"/>
  <c r="D3523" i="17"/>
  <c r="D3522" i="17"/>
  <c r="D3521" i="17"/>
  <c r="D3520" i="17"/>
  <c r="D3519" i="17"/>
  <c r="D3518" i="17"/>
  <c r="D3517" i="17"/>
  <c r="D3516" i="17"/>
  <c r="D3515" i="17"/>
  <c r="D3514" i="17"/>
  <c r="D3513" i="17"/>
  <c r="D3512" i="17"/>
  <c r="D3511" i="17"/>
  <c r="D3510" i="17"/>
  <c r="D3509" i="17"/>
  <c r="D3508" i="17"/>
  <c r="D3507" i="17"/>
  <c r="D3506" i="17"/>
  <c r="D3505" i="17"/>
  <c r="D3504" i="17"/>
  <c r="D3503" i="17"/>
  <c r="D3502" i="17"/>
  <c r="D3501" i="17"/>
  <c r="D3500" i="17"/>
  <c r="D3499" i="17"/>
  <c r="D3498" i="17"/>
  <c r="D3497" i="17"/>
  <c r="D3496" i="17"/>
  <c r="D3495" i="17"/>
  <c r="D3494" i="17"/>
  <c r="D3493" i="17"/>
  <c r="D3492" i="17"/>
  <c r="D3491" i="17"/>
  <c r="D3490" i="17"/>
  <c r="D3489" i="17"/>
  <c r="D3488" i="17"/>
  <c r="D3487" i="17"/>
  <c r="D3486" i="17"/>
  <c r="D3485" i="17"/>
  <c r="D3484" i="17"/>
  <c r="D3483" i="17"/>
  <c r="D3482" i="17"/>
  <c r="D3481" i="17"/>
  <c r="D3480" i="17"/>
  <c r="D3479" i="17"/>
  <c r="D3478" i="17"/>
  <c r="D3477" i="17"/>
  <c r="D3476" i="17"/>
  <c r="D3475" i="17"/>
  <c r="D3474" i="17"/>
  <c r="D3473" i="17"/>
  <c r="D3472" i="17"/>
  <c r="D3471" i="17"/>
  <c r="D3470" i="17"/>
  <c r="D3469" i="17"/>
  <c r="D3468" i="17"/>
  <c r="D3467" i="17"/>
  <c r="D3466" i="17"/>
  <c r="D3465" i="17"/>
  <c r="D3464" i="17"/>
  <c r="D3463" i="17"/>
  <c r="D3462" i="17"/>
  <c r="D3461" i="17"/>
  <c r="D3460" i="17"/>
  <c r="D3459" i="17"/>
  <c r="D3458" i="17"/>
  <c r="D3457" i="17"/>
  <c r="D3456" i="17"/>
  <c r="D3455" i="17"/>
  <c r="D3454" i="17"/>
  <c r="D3453" i="17"/>
  <c r="D3452" i="17"/>
  <c r="D3451" i="17"/>
  <c r="D3450" i="17"/>
  <c r="D3449" i="17"/>
  <c r="D3448" i="17"/>
  <c r="D3447" i="17"/>
  <c r="D3446" i="17"/>
  <c r="D3445" i="17"/>
  <c r="D3444" i="17"/>
  <c r="D3443" i="17"/>
  <c r="D3442" i="17"/>
  <c r="D3441" i="17"/>
  <c r="D3440" i="17"/>
  <c r="D3439" i="17"/>
  <c r="D3438" i="17"/>
  <c r="D3437" i="17"/>
  <c r="D3436" i="17"/>
  <c r="D3435" i="17"/>
  <c r="D3434" i="17"/>
  <c r="D3433" i="17"/>
  <c r="D3432" i="17"/>
  <c r="D3431" i="17"/>
  <c r="D3430" i="17"/>
  <c r="D3429" i="17"/>
  <c r="D3428" i="17"/>
  <c r="D3427" i="17"/>
  <c r="D3426" i="17"/>
  <c r="D3425" i="17"/>
  <c r="D3424" i="17"/>
  <c r="D3423" i="17"/>
  <c r="D3422" i="17"/>
  <c r="D3421" i="17"/>
  <c r="D3420" i="17"/>
  <c r="D3419" i="17"/>
  <c r="D3418" i="17"/>
  <c r="D3417" i="17"/>
  <c r="D3416" i="17"/>
  <c r="D3415" i="17"/>
  <c r="D3414" i="17"/>
  <c r="D3413" i="17"/>
  <c r="D3412" i="17"/>
  <c r="D3411" i="17"/>
  <c r="D3410" i="17"/>
  <c r="D3409" i="17"/>
  <c r="D3408" i="17"/>
  <c r="D3407" i="17"/>
  <c r="D3406" i="17"/>
  <c r="D3405" i="17"/>
  <c r="D3404" i="17"/>
  <c r="D3403" i="17"/>
  <c r="D3402" i="17"/>
  <c r="D3401" i="17"/>
  <c r="D3400" i="17"/>
  <c r="D3399" i="17"/>
  <c r="D3398" i="17"/>
  <c r="D3397" i="17"/>
  <c r="D3396" i="17"/>
  <c r="D3395" i="17"/>
  <c r="D3394" i="17"/>
  <c r="D3393" i="17"/>
  <c r="D3392" i="17"/>
  <c r="D3391" i="17"/>
  <c r="D3390" i="17"/>
  <c r="D3389" i="17"/>
  <c r="D3388" i="17"/>
  <c r="D3387" i="17"/>
  <c r="D3386" i="17"/>
  <c r="D3385" i="17"/>
  <c r="D3384" i="17"/>
  <c r="D3383" i="17"/>
  <c r="D3382" i="17"/>
  <c r="D3381" i="17"/>
  <c r="D3380" i="17"/>
  <c r="D3379" i="17"/>
  <c r="D3378" i="17"/>
  <c r="D3377" i="17"/>
  <c r="D3376" i="17"/>
  <c r="D3375" i="17"/>
  <c r="D3374" i="17"/>
  <c r="D3373" i="17"/>
  <c r="D3372" i="17"/>
  <c r="D3371" i="17"/>
  <c r="D3370" i="17"/>
  <c r="D3369" i="17"/>
  <c r="D3368" i="17"/>
  <c r="D3367" i="17"/>
  <c r="D3366" i="17"/>
  <c r="D3365" i="17"/>
  <c r="D3364" i="17"/>
  <c r="D3363" i="17"/>
  <c r="D3362" i="17"/>
  <c r="D3361" i="17"/>
  <c r="D3360" i="17"/>
  <c r="D3359" i="17"/>
  <c r="D3358" i="17"/>
  <c r="D3357" i="17"/>
  <c r="D3356" i="17"/>
  <c r="D3355" i="17"/>
  <c r="D3354" i="17"/>
  <c r="D3353" i="17"/>
  <c r="D3352" i="17"/>
  <c r="D3351" i="17"/>
  <c r="D3350" i="17"/>
  <c r="D3349" i="17"/>
  <c r="D3348" i="17"/>
  <c r="D3347" i="17"/>
  <c r="D3346" i="17"/>
  <c r="D3345" i="17"/>
  <c r="D3344" i="17"/>
  <c r="D3343" i="17"/>
  <c r="D3342" i="17"/>
  <c r="D3341" i="17"/>
  <c r="D3340" i="17"/>
  <c r="D3339" i="17"/>
  <c r="D3338" i="17"/>
  <c r="D3337" i="17"/>
  <c r="D3336" i="17"/>
  <c r="D3335" i="17"/>
  <c r="D3334" i="17"/>
  <c r="D3333" i="17"/>
  <c r="D3332" i="17"/>
  <c r="D3331" i="17"/>
  <c r="D3330" i="17"/>
  <c r="D3329" i="17"/>
  <c r="D3328" i="17"/>
  <c r="D3327" i="17"/>
  <c r="D3326" i="17"/>
  <c r="D3325" i="17"/>
  <c r="D3324" i="17"/>
  <c r="D3323" i="17"/>
  <c r="D3322" i="17"/>
  <c r="D3321" i="17"/>
  <c r="D3320" i="17"/>
  <c r="D3319" i="17"/>
  <c r="D3318" i="17"/>
  <c r="D3317" i="17"/>
  <c r="D3316" i="17"/>
  <c r="D3315" i="17"/>
  <c r="D3314" i="17"/>
  <c r="D3313" i="17"/>
  <c r="D3312" i="17"/>
  <c r="D3311" i="17"/>
  <c r="D3310" i="17"/>
  <c r="D3309" i="17"/>
  <c r="D3308" i="17"/>
  <c r="D3307" i="17"/>
  <c r="D3306" i="17"/>
  <c r="D3305" i="17"/>
  <c r="D3304" i="17"/>
  <c r="D3303" i="17"/>
  <c r="D3302" i="17"/>
  <c r="D3301" i="17"/>
  <c r="D3300" i="17"/>
  <c r="D3299" i="17"/>
  <c r="D3298" i="17"/>
  <c r="D3297" i="17"/>
  <c r="D3296" i="17"/>
  <c r="D3295" i="17"/>
  <c r="D3294" i="17"/>
  <c r="D3293" i="17"/>
  <c r="D3292" i="17"/>
  <c r="D3291" i="17"/>
  <c r="D3290" i="17"/>
  <c r="D3289" i="17"/>
  <c r="D3288" i="17"/>
  <c r="D3287" i="17"/>
  <c r="D3286" i="17"/>
  <c r="D3285" i="17"/>
  <c r="D3284" i="17"/>
  <c r="D3283" i="17"/>
  <c r="D3282" i="17"/>
  <c r="D3281" i="17"/>
  <c r="D3280" i="17"/>
  <c r="D3279" i="17"/>
  <c r="D3278" i="17"/>
  <c r="D3277" i="17"/>
  <c r="D3276" i="17"/>
  <c r="D3275" i="17"/>
  <c r="D3274" i="17"/>
  <c r="D3273" i="17"/>
  <c r="D3272" i="17"/>
  <c r="D3271" i="17"/>
  <c r="D3270" i="17"/>
  <c r="D3269" i="17"/>
  <c r="D3268" i="17"/>
  <c r="D3267" i="17"/>
  <c r="D3266" i="17"/>
  <c r="D3265" i="17"/>
  <c r="D3264" i="17"/>
  <c r="D3263" i="17"/>
  <c r="D3262" i="17"/>
  <c r="D3261" i="17"/>
  <c r="D3260" i="17"/>
  <c r="D3259" i="17"/>
  <c r="D3258" i="17"/>
  <c r="D3257" i="17"/>
  <c r="D3256" i="17"/>
  <c r="D3255" i="17"/>
  <c r="D3254" i="17"/>
  <c r="D3253" i="17"/>
  <c r="D3252" i="17"/>
  <c r="D3251" i="17"/>
  <c r="D3250" i="17"/>
  <c r="D3249" i="17"/>
  <c r="D3248" i="17"/>
  <c r="D3247" i="17"/>
  <c r="D3246" i="17"/>
  <c r="D3245" i="17"/>
  <c r="D3244" i="17"/>
  <c r="D3243" i="17"/>
  <c r="D3242" i="17"/>
  <c r="D3241" i="17"/>
  <c r="D3240" i="17"/>
  <c r="D3239" i="17"/>
  <c r="D3238" i="17"/>
  <c r="D3237" i="17"/>
  <c r="D3236" i="17"/>
  <c r="D3235" i="17"/>
  <c r="D3234" i="17"/>
  <c r="D3233" i="17"/>
  <c r="D3232" i="17"/>
  <c r="D3231" i="17"/>
  <c r="D3230" i="17"/>
  <c r="D3229" i="17"/>
  <c r="D3228" i="17"/>
  <c r="D3227" i="17"/>
  <c r="D3226" i="17"/>
  <c r="D3225" i="17"/>
  <c r="D3224" i="17"/>
  <c r="D3223" i="17"/>
  <c r="D3222" i="17"/>
  <c r="D3221" i="17"/>
  <c r="D3220" i="17"/>
  <c r="D3219" i="17"/>
  <c r="D3218" i="17"/>
  <c r="D3217" i="17"/>
  <c r="D3216" i="17"/>
  <c r="D3215" i="17"/>
  <c r="D3214" i="17"/>
  <c r="D3213" i="17"/>
  <c r="D3212" i="17"/>
  <c r="D3211" i="17"/>
  <c r="D3210" i="17"/>
  <c r="D3209" i="17"/>
  <c r="D3208" i="17"/>
  <c r="D3207" i="17"/>
  <c r="D3206" i="17"/>
  <c r="D3205" i="17"/>
  <c r="D3204" i="17"/>
  <c r="D3203" i="17"/>
  <c r="D3202" i="17"/>
  <c r="D3201" i="17"/>
  <c r="D3200" i="17"/>
  <c r="D3199" i="17"/>
  <c r="D3198" i="17"/>
  <c r="D3197" i="17"/>
  <c r="D3196" i="17"/>
  <c r="D3195" i="17"/>
  <c r="D3194" i="17"/>
  <c r="D3193" i="17"/>
  <c r="D3192" i="17"/>
  <c r="D3191" i="17"/>
  <c r="D3190" i="17"/>
  <c r="D3189" i="17"/>
  <c r="D3188" i="17"/>
  <c r="D3187" i="17"/>
  <c r="D3186" i="17"/>
  <c r="D3185" i="17"/>
  <c r="D3184" i="17"/>
  <c r="D3183" i="17"/>
  <c r="D3182" i="17"/>
  <c r="D3181" i="17"/>
  <c r="D3180" i="17"/>
  <c r="D3179" i="17"/>
  <c r="D3178" i="17"/>
  <c r="D3177" i="17"/>
  <c r="D3176" i="17"/>
  <c r="D3175" i="17"/>
  <c r="D3174" i="17"/>
  <c r="D3173" i="17"/>
  <c r="D3172" i="17"/>
  <c r="D3171" i="17"/>
  <c r="D3170" i="17"/>
  <c r="D3169" i="17"/>
  <c r="D3168" i="17"/>
  <c r="D3167" i="17"/>
  <c r="D3166" i="17"/>
  <c r="D3165" i="17"/>
  <c r="D3164" i="17"/>
  <c r="D3163" i="17"/>
  <c r="D3162" i="17"/>
  <c r="D3161" i="17"/>
  <c r="D3160" i="17"/>
  <c r="D3159" i="17"/>
  <c r="D3158" i="17"/>
  <c r="D3157" i="17"/>
  <c r="D3156" i="17"/>
  <c r="D3155" i="17"/>
  <c r="D3154" i="17"/>
  <c r="D3153" i="17"/>
  <c r="D3152" i="17"/>
  <c r="D3151" i="17"/>
  <c r="D3150" i="17"/>
  <c r="D3149" i="17"/>
  <c r="D3148" i="17"/>
  <c r="D3147" i="17"/>
  <c r="D3146" i="17"/>
  <c r="D3145" i="17"/>
  <c r="D3144" i="17"/>
  <c r="D3143" i="17"/>
  <c r="D3142" i="17"/>
  <c r="D3141" i="17"/>
  <c r="D3140" i="17"/>
  <c r="D3139" i="17"/>
  <c r="D3138" i="17"/>
  <c r="D3137" i="17"/>
  <c r="D3136" i="17"/>
  <c r="D3135" i="17"/>
  <c r="D3134" i="17"/>
  <c r="D3133" i="17"/>
  <c r="D3132" i="17"/>
  <c r="D3131" i="17"/>
  <c r="D3130" i="17"/>
  <c r="D3129" i="17"/>
  <c r="D3128" i="17"/>
  <c r="D3127" i="17"/>
  <c r="D3126" i="17"/>
  <c r="D3125" i="17"/>
  <c r="D3124" i="17"/>
  <c r="D3123" i="17"/>
  <c r="D3122" i="17"/>
  <c r="D3121" i="17"/>
  <c r="D3120" i="17"/>
  <c r="D3119" i="17"/>
  <c r="D3118" i="17"/>
  <c r="D3117" i="17"/>
  <c r="D3116" i="17"/>
  <c r="D3115" i="17"/>
  <c r="D3114" i="17"/>
  <c r="D3113" i="17"/>
  <c r="D3112" i="17"/>
  <c r="D3111" i="17"/>
  <c r="D3110" i="17"/>
  <c r="D3109" i="17"/>
  <c r="D3108" i="17"/>
  <c r="D3107" i="17"/>
  <c r="D3106" i="17"/>
  <c r="D3105" i="17"/>
  <c r="D3104" i="17"/>
  <c r="D3103" i="17"/>
  <c r="D3102" i="17"/>
  <c r="D3101" i="17"/>
  <c r="D3100" i="17"/>
  <c r="D3099" i="17"/>
  <c r="D3098" i="17"/>
  <c r="D3097" i="17"/>
  <c r="D3096" i="17"/>
  <c r="D3095" i="17"/>
  <c r="D3094" i="17"/>
  <c r="D3093" i="17"/>
  <c r="D3092" i="17"/>
  <c r="D3091" i="17"/>
  <c r="D3090" i="17"/>
  <c r="D3089" i="17"/>
  <c r="D3088" i="17"/>
  <c r="D3087" i="17"/>
  <c r="D3086" i="17"/>
  <c r="D3085" i="17"/>
  <c r="D3084" i="17"/>
  <c r="D3083" i="17"/>
  <c r="D3082" i="17"/>
  <c r="D3081" i="17"/>
  <c r="D3080" i="17"/>
  <c r="D3079" i="17"/>
  <c r="D3078" i="17"/>
  <c r="D3077" i="17"/>
  <c r="D3076" i="17"/>
  <c r="D3075" i="17"/>
  <c r="D3074" i="17"/>
  <c r="D3073" i="17"/>
  <c r="D3072" i="17"/>
  <c r="D3071" i="17"/>
  <c r="D3070" i="17"/>
  <c r="D3069" i="17"/>
  <c r="D3068" i="17"/>
  <c r="D3067" i="17"/>
  <c r="D3066" i="17"/>
  <c r="D3065" i="17"/>
  <c r="D3064" i="17"/>
  <c r="D3063" i="17"/>
  <c r="D3062" i="17"/>
  <c r="D3061" i="17"/>
  <c r="D3060" i="17"/>
  <c r="D3059" i="17"/>
  <c r="D3058" i="17"/>
  <c r="D3057" i="17"/>
  <c r="D3056" i="17"/>
  <c r="D3055" i="17"/>
  <c r="D3054" i="17"/>
  <c r="D3053" i="17"/>
  <c r="D3052" i="17"/>
  <c r="D3051" i="17"/>
  <c r="D3050" i="17"/>
  <c r="D3049" i="17"/>
  <c r="D3048" i="17"/>
  <c r="D3047" i="17"/>
  <c r="D3046" i="17"/>
  <c r="D3045" i="17"/>
  <c r="D3044" i="17"/>
  <c r="D3043" i="17"/>
  <c r="D3042" i="17"/>
  <c r="D3041" i="17"/>
  <c r="D3040" i="17"/>
  <c r="D3039" i="17"/>
  <c r="D3038" i="17"/>
  <c r="D3037" i="17"/>
  <c r="D3036" i="17"/>
  <c r="D3035" i="17"/>
  <c r="D3034" i="17"/>
  <c r="D3033" i="17"/>
  <c r="D3032" i="17"/>
  <c r="D3031" i="17"/>
  <c r="D3030" i="17"/>
  <c r="D3029" i="17"/>
  <c r="D3028" i="17"/>
  <c r="D3027" i="17"/>
  <c r="D3026" i="17"/>
  <c r="D3025" i="17"/>
  <c r="D3024" i="17"/>
  <c r="D3023" i="17"/>
  <c r="D3022" i="17"/>
  <c r="D3021" i="17"/>
  <c r="D3020" i="17"/>
  <c r="D3019" i="17"/>
  <c r="D3018" i="17"/>
  <c r="D3017" i="17"/>
  <c r="D3016" i="17"/>
  <c r="D3015" i="17"/>
  <c r="D3014" i="17"/>
  <c r="D3013" i="17"/>
  <c r="D3012" i="17"/>
  <c r="D3011" i="17"/>
  <c r="D3010" i="17"/>
  <c r="D3009" i="17"/>
  <c r="D3008" i="17"/>
  <c r="D3007" i="17"/>
  <c r="D3006" i="17"/>
  <c r="D3005" i="17"/>
  <c r="D3004" i="17"/>
  <c r="D3003" i="17"/>
  <c r="D3002" i="17"/>
  <c r="D3001" i="17"/>
  <c r="D3000" i="17"/>
  <c r="D2999" i="17"/>
  <c r="D2998" i="17"/>
  <c r="D2997" i="17"/>
  <c r="D2996" i="17"/>
  <c r="D2995" i="17"/>
  <c r="D2994" i="17"/>
  <c r="D2993" i="17"/>
  <c r="D2992" i="17"/>
  <c r="D2991" i="17"/>
  <c r="D2990" i="17"/>
  <c r="D2989" i="17"/>
  <c r="D2988" i="17"/>
  <c r="D2987" i="17"/>
  <c r="D2986" i="17"/>
  <c r="D2985" i="17"/>
  <c r="D2984" i="17"/>
  <c r="D2983" i="17"/>
  <c r="D2982" i="17"/>
  <c r="D2981" i="17"/>
  <c r="D2980" i="17"/>
  <c r="D2979" i="17"/>
  <c r="D2978" i="17"/>
  <c r="D2977" i="17"/>
  <c r="D2976" i="17"/>
  <c r="D2975" i="17"/>
  <c r="D2974" i="17"/>
  <c r="D2973" i="17"/>
  <c r="D2972" i="17"/>
  <c r="D2971" i="17"/>
  <c r="D2970" i="17"/>
  <c r="D2969" i="17"/>
  <c r="D2968" i="17"/>
  <c r="D2967" i="17"/>
  <c r="D2966" i="17"/>
  <c r="D2965" i="17"/>
  <c r="D2964" i="17"/>
  <c r="D2963" i="17"/>
  <c r="D2962" i="17"/>
  <c r="D2961" i="17"/>
  <c r="D2960" i="17"/>
  <c r="D2959" i="17"/>
  <c r="D2958" i="17"/>
  <c r="D2957" i="17"/>
  <c r="D2956" i="17"/>
  <c r="D2955" i="17"/>
  <c r="D2954" i="17"/>
  <c r="D2953" i="17"/>
  <c r="D2952" i="17"/>
  <c r="D2951" i="17"/>
  <c r="D2950" i="17"/>
  <c r="D2949" i="17"/>
  <c r="D2948" i="17"/>
  <c r="D2947" i="17"/>
  <c r="D2946" i="17"/>
  <c r="D2945" i="17"/>
  <c r="D2944" i="17"/>
  <c r="D2943" i="17"/>
  <c r="D2942" i="17"/>
  <c r="D2941" i="17"/>
  <c r="D2940" i="17"/>
  <c r="D2939" i="17"/>
  <c r="D2938" i="17"/>
  <c r="D2937" i="17"/>
  <c r="D2936" i="17"/>
  <c r="D2935" i="17"/>
  <c r="D2934" i="17"/>
  <c r="D2933" i="17"/>
  <c r="D2932" i="17"/>
  <c r="D2931" i="17"/>
  <c r="D2930" i="17"/>
  <c r="D2929" i="17"/>
  <c r="D2928" i="17"/>
  <c r="D2927" i="17"/>
  <c r="D2926" i="17"/>
  <c r="D2925" i="17"/>
  <c r="D2924" i="17"/>
  <c r="D2923" i="17"/>
  <c r="D2922" i="17"/>
  <c r="D2921" i="17"/>
  <c r="D2920" i="17"/>
  <c r="D2919" i="17"/>
  <c r="D2918" i="17"/>
  <c r="D2917" i="17"/>
  <c r="D2916" i="17"/>
  <c r="D2915" i="17"/>
  <c r="D2914" i="17"/>
  <c r="D2913" i="17"/>
  <c r="D2912" i="17"/>
  <c r="D2911" i="17"/>
  <c r="D2910" i="17"/>
  <c r="D2909" i="17"/>
  <c r="D2908" i="17"/>
  <c r="D2907" i="17"/>
  <c r="D2906" i="17"/>
  <c r="D2905" i="17"/>
  <c r="D2904" i="17"/>
  <c r="D2903" i="17"/>
  <c r="D2902" i="17"/>
  <c r="D2901" i="17"/>
  <c r="D2900" i="17"/>
  <c r="D2899" i="17"/>
  <c r="D2898" i="17"/>
  <c r="D2897" i="17"/>
  <c r="D2896" i="17"/>
  <c r="D2895" i="17"/>
  <c r="D2894" i="17"/>
  <c r="D2893" i="17"/>
  <c r="D2892" i="17"/>
  <c r="D2891" i="17"/>
  <c r="D2890" i="17"/>
  <c r="D2889" i="17"/>
  <c r="D2888" i="17"/>
  <c r="D2887" i="17"/>
  <c r="D2886" i="17"/>
  <c r="D2885" i="17"/>
  <c r="D2884" i="17"/>
  <c r="D2883" i="17"/>
  <c r="D2882" i="17"/>
  <c r="D2881" i="17"/>
  <c r="D2880" i="17"/>
  <c r="D2879" i="17"/>
  <c r="D2878" i="17"/>
  <c r="D2877" i="17"/>
  <c r="D2876" i="17"/>
  <c r="D2875" i="17"/>
  <c r="D2874" i="17"/>
  <c r="D2873" i="17"/>
  <c r="D2872" i="17"/>
  <c r="D2871" i="17"/>
  <c r="D2870" i="17"/>
  <c r="D2869" i="17"/>
  <c r="D2868" i="17"/>
  <c r="D2867" i="17"/>
  <c r="D2866" i="17"/>
  <c r="D2865" i="17"/>
  <c r="D2864" i="17"/>
  <c r="D2863" i="17"/>
  <c r="D2862" i="17"/>
  <c r="D2861" i="17"/>
  <c r="D2860" i="17"/>
  <c r="D2859" i="17"/>
  <c r="D2858" i="17"/>
  <c r="D2857" i="17"/>
  <c r="D2856" i="17"/>
  <c r="D2855" i="17"/>
  <c r="D2854" i="17"/>
  <c r="D2853" i="17"/>
  <c r="D2852" i="17"/>
  <c r="D2851" i="17"/>
  <c r="D2850" i="17"/>
  <c r="D2849" i="17"/>
  <c r="D2848" i="17"/>
  <c r="D2847" i="17"/>
  <c r="D2846" i="17"/>
  <c r="D2845" i="17"/>
  <c r="D2844" i="17"/>
  <c r="D2843" i="17"/>
  <c r="D2842" i="17"/>
  <c r="D2841" i="17"/>
  <c r="D2840" i="17"/>
  <c r="D2839" i="17"/>
  <c r="D2838" i="17"/>
  <c r="D2837" i="17"/>
  <c r="D2836" i="17"/>
  <c r="D2835" i="17"/>
  <c r="D2834" i="17"/>
  <c r="D2833" i="17"/>
  <c r="D2832" i="17"/>
  <c r="D2831" i="17"/>
  <c r="D2830" i="17"/>
  <c r="D2829" i="17"/>
  <c r="D2828" i="17"/>
  <c r="D2827" i="17"/>
  <c r="D2826" i="17"/>
  <c r="D2825" i="17"/>
  <c r="D2824" i="17"/>
  <c r="D2823" i="17"/>
  <c r="D2822" i="17"/>
  <c r="D2821" i="17"/>
  <c r="D2820" i="17"/>
  <c r="D2819" i="17"/>
  <c r="D2818" i="17"/>
  <c r="D2817" i="17"/>
  <c r="D2816" i="17"/>
  <c r="D2815" i="17"/>
  <c r="D2814" i="17"/>
  <c r="D2813" i="17"/>
  <c r="D2812" i="17"/>
  <c r="D2811" i="17"/>
  <c r="D2810" i="17"/>
  <c r="D2809" i="17"/>
  <c r="D2808" i="17"/>
  <c r="D2807" i="17"/>
  <c r="D2806" i="17"/>
  <c r="D2805" i="17"/>
  <c r="D2804" i="17"/>
  <c r="D2803" i="17"/>
  <c r="D2802" i="17"/>
  <c r="D2801" i="17"/>
  <c r="D2800" i="17"/>
  <c r="D2799" i="17"/>
  <c r="D2798" i="17"/>
  <c r="D2797" i="17"/>
  <c r="D2796" i="17"/>
  <c r="D2795" i="17"/>
  <c r="D2794" i="17"/>
  <c r="D2793" i="17"/>
  <c r="D2792" i="17"/>
  <c r="D2791" i="17"/>
  <c r="D2790" i="17"/>
  <c r="D2789" i="17"/>
  <c r="D2788" i="17"/>
  <c r="D2787" i="17"/>
  <c r="D2786" i="17"/>
  <c r="D2785" i="17"/>
  <c r="D2784" i="17"/>
  <c r="D2783" i="17"/>
  <c r="D2782" i="17"/>
  <c r="D2781" i="17"/>
  <c r="D2780" i="17"/>
  <c r="D2779" i="17"/>
  <c r="D2778" i="17"/>
  <c r="D2777" i="17"/>
  <c r="D2776" i="17"/>
  <c r="D2775" i="17"/>
  <c r="D2774" i="17"/>
  <c r="D2773" i="17"/>
  <c r="D2772" i="17"/>
  <c r="D2771" i="17"/>
  <c r="D2770" i="17"/>
  <c r="D2769" i="17"/>
  <c r="D2768" i="17"/>
  <c r="D2767" i="17"/>
  <c r="D2766" i="17"/>
  <c r="D2765" i="17"/>
  <c r="D2764" i="17"/>
  <c r="D2763" i="17"/>
  <c r="D2762" i="17"/>
  <c r="D2761" i="17"/>
  <c r="D2760" i="17"/>
  <c r="D2759" i="17"/>
  <c r="D2758" i="17"/>
  <c r="D2757" i="17"/>
  <c r="D2756" i="17"/>
  <c r="D2755" i="17"/>
  <c r="D2754" i="17"/>
  <c r="D2753" i="17"/>
  <c r="D2752" i="17"/>
  <c r="D2751" i="17"/>
  <c r="D2750" i="17"/>
  <c r="D2749" i="17"/>
  <c r="D2748" i="17"/>
  <c r="D2747" i="17"/>
  <c r="D2746" i="17"/>
  <c r="D2745" i="17"/>
  <c r="D2744" i="17"/>
  <c r="D2743" i="17"/>
  <c r="D2742" i="17"/>
  <c r="D2741" i="17"/>
  <c r="D2740" i="17"/>
  <c r="D2739" i="17"/>
  <c r="D2738" i="17"/>
  <c r="D2737" i="17"/>
  <c r="D2736" i="17"/>
  <c r="D2735" i="17"/>
  <c r="D2734" i="17"/>
  <c r="D2733" i="17"/>
  <c r="D2732" i="17"/>
  <c r="D2731" i="17"/>
  <c r="D2730" i="17"/>
  <c r="D2729" i="17"/>
  <c r="D2728" i="17"/>
  <c r="D2727" i="17"/>
  <c r="D2726" i="17"/>
  <c r="D2725" i="17"/>
  <c r="D2724" i="17"/>
  <c r="D2723" i="17"/>
  <c r="D2722" i="17"/>
  <c r="D2721" i="17"/>
  <c r="D2720" i="17"/>
  <c r="D2719" i="17"/>
  <c r="D2718" i="17"/>
  <c r="D2717" i="17"/>
  <c r="D2716" i="17"/>
  <c r="D2715" i="17"/>
  <c r="D2714" i="17"/>
  <c r="D2713" i="17"/>
  <c r="D2712" i="17"/>
  <c r="D2711" i="17"/>
  <c r="D2710" i="17"/>
  <c r="D2709" i="17"/>
  <c r="D2708" i="17"/>
  <c r="D2707" i="17"/>
  <c r="D2706" i="17"/>
  <c r="D2705" i="17"/>
  <c r="D2704" i="17"/>
  <c r="D2703" i="17"/>
  <c r="D2702" i="17"/>
  <c r="D2701" i="17"/>
  <c r="D2700" i="17"/>
  <c r="D2699" i="17"/>
  <c r="D2698" i="17"/>
  <c r="D2697" i="17"/>
  <c r="D2696" i="17"/>
  <c r="D2695" i="17"/>
  <c r="D2694" i="17"/>
  <c r="D2693" i="17"/>
  <c r="D2692" i="17"/>
  <c r="D2691" i="17"/>
  <c r="D2690" i="17"/>
  <c r="D2689" i="17"/>
  <c r="D2688" i="17"/>
  <c r="D2687" i="17"/>
  <c r="D2686" i="17"/>
  <c r="D2685" i="17"/>
  <c r="D2684" i="17"/>
  <c r="D2683" i="17"/>
  <c r="D2682" i="17"/>
  <c r="D2681" i="17"/>
  <c r="D2680" i="17"/>
  <c r="D2679" i="17"/>
  <c r="D2678" i="17"/>
  <c r="D2677" i="17"/>
  <c r="D2676" i="17"/>
  <c r="D2675" i="17"/>
  <c r="D2674" i="17"/>
  <c r="D2673" i="17"/>
  <c r="D2672" i="17"/>
  <c r="D2671" i="17"/>
  <c r="D2670" i="17"/>
  <c r="D2669" i="17"/>
  <c r="D2668" i="17"/>
  <c r="D2667" i="17"/>
  <c r="D2666" i="17"/>
  <c r="D2665" i="17"/>
  <c r="D2664" i="17"/>
  <c r="D2663" i="17"/>
  <c r="D2662" i="17"/>
  <c r="D2661" i="17"/>
  <c r="D2660" i="17"/>
  <c r="D2659" i="17"/>
  <c r="D2658" i="17"/>
  <c r="D2657" i="17"/>
  <c r="D2656" i="17"/>
  <c r="D2655" i="17"/>
  <c r="D2654" i="17"/>
  <c r="D2653" i="17"/>
  <c r="D2652" i="17"/>
  <c r="D2651" i="17"/>
  <c r="D2650" i="17"/>
  <c r="D2649" i="17"/>
  <c r="D2648" i="17"/>
  <c r="D2647" i="17"/>
  <c r="D2646" i="17"/>
  <c r="D2645" i="17"/>
  <c r="D2644" i="17"/>
  <c r="D2643" i="17"/>
  <c r="D2642" i="17"/>
  <c r="D2641" i="17"/>
  <c r="D2640" i="17"/>
  <c r="D2639" i="17"/>
  <c r="D2638" i="17"/>
  <c r="D2637" i="17"/>
  <c r="D2636" i="17"/>
  <c r="D2635" i="17"/>
  <c r="D2634" i="17"/>
  <c r="D2633" i="17"/>
  <c r="D2632" i="17"/>
  <c r="D2631" i="17"/>
  <c r="D2630" i="17"/>
  <c r="D2629" i="17"/>
  <c r="D2628" i="17"/>
  <c r="D2627" i="17"/>
  <c r="D2626" i="17"/>
  <c r="D2625" i="17"/>
  <c r="D2624" i="17"/>
  <c r="D2623" i="17"/>
  <c r="D2622" i="17"/>
  <c r="D2621" i="17"/>
  <c r="D2620" i="17"/>
  <c r="D2619" i="17"/>
  <c r="D2618" i="17"/>
  <c r="D2617" i="17"/>
  <c r="D2616" i="17"/>
  <c r="D2615" i="17"/>
  <c r="D2614" i="17"/>
  <c r="D2613" i="17"/>
  <c r="D2612" i="17"/>
  <c r="D2611" i="17"/>
  <c r="D2610" i="17"/>
  <c r="D2609" i="17"/>
  <c r="D2608" i="17"/>
  <c r="D2607" i="17"/>
  <c r="D2606" i="17"/>
  <c r="D2605" i="17"/>
  <c r="D2604" i="17"/>
  <c r="D2603" i="17"/>
  <c r="D2602" i="17"/>
  <c r="D2601" i="17"/>
  <c r="D2600" i="17"/>
  <c r="D2599" i="17"/>
  <c r="D2598" i="17"/>
  <c r="D2597" i="17"/>
  <c r="D2596" i="17"/>
  <c r="D2595" i="17"/>
  <c r="D2594" i="17"/>
  <c r="D2593" i="17"/>
  <c r="D2592" i="17"/>
  <c r="D2591" i="17"/>
  <c r="D2590" i="17"/>
  <c r="D2589" i="17"/>
  <c r="D2588" i="17"/>
  <c r="D2587" i="17"/>
  <c r="D2586" i="17"/>
  <c r="D2585" i="17"/>
  <c r="D2584" i="17"/>
  <c r="D2583" i="17"/>
  <c r="D2582" i="17"/>
  <c r="D2581" i="17"/>
  <c r="D2580" i="17"/>
  <c r="D2579" i="17"/>
  <c r="D2578" i="17"/>
  <c r="D2577" i="17"/>
  <c r="D2576" i="17"/>
  <c r="D2575" i="17"/>
  <c r="D2574" i="17"/>
  <c r="D2573" i="17"/>
  <c r="D2572" i="17"/>
  <c r="D2571" i="17"/>
  <c r="D2570" i="17"/>
  <c r="D2569" i="17"/>
  <c r="D2568" i="17"/>
  <c r="D2567" i="17"/>
  <c r="D2566" i="17"/>
  <c r="D2565" i="17"/>
  <c r="D2564" i="17"/>
  <c r="D2563" i="17"/>
  <c r="D2562" i="17"/>
  <c r="D2561" i="17"/>
  <c r="D2560" i="17"/>
  <c r="D2559" i="17"/>
  <c r="D2558" i="17"/>
  <c r="D2557" i="17"/>
  <c r="D2556" i="17"/>
  <c r="D2555" i="17"/>
  <c r="D2554" i="17"/>
  <c r="D2553" i="17"/>
  <c r="D2552" i="17"/>
  <c r="D2551" i="17"/>
  <c r="D2550" i="17"/>
  <c r="D2549" i="17"/>
  <c r="D2548" i="17"/>
  <c r="D2547" i="17"/>
  <c r="D2546" i="17"/>
  <c r="D2545" i="17"/>
  <c r="D2544" i="17"/>
  <c r="D2543" i="17"/>
  <c r="D2542" i="17"/>
  <c r="D2541" i="17"/>
  <c r="D2540" i="17"/>
  <c r="D2539" i="17"/>
  <c r="D2538" i="17"/>
  <c r="D2537" i="17"/>
  <c r="D2536" i="17"/>
  <c r="D2535" i="17"/>
  <c r="D2534" i="17"/>
  <c r="D2533" i="17"/>
  <c r="D2532" i="17"/>
  <c r="D2531" i="17"/>
  <c r="D2530" i="17"/>
  <c r="D2529" i="17"/>
  <c r="D2528" i="17"/>
  <c r="D2527" i="17"/>
  <c r="D2526" i="17"/>
  <c r="D2525" i="17"/>
  <c r="D2524" i="17"/>
  <c r="D2523" i="17"/>
  <c r="D2522" i="17"/>
  <c r="D2521" i="17"/>
  <c r="D2520" i="17"/>
  <c r="D2519" i="17"/>
  <c r="D2518" i="17"/>
  <c r="D2517" i="17"/>
  <c r="D2516" i="17"/>
  <c r="D2515" i="17"/>
  <c r="D2514" i="17"/>
  <c r="D2513" i="17"/>
  <c r="D2512" i="17"/>
  <c r="D2511" i="17"/>
  <c r="D2510" i="17"/>
  <c r="D2509" i="17"/>
  <c r="D2508" i="17"/>
  <c r="D2507" i="17"/>
  <c r="D2506" i="17"/>
  <c r="D2505" i="17"/>
  <c r="D2504" i="17"/>
  <c r="D2503" i="17"/>
  <c r="D2502" i="17"/>
  <c r="D2501" i="17"/>
  <c r="D2500" i="17"/>
  <c r="D2499" i="17"/>
  <c r="D2498" i="17"/>
  <c r="D2497" i="17"/>
  <c r="D2496" i="17"/>
  <c r="D2495" i="17"/>
  <c r="D2494" i="17"/>
  <c r="D2493" i="17"/>
  <c r="D2492" i="17"/>
  <c r="D2491" i="17"/>
  <c r="D2490" i="17"/>
  <c r="D2489" i="17"/>
  <c r="D2488" i="17"/>
  <c r="D2487" i="17"/>
  <c r="D2486" i="17"/>
  <c r="D2485" i="17"/>
  <c r="D2484" i="17"/>
  <c r="D2483" i="17"/>
  <c r="D2482" i="17"/>
  <c r="D2481" i="17"/>
  <c r="D2480" i="17"/>
  <c r="D2479" i="17"/>
  <c r="D2478" i="17"/>
  <c r="D2477" i="17"/>
  <c r="D2476" i="17"/>
  <c r="D2475" i="17"/>
  <c r="D2474" i="17"/>
  <c r="D2473" i="17"/>
  <c r="D2472" i="17"/>
  <c r="D2471" i="17"/>
  <c r="D2470" i="17"/>
  <c r="D2469" i="17"/>
  <c r="D2468" i="17"/>
  <c r="D2467" i="17"/>
  <c r="D2466" i="17"/>
  <c r="D2465" i="17"/>
  <c r="D2464" i="17"/>
  <c r="D2463" i="17"/>
  <c r="D2462" i="17"/>
  <c r="D2461" i="17"/>
  <c r="D2460" i="17"/>
  <c r="D2459" i="17"/>
  <c r="D2458" i="17"/>
  <c r="D2457" i="17"/>
  <c r="D2456" i="17"/>
  <c r="D2455" i="17"/>
  <c r="D2454" i="17"/>
  <c r="D2453" i="17"/>
  <c r="D2452" i="17"/>
  <c r="D2451" i="17"/>
  <c r="D2450" i="17"/>
  <c r="D2449" i="17"/>
  <c r="D2448" i="17"/>
  <c r="D2447" i="17"/>
  <c r="D2446" i="17"/>
  <c r="D2445" i="17"/>
  <c r="D2444" i="17"/>
  <c r="D2443" i="17"/>
  <c r="D2442" i="17"/>
  <c r="D2441" i="17"/>
  <c r="D2440" i="17"/>
  <c r="D2439" i="17"/>
  <c r="D2438" i="17"/>
  <c r="D2437" i="17"/>
  <c r="D2436" i="17"/>
  <c r="D2435" i="17"/>
  <c r="D2434" i="17"/>
  <c r="D2433" i="17"/>
  <c r="D2432" i="17"/>
  <c r="D2431" i="17"/>
  <c r="D2430" i="17"/>
  <c r="D2429" i="17"/>
  <c r="D2428" i="17"/>
  <c r="D2427" i="17"/>
  <c r="D2426" i="17"/>
  <c r="D2425" i="17"/>
  <c r="D2424" i="17"/>
  <c r="D2423" i="17"/>
  <c r="D2422" i="17"/>
  <c r="D2421" i="17"/>
  <c r="D2420" i="17"/>
  <c r="D2419" i="17"/>
  <c r="D2418" i="17"/>
  <c r="D2417" i="17"/>
  <c r="D2416" i="17"/>
  <c r="D2415" i="17"/>
  <c r="D2414" i="17"/>
  <c r="D2413" i="17"/>
  <c r="D2412" i="17"/>
  <c r="D2411" i="17"/>
  <c r="D2410" i="17"/>
  <c r="D2409" i="17"/>
  <c r="D2408" i="17"/>
  <c r="D2407" i="17"/>
  <c r="D2406" i="17"/>
  <c r="D2405" i="17"/>
  <c r="D2404" i="17"/>
  <c r="D2403" i="17"/>
  <c r="D2402" i="17"/>
  <c r="D2401" i="17"/>
  <c r="D2400" i="17"/>
  <c r="D2399" i="17"/>
  <c r="D2398" i="17"/>
  <c r="D2397" i="17"/>
  <c r="D2396" i="17"/>
  <c r="D2395" i="17"/>
  <c r="D2394" i="17"/>
  <c r="D2393" i="17"/>
  <c r="D2392" i="17"/>
  <c r="D2391" i="17"/>
  <c r="D2390" i="17"/>
  <c r="D2389" i="17"/>
  <c r="D2388" i="17"/>
  <c r="D2387" i="17"/>
  <c r="D2386" i="17"/>
  <c r="D2385" i="17"/>
  <c r="D2384" i="17"/>
  <c r="D2383" i="17"/>
  <c r="D2382" i="17"/>
  <c r="D2381" i="17"/>
  <c r="D2380" i="17"/>
  <c r="D2379" i="17"/>
  <c r="D2378" i="17"/>
  <c r="D2377" i="17"/>
  <c r="D2376" i="17"/>
  <c r="D2375" i="17"/>
  <c r="D2374" i="17"/>
  <c r="D2373" i="17"/>
  <c r="D2372" i="17"/>
  <c r="D2371" i="17"/>
  <c r="D2370" i="17"/>
  <c r="D2369" i="17"/>
  <c r="D2368" i="17"/>
  <c r="D2367" i="17"/>
  <c r="D2366" i="17"/>
  <c r="D2365" i="17"/>
  <c r="D2364" i="17"/>
  <c r="D2363" i="17"/>
  <c r="D2362" i="17"/>
  <c r="D2361" i="17"/>
  <c r="D2360" i="17"/>
  <c r="D2359" i="17"/>
  <c r="D2358" i="17"/>
  <c r="D2357" i="17"/>
  <c r="D2356" i="17"/>
  <c r="D2355" i="17"/>
  <c r="D2354" i="17"/>
  <c r="D2353" i="17"/>
  <c r="D2352" i="17"/>
  <c r="D2351" i="17"/>
  <c r="D2350" i="17"/>
  <c r="D2349" i="17"/>
  <c r="D2348" i="17"/>
  <c r="D2347" i="17"/>
  <c r="D2346" i="17"/>
  <c r="D2345" i="17"/>
  <c r="D2344" i="17"/>
  <c r="D2343" i="17"/>
  <c r="D2342" i="17"/>
  <c r="D2341" i="17"/>
  <c r="D2340" i="17"/>
  <c r="D2339" i="17"/>
  <c r="D2338" i="17"/>
  <c r="D2337" i="17"/>
  <c r="D2336" i="17"/>
  <c r="D2335" i="17"/>
  <c r="D2334" i="17"/>
  <c r="D2333" i="17"/>
  <c r="D2332" i="17"/>
  <c r="D2331" i="17"/>
  <c r="D2330" i="17"/>
  <c r="D2329" i="17"/>
  <c r="D2328" i="17"/>
  <c r="D2327" i="17"/>
  <c r="D2326" i="17"/>
  <c r="D2325" i="17"/>
  <c r="D2324" i="17"/>
  <c r="D2323" i="17"/>
  <c r="D2322" i="17"/>
  <c r="D2321" i="17"/>
  <c r="D2320" i="17"/>
  <c r="D2319" i="17"/>
  <c r="D2318" i="17"/>
  <c r="D2317" i="17"/>
  <c r="D2316" i="17"/>
  <c r="D2315" i="17"/>
  <c r="D2314" i="17"/>
  <c r="D2313" i="17"/>
  <c r="D2312" i="17"/>
  <c r="D2311" i="17"/>
  <c r="D2310" i="17"/>
  <c r="D2309" i="17"/>
  <c r="D2308" i="17"/>
  <c r="D2307" i="17"/>
  <c r="D2306" i="17"/>
  <c r="D2305" i="17"/>
  <c r="D2304" i="17"/>
  <c r="D2303" i="17"/>
  <c r="D2302" i="17"/>
  <c r="D2301" i="17"/>
  <c r="D2300" i="17"/>
  <c r="D2299" i="17"/>
  <c r="D2298" i="17"/>
  <c r="D2297" i="17"/>
  <c r="D2296" i="17"/>
  <c r="D2295" i="17"/>
  <c r="D2294" i="17"/>
  <c r="D2293" i="17"/>
  <c r="D2292" i="17"/>
  <c r="D2291" i="17"/>
  <c r="D2290" i="17"/>
  <c r="D2289" i="17"/>
  <c r="D2288" i="17"/>
  <c r="D2287" i="17"/>
  <c r="D2286" i="17"/>
  <c r="D2285" i="17"/>
  <c r="D2284" i="17"/>
  <c r="D2283" i="17"/>
  <c r="D2282" i="17"/>
  <c r="D2281" i="17"/>
  <c r="D2280" i="17"/>
  <c r="D2279" i="17"/>
  <c r="D2278" i="17"/>
  <c r="D2277" i="17"/>
  <c r="D2276" i="17"/>
  <c r="D2275" i="17"/>
  <c r="D2274" i="17"/>
  <c r="D2273" i="17"/>
  <c r="D2272" i="17"/>
  <c r="D2271" i="17"/>
  <c r="D2270" i="17"/>
  <c r="D2269" i="17"/>
  <c r="D2268" i="17"/>
  <c r="D2267" i="17"/>
  <c r="D2266" i="17"/>
  <c r="D2265" i="17"/>
  <c r="D2264" i="17"/>
  <c r="D2263" i="17"/>
  <c r="D2262" i="17"/>
  <c r="D2261" i="17"/>
  <c r="D2260" i="17"/>
  <c r="D2259" i="17"/>
  <c r="D2258" i="17"/>
  <c r="D2257" i="17"/>
  <c r="D2256" i="17"/>
  <c r="D2255" i="17"/>
  <c r="D2254" i="17"/>
  <c r="D2253" i="17"/>
  <c r="D2252" i="17"/>
  <c r="D2251" i="17"/>
  <c r="D2250" i="17"/>
  <c r="D2249" i="17"/>
  <c r="D2248" i="17"/>
  <c r="D2247" i="17"/>
  <c r="D2246" i="17"/>
  <c r="D2245" i="17"/>
  <c r="D2244" i="17"/>
  <c r="D2243" i="17"/>
  <c r="D2242" i="17"/>
  <c r="D2241" i="17"/>
  <c r="D2240" i="17"/>
  <c r="D2239" i="17"/>
  <c r="D2238" i="17"/>
  <c r="D2237" i="17"/>
  <c r="D2236" i="17"/>
  <c r="D2235" i="17"/>
  <c r="D2234" i="17"/>
  <c r="D2233" i="17"/>
  <c r="D2232" i="17"/>
  <c r="D2231" i="17"/>
  <c r="D2230" i="17"/>
  <c r="D2229" i="17"/>
  <c r="D2228" i="17"/>
  <c r="D2227" i="17"/>
  <c r="D2226" i="17"/>
  <c r="D2225" i="17"/>
  <c r="D2224" i="17"/>
  <c r="D2223" i="17"/>
  <c r="D2222" i="17"/>
  <c r="D2221" i="17"/>
  <c r="D2220" i="17"/>
  <c r="D2219" i="17"/>
  <c r="D2218" i="17"/>
  <c r="D2217" i="17"/>
  <c r="D2216" i="17"/>
  <c r="D2215" i="17"/>
  <c r="D2214" i="17"/>
  <c r="D2213" i="17"/>
  <c r="D2212" i="17"/>
  <c r="D2211" i="17"/>
  <c r="D2210" i="17"/>
  <c r="D2209" i="17"/>
  <c r="D2208" i="17"/>
  <c r="D2207" i="17"/>
  <c r="D2206" i="17"/>
  <c r="D2205" i="17"/>
  <c r="D2204" i="17"/>
  <c r="D2203" i="17"/>
  <c r="D2202" i="17"/>
  <c r="D2201" i="17"/>
  <c r="D2200" i="17"/>
  <c r="D2199" i="17"/>
  <c r="D2198" i="17"/>
  <c r="D2197" i="17"/>
  <c r="D2196" i="17"/>
  <c r="D2195" i="17"/>
  <c r="D2194" i="17"/>
  <c r="D2193" i="17"/>
  <c r="D2192" i="17"/>
  <c r="D2191" i="17"/>
  <c r="D2190" i="17"/>
  <c r="D2189" i="17"/>
  <c r="D2188" i="17"/>
  <c r="D2187" i="17"/>
  <c r="D2186" i="17"/>
  <c r="D2185" i="17"/>
  <c r="D2184" i="17"/>
  <c r="D2183" i="17"/>
  <c r="D2182" i="17"/>
  <c r="D2181" i="17"/>
  <c r="D2180" i="17"/>
  <c r="D2179" i="17"/>
  <c r="D2178" i="17"/>
  <c r="D2177" i="17"/>
  <c r="D2176" i="17"/>
  <c r="D2175" i="17"/>
  <c r="D2174" i="17"/>
  <c r="D2173" i="17"/>
  <c r="D2172" i="17"/>
  <c r="D2171" i="17"/>
  <c r="D2170" i="17"/>
  <c r="D2169" i="17"/>
  <c r="D2168" i="17"/>
  <c r="D2167" i="17"/>
  <c r="D2166" i="17"/>
  <c r="D2165" i="17"/>
  <c r="D2164" i="17"/>
  <c r="D2163" i="17"/>
  <c r="D2162" i="17"/>
  <c r="D2161" i="17"/>
  <c r="D2160" i="17"/>
  <c r="D2159" i="17"/>
  <c r="D2158" i="17"/>
  <c r="D2157" i="17"/>
  <c r="D2156" i="17"/>
  <c r="D2155" i="17"/>
  <c r="D2154" i="17"/>
  <c r="D2153" i="17"/>
  <c r="D2152" i="17"/>
  <c r="D2151" i="17"/>
  <c r="D2150" i="17"/>
  <c r="D2149" i="17"/>
  <c r="D2148" i="17"/>
  <c r="D2147" i="17"/>
  <c r="D2146" i="17"/>
  <c r="D2145" i="17"/>
  <c r="D2144" i="17"/>
  <c r="D2143" i="17"/>
  <c r="D2142" i="17"/>
  <c r="D2141" i="17"/>
  <c r="D2140" i="17"/>
  <c r="D2139" i="17"/>
  <c r="D2138" i="17"/>
  <c r="D2137" i="17"/>
  <c r="D2136" i="17"/>
  <c r="D2135" i="17"/>
  <c r="D2134" i="17"/>
  <c r="D2133" i="17"/>
  <c r="D2132" i="17"/>
  <c r="D2131" i="17"/>
  <c r="D2130" i="17"/>
  <c r="D2129" i="17"/>
  <c r="D2128" i="17"/>
  <c r="D2127" i="17"/>
  <c r="D2126" i="17"/>
  <c r="D2125" i="17"/>
  <c r="D2124" i="17"/>
  <c r="D2123" i="17"/>
  <c r="D2122" i="17"/>
  <c r="D2121" i="17"/>
  <c r="D2120" i="17"/>
  <c r="D2119" i="17"/>
  <c r="D2118" i="17"/>
  <c r="D2117" i="17"/>
  <c r="D2116" i="17"/>
  <c r="D2115" i="17"/>
  <c r="D2114" i="17"/>
  <c r="D2113" i="17"/>
  <c r="D2112" i="17"/>
  <c r="D2111" i="17"/>
  <c r="D2110" i="17"/>
  <c r="D2109" i="17"/>
  <c r="D2108" i="17"/>
  <c r="D2107" i="17"/>
  <c r="D2106" i="17"/>
  <c r="D2105" i="17"/>
  <c r="D2104" i="17"/>
  <c r="D2103" i="17"/>
  <c r="D2102" i="17"/>
  <c r="D2101" i="17"/>
  <c r="D2100" i="17"/>
  <c r="D2099" i="17"/>
  <c r="D2098" i="17"/>
  <c r="D2097" i="17"/>
  <c r="D2096" i="17"/>
  <c r="D2095" i="17"/>
  <c r="D2094" i="17"/>
  <c r="D2093" i="17"/>
  <c r="D2092" i="17"/>
  <c r="D2091" i="17"/>
  <c r="D2090" i="17"/>
  <c r="D2089" i="17"/>
  <c r="D2088" i="17"/>
  <c r="D2087" i="17"/>
  <c r="D2086" i="17"/>
  <c r="D2085" i="17"/>
  <c r="D2084" i="17"/>
  <c r="D2083" i="17"/>
  <c r="D2082" i="17"/>
  <c r="D2081" i="17"/>
  <c r="D2080" i="17"/>
  <c r="D2079" i="17"/>
  <c r="D2078" i="17"/>
  <c r="D2077" i="17"/>
  <c r="D2076" i="17"/>
  <c r="D2075" i="17"/>
  <c r="D2074" i="17"/>
  <c r="D2073" i="17"/>
  <c r="D2072" i="17"/>
  <c r="D2071" i="17"/>
  <c r="D2070" i="17"/>
  <c r="D2069" i="17"/>
  <c r="D2068" i="17"/>
  <c r="D2067" i="17"/>
  <c r="D2066" i="17"/>
  <c r="D2065" i="17"/>
  <c r="D2064" i="17"/>
  <c r="D2063" i="17"/>
  <c r="D2062" i="17"/>
  <c r="D2061" i="17"/>
  <c r="D2060" i="17"/>
  <c r="D2059" i="17"/>
  <c r="D2058" i="17"/>
  <c r="D2057" i="17"/>
  <c r="D2056" i="17"/>
  <c r="D2055" i="17"/>
  <c r="D2054" i="17"/>
  <c r="D2053" i="17"/>
  <c r="D2052" i="17"/>
  <c r="D2051" i="17"/>
  <c r="D2050" i="17"/>
  <c r="D2049" i="17"/>
  <c r="D2048" i="17"/>
  <c r="D2047" i="17"/>
  <c r="D2046" i="17"/>
  <c r="D2045" i="17"/>
  <c r="D2044" i="17"/>
  <c r="D2043" i="17"/>
  <c r="D2042" i="17"/>
  <c r="D2041" i="17"/>
  <c r="D2040" i="17"/>
  <c r="D2039" i="17"/>
  <c r="D2038" i="17"/>
  <c r="D2037" i="17"/>
  <c r="D2036" i="17"/>
  <c r="D2035" i="17"/>
  <c r="D2034" i="17"/>
  <c r="D2033" i="17"/>
  <c r="D2032" i="17"/>
  <c r="D2031" i="17"/>
  <c r="D2030" i="17"/>
  <c r="D2029" i="17"/>
  <c r="D2028" i="17"/>
  <c r="D2027" i="17"/>
  <c r="D2026" i="17"/>
  <c r="D2025" i="17"/>
  <c r="D2024" i="17"/>
  <c r="D2023" i="17"/>
  <c r="D2022" i="17"/>
  <c r="D2021" i="17"/>
  <c r="D2020" i="17"/>
  <c r="D2019" i="17"/>
  <c r="D2018" i="17"/>
  <c r="D2017" i="17"/>
  <c r="D2016" i="17"/>
  <c r="D2015" i="17"/>
  <c r="D2014" i="17"/>
  <c r="D2013" i="17"/>
  <c r="D2012" i="17"/>
  <c r="D2011" i="17"/>
  <c r="D2010" i="17"/>
  <c r="D2009" i="17"/>
  <c r="D2008" i="17"/>
  <c r="D2007" i="17"/>
  <c r="D2006" i="17"/>
  <c r="D2005" i="17"/>
  <c r="D2004" i="17"/>
  <c r="D2003" i="17"/>
  <c r="D2002" i="17"/>
  <c r="D2001" i="17"/>
  <c r="D2000" i="17"/>
  <c r="D1999" i="17"/>
  <c r="D1998" i="17"/>
  <c r="D1997" i="17"/>
  <c r="D1996" i="17"/>
  <c r="D1995" i="17"/>
  <c r="D1994" i="17"/>
  <c r="D1993" i="17"/>
  <c r="D1992" i="17"/>
  <c r="D1991" i="17"/>
  <c r="D1990" i="17"/>
  <c r="D1989" i="17"/>
  <c r="D1988" i="17"/>
  <c r="D1987" i="17"/>
  <c r="D1986" i="17"/>
  <c r="D1985" i="17"/>
  <c r="D1984" i="17"/>
  <c r="D1983" i="17"/>
  <c r="D1982" i="17"/>
  <c r="D1981" i="17"/>
  <c r="D1980" i="17"/>
  <c r="D1979" i="17"/>
  <c r="D1978" i="17"/>
  <c r="D1977" i="17"/>
  <c r="D1976" i="17"/>
  <c r="D1975" i="17"/>
  <c r="D1974" i="17"/>
  <c r="D1973" i="17"/>
  <c r="D1972" i="17"/>
  <c r="D1971" i="17"/>
  <c r="D1970" i="17"/>
  <c r="D1969" i="17"/>
  <c r="D1968" i="17"/>
  <c r="D1967" i="17"/>
  <c r="D1966" i="17"/>
  <c r="D1965" i="17"/>
  <c r="D1964" i="17"/>
  <c r="D1963" i="17"/>
  <c r="D1962" i="17"/>
  <c r="D1961" i="17"/>
  <c r="D1960" i="17"/>
  <c r="D1959" i="17"/>
  <c r="D1958" i="17"/>
  <c r="D1957" i="17"/>
  <c r="D1956" i="17"/>
  <c r="D1955" i="17"/>
  <c r="D1954" i="17"/>
  <c r="D1953" i="17"/>
  <c r="D1952" i="17"/>
  <c r="D1951" i="17"/>
  <c r="D1950" i="17"/>
  <c r="D1949" i="17"/>
  <c r="D1948" i="17"/>
  <c r="D1947" i="17"/>
  <c r="D1946" i="17"/>
  <c r="D1945" i="17"/>
  <c r="D1944" i="17"/>
  <c r="D1943" i="17"/>
  <c r="D1942" i="17"/>
  <c r="D1941" i="17"/>
  <c r="D1940" i="17"/>
  <c r="D1939" i="17"/>
  <c r="D1938" i="17"/>
  <c r="D1937" i="17"/>
  <c r="D1936" i="17"/>
  <c r="D1935" i="17"/>
  <c r="D1934" i="17"/>
  <c r="D1933" i="17"/>
  <c r="D1932" i="17"/>
  <c r="D1931" i="17"/>
  <c r="D1930" i="17"/>
  <c r="D1929" i="17"/>
  <c r="D1928" i="17"/>
  <c r="D1927" i="17"/>
  <c r="D1926" i="17"/>
  <c r="D1925" i="17"/>
  <c r="D1924" i="17"/>
  <c r="D1923" i="17"/>
  <c r="D1922" i="17"/>
  <c r="D1921" i="17"/>
  <c r="D1920" i="17"/>
  <c r="D1919" i="17"/>
  <c r="D1918" i="17"/>
  <c r="D1917" i="17"/>
  <c r="D1916" i="17"/>
  <c r="D1915" i="17"/>
  <c r="D1914" i="17"/>
  <c r="D1913" i="17"/>
  <c r="D1912" i="17"/>
  <c r="D1911" i="17"/>
  <c r="D1910" i="17"/>
  <c r="D1909" i="17"/>
  <c r="D1908" i="17"/>
  <c r="D1907" i="17"/>
  <c r="D1906" i="17"/>
  <c r="D1905" i="17"/>
  <c r="D1904" i="17"/>
  <c r="D1903" i="17"/>
  <c r="D1902" i="17"/>
  <c r="D1901" i="17"/>
  <c r="D1900" i="17"/>
  <c r="D1899" i="17"/>
  <c r="D1898" i="17"/>
  <c r="D1897" i="17"/>
  <c r="D1896" i="17"/>
  <c r="D1895" i="17"/>
  <c r="D1894" i="17"/>
  <c r="D1893" i="17"/>
  <c r="D1892" i="17"/>
  <c r="D1891" i="17"/>
  <c r="D1890" i="17"/>
  <c r="D1889" i="17"/>
  <c r="D1888" i="17"/>
  <c r="D1887" i="17"/>
  <c r="D1886" i="17"/>
  <c r="D1885" i="17"/>
  <c r="D1884" i="17"/>
  <c r="D1883" i="17"/>
  <c r="D1882" i="17"/>
  <c r="D1881" i="17"/>
  <c r="D1880" i="17"/>
  <c r="D1879" i="17"/>
  <c r="D1878" i="17"/>
  <c r="D1877" i="17"/>
  <c r="D1876" i="17"/>
  <c r="D1875" i="17"/>
  <c r="D1874" i="17"/>
  <c r="D1873" i="17"/>
  <c r="D1872" i="17"/>
  <c r="D1871" i="17"/>
  <c r="D1870" i="17"/>
  <c r="D1869" i="17"/>
  <c r="D1868" i="17"/>
  <c r="D1867" i="17"/>
  <c r="D1866" i="17"/>
  <c r="D1865" i="17"/>
  <c r="D1864" i="17"/>
  <c r="D1863" i="17"/>
  <c r="D1862" i="17"/>
  <c r="D1861" i="17"/>
  <c r="D1860" i="17"/>
  <c r="D1859" i="17"/>
  <c r="D1858" i="17"/>
  <c r="D1857" i="17"/>
  <c r="D1856" i="17"/>
  <c r="D1855" i="17"/>
  <c r="D1854" i="17"/>
  <c r="D1853" i="17"/>
  <c r="D1852" i="17"/>
  <c r="D1851" i="17"/>
  <c r="D1850" i="17"/>
  <c r="D1849" i="17"/>
  <c r="D1848" i="17"/>
  <c r="D1847" i="17"/>
  <c r="D1846" i="17"/>
  <c r="D1845" i="17"/>
  <c r="D1844" i="17"/>
  <c r="D1843" i="17"/>
  <c r="D1842" i="17"/>
  <c r="D1841" i="17"/>
  <c r="D1840" i="17"/>
  <c r="D1839" i="17"/>
  <c r="D1838" i="17"/>
  <c r="D1837" i="17"/>
  <c r="D1836" i="17"/>
  <c r="D1835" i="17"/>
  <c r="D1834" i="17"/>
  <c r="D1833" i="17"/>
  <c r="D1832" i="17"/>
  <c r="D1831" i="17"/>
  <c r="D1830" i="17"/>
  <c r="D1829" i="17"/>
  <c r="D1828" i="17"/>
  <c r="D1827" i="17"/>
  <c r="D1826" i="17"/>
  <c r="D1825" i="17"/>
  <c r="D1824" i="17"/>
  <c r="D1823" i="17"/>
  <c r="D1822" i="17"/>
  <c r="D1821" i="17"/>
  <c r="D1820" i="17"/>
  <c r="D1819" i="17"/>
  <c r="D1818" i="17"/>
  <c r="D1817" i="17"/>
  <c r="D1816" i="17"/>
  <c r="D1815" i="17"/>
  <c r="D1814" i="17"/>
  <c r="D1813" i="17"/>
  <c r="D1812" i="17"/>
  <c r="D1811" i="17"/>
  <c r="D1810" i="17"/>
  <c r="D1809" i="17"/>
  <c r="D1808" i="17"/>
  <c r="D1807" i="17"/>
  <c r="D1806" i="17"/>
  <c r="D1805" i="17"/>
  <c r="D1804" i="17"/>
  <c r="D1803" i="17"/>
  <c r="D1802" i="17"/>
  <c r="D1801" i="17"/>
  <c r="D1800" i="17"/>
  <c r="D1799" i="17"/>
  <c r="D1798" i="17"/>
  <c r="D1797" i="17"/>
  <c r="D1796" i="17"/>
  <c r="D1795" i="17"/>
  <c r="D1794" i="17"/>
  <c r="D1793" i="17"/>
  <c r="D1792" i="17"/>
  <c r="D1791" i="17"/>
  <c r="D1790" i="17"/>
  <c r="D1789" i="17"/>
  <c r="D1788" i="17"/>
  <c r="D1787" i="17"/>
  <c r="D1786" i="17"/>
  <c r="D1785" i="17"/>
  <c r="D1784" i="17"/>
  <c r="D1783" i="17"/>
  <c r="D1782" i="17"/>
  <c r="D1781" i="17"/>
  <c r="D1780" i="17"/>
  <c r="D1779" i="17"/>
  <c r="D1778" i="17"/>
  <c r="D1777" i="17"/>
  <c r="D1776" i="17"/>
  <c r="D1775" i="17"/>
  <c r="D1774" i="17"/>
  <c r="D1773" i="17"/>
  <c r="D1772" i="17"/>
  <c r="D1771" i="17"/>
  <c r="D1770" i="17"/>
  <c r="D1769" i="17"/>
  <c r="D1768" i="17"/>
  <c r="D1767" i="17"/>
  <c r="D1766" i="17"/>
  <c r="D1765" i="17"/>
  <c r="D1764" i="17"/>
  <c r="D1763" i="17"/>
  <c r="D1762" i="17"/>
  <c r="D1761" i="17"/>
  <c r="D1760" i="17"/>
  <c r="D1759" i="17"/>
  <c r="D1758" i="17"/>
  <c r="D1757" i="17"/>
  <c r="D1756" i="17"/>
  <c r="D1755" i="17"/>
  <c r="D1754" i="17"/>
  <c r="D1753" i="17"/>
  <c r="D1752" i="17"/>
  <c r="D1751" i="17"/>
  <c r="D1750" i="17"/>
  <c r="D1749" i="17"/>
  <c r="D1748" i="17"/>
  <c r="D1747" i="17"/>
  <c r="D1746" i="17"/>
  <c r="D1745" i="17"/>
  <c r="D1744" i="17"/>
  <c r="D1743" i="17"/>
  <c r="D1742" i="17"/>
  <c r="D1741" i="17"/>
  <c r="D1740" i="17"/>
  <c r="D1739" i="17"/>
  <c r="D1738" i="17"/>
  <c r="D1737" i="17"/>
  <c r="D1736" i="17"/>
  <c r="D1735" i="17"/>
  <c r="D1734" i="17"/>
  <c r="D1733" i="17"/>
  <c r="D1732" i="17"/>
  <c r="D1731" i="17"/>
  <c r="D1730" i="17"/>
  <c r="D1729" i="17"/>
  <c r="D1728" i="17"/>
  <c r="D1727" i="17"/>
  <c r="D1726" i="17"/>
  <c r="D1725" i="17"/>
  <c r="D1724" i="17"/>
  <c r="D1723" i="17"/>
  <c r="D1722" i="17"/>
  <c r="D1721" i="17"/>
  <c r="D1720" i="17"/>
  <c r="D1719" i="17"/>
  <c r="D1718" i="17"/>
  <c r="D1717" i="17"/>
  <c r="D1716" i="17"/>
  <c r="D1715" i="17"/>
  <c r="D1714" i="17"/>
  <c r="D1713" i="17"/>
  <c r="D1712" i="17"/>
  <c r="D1711" i="17"/>
  <c r="D1710" i="17"/>
  <c r="D1709" i="17"/>
  <c r="D1708" i="17"/>
  <c r="D1707" i="17"/>
  <c r="D1706" i="17"/>
  <c r="D1705" i="17"/>
  <c r="D1704" i="17"/>
  <c r="D1703" i="17"/>
  <c r="D1702" i="17"/>
  <c r="D1701" i="17"/>
  <c r="D1700" i="17"/>
  <c r="D1699" i="17"/>
  <c r="D1698" i="17"/>
  <c r="D1697" i="17"/>
  <c r="D1696" i="17"/>
  <c r="D1695" i="17"/>
  <c r="D1694" i="17"/>
  <c r="D1693" i="17"/>
  <c r="D1692" i="17"/>
  <c r="D1691" i="17"/>
  <c r="D1690" i="17"/>
  <c r="D1689" i="17"/>
  <c r="D1688" i="17"/>
  <c r="D1687" i="17"/>
  <c r="D1686" i="17"/>
  <c r="D1685" i="17"/>
  <c r="D1684" i="17"/>
  <c r="D1683" i="17"/>
  <c r="D1682" i="17"/>
  <c r="D1681" i="17"/>
  <c r="D1680" i="17"/>
  <c r="D1679" i="17"/>
  <c r="D1678" i="17"/>
  <c r="D1677" i="17"/>
  <c r="D1676" i="17"/>
  <c r="D1675" i="17"/>
  <c r="D1674" i="17"/>
  <c r="D1673" i="17"/>
  <c r="D1672" i="17"/>
  <c r="D1671" i="17"/>
  <c r="D1670" i="17"/>
  <c r="D1669" i="17"/>
  <c r="D1668" i="17"/>
  <c r="D1667" i="17"/>
  <c r="D1666" i="17"/>
  <c r="D1665" i="17"/>
  <c r="D1664" i="17"/>
  <c r="D1663" i="17"/>
  <c r="D1662" i="17"/>
  <c r="D1661" i="17"/>
  <c r="D1660" i="17"/>
  <c r="D1659" i="17"/>
  <c r="D1658" i="17"/>
  <c r="D1657" i="17"/>
  <c r="D1656" i="17"/>
  <c r="D1655" i="17"/>
  <c r="D1654" i="17"/>
  <c r="D1653" i="17"/>
  <c r="D1652" i="17"/>
  <c r="D1651" i="17"/>
  <c r="D1650" i="17"/>
  <c r="D1649" i="17"/>
  <c r="D1648" i="17"/>
  <c r="D1647" i="17"/>
  <c r="D1646" i="17"/>
  <c r="D1645" i="17"/>
  <c r="D1644" i="17"/>
  <c r="D1643" i="17"/>
  <c r="D1642" i="17"/>
  <c r="D1641" i="17"/>
  <c r="D1640" i="17"/>
  <c r="D1639" i="17"/>
  <c r="D1638" i="17"/>
  <c r="D1637" i="17"/>
  <c r="D1636" i="17"/>
  <c r="D1635" i="17"/>
  <c r="D1634" i="17"/>
  <c r="D1633" i="17"/>
  <c r="D1632" i="17"/>
  <c r="D1631" i="17"/>
  <c r="D1630" i="17"/>
  <c r="D1629" i="17"/>
  <c r="D1628" i="17"/>
  <c r="D1627" i="17"/>
  <c r="D1626" i="17"/>
  <c r="D1625" i="17"/>
  <c r="D1624" i="17"/>
  <c r="D1623" i="17"/>
  <c r="D1622" i="17"/>
  <c r="D1621" i="17"/>
  <c r="D1620" i="17"/>
  <c r="D1619" i="17"/>
  <c r="D1618" i="17"/>
  <c r="D1617" i="17"/>
  <c r="D1616" i="17"/>
  <c r="D1615" i="17"/>
  <c r="D1614" i="17"/>
  <c r="D1613" i="17"/>
  <c r="D1612" i="17"/>
  <c r="D1611" i="17"/>
  <c r="D1610" i="17"/>
  <c r="D1609" i="17"/>
  <c r="D1608" i="17"/>
  <c r="D1607" i="17"/>
  <c r="D1606" i="17"/>
  <c r="D1605" i="17"/>
  <c r="D1604" i="17"/>
  <c r="D1603" i="17"/>
  <c r="D1602" i="17"/>
  <c r="D1601" i="17"/>
  <c r="D1600" i="17"/>
  <c r="D1599" i="17"/>
  <c r="D1598" i="17"/>
  <c r="D1597" i="17"/>
  <c r="D1596" i="17"/>
  <c r="D1595" i="17"/>
  <c r="D1594" i="17"/>
  <c r="D1593" i="17"/>
  <c r="D1592" i="17"/>
  <c r="D1591" i="17"/>
  <c r="D1590" i="17"/>
  <c r="D1589" i="17"/>
  <c r="D1588" i="17"/>
  <c r="D1587" i="17"/>
  <c r="D1586" i="17"/>
  <c r="D1585" i="17"/>
  <c r="D1584" i="17"/>
  <c r="D1583" i="17"/>
  <c r="D1582" i="17"/>
  <c r="D1581" i="17"/>
  <c r="D1580" i="17"/>
  <c r="D1579" i="17"/>
  <c r="D1578" i="17"/>
  <c r="D1577" i="17"/>
  <c r="D1576" i="17"/>
  <c r="D1575" i="17"/>
  <c r="D1574" i="17"/>
  <c r="D1573" i="17"/>
  <c r="D1572" i="17"/>
  <c r="D1571" i="17"/>
  <c r="D1570" i="17"/>
  <c r="D1569" i="17"/>
  <c r="D1568" i="17"/>
  <c r="D1567" i="17"/>
  <c r="D1566" i="17"/>
  <c r="D1565" i="17"/>
  <c r="D1564" i="17"/>
  <c r="D1563" i="17"/>
  <c r="D1562" i="17"/>
  <c r="D1561" i="17"/>
  <c r="D1560" i="17"/>
  <c r="D1559" i="17"/>
  <c r="D1558" i="17"/>
  <c r="D1557" i="17"/>
  <c r="D1556" i="17"/>
  <c r="D1555" i="17"/>
  <c r="D1554" i="17"/>
  <c r="D1553" i="17"/>
  <c r="D1552" i="17"/>
  <c r="D1551" i="17"/>
  <c r="D1550" i="17"/>
  <c r="D1549" i="17"/>
  <c r="D1548" i="17"/>
  <c r="D1547" i="17"/>
  <c r="D1546" i="17"/>
  <c r="D1545" i="17"/>
  <c r="D1544" i="17"/>
  <c r="D1543" i="17"/>
  <c r="D1542" i="17"/>
  <c r="D1541" i="17"/>
  <c r="D1540" i="17"/>
  <c r="D1539" i="17"/>
  <c r="D1538" i="17"/>
  <c r="D1537" i="17"/>
  <c r="D1536" i="17"/>
  <c r="D1535" i="17"/>
  <c r="D1534" i="17"/>
  <c r="D1533" i="17"/>
  <c r="D1532" i="17"/>
  <c r="D1531" i="17"/>
  <c r="D1530" i="17"/>
  <c r="D1529" i="17"/>
  <c r="D1528" i="17"/>
  <c r="D1527" i="17"/>
  <c r="D1526" i="17"/>
  <c r="D1525" i="17"/>
  <c r="D1524" i="17"/>
  <c r="D1523" i="17"/>
  <c r="D1522" i="17"/>
  <c r="D1521" i="17"/>
  <c r="D1520" i="17"/>
  <c r="D1519" i="17"/>
  <c r="D1518" i="17"/>
  <c r="D1517" i="17"/>
  <c r="D1516" i="17"/>
  <c r="D1515" i="17"/>
  <c r="D1514" i="17"/>
  <c r="D1513" i="17"/>
  <c r="D1512" i="17"/>
  <c r="D1511" i="17"/>
  <c r="D1510" i="17"/>
  <c r="D1509" i="17"/>
  <c r="D1508" i="17"/>
  <c r="D1507" i="17"/>
  <c r="D1506" i="17"/>
  <c r="D1505" i="17"/>
  <c r="D1504" i="17"/>
  <c r="D1503" i="17"/>
  <c r="D1502" i="17"/>
  <c r="D1501" i="17"/>
  <c r="D1500" i="17"/>
  <c r="D1499" i="17"/>
  <c r="D1498" i="17"/>
  <c r="D1497" i="17"/>
  <c r="D1496" i="17"/>
  <c r="D1495" i="17"/>
  <c r="D1494" i="17"/>
  <c r="D1493" i="17"/>
  <c r="D1492" i="17"/>
  <c r="D1491" i="17"/>
  <c r="D1490" i="17"/>
  <c r="D1489" i="17"/>
  <c r="D1488" i="17"/>
  <c r="D1487" i="17"/>
  <c r="D1486" i="17"/>
  <c r="D1485" i="17"/>
  <c r="D1484" i="17"/>
  <c r="D1483" i="17"/>
  <c r="D1482" i="17"/>
  <c r="D1481" i="17"/>
  <c r="D1480" i="17"/>
  <c r="D1479" i="17"/>
  <c r="D1478" i="17"/>
  <c r="D1477" i="17"/>
  <c r="D1476" i="17"/>
  <c r="D1475" i="17"/>
  <c r="D1474" i="17"/>
  <c r="D1473" i="17"/>
  <c r="D1472" i="17"/>
  <c r="D1471" i="17"/>
  <c r="D1470" i="17"/>
  <c r="D1469" i="17"/>
  <c r="D1468" i="17"/>
  <c r="D1467" i="17"/>
  <c r="D1466" i="17"/>
  <c r="D1465" i="17"/>
  <c r="D1464" i="17"/>
  <c r="D1463" i="17"/>
  <c r="D1462" i="17"/>
  <c r="D1461" i="17"/>
  <c r="D1460" i="17"/>
  <c r="D1459" i="17"/>
  <c r="D1458" i="17"/>
  <c r="D1457" i="17"/>
  <c r="D1456" i="17"/>
  <c r="D1455" i="17"/>
  <c r="D1454" i="17"/>
  <c r="D1453" i="17"/>
  <c r="D1452" i="17"/>
  <c r="D1451" i="17"/>
  <c r="D1450" i="17"/>
  <c r="D1449" i="17"/>
  <c r="D1448" i="17"/>
  <c r="D1447" i="17"/>
  <c r="D1446" i="17"/>
  <c r="D1445" i="17"/>
  <c r="D1444" i="17"/>
  <c r="D1443" i="17"/>
  <c r="D1442" i="17"/>
  <c r="D1441" i="17"/>
  <c r="D1440" i="17"/>
  <c r="D1439" i="17"/>
  <c r="D1438" i="17"/>
  <c r="D1437" i="17"/>
  <c r="D1436" i="17"/>
  <c r="D1435" i="17"/>
  <c r="D1434" i="17"/>
  <c r="D1433" i="17"/>
  <c r="D1432" i="17"/>
  <c r="D1431" i="17"/>
  <c r="D1430" i="17"/>
  <c r="D1429" i="17"/>
  <c r="D1428" i="17"/>
  <c r="D1427" i="17"/>
  <c r="D1426" i="17"/>
  <c r="D1425" i="17"/>
  <c r="D1424" i="17"/>
  <c r="D1423" i="17"/>
  <c r="D1422" i="17"/>
  <c r="D1421" i="17"/>
  <c r="D1420" i="17"/>
  <c r="D1419" i="17"/>
  <c r="D1418" i="17"/>
  <c r="D1417" i="17"/>
  <c r="D1416" i="17"/>
  <c r="D1415" i="17"/>
  <c r="D1414" i="17"/>
  <c r="D1413" i="17"/>
  <c r="D1412" i="17"/>
  <c r="D1411" i="17"/>
  <c r="D1410" i="17"/>
  <c r="D1409" i="17"/>
  <c r="D1408" i="17"/>
  <c r="D1407" i="17"/>
  <c r="D1406" i="17"/>
  <c r="D1405" i="17"/>
  <c r="D1404" i="17"/>
  <c r="D1403" i="17"/>
  <c r="D1402" i="17"/>
  <c r="D1401" i="17"/>
  <c r="D1400" i="17"/>
  <c r="D1399" i="17"/>
  <c r="D1398" i="17"/>
  <c r="D1397" i="17"/>
  <c r="D1396" i="17"/>
  <c r="D1395" i="17"/>
  <c r="D1394" i="17"/>
  <c r="D1393" i="17"/>
  <c r="D1392" i="17"/>
  <c r="D1391" i="17"/>
  <c r="D1390" i="17"/>
  <c r="D1389" i="17"/>
  <c r="D1388" i="17"/>
  <c r="D1387" i="17"/>
  <c r="D1386" i="17"/>
  <c r="D1385" i="17"/>
  <c r="D1384" i="17"/>
  <c r="D1383" i="17"/>
  <c r="D1382" i="17"/>
  <c r="D1381" i="17"/>
  <c r="D1380" i="17"/>
  <c r="D1379" i="17"/>
  <c r="D1378" i="17"/>
  <c r="D1377" i="17"/>
  <c r="D1376" i="17"/>
  <c r="D1375" i="17"/>
  <c r="D1374" i="17"/>
  <c r="D1373" i="17"/>
  <c r="D1372" i="17"/>
  <c r="D1371" i="17"/>
  <c r="D1370" i="17"/>
  <c r="D1369" i="17"/>
  <c r="D1368" i="17"/>
  <c r="D1367" i="17"/>
  <c r="D1366" i="17"/>
  <c r="D1365" i="17"/>
  <c r="D1364" i="17"/>
  <c r="D1363" i="17"/>
  <c r="D1362" i="17"/>
  <c r="D1361" i="17"/>
  <c r="D1360" i="17"/>
  <c r="D1359" i="17"/>
  <c r="D1358" i="17"/>
  <c r="D1357" i="17"/>
  <c r="D1356" i="17"/>
  <c r="D1355" i="17"/>
  <c r="D1354" i="17"/>
  <c r="D1353" i="17"/>
  <c r="D1352" i="17"/>
  <c r="D1351" i="17"/>
  <c r="D1350" i="17"/>
  <c r="D1349" i="17"/>
  <c r="D1348" i="17"/>
  <c r="D1347" i="17"/>
  <c r="D1346" i="17"/>
  <c r="D1345" i="17"/>
  <c r="D1344" i="17"/>
  <c r="D1343" i="17"/>
  <c r="D1342" i="17"/>
  <c r="D1341" i="17"/>
  <c r="D1340" i="17"/>
  <c r="D1339" i="17"/>
  <c r="D1338" i="17"/>
  <c r="D1337" i="17"/>
  <c r="D1336" i="17"/>
  <c r="D1335" i="17"/>
  <c r="D1334" i="17"/>
  <c r="D1333" i="17"/>
  <c r="D1332" i="17"/>
  <c r="D1331" i="17"/>
  <c r="D1330" i="17"/>
  <c r="D1329" i="17"/>
  <c r="D1328" i="17"/>
  <c r="D1327" i="17"/>
  <c r="D1326" i="17"/>
  <c r="D1325" i="17"/>
  <c r="D1324" i="17"/>
  <c r="D1323" i="17"/>
  <c r="D1322" i="17"/>
  <c r="D1321" i="17"/>
  <c r="D1320" i="17"/>
  <c r="D1319" i="17"/>
  <c r="D1318" i="17"/>
  <c r="D1317" i="17"/>
  <c r="D1316" i="17"/>
  <c r="D1315" i="17"/>
  <c r="D1314" i="17"/>
  <c r="D1313" i="17"/>
  <c r="D1312" i="17"/>
  <c r="D1311" i="17"/>
  <c r="D1310" i="17"/>
  <c r="D1309" i="17"/>
  <c r="D1308" i="17"/>
  <c r="D1307" i="17"/>
  <c r="D1306" i="17"/>
  <c r="D1305" i="17"/>
  <c r="D1304" i="17"/>
  <c r="D1303" i="17"/>
  <c r="D1302" i="17"/>
  <c r="D1301" i="17"/>
  <c r="D1300" i="17"/>
  <c r="D1299" i="17"/>
  <c r="D1298" i="17"/>
  <c r="D1297" i="17"/>
  <c r="D1296" i="17"/>
  <c r="D1295" i="17"/>
  <c r="D1294" i="17"/>
  <c r="D1293" i="17"/>
  <c r="D1292" i="17"/>
  <c r="D1291" i="17"/>
  <c r="D1290" i="17"/>
  <c r="D1289" i="17"/>
  <c r="D1288" i="17"/>
  <c r="D1287" i="17"/>
  <c r="D1286" i="17"/>
  <c r="D1285" i="17"/>
  <c r="D1284" i="17"/>
  <c r="D1283" i="17"/>
  <c r="D1282" i="17"/>
  <c r="D1281" i="17"/>
  <c r="D1280" i="17"/>
  <c r="D1279" i="17"/>
  <c r="D1278" i="17"/>
  <c r="D1277" i="17"/>
  <c r="D1276" i="17"/>
  <c r="D1275" i="17"/>
  <c r="D1274" i="17"/>
  <c r="D1273" i="17"/>
  <c r="D1272" i="17"/>
  <c r="D1271" i="17"/>
  <c r="D1270" i="17"/>
  <c r="D1269" i="17"/>
  <c r="D1268" i="17"/>
  <c r="D1267" i="17"/>
  <c r="D1266" i="17"/>
  <c r="D1265" i="17"/>
  <c r="D1264" i="17"/>
  <c r="D1263" i="17"/>
  <c r="D1262" i="17"/>
  <c r="D1261" i="17"/>
  <c r="D1260" i="17"/>
  <c r="D1259" i="17"/>
  <c r="D1258" i="17"/>
  <c r="D1257" i="17"/>
  <c r="D1256" i="17"/>
  <c r="D1255" i="17"/>
  <c r="D1254" i="17"/>
  <c r="D1253" i="17"/>
  <c r="D1252" i="17"/>
  <c r="D1251" i="17"/>
  <c r="D1250" i="17"/>
  <c r="D1249" i="17"/>
  <c r="D1248" i="17"/>
  <c r="D1247" i="17"/>
  <c r="D1246" i="17"/>
  <c r="D1245" i="17"/>
  <c r="D1244" i="17"/>
  <c r="D1243" i="17"/>
  <c r="D1242" i="17"/>
  <c r="D1241" i="17"/>
  <c r="D1240" i="17"/>
  <c r="D1239" i="17"/>
  <c r="D1238" i="17"/>
  <c r="D1237" i="17"/>
  <c r="D1236" i="17"/>
  <c r="D1235" i="17"/>
  <c r="D1234" i="17"/>
  <c r="D1233" i="17"/>
  <c r="D1232" i="17"/>
  <c r="D1231" i="17"/>
  <c r="D1230" i="17"/>
  <c r="D1229" i="17"/>
  <c r="D1228" i="17"/>
  <c r="D1227" i="17"/>
  <c r="D1226" i="17"/>
  <c r="D1225" i="17"/>
  <c r="D1224" i="17"/>
  <c r="D1223" i="17"/>
  <c r="D1222" i="17"/>
  <c r="D1221" i="17"/>
  <c r="D1220" i="17"/>
  <c r="D1219" i="17"/>
  <c r="D1218" i="17"/>
  <c r="D1217" i="17"/>
  <c r="D1216" i="17"/>
  <c r="D1215" i="17"/>
  <c r="D1214" i="17"/>
  <c r="D1213" i="17"/>
  <c r="D1212" i="17"/>
  <c r="D1211" i="17"/>
  <c r="D1210" i="17"/>
  <c r="D1209" i="17"/>
  <c r="D1208" i="17"/>
  <c r="D1207" i="17"/>
  <c r="D1206" i="17"/>
  <c r="D1205" i="17"/>
  <c r="D1204" i="17"/>
  <c r="D1203" i="17"/>
  <c r="D1202" i="17"/>
  <c r="D1201" i="17"/>
  <c r="D1200" i="17"/>
  <c r="D1199" i="17"/>
  <c r="D1198" i="17"/>
  <c r="D1197" i="17"/>
  <c r="D1196" i="17"/>
  <c r="D1195" i="17"/>
  <c r="D1194" i="17"/>
  <c r="D1193" i="17"/>
  <c r="D1192" i="17"/>
  <c r="D1191" i="17"/>
  <c r="D1190" i="17"/>
  <c r="D1189" i="17"/>
  <c r="D1188" i="17"/>
  <c r="D1187" i="17"/>
  <c r="D1186" i="17"/>
  <c r="D1185" i="17"/>
  <c r="D1184" i="17"/>
  <c r="D1183" i="17"/>
  <c r="D1182" i="17"/>
  <c r="D1181" i="17"/>
  <c r="D1180" i="17"/>
  <c r="D1179" i="17"/>
  <c r="D1178" i="17"/>
  <c r="D1177" i="17"/>
  <c r="D1176" i="17"/>
  <c r="D1175" i="17"/>
  <c r="D1174" i="17"/>
  <c r="D1173" i="17"/>
  <c r="D1172" i="17"/>
  <c r="D1171" i="17"/>
  <c r="D1170" i="17"/>
  <c r="D1169" i="17"/>
  <c r="D1168" i="17"/>
  <c r="D1167" i="17"/>
  <c r="D1166" i="17"/>
  <c r="D1165" i="17"/>
  <c r="D1164" i="17"/>
  <c r="D1163" i="17"/>
  <c r="D1162" i="17"/>
  <c r="D1161" i="17"/>
  <c r="D1160" i="17"/>
  <c r="D1159" i="17"/>
  <c r="D1158" i="17"/>
  <c r="D1157" i="17"/>
  <c r="D1156" i="17"/>
  <c r="D1155" i="17"/>
  <c r="D1154" i="17"/>
  <c r="D1153" i="17"/>
  <c r="D1152" i="17"/>
  <c r="D1151" i="17"/>
  <c r="D1150" i="17"/>
  <c r="D1149" i="17"/>
  <c r="D1148" i="17"/>
  <c r="D1147" i="17"/>
  <c r="D1146" i="17"/>
  <c r="D1145" i="17"/>
  <c r="D1144" i="17"/>
  <c r="D1143" i="17"/>
  <c r="D1142" i="17"/>
  <c r="D1141" i="17"/>
  <c r="D1140" i="17"/>
  <c r="D1139" i="17"/>
  <c r="D1138" i="17"/>
  <c r="D1137" i="17"/>
  <c r="D1136" i="17"/>
  <c r="D1135" i="17"/>
  <c r="D1134" i="17"/>
  <c r="D1133" i="17"/>
  <c r="D1132" i="17"/>
  <c r="D1131" i="17"/>
  <c r="D1130" i="17"/>
  <c r="D1129" i="17"/>
  <c r="D1128" i="17"/>
  <c r="D1127" i="17"/>
  <c r="D1126" i="17"/>
  <c r="D1125" i="17"/>
  <c r="D1124" i="17"/>
  <c r="D1123" i="17"/>
  <c r="D1122" i="17"/>
  <c r="D1121" i="17"/>
  <c r="D1120" i="17"/>
  <c r="D1119" i="17"/>
  <c r="D1118" i="17"/>
  <c r="D1117" i="17"/>
  <c r="D1116" i="17"/>
  <c r="D1115" i="17"/>
  <c r="D1114" i="17"/>
  <c r="D1113" i="17"/>
  <c r="D1112" i="17"/>
  <c r="D1111" i="17"/>
  <c r="D1110" i="17"/>
  <c r="D1109" i="17"/>
  <c r="D1108" i="17"/>
  <c r="D1107" i="17"/>
  <c r="D1106" i="17"/>
  <c r="D1105" i="17"/>
  <c r="D1104" i="17"/>
  <c r="D1103" i="17"/>
  <c r="D1102" i="17"/>
  <c r="D1101" i="17"/>
  <c r="D1100" i="17"/>
  <c r="D1099" i="17"/>
  <c r="D1098" i="17"/>
  <c r="D1097" i="17"/>
  <c r="D1096" i="17"/>
  <c r="D1095" i="17"/>
  <c r="D1094" i="17"/>
  <c r="D1093" i="17"/>
  <c r="D1092" i="17"/>
  <c r="D1091" i="17"/>
  <c r="D1090" i="17"/>
  <c r="D1089" i="17"/>
  <c r="D1088" i="17"/>
  <c r="D1087" i="17"/>
  <c r="D1086" i="17"/>
  <c r="D1085" i="17"/>
  <c r="D1084" i="17"/>
  <c r="D1083" i="17"/>
  <c r="D1082" i="17"/>
  <c r="D1081" i="17"/>
  <c r="D1080" i="17"/>
  <c r="D1079" i="17"/>
  <c r="D1078" i="17"/>
  <c r="D1077" i="17"/>
  <c r="D1076" i="17"/>
  <c r="D1075" i="17"/>
  <c r="D1074" i="17"/>
  <c r="D1073" i="17"/>
  <c r="D1072" i="17"/>
  <c r="D1071" i="17"/>
  <c r="D1070" i="17"/>
  <c r="D1069" i="17"/>
  <c r="D1068" i="17"/>
  <c r="D1067" i="17"/>
  <c r="D1066" i="17"/>
  <c r="D1065" i="17"/>
  <c r="D1064" i="17"/>
  <c r="D1063" i="17"/>
  <c r="D1062" i="17"/>
  <c r="D1061" i="17"/>
  <c r="D1060" i="17"/>
  <c r="D1059" i="17"/>
  <c r="D1058" i="17"/>
  <c r="D1057" i="17"/>
  <c r="D1056" i="17"/>
  <c r="D1055" i="17"/>
  <c r="D1054" i="17"/>
  <c r="D1053" i="17"/>
  <c r="D1052" i="17"/>
  <c r="D1051" i="17"/>
  <c r="D1050" i="17"/>
  <c r="D1049" i="17"/>
  <c r="D1048" i="17"/>
  <c r="D1047" i="17"/>
  <c r="D1046" i="17"/>
  <c r="D1045" i="17"/>
  <c r="D1044" i="17"/>
  <c r="D1043" i="17"/>
  <c r="D1042" i="17"/>
  <c r="D1041" i="17"/>
  <c r="D1040" i="17"/>
  <c r="D1039" i="17"/>
  <c r="D1038" i="17"/>
  <c r="D1037" i="17"/>
  <c r="D1036" i="17"/>
  <c r="D1035" i="17"/>
  <c r="D1034" i="17"/>
  <c r="D1033" i="17"/>
  <c r="D1032" i="17"/>
  <c r="D1031" i="17"/>
  <c r="D1030" i="17"/>
  <c r="D1029" i="17"/>
  <c r="D1028" i="17"/>
  <c r="D1027" i="17"/>
  <c r="D1026" i="17"/>
  <c r="D1025" i="17"/>
  <c r="D1024" i="17"/>
  <c r="D1023" i="17"/>
  <c r="D1022" i="17"/>
  <c r="D1021" i="17"/>
  <c r="D1020" i="17"/>
  <c r="D1019" i="17"/>
  <c r="D1018" i="17"/>
  <c r="D1017" i="17"/>
  <c r="D1016" i="17"/>
  <c r="D1015" i="17"/>
  <c r="D1014" i="17"/>
  <c r="D1013" i="17"/>
  <c r="D1012" i="17"/>
  <c r="D1011" i="17"/>
  <c r="D1010" i="17"/>
  <c r="D1009" i="17"/>
  <c r="D1008" i="17"/>
  <c r="D1007" i="17"/>
  <c r="D1006" i="17"/>
  <c r="D1005" i="17"/>
  <c r="D1004" i="17"/>
  <c r="D1003" i="17"/>
  <c r="D1002" i="17"/>
  <c r="D1001" i="17"/>
  <c r="D1000" i="17"/>
  <c r="D999" i="17"/>
  <c r="D998" i="17"/>
  <c r="D997" i="17"/>
  <c r="D996" i="17"/>
  <c r="D995" i="17"/>
  <c r="D994" i="17"/>
  <c r="D993" i="17"/>
  <c r="D992" i="17"/>
  <c r="D991" i="17"/>
  <c r="D990" i="17"/>
  <c r="D989" i="17"/>
  <c r="D988" i="17"/>
  <c r="D987" i="17"/>
  <c r="D986" i="17"/>
  <c r="D985" i="17"/>
  <c r="D984" i="17"/>
  <c r="D983" i="17"/>
  <c r="D982" i="17"/>
  <c r="D981" i="17"/>
  <c r="D980" i="17"/>
  <c r="D979" i="17"/>
  <c r="D978" i="17"/>
  <c r="D977" i="17"/>
  <c r="D976" i="17"/>
  <c r="D975" i="17"/>
  <c r="D974" i="17"/>
  <c r="D973" i="17"/>
  <c r="D972" i="17"/>
  <c r="D971" i="17"/>
  <c r="D970" i="17"/>
  <c r="D969" i="17"/>
  <c r="D968" i="17"/>
  <c r="D967" i="17"/>
  <c r="D966" i="17"/>
  <c r="D965" i="17"/>
  <c r="D964" i="17"/>
  <c r="D963" i="17"/>
  <c r="D962" i="17"/>
  <c r="D961" i="17"/>
  <c r="D960" i="17"/>
  <c r="D959" i="17"/>
  <c r="D958" i="17"/>
  <c r="D957" i="17"/>
  <c r="D956" i="17"/>
  <c r="D955" i="17"/>
  <c r="D954" i="17"/>
  <c r="D953" i="17"/>
  <c r="D952" i="17"/>
  <c r="D951" i="17"/>
  <c r="D950" i="17"/>
  <c r="D949" i="17"/>
  <c r="D948" i="17"/>
  <c r="D947" i="17"/>
  <c r="D946" i="17"/>
  <c r="D945" i="17"/>
  <c r="D944" i="17"/>
  <c r="D943" i="17"/>
  <c r="D942" i="17"/>
  <c r="D941" i="17"/>
  <c r="D940" i="17"/>
  <c r="D939" i="17"/>
  <c r="D938" i="17"/>
  <c r="D937" i="17"/>
  <c r="D936" i="17"/>
  <c r="D935" i="17"/>
  <c r="D934" i="17"/>
  <c r="D933" i="17"/>
  <c r="D932" i="17"/>
  <c r="D931" i="17"/>
  <c r="D930" i="17"/>
  <c r="D929" i="17"/>
  <c r="D928" i="17"/>
  <c r="D927" i="17"/>
  <c r="D926" i="17"/>
  <c r="D925" i="17"/>
  <c r="D924" i="17"/>
  <c r="D923" i="17"/>
  <c r="D922" i="17"/>
  <c r="D921" i="17"/>
  <c r="D920" i="17"/>
  <c r="D919" i="17"/>
  <c r="D918" i="17"/>
  <c r="D917" i="17"/>
  <c r="D916" i="17"/>
  <c r="D915" i="17"/>
  <c r="D914" i="17"/>
  <c r="D913" i="17"/>
  <c r="D912" i="17"/>
  <c r="D911" i="17"/>
  <c r="D910" i="17"/>
  <c r="D909" i="17"/>
  <c r="D908" i="17"/>
  <c r="D907" i="17"/>
  <c r="D906" i="17"/>
  <c r="D905" i="17"/>
  <c r="D904" i="17"/>
  <c r="D903" i="17"/>
  <c r="D902" i="17"/>
  <c r="D901" i="17"/>
  <c r="D900" i="17"/>
  <c r="D899" i="17"/>
  <c r="D898" i="17"/>
  <c r="D897" i="17"/>
  <c r="D896" i="17"/>
  <c r="D895" i="17"/>
  <c r="D894" i="17"/>
  <c r="D893" i="17"/>
  <c r="D892" i="17"/>
  <c r="D891" i="17"/>
  <c r="D890" i="17"/>
  <c r="D889" i="17"/>
  <c r="D888" i="17"/>
  <c r="D887" i="17"/>
  <c r="D886" i="17"/>
  <c r="D885" i="17"/>
  <c r="D884" i="17"/>
  <c r="D883" i="17"/>
  <c r="D882" i="17"/>
  <c r="D881" i="17"/>
  <c r="D880" i="17"/>
  <c r="D879" i="17"/>
  <c r="D878" i="17"/>
  <c r="D877" i="17"/>
  <c r="D876" i="17"/>
  <c r="D875" i="17"/>
  <c r="D874" i="17"/>
  <c r="D873" i="17"/>
  <c r="D872" i="17"/>
  <c r="D871" i="17"/>
  <c r="D870" i="17"/>
  <c r="D869" i="17"/>
  <c r="D868" i="17"/>
  <c r="D867" i="17"/>
  <c r="D866" i="17"/>
  <c r="D865" i="17"/>
  <c r="D864" i="17"/>
  <c r="D863" i="17"/>
  <c r="D862" i="17"/>
  <c r="D861" i="17"/>
  <c r="D860" i="17"/>
  <c r="D859" i="17"/>
  <c r="D858" i="17"/>
  <c r="D857" i="17"/>
  <c r="D856" i="17"/>
  <c r="D855" i="17"/>
  <c r="D854" i="17"/>
  <c r="D853" i="17"/>
  <c r="D852" i="17"/>
  <c r="D851" i="17"/>
  <c r="D850" i="17"/>
  <c r="D849" i="17"/>
  <c r="D848" i="17"/>
  <c r="D847" i="17"/>
  <c r="D846" i="17"/>
  <c r="D845" i="17"/>
  <c r="D844" i="17"/>
  <c r="D843" i="17"/>
  <c r="D842" i="17"/>
  <c r="D841" i="17"/>
  <c r="D840" i="17"/>
  <c r="D839" i="17"/>
  <c r="D838" i="17"/>
  <c r="D837" i="17"/>
  <c r="D836" i="17"/>
  <c r="D835" i="17"/>
  <c r="D834" i="17"/>
  <c r="D833" i="17"/>
  <c r="D832" i="17"/>
  <c r="D831" i="17"/>
  <c r="D830" i="17"/>
  <c r="D829" i="17"/>
  <c r="D828" i="17"/>
  <c r="D827" i="17"/>
  <c r="D826" i="17"/>
  <c r="D825" i="17"/>
  <c r="D824" i="17"/>
  <c r="D823" i="17"/>
  <c r="D822" i="17"/>
  <c r="D821" i="17"/>
  <c r="D820" i="17"/>
  <c r="D819" i="17"/>
  <c r="D818" i="17"/>
  <c r="D817" i="17"/>
  <c r="D816" i="17"/>
  <c r="D815" i="17"/>
  <c r="D814" i="17"/>
  <c r="D813" i="17"/>
  <c r="D812" i="17"/>
  <c r="D811" i="17"/>
  <c r="D810" i="17"/>
  <c r="D809" i="17"/>
  <c r="D808" i="17"/>
  <c r="D807" i="17"/>
  <c r="D806" i="17"/>
  <c r="D805" i="17"/>
  <c r="D804" i="17"/>
  <c r="D803" i="17"/>
  <c r="D802" i="17"/>
  <c r="D801" i="17"/>
  <c r="D800" i="17"/>
  <c r="D799" i="17"/>
  <c r="D798" i="17"/>
  <c r="D797" i="17"/>
  <c r="D796" i="17"/>
  <c r="D795" i="17"/>
  <c r="D794" i="17"/>
  <c r="D793" i="17"/>
  <c r="D792" i="17"/>
  <c r="D791" i="17"/>
  <c r="D790" i="17"/>
  <c r="D789" i="17"/>
  <c r="D788" i="17"/>
  <c r="D787" i="17"/>
  <c r="D786" i="17"/>
  <c r="D785" i="17"/>
  <c r="D784" i="17"/>
  <c r="D783" i="17"/>
  <c r="D782" i="17"/>
  <c r="D781" i="17"/>
  <c r="D780" i="17"/>
  <c r="D779" i="17"/>
  <c r="D778" i="17"/>
  <c r="D777" i="17"/>
  <c r="D776" i="17"/>
  <c r="D775" i="17"/>
  <c r="D774" i="17"/>
  <c r="D773" i="17"/>
  <c r="D772" i="17"/>
  <c r="D771" i="17"/>
  <c r="D770" i="17"/>
  <c r="D769" i="17"/>
  <c r="D768" i="17"/>
  <c r="D767" i="17"/>
  <c r="D766" i="17"/>
  <c r="D765" i="17"/>
  <c r="D764" i="17"/>
  <c r="D763" i="17"/>
  <c r="D762" i="17"/>
  <c r="D761" i="17"/>
  <c r="D760" i="17"/>
  <c r="D759" i="17"/>
  <c r="D758" i="17"/>
  <c r="D757" i="17"/>
  <c r="D756" i="17"/>
  <c r="D755" i="17"/>
  <c r="D754" i="17"/>
  <c r="D753" i="17"/>
  <c r="D752" i="17"/>
  <c r="D751" i="17"/>
  <c r="D750" i="17"/>
  <c r="D749" i="17"/>
  <c r="D748" i="17"/>
  <c r="D747" i="17"/>
  <c r="D746" i="17"/>
  <c r="D745" i="17"/>
  <c r="D744" i="17"/>
  <c r="D743" i="17"/>
  <c r="D742" i="17"/>
  <c r="D741" i="17"/>
  <c r="D740" i="17"/>
  <c r="D739" i="17"/>
  <c r="D738" i="17"/>
  <c r="D737" i="17"/>
  <c r="D736" i="17"/>
  <c r="D735" i="17"/>
  <c r="D734" i="17"/>
  <c r="D733" i="17"/>
  <c r="D732" i="17"/>
  <c r="D731" i="17"/>
  <c r="D730" i="17"/>
  <c r="D729" i="17"/>
  <c r="D728" i="17"/>
  <c r="D727" i="17"/>
  <c r="D726" i="17"/>
  <c r="D725" i="17"/>
  <c r="D724" i="17"/>
  <c r="D723" i="17"/>
  <c r="D722" i="17"/>
  <c r="D721" i="17"/>
  <c r="D720" i="17"/>
  <c r="D719" i="17"/>
  <c r="D718" i="17"/>
  <c r="D717" i="17"/>
  <c r="D716" i="17"/>
  <c r="D715" i="17"/>
  <c r="D714" i="17"/>
  <c r="D713" i="17"/>
  <c r="D712" i="17"/>
  <c r="D711" i="17"/>
  <c r="D710" i="17"/>
  <c r="D709" i="17"/>
  <c r="D708" i="17"/>
  <c r="D707" i="17"/>
  <c r="D706" i="17"/>
  <c r="D705" i="17"/>
  <c r="D704" i="17"/>
  <c r="D703" i="17"/>
  <c r="D702" i="17"/>
  <c r="D701" i="17"/>
  <c r="D700" i="17"/>
  <c r="D699" i="17"/>
  <c r="D698" i="17"/>
  <c r="D697" i="17"/>
  <c r="D696" i="17"/>
  <c r="D695" i="17"/>
  <c r="D694" i="17"/>
  <c r="D693" i="17"/>
  <c r="D692" i="17"/>
  <c r="D691" i="17"/>
  <c r="D690" i="17"/>
  <c r="D689" i="17"/>
  <c r="D688" i="17"/>
  <c r="D687" i="17"/>
  <c r="D686" i="17"/>
  <c r="D685" i="17"/>
  <c r="D684" i="17"/>
  <c r="D683" i="17"/>
  <c r="D682" i="17"/>
  <c r="D681" i="17"/>
  <c r="D680" i="17"/>
  <c r="D679" i="17"/>
  <c r="D678" i="17"/>
  <c r="D677" i="17"/>
  <c r="D676" i="17"/>
  <c r="D675" i="17"/>
  <c r="D674" i="17"/>
  <c r="D673" i="17"/>
  <c r="D672" i="17"/>
  <c r="D671" i="17"/>
  <c r="D670" i="17"/>
  <c r="D669" i="17"/>
  <c r="D668" i="17"/>
  <c r="D667" i="17"/>
  <c r="D666" i="17"/>
  <c r="D665" i="17"/>
  <c r="D664" i="17"/>
  <c r="D663" i="17"/>
  <c r="D662" i="17"/>
  <c r="D661" i="17"/>
  <c r="D660" i="17"/>
  <c r="D659" i="17"/>
  <c r="D658" i="17"/>
  <c r="D657" i="17"/>
  <c r="D656" i="17"/>
  <c r="D655" i="17"/>
  <c r="D654" i="17"/>
  <c r="D653" i="17"/>
  <c r="D652" i="17"/>
  <c r="D651" i="17"/>
  <c r="D650" i="17"/>
  <c r="D649" i="17"/>
  <c r="D648" i="17"/>
  <c r="D647" i="17"/>
  <c r="D646" i="17"/>
  <c r="D645" i="17"/>
  <c r="D644" i="17"/>
  <c r="D643" i="17"/>
  <c r="D642" i="17"/>
  <c r="D641" i="17"/>
  <c r="D640" i="17"/>
  <c r="D639" i="17"/>
  <c r="D638" i="17"/>
  <c r="D637" i="17"/>
  <c r="D636" i="17"/>
  <c r="D635" i="17"/>
  <c r="D634" i="17"/>
  <c r="D633" i="17"/>
  <c r="D632" i="17"/>
  <c r="D631" i="17"/>
  <c r="D630" i="17"/>
  <c r="D629" i="17"/>
  <c r="D628" i="17"/>
  <c r="D627" i="17"/>
  <c r="D626" i="17"/>
  <c r="D625" i="17"/>
  <c r="D624" i="17"/>
  <c r="D623" i="17"/>
  <c r="D622" i="17"/>
  <c r="D621" i="17"/>
  <c r="D620" i="17"/>
  <c r="D619" i="17"/>
  <c r="D618" i="17"/>
  <c r="D617" i="17"/>
  <c r="D616" i="17"/>
  <c r="D615" i="17"/>
  <c r="D614" i="17"/>
  <c r="D613" i="17"/>
  <c r="D612" i="17"/>
  <c r="D611" i="17"/>
  <c r="D610" i="17"/>
  <c r="D609" i="17"/>
  <c r="D608" i="17"/>
  <c r="D607" i="17"/>
  <c r="D606" i="17"/>
  <c r="D605" i="17"/>
  <c r="D604" i="17"/>
  <c r="D603" i="17"/>
  <c r="D602" i="17"/>
  <c r="D601" i="17"/>
  <c r="D600" i="17"/>
  <c r="D599" i="17"/>
  <c r="D598" i="17"/>
  <c r="D597" i="17"/>
  <c r="D596" i="17"/>
  <c r="D595" i="17"/>
  <c r="D594" i="17"/>
  <c r="D593" i="17"/>
  <c r="D592" i="17"/>
  <c r="D591" i="17"/>
  <c r="D590" i="17"/>
  <c r="D589" i="17"/>
  <c r="D588" i="17"/>
  <c r="D587" i="17"/>
  <c r="D586" i="17"/>
  <c r="D585" i="17"/>
  <c r="D584" i="17"/>
  <c r="D583" i="17"/>
  <c r="D582" i="17"/>
  <c r="D581" i="17"/>
  <c r="D580" i="17"/>
  <c r="D579" i="17"/>
  <c r="D578" i="17"/>
  <c r="D577" i="17"/>
  <c r="D576" i="17"/>
  <c r="D575" i="17"/>
  <c r="D574" i="17"/>
  <c r="D573" i="17"/>
  <c r="D572" i="17"/>
  <c r="D571" i="17"/>
  <c r="D570" i="17"/>
  <c r="D569" i="17"/>
  <c r="D568" i="17"/>
  <c r="D567" i="17"/>
  <c r="D566" i="17"/>
  <c r="D565" i="17"/>
  <c r="D564" i="17"/>
  <c r="D563" i="17"/>
  <c r="D562" i="17"/>
  <c r="D561" i="17"/>
  <c r="D560" i="17"/>
  <c r="D559" i="17"/>
  <c r="D558" i="17"/>
  <c r="D557" i="17"/>
  <c r="D556" i="17"/>
  <c r="D555" i="17"/>
  <c r="D554" i="17"/>
  <c r="D553" i="17"/>
  <c r="D552" i="17"/>
  <c r="D551" i="17"/>
  <c r="D550" i="17"/>
  <c r="D549" i="17"/>
  <c r="D548" i="17"/>
  <c r="D547" i="17"/>
  <c r="D546" i="17"/>
  <c r="D545" i="17"/>
  <c r="D544" i="17"/>
  <c r="D543" i="17"/>
  <c r="D542" i="17"/>
  <c r="D541" i="17"/>
  <c r="D540" i="17"/>
  <c r="D539" i="17"/>
  <c r="D538" i="17"/>
  <c r="D537" i="17"/>
  <c r="D536" i="17"/>
  <c r="D535" i="17"/>
  <c r="D534" i="17"/>
  <c r="D533" i="17"/>
  <c r="D532" i="17"/>
  <c r="D531" i="17"/>
  <c r="D530" i="17"/>
  <c r="D529" i="17"/>
  <c r="D528" i="17"/>
  <c r="D527" i="17"/>
  <c r="D526" i="17"/>
  <c r="D525" i="17"/>
  <c r="D524" i="17"/>
  <c r="D523" i="17"/>
  <c r="D522" i="17"/>
  <c r="D521" i="17"/>
  <c r="D520" i="17"/>
  <c r="D519" i="17"/>
  <c r="D518" i="17"/>
  <c r="D517" i="17"/>
  <c r="D516" i="17"/>
  <c r="D515" i="17"/>
  <c r="D514" i="17"/>
  <c r="D513" i="17"/>
  <c r="D512" i="17"/>
  <c r="D511" i="17"/>
  <c r="D510" i="17"/>
  <c r="D509" i="17"/>
  <c r="D508" i="17"/>
  <c r="D507" i="17"/>
  <c r="D506" i="17"/>
  <c r="D505" i="17"/>
  <c r="D504" i="17"/>
  <c r="D503" i="17"/>
  <c r="D502" i="17"/>
  <c r="D501" i="17"/>
  <c r="D500" i="17"/>
  <c r="D499" i="17"/>
  <c r="D498" i="17"/>
  <c r="D497" i="17"/>
  <c r="D496" i="17"/>
  <c r="D495" i="17"/>
  <c r="D494" i="17"/>
  <c r="D493" i="17"/>
  <c r="D492" i="17"/>
  <c r="D491" i="17"/>
  <c r="D490" i="17"/>
  <c r="D489" i="17"/>
  <c r="D488" i="17"/>
  <c r="D487" i="17"/>
  <c r="D486" i="17"/>
  <c r="D485" i="17"/>
  <c r="D484" i="17"/>
  <c r="D483" i="17"/>
  <c r="D482" i="17"/>
  <c r="D481" i="17"/>
  <c r="D480" i="17"/>
  <c r="D479" i="17"/>
  <c r="D478" i="17"/>
  <c r="D477" i="17"/>
  <c r="D476" i="17"/>
  <c r="D475" i="17"/>
  <c r="D474" i="17"/>
  <c r="D473" i="17"/>
  <c r="D472" i="17"/>
  <c r="D471" i="17"/>
  <c r="D470" i="17"/>
  <c r="D469" i="17"/>
  <c r="D468" i="17"/>
  <c r="D467" i="17"/>
  <c r="D466" i="17"/>
  <c r="D465" i="17"/>
  <c r="D464" i="17"/>
  <c r="D463" i="17"/>
  <c r="D462" i="17"/>
  <c r="D461" i="17"/>
  <c r="D460" i="17"/>
  <c r="D459" i="17"/>
  <c r="D458" i="17"/>
  <c r="D457" i="17"/>
  <c r="D456" i="17"/>
  <c r="D455" i="17"/>
  <c r="D454" i="17"/>
  <c r="D453" i="17"/>
  <c r="D452" i="17"/>
  <c r="D451" i="17"/>
  <c r="D450" i="17"/>
  <c r="D449" i="17"/>
  <c r="D448" i="17"/>
  <c r="D447" i="17"/>
  <c r="D446" i="17"/>
  <c r="D445" i="17"/>
  <c r="D444" i="17"/>
  <c r="D443" i="17"/>
  <c r="D442" i="17"/>
  <c r="D441" i="17"/>
  <c r="D440" i="17"/>
  <c r="D439" i="17"/>
  <c r="D438" i="17"/>
  <c r="D437" i="17"/>
  <c r="D436" i="17"/>
  <c r="D435" i="17"/>
  <c r="D434" i="17"/>
  <c r="D433" i="17"/>
  <c r="D432" i="17"/>
  <c r="D431" i="17"/>
  <c r="D430" i="17"/>
  <c r="D429" i="17"/>
  <c r="D428" i="17"/>
  <c r="D427" i="17"/>
  <c r="D426" i="17"/>
  <c r="D425" i="17"/>
  <c r="D424" i="17"/>
  <c r="D423" i="17"/>
  <c r="D422" i="17"/>
  <c r="D421" i="17"/>
  <c r="D420" i="17"/>
  <c r="D419" i="17"/>
  <c r="D418" i="17"/>
  <c r="D417" i="17"/>
  <c r="D416" i="17"/>
  <c r="D415" i="17"/>
  <c r="D414" i="17"/>
  <c r="D413" i="17"/>
  <c r="D412" i="17"/>
  <c r="D411" i="17"/>
  <c r="D410" i="17"/>
  <c r="D409" i="17"/>
  <c r="D408" i="17"/>
  <c r="D407" i="17"/>
  <c r="D406" i="17"/>
  <c r="D405" i="17"/>
  <c r="D404" i="17"/>
  <c r="D403" i="17"/>
  <c r="D402" i="17"/>
  <c r="D401" i="17"/>
  <c r="D400" i="17"/>
  <c r="D399" i="17"/>
  <c r="D398" i="17"/>
  <c r="D397" i="17"/>
  <c r="D396" i="17"/>
  <c r="D395" i="17"/>
  <c r="D394" i="17"/>
  <c r="D393" i="17"/>
  <c r="D392" i="17"/>
  <c r="D391" i="17"/>
  <c r="D390" i="17"/>
  <c r="D389" i="17"/>
  <c r="D388" i="17"/>
  <c r="D387" i="17"/>
  <c r="D386" i="17"/>
  <c r="D385" i="17"/>
  <c r="D384" i="17"/>
  <c r="D383" i="17"/>
  <c r="D382" i="17"/>
  <c r="D381" i="17"/>
  <c r="D380" i="17"/>
  <c r="D379" i="17"/>
  <c r="D378" i="17"/>
  <c r="D377" i="17"/>
  <c r="D376" i="17"/>
  <c r="D375" i="17"/>
  <c r="D374" i="17"/>
  <c r="D373" i="17"/>
  <c r="D372" i="17"/>
  <c r="D371" i="17"/>
  <c r="D370" i="17"/>
  <c r="D369" i="17"/>
  <c r="D368" i="17"/>
  <c r="D367" i="17"/>
  <c r="D366" i="17"/>
  <c r="D365" i="17"/>
  <c r="D364" i="17"/>
  <c r="D363" i="17"/>
  <c r="D362" i="17"/>
  <c r="D361" i="17"/>
  <c r="D360" i="17"/>
  <c r="D359" i="17"/>
  <c r="D358" i="17"/>
  <c r="D357" i="17"/>
  <c r="D356" i="17"/>
  <c r="D355" i="17"/>
  <c r="D354" i="17"/>
  <c r="D353" i="17"/>
  <c r="D352" i="17"/>
  <c r="D351" i="17"/>
  <c r="D350" i="17"/>
  <c r="D349" i="17"/>
  <c r="D348" i="17"/>
  <c r="D347" i="17"/>
  <c r="D346" i="17"/>
  <c r="D345" i="17"/>
  <c r="D344" i="17"/>
  <c r="D343" i="17"/>
  <c r="D342" i="17"/>
  <c r="D341" i="17"/>
  <c r="D340" i="17"/>
  <c r="D339" i="17"/>
  <c r="D338" i="17"/>
  <c r="D337" i="17"/>
  <c r="D336" i="17"/>
  <c r="D335" i="17"/>
  <c r="D334" i="17"/>
  <c r="D333" i="17"/>
  <c r="D332" i="17"/>
  <c r="D331" i="17"/>
  <c r="D330" i="17"/>
  <c r="D329" i="17"/>
  <c r="D328" i="17"/>
  <c r="D327" i="17"/>
  <c r="D326" i="17"/>
  <c r="D325" i="17"/>
  <c r="D324" i="17"/>
  <c r="D323" i="17"/>
  <c r="D322" i="17"/>
  <c r="D321" i="17"/>
  <c r="D320" i="17"/>
  <c r="D319" i="17"/>
  <c r="D318" i="17"/>
  <c r="D317" i="17"/>
  <c r="D316" i="17"/>
  <c r="D315" i="17"/>
  <c r="D314" i="17"/>
  <c r="D313" i="17"/>
  <c r="D312" i="17"/>
  <c r="D311" i="17"/>
  <c r="D310" i="17"/>
  <c r="D309" i="17"/>
  <c r="D308" i="17"/>
  <c r="D307" i="17"/>
  <c r="D306" i="17"/>
  <c r="D305" i="17"/>
  <c r="D304" i="17"/>
  <c r="D303" i="17"/>
  <c r="D302" i="17"/>
  <c r="D301" i="17"/>
  <c r="D300" i="17"/>
  <c r="D299" i="17"/>
  <c r="D298" i="17"/>
  <c r="D297" i="17"/>
  <c r="D296" i="17"/>
  <c r="D295" i="17"/>
  <c r="D294" i="17"/>
  <c r="D293" i="17"/>
  <c r="D292" i="17"/>
  <c r="D291" i="17"/>
  <c r="D290" i="17"/>
  <c r="D289" i="17"/>
  <c r="D288" i="17"/>
  <c r="D287" i="17"/>
  <c r="D286" i="17"/>
  <c r="D285" i="17"/>
  <c r="D284" i="17"/>
  <c r="D283" i="17"/>
  <c r="D282" i="17"/>
  <c r="D281" i="17"/>
  <c r="D280" i="17"/>
  <c r="D279" i="17"/>
  <c r="D278" i="17"/>
  <c r="D277" i="17"/>
  <c r="D276" i="17"/>
  <c r="D275" i="17"/>
  <c r="D274" i="17"/>
  <c r="D273" i="17"/>
  <c r="D272" i="17"/>
  <c r="D271" i="17"/>
  <c r="D270" i="17"/>
  <c r="D269" i="17"/>
  <c r="D268" i="17"/>
  <c r="D267" i="17"/>
  <c r="D266" i="17"/>
  <c r="D265" i="17"/>
  <c r="D264" i="17"/>
  <c r="D263" i="17"/>
  <c r="D262" i="17"/>
  <c r="D261" i="17"/>
  <c r="D260" i="17"/>
  <c r="D259" i="17"/>
  <c r="D258" i="17"/>
  <c r="D257" i="17"/>
  <c r="D256" i="17"/>
  <c r="D255" i="17"/>
  <c r="D254" i="17"/>
  <c r="D253" i="17"/>
  <c r="D252" i="17"/>
  <c r="D251" i="17"/>
  <c r="D250" i="17"/>
  <c r="D249" i="17"/>
  <c r="D248" i="17"/>
  <c r="D247" i="17"/>
  <c r="D246" i="17"/>
  <c r="D245" i="17"/>
  <c r="D244" i="17"/>
  <c r="D243" i="17"/>
  <c r="D242" i="17"/>
  <c r="D241" i="17"/>
  <c r="D240" i="17"/>
  <c r="D239" i="17"/>
  <c r="D238" i="17"/>
  <c r="D237" i="17"/>
  <c r="D236" i="17"/>
  <c r="D235" i="17"/>
  <c r="D234" i="17"/>
  <c r="D233" i="17"/>
  <c r="D232" i="17"/>
  <c r="D231" i="17"/>
  <c r="D230" i="17"/>
  <c r="D229" i="17"/>
  <c r="D228" i="17"/>
  <c r="D227" i="17"/>
  <c r="D226" i="17"/>
  <c r="D225" i="17"/>
  <c r="D224" i="17"/>
  <c r="D223" i="17"/>
  <c r="D222" i="17"/>
  <c r="D221" i="17"/>
  <c r="D220" i="17"/>
  <c r="D219" i="17"/>
  <c r="D218" i="17"/>
  <c r="D217" i="17"/>
  <c r="D216" i="17"/>
  <c r="D215" i="17"/>
  <c r="D214" i="17"/>
  <c r="D213" i="17"/>
  <c r="D212" i="17"/>
  <c r="D211" i="17"/>
  <c r="D210" i="17"/>
  <c r="D209" i="17"/>
  <c r="D208" i="17"/>
  <c r="D207" i="17"/>
  <c r="D206" i="17"/>
  <c r="D205" i="17"/>
  <c r="D204" i="17"/>
  <c r="D203" i="17"/>
  <c r="D202" i="17"/>
  <c r="D201" i="17"/>
  <c r="D200" i="17"/>
  <c r="D199" i="17"/>
  <c r="D198" i="17"/>
  <c r="D197" i="17"/>
  <c r="D196" i="17"/>
  <c r="D195" i="17"/>
  <c r="D194" i="17"/>
  <c r="D193" i="17"/>
  <c r="D192" i="17"/>
  <c r="D191" i="17"/>
  <c r="D190" i="17"/>
  <c r="D189" i="17"/>
  <c r="D188" i="17"/>
  <c r="D187" i="17"/>
  <c r="D186" i="17"/>
  <c r="D185" i="17"/>
  <c r="D184" i="17"/>
  <c r="D183" i="17"/>
  <c r="D182" i="17"/>
  <c r="D181" i="17"/>
  <c r="D180" i="17"/>
  <c r="D179" i="17"/>
  <c r="D178" i="17"/>
  <c r="D177" i="17"/>
  <c r="D176" i="17"/>
  <c r="D175" i="17"/>
  <c r="D174" i="17"/>
  <c r="D173" i="17"/>
  <c r="D172" i="17"/>
  <c r="D171" i="17"/>
  <c r="D170" i="17"/>
  <c r="D169" i="17"/>
  <c r="D168" i="17"/>
  <c r="D167" i="17"/>
  <c r="D166" i="17"/>
  <c r="D165" i="17"/>
  <c r="D164" i="17"/>
  <c r="D163" i="17"/>
  <c r="D162" i="17"/>
  <c r="D161" i="17"/>
  <c r="D160" i="17"/>
  <c r="D159" i="17"/>
  <c r="D158" i="17"/>
  <c r="D157" i="17"/>
  <c r="D156" i="17"/>
  <c r="D155" i="17"/>
  <c r="D154" i="17"/>
  <c r="D153" i="17"/>
  <c r="D152" i="17"/>
  <c r="D151" i="17"/>
  <c r="D150" i="17"/>
  <c r="D149" i="17"/>
  <c r="D148" i="17"/>
  <c r="D147" i="17"/>
  <c r="D146" i="17"/>
  <c r="D145" i="17"/>
  <c r="D144" i="17"/>
  <c r="D143" i="17"/>
  <c r="D142" i="17"/>
  <c r="D141" i="17"/>
  <c r="D140" i="17"/>
  <c r="D139" i="17"/>
  <c r="D138" i="17"/>
  <c r="D137" i="17"/>
  <c r="D136" i="17"/>
  <c r="D135" i="17"/>
  <c r="D134" i="17"/>
  <c r="D133" i="17"/>
  <c r="D132" i="17"/>
  <c r="D131" i="17"/>
  <c r="D130" i="17"/>
  <c r="D129" i="17"/>
  <c r="D128" i="17"/>
  <c r="D127" i="17"/>
  <c r="D126" i="17"/>
  <c r="D125" i="17"/>
  <c r="D124" i="17"/>
  <c r="D123" i="17"/>
  <c r="D122" i="17"/>
  <c r="D121" i="17"/>
  <c r="D120" i="17"/>
  <c r="D119" i="17"/>
  <c r="D118" i="17"/>
  <c r="D117" i="17"/>
  <c r="D116" i="17"/>
  <c r="D115" i="17"/>
  <c r="D114" i="17"/>
  <c r="D113" i="17"/>
  <c r="D112" i="17"/>
  <c r="D111" i="17"/>
  <c r="D110" i="17"/>
  <c r="D109" i="17"/>
  <c r="D108" i="17"/>
  <c r="D107" i="17"/>
  <c r="D106" i="17"/>
  <c r="D105" i="17"/>
  <c r="D104" i="17"/>
  <c r="D103" i="17"/>
  <c r="D102" i="17"/>
  <c r="D101" i="17"/>
  <c r="D100" i="17"/>
  <c r="D99" i="17"/>
  <c r="D98" i="17"/>
  <c r="D97" i="17"/>
  <c r="D96" i="17"/>
  <c r="D95" i="17"/>
  <c r="D94" i="17"/>
  <c r="D93" i="17"/>
  <c r="D92" i="17"/>
  <c r="D91" i="17"/>
  <c r="D90" i="17"/>
  <c r="D89" i="17"/>
  <c r="D88" i="17"/>
  <c r="D87" i="17"/>
  <c r="D86" i="17"/>
  <c r="D85" i="17"/>
  <c r="D84" i="17"/>
  <c r="D83" i="17"/>
  <c r="D82" i="17"/>
  <c r="D81" i="17"/>
  <c r="D80" i="17"/>
  <c r="D79" i="17"/>
  <c r="D78" i="17"/>
  <c r="D77" i="17"/>
  <c r="D76" i="17"/>
  <c r="D75" i="17"/>
  <c r="D74" i="17"/>
  <c r="D73" i="17"/>
  <c r="D72" i="17"/>
  <c r="D71" i="17"/>
  <c r="D70" i="17"/>
  <c r="D69" i="17"/>
  <c r="D68" i="17"/>
  <c r="D67" i="17"/>
  <c r="D66" i="17"/>
  <c r="D65" i="17"/>
  <c r="D64" i="17"/>
  <c r="D63" i="17"/>
  <c r="D62" i="17"/>
  <c r="D61" i="17"/>
  <c r="D60" i="17"/>
  <c r="D59" i="17"/>
  <c r="D58" i="17"/>
  <c r="D57" i="17"/>
  <c r="D56" i="17"/>
  <c r="D55" i="17"/>
  <c r="D54" i="17"/>
  <c r="D53" i="17"/>
  <c r="D52" i="17"/>
  <c r="D51" i="17"/>
  <c r="D50" i="17"/>
  <c r="D49" i="17"/>
  <c r="D48" i="17"/>
  <c r="D47" i="17"/>
  <c r="D46" i="17"/>
  <c r="D45" i="17"/>
  <c r="D44" i="17"/>
  <c r="D43" i="17"/>
  <c r="D42" i="17"/>
  <c r="D41" i="17"/>
  <c r="D40" i="17"/>
  <c r="D39" i="17"/>
  <c r="D38" i="17"/>
  <c r="D37" i="17"/>
  <c r="D36" i="17"/>
  <c r="D35" i="17"/>
  <c r="D34" i="17"/>
  <c r="D33" i="17"/>
  <c r="D32" i="17"/>
  <c r="D31" i="17"/>
  <c r="D30" i="17"/>
  <c r="D29" i="17"/>
  <c r="D28" i="17"/>
  <c r="D27" i="17"/>
  <c r="D26" i="17"/>
  <c r="D25" i="17"/>
  <c r="D24" i="17"/>
  <c r="D23" i="17"/>
  <c r="D22" i="17"/>
  <c r="D21" i="17"/>
  <c r="D20" i="17"/>
  <c r="D19" i="17"/>
  <c r="D18" i="17"/>
  <c r="D17" i="17"/>
  <c r="D16" i="17"/>
  <c r="D15" i="17"/>
  <c r="D14" i="17"/>
  <c r="D13" i="17"/>
  <c r="D12" i="17"/>
  <c r="D11" i="17"/>
  <c r="D10" i="17"/>
  <c r="D9" i="17"/>
  <c r="D8" i="17"/>
  <c r="D7" i="17"/>
  <c r="D6" i="17"/>
  <c r="D5" i="17"/>
  <c r="D4" i="17"/>
  <c r="D3" i="17"/>
  <c r="D2" i="17"/>
  <c r="D325" i="16"/>
  <c r="D324" i="16"/>
  <c r="D323" i="16"/>
  <c r="D322" i="16"/>
  <c r="D321" i="16"/>
  <c r="D320" i="16"/>
  <c r="D319" i="16"/>
  <c r="D318" i="16"/>
  <c r="D317" i="16"/>
  <c r="D316" i="16"/>
  <c r="D315" i="16"/>
  <c r="D314" i="16"/>
  <c r="D313" i="16"/>
  <c r="D312" i="16"/>
  <c r="D311" i="16"/>
  <c r="D310" i="16"/>
  <c r="D309" i="16"/>
  <c r="D308" i="16"/>
  <c r="D307" i="16"/>
  <c r="D306" i="16"/>
  <c r="D305" i="16"/>
  <c r="D304" i="16"/>
  <c r="D303" i="16"/>
  <c r="D302" i="16"/>
  <c r="D301" i="16"/>
  <c r="D300" i="16"/>
  <c r="D299" i="16"/>
  <c r="D298" i="16"/>
  <c r="D297" i="16"/>
  <c r="D296" i="16"/>
  <c r="D295" i="16"/>
  <c r="D294" i="16"/>
  <c r="D293" i="16"/>
  <c r="D292" i="16"/>
  <c r="D291" i="16"/>
  <c r="D290" i="16"/>
  <c r="D289" i="16"/>
  <c r="D288" i="16"/>
  <c r="D287" i="16"/>
  <c r="D286" i="16"/>
  <c r="D285" i="16"/>
  <c r="D284" i="16"/>
  <c r="D283" i="16"/>
  <c r="D282" i="16"/>
  <c r="D281" i="16"/>
  <c r="D280" i="16"/>
  <c r="D279" i="16"/>
  <c r="D278" i="16"/>
  <c r="D277" i="16"/>
  <c r="D276" i="16"/>
  <c r="D275" i="16"/>
  <c r="D274" i="16"/>
  <c r="D273" i="16"/>
  <c r="D272" i="16"/>
  <c r="D271" i="16"/>
  <c r="D270" i="16"/>
  <c r="D269" i="16"/>
  <c r="D268" i="16"/>
  <c r="D267" i="16"/>
  <c r="D266" i="16"/>
  <c r="D265" i="16"/>
  <c r="D264" i="16"/>
  <c r="D263" i="16"/>
  <c r="D262" i="16"/>
  <c r="D261" i="16"/>
  <c r="D260" i="16"/>
  <c r="D259" i="16"/>
  <c r="D258" i="16"/>
  <c r="D257" i="16"/>
  <c r="D256" i="16"/>
  <c r="D255" i="16"/>
  <c r="D254" i="16"/>
  <c r="D253" i="16"/>
  <c r="D252" i="16"/>
  <c r="D251" i="16"/>
  <c r="D250" i="16"/>
  <c r="D249" i="16"/>
  <c r="D248" i="16"/>
  <c r="D247" i="16"/>
  <c r="D246" i="16"/>
  <c r="D245" i="16"/>
  <c r="D244" i="16"/>
  <c r="D243" i="16"/>
  <c r="D242" i="16"/>
  <c r="D241" i="16"/>
  <c r="D240" i="16"/>
  <c r="D239" i="16"/>
  <c r="D238" i="16"/>
  <c r="D237" i="16"/>
  <c r="D236" i="16"/>
  <c r="D235" i="16"/>
  <c r="D234" i="16"/>
  <c r="D233" i="16"/>
  <c r="D232" i="16"/>
  <c r="D231" i="16"/>
  <c r="D230" i="16"/>
  <c r="D229" i="16"/>
  <c r="D228" i="16"/>
  <c r="D227" i="16"/>
  <c r="D226" i="16"/>
  <c r="D225" i="16"/>
  <c r="D224" i="16"/>
  <c r="D223" i="16"/>
  <c r="D222" i="16"/>
  <c r="D221" i="16"/>
  <c r="D220" i="16"/>
  <c r="D219" i="16"/>
  <c r="D218" i="16"/>
  <c r="D217" i="16"/>
  <c r="D216" i="16"/>
  <c r="D215" i="16"/>
  <c r="D214" i="16"/>
  <c r="D213" i="16"/>
  <c r="D212" i="16"/>
  <c r="D211" i="16"/>
  <c r="D210" i="16"/>
  <c r="D209" i="16"/>
  <c r="D208" i="16"/>
  <c r="D207" i="16"/>
  <c r="D206" i="16"/>
  <c r="D205" i="16"/>
  <c r="D204" i="16"/>
  <c r="D203" i="16"/>
  <c r="D202" i="16"/>
  <c r="D201" i="16"/>
  <c r="D200" i="16"/>
  <c r="D199" i="16"/>
  <c r="D198" i="16"/>
  <c r="D197" i="16"/>
  <c r="D196" i="16"/>
  <c r="D195" i="16"/>
  <c r="D194" i="16"/>
  <c r="D193" i="16"/>
  <c r="D192" i="16"/>
  <c r="D191" i="16"/>
  <c r="D190" i="16"/>
  <c r="D189" i="16"/>
  <c r="D188" i="16"/>
  <c r="D187" i="16"/>
  <c r="D186" i="16"/>
  <c r="D185" i="16"/>
  <c r="D184" i="16"/>
  <c r="D183" i="16"/>
  <c r="D182" i="16"/>
  <c r="D181" i="16"/>
  <c r="D180" i="16"/>
  <c r="D179" i="16"/>
  <c r="D178" i="16"/>
  <c r="D177" i="16"/>
  <c r="D176" i="16"/>
  <c r="D175" i="16"/>
  <c r="D174" i="16"/>
  <c r="D173" i="16"/>
  <c r="D172" i="16"/>
  <c r="D171" i="16"/>
  <c r="D170" i="16"/>
  <c r="D169" i="16"/>
  <c r="D168" i="16"/>
  <c r="D167" i="16"/>
  <c r="D166" i="16"/>
  <c r="D165" i="16"/>
  <c r="D164" i="16"/>
  <c r="D163" i="16"/>
  <c r="D162" i="16"/>
  <c r="D161" i="16"/>
  <c r="D160" i="16"/>
  <c r="D159" i="16"/>
  <c r="D158" i="16"/>
  <c r="D157" i="16"/>
  <c r="D156" i="16"/>
  <c r="D155" i="16"/>
  <c r="D154" i="16"/>
  <c r="D153" i="16"/>
  <c r="D152" i="16"/>
  <c r="D151" i="16"/>
  <c r="D150" i="16"/>
  <c r="D149" i="16"/>
  <c r="D148" i="16"/>
  <c r="D147" i="16"/>
  <c r="D146" i="16"/>
  <c r="D145" i="16"/>
  <c r="D144" i="16"/>
  <c r="D143" i="16"/>
  <c r="D142" i="16"/>
  <c r="D141" i="16"/>
  <c r="D140" i="16"/>
  <c r="D139" i="16"/>
  <c r="D138" i="16"/>
  <c r="D137" i="16"/>
  <c r="D136" i="16"/>
  <c r="D135" i="16"/>
  <c r="D134" i="16"/>
  <c r="D133" i="16"/>
  <c r="D132" i="16"/>
  <c r="D131" i="16"/>
  <c r="D130" i="16"/>
  <c r="D129" i="16"/>
  <c r="D128" i="16"/>
  <c r="D127" i="16"/>
  <c r="D126" i="16"/>
  <c r="D125" i="16"/>
  <c r="D124" i="16"/>
  <c r="D123" i="16"/>
  <c r="D122" i="16"/>
  <c r="D121" i="16"/>
  <c r="D120" i="16"/>
  <c r="D119" i="16"/>
  <c r="D118" i="16"/>
  <c r="D117" i="16"/>
  <c r="D116" i="16"/>
  <c r="D115" i="16"/>
  <c r="D114" i="16"/>
  <c r="D113" i="16"/>
  <c r="D112" i="16"/>
  <c r="D111" i="16"/>
  <c r="D110" i="16"/>
  <c r="D109" i="16"/>
  <c r="D108" i="16"/>
  <c r="D107" i="16"/>
  <c r="D106" i="16"/>
  <c r="D105" i="16"/>
  <c r="D104" i="16"/>
  <c r="D103" i="16"/>
  <c r="D102" i="16"/>
  <c r="D101" i="16"/>
  <c r="D100" i="16"/>
  <c r="D99" i="16"/>
  <c r="D98" i="16"/>
  <c r="D97" i="16"/>
  <c r="D96" i="16"/>
  <c r="D95" i="16"/>
  <c r="D94" i="16"/>
  <c r="D93" i="16"/>
  <c r="D92" i="16"/>
  <c r="D91" i="16"/>
  <c r="D90" i="16"/>
  <c r="D89" i="16"/>
  <c r="D88" i="16"/>
  <c r="D87" i="16"/>
  <c r="D86" i="16"/>
  <c r="D85" i="16"/>
  <c r="D84" i="16"/>
  <c r="D83" i="16"/>
  <c r="D82" i="16"/>
  <c r="D81" i="16"/>
  <c r="D80" i="16"/>
  <c r="D79" i="16"/>
  <c r="D78" i="16"/>
  <c r="D77" i="16"/>
  <c r="D76" i="16"/>
  <c r="D75" i="16"/>
  <c r="D74" i="16"/>
  <c r="D73" i="16"/>
  <c r="D72" i="16"/>
  <c r="D71" i="16"/>
  <c r="D70" i="16"/>
  <c r="D69" i="16"/>
  <c r="D68" i="16"/>
  <c r="D67" i="16"/>
  <c r="D66" i="16"/>
  <c r="D65" i="16"/>
  <c r="D64" i="16"/>
  <c r="D63" i="16"/>
  <c r="D62" i="16"/>
  <c r="D61" i="16"/>
  <c r="D60" i="16"/>
  <c r="D59" i="16"/>
  <c r="D58" i="16"/>
  <c r="D57" i="16"/>
  <c r="D56" i="16"/>
  <c r="D55" i="16"/>
  <c r="D54" i="16"/>
  <c r="D53" i="16"/>
  <c r="D52" i="16"/>
  <c r="D51" i="16"/>
  <c r="D50" i="16"/>
  <c r="D49" i="16"/>
  <c r="D48" i="16"/>
  <c r="D47" i="16"/>
  <c r="D46" i="16"/>
  <c r="D45" i="16"/>
  <c r="D44" i="16"/>
  <c r="D43" i="16"/>
  <c r="D42" i="16"/>
  <c r="D41" i="16"/>
  <c r="D40" i="16"/>
  <c r="D39" i="16"/>
  <c r="D38" i="16"/>
  <c r="D37" i="16"/>
  <c r="D36" i="16"/>
  <c r="D35" i="16"/>
  <c r="D34" i="16"/>
  <c r="D33" i="16"/>
  <c r="D32" i="16"/>
  <c r="D31" i="16"/>
  <c r="D30" i="16"/>
  <c r="D29" i="16"/>
  <c r="D28" i="16"/>
  <c r="D27" i="16"/>
  <c r="D26" i="16"/>
  <c r="D25" i="16"/>
  <c r="D24" i="16"/>
  <c r="D23" i="16"/>
  <c r="D22" i="16"/>
  <c r="D21" i="16"/>
  <c r="D20" i="16"/>
  <c r="D19" i="16"/>
  <c r="D18" i="16"/>
  <c r="D17" i="16"/>
  <c r="D16" i="16"/>
  <c r="D15" i="16"/>
  <c r="D14" i="16"/>
  <c r="D13" i="16"/>
  <c r="D12" i="16"/>
  <c r="D11" i="16"/>
  <c r="D10" i="16"/>
  <c r="D9" i="16"/>
  <c r="D8" i="16"/>
  <c r="D7" i="16"/>
  <c r="D6" i="16"/>
  <c r="D5" i="16"/>
  <c r="D4" i="16"/>
  <c r="D3" i="16"/>
  <c r="D2" i="16"/>
  <c r="D1024" i="15"/>
  <c r="D1023" i="15"/>
  <c r="D1022" i="15"/>
  <c r="D1021" i="15"/>
  <c r="D1020" i="15"/>
  <c r="D1019" i="15"/>
  <c r="D1018" i="15"/>
  <c r="D1017" i="15"/>
  <c r="D1016" i="15"/>
  <c r="D1015" i="15"/>
  <c r="D1014" i="15"/>
  <c r="D1013" i="15"/>
  <c r="D1012" i="15"/>
  <c r="D1011" i="15"/>
  <c r="D1010" i="15"/>
  <c r="D1009" i="15"/>
  <c r="D1008" i="15"/>
  <c r="D1007" i="15"/>
  <c r="D1006" i="15"/>
  <c r="D1005" i="15"/>
  <c r="D1004" i="15"/>
  <c r="D1003" i="15"/>
  <c r="D1002" i="15"/>
  <c r="D1001" i="15"/>
  <c r="D1000" i="15"/>
  <c r="D999" i="15"/>
  <c r="D998" i="15"/>
  <c r="D997" i="15"/>
  <c r="D996" i="15"/>
  <c r="D995" i="15"/>
  <c r="D994" i="15"/>
  <c r="D993" i="15"/>
  <c r="D992" i="15"/>
  <c r="D991" i="15"/>
  <c r="D990" i="15"/>
  <c r="D989" i="15"/>
  <c r="D988" i="15"/>
  <c r="D987" i="15"/>
  <c r="D986" i="15"/>
  <c r="D985" i="15"/>
  <c r="D984" i="15"/>
  <c r="D983" i="15"/>
  <c r="D982" i="15"/>
  <c r="D981" i="15"/>
  <c r="D980" i="15"/>
  <c r="D979" i="15"/>
  <c r="D978" i="15"/>
  <c r="D977" i="15"/>
  <c r="D976" i="15"/>
  <c r="D975" i="15"/>
  <c r="D974" i="15"/>
  <c r="D973" i="15"/>
  <c r="D972" i="15"/>
  <c r="D971" i="15"/>
  <c r="D970" i="15"/>
  <c r="D969" i="15"/>
  <c r="D968" i="15"/>
  <c r="D967" i="15"/>
  <c r="D966" i="15"/>
  <c r="D965" i="15"/>
  <c r="D964" i="15"/>
  <c r="D963" i="15"/>
  <c r="D962" i="15"/>
  <c r="D961" i="15"/>
  <c r="D960" i="15"/>
  <c r="D959" i="15"/>
  <c r="D958" i="15"/>
  <c r="D957" i="15"/>
  <c r="D956" i="15"/>
  <c r="D955" i="15"/>
  <c r="D954" i="15"/>
  <c r="D953" i="15"/>
  <c r="D952" i="15"/>
  <c r="D951" i="15"/>
  <c r="D950" i="15"/>
  <c r="D949" i="15"/>
  <c r="D948" i="15"/>
  <c r="D947" i="15"/>
  <c r="D946" i="15"/>
  <c r="D945" i="15"/>
  <c r="D944" i="15"/>
  <c r="D943" i="15"/>
  <c r="D942" i="15"/>
  <c r="D941" i="15"/>
  <c r="D940" i="15"/>
  <c r="D939" i="15"/>
  <c r="D938" i="15"/>
  <c r="D937" i="15"/>
  <c r="D936" i="15"/>
  <c r="D935" i="15"/>
  <c r="D934" i="15"/>
  <c r="D933" i="15"/>
  <c r="D932" i="15"/>
  <c r="D931" i="15"/>
  <c r="D930" i="15"/>
  <c r="D929" i="15"/>
  <c r="D928" i="15"/>
  <c r="D927" i="15"/>
  <c r="D926" i="15"/>
  <c r="D925" i="15"/>
  <c r="D924" i="15"/>
  <c r="D923" i="15"/>
  <c r="D922" i="15"/>
  <c r="D921" i="15"/>
  <c r="D920" i="15"/>
  <c r="D919" i="15"/>
  <c r="D918" i="15"/>
  <c r="D917" i="15"/>
  <c r="D916" i="15"/>
  <c r="D915" i="15"/>
  <c r="D914" i="15"/>
  <c r="D913" i="15"/>
  <c r="D912" i="15"/>
  <c r="D911" i="15"/>
  <c r="D910" i="15"/>
  <c r="D909" i="15"/>
  <c r="D908" i="15"/>
  <c r="D907" i="15"/>
  <c r="D906" i="15"/>
  <c r="D905" i="15"/>
  <c r="D904" i="15"/>
  <c r="D903" i="15"/>
  <c r="D902" i="15"/>
  <c r="D901" i="15"/>
  <c r="D900" i="15"/>
  <c r="D899" i="15"/>
  <c r="D898" i="15"/>
  <c r="D897" i="15"/>
  <c r="D896" i="15"/>
  <c r="D895" i="15"/>
  <c r="D894" i="15"/>
  <c r="D893" i="15"/>
  <c r="D892" i="15"/>
  <c r="D891" i="15"/>
  <c r="D890" i="15"/>
  <c r="D889" i="15"/>
  <c r="D888" i="15"/>
  <c r="D887" i="15"/>
  <c r="D886" i="15"/>
  <c r="D885" i="15"/>
  <c r="D884" i="15"/>
  <c r="D883" i="15"/>
  <c r="D882" i="15"/>
  <c r="D881" i="15"/>
  <c r="D880" i="15"/>
  <c r="D879" i="15"/>
  <c r="D878" i="15"/>
  <c r="D877" i="15"/>
  <c r="D876" i="15"/>
  <c r="D875" i="15"/>
  <c r="D874" i="15"/>
  <c r="D873" i="15"/>
  <c r="D872" i="15"/>
  <c r="D871" i="15"/>
  <c r="D870" i="15"/>
  <c r="D869" i="15"/>
  <c r="D868" i="15"/>
  <c r="D867" i="15"/>
  <c r="D866" i="15"/>
  <c r="D865" i="15"/>
  <c r="D864" i="15"/>
  <c r="D863" i="15"/>
  <c r="D862" i="15"/>
  <c r="D861" i="15"/>
  <c r="D860" i="15"/>
  <c r="D859" i="15"/>
  <c r="D858" i="15"/>
  <c r="D857" i="15"/>
  <c r="D856" i="15"/>
  <c r="D855" i="15"/>
  <c r="D854" i="15"/>
  <c r="D853" i="15"/>
  <c r="D852" i="15"/>
  <c r="D851" i="15"/>
  <c r="D850" i="15"/>
  <c r="D849" i="15"/>
  <c r="D848" i="15"/>
  <c r="D847" i="15"/>
  <c r="D846" i="15"/>
  <c r="D845" i="15"/>
  <c r="D844" i="15"/>
  <c r="D843" i="15"/>
  <c r="D842" i="15"/>
  <c r="D841" i="15"/>
  <c r="D840" i="15"/>
  <c r="D839" i="15"/>
  <c r="D838" i="15"/>
  <c r="D837" i="15"/>
  <c r="D836" i="15"/>
  <c r="D835" i="15"/>
  <c r="D834" i="15"/>
  <c r="D833" i="15"/>
  <c r="D832" i="15"/>
  <c r="D831" i="15"/>
  <c r="D830" i="15"/>
  <c r="D829" i="15"/>
  <c r="D828" i="15"/>
  <c r="D827" i="15"/>
  <c r="D826" i="15"/>
  <c r="D825" i="15"/>
  <c r="D824" i="15"/>
  <c r="D823" i="15"/>
  <c r="D822" i="15"/>
  <c r="D821" i="15"/>
  <c r="D820" i="15"/>
  <c r="D819" i="15"/>
  <c r="D818" i="15"/>
  <c r="D817" i="15"/>
  <c r="D816" i="15"/>
  <c r="D815" i="15"/>
  <c r="D814" i="15"/>
  <c r="D813" i="15"/>
  <c r="D812" i="15"/>
  <c r="D811" i="15"/>
  <c r="D810" i="15"/>
  <c r="D809" i="15"/>
  <c r="D808" i="15"/>
  <c r="D807" i="15"/>
  <c r="D806" i="15"/>
  <c r="D805" i="15"/>
  <c r="D804" i="15"/>
  <c r="D803" i="15"/>
  <c r="D802" i="15"/>
  <c r="D801" i="15"/>
  <c r="D800" i="15"/>
  <c r="D799" i="15"/>
  <c r="D798" i="15"/>
  <c r="D797" i="15"/>
  <c r="D796" i="15"/>
  <c r="D795" i="15"/>
  <c r="D794" i="15"/>
  <c r="D793" i="15"/>
  <c r="D792" i="15"/>
  <c r="D791" i="15"/>
  <c r="D790" i="15"/>
  <c r="D789" i="15"/>
  <c r="D788" i="15"/>
  <c r="D787" i="15"/>
  <c r="D786" i="15"/>
  <c r="D785" i="15"/>
  <c r="D784" i="15"/>
  <c r="D783" i="15"/>
  <c r="D782" i="15"/>
  <c r="D781" i="15"/>
  <c r="D780" i="15"/>
  <c r="D779" i="15"/>
  <c r="D778" i="15"/>
  <c r="D777" i="15"/>
  <c r="D776" i="15"/>
  <c r="D775" i="15"/>
  <c r="D774" i="15"/>
  <c r="D773" i="15"/>
  <c r="D772" i="15"/>
  <c r="D771" i="15"/>
  <c r="D770" i="15"/>
  <c r="D769" i="15"/>
  <c r="D768" i="15"/>
  <c r="D767" i="15"/>
  <c r="D766" i="15"/>
  <c r="D765" i="15"/>
  <c r="D764" i="15"/>
  <c r="D763" i="15"/>
  <c r="D762" i="15"/>
  <c r="D761" i="15"/>
  <c r="D760" i="15"/>
  <c r="D759" i="15"/>
  <c r="D758" i="15"/>
  <c r="D757" i="15"/>
  <c r="D756" i="15"/>
  <c r="D755" i="15"/>
  <c r="D754" i="15"/>
  <c r="D753" i="15"/>
  <c r="D752" i="15"/>
  <c r="D751" i="15"/>
  <c r="D750" i="15"/>
  <c r="D749" i="15"/>
  <c r="D748" i="15"/>
  <c r="D747" i="15"/>
  <c r="D746" i="15"/>
  <c r="D745" i="15"/>
  <c r="D744" i="15"/>
  <c r="D743" i="15"/>
  <c r="D742" i="15"/>
  <c r="D741" i="15"/>
  <c r="D740" i="15"/>
  <c r="D739" i="15"/>
  <c r="D738" i="15"/>
  <c r="D737" i="15"/>
  <c r="D736" i="15"/>
  <c r="D735" i="15"/>
  <c r="D734" i="15"/>
  <c r="D733" i="15"/>
  <c r="D732" i="15"/>
  <c r="D731" i="15"/>
  <c r="D730" i="15"/>
  <c r="D729" i="15"/>
  <c r="D728" i="15"/>
  <c r="D727" i="15"/>
  <c r="D726" i="15"/>
  <c r="D725" i="15"/>
  <c r="D724" i="15"/>
  <c r="D723" i="15"/>
  <c r="D722" i="15"/>
  <c r="D721" i="15"/>
  <c r="D720" i="15"/>
  <c r="D719" i="15"/>
  <c r="D718" i="15"/>
  <c r="D717" i="15"/>
  <c r="D716" i="15"/>
  <c r="D715" i="15"/>
  <c r="D714" i="15"/>
  <c r="D713" i="15"/>
  <c r="D712" i="15"/>
  <c r="D711" i="15"/>
  <c r="D710" i="15"/>
  <c r="D709" i="15"/>
  <c r="D708" i="15"/>
  <c r="D707" i="15"/>
  <c r="D706" i="15"/>
  <c r="D705" i="15"/>
  <c r="D704" i="15"/>
  <c r="D703" i="15"/>
  <c r="D702" i="15"/>
  <c r="D701" i="15"/>
  <c r="D700" i="15"/>
  <c r="D699" i="15"/>
  <c r="D698" i="15"/>
  <c r="D697" i="15"/>
  <c r="D696" i="15"/>
  <c r="D695" i="15"/>
  <c r="D694" i="15"/>
  <c r="D693" i="15"/>
  <c r="D692" i="15"/>
  <c r="D691" i="15"/>
  <c r="D690" i="15"/>
  <c r="D689" i="15"/>
  <c r="D688" i="15"/>
  <c r="D687" i="15"/>
  <c r="D686" i="15"/>
  <c r="D685" i="15"/>
  <c r="D684" i="15"/>
  <c r="D683" i="15"/>
  <c r="D682" i="15"/>
  <c r="D681" i="15"/>
  <c r="D680" i="15"/>
  <c r="D679" i="15"/>
  <c r="D678" i="15"/>
  <c r="D677" i="15"/>
  <c r="D676" i="15"/>
  <c r="D675" i="15"/>
  <c r="D674" i="15"/>
  <c r="D673" i="15"/>
  <c r="D672" i="15"/>
  <c r="D671" i="15"/>
  <c r="D670" i="15"/>
  <c r="D669" i="15"/>
  <c r="D668" i="15"/>
  <c r="D667" i="15"/>
  <c r="D666" i="15"/>
  <c r="D665" i="15"/>
  <c r="D664" i="15"/>
  <c r="D663" i="15"/>
  <c r="D662" i="15"/>
  <c r="D661" i="15"/>
  <c r="D660" i="15"/>
  <c r="D659" i="15"/>
  <c r="D658" i="15"/>
  <c r="D657" i="15"/>
  <c r="D656" i="15"/>
  <c r="D655" i="15"/>
  <c r="D654" i="15"/>
  <c r="D653" i="15"/>
  <c r="D652" i="15"/>
  <c r="D651" i="15"/>
  <c r="D650" i="15"/>
  <c r="D649" i="15"/>
  <c r="D648" i="15"/>
  <c r="D647" i="15"/>
  <c r="D646" i="15"/>
  <c r="D645" i="15"/>
  <c r="D644" i="15"/>
  <c r="D643" i="15"/>
  <c r="D642" i="15"/>
  <c r="D641" i="15"/>
  <c r="D640" i="15"/>
  <c r="D639" i="15"/>
  <c r="D638" i="15"/>
  <c r="D637" i="15"/>
  <c r="D636" i="15"/>
  <c r="D635" i="15"/>
  <c r="D634" i="15"/>
  <c r="D633" i="15"/>
  <c r="D632" i="15"/>
  <c r="D631" i="15"/>
  <c r="D630" i="15"/>
  <c r="D629" i="15"/>
  <c r="D628" i="15"/>
  <c r="D627" i="15"/>
  <c r="D626" i="15"/>
  <c r="D625" i="15"/>
  <c r="D624" i="15"/>
  <c r="D623" i="15"/>
  <c r="D622" i="15"/>
  <c r="D621" i="15"/>
  <c r="D620" i="15"/>
  <c r="D619" i="15"/>
  <c r="D618" i="15"/>
  <c r="D617" i="15"/>
  <c r="D616" i="15"/>
  <c r="D615" i="15"/>
  <c r="D614" i="15"/>
  <c r="D613" i="15"/>
  <c r="D612" i="15"/>
  <c r="D611" i="15"/>
  <c r="D610" i="15"/>
  <c r="D609" i="15"/>
  <c r="D608" i="15"/>
  <c r="D607" i="15"/>
  <c r="D606" i="15"/>
  <c r="D605" i="15"/>
  <c r="D604" i="15"/>
  <c r="D603" i="15"/>
  <c r="D602" i="15"/>
  <c r="D601" i="15"/>
  <c r="D600" i="15"/>
  <c r="D599" i="15"/>
  <c r="D598" i="15"/>
  <c r="D597" i="15"/>
  <c r="D596" i="15"/>
  <c r="D595" i="15"/>
  <c r="D594" i="15"/>
  <c r="D593" i="15"/>
  <c r="D592" i="15"/>
  <c r="D591" i="15"/>
  <c r="D590" i="15"/>
  <c r="D589" i="15"/>
  <c r="D588" i="15"/>
  <c r="D587" i="15"/>
  <c r="D586" i="15"/>
  <c r="D585" i="15"/>
  <c r="D584" i="15"/>
  <c r="D583" i="15"/>
  <c r="D582" i="15"/>
  <c r="D581" i="15"/>
  <c r="D580" i="15"/>
  <c r="D579" i="15"/>
  <c r="D578" i="15"/>
  <c r="D577" i="15"/>
  <c r="D576" i="15"/>
  <c r="D575" i="15"/>
  <c r="D574" i="15"/>
  <c r="D573" i="15"/>
  <c r="D572" i="15"/>
  <c r="D571" i="15"/>
  <c r="D570" i="15"/>
  <c r="D569" i="15"/>
  <c r="D568" i="15"/>
  <c r="D567" i="15"/>
  <c r="D566" i="15"/>
  <c r="D565" i="15"/>
  <c r="D564" i="15"/>
  <c r="D563" i="15"/>
  <c r="D562" i="15"/>
  <c r="D561" i="15"/>
  <c r="D560" i="15"/>
  <c r="D559" i="15"/>
  <c r="D558" i="15"/>
  <c r="D557" i="15"/>
  <c r="D556" i="15"/>
  <c r="D555" i="15"/>
  <c r="D554" i="15"/>
  <c r="D553" i="15"/>
  <c r="D552" i="15"/>
  <c r="D551" i="15"/>
  <c r="D550" i="15"/>
  <c r="D549" i="15"/>
  <c r="D548" i="15"/>
  <c r="D547" i="15"/>
  <c r="D546" i="15"/>
  <c r="D545" i="15"/>
  <c r="D544" i="15"/>
  <c r="D543" i="15"/>
  <c r="D542" i="15"/>
  <c r="D541" i="15"/>
  <c r="D540" i="15"/>
  <c r="D539" i="15"/>
  <c r="D538" i="15"/>
  <c r="D537" i="15"/>
  <c r="D536" i="15"/>
  <c r="D535" i="15"/>
  <c r="D534" i="15"/>
  <c r="D533" i="15"/>
  <c r="D532" i="15"/>
  <c r="D531" i="15"/>
  <c r="D530" i="15"/>
  <c r="D529" i="15"/>
  <c r="D528" i="15"/>
  <c r="D527" i="15"/>
  <c r="D526" i="15"/>
  <c r="D525" i="15"/>
  <c r="D524" i="15"/>
  <c r="D523" i="15"/>
  <c r="D522" i="15"/>
  <c r="D521" i="15"/>
  <c r="D520" i="15"/>
  <c r="D519" i="15"/>
  <c r="D518" i="15"/>
  <c r="D517" i="15"/>
  <c r="D516" i="15"/>
  <c r="D515" i="15"/>
  <c r="D514" i="15"/>
  <c r="D513" i="15"/>
  <c r="D512" i="15"/>
  <c r="D511" i="15"/>
  <c r="D510" i="15"/>
  <c r="D509" i="15"/>
  <c r="D508" i="15"/>
  <c r="D507" i="15"/>
  <c r="D506" i="15"/>
  <c r="D505" i="15"/>
  <c r="D504" i="15"/>
  <c r="D503" i="15"/>
  <c r="D502" i="15"/>
  <c r="D501" i="15"/>
  <c r="D500" i="15"/>
  <c r="D499" i="15"/>
  <c r="D498" i="15"/>
  <c r="D497" i="15"/>
  <c r="D496" i="15"/>
  <c r="D495" i="15"/>
  <c r="D494" i="15"/>
  <c r="D493" i="15"/>
  <c r="D492" i="15"/>
  <c r="D491" i="15"/>
  <c r="D490" i="15"/>
  <c r="D489" i="15"/>
  <c r="D488" i="15"/>
  <c r="D487" i="15"/>
  <c r="D486" i="15"/>
  <c r="D485" i="15"/>
  <c r="D484" i="15"/>
  <c r="D483" i="15"/>
  <c r="D482" i="15"/>
  <c r="D481" i="15"/>
  <c r="D480" i="15"/>
  <c r="D479" i="15"/>
  <c r="D478" i="15"/>
  <c r="D477" i="15"/>
  <c r="D476" i="15"/>
  <c r="D475" i="15"/>
  <c r="D474" i="15"/>
  <c r="D473" i="15"/>
  <c r="D472" i="15"/>
  <c r="D471" i="15"/>
  <c r="D470" i="15"/>
  <c r="D469" i="15"/>
  <c r="D468" i="15"/>
  <c r="D467" i="15"/>
  <c r="D466" i="15"/>
  <c r="D465" i="15"/>
  <c r="D464" i="15"/>
  <c r="D463" i="15"/>
  <c r="D462" i="15"/>
  <c r="D461" i="15"/>
  <c r="D460" i="15"/>
  <c r="D459" i="15"/>
  <c r="D458" i="15"/>
  <c r="D457" i="15"/>
  <c r="D456" i="15"/>
  <c r="D455" i="15"/>
  <c r="D454" i="15"/>
  <c r="D453" i="15"/>
  <c r="D452" i="15"/>
  <c r="D451" i="15"/>
  <c r="D450" i="15"/>
  <c r="D449" i="15"/>
  <c r="D448" i="15"/>
  <c r="D447" i="15"/>
  <c r="D446" i="15"/>
  <c r="D445" i="15"/>
  <c r="D444" i="15"/>
  <c r="D443" i="15"/>
  <c r="D442" i="15"/>
  <c r="D441" i="15"/>
  <c r="D440" i="15"/>
  <c r="D439" i="15"/>
  <c r="D438" i="15"/>
  <c r="D437" i="15"/>
  <c r="D436" i="15"/>
  <c r="D435" i="15"/>
  <c r="D434" i="15"/>
  <c r="D433" i="15"/>
  <c r="D432" i="15"/>
  <c r="D431" i="15"/>
  <c r="D430" i="15"/>
  <c r="D429" i="15"/>
  <c r="D428" i="15"/>
  <c r="D427" i="15"/>
  <c r="D426" i="15"/>
  <c r="D425" i="15"/>
  <c r="D424" i="15"/>
  <c r="D423" i="15"/>
  <c r="D422" i="15"/>
  <c r="D421" i="15"/>
  <c r="D420" i="15"/>
  <c r="D419" i="15"/>
  <c r="D418" i="15"/>
  <c r="D417" i="15"/>
  <c r="D416" i="15"/>
  <c r="D415" i="15"/>
  <c r="D414" i="15"/>
  <c r="D413" i="15"/>
  <c r="D412" i="15"/>
  <c r="D411" i="15"/>
  <c r="D410" i="15"/>
  <c r="D409" i="15"/>
  <c r="D408" i="15"/>
  <c r="D407" i="15"/>
  <c r="D406" i="15"/>
  <c r="D405" i="15"/>
  <c r="D404" i="15"/>
  <c r="D403" i="15"/>
  <c r="D402" i="15"/>
  <c r="D401" i="15"/>
  <c r="D400" i="15"/>
  <c r="D399" i="15"/>
  <c r="D398" i="15"/>
  <c r="D397" i="15"/>
  <c r="D396" i="15"/>
  <c r="D395" i="15"/>
  <c r="D394" i="15"/>
  <c r="D393" i="15"/>
  <c r="D392" i="15"/>
  <c r="D391" i="15"/>
  <c r="D390" i="15"/>
  <c r="D389" i="15"/>
  <c r="D388" i="15"/>
  <c r="D387" i="15"/>
  <c r="D386" i="15"/>
  <c r="D385" i="15"/>
  <c r="D384" i="15"/>
  <c r="D383" i="15"/>
  <c r="D382" i="15"/>
  <c r="D381" i="15"/>
  <c r="D380" i="15"/>
  <c r="D379" i="15"/>
  <c r="D378" i="15"/>
  <c r="D377" i="15"/>
  <c r="D376" i="15"/>
  <c r="D375" i="15"/>
  <c r="D374" i="15"/>
  <c r="D373" i="15"/>
  <c r="D372" i="15"/>
  <c r="D371" i="15"/>
  <c r="D370" i="15"/>
  <c r="D369" i="15"/>
  <c r="D368" i="15"/>
  <c r="D367" i="15"/>
  <c r="D366" i="15"/>
  <c r="D365" i="15"/>
  <c r="D364" i="15"/>
  <c r="D363" i="15"/>
  <c r="D362" i="15"/>
  <c r="D361" i="15"/>
  <c r="D360" i="15"/>
  <c r="D359" i="15"/>
  <c r="D358" i="15"/>
  <c r="D357" i="15"/>
  <c r="D356" i="15"/>
  <c r="D355" i="15"/>
  <c r="D354" i="15"/>
  <c r="D353" i="15"/>
  <c r="D352" i="15"/>
  <c r="D351" i="15"/>
  <c r="D350" i="15"/>
  <c r="D349" i="15"/>
  <c r="D348" i="15"/>
  <c r="D347" i="15"/>
  <c r="D346" i="15"/>
  <c r="D345" i="15"/>
  <c r="D344" i="15"/>
  <c r="D343" i="15"/>
  <c r="D342" i="15"/>
  <c r="D341" i="15"/>
  <c r="D340" i="15"/>
  <c r="D339" i="15"/>
  <c r="D338" i="15"/>
  <c r="D337" i="15"/>
  <c r="D336" i="15"/>
  <c r="D335" i="15"/>
  <c r="D334" i="15"/>
  <c r="D333" i="15"/>
  <c r="D332" i="15"/>
  <c r="D331" i="15"/>
  <c r="D330" i="15"/>
  <c r="D329" i="15"/>
  <c r="D328" i="15"/>
  <c r="D327" i="15"/>
  <c r="D326" i="15"/>
  <c r="D325" i="15"/>
  <c r="D324" i="15"/>
  <c r="D323" i="15"/>
  <c r="D322" i="15"/>
  <c r="D321" i="15"/>
  <c r="D320" i="15"/>
  <c r="D319" i="15"/>
  <c r="D318" i="15"/>
  <c r="D317" i="15"/>
  <c r="D316" i="15"/>
  <c r="D315" i="15"/>
  <c r="D314" i="15"/>
  <c r="D313" i="15"/>
  <c r="D312" i="15"/>
  <c r="D311" i="15"/>
  <c r="D310" i="15"/>
  <c r="D309" i="15"/>
  <c r="D308" i="15"/>
  <c r="D307" i="15"/>
  <c r="D306" i="15"/>
  <c r="D305" i="15"/>
  <c r="D304" i="15"/>
  <c r="D303" i="15"/>
  <c r="D302" i="15"/>
  <c r="D301" i="15"/>
  <c r="D300" i="15"/>
  <c r="D299" i="15"/>
  <c r="D298" i="15"/>
  <c r="D297" i="15"/>
  <c r="D296" i="15"/>
  <c r="D295" i="15"/>
  <c r="D294" i="15"/>
  <c r="D293" i="15"/>
  <c r="D292" i="15"/>
  <c r="D291" i="15"/>
  <c r="D290" i="15"/>
  <c r="D289" i="15"/>
  <c r="D288" i="15"/>
  <c r="D287" i="15"/>
  <c r="D286" i="15"/>
  <c r="D285" i="15"/>
  <c r="D284" i="15"/>
  <c r="D283" i="15"/>
  <c r="D282" i="15"/>
  <c r="D281" i="15"/>
  <c r="D280" i="15"/>
  <c r="D279" i="15"/>
  <c r="D278" i="15"/>
  <c r="D277" i="15"/>
  <c r="D276" i="15"/>
  <c r="D275" i="15"/>
  <c r="D274" i="15"/>
  <c r="D273" i="15"/>
  <c r="D272" i="15"/>
  <c r="D271" i="15"/>
  <c r="D270" i="15"/>
  <c r="D269" i="15"/>
  <c r="D268" i="15"/>
  <c r="D267" i="15"/>
  <c r="D266" i="15"/>
  <c r="D265" i="15"/>
  <c r="D264" i="15"/>
  <c r="D263" i="15"/>
  <c r="D262" i="15"/>
  <c r="D261" i="15"/>
  <c r="D260" i="15"/>
  <c r="D259" i="15"/>
  <c r="D258" i="15"/>
  <c r="D257" i="15"/>
  <c r="D256" i="15"/>
  <c r="D255" i="15"/>
  <c r="D254" i="15"/>
  <c r="D253" i="15"/>
  <c r="D252" i="15"/>
  <c r="D251" i="15"/>
  <c r="D250" i="15"/>
  <c r="D249" i="15"/>
  <c r="D248" i="15"/>
  <c r="D247" i="15"/>
  <c r="D246" i="15"/>
  <c r="D245" i="15"/>
  <c r="D244" i="15"/>
  <c r="D243" i="15"/>
  <c r="D242" i="15"/>
  <c r="D241" i="15"/>
  <c r="D240" i="15"/>
  <c r="D239" i="15"/>
  <c r="D238" i="15"/>
  <c r="D237" i="15"/>
  <c r="D236" i="15"/>
  <c r="D235" i="15"/>
  <c r="D234" i="15"/>
  <c r="D233" i="15"/>
  <c r="D232" i="15"/>
  <c r="D231" i="15"/>
  <c r="D230" i="15"/>
  <c r="D229" i="15"/>
  <c r="D228" i="15"/>
  <c r="D227" i="15"/>
  <c r="D226" i="15"/>
  <c r="D225" i="15"/>
  <c r="D224" i="15"/>
  <c r="D223" i="15"/>
  <c r="D222" i="15"/>
  <c r="D221" i="15"/>
  <c r="D220" i="15"/>
  <c r="D219" i="15"/>
  <c r="D218" i="15"/>
  <c r="D217" i="15"/>
  <c r="D216" i="15"/>
  <c r="D215" i="15"/>
  <c r="D214" i="15"/>
  <c r="D213" i="15"/>
  <c r="D212" i="15"/>
  <c r="D211" i="15"/>
  <c r="D210" i="15"/>
  <c r="D209" i="15"/>
  <c r="D208" i="15"/>
  <c r="D207" i="15"/>
  <c r="D206" i="15"/>
  <c r="D205" i="15"/>
  <c r="D204" i="15"/>
  <c r="D203" i="15"/>
  <c r="D202" i="15"/>
  <c r="D201" i="15"/>
  <c r="D200" i="15"/>
  <c r="D199" i="15"/>
  <c r="D198" i="15"/>
  <c r="D197" i="15"/>
  <c r="D196" i="15"/>
  <c r="D195" i="15"/>
  <c r="D194" i="15"/>
  <c r="D193" i="15"/>
  <c r="D192" i="15"/>
  <c r="D191" i="15"/>
  <c r="D190" i="15"/>
  <c r="D189" i="15"/>
  <c r="D188" i="15"/>
  <c r="D187" i="15"/>
  <c r="D186" i="15"/>
  <c r="D185" i="15"/>
  <c r="D184" i="15"/>
  <c r="D183" i="15"/>
  <c r="D182" i="15"/>
  <c r="D181" i="15"/>
  <c r="D180" i="15"/>
  <c r="D179" i="15"/>
  <c r="D178" i="15"/>
  <c r="D177" i="15"/>
  <c r="D176" i="15"/>
  <c r="D175" i="15"/>
  <c r="D174" i="15"/>
  <c r="D173" i="15"/>
  <c r="D172" i="15"/>
  <c r="D171" i="15"/>
  <c r="D170" i="15"/>
  <c r="D169" i="15"/>
  <c r="D168" i="15"/>
  <c r="D167" i="15"/>
  <c r="D166" i="15"/>
  <c r="D165" i="15"/>
  <c r="D164" i="15"/>
  <c r="D163" i="15"/>
  <c r="D162" i="15"/>
  <c r="D161" i="15"/>
  <c r="D160" i="15"/>
  <c r="D159" i="15"/>
  <c r="D158" i="15"/>
  <c r="D157" i="15"/>
  <c r="D156" i="15"/>
  <c r="D155" i="15"/>
  <c r="D154" i="15"/>
  <c r="D153" i="15"/>
  <c r="D152" i="15"/>
  <c r="D151" i="15"/>
  <c r="D150" i="15"/>
  <c r="D149" i="15"/>
  <c r="D148" i="15"/>
  <c r="D147" i="15"/>
  <c r="D146" i="15"/>
  <c r="D145" i="15"/>
  <c r="D144" i="15"/>
  <c r="D143" i="15"/>
  <c r="D142" i="15"/>
  <c r="D141" i="15"/>
  <c r="D140" i="15"/>
  <c r="D139" i="15"/>
  <c r="D138" i="15"/>
  <c r="D137" i="15"/>
  <c r="D136" i="15"/>
  <c r="D135" i="15"/>
  <c r="D134" i="15"/>
  <c r="D133" i="15"/>
  <c r="D132" i="15"/>
  <c r="D131" i="15"/>
  <c r="D130" i="15"/>
  <c r="D129" i="15"/>
  <c r="D128" i="15"/>
  <c r="D127" i="15"/>
  <c r="D126" i="15"/>
  <c r="D125" i="15"/>
  <c r="D124" i="15"/>
  <c r="D123" i="15"/>
  <c r="D122" i="15"/>
  <c r="D121" i="15"/>
  <c r="D120" i="15"/>
  <c r="D119" i="15"/>
  <c r="D118" i="15"/>
  <c r="D117" i="15"/>
  <c r="D116" i="15"/>
  <c r="D115" i="15"/>
  <c r="D114" i="15"/>
  <c r="D113" i="15"/>
  <c r="D112" i="15"/>
  <c r="D111" i="15"/>
  <c r="D110" i="15"/>
  <c r="D109" i="15"/>
  <c r="D108" i="15"/>
  <c r="D107" i="15"/>
  <c r="D106" i="15"/>
  <c r="D105" i="15"/>
  <c r="D104" i="15"/>
  <c r="D103" i="15"/>
  <c r="D102" i="15"/>
  <c r="D101" i="15"/>
  <c r="D100" i="15"/>
  <c r="D99" i="15"/>
  <c r="D98" i="15"/>
  <c r="D97" i="15"/>
  <c r="D96" i="15"/>
  <c r="D95" i="15"/>
  <c r="D94" i="15"/>
  <c r="D93" i="15"/>
  <c r="D92" i="15"/>
  <c r="D91" i="15"/>
  <c r="D90" i="15"/>
  <c r="D89" i="15"/>
  <c r="D88" i="15"/>
  <c r="D87" i="15"/>
  <c r="D86" i="15"/>
  <c r="D85" i="15"/>
  <c r="D84" i="15"/>
  <c r="D83" i="15"/>
  <c r="D82" i="15"/>
  <c r="D81" i="15"/>
  <c r="D80" i="15"/>
  <c r="D79" i="15"/>
  <c r="D78" i="15"/>
  <c r="D77" i="15"/>
  <c r="D76" i="15"/>
  <c r="D75" i="15"/>
  <c r="D74" i="15"/>
  <c r="D73" i="15"/>
  <c r="D72" i="15"/>
  <c r="D71" i="15"/>
  <c r="D70" i="15"/>
  <c r="D69" i="15"/>
  <c r="D68" i="15"/>
  <c r="D67" i="15"/>
  <c r="D66" i="15"/>
  <c r="D65" i="15"/>
  <c r="D64" i="15"/>
  <c r="D63" i="15"/>
  <c r="D62" i="15"/>
  <c r="D61" i="15"/>
  <c r="D60" i="15"/>
  <c r="D59" i="15"/>
  <c r="D58" i="15"/>
  <c r="D57" i="15"/>
  <c r="D56" i="15"/>
  <c r="D55" i="15"/>
  <c r="D54" i="15"/>
  <c r="D53" i="15"/>
  <c r="D52" i="15"/>
  <c r="D51" i="15"/>
  <c r="D50" i="15"/>
  <c r="D49" i="15"/>
  <c r="D48" i="15"/>
  <c r="D47" i="15"/>
  <c r="D46" i="15"/>
  <c r="D45" i="15"/>
  <c r="D44" i="15"/>
  <c r="D43" i="15"/>
  <c r="D42" i="15"/>
  <c r="D41" i="15"/>
  <c r="D40" i="15"/>
  <c r="D39" i="15"/>
  <c r="D38" i="15"/>
  <c r="D37" i="15"/>
  <c r="D36" i="15"/>
  <c r="D35" i="15"/>
  <c r="D34" i="15"/>
  <c r="D33" i="15"/>
  <c r="D32" i="15"/>
  <c r="D31" i="15"/>
  <c r="D30" i="15"/>
  <c r="D29" i="15"/>
  <c r="D28" i="15"/>
  <c r="D27" i="15"/>
  <c r="D26" i="15"/>
  <c r="D25" i="15"/>
  <c r="D24" i="15"/>
  <c r="D23" i="15"/>
  <c r="D22" i="15"/>
  <c r="D21" i="15"/>
  <c r="D20" i="15"/>
  <c r="D19" i="15"/>
  <c r="D18" i="15"/>
  <c r="D17" i="15"/>
  <c r="D16" i="15"/>
  <c r="D15" i="15"/>
  <c r="D14" i="15"/>
  <c r="D13" i="15"/>
  <c r="D12" i="15"/>
  <c r="D11" i="15"/>
  <c r="D10" i="15"/>
  <c r="D9" i="15"/>
  <c r="D8" i="15"/>
  <c r="D7" i="15"/>
  <c r="D6" i="15"/>
  <c r="D5" i="15"/>
  <c r="D4" i="15"/>
  <c r="D3" i="15"/>
  <c r="D2" i="15"/>
  <c r="D1" i="15"/>
  <c r="D558" i="14"/>
  <c r="D557" i="14"/>
  <c r="D556" i="14"/>
  <c r="D555" i="14"/>
  <c r="D554" i="14"/>
  <c r="D553" i="14"/>
  <c r="D552" i="14"/>
  <c r="D551" i="14"/>
  <c r="D550" i="14"/>
  <c r="D549" i="14"/>
  <c r="D548" i="14"/>
  <c r="D547" i="14"/>
  <c r="D546" i="14"/>
  <c r="D545" i="14"/>
  <c r="D544" i="14"/>
  <c r="D543" i="14"/>
  <c r="D542" i="14"/>
  <c r="D541" i="14"/>
  <c r="D540" i="14"/>
  <c r="D539" i="14"/>
  <c r="D538" i="14"/>
  <c r="D537" i="14"/>
  <c r="D536" i="14"/>
  <c r="D535" i="14"/>
  <c r="D534" i="14"/>
  <c r="D533" i="14"/>
  <c r="D532" i="14"/>
  <c r="D531" i="14"/>
  <c r="D530" i="14"/>
  <c r="D529" i="14"/>
  <c r="D528" i="14"/>
  <c r="D527" i="14"/>
  <c r="D526" i="14"/>
  <c r="D525" i="14"/>
  <c r="D524" i="14"/>
  <c r="D523" i="14"/>
  <c r="D522" i="14"/>
  <c r="D521" i="14"/>
  <c r="D520" i="14"/>
  <c r="D519" i="14"/>
  <c r="D518" i="14"/>
  <c r="D517" i="14"/>
  <c r="D516" i="14"/>
  <c r="D515" i="14"/>
  <c r="D514" i="14"/>
  <c r="D513" i="14"/>
  <c r="D512" i="14"/>
  <c r="D511" i="14"/>
  <c r="D510" i="14"/>
  <c r="D509" i="14"/>
  <c r="D508" i="14"/>
  <c r="D507" i="14"/>
  <c r="D506" i="14"/>
  <c r="D505" i="14"/>
  <c r="D504" i="14"/>
  <c r="D503" i="14"/>
  <c r="D502" i="14"/>
  <c r="D501" i="14"/>
  <c r="D500" i="14"/>
  <c r="D499" i="14"/>
  <c r="D498" i="14"/>
  <c r="D497" i="14"/>
  <c r="D496" i="14"/>
  <c r="D495" i="14"/>
  <c r="D494" i="14"/>
  <c r="D493" i="14"/>
  <c r="D492" i="14"/>
  <c r="D491" i="14"/>
  <c r="D490" i="14"/>
  <c r="D489" i="14"/>
  <c r="D488" i="14"/>
  <c r="D487" i="14"/>
  <c r="D486" i="14"/>
  <c r="D485" i="14"/>
  <c r="D484" i="14"/>
  <c r="D483" i="14"/>
  <c r="D482" i="14"/>
  <c r="D481" i="14"/>
  <c r="D480" i="14"/>
  <c r="D479" i="14"/>
  <c r="D478" i="14"/>
  <c r="D477" i="14"/>
  <c r="D476" i="14"/>
  <c r="D475" i="14"/>
  <c r="D474" i="14"/>
  <c r="D473" i="14"/>
  <c r="D472" i="14"/>
  <c r="D471" i="14"/>
  <c r="D470" i="14"/>
  <c r="D469" i="14"/>
  <c r="D468" i="14"/>
  <c r="D467" i="14"/>
  <c r="D466" i="14"/>
  <c r="D465" i="14"/>
  <c r="D464" i="14"/>
  <c r="D463" i="14"/>
  <c r="D462" i="14"/>
  <c r="D461" i="14"/>
  <c r="D460" i="14"/>
  <c r="D459" i="14"/>
  <c r="D458" i="14"/>
  <c r="D457" i="14"/>
  <c r="D456" i="14"/>
  <c r="D455" i="14"/>
  <c r="D454" i="14"/>
  <c r="D453" i="14"/>
  <c r="D452" i="14"/>
  <c r="D451" i="14"/>
  <c r="D450" i="14"/>
  <c r="D449" i="14"/>
  <c r="D448" i="14"/>
  <c r="D447" i="14"/>
  <c r="D446" i="14"/>
  <c r="D445" i="14"/>
  <c r="D444" i="14"/>
  <c r="D443" i="14"/>
  <c r="D442" i="14"/>
  <c r="D441" i="14"/>
  <c r="D440" i="14"/>
  <c r="D439" i="14"/>
  <c r="D438" i="14"/>
  <c r="D437" i="14"/>
  <c r="D436" i="14"/>
  <c r="D435" i="14"/>
  <c r="D434" i="14"/>
  <c r="D433" i="14"/>
  <c r="D432" i="14"/>
  <c r="D431" i="14"/>
  <c r="D430" i="14"/>
  <c r="D429" i="14"/>
  <c r="D428" i="14"/>
  <c r="D427" i="14"/>
  <c r="D426" i="14"/>
  <c r="D425" i="14"/>
  <c r="D424" i="14"/>
  <c r="D423" i="14"/>
  <c r="D422" i="14"/>
  <c r="D421" i="14"/>
  <c r="D420" i="14"/>
  <c r="D419" i="14"/>
  <c r="D418" i="14"/>
  <c r="D417" i="14"/>
  <c r="D416" i="14"/>
  <c r="D415" i="14"/>
  <c r="D414" i="14"/>
  <c r="D413" i="14"/>
  <c r="D412" i="14"/>
  <c r="D411" i="14"/>
  <c r="D410" i="14"/>
  <c r="D409" i="14"/>
  <c r="D408" i="14"/>
  <c r="D407" i="14"/>
  <c r="D406" i="14"/>
  <c r="D405" i="14"/>
  <c r="D404" i="14"/>
  <c r="D403" i="14"/>
  <c r="D402" i="14"/>
  <c r="D401" i="14"/>
  <c r="D400" i="14"/>
  <c r="D399" i="14"/>
  <c r="D398" i="14"/>
  <c r="D397" i="14"/>
  <c r="D396" i="14"/>
  <c r="D395" i="14"/>
  <c r="D394" i="14"/>
  <c r="D393" i="14"/>
  <c r="D392" i="14"/>
  <c r="D391" i="14"/>
  <c r="D390" i="14"/>
  <c r="D389" i="14"/>
  <c r="D388" i="14"/>
  <c r="D387" i="14"/>
  <c r="D386" i="14"/>
  <c r="D385" i="14"/>
  <c r="D384" i="14"/>
  <c r="D383" i="14"/>
  <c r="D382" i="14"/>
  <c r="D381" i="14"/>
  <c r="D380" i="14"/>
  <c r="D379" i="14"/>
  <c r="D378" i="14"/>
  <c r="D377" i="14"/>
  <c r="D376" i="14"/>
  <c r="D375" i="14"/>
  <c r="D374" i="14"/>
  <c r="D373" i="14"/>
  <c r="D372" i="14"/>
  <c r="D371" i="14"/>
  <c r="D370" i="14"/>
  <c r="D369" i="14"/>
  <c r="D368" i="14"/>
  <c r="D367" i="14"/>
  <c r="D366" i="14"/>
  <c r="D365" i="14"/>
  <c r="D364" i="14"/>
  <c r="D363" i="14"/>
  <c r="D362" i="14"/>
  <c r="D361" i="14"/>
  <c r="D360" i="14"/>
  <c r="D359" i="14"/>
  <c r="D358" i="14"/>
  <c r="D357" i="14"/>
  <c r="D356" i="14"/>
  <c r="D355" i="14"/>
  <c r="D354" i="14"/>
  <c r="D353" i="14"/>
  <c r="D352" i="14"/>
  <c r="D351" i="14"/>
  <c r="D350" i="14"/>
  <c r="D349" i="14"/>
  <c r="D348" i="14"/>
  <c r="D347" i="14"/>
  <c r="D346" i="14"/>
  <c r="D345" i="14"/>
  <c r="D344" i="14"/>
  <c r="D343" i="14"/>
  <c r="D342" i="14"/>
  <c r="D341" i="14"/>
  <c r="D340" i="14"/>
  <c r="D339" i="14"/>
  <c r="D338" i="14"/>
  <c r="D337" i="14"/>
  <c r="D336" i="14"/>
  <c r="D335" i="14"/>
  <c r="D334" i="14"/>
  <c r="D333" i="14"/>
  <c r="D332" i="14"/>
  <c r="D331" i="14"/>
  <c r="D330" i="14"/>
  <c r="D329" i="14"/>
  <c r="D328" i="14"/>
  <c r="D327" i="14"/>
  <c r="D326" i="14"/>
  <c r="D325" i="14"/>
  <c r="D324" i="14"/>
  <c r="D323" i="14"/>
  <c r="D322" i="14"/>
  <c r="D321" i="14"/>
  <c r="D320" i="14"/>
  <c r="D319" i="14"/>
  <c r="D318" i="14"/>
  <c r="D317" i="14"/>
  <c r="D316" i="14"/>
  <c r="D315" i="14"/>
  <c r="D314" i="14"/>
  <c r="D313" i="14"/>
  <c r="D312" i="14"/>
  <c r="D311" i="14"/>
  <c r="D310" i="14"/>
  <c r="D309" i="14"/>
  <c r="D308" i="14"/>
  <c r="D307" i="14"/>
  <c r="D306" i="14"/>
  <c r="D305" i="14"/>
  <c r="D304" i="14"/>
  <c r="D303" i="14"/>
  <c r="D302" i="14"/>
  <c r="D301" i="14"/>
  <c r="D300" i="14"/>
  <c r="D299" i="14"/>
  <c r="D298" i="14"/>
  <c r="D297" i="14"/>
  <c r="D296" i="14"/>
  <c r="D295" i="14"/>
  <c r="D294" i="14"/>
  <c r="D293" i="14"/>
  <c r="D292" i="14"/>
  <c r="D291" i="14"/>
  <c r="D290" i="14"/>
  <c r="D289" i="14"/>
  <c r="D288" i="14"/>
  <c r="D287" i="14"/>
  <c r="D286" i="14"/>
  <c r="D285" i="14"/>
  <c r="D284" i="14"/>
  <c r="D283" i="14"/>
  <c r="D282" i="14"/>
  <c r="D281" i="14"/>
  <c r="D280" i="14"/>
  <c r="D279" i="14"/>
  <c r="D278" i="14"/>
  <c r="D277" i="14"/>
  <c r="D276" i="14"/>
  <c r="D275" i="14"/>
  <c r="D274" i="14"/>
  <c r="D273" i="14"/>
  <c r="D272" i="14"/>
  <c r="D271" i="14"/>
  <c r="D270" i="14"/>
  <c r="D269" i="14"/>
  <c r="D268" i="14"/>
  <c r="D267" i="14"/>
  <c r="D266" i="14"/>
  <c r="D265" i="14"/>
  <c r="D264" i="14"/>
  <c r="D263" i="14"/>
  <c r="D262" i="14"/>
  <c r="D261" i="14"/>
  <c r="D260" i="14"/>
  <c r="D259" i="14"/>
  <c r="D258" i="14"/>
  <c r="D257" i="14"/>
  <c r="D256" i="14"/>
  <c r="D255" i="14"/>
  <c r="D254" i="14"/>
  <c r="D253" i="14"/>
  <c r="D252" i="14"/>
  <c r="D251" i="14"/>
  <c r="D250" i="14"/>
  <c r="D249" i="14"/>
  <c r="D248" i="14"/>
  <c r="D247" i="14"/>
  <c r="D246" i="14"/>
  <c r="D245" i="14"/>
  <c r="D244" i="14"/>
  <c r="D243" i="14"/>
  <c r="D242" i="14"/>
  <c r="D241" i="14"/>
  <c r="D240" i="14"/>
  <c r="D239" i="14"/>
  <c r="D238" i="14"/>
  <c r="D237" i="14"/>
  <c r="D236" i="14"/>
  <c r="D235" i="14"/>
  <c r="D234" i="14"/>
  <c r="D233" i="14"/>
  <c r="D232" i="14"/>
  <c r="D231" i="14"/>
  <c r="D230" i="14"/>
  <c r="D229" i="14"/>
  <c r="D228" i="14"/>
  <c r="D227" i="14"/>
  <c r="D226" i="14"/>
  <c r="D225" i="14"/>
  <c r="D224" i="14"/>
  <c r="D223" i="14"/>
  <c r="D222" i="14"/>
  <c r="D221" i="14"/>
  <c r="D220" i="14"/>
  <c r="D219" i="14"/>
  <c r="D218" i="14"/>
  <c r="D217" i="14"/>
  <c r="D216" i="14"/>
  <c r="D215" i="14"/>
  <c r="D214" i="14"/>
  <c r="D213" i="14"/>
  <c r="D212" i="14"/>
  <c r="D211" i="14"/>
  <c r="D210" i="14"/>
  <c r="D209" i="14"/>
  <c r="D208" i="14"/>
  <c r="D207" i="14"/>
  <c r="D206" i="14"/>
  <c r="D205" i="14"/>
  <c r="D204" i="14"/>
  <c r="D203" i="14"/>
  <c r="D202" i="14"/>
  <c r="D201" i="14"/>
  <c r="D200" i="14"/>
  <c r="D199" i="14"/>
  <c r="D198" i="14"/>
  <c r="D197" i="14"/>
  <c r="D196" i="14"/>
  <c r="D195" i="14"/>
  <c r="D194" i="14"/>
  <c r="D193" i="14"/>
  <c r="D192" i="14"/>
  <c r="D191" i="14"/>
  <c r="D190" i="14"/>
  <c r="D189" i="14"/>
  <c r="D188" i="14"/>
  <c r="D187" i="14"/>
  <c r="D186" i="14"/>
  <c r="D185" i="14"/>
  <c r="D184" i="14"/>
  <c r="D183" i="14"/>
  <c r="D182" i="14"/>
  <c r="D181" i="14"/>
  <c r="D180" i="14"/>
  <c r="D179" i="14"/>
  <c r="D178" i="14"/>
  <c r="D177" i="14"/>
  <c r="D176" i="14"/>
  <c r="D175" i="14"/>
  <c r="D174" i="14"/>
  <c r="D173" i="14"/>
  <c r="D172" i="14"/>
  <c r="D171" i="14"/>
  <c r="D170" i="14"/>
  <c r="D169" i="14"/>
  <c r="D168" i="14"/>
  <c r="D167" i="14"/>
  <c r="D166" i="14"/>
  <c r="D165" i="14"/>
  <c r="D164" i="14"/>
  <c r="D163" i="14"/>
  <c r="D162" i="14"/>
  <c r="D161" i="14"/>
  <c r="D160" i="14"/>
  <c r="D159" i="14"/>
  <c r="D158" i="14"/>
  <c r="D157" i="14"/>
  <c r="D156" i="14"/>
  <c r="D155" i="14"/>
  <c r="D154" i="14"/>
  <c r="D153" i="14"/>
  <c r="D152" i="14"/>
  <c r="D151" i="14"/>
  <c r="D150" i="14"/>
  <c r="D149" i="14"/>
  <c r="D148" i="14"/>
  <c r="D147" i="14"/>
  <c r="D146" i="14"/>
  <c r="D145" i="14"/>
  <c r="D144" i="14"/>
  <c r="D143" i="14"/>
  <c r="D142" i="14"/>
  <c r="D141" i="14"/>
  <c r="D140" i="14"/>
  <c r="D139" i="14"/>
  <c r="D138" i="14"/>
  <c r="D137" i="14"/>
  <c r="D136" i="14"/>
  <c r="D135" i="14"/>
  <c r="D134" i="14"/>
  <c r="D133" i="14"/>
  <c r="D132" i="14"/>
  <c r="D131" i="14"/>
  <c r="D130" i="14"/>
  <c r="D129" i="14"/>
  <c r="D128" i="14"/>
  <c r="D127" i="14"/>
  <c r="D126" i="14"/>
  <c r="D125" i="14"/>
  <c r="D124" i="14"/>
  <c r="D123" i="14"/>
  <c r="D122" i="14"/>
  <c r="D121" i="14"/>
  <c r="D120" i="14"/>
  <c r="D119" i="14"/>
  <c r="D118" i="14"/>
  <c r="D117" i="14"/>
  <c r="D116" i="14"/>
  <c r="D115" i="14"/>
  <c r="D114" i="14"/>
  <c r="D113" i="14"/>
  <c r="D112" i="14"/>
  <c r="D111" i="14"/>
  <c r="D110" i="14"/>
  <c r="D109" i="14"/>
  <c r="D108" i="14"/>
  <c r="D107" i="14"/>
  <c r="D106" i="14"/>
  <c r="D105" i="14"/>
  <c r="D104" i="14"/>
  <c r="D103" i="14"/>
  <c r="D102" i="14"/>
  <c r="D101" i="14"/>
  <c r="D100" i="14"/>
  <c r="D99" i="14"/>
  <c r="D98" i="14"/>
  <c r="D97" i="14"/>
  <c r="D96" i="14"/>
  <c r="D95" i="14"/>
  <c r="D94" i="14"/>
  <c r="D93" i="14"/>
  <c r="D92" i="14"/>
  <c r="D91" i="14"/>
  <c r="D90" i="14"/>
  <c r="D89" i="14"/>
  <c r="D88" i="14"/>
  <c r="D87" i="14"/>
  <c r="D86" i="14"/>
  <c r="D85" i="14"/>
  <c r="D84" i="14"/>
  <c r="D83" i="14"/>
  <c r="D82" i="14"/>
  <c r="D81" i="14"/>
  <c r="D80" i="14"/>
  <c r="D79" i="14"/>
  <c r="D78" i="14"/>
  <c r="D77" i="14"/>
  <c r="D76" i="14"/>
  <c r="D75" i="14"/>
  <c r="D74" i="14"/>
  <c r="D73" i="14"/>
  <c r="D72" i="14"/>
  <c r="D71" i="14"/>
  <c r="D70" i="14"/>
  <c r="D69" i="14"/>
  <c r="D68" i="14"/>
  <c r="D67" i="14"/>
  <c r="D66" i="14"/>
  <c r="D65" i="14"/>
  <c r="D64" i="14"/>
  <c r="D63" i="14"/>
  <c r="D62" i="14"/>
  <c r="D61" i="14"/>
  <c r="D60" i="14"/>
  <c r="D59" i="14"/>
  <c r="D58" i="14"/>
  <c r="D57" i="14"/>
  <c r="D56" i="14"/>
  <c r="D55" i="14"/>
  <c r="D54" i="14"/>
  <c r="D53" i="14"/>
  <c r="D52" i="14"/>
  <c r="D51" i="14"/>
  <c r="D50" i="14"/>
  <c r="D49" i="14"/>
  <c r="D48" i="14"/>
  <c r="D47" i="14"/>
  <c r="D46" i="14"/>
  <c r="D45" i="14"/>
  <c r="D44" i="14"/>
  <c r="D43" i="14"/>
  <c r="D42" i="14"/>
  <c r="D41" i="14"/>
  <c r="D40" i="14"/>
  <c r="D39" i="14"/>
  <c r="D38" i="14"/>
  <c r="D37" i="14"/>
  <c r="D36" i="14"/>
  <c r="D35" i="14"/>
  <c r="D34" i="14"/>
  <c r="D33" i="14"/>
  <c r="D32" i="14"/>
  <c r="D31" i="14"/>
  <c r="D30" i="14"/>
  <c r="D29" i="14"/>
  <c r="D28" i="14"/>
  <c r="D27" i="14"/>
  <c r="D26" i="14"/>
  <c r="D25" i="14"/>
  <c r="D24" i="14"/>
  <c r="D23" i="14"/>
  <c r="D22" i="14"/>
  <c r="D21" i="14"/>
  <c r="D20" i="14"/>
  <c r="D19" i="14"/>
  <c r="D18" i="14"/>
  <c r="D17" i="14"/>
  <c r="D16" i="14"/>
  <c r="D15" i="14"/>
  <c r="D14" i="14"/>
  <c r="D13" i="14"/>
  <c r="D12" i="14"/>
  <c r="D11" i="14"/>
  <c r="D10" i="14"/>
  <c r="D9" i="14"/>
  <c r="D8" i="14"/>
  <c r="D7" i="14"/>
  <c r="D6" i="14"/>
  <c r="D5" i="14"/>
  <c r="D4" i="14"/>
  <c r="D3" i="14"/>
  <c r="D2" i="14"/>
  <c r="D1" i="14"/>
  <c r="B395" i="13"/>
  <c r="B394" i="13"/>
  <c r="B393" i="13"/>
  <c r="B392" i="13"/>
  <c r="B390" i="13"/>
  <c r="B389" i="13"/>
  <c r="B388" i="13"/>
  <c r="B387" i="13"/>
  <c r="B386" i="13"/>
  <c r="B385" i="13"/>
  <c r="B383" i="13"/>
  <c r="B382" i="13"/>
  <c r="B381" i="13"/>
  <c r="B380" i="13"/>
  <c r="B379" i="13"/>
  <c r="B378" i="13"/>
  <c r="B377" i="13"/>
  <c r="B376" i="13"/>
  <c r="B375" i="13"/>
  <c r="B374" i="13"/>
  <c r="B373" i="13"/>
  <c r="B372" i="13"/>
  <c r="B371" i="13"/>
  <c r="B369" i="13"/>
  <c r="B368" i="13"/>
  <c r="B367" i="13"/>
  <c r="B366" i="13"/>
  <c r="B365" i="13"/>
  <c r="B364" i="13"/>
  <c r="B363" i="13"/>
  <c r="B362" i="13"/>
  <c r="B361" i="13"/>
  <c r="B360" i="13"/>
  <c r="B359" i="13"/>
  <c r="B358" i="13"/>
  <c r="B357" i="13"/>
  <c r="B356" i="13"/>
  <c r="B355" i="13"/>
  <c r="B354" i="13"/>
  <c r="B352" i="13"/>
  <c r="B351" i="13"/>
  <c r="B350" i="13"/>
  <c r="B349" i="13"/>
  <c r="B348" i="13"/>
  <c r="B347" i="13"/>
  <c r="B346" i="13"/>
  <c r="B345" i="13"/>
  <c r="B344" i="13"/>
  <c r="B343" i="13"/>
  <c r="B342" i="13"/>
  <c r="B341" i="13"/>
  <c r="B340" i="13"/>
  <c r="B339" i="13"/>
  <c r="B338" i="13"/>
  <c r="B337" i="13"/>
  <c r="B336" i="13"/>
  <c r="B335" i="13"/>
  <c r="B334" i="13"/>
  <c r="B333" i="13"/>
  <c r="B332" i="13"/>
  <c r="B331" i="13"/>
  <c r="B330" i="13"/>
  <c r="B329" i="13"/>
  <c r="B328" i="13"/>
  <c r="B327" i="13"/>
  <c r="B326" i="13"/>
  <c r="B325" i="13"/>
  <c r="B324" i="13"/>
  <c r="B323" i="13"/>
  <c r="B322" i="13"/>
  <c r="B321" i="13"/>
  <c r="B320" i="13"/>
  <c r="B318" i="13"/>
  <c r="B317" i="13"/>
  <c r="B316" i="13"/>
  <c r="B315" i="13"/>
  <c r="B314" i="13"/>
  <c r="B313" i="13"/>
  <c r="B311" i="13"/>
  <c r="B310" i="13"/>
  <c r="B308" i="13"/>
  <c r="B307" i="13"/>
  <c r="B306" i="13"/>
  <c r="B305" i="13"/>
  <c r="B304" i="13"/>
  <c r="B303" i="13"/>
  <c r="B302" i="13"/>
  <c r="B301" i="13"/>
  <c r="B300" i="13"/>
  <c r="B299" i="13"/>
  <c r="B298" i="13"/>
  <c r="B297" i="13"/>
  <c r="B296" i="13"/>
  <c r="B295" i="13"/>
  <c r="B294" i="13"/>
  <c r="B293" i="13"/>
  <c r="B292" i="13"/>
  <c r="B291" i="13"/>
  <c r="B290" i="13"/>
  <c r="B289" i="13"/>
  <c r="B288" i="13"/>
  <c r="B287" i="13"/>
  <c r="B286" i="13"/>
  <c r="B285" i="13"/>
  <c r="B284" i="13"/>
  <c r="B283" i="13"/>
  <c r="B282" i="13"/>
  <c r="B281" i="13"/>
  <c r="B280" i="13"/>
  <c r="B279" i="13"/>
  <c r="B278" i="13"/>
  <c r="B277" i="13"/>
  <c r="B276" i="13"/>
  <c r="B275" i="13"/>
  <c r="B274" i="13"/>
  <c r="B273" i="13"/>
  <c r="B272" i="13"/>
  <c r="B271" i="13"/>
  <c r="B269" i="13"/>
  <c r="B268" i="13"/>
  <c r="B267" i="13"/>
  <c r="B266" i="13"/>
  <c r="B265" i="13"/>
  <c r="B264" i="13"/>
  <c r="B263" i="13"/>
  <c r="B262" i="13"/>
  <c r="B261" i="13"/>
  <c r="B260" i="13"/>
  <c r="B259" i="13"/>
  <c r="B258" i="13"/>
  <c r="B257" i="13"/>
  <c r="B256" i="13"/>
  <c r="B255" i="13"/>
  <c r="B254" i="13"/>
  <c r="B253" i="13"/>
  <c r="B252" i="13"/>
  <c r="B251" i="13"/>
  <c r="B250" i="13"/>
  <c r="B249" i="13"/>
  <c r="B248" i="13"/>
  <c r="B247" i="13"/>
  <c r="B246" i="13"/>
  <c r="B245" i="13"/>
  <c r="B244" i="13"/>
  <c r="B243" i="13"/>
  <c r="B242" i="13"/>
  <c r="B241" i="13"/>
  <c r="B240" i="13"/>
  <c r="B239" i="13"/>
  <c r="B238" i="13"/>
  <c r="B237" i="13"/>
  <c r="B236" i="13"/>
  <c r="B235" i="13"/>
  <c r="B234" i="13"/>
  <c r="B233" i="13"/>
  <c r="B231" i="13"/>
  <c r="B230" i="13"/>
  <c r="B229" i="13"/>
  <c r="B228" i="13"/>
  <c r="B227" i="13"/>
  <c r="B226" i="13"/>
  <c r="B225" i="13"/>
  <c r="B224" i="13"/>
  <c r="B223" i="13"/>
  <c r="B222" i="13"/>
  <c r="B221" i="13"/>
  <c r="B220" i="13"/>
  <c r="B219" i="13"/>
  <c r="B218" i="13"/>
  <c r="B217" i="13"/>
  <c r="B216" i="13"/>
  <c r="B215" i="13"/>
  <c r="B214" i="13"/>
  <c r="B213" i="13"/>
  <c r="B212" i="13"/>
  <c r="B210" i="13"/>
  <c r="B209" i="13"/>
  <c r="B208" i="13"/>
  <c r="B207" i="13"/>
  <c r="B206" i="13"/>
  <c r="B205" i="13"/>
  <c r="B204" i="13"/>
  <c r="B203" i="13"/>
  <c r="B202" i="13"/>
  <c r="B201" i="13"/>
  <c r="B200" i="13"/>
  <c r="B199" i="13"/>
  <c r="B198" i="13"/>
  <c r="B197" i="13"/>
  <c r="B196" i="13"/>
  <c r="B195" i="13"/>
  <c r="B194" i="13"/>
  <c r="B193" i="13"/>
  <c r="B189" i="13"/>
  <c r="B188" i="13"/>
  <c r="B187" i="13"/>
  <c r="B186" i="13"/>
  <c r="B185" i="13"/>
  <c r="B184" i="13"/>
  <c r="B183" i="13"/>
  <c r="B182" i="13"/>
  <c r="B181" i="13"/>
  <c r="B180" i="13"/>
  <c r="B179" i="13"/>
  <c r="B178" i="13"/>
  <c r="B177" i="13"/>
  <c r="B175" i="13"/>
  <c r="B174" i="13"/>
  <c r="B173" i="13"/>
  <c r="B172" i="13"/>
  <c r="B171" i="13"/>
  <c r="B170" i="13"/>
  <c r="B169" i="13"/>
  <c r="B168" i="13"/>
  <c r="B167" i="13"/>
  <c r="B166" i="13"/>
  <c r="B165" i="13"/>
  <c r="B164" i="13"/>
  <c r="B163" i="13"/>
  <c r="B162" i="13"/>
  <c r="B161" i="13"/>
  <c r="B160" i="13"/>
  <c r="B159" i="13"/>
  <c r="B158" i="13"/>
  <c r="B157" i="13"/>
  <c r="B156" i="13"/>
  <c r="B155" i="13"/>
  <c r="B154" i="13"/>
  <c r="B153" i="13"/>
  <c r="B152" i="13"/>
  <c r="B151" i="13"/>
  <c r="B150" i="13"/>
  <c r="B148" i="13"/>
  <c r="B147" i="13"/>
  <c r="B146" i="13"/>
  <c r="B145" i="13"/>
  <c r="B144" i="13"/>
  <c r="B143" i="13"/>
  <c r="B142" i="13"/>
  <c r="B141" i="13"/>
  <c r="B140" i="13"/>
  <c r="B139" i="13"/>
  <c r="B138" i="13"/>
  <c r="B137" i="13"/>
  <c r="B136" i="13"/>
  <c r="B135" i="13"/>
  <c r="B134" i="13"/>
  <c r="B133" i="13"/>
  <c r="B132" i="13"/>
  <c r="B131" i="13"/>
  <c r="B130" i="13"/>
  <c r="B129" i="13"/>
  <c r="B128" i="13"/>
  <c r="B127" i="13"/>
  <c r="B126" i="13"/>
  <c r="B125" i="13"/>
  <c r="B124" i="13"/>
  <c r="B123" i="13"/>
  <c r="B122" i="13"/>
  <c r="B121" i="13"/>
  <c r="B120" i="13"/>
  <c r="B118" i="13"/>
  <c r="B117" i="13"/>
  <c r="B116" i="13"/>
  <c r="B115" i="13"/>
  <c r="B114" i="13"/>
  <c r="B113" i="13"/>
  <c r="B112" i="13"/>
  <c r="B111" i="13"/>
  <c r="B110" i="13"/>
  <c r="B109" i="13"/>
  <c r="B108" i="13"/>
  <c r="B107" i="13"/>
  <c r="B106" i="13"/>
  <c r="B105" i="13"/>
  <c r="B104" i="13"/>
  <c r="B103" i="13"/>
  <c r="B102" i="13"/>
  <c r="B101" i="13"/>
  <c r="B99" i="13"/>
  <c r="B98" i="13"/>
  <c r="B97" i="13"/>
  <c r="B96" i="13"/>
  <c r="B95" i="13"/>
  <c r="B94" i="13"/>
  <c r="B93" i="13"/>
  <c r="B92" i="13"/>
  <c r="B91" i="13"/>
  <c r="B90" i="13"/>
  <c r="B89" i="13"/>
  <c r="B88" i="13"/>
  <c r="B87" i="13"/>
  <c r="B85" i="13"/>
  <c r="B84" i="13"/>
  <c r="B83" i="13"/>
  <c r="B82" i="13"/>
  <c r="B81" i="13"/>
  <c r="B80" i="13"/>
  <c r="B79" i="13"/>
  <c r="B78" i="13"/>
  <c r="B77" i="13"/>
  <c r="B76" i="13"/>
  <c r="B75" i="13"/>
  <c r="B74" i="13"/>
  <c r="B73" i="13"/>
  <c r="B70" i="13"/>
  <c r="B69" i="13"/>
  <c r="B67" i="13"/>
  <c r="B66" i="13"/>
  <c r="B65" i="13"/>
  <c r="B64" i="13"/>
  <c r="B63" i="13"/>
  <c r="B62" i="13"/>
  <c r="B61" i="13"/>
  <c r="B60" i="13"/>
  <c r="B59" i="13"/>
  <c r="B58" i="13"/>
  <c r="B57" i="13"/>
  <c r="B56" i="13"/>
  <c r="B55" i="13"/>
  <c r="B53" i="13"/>
  <c r="B52" i="13"/>
  <c r="B51" i="13"/>
  <c r="B50" i="13"/>
  <c r="B49" i="13"/>
  <c r="B48" i="13"/>
  <c r="B47" i="13"/>
  <c r="B46" i="13"/>
  <c r="B45" i="13"/>
  <c r="B44" i="13"/>
  <c r="B43" i="13"/>
  <c r="B42" i="13"/>
  <c r="B41" i="13"/>
  <c r="B40" i="13"/>
  <c r="B39" i="13"/>
  <c r="B38" i="13"/>
  <c r="B37" i="13"/>
  <c r="B36" i="13"/>
  <c r="B35" i="13"/>
  <c r="B34" i="13"/>
  <c r="B33" i="13"/>
  <c r="B32" i="13"/>
  <c r="B31" i="13"/>
  <c r="B30" i="13"/>
  <c r="B29" i="13"/>
  <c r="B28" i="13"/>
  <c r="B27" i="13"/>
  <c r="B26" i="13"/>
  <c r="B25" i="13"/>
  <c r="B23" i="13"/>
  <c r="B22" i="13"/>
  <c r="B21" i="13"/>
  <c r="B20" i="13"/>
  <c r="B19" i="13"/>
  <c r="B18" i="13"/>
  <c r="B17" i="13"/>
  <c r="B15" i="13"/>
  <c r="B14" i="13"/>
  <c r="B13" i="13"/>
  <c r="B12" i="13"/>
  <c r="B11" i="13"/>
  <c r="B10" i="13"/>
  <c r="B9" i="13"/>
  <c r="B8" i="13"/>
  <c r="B7" i="13"/>
  <c r="B6" i="13"/>
  <c r="B5" i="13"/>
  <c r="B4" i="13"/>
  <c r="C167" i="12"/>
  <c r="C159" i="12"/>
  <c r="C158" i="12"/>
  <c r="C157" i="12"/>
  <c r="C156" i="12"/>
  <c r="C155" i="12"/>
  <c r="C154" i="12"/>
  <c r="C153" i="12"/>
  <c r="C152" i="12"/>
  <c r="C151" i="12"/>
  <c r="C150" i="12"/>
  <c r="C149" i="12"/>
  <c r="C148" i="12"/>
  <c r="C147" i="12"/>
  <c r="C146" i="12"/>
  <c r="C145" i="12"/>
  <c r="C144" i="12"/>
  <c r="C143" i="12"/>
  <c r="C142" i="12"/>
  <c r="C141" i="12"/>
  <c r="C140" i="12"/>
  <c r="C139" i="12"/>
  <c r="C138" i="12"/>
  <c r="C137" i="12"/>
  <c r="C136" i="12"/>
  <c r="C135" i="12"/>
  <c r="C134" i="12"/>
  <c r="C133" i="12"/>
  <c r="C132" i="12"/>
  <c r="C131" i="12"/>
  <c r="C130" i="12"/>
  <c r="C129" i="12"/>
  <c r="C128" i="12"/>
  <c r="C127" i="12"/>
  <c r="C126" i="12"/>
  <c r="C125" i="12"/>
  <c r="C124" i="12"/>
  <c r="C123" i="12"/>
  <c r="C122" i="12"/>
  <c r="C121" i="12"/>
  <c r="C120" i="12"/>
  <c r="C119" i="12"/>
  <c r="C118" i="12"/>
  <c r="C117" i="12"/>
  <c r="C116" i="12"/>
  <c r="C115" i="12"/>
  <c r="C114" i="12"/>
  <c r="C113" i="12"/>
  <c r="C112" i="12"/>
  <c r="C111" i="12"/>
  <c r="C109" i="12"/>
  <c r="C108" i="12"/>
  <c r="C107" i="12"/>
  <c r="C106" i="12"/>
  <c r="C105" i="12"/>
  <c r="C104" i="12"/>
  <c r="C103" i="12"/>
  <c r="C102" i="12"/>
  <c r="C101" i="12"/>
  <c r="C100" i="12"/>
  <c r="C99" i="12"/>
  <c r="C98" i="12"/>
  <c r="C97" i="12"/>
  <c r="C96" i="12"/>
  <c r="C95" i="12"/>
  <c r="C94" i="12"/>
  <c r="C93" i="12"/>
  <c r="C92" i="12"/>
  <c r="C91" i="12"/>
  <c r="C90" i="12"/>
  <c r="C89" i="12"/>
  <c r="C88" i="12"/>
  <c r="C87" i="12"/>
  <c r="C53" i="12"/>
  <c r="C52" i="12"/>
  <c r="C51" i="12"/>
  <c r="C50" i="12"/>
  <c r="C49" i="12"/>
  <c r="C48" i="12"/>
  <c r="C47" i="12"/>
  <c r="C46" i="12"/>
  <c r="C45" i="12"/>
  <c r="C44" i="12"/>
  <c r="C43" i="12"/>
  <c r="C42" i="12"/>
  <c r="C41" i="12"/>
  <c r="C40" i="12"/>
  <c r="C39" i="12"/>
  <c r="C38" i="12"/>
  <c r="C37" i="12"/>
  <c r="C36" i="12"/>
  <c r="C35" i="12"/>
  <c r="C34" i="12"/>
  <c r="C33" i="12"/>
  <c r="C32" i="12"/>
  <c r="C31" i="12"/>
  <c r="C30" i="12"/>
  <c r="C29" i="12"/>
  <c r="C28" i="12"/>
  <c r="C27" i="12"/>
  <c r="C26" i="12"/>
  <c r="C25" i="12"/>
  <c r="C24" i="12"/>
  <c r="C23" i="12"/>
  <c r="C22" i="12"/>
  <c r="C21" i="12"/>
  <c r="C20" i="12"/>
  <c r="C19" i="12"/>
  <c r="C18" i="12"/>
  <c r="C17" i="12"/>
  <c r="C16" i="12"/>
  <c r="C15" i="12"/>
  <c r="C6" i="12"/>
  <c r="C5" i="12"/>
  <c r="C4" i="12"/>
  <c r="C3" i="12"/>
  <c r="F211" i="11"/>
  <c r="F210" i="11"/>
  <c r="F209" i="11"/>
  <c r="F208" i="11"/>
  <c r="F207" i="11"/>
  <c r="F206" i="11"/>
  <c r="F205" i="11"/>
  <c r="F204" i="11"/>
  <c r="F203" i="11"/>
  <c r="F202" i="11"/>
  <c r="F201" i="11"/>
  <c r="F200" i="11"/>
  <c r="F199" i="11"/>
  <c r="F198" i="11"/>
  <c r="F197" i="11"/>
  <c r="F196" i="11"/>
  <c r="F195" i="11"/>
  <c r="F194" i="11"/>
  <c r="F193" i="11"/>
  <c r="F192" i="11"/>
  <c r="F191" i="11"/>
  <c r="F190" i="11"/>
  <c r="F189" i="11"/>
  <c r="F188" i="11"/>
  <c r="F187" i="11"/>
  <c r="F186" i="11"/>
  <c r="F178" i="11"/>
  <c r="F176" i="11"/>
  <c r="P175" i="11"/>
  <c r="U175" i="11" s="1"/>
  <c r="F175" i="11"/>
  <c r="P174" i="11"/>
  <c r="U174" i="11" s="1"/>
  <c r="F174" i="11"/>
  <c r="P173" i="11"/>
  <c r="U173" i="11" s="1"/>
  <c r="F173" i="11"/>
  <c r="P172" i="11"/>
  <c r="U172" i="11" s="1"/>
  <c r="F172" i="11"/>
  <c r="L171" i="11"/>
  <c r="P171" i="11" s="1"/>
  <c r="U171" i="11" s="1"/>
  <c r="F171" i="11"/>
  <c r="U170" i="11"/>
  <c r="P170" i="11"/>
  <c r="F170" i="11"/>
  <c r="U169" i="11"/>
  <c r="P169" i="11"/>
  <c r="F169" i="11"/>
  <c r="U168" i="11"/>
  <c r="P168" i="11"/>
  <c r="F168" i="11"/>
  <c r="P167" i="11"/>
  <c r="U167" i="11" s="1"/>
  <c r="F167" i="11"/>
  <c r="U166" i="11"/>
  <c r="P166" i="11"/>
  <c r="F166" i="11"/>
  <c r="U165" i="11"/>
  <c r="P165" i="11"/>
  <c r="F165" i="11"/>
  <c r="U164" i="11"/>
  <c r="P164" i="11"/>
  <c r="F164" i="11"/>
  <c r="P163" i="11"/>
  <c r="U163" i="11" s="1"/>
  <c r="F163" i="11"/>
  <c r="U162" i="11"/>
  <c r="P162" i="11"/>
  <c r="F162" i="11"/>
  <c r="U161" i="11"/>
  <c r="P161" i="11"/>
  <c r="F161" i="11"/>
  <c r="U160" i="11"/>
  <c r="P160" i="11"/>
  <c r="F160" i="11"/>
  <c r="P159" i="11"/>
  <c r="U159" i="11" s="1"/>
  <c r="F159" i="11"/>
  <c r="U158" i="11"/>
  <c r="P158" i="11"/>
  <c r="F158" i="11"/>
  <c r="U157" i="11"/>
  <c r="P157" i="11"/>
  <c r="F157" i="11"/>
  <c r="U156" i="11"/>
  <c r="P156" i="11"/>
  <c r="F156" i="11"/>
  <c r="P155" i="11"/>
  <c r="U155" i="11" s="1"/>
  <c r="F155" i="11"/>
  <c r="U154" i="11"/>
  <c r="P154" i="11"/>
  <c r="F154" i="11"/>
  <c r="U153" i="11"/>
  <c r="P153" i="11"/>
  <c r="F153" i="11"/>
  <c r="U152" i="11"/>
  <c r="P152" i="11"/>
  <c r="F152" i="11"/>
  <c r="P151" i="11"/>
  <c r="U151" i="11" s="1"/>
  <c r="F151" i="11"/>
  <c r="U150" i="11"/>
  <c r="P150" i="11"/>
  <c r="F150" i="11"/>
  <c r="U149" i="11"/>
  <c r="P149" i="11"/>
  <c r="F149" i="11"/>
  <c r="U148" i="11"/>
  <c r="P148" i="11"/>
  <c r="F148" i="11"/>
  <c r="P147" i="11"/>
  <c r="U147" i="11" s="1"/>
  <c r="F147" i="11"/>
  <c r="U146" i="11"/>
  <c r="P146" i="11"/>
  <c r="F146" i="11"/>
  <c r="U145" i="11"/>
  <c r="P145" i="11"/>
  <c r="F145" i="11"/>
  <c r="U144" i="11"/>
  <c r="P144" i="11"/>
  <c r="F144" i="11"/>
  <c r="P143" i="11"/>
  <c r="U143" i="11" s="1"/>
  <c r="F143" i="11"/>
  <c r="U142" i="11"/>
  <c r="P142" i="11"/>
  <c r="F142" i="11"/>
  <c r="U141" i="11"/>
  <c r="P141" i="11"/>
  <c r="F141" i="11"/>
  <c r="U140" i="11"/>
  <c r="P140" i="11"/>
  <c r="F140" i="11"/>
  <c r="P139" i="11"/>
  <c r="F139" i="11"/>
  <c r="P138" i="11"/>
  <c r="F138" i="11"/>
  <c r="P137" i="11"/>
  <c r="F137" i="11"/>
  <c r="P136" i="11"/>
  <c r="F136" i="11"/>
  <c r="P135" i="11"/>
  <c r="F135" i="11"/>
  <c r="P134" i="11"/>
  <c r="F134" i="11"/>
  <c r="P133" i="11"/>
  <c r="F133" i="11"/>
  <c r="P132" i="11"/>
  <c r="F132" i="11"/>
  <c r="P131" i="11"/>
  <c r="F131" i="11"/>
  <c r="P130" i="11"/>
  <c r="F130" i="11"/>
  <c r="P129" i="11"/>
  <c r="F129" i="11"/>
  <c r="P128" i="11"/>
  <c r="F128" i="11"/>
  <c r="P127" i="11"/>
  <c r="U127" i="11" s="1"/>
  <c r="F127" i="11"/>
  <c r="U126" i="11"/>
  <c r="P126" i="11"/>
  <c r="F126" i="11"/>
  <c r="U125" i="11"/>
  <c r="P125" i="11"/>
  <c r="F125" i="11"/>
  <c r="U124" i="11"/>
  <c r="P124" i="11"/>
  <c r="F124" i="11"/>
  <c r="P123" i="11"/>
  <c r="U123" i="11" s="1"/>
  <c r="F123" i="11"/>
  <c r="U122" i="11"/>
  <c r="P122" i="11"/>
  <c r="F122" i="11"/>
  <c r="U121" i="11"/>
  <c r="P121" i="11"/>
  <c r="F121" i="11"/>
  <c r="U120" i="11"/>
  <c r="P120" i="11"/>
  <c r="F120" i="11"/>
  <c r="P119" i="11"/>
  <c r="U119" i="11" s="1"/>
  <c r="F119" i="11"/>
  <c r="F118" i="11"/>
  <c r="F117" i="11"/>
  <c r="F116" i="11"/>
  <c r="U115" i="11"/>
  <c r="P115" i="11"/>
  <c r="F115" i="11"/>
  <c r="U114" i="11"/>
  <c r="P114" i="11"/>
  <c r="F114" i="11"/>
  <c r="P113" i="11"/>
  <c r="U113" i="11" s="1"/>
  <c r="F113" i="11"/>
  <c r="U112" i="11"/>
  <c r="P112" i="11"/>
  <c r="F112" i="11"/>
  <c r="U111" i="11"/>
  <c r="P111" i="11"/>
  <c r="F111" i="11"/>
  <c r="U110" i="11"/>
  <c r="P110" i="11"/>
  <c r="F110" i="11"/>
  <c r="P109" i="11"/>
  <c r="U109" i="11" s="1"/>
  <c r="F109" i="11"/>
  <c r="U108" i="11"/>
  <c r="P108" i="11"/>
  <c r="F108" i="11"/>
  <c r="U107" i="11"/>
  <c r="P107" i="11"/>
  <c r="F107" i="11"/>
  <c r="U106" i="11"/>
  <c r="P106" i="11"/>
  <c r="F106" i="11"/>
  <c r="P105" i="11"/>
  <c r="U105" i="11" s="1"/>
  <c r="F105" i="11"/>
  <c r="U104" i="11"/>
  <c r="P104" i="11"/>
  <c r="F104" i="11"/>
  <c r="U103" i="11"/>
  <c r="P103" i="11"/>
  <c r="F103" i="11"/>
  <c r="U102" i="11"/>
  <c r="P102" i="11"/>
  <c r="F102" i="11"/>
  <c r="P101" i="11"/>
  <c r="U101" i="11" s="1"/>
  <c r="F101" i="11"/>
  <c r="U100" i="11"/>
  <c r="P100" i="11"/>
  <c r="F100" i="11"/>
  <c r="U99" i="11"/>
  <c r="P99" i="11"/>
  <c r="F99" i="11"/>
  <c r="U98" i="11"/>
  <c r="P98" i="11"/>
  <c r="F98" i="11"/>
  <c r="P97" i="11"/>
  <c r="U97" i="11" s="1"/>
  <c r="F97" i="11"/>
  <c r="U96" i="11"/>
  <c r="P96" i="11"/>
  <c r="F96" i="11"/>
  <c r="U95" i="11"/>
  <c r="P95" i="11"/>
  <c r="F95" i="11"/>
  <c r="U94" i="11"/>
  <c r="P94" i="11"/>
  <c r="F94" i="11"/>
  <c r="P93" i="11"/>
  <c r="U93" i="11" s="1"/>
  <c r="F93" i="11"/>
  <c r="U92" i="11"/>
  <c r="P92" i="11"/>
  <c r="F92" i="11"/>
  <c r="U91" i="11"/>
  <c r="P91" i="11"/>
  <c r="F91" i="11"/>
  <c r="U90" i="11"/>
  <c r="P90" i="11"/>
  <c r="F90" i="11"/>
  <c r="P89" i="11"/>
  <c r="U89" i="11" s="1"/>
  <c r="F89" i="11"/>
  <c r="U88" i="11"/>
  <c r="P88" i="11"/>
  <c r="F88" i="11"/>
  <c r="U87" i="11"/>
  <c r="P87" i="11"/>
  <c r="F87" i="11"/>
  <c r="U86" i="11"/>
  <c r="P86" i="11"/>
  <c r="F86" i="11"/>
  <c r="P85" i="11"/>
  <c r="U85" i="11" s="1"/>
  <c r="F85" i="11"/>
  <c r="U84" i="11"/>
  <c r="P84" i="11"/>
  <c r="F84" i="11"/>
  <c r="U83" i="11"/>
  <c r="P83" i="11"/>
  <c r="F83" i="11"/>
  <c r="U82" i="11"/>
  <c r="P82" i="11"/>
  <c r="F82" i="11"/>
  <c r="P81" i="11"/>
  <c r="U81" i="11" s="1"/>
  <c r="F81" i="11"/>
  <c r="U80" i="11"/>
  <c r="P80" i="11"/>
  <c r="F80" i="11"/>
  <c r="U79" i="11"/>
  <c r="P79" i="11"/>
  <c r="F79" i="11"/>
  <c r="U78" i="11"/>
  <c r="P78" i="11"/>
  <c r="F78" i="11"/>
  <c r="P77" i="11"/>
  <c r="U77" i="11" s="1"/>
  <c r="F77" i="11"/>
  <c r="U76" i="11"/>
  <c r="P76" i="11"/>
  <c r="F76" i="11"/>
  <c r="U75" i="11"/>
  <c r="P75" i="11"/>
  <c r="F75" i="11"/>
  <c r="U74" i="11"/>
  <c r="P74" i="11"/>
  <c r="F74" i="11"/>
  <c r="P73" i="11"/>
  <c r="U73" i="11" s="1"/>
  <c r="F73" i="11"/>
  <c r="U72" i="11"/>
  <c r="P72" i="11"/>
  <c r="F72" i="11"/>
  <c r="U71" i="11"/>
  <c r="P71" i="11"/>
  <c r="F71" i="11"/>
  <c r="U70" i="11"/>
  <c r="P70" i="11"/>
  <c r="F70" i="11"/>
  <c r="P69" i="11"/>
  <c r="U69" i="11" s="1"/>
  <c r="F69" i="11"/>
  <c r="U68" i="11"/>
  <c r="P68" i="11"/>
  <c r="F68" i="11"/>
  <c r="U67" i="11"/>
  <c r="P67" i="11"/>
  <c r="F67" i="11"/>
  <c r="U66" i="11"/>
  <c r="P66" i="11"/>
  <c r="F66" i="11"/>
  <c r="P65" i="11"/>
  <c r="U65" i="11" s="1"/>
  <c r="F65" i="11"/>
  <c r="F64" i="11"/>
  <c r="F63" i="11"/>
  <c r="F62" i="11"/>
  <c r="U61" i="11"/>
  <c r="P61" i="11"/>
  <c r="F61" i="11"/>
  <c r="U60" i="11"/>
  <c r="P60" i="11"/>
  <c r="F60" i="11"/>
  <c r="P59" i="11"/>
  <c r="U59" i="11" s="1"/>
  <c r="F59" i="11"/>
  <c r="U58" i="11"/>
  <c r="P58" i="11"/>
  <c r="F58" i="11"/>
  <c r="U57" i="11"/>
  <c r="P57" i="11"/>
  <c r="F57" i="11"/>
  <c r="U56" i="11"/>
  <c r="P56" i="11"/>
  <c r="F56" i="11"/>
  <c r="P55" i="11"/>
  <c r="U55" i="11" s="1"/>
  <c r="F55" i="11"/>
  <c r="U54" i="11"/>
  <c r="P54" i="11"/>
  <c r="F54" i="11"/>
  <c r="U53" i="11"/>
  <c r="P53" i="11"/>
  <c r="F53" i="11"/>
  <c r="U52" i="11"/>
  <c r="P52" i="11"/>
  <c r="F52" i="11"/>
  <c r="P51" i="11"/>
  <c r="U51" i="11" s="1"/>
  <c r="F51" i="11"/>
  <c r="U50" i="11"/>
  <c r="P50" i="11"/>
  <c r="F50" i="11"/>
  <c r="U49" i="11"/>
  <c r="P49" i="11"/>
  <c r="F49" i="11"/>
  <c r="U48" i="11"/>
  <c r="P48" i="11"/>
  <c r="F48" i="11"/>
  <c r="P47" i="11"/>
  <c r="U47" i="11" s="1"/>
  <c r="F47" i="11"/>
  <c r="U46" i="11"/>
  <c r="P46" i="11"/>
  <c r="F46" i="11"/>
  <c r="U45" i="11"/>
  <c r="P45" i="11"/>
  <c r="F45" i="11"/>
  <c r="U44" i="11"/>
  <c r="P44" i="11"/>
  <c r="F44" i="11"/>
  <c r="P43" i="11"/>
  <c r="U43" i="11" s="1"/>
  <c r="F43" i="11"/>
  <c r="U42" i="11"/>
  <c r="P42" i="11"/>
  <c r="F42" i="11"/>
  <c r="U41" i="11"/>
  <c r="P41" i="11"/>
  <c r="F41" i="11"/>
  <c r="U40" i="11"/>
  <c r="P40" i="11"/>
  <c r="F40" i="11"/>
  <c r="P39" i="11"/>
  <c r="U39" i="11" s="1"/>
  <c r="F39" i="11"/>
  <c r="U38" i="11"/>
  <c r="P38" i="11"/>
  <c r="F38" i="11"/>
  <c r="U37" i="11"/>
  <c r="P37" i="11"/>
  <c r="F37" i="11"/>
  <c r="U36" i="11"/>
  <c r="P36" i="11"/>
  <c r="F36" i="11"/>
  <c r="P35" i="11"/>
  <c r="U35" i="11" s="1"/>
  <c r="F35" i="11"/>
  <c r="U34" i="11"/>
  <c r="P34" i="11"/>
  <c r="F34" i="11"/>
  <c r="U33" i="11"/>
  <c r="P33" i="11"/>
  <c r="F33" i="11"/>
  <c r="U32" i="11"/>
  <c r="P32" i="11"/>
  <c r="F32" i="11"/>
  <c r="P31" i="11"/>
  <c r="U31" i="11" s="1"/>
  <c r="F31" i="11"/>
  <c r="U30" i="11"/>
  <c r="P30" i="11"/>
  <c r="F30" i="11"/>
  <c r="U29" i="11"/>
  <c r="P29" i="11"/>
  <c r="F29" i="11"/>
  <c r="U28" i="11"/>
  <c r="P28" i="11"/>
  <c r="F28" i="11"/>
  <c r="P27" i="11"/>
  <c r="U27" i="11" s="1"/>
  <c r="F27" i="11"/>
  <c r="U26" i="11"/>
  <c r="P26" i="11"/>
  <c r="F26" i="11"/>
  <c r="U25" i="11"/>
  <c r="P25" i="11"/>
  <c r="F25" i="11"/>
  <c r="U24" i="11"/>
  <c r="P24" i="11"/>
  <c r="F24" i="11"/>
  <c r="P23" i="11"/>
  <c r="U23" i="11" s="1"/>
  <c r="F23" i="11"/>
  <c r="U22" i="11"/>
  <c r="P22" i="11"/>
  <c r="F22" i="11"/>
  <c r="U21" i="11"/>
  <c r="P21" i="11"/>
  <c r="F21" i="11"/>
  <c r="U20" i="11"/>
  <c r="P20" i="11"/>
  <c r="F20" i="11"/>
  <c r="P19" i="11"/>
  <c r="U19" i="11" s="1"/>
  <c r="F19" i="11"/>
  <c r="U18" i="11"/>
  <c r="P18" i="11"/>
  <c r="F18" i="11"/>
  <c r="U17" i="11"/>
  <c r="P17" i="11"/>
  <c r="F17" i="11"/>
  <c r="U16" i="11"/>
  <c r="P16" i="11"/>
  <c r="F16" i="11"/>
  <c r="P15" i="11"/>
  <c r="U15" i="11" s="1"/>
  <c r="F15" i="11"/>
  <c r="U14" i="11"/>
  <c r="P14" i="11"/>
  <c r="F14" i="11"/>
  <c r="U13" i="11"/>
  <c r="P13" i="11"/>
  <c r="F13" i="11"/>
  <c r="U12" i="11"/>
  <c r="P12" i="11"/>
  <c r="F12" i="11"/>
  <c r="P11" i="11"/>
  <c r="U11" i="11" s="1"/>
  <c r="F11" i="11"/>
  <c r="U10" i="11"/>
  <c r="P10" i="11"/>
  <c r="F10" i="11"/>
  <c r="U9" i="11"/>
  <c r="P9" i="11"/>
  <c r="F9" i="11"/>
  <c r="U8" i="11"/>
  <c r="P8" i="11"/>
  <c r="F8" i="11"/>
  <c r="P7" i="11"/>
  <c r="U7" i="11" s="1"/>
  <c r="F7" i="11"/>
  <c r="U6" i="11"/>
  <c r="P6" i="11"/>
  <c r="F6" i="11"/>
  <c r="U5" i="11"/>
  <c r="P5" i="11"/>
  <c r="F5" i="11"/>
  <c r="G14" i="10"/>
  <c r="E14" i="10"/>
  <c r="G13" i="10"/>
  <c r="E13" i="10"/>
  <c r="G12" i="10"/>
  <c r="E12" i="10"/>
  <c r="G11" i="10"/>
  <c r="E11" i="10"/>
  <c r="G10" i="10"/>
  <c r="E10" i="10"/>
  <c r="G9" i="10"/>
  <c r="E9" i="10"/>
  <c r="G8" i="10"/>
  <c r="E8" i="10"/>
  <c r="G7" i="10"/>
  <c r="E7" i="10"/>
  <c r="G6" i="10"/>
  <c r="E6" i="10"/>
  <c r="G5" i="10"/>
  <c r="E5" i="10"/>
  <c r="A4" i="9"/>
  <c r="AM203" i="8"/>
  <c r="AL203" i="8"/>
  <c r="AK203" i="8"/>
  <c r="AJ203" i="8"/>
  <c r="AH203" i="8"/>
  <c r="AG203" i="8"/>
  <c r="AI203" i="8" s="1"/>
  <c r="AF203" i="8"/>
  <c r="AE203" i="8"/>
  <c r="X203" i="8"/>
  <c r="W203" i="8"/>
  <c r="P203" i="8"/>
  <c r="O203" i="8"/>
  <c r="AM202" i="8"/>
  <c r="AL202" i="8"/>
  <c r="AK202" i="8"/>
  <c r="AI202" i="8"/>
  <c r="AH202" i="8"/>
  <c r="AJ202" i="8" s="1"/>
  <c r="AG202" i="8"/>
  <c r="AF202" i="8"/>
  <c r="AE202" i="8"/>
  <c r="X202" i="8"/>
  <c r="W202" i="8"/>
  <c r="P202" i="8"/>
  <c r="O202" i="8"/>
  <c r="AM201" i="8"/>
  <c r="AL201" i="8"/>
  <c r="AK201" i="8"/>
  <c r="AJ201" i="8"/>
  <c r="AH201" i="8"/>
  <c r="AG201" i="8"/>
  <c r="AI201" i="8" s="1"/>
  <c r="AF201" i="8"/>
  <c r="AE201" i="8"/>
  <c r="X201" i="8"/>
  <c r="W201" i="8"/>
  <c r="P201" i="8"/>
  <c r="O201" i="8"/>
  <c r="AM200" i="8"/>
  <c r="AL200" i="8"/>
  <c r="AK200" i="8"/>
  <c r="AJ200" i="8"/>
  <c r="AH200" i="8"/>
  <c r="AG200" i="8"/>
  <c r="AI200" i="8" s="1"/>
  <c r="AF200" i="8"/>
  <c r="AE200" i="8"/>
  <c r="X200" i="8"/>
  <c r="W200" i="8"/>
  <c r="P200" i="8"/>
  <c r="O200" i="8"/>
  <c r="AM199" i="8"/>
  <c r="AL199" i="8"/>
  <c r="AK199" i="8"/>
  <c r="AH199" i="8"/>
  <c r="AJ199" i="8" s="1"/>
  <c r="AG199" i="8"/>
  <c r="AI199" i="8" s="1"/>
  <c r="AF199" i="8"/>
  <c r="AE199" i="8"/>
  <c r="X199" i="8"/>
  <c r="W199" i="8"/>
  <c r="P199" i="8"/>
  <c r="O199" i="8"/>
  <c r="AM198" i="8"/>
  <c r="AL198" i="8"/>
  <c r="AK198" i="8"/>
  <c r="AH198" i="8"/>
  <c r="AJ198" i="8" s="1"/>
  <c r="AG198" i="8"/>
  <c r="AI198" i="8" s="1"/>
  <c r="AF198" i="8"/>
  <c r="AE198" i="8"/>
  <c r="X198" i="8"/>
  <c r="W198" i="8"/>
  <c r="P198" i="8"/>
  <c r="O198" i="8"/>
  <c r="AM197" i="8"/>
  <c r="AL197" i="8"/>
  <c r="AK197" i="8"/>
  <c r="AH197" i="8"/>
  <c r="AJ197" i="8" s="1"/>
  <c r="AG197" i="8"/>
  <c r="AI197" i="8" s="1"/>
  <c r="AF197" i="8"/>
  <c r="AE197" i="8"/>
  <c r="X197" i="8"/>
  <c r="W197" i="8"/>
  <c r="P197" i="8"/>
  <c r="O197" i="8"/>
  <c r="AM196" i="8"/>
  <c r="AL196" i="8"/>
  <c r="AK196" i="8"/>
  <c r="AI196" i="8"/>
  <c r="AH196" i="8"/>
  <c r="AJ196" i="8" s="1"/>
  <c r="AG196" i="8"/>
  <c r="AF196" i="8"/>
  <c r="AE196" i="8"/>
  <c r="X196" i="8"/>
  <c r="W196" i="8"/>
  <c r="P196" i="8"/>
  <c r="O196" i="8"/>
  <c r="AM195" i="8"/>
  <c r="AL195" i="8"/>
  <c r="AK195" i="8"/>
  <c r="AJ195" i="8"/>
  <c r="AI195" i="8"/>
  <c r="AH195" i="8"/>
  <c r="AG195" i="8"/>
  <c r="AF195" i="8"/>
  <c r="AE195" i="8"/>
  <c r="X195" i="8"/>
  <c r="W195" i="8"/>
  <c r="P195" i="8"/>
  <c r="O195" i="8"/>
  <c r="AM194" i="8"/>
  <c r="AL194" i="8"/>
  <c r="AK194" i="8"/>
  <c r="AJ194" i="8"/>
  <c r="AH194" i="8"/>
  <c r="AG194" i="8"/>
  <c r="AI194" i="8" s="1"/>
  <c r="AF194" i="8"/>
  <c r="AE194" i="8"/>
  <c r="X194" i="8"/>
  <c r="W194" i="8"/>
  <c r="P194" i="8"/>
  <c r="O194" i="8"/>
  <c r="AM193" i="8"/>
  <c r="AL193" i="8"/>
  <c r="AK193" i="8"/>
  <c r="AI193" i="8"/>
  <c r="AH193" i="8"/>
  <c r="AJ193" i="8" s="1"/>
  <c r="AG193" i="8"/>
  <c r="AF193" i="8"/>
  <c r="AE193" i="8"/>
  <c r="X193" i="8"/>
  <c r="W193" i="8"/>
  <c r="P193" i="8"/>
  <c r="O193" i="8"/>
  <c r="AM192" i="8"/>
  <c r="AL192" i="8"/>
  <c r="AK192" i="8"/>
  <c r="AJ192" i="8"/>
  <c r="AI192" i="8"/>
  <c r="AH192" i="8"/>
  <c r="AG192" i="8"/>
  <c r="AF192" i="8"/>
  <c r="AE192" i="8"/>
  <c r="X192" i="8"/>
  <c r="W192" i="8"/>
  <c r="P192" i="8"/>
  <c r="O192" i="8"/>
  <c r="AM191" i="8"/>
  <c r="AL191" i="8"/>
  <c r="AK191" i="8"/>
  <c r="AJ191" i="8"/>
  <c r="AI191" i="8"/>
  <c r="AH191" i="8"/>
  <c r="AG191" i="8"/>
  <c r="AF191" i="8"/>
  <c r="AE191" i="8"/>
  <c r="X191" i="8"/>
  <c r="W191" i="8"/>
  <c r="P191" i="8"/>
  <c r="O191" i="8"/>
  <c r="AM190" i="8"/>
  <c r="AL190" i="8"/>
  <c r="AK190" i="8"/>
  <c r="AJ190" i="8"/>
  <c r="AI190" i="8"/>
  <c r="AH190" i="8"/>
  <c r="AG190" i="8"/>
  <c r="AF190" i="8"/>
  <c r="AE190" i="8"/>
  <c r="X190" i="8"/>
  <c r="W190" i="8"/>
  <c r="P190" i="8"/>
  <c r="O190" i="8"/>
  <c r="AM189" i="8"/>
  <c r="AL189" i="8"/>
  <c r="AK189" i="8"/>
  <c r="AJ189" i="8"/>
  <c r="AI189" i="8"/>
  <c r="AH189" i="8"/>
  <c r="AG189" i="8"/>
  <c r="AF189" i="8"/>
  <c r="AE189" i="8"/>
  <c r="X189" i="8"/>
  <c r="W189" i="8"/>
  <c r="P189" i="8"/>
  <c r="O189" i="8"/>
  <c r="AM188" i="8"/>
  <c r="AL188" i="8"/>
  <c r="AK188" i="8"/>
  <c r="AH188" i="8"/>
  <c r="AJ188" i="8" s="1"/>
  <c r="AG188" i="8"/>
  <c r="AI188" i="8" s="1"/>
  <c r="AF188" i="8"/>
  <c r="AE188" i="8"/>
  <c r="X188" i="8"/>
  <c r="W188" i="8"/>
  <c r="P188" i="8"/>
  <c r="O188" i="8"/>
  <c r="AM187" i="8"/>
  <c r="AL187" i="8"/>
  <c r="AK187" i="8"/>
  <c r="AI187" i="8"/>
  <c r="AH187" i="8"/>
  <c r="AJ187" i="8" s="1"/>
  <c r="AG187" i="8"/>
  <c r="AF187" i="8"/>
  <c r="AE187" i="8"/>
  <c r="X187" i="8"/>
  <c r="W187" i="8"/>
  <c r="P187" i="8"/>
  <c r="O187" i="8"/>
  <c r="AM186" i="8"/>
  <c r="AL186" i="8"/>
  <c r="AK186" i="8"/>
  <c r="AJ186" i="8"/>
  <c r="AI186" i="8"/>
  <c r="AH186" i="8"/>
  <c r="AG186" i="8"/>
  <c r="AF186" i="8"/>
  <c r="AE186" i="8"/>
  <c r="X186" i="8"/>
  <c r="W186" i="8"/>
  <c r="P186" i="8"/>
  <c r="O186" i="8"/>
  <c r="AM185" i="8"/>
  <c r="AL185" i="8"/>
  <c r="AK185" i="8"/>
  <c r="AJ185" i="8"/>
  <c r="AI185" i="8"/>
  <c r="AH185" i="8"/>
  <c r="AG185" i="8"/>
  <c r="AF185" i="8"/>
  <c r="AE185" i="8"/>
  <c r="X185" i="8"/>
  <c r="W185" i="8"/>
  <c r="P185" i="8"/>
  <c r="O185" i="8"/>
  <c r="AM184" i="8"/>
  <c r="AL184" i="8"/>
  <c r="AK184" i="8"/>
  <c r="AJ184" i="8"/>
  <c r="AI184" i="8"/>
  <c r="AH184" i="8"/>
  <c r="AG184" i="8"/>
  <c r="AF184" i="8"/>
  <c r="AE184" i="8"/>
  <c r="X184" i="8"/>
  <c r="W184" i="8"/>
  <c r="P184" i="8"/>
  <c r="O184" i="8"/>
  <c r="AM183" i="8"/>
  <c r="AL183" i="8"/>
  <c r="AK183" i="8"/>
  <c r="AJ183" i="8"/>
  <c r="AH183" i="8"/>
  <c r="AG183" i="8"/>
  <c r="AI183" i="8" s="1"/>
  <c r="AF183" i="8"/>
  <c r="AE183" i="8"/>
  <c r="X183" i="8"/>
  <c r="W183" i="8"/>
  <c r="P183" i="8"/>
  <c r="O183" i="8"/>
  <c r="AM182" i="8"/>
  <c r="AL182" i="8"/>
  <c r="AK182" i="8"/>
  <c r="AJ182" i="8"/>
  <c r="AH182" i="8"/>
  <c r="AG182" i="8"/>
  <c r="AI182" i="8" s="1"/>
  <c r="AF182" i="8"/>
  <c r="AE182" i="8"/>
  <c r="X182" i="8"/>
  <c r="W182" i="8"/>
  <c r="P182" i="8"/>
  <c r="O182" i="8"/>
  <c r="AM181" i="8"/>
  <c r="AL181" i="8"/>
  <c r="AK181" i="8"/>
  <c r="AH181" i="8"/>
  <c r="AJ181" i="8" s="1"/>
  <c r="AG181" i="8"/>
  <c r="AI181" i="8" s="1"/>
  <c r="AF181" i="8"/>
  <c r="AE181" i="8"/>
  <c r="X181" i="8"/>
  <c r="W181" i="8"/>
  <c r="P181" i="8"/>
  <c r="O181" i="8"/>
  <c r="AM180" i="8"/>
  <c r="AL180" i="8"/>
  <c r="AK180" i="8"/>
  <c r="AH180" i="8"/>
  <c r="AJ180" i="8" s="1"/>
  <c r="AG180" i="8"/>
  <c r="AI180" i="8" s="1"/>
  <c r="AF180" i="8"/>
  <c r="AE180" i="8"/>
  <c r="X180" i="8"/>
  <c r="W180" i="8"/>
  <c r="P180" i="8"/>
  <c r="O180" i="8"/>
  <c r="AM179" i="8"/>
  <c r="AL179" i="8"/>
  <c r="AK179" i="8"/>
  <c r="AI179" i="8"/>
  <c r="AH179" i="8"/>
  <c r="AJ179" i="8" s="1"/>
  <c r="AG179" i="8"/>
  <c r="AF179" i="8"/>
  <c r="AE179" i="8"/>
  <c r="X179" i="8"/>
  <c r="W179" i="8"/>
  <c r="P179" i="8"/>
  <c r="O179" i="8"/>
  <c r="AM178" i="8"/>
  <c r="AL178" i="8"/>
  <c r="AK178" i="8"/>
  <c r="AJ178" i="8"/>
  <c r="AI178" i="8"/>
  <c r="AH178" i="8"/>
  <c r="AG178" i="8"/>
  <c r="AF178" i="8"/>
  <c r="AE178" i="8"/>
  <c r="X178" i="8"/>
  <c r="W178" i="8"/>
  <c r="P178" i="8"/>
  <c r="O178" i="8"/>
  <c r="AM177" i="8"/>
  <c r="AL177" i="8"/>
  <c r="AK177" i="8"/>
  <c r="AJ177" i="8"/>
  <c r="AH177" i="8"/>
  <c r="AG177" i="8"/>
  <c r="AI177" i="8" s="1"/>
  <c r="AF177" i="8"/>
  <c r="AE177" i="8"/>
  <c r="X177" i="8"/>
  <c r="W177" i="8"/>
  <c r="P177" i="8"/>
  <c r="O177" i="8"/>
  <c r="AM176" i="8"/>
  <c r="AL176" i="8"/>
  <c r="AK176" i="8"/>
  <c r="AH176" i="8"/>
  <c r="AJ176" i="8" s="1"/>
  <c r="AG176" i="8"/>
  <c r="AI176" i="8" s="1"/>
  <c r="AF176" i="8"/>
  <c r="AE176" i="8"/>
  <c r="X176" i="8"/>
  <c r="W176" i="8"/>
  <c r="P176" i="8"/>
  <c r="O176" i="8"/>
  <c r="AM175" i="8"/>
  <c r="AL175" i="8"/>
  <c r="AK175" i="8"/>
  <c r="AH175" i="8"/>
  <c r="AJ175" i="8" s="1"/>
  <c r="AG175" i="8"/>
  <c r="AI175" i="8" s="1"/>
  <c r="AF175" i="8"/>
  <c r="AE175" i="8"/>
  <c r="X175" i="8"/>
  <c r="W175" i="8"/>
  <c r="P175" i="8"/>
  <c r="O175" i="8"/>
  <c r="AM174" i="8"/>
  <c r="AL174" i="8"/>
  <c r="AK174" i="8"/>
  <c r="AI174" i="8"/>
  <c r="AH174" i="8"/>
  <c r="AJ174" i="8" s="1"/>
  <c r="AG174" i="8"/>
  <c r="AF174" i="8"/>
  <c r="AE174" i="8"/>
  <c r="X174" i="8"/>
  <c r="W174" i="8"/>
  <c r="P174" i="8"/>
  <c r="O174" i="8"/>
  <c r="AM173" i="8"/>
  <c r="AL173" i="8"/>
  <c r="AK173" i="8"/>
  <c r="AJ173" i="8"/>
  <c r="AH173" i="8"/>
  <c r="AG173" i="8"/>
  <c r="AI173" i="8" s="1"/>
  <c r="AF173" i="8"/>
  <c r="AE173" i="8"/>
  <c r="X173" i="8"/>
  <c r="W173" i="8"/>
  <c r="P173" i="8"/>
  <c r="O173" i="8"/>
  <c r="AM172" i="8"/>
  <c r="AL172" i="8"/>
  <c r="AK172" i="8"/>
  <c r="AI172" i="8"/>
  <c r="AH172" i="8"/>
  <c r="AJ172" i="8" s="1"/>
  <c r="AG172" i="8"/>
  <c r="AF172" i="8"/>
  <c r="AE172" i="8"/>
  <c r="X172" i="8"/>
  <c r="W172" i="8"/>
  <c r="P172" i="8"/>
  <c r="O172" i="8"/>
  <c r="AM171" i="8"/>
  <c r="AL171" i="8"/>
  <c r="AK171" i="8"/>
  <c r="AJ171" i="8"/>
  <c r="AH171" i="8"/>
  <c r="AG171" i="8"/>
  <c r="AI171" i="8" s="1"/>
  <c r="AF171" i="8"/>
  <c r="AE171" i="8"/>
  <c r="X171" i="8"/>
  <c r="W171" i="8"/>
  <c r="P171" i="8"/>
  <c r="O171" i="8"/>
  <c r="AM170" i="8"/>
  <c r="AL170" i="8"/>
  <c r="AK170" i="8"/>
  <c r="AJ170" i="8"/>
  <c r="AH170" i="8"/>
  <c r="AG170" i="8"/>
  <c r="AI170" i="8" s="1"/>
  <c r="AF170" i="8"/>
  <c r="AE170" i="8"/>
  <c r="X170" i="8"/>
  <c r="W170" i="8"/>
  <c r="P170" i="8"/>
  <c r="O170" i="8"/>
  <c r="AM169" i="8"/>
  <c r="AL169" i="8"/>
  <c r="AK169" i="8"/>
  <c r="AH169" i="8"/>
  <c r="AJ169" i="8" s="1"/>
  <c r="AG169" i="8"/>
  <c r="AI169" i="8" s="1"/>
  <c r="AF169" i="8"/>
  <c r="AE169" i="8"/>
  <c r="X169" i="8"/>
  <c r="W169" i="8"/>
  <c r="P169" i="8"/>
  <c r="O169" i="8"/>
  <c r="AM168" i="8"/>
  <c r="AL168" i="8"/>
  <c r="AK168" i="8"/>
  <c r="AI168" i="8"/>
  <c r="AH168" i="8"/>
  <c r="AJ168" i="8" s="1"/>
  <c r="AG168" i="8"/>
  <c r="AF168" i="8"/>
  <c r="AE168" i="8"/>
  <c r="X168" i="8"/>
  <c r="W168" i="8"/>
  <c r="P168" i="8"/>
  <c r="O168" i="8"/>
  <c r="AM167" i="8"/>
  <c r="AL167" i="8"/>
  <c r="AK167" i="8"/>
  <c r="AJ167" i="8"/>
  <c r="AI167" i="8"/>
  <c r="AH167" i="8"/>
  <c r="AG167" i="8"/>
  <c r="AF167" i="8"/>
  <c r="AE167" i="8"/>
  <c r="X167" i="8"/>
  <c r="W167" i="8"/>
  <c r="P167" i="8"/>
  <c r="O167" i="8"/>
  <c r="AM166" i="8"/>
  <c r="AL166" i="8"/>
  <c r="AK166" i="8"/>
  <c r="AJ166" i="8"/>
  <c r="AI166" i="8"/>
  <c r="AH166" i="8"/>
  <c r="AG166" i="8"/>
  <c r="AF166" i="8"/>
  <c r="AE166" i="8"/>
  <c r="X166" i="8"/>
  <c r="W166" i="8"/>
  <c r="P166" i="8"/>
  <c r="O166" i="8"/>
  <c r="AM165" i="8"/>
  <c r="AL165" i="8"/>
  <c r="AK165" i="8"/>
  <c r="AJ165" i="8"/>
  <c r="AH165" i="8"/>
  <c r="AG165" i="8"/>
  <c r="AI165" i="8" s="1"/>
  <c r="AF165" i="8"/>
  <c r="AE165" i="8"/>
  <c r="X165" i="8"/>
  <c r="W165" i="8"/>
  <c r="P165" i="8"/>
  <c r="O165" i="8"/>
  <c r="AM164" i="8"/>
  <c r="AL164" i="8"/>
  <c r="AK164" i="8"/>
  <c r="AJ164" i="8"/>
  <c r="AH164" i="8"/>
  <c r="AG164" i="8"/>
  <c r="AI164" i="8" s="1"/>
  <c r="AF164" i="8"/>
  <c r="AE164" i="8"/>
  <c r="X164" i="8"/>
  <c r="W164" i="8"/>
  <c r="P164" i="8"/>
  <c r="O164" i="8"/>
  <c r="AM163" i="8"/>
  <c r="AL163" i="8"/>
  <c r="AK163" i="8"/>
  <c r="AH163" i="8"/>
  <c r="AJ163" i="8" s="1"/>
  <c r="AG163" i="8"/>
  <c r="AI163" i="8" s="1"/>
  <c r="AF163" i="8"/>
  <c r="AE163" i="8"/>
  <c r="X163" i="8"/>
  <c r="W163" i="8"/>
  <c r="P163" i="8"/>
  <c r="O163" i="8"/>
  <c r="AM162" i="8"/>
  <c r="AL162" i="8"/>
  <c r="AK162" i="8"/>
  <c r="AH162" i="8"/>
  <c r="AJ162" i="8" s="1"/>
  <c r="AG162" i="8"/>
  <c r="AI162" i="8" s="1"/>
  <c r="AF162" i="8"/>
  <c r="AE162" i="8"/>
  <c r="X162" i="8"/>
  <c r="W162" i="8"/>
  <c r="P162" i="8"/>
  <c r="O162" i="8"/>
  <c r="AM161" i="8"/>
  <c r="AL161" i="8"/>
  <c r="AK161" i="8"/>
  <c r="AI161" i="8"/>
  <c r="AH161" i="8"/>
  <c r="AJ161" i="8" s="1"/>
  <c r="AG161" i="8"/>
  <c r="AF161" i="8"/>
  <c r="AE161" i="8"/>
  <c r="X161" i="8"/>
  <c r="W161" i="8"/>
  <c r="P161" i="8"/>
  <c r="O161" i="8"/>
  <c r="AM160" i="8"/>
  <c r="AL160" i="8"/>
  <c r="AK160" i="8"/>
  <c r="AJ160" i="8"/>
  <c r="AI160" i="8"/>
  <c r="AH160" i="8"/>
  <c r="AG160" i="8"/>
  <c r="AF160" i="8"/>
  <c r="AE160" i="8"/>
  <c r="X160" i="8"/>
  <c r="W160" i="8"/>
  <c r="P160" i="8"/>
  <c r="O160" i="8"/>
  <c r="AM159" i="8"/>
  <c r="AL159" i="8"/>
  <c r="AK159" i="8"/>
  <c r="AJ159" i="8"/>
  <c r="AI159" i="8"/>
  <c r="AH159" i="8"/>
  <c r="AG159" i="8"/>
  <c r="AF159" i="8"/>
  <c r="AE159" i="8"/>
  <c r="X159" i="8"/>
  <c r="W159" i="8"/>
  <c r="P159" i="8"/>
  <c r="O159" i="8"/>
  <c r="AM158" i="8"/>
  <c r="AL158" i="8"/>
  <c r="AK158" i="8"/>
  <c r="AJ158" i="8"/>
  <c r="AH158" i="8"/>
  <c r="AG158" i="8"/>
  <c r="AI158" i="8" s="1"/>
  <c r="AF158" i="8"/>
  <c r="AE158" i="8"/>
  <c r="X158" i="8"/>
  <c r="W158" i="8"/>
  <c r="P158" i="8"/>
  <c r="O158" i="8"/>
  <c r="AM157" i="8"/>
  <c r="AL157" i="8"/>
  <c r="AK157" i="8"/>
  <c r="AI157" i="8"/>
  <c r="AH157" i="8"/>
  <c r="AJ157" i="8" s="1"/>
  <c r="AG157" i="8"/>
  <c r="AF157" i="8"/>
  <c r="AE157" i="8"/>
  <c r="X157" i="8"/>
  <c r="W157" i="8"/>
  <c r="P157" i="8"/>
  <c r="O157" i="8"/>
  <c r="AM156" i="8"/>
  <c r="AL156" i="8"/>
  <c r="AK156" i="8"/>
  <c r="AJ156" i="8"/>
  <c r="AI156" i="8"/>
  <c r="AH156" i="8"/>
  <c r="AG156" i="8"/>
  <c r="AF156" i="8"/>
  <c r="AE156" i="8"/>
  <c r="X156" i="8"/>
  <c r="W156" i="8"/>
  <c r="P156" i="8"/>
  <c r="O156" i="8"/>
  <c r="AM155" i="8"/>
  <c r="AL155" i="8"/>
  <c r="AK155" i="8"/>
  <c r="AJ155" i="8"/>
  <c r="AI155" i="8"/>
  <c r="AH155" i="8"/>
  <c r="AG155" i="8"/>
  <c r="AF155" i="8"/>
  <c r="AE155" i="8"/>
  <c r="X155" i="8"/>
  <c r="W155" i="8"/>
  <c r="P155" i="8"/>
  <c r="O155" i="8"/>
  <c r="AM154" i="8"/>
  <c r="AL154" i="8"/>
  <c r="AK154" i="8"/>
  <c r="AJ154" i="8"/>
  <c r="AI154" i="8"/>
  <c r="AH154" i="8"/>
  <c r="AG154" i="8"/>
  <c r="AF154" i="8"/>
  <c r="AE154" i="8"/>
  <c r="X154" i="8"/>
  <c r="W154" i="8"/>
  <c r="P154" i="8"/>
  <c r="O154" i="8"/>
  <c r="AM153" i="8"/>
  <c r="AL153" i="8"/>
  <c r="AK153" i="8"/>
  <c r="AJ153" i="8"/>
  <c r="AH153" i="8"/>
  <c r="AG153" i="8"/>
  <c r="AI153" i="8" s="1"/>
  <c r="AF153" i="8"/>
  <c r="AE153" i="8"/>
  <c r="X153" i="8"/>
  <c r="W153" i="8"/>
  <c r="P153" i="8"/>
  <c r="O153" i="8"/>
  <c r="AM152" i="8"/>
  <c r="AL152" i="8"/>
  <c r="AK152" i="8"/>
  <c r="AJ152" i="8"/>
  <c r="AH152" i="8"/>
  <c r="AG152" i="8"/>
  <c r="AI152" i="8" s="1"/>
  <c r="AF152" i="8"/>
  <c r="AE152" i="8"/>
  <c r="X152" i="8"/>
  <c r="W152" i="8"/>
  <c r="P152" i="8"/>
  <c r="O152" i="8"/>
  <c r="AM151" i="8"/>
  <c r="AL151" i="8"/>
  <c r="AK151" i="8"/>
  <c r="AH151" i="8"/>
  <c r="AJ151" i="8" s="1"/>
  <c r="AG151" i="8"/>
  <c r="AI151" i="8" s="1"/>
  <c r="AF151" i="8"/>
  <c r="AE151" i="8"/>
  <c r="X151" i="8"/>
  <c r="W151" i="8"/>
  <c r="P151" i="8"/>
  <c r="O151" i="8"/>
  <c r="AM150" i="8"/>
  <c r="AL150" i="8"/>
  <c r="AK150" i="8"/>
  <c r="AH150" i="8"/>
  <c r="AJ150" i="8" s="1"/>
  <c r="AG150" i="8"/>
  <c r="AI150" i="8" s="1"/>
  <c r="AF150" i="8"/>
  <c r="AE150" i="8"/>
  <c r="X150" i="8"/>
  <c r="W150" i="8"/>
  <c r="P150" i="8"/>
  <c r="O150" i="8"/>
  <c r="AM149" i="8"/>
  <c r="AL149" i="8"/>
  <c r="AK149" i="8"/>
  <c r="AI149" i="8"/>
  <c r="AH149" i="8"/>
  <c r="AJ149" i="8" s="1"/>
  <c r="AG149" i="8"/>
  <c r="AF149" i="8"/>
  <c r="AE149" i="8"/>
  <c r="X149" i="8"/>
  <c r="W149" i="8"/>
  <c r="P149" i="8"/>
  <c r="O149" i="8"/>
  <c r="AM148" i="8"/>
  <c r="AL148" i="8"/>
  <c r="AK148" i="8"/>
  <c r="AJ148" i="8"/>
  <c r="AI148" i="8"/>
  <c r="AH148" i="8"/>
  <c r="AG148" i="8"/>
  <c r="AF148" i="8"/>
  <c r="AE148" i="8"/>
  <c r="X148" i="8"/>
  <c r="W148" i="8"/>
  <c r="P148" i="8"/>
  <c r="O148" i="8"/>
  <c r="AM147" i="8"/>
  <c r="AL147" i="8"/>
  <c r="AK147" i="8"/>
  <c r="AJ147" i="8"/>
  <c r="AH147" i="8"/>
  <c r="AG147" i="8"/>
  <c r="AI147" i="8" s="1"/>
  <c r="AF147" i="8"/>
  <c r="AE147" i="8"/>
  <c r="X147" i="8"/>
  <c r="W147" i="8"/>
  <c r="P147" i="8"/>
  <c r="O147" i="8"/>
  <c r="AM146" i="8"/>
  <c r="AL146" i="8"/>
  <c r="AK146" i="8"/>
  <c r="AJ146" i="8"/>
  <c r="AH146" i="8"/>
  <c r="AG146" i="8"/>
  <c r="AI146" i="8" s="1"/>
  <c r="AF146" i="8"/>
  <c r="AE146" i="8"/>
  <c r="X146" i="8"/>
  <c r="W146" i="8"/>
  <c r="P146" i="8"/>
  <c r="O146" i="8"/>
  <c r="AM145" i="8"/>
  <c r="AL145" i="8"/>
  <c r="AK145" i="8"/>
  <c r="AH145" i="8"/>
  <c r="AJ145" i="8" s="1"/>
  <c r="AG145" i="8"/>
  <c r="AI145" i="8" s="1"/>
  <c r="AF145" i="8"/>
  <c r="AE145" i="8"/>
  <c r="X145" i="8"/>
  <c r="W145" i="8"/>
  <c r="P145" i="8"/>
  <c r="O145" i="8"/>
  <c r="AM144" i="8"/>
  <c r="AL144" i="8"/>
  <c r="AK144" i="8"/>
  <c r="AH144" i="8"/>
  <c r="AJ144" i="8" s="1"/>
  <c r="AG144" i="8"/>
  <c r="AI144" i="8" s="1"/>
  <c r="AF144" i="8"/>
  <c r="AE144" i="8"/>
  <c r="X144" i="8"/>
  <c r="W144" i="8"/>
  <c r="P144" i="8"/>
  <c r="O144" i="8"/>
  <c r="AM143" i="8"/>
  <c r="AL143" i="8"/>
  <c r="AK143" i="8"/>
  <c r="AH143" i="8"/>
  <c r="AJ143" i="8" s="1"/>
  <c r="AG143" i="8"/>
  <c r="AI143" i="8" s="1"/>
  <c r="AF143" i="8"/>
  <c r="AE143" i="8"/>
  <c r="X143" i="8"/>
  <c r="W143" i="8"/>
  <c r="P143" i="8"/>
  <c r="O143" i="8"/>
  <c r="AM142" i="8"/>
  <c r="AL142" i="8"/>
  <c r="AK142" i="8"/>
  <c r="AI142" i="8"/>
  <c r="AH142" i="8"/>
  <c r="AJ142" i="8" s="1"/>
  <c r="AG142" i="8"/>
  <c r="AF142" i="8"/>
  <c r="AE142" i="8"/>
  <c r="X142" i="8"/>
  <c r="W142" i="8"/>
  <c r="P142" i="8"/>
  <c r="O142" i="8"/>
  <c r="AM141" i="8"/>
  <c r="AL141" i="8"/>
  <c r="AK141" i="8"/>
  <c r="AJ141" i="8"/>
  <c r="AH141" i="8"/>
  <c r="AG141" i="8"/>
  <c r="AI141" i="8" s="1"/>
  <c r="AF141" i="8"/>
  <c r="AE141" i="8"/>
  <c r="X141" i="8"/>
  <c r="W141" i="8"/>
  <c r="P141" i="8"/>
  <c r="O141" i="8"/>
  <c r="AM140" i="8"/>
  <c r="AL140" i="8"/>
  <c r="AK140" i="8"/>
  <c r="AH140" i="8"/>
  <c r="AJ140" i="8" s="1"/>
  <c r="AG140" i="8"/>
  <c r="AI140" i="8" s="1"/>
  <c r="AF140" i="8"/>
  <c r="AE140" i="8"/>
  <c r="X140" i="8"/>
  <c r="W140" i="8"/>
  <c r="P140" i="8"/>
  <c r="O140" i="8"/>
  <c r="AM139" i="8"/>
  <c r="AL139" i="8"/>
  <c r="AK139" i="8"/>
  <c r="AH139" i="8"/>
  <c r="AJ139" i="8" s="1"/>
  <c r="AG139" i="8"/>
  <c r="AI139" i="8" s="1"/>
  <c r="AF139" i="8"/>
  <c r="AE139" i="8"/>
  <c r="X139" i="8"/>
  <c r="W139" i="8"/>
  <c r="P139" i="8"/>
  <c r="O139" i="8"/>
  <c r="AM138" i="8"/>
  <c r="AL138" i="8"/>
  <c r="AK138" i="8"/>
  <c r="AI138" i="8"/>
  <c r="AH138" i="8"/>
  <c r="AJ138" i="8" s="1"/>
  <c r="AG138" i="8"/>
  <c r="AF138" i="8"/>
  <c r="AE138" i="8"/>
  <c r="X138" i="8"/>
  <c r="W138" i="8"/>
  <c r="P138" i="8"/>
  <c r="O138" i="8"/>
  <c r="AM137" i="8"/>
  <c r="AL137" i="8"/>
  <c r="AK137" i="8"/>
  <c r="AJ137" i="8"/>
  <c r="AI137" i="8"/>
  <c r="AH137" i="8"/>
  <c r="AG137" i="8"/>
  <c r="AF137" i="8"/>
  <c r="AE137" i="8"/>
  <c r="X137" i="8"/>
  <c r="W137" i="8"/>
  <c r="P137" i="8"/>
  <c r="O137" i="8"/>
  <c r="AM136" i="8"/>
  <c r="AL136" i="8"/>
  <c r="AK136" i="8"/>
  <c r="AJ136" i="8"/>
  <c r="AI136" i="8"/>
  <c r="AH136" i="8"/>
  <c r="AG136" i="8"/>
  <c r="AF136" i="8"/>
  <c r="AE136" i="8"/>
  <c r="X136" i="8"/>
  <c r="W136" i="8"/>
  <c r="P136" i="8"/>
  <c r="O136" i="8"/>
  <c r="AM135" i="8"/>
  <c r="AL135" i="8"/>
  <c r="AK135" i="8"/>
  <c r="AJ135" i="8"/>
  <c r="AI135" i="8"/>
  <c r="AH135" i="8"/>
  <c r="AG135" i="8"/>
  <c r="AF135" i="8"/>
  <c r="AE135" i="8"/>
  <c r="X135" i="8"/>
  <c r="W135" i="8"/>
  <c r="P135" i="8"/>
  <c r="O135" i="8"/>
  <c r="AM134" i="8"/>
  <c r="AL134" i="8"/>
  <c r="AK134" i="8"/>
  <c r="AJ134" i="8"/>
  <c r="AH134" i="8"/>
  <c r="AG134" i="8"/>
  <c r="AI134" i="8" s="1"/>
  <c r="AF134" i="8"/>
  <c r="AE134" i="8"/>
  <c r="X134" i="8"/>
  <c r="W134" i="8"/>
  <c r="P134" i="8"/>
  <c r="O134" i="8"/>
  <c r="AM133" i="8"/>
  <c r="AL133" i="8"/>
  <c r="AK133" i="8"/>
  <c r="AI133" i="8"/>
  <c r="AH133" i="8"/>
  <c r="AJ133" i="8" s="1"/>
  <c r="AG133" i="8"/>
  <c r="AF133" i="8"/>
  <c r="AE133" i="8"/>
  <c r="X133" i="8"/>
  <c r="W133" i="8"/>
  <c r="P133" i="8"/>
  <c r="O133" i="8"/>
  <c r="AM132" i="8"/>
  <c r="AL132" i="8"/>
  <c r="AK132" i="8"/>
  <c r="AJ132" i="8"/>
  <c r="AH132" i="8"/>
  <c r="AG132" i="8"/>
  <c r="AI132" i="8" s="1"/>
  <c r="AF132" i="8"/>
  <c r="AE132" i="8"/>
  <c r="X132" i="8"/>
  <c r="W132" i="8"/>
  <c r="P132" i="8"/>
  <c r="O132" i="8"/>
  <c r="AM131" i="8"/>
  <c r="AL131" i="8"/>
  <c r="AK131" i="8"/>
  <c r="AI131" i="8"/>
  <c r="AH131" i="8"/>
  <c r="AJ131" i="8" s="1"/>
  <c r="AG131" i="8"/>
  <c r="AF131" i="8"/>
  <c r="AE131" i="8"/>
  <c r="X131" i="8"/>
  <c r="W131" i="8"/>
  <c r="P131" i="8"/>
  <c r="O131" i="8"/>
  <c r="AM130" i="8"/>
  <c r="AL130" i="8"/>
  <c r="AK130" i="8"/>
  <c r="AJ130" i="8"/>
  <c r="AI130" i="8"/>
  <c r="AH130" i="8"/>
  <c r="AG130" i="8"/>
  <c r="AF130" i="8"/>
  <c r="AE130" i="8"/>
  <c r="X130" i="8"/>
  <c r="W130" i="8"/>
  <c r="P130" i="8"/>
  <c r="O130" i="8"/>
  <c r="AM129" i="8"/>
  <c r="AL129" i="8"/>
  <c r="AK129" i="8"/>
  <c r="AJ129" i="8"/>
  <c r="AH129" i="8"/>
  <c r="AG129" i="8"/>
  <c r="AI129" i="8" s="1"/>
  <c r="AF129" i="8"/>
  <c r="AE129" i="8"/>
  <c r="X129" i="8"/>
  <c r="W129" i="8"/>
  <c r="P129" i="8"/>
  <c r="O129" i="8"/>
  <c r="AM128" i="8"/>
  <c r="AL128" i="8"/>
  <c r="AK128" i="8"/>
  <c r="AJ128" i="8"/>
  <c r="AH128" i="8"/>
  <c r="AG128" i="8"/>
  <c r="AI128" i="8" s="1"/>
  <c r="AF128" i="8"/>
  <c r="AE128" i="8"/>
  <c r="X128" i="8"/>
  <c r="W128" i="8"/>
  <c r="P128" i="8"/>
  <c r="O128" i="8"/>
  <c r="AM127" i="8"/>
  <c r="AL127" i="8"/>
  <c r="AK127" i="8"/>
  <c r="AH127" i="8"/>
  <c r="AJ127" i="8" s="1"/>
  <c r="AG127" i="8"/>
  <c r="AI127" i="8" s="1"/>
  <c r="AF127" i="8"/>
  <c r="AE127" i="8"/>
  <c r="X127" i="8"/>
  <c r="W127" i="8"/>
  <c r="P127" i="8"/>
  <c r="O127" i="8"/>
  <c r="AM126" i="8"/>
  <c r="AL126" i="8"/>
  <c r="AK126" i="8"/>
  <c r="AH126" i="8"/>
  <c r="AJ126" i="8" s="1"/>
  <c r="AG126" i="8"/>
  <c r="AI126" i="8" s="1"/>
  <c r="AF126" i="8"/>
  <c r="AE126" i="8"/>
  <c r="X126" i="8"/>
  <c r="W126" i="8"/>
  <c r="P126" i="8"/>
  <c r="O126" i="8"/>
  <c r="AM125" i="8"/>
  <c r="AL125" i="8"/>
  <c r="AK125" i="8"/>
  <c r="AH125" i="8"/>
  <c r="AJ125" i="8" s="1"/>
  <c r="AG125" i="8"/>
  <c r="AI125" i="8" s="1"/>
  <c r="AF125" i="8"/>
  <c r="AE125" i="8"/>
  <c r="X125" i="8"/>
  <c r="W125" i="8"/>
  <c r="P125" i="8"/>
  <c r="O125" i="8"/>
  <c r="AM124" i="8"/>
  <c r="AL124" i="8"/>
  <c r="AK124" i="8"/>
  <c r="AI124" i="8"/>
  <c r="AH124" i="8"/>
  <c r="AJ124" i="8" s="1"/>
  <c r="AG124" i="8"/>
  <c r="AF124" i="8"/>
  <c r="AE124" i="8"/>
  <c r="X124" i="8"/>
  <c r="W124" i="8"/>
  <c r="P124" i="8"/>
  <c r="O124" i="8"/>
  <c r="AM123" i="8"/>
  <c r="AL123" i="8"/>
  <c r="AK123" i="8"/>
  <c r="AJ123" i="8"/>
  <c r="AI123" i="8"/>
  <c r="AH123" i="8"/>
  <c r="AG123" i="8"/>
  <c r="AF123" i="8"/>
  <c r="AE123" i="8"/>
  <c r="X123" i="8"/>
  <c r="W123" i="8"/>
  <c r="P123" i="8"/>
  <c r="O123" i="8"/>
  <c r="AM122" i="8"/>
  <c r="AL122" i="8"/>
  <c r="AK122" i="8"/>
  <c r="AJ122" i="8"/>
  <c r="AH122" i="8"/>
  <c r="AG122" i="8"/>
  <c r="AI122" i="8" s="1"/>
  <c r="AF122" i="8"/>
  <c r="AE122" i="8"/>
  <c r="X122" i="8"/>
  <c r="W122" i="8"/>
  <c r="P122" i="8"/>
  <c r="O122" i="8"/>
  <c r="AM121" i="8"/>
  <c r="AL121" i="8"/>
  <c r="AK121" i="8"/>
  <c r="AI121" i="8"/>
  <c r="AH121" i="8"/>
  <c r="AJ121" i="8" s="1"/>
  <c r="AG121" i="8"/>
  <c r="AF121" i="8"/>
  <c r="AE121" i="8"/>
  <c r="X121" i="8"/>
  <c r="W121" i="8"/>
  <c r="P121" i="8"/>
  <c r="O121" i="8"/>
  <c r="AM120" i="8"/>
  <c r="AL120" i="8"/>
  <c r="AK120" i="8"/>
  <c r="AJ120" i="8"/>
  <c r="AI120" i="8"/>
  <c r="AH120" i="8"/>
  <c r="AG120" i="8"/>
  <c r="AF120" i="8"/>
  <c r="AE120" i="8"/>
  <c r="X120" i="8"/>
  <c r="W120" i="8"/>
  <c r="P120" i="8"/>
  <c r="O120" i="8"/>
  <c r="AM119" i="8"/>
  <c r="AL119" i="8"/>
  <c r="AK119" i="8"/>
  <c r="AJ119" i="8"/>
  <c r="AH119" i="8"/>
  <c r="AG119" i="8"/>
  <c r="AI119" i="8" s="1"/>
  <c r="AF119" i="8"/>
  <c r="AE119" i="8"/>
  <c r="X119" i="8"/>
  <c r="W119" i="8"/>
  <c r="P119" i="8"/>
  <c r="O119" i="8"/>
  <c r="AM118" i="8"/>
  <c r="AL118" i="8"/>
  <c r="AK118" i="8"/>
  <c r="AI118" i="8"/>
  <c r="AH118" i="8"/>
  <c r="AJ118" i="8" s="1"/>
  <c r="AG118" i="8"/>
  <c r="AF118" i="8"/>
  <c r="AE118" i="8"/>
  <c r="X118" i="8"/>
  <c r="W118" i="8"/>
  <c r="P118" i="8"/>
  <c r="O118" i="8"/>
  <c r="AM117" i="8"/>
  <c r="AL117" i="8"/>
  <c r="AK117" i="8"/>
  <c r="AJ117" i="8"/>
  <c r="AI117" i="8"/>
  <c r="AH117" i="8"/>
  <c r="AG117" i="8"/>
  <c r="AF117" i="8"/>
  <c r="AE117" i="8"/>
  <c r="X117" i="8"/>
  <c r="W117" i="8"/>
  <c r="P117" i="8"/>
  <c r="O117" i="8"/>
  <c r="AM116" i="8"/>
  <c r="AL116" i="8"/>
  <c r="AK116" i="8"/>
  <c r="AJ116" i="8"/>
  <c r="AH116" i="8"/>
  <c r="AG116" i="8"/>
  <c r="AI116" i="8" s="1"/>
  <c r="AF116" i="8"/>
  <c r="AE116" i="8"/>
  <c r="X116" i="8"/>
  <c r="W116" i="8"/>
  <c r="P116" i="8"/>
  <c r="O116" i="8"/>
  <c r="AM115" i="8"/>
  <c r="AL115" i="8"/>
  <c r="AK115" i="8"/>
  <c r="AI115" i="8"/>
  <c r="AH115" i="8"/>
  <c r="AJ115" i="8" s="1"/>
  <c r="AG115" i="8"/>
  <c r="AF115" i="8"/>
  <c r="AE115" i="8"/>
  <c r="X115" i="8"/>
  <c r="W115" i="8"/>
  <c r="P115" i="8"/>
  <c r="O115" i="8"/>
  <c r="AM114" i="8"/>
  <c r="AL114" i="8"/>
  <c r="AK114" i="8"/>
  <c r="AJ114" i="8"/>
  <c r="AH114" i="8"/>
  <c r="AG114" i="8"/>
  <c r="AI114" i="8" s="1"/>
  <c r="AF114" i="8"/>
  <c r="AE114" i="8"/>
  <c r="X114" i="8"/>
  <c r="W114" i="8"/>
  <c r="P114" i="8"/>
  <c r="O114" i="8"/>
  <c r="AM113" i="8"/>
  <c r="AL113" i="8"/>
  <c r="AK113" i="8"/>
  <c r="AI113" i="8"/>
  <c r="AH113" i="8"/>
  <c r="AJ113" i="8" s="1"/>
  <c r="AG113" i="8"/>
  <c r="AF113" i="8"/>
  <c r="AE113" i="8"/>
  <c r="X113" i="8"/>
  <c r="W113" i="8"/>
  <c r="P113" i="8"/>
  <c r="O113" i="8"/>
  <c r="AM112" i="8"/>
  <c r="AL112" i="8"/>
  <c r="AK112" i="8"/>
  <c r="AJ112" i="8"/>
  <c r="AI112" i="8"/>
  <c r="AH112" i="8"/>
  <c r="AG112" i="8"/>
  <c r="AF112" i="8"/>
  <c r="AE112" i="8"/>
  <c r="X112" i="8"/>
  <c r="W112" i="8"/>
  <c r="P112" i="8"/>
  <c r="O112" i="8"/>
  <c r="AM111" i="8"/>
  <c r="AL111" i="8"/>
  <c r="AK111" i="8"/>
  <c r="AJ111" i="8"/>
  <c r="AH111" i="8"/>
  <c r="AG111" i="8"/>
  <c r="AI111" i="8" s="1"/>
  <c r="AF111" i="8"/>
  <c r="AE111" i="8"/>
  <c r="X111" i="8"/>
  <c r="W111" i="8"/>
  <c r="P111" i="8"/>
  <c r="O111" i="8"/>
  <c r="AM110" i="8"/>
  <c r="AL110" i="8"/>
  <c r="AK110" i="8"/>
  <c r="AJ110" i="8"/>
  <c r="AH110" i="8"/>
  <c r="AG110" i="8"/>
  <c r="AI110" i="8" s="1"/>
  <c r="AF110" i="8"/>
  <c r="AE110" i="8"/>
  <c r="X110" i="8"/>
  <c r="W110" i="8"/>
  <c r="P110" i="8"/>
  <c r="O110" i="8"/>
  <c r="AM109" i="8"/>
  <c r="AL109" i="8"/>
  <c r="AK109" i="8"/>
  <c r="AH109" i="8"/>
  <c r="AJ109" i="8" s="1"/>
  <c r="AG109" i="8"/>
  <c r="AI109" i="8" s="1"/>
  <c r="AF109" i="8"/>
  <c r="AE109" i="8"/>
  <c r="X109" i="8"/>
  <c r="W109" i="8"/>
  <c r="P109" i="8"/>
  <c r="O109" i="8"/>
  <c r="AM108" i="8"/>
  <c r="AL108" i="8"/>
  <c r="AK108" i="8"/>
  <c r="AH108" i="8"/>
  <c r="AJ108" i="8" s="1"/>
  <c r="AG108" i="8"/>
  <c r="AI108" i="8" s="1"/>
  <c r="AF108" i="8"/>
  <c r="AE108" i="8"/>
  <c r="X108" i="8"/>
  <c r="W108" i="8"/>
  <c r="P108" i="8"/>
  <c r="O108" i="8"/>
  <c r="AM107" i="8"/>
  <c r="AL107" i="8"/>
  <c r="AK107" i="8"/>
  <c r="AH107" i="8"/>
  <c r="AJ107" i="8" s="1"/>
  <c r="AG107" i="8"/>
  <c r="AI107" i="8" s="1"/>
  <c r="AF107" i="8"/>
  <c r="AE107" i="8"/>
  <c r="X107" i="8"/>
  <c r="W107" i="8"/>
  <c r="P107" i="8"/>
  <c r="O107" i="8"/>
  <c r="AM106" i="8"/>
  <c r="AL106" i="8"/>
  <c r="AK106" i="8"/>
  <c r="AI106" i="8"/>
  <c r="AH106" i="8"/>
  <c r="AJ106" i="8" s="1"/>
  <c r="AG106" i="8"/>
  <c r="AF106" i="8"/>
  <c r="AE106" i="8"/>
  <c r="X106" i="8"/>
  <c r="W106" i="8"/>
  <c r="P106" i="8"/>
  <c r="O106" i="8"/>
  <c r="AM105" i="8"/>
  <c r="AL105" i="8"/>
  <c r="AK105" i="8"/>
  <c r="AJ105" i="8"/>
  <c r="AI105" i="8"/>
  <c r="AH105" i="8"/>
  <c r="AG105" i="8"/>
  <c r="AF105" i="8"/>
  <c r="AE105" i="8"/>
  <c r="X105" i="8"/>
  <c r="W105" i="8"/>
  <c r="P105" i="8"/>
  <c r="O105" i="8"/>
  <c r="AM104" i="8"/>
  <c r="AL104" i="8"/>
  <c r="AK104" i="8"/>
  <c r="AJ104" i="8"/>
  <c r="AH104" i="8"/>
  <c r="AG104" i="8"/>
  <c r="AI104" i="8" s="1"/>
  <c r="AF104" i="8"/>
  <c r="AE104" i="8"/>
  <c r="X104" i="8"/>
  <c r="W104" i="8"/>
  <c r="P104" i="8"/>
  <c r="O104" i="8"/>
  <c r="AM103" i="8"/>
  <c r="AL103" i="8"/>
  <c r="AK103" i="8"/>
  <c r="AI103" i="8"/>
  <c r="AH103" i="8"/>
  <c r="AJ103" i="8" s="1"/>
  <c r="AG103" i="8"/>
  <c r="AF103" i="8"/>
  <c r="AE103" i="8"/>
  <c r="X103" i="8"/>
  <c r="W103" i="8"/>
  <c r="P103" i="8"/>
  <c r="O103" i="8"/>
  <c r="AM102" i="8"/>
  <c r="AL102" i="8"/>
  <c r="AK102" i="8"/>
  <c r="AJ102" i="8"/>
  <c r="AI102" i="8"/>
  <c r="AH102" i="8"/>
  <c r="AG102" i="8"/>
  <c r="AF102" i="8"/>
  <c r="AE102" i="8"/>
  <c r="X102" i="8"/>
  <c r="W102" i="8"/>
  <c r="P102" i="8"/>
  <c r="O102" i="8"/>
  <c r="AM101" i="8"/>
  <c r="AL101" i="8"/>
  <c r="AK101" i="8"/>
  <c r="AJ101" i="8"/>
  <c r="AI101" i="8"/>
  <c r="AH101" i="8"/>
  <c r="AG101" i="8"/>
  <c r="AF101" i="8"/>
  <c r="AE101" i="8"/>
  <c r="X101" i="8"/>
  <c r="W101" i="8"/>
  <c r="P101" i="8"/>
  <c r="O101" i="8"/>
  <c r="AM100" i="8"/>
  <c r="AL100" i="8"/>
  <c r="AK100" i="8"/>
  <c r="AJ100" i="8"/>
  <c r="AI100" i="8"/>
  <c r="AH100" i="8"/>
  <c r="AG100" i="8"/>
  <c r="AF100" i="8"/>
  <c r="AE100" i="8"/>
  <c r="X100" i="8"/>
  <c r="W100" i="8"/>
  <c r="P100" i="8"/>
  <c r="O100" i="8"/>
  <c r="AM99" i="8"/>
  <c r="AL99" i="8"/>
  <c r="AK99" i="8"/>
  <c r="AJ99" i="8"/>
  <c r="AH99" i="8"/>
  <c r="AG99" i="8"/>
  <c r="AI99" i="8" s="1"/>
  <c r="AF99" i="8"/>
  <c r="AE99" i="8"/>
  <c r="X99" i="8"/>
  <c r="W99" i="8"/>
  <c r="P99" i="8"/>
  <c r="O99" i="8"/>
  <c r="AM98" i="8"/>
  <c r="AL98" i="8"/>
  <c r="AK98" i="8"/>
  <c r="AH98" i="8"/>
  <c r="AJ98" i="8" s="1"/>
  <c r="AG98" i="8"/>
  <c r="AI98" i="8" s="1"/>
  <c r="AF98" i="8"/>
  <c r="AE98" i="8"/>
  <c r="X98" i="8"/>
  <c r="W98" i="8"/>
  <c r="P98" i="8"/>
  <c r="O98" i="8"/>
  <c r="AM97" i="8"/>
  <c r="AL97" i="8"/>
  <c r="AK97" i="8"/>
  <c r="AH97" i="8"/>
  <c r="AJ97" i="8" s="1"/>
  <c r="AG97" i="8"/>
  <c r="AI97" i="8" s="1"/>
  <c r="AF97" i="8"/>
  <c r="AE97" i="8"/>
  <c r="X97" i="8"/>
  <c r="W97" i="8"/>
  <c r="P97" i="8"/>
  <c r="O97" i="8"/>
  <c r="AM96" i="8"/>
  <c r="AL96" i="8"/>
  <c r="AK96" i="8"/>
  <c r="AI96" i="8"/>
  <c r="AH96" i="8"/>
  <c r="AJ96" i="8" s="1"/>
  <c r="AG96" i="8"/>
  <c r="AF96" i="8"/>
  <c r="AE96" i="8"/>
  <c r="X96" i="8"/>
  <c r="W96" i="8"/>
  <c r="P96" i="8"/>
  <c r="O96" i="8"/>
  <c r="AM95" i="8"/>
  <c r="AL95" i="8"/>
  <c r="AK95" i="8"/>
  <c r="AJ95" i="8"/>
  <c r="AI95" i="8"/>
  <c r="AH95" i="8"/>
  <c r="AG95" i="8"/>
  <c r="AF95" i="8"/>
  <c r="AE95" i="8"/>
  <c r="X95" i="8"/>
  <c r="W95" i="8"/>
  <c r="P95" i="8"/>
  <c r="O95" i="8"/>
  <c r="AM94" i="8"/>
  <c r="AL94" i="8"/>
  <c r="AK94" i="8"/>
  <c r="AJ94" i="8"/>
  <c r="AI94" i="8"/>
  <c r="AH94" i="8"/>
  <c r="AG94" i="8"/>
  <c r="AF94" i="8"/>
  <c r="AE94" i="8"/>
  <c r="X94" i="8"/>
  <c r="W94" i="8"/>
  <c r="P94" i="8"/>
  <c r="O94" i="8"/>
  <c r="AM93" i="8"/>
  <c r="AL93" i="8"/>
  <c r="AK93" i="8"/>
  <c r="AJ93" i="8"/>
  <c r="AH93" i="8"/>
  <c r="AG93" i="8"/>
  <c r="AI93" i="8" s="1"/>
  <c r="AF93" i="8"/>
  <c r="AE93" i="8"/>
  <c r="X93" i="8"/>
  <c r="W93" i="8"/>
  <c r="P93" i="8"/>
  <c r="O93" i="8"/>
  <c r="AM92" i="8"/>
  <c r="AL92" i="8"/>
  <c r="AK92" i="8"/>
  <c r="AJ92" i="8"/>
  <c r="AH92" i="8"/>
  <c r="AG92" i="8"/>
  <c r="AI92" i="8" s="1"/>
  <c r="AF92" i="8"/>
  <c r="AE92" i="8"/>
  <c r="X92" i="8"/>
  <c r="W92" i="8"/>
  <c r="P92" i="8"/>
  <c r="O92" i="8"/>
  <c r="AM91" i="8"/>
  <c r="AL91" i="8"/>
  <c r="AK91" i="8"/>
  <c r="AH91" i="8"/>
  <c r="AJ91" i="8" s="1"/>
  <c r="AG91" i="8"/>
  <c r="AI91" i="8" s="1"/>
  <c r="AF91" i="8"/>
  <c r="AE91" i="8"/>
  <c r="X91" i="8"/>
  <c r="W91" i="8"/>
  <c r="P91" i="8"/>
  <c r="O91" i="8"/>
  <c r="AM90" i="8"/>
  <c r="AL90" i="8"/>
  <c r="AK90" i="8"/>
  <c r="AH90" i="8"/>
  <c r="AJ90" i="8" s="1"/>
  <c r="AG90" i="8"/>
  <c r="AI90" i="8" s="1"/>
  <c r="AF90" i="8"/>
  <c r="AE90" i="8"/>
  <c r="X90" i="8"/>
  <c r="W90" i="8"/>
  <c r="P90" i="8"/>
  <c r="O90" i="8"/>
  <c r="AM89" i="8"/>
  <c r="AL89" i="8"/>
  <c r="AK89" i="8"/>
  <c r="AI89" i="8"/>
  <c r="AH89" i="8"/>
  <c r="AJ89" i="8" s="1"/>
  <c r="AG89" i="8"/>
  <c r="AF89" i="8"/>
  <c r="AE89" i="8"/>
  <c r="X89" i="8"/>
  <c r="W89" i="8"/>
  <c r="P89" i="8"/>
  <c r="O89" i="8"/>
  <c r="AM88" i="8"/>
  <c r="AL88" i="8"/>
  <c r="AK88" i="8"/>
  <c r="AJ88" i="8"/>
  <c r="AI88" i="8"/>
  <c r="AH88" i="8"/>
  <c r="AG88" i="8"/>
  <c r="AF88" i="8"/>
  <c r="AE88" i="8"/>
  <c r="X88" i="8"/>
  <c r="W88" i="8"/>
  <c r="P88" i="8"/>
  <c r="O88" i="8"/>
  <c r="AM87" i="8"/>
  <c r="AL87" i="8"/>
  <c r="AK87" i="8"/>
  <c r="AJ87" i="8"/>
  <c r="AH87" i="8"/>
  <c r="AG87" i="8"/>
  <c r="AI87" i="8" s="1"/>
  <c r="AF87" i="8"/>
  <c r="AE87" i="8"/>
  <c r="X87" i="8"/>
  <c r="W87" i="8"/>
  <c r="P87" i="8"/>
  <c r="O87" i="8"/>
  <c r="AM86" i="8"/>
  <c r="AL86" i="8"/>
  <c r="AK86" i="8"/>
  <c r="AJ86" i="8"/>
  <c r="AH86" i="8"/>
  <c r="AG86" i="8"/>
  <c r="AI86" i="8" s="1"/>
  <c r="AF86" i="8"/>
  <c r="AE86" i="8"/>
  <c r="X86" i="8"/>
  <c r="W86" i="8"/>
  <c r="P86" i="8"/>
  <c r="O86" i="8"/>
  <c r="AM85" i="8"/>
  <c r="AL85" i="8"/>
  <c r="AK85" i="8"/>
  <c r="AH85" i="8"/>
  <c r="AJ85" i="8" s="1"/>
  <c r="AG85" i="8"/>
  <c r="AI85" i="8" s="1"/>
  <c r="AF85" i="8"/>
  <c r="AE85" i="8"/>
  <c r="X85" i="8"/>
  <c r="W85" i="8"/>
  <c r="P85" i="8"/>
  <c r="O85" i="8"/>
  <c r="AM84" i="8"/>
  <c r="AL84" i="8"/>
  <c r="AK84" i="8"/>
  <c r="AI84" i="8"/>
  <c r="AH84" i="8"/>
  <c r="AJ84" i="8" s="1"/>
  <c r="AG84" i="8"/>
  <c r="AF84" i="8"/>
  <c r="AE84" i="8"/>
  <c r="X84" i="8"/>
  <c r="W84" i="8"/>
  <c r="P84" i="8"/>
  <c r="O84" i="8"/>
  <c r="AM83" i="8"/>
  <c r="AL83" i="8"/>
  <c r="AK83" i="8"/>
  <c r="AJ83" i="8"/>
  <c r="AI83" i="8"/>
  <c r="AH83" i="8"/>
  <c r="AG83" i="8"/>
  <c r="AF83" i="8"/>
  <c r="AE83" i="8"/>
  <c r="X83" i="8"/>
  <c r="W83" i="8"/>
  <c r="P83" i="8"/>
  <c r="O83" i="8"/>
  <c r="AM82" i="8"/>
  <c r="AL82" i="8"/>
  <c r="AK82" i="8"/>
  <c r="AJ82" i="8"/>
  <c r="AI82" i="8"/>
  <c r="AH82" i="8"/>
  <c r="AG82" i="8"/>
  <c r="AF82" i="8"/>
  <c r="AE82" i="8"/>
  <c r="X82" i="8"/>
  <c r="W82" i="8"/>
  <c r="P82" i="8"/>
  <c r="O82" i="8"/>
  <c r="AM81" i="8"/>
  <c r="AL81" i="8"/>
  <c r="AK81" i="8"/>
  <c r="AJ81" i="8"/>
  <c r="AI81" i="8"/>
  <c r="AH81" i="8"/>
  <c r="AG81" i="8"/>
  <c r="AF81" i="8"/>
  <c r="AE81" i="8"/>
  <c r="X81" i="8"/>
  <c r="W81" i="8"/>
  <c r="P81" i="8"/>
  <c r="O81" i="8"/>
  <c r="AM80" i="8"/>
  <c r="AL80" i="8"/>
  <c r="AK80" i="8"/>
  <c r="AJ80" i="8"/>
  <c r="AH80" i="8"/>
  <c r="AG80" i="8"/>
  <c r="AI80" i="8" s="1"/>
  <c r="AF80" i="8"/>
  <c r="AE80" i="8"/>
  <c r="X80" i="8"/>
  <c r="W80" i="8"/>
  <c r="P80" i="8"/>
  <c r="O80" i="8"/>
  <c r="AM79" i="8"/>
  <c r="AL79" i="8"/>
  <c r="AK79" i="8"/>
  <c r="AI79" i="8"/>
  <c r="AH79" i="8"/>
  <c r="AJ79" i="8" s="1"/>
  <c r="AG79" i="8"/>
  <c r="AF79" i="8"/>
  <c r="AE79" i="8"/>
  <c r="X79" i="8"/>
  <c r="W79" i="8"/>
  <c r="P79" i="8"/>
  <c r="O79" i="8"/>
  <c r="AM78" i="8"/>
  <c r="AL78" i="8"/>
  <c r="AK78" i="8"/>
  <c r="AJ78" i="8"/>
  <c r="AH78" i="8"/>
  <c r="AG78" i="8"/>
  <c r="AI78" i="8" s="1"/>
  <c r="AF78" i="8"/>
  <c r="AE78" i="8"/>
  <c r="X78" i="8"/>
  <c r="W78" i="8"/>
  <c r="P78" i="8"/>
  <c r="O78" i="8"/>
  <c r="AM77" i="8"/>
  <c r="AL77" i="8"/>
  <c r="AK77" i="8"/>
  <c r="AI77" i="8"/>
  <c r="AH77" i="8"/>
  <c r="AJ77" i="8" s="1"/>
  <c r="AG77" i="8"/>
  <c r="AF77" i="8"/>
  <c r="AE77" i="8"/>
  <c r="X77" i="8"/>
  <c r="W77" i="8"/>
  <c r="P77" i="8"/>
  <c r="O77" i="8"/>
  <c r="AM76" i="8"/>
  <c r="AL76" i="8"/>
  <c r="AK76" i="8"/>
  <c r="AJ76" i="8"/>
  <c r="AI76" i="8"/>
  <c r="AH76" i="8"/>
  <c r="AG76" i="8"/>
  <c r="AF76" i="8"/>
  <c r="AE76" i="8"/>
  <c r="X76" i="8"/>
  <c r="W76" i="8"/>
  <c r="P76" i="8"/>
  <c r="O76" i="8"/>
  <c r="AM75" i="8"/>
  <c r="AL75" i="8"/>
  <c r="AK75" i="8"/>
  <c r="AJ75" i="8"/>
  <c r="AH75" i="8"/>
  <c r="AG75" i="8"/>
  <c r="AI75" i="8" s="1"/>
  <c r="AF75" i="8"/>
  <c r="AE75" i="8"/>
  <c r="X75" i="8"/>
  <c r="W75" i="8"/>
  <c r="P75" i="8"/>
  <c r="O75" i="8"/>
  <c r="AM74" i="8"/>
  <c r="AL74" i="8"/>
  <c r="AK74" i="8"/>
  <c r="AJ74" i="8"/>
  <c r="AH74" i="8"/>
  <c r="AG74" i="8"/>
  <c r="AI74" i="8" s="1"/>
  <c r="AF74" i="8"/>
  <c r="AE74" i="8"/>
  <c r="X74" i="8"/>
  <c r="W74" i="8"/>
  <c r="P74" i="8"/>
  <c r="O74" i="8"/>
  <c r="AM73" i="8"/>
  <c r="AL73" i="8"/>
  <c r="AK73" i="8"/>
  <c r="AH73" i="8"/>
  <c r="AJ73" i="8" s="1"/>
  <c r="AG73" i="8"/>
  <c r="AI73" i="8" s="1"/>
  <c r="AF73" i="8"/>
  <c r="AE73" i="8"/>
  <c r="X73" i="8"/>
  <c r="W73" i="8"/>
  <c r="P73" i="8"/>
  <c r="O73" i="8"/>
  <c r="AM72" i="8"/>
  <c r="AL72" i="8"/>
  <c r="AK72" i="8"/>
  <c r="AH72" i="8"/>
  <c r="AJ72" i="8" s="1"/>
  <c r="AG72" i="8"/>
  <c r="AI72" i="8" s="1"/>
  <c r="AF72" i="8"/>
  <c r="AE72" i="8"/>
  <c r="X72" i="8"/>
  <c r="W72" i="8"/>
  <c r="P72" i="8"/>
  <c r="O72" i="8"/>
  <c r="AM71" i="8"/>
  <c r="AL71" i="8"/>
  <c r="AK71" i="8"/>
  <c r="AH71" i="8"/>
  <c r="AJ71" i="8" s="1"/>
  <c r="AG71" i="8"/>
  <c r="AI71" i="8" s="1"/>
  <c r="AF71" i="8"/>
  <c r="AE71" i="8"/>
  <c r="X71" i="8"/>
  <c r="W71" i="8"/>
  <c r="P71" i="8"/>
  <c r="O71" i="8"/>
  <c r="AM70" i="8"/>
  <c r="AL70" i="8"/>
  <c r="AK70" i="8"/>
  <c r="AI70" i="8"/>
  <c r="AH70" i="8"/>
  <c r="AJ70" i="8" s="1"/>
  <c r="AG70" i="8"/>
  <c r="AF70" i="8"/>
  <c r="AE70" i="8"/>
  <c r="X70" i="8"/>
  <c r="W70" i="8"/>
  <c r="P70" i="8"/>
  <c r="O70" i="8"/>
  <c r="AM69" i="8"/>
  <c r="AL69" i="8"/>
  <c r="AK69" i="8"/>
  <c r="AJ69" i="8"/>
  <c r="AI69" i="8"/>
  <c r="AH69" i="8"/>
  <c r="AG69" i="8"/>
  <c r="AF69" i="8"/>
  <c r="AE69" i="8"/>
  <c r="X69" i="8"/>
  <c r="W69" i="8"/>
  <c r="P69" i="8"/>
  <c r="O69" i="8"/>
  <c r="AM68" i="8"/>
  <c r="AL68" i="8"/>
  <c r="AK68" i="8"/>
  <c r="AJ68" i="8"/>
  <c r="AH68" i="8"/>
  <c r="AG68" i="8"/>
  <c r="AI68" i="8" s="1"/>
  <c r="AF68" i="8"/>
  <c r="AE68" i="8"/>
  <c r="X68" i="8"/>
  <c r="W68" i="8"/>
  <c r="P68" i="8"/>
  <c r="O68" i="8"/>
  <c r="AM67" i="8"/>
  <c r="AL67" i="8"/>
  <c r="AK67" i="8"/>
  <c r="AI67" i="8"/>
  <c r="AH67" i="8"/>
  <c r="AJ67" i="8" s="1"/>
  <c r="AG67" i="8"/>
  <c r="AF67" i="8"/>
  <c r="AE67" i="8"/>
  <c r="X67" i="8"/>
  <c r="W67" i="8"/>
  <c r="P67" i="8"/>
  <c r="O67" i="8"/>
  <c r="AM66" i="8"/>
  <c r="AL66" i="8"/>
  <c r="AK66" i="8"/>
  <c r="AJ66" i="8"/>
  <c r="AI66" i="8"/>
  <c r="AH66" i="8"/>
  <c r="AG66" i="8"/>
  <c r="AF66" i="8"/>
  <c r="AE66" i="8"/>
  <c r="X66" i="8"/>
  <c r="W66" i="8"/>
  <c r="P66" i="8"/>
  <c r="O66" i="8"/>
  <c r="AM65" i="8"/>
  <c r="AL65" i="8"/>
  <c r="AK65" i="8"/>
  <c r="AJ65" i="8"/>
  <c r="AI65" i="8"/>
  <c r="AH65" i="8"/>
  <c r="AG65" i="8"/>
  <c r="AF65" i="8"/>
  <c r="AE65" i="8"/>
  <c r="X65" i="8"/>
  <c r="W65" i="8"/>
  <c r="P65" i="8"/>
  <c r="O65" i="8"/>
  <c r="AM64" i="8"/>
  <c r="AL64" i="8"/>
  <c r="AK64" i="8"/>
  <c r="AJ64" i="8"/>
  <c r="AI64" i="8"/>
  <c r="AH64" i="8"/>
  <c r="AG64" i="8"/>
  <c r="AF64" i="8"/>
  <c r="AE64" i="8"/>
  <c r="X64" i="8"/>
  <c r="W64" i="8"/>
  <c r="P64" i="8"/>
  <c r="O64" i="8"/>
  <c r="AM63" i="8"/>
  <c r="AL63" i="8"/>
  <c r="AK63" i="8"/>
  <c r="AJ63" i="8"/>
  <c r="AI63" i="8"/>
  <c r="AH63" i="8"/>
  <c r="AG63" i="8"/>
  <c r="AF63" i="8"/>
  <c r="AE63" i="8"/>
  <c r="X63" i="8"/>
  <c r="W63" i="8"/>
  <c r="P63" i="8"/>
  <c r="O63" i="8"/>
  <c r="AM62" i="8"/>
  <c r="AL62" i="8"/>
  <c r="AK62" i="8"/>
  <c r="AJ62" i="8"/>
  <c r="AH62" i="8"/>
  <c r="AG62" i="8"/>
  <c r="AI62" i="8" s="1"/>
  <c r="AF62" i="8"/>
  <c r="AE62" i="8"/>
  <c r="X62" i="8"/>
  <c r="W62" i="8"/>
  <c r="P62" i="8"/>
  <c r="O62" i="8"/>
  <c r="AM61" i="8"/>
  <c r="AL61" i="8"/>
  <c r="AK61" i="8"/>
  <c r="AI61" i="8"/>
  <c r="AH61" i="8"/>
  <c r="AJ61" i="8" s="1"/>
  <c r="AG61" i="8"/>
  <c r="AF61" i="8"/>
  <c r="AE61" i="8"/>
  <c r="X61" i="8"/>
  <c r="W61" i="8"/>
  <c r="P61" i="8"/>
  <c r="O61" i="8"/>
  <c r="AM60" i="8"/>
  <c r="AL60" i="8"/>
  <c r="AK60" i="8"/>
  <c r="AJ60" i="8"/>
  <c r="AH60" i="8"/>
  <c r="AG60" i="8"/>
  <c r="AI60" i="8" s="1"/>
  <c r="AF60" i="8"/>
  <c r="AE60" i="8"/>
  <c r="X60" i="8"/>
  <c r="W60" i="8"/>
  <c r="P60" i="8"/>
  <c r="O60" i="8"/>
  <c r="AM59" i="8"/>
  <c r="AL59" i="8"/>
  <c r="AK59" i="8"/>
  <c r="AI59" i="8"/>
  <c r="AH59" i="8"/>
  <c r="AJ59" i="8" s="1"/>
  <c r="AG59" i="8"/>
  <c r="AF59" i="8"/>
  <c r="AE59" i="8"/>
  <c r="X59" i="8"/>
  <c r="W59" i="8"/>
  <c r="P59" i="8"/>
  <c r="O59" i="8"/>
  <c r="AM58" i="8"/>
  <c r="AL58" i="8"/>
  <c r="AK58" i="8"/>
  <c r="AJ58" i="8"/>
  <c r="AI58" i="8"/>
  <c r="AH58" i="8"/>
  <c r="AG58" i="8"/>
  <c r="AF58" i="8"/>
  <c r="AE58" i="8"/>
  <c r="X58" i="8"/>
  <c r="W58" i="8"/>
  <c r="P58" i="8"/>
  <c r="O58" i="8"/>
  <c r="AM57" i="8"/>
  <c r="AL57" i="8"/>
  <c r="AK57" i="8"/>
  <c r="AJ57" i="8"/>
  <c r="AH57" i="8"/>
  <c r="AG57" i="8"/>
  <c r="AI57" i="8" s="1"/>
  <c r="AF57" i="8"/>
  <c r="AE57" i="8"/>
  <c r="X57" i="8"/>
  <c r="W57" i="8"/>
  <c r="P57" i="8"/>
  <c r="O57" i="8"/>
  <c r="AM56" i="8"/>
  <c r="AL56" i="8"/>
  <c r="AK56" i="8"/>
  <c r="AJ56" i="8"/>
  <c r="AH56" i="8"/>
  <c r="AG56" i="8"/>
  <c r="AI56" i="8" s="1"/>
  <c r="AF56" i="8"/>
  <c r="AE56" i="8"/>
  <c r="X56" i="8"/>
  <c r="W56" i="8"/>
  <c r="P56" i="8"/>
  <c r="O56" i="8"/>
  <c r="AM55" i="8"/>
  <c r="AL55" i="8"/>
  <c r="AK55" i="8"/>
  <c r="AH55" i="8"/>
  <c r="AJ55" i="8" s="1"/>
  <c r="AG55" i="8"/>
  <c r="AI55" i="8" s="1"/>
  <c r="AF55" i="8"/>
  <c r="AE55" i="8"/>
  <c r="X55" i="8"/>
  <c r="W55" i="8"/>
  <c r="P55" i="8"/>
  <c r="O55" i="8"/>
  <c r="AM54" i="8"/>
  <c r="AL54" i="8"/>
  <c r="AK54" i="8"/>
  <c r="AH54" i="8"/>
  <c r="AJ54" i="8" s="1"/>
  <c r="AG54" i="8"/>
  <c r="AI54" i="8" s="1"/>
  <c r="AF54" i="8"/>
  <c r="AE54" i="8"/>
  <c r="X54" i="8"/>
  <c r="W54" i="8"/>
  <c r="P54" i="8"/>
  <c r="O54" i="8"/>
  <c r="AM53" i="8"/>
  <c r="AL53" i="8"/>
  <c r="AK53" i="8"/>
  <c r="AH53" i="8"/>
  <c r="AJ53" i="8" s="1"/>
  <c r="AG53" i="8"/>
  <c r="AI53" i="8" s="1"/>
  <c r="AF53" i="8"/>
  <c r="AE53" i="8"/>
  <c r="X53" i="8"/>
  <c r="W53" i="8"/>
  <c r="P53" i="8"/>
  <c r="O53" i="8"/>
  <c r="AM52" i="8"/>
  <c r="AL52" i="8"/>
  <c r="AK52" i="8"/>
  <c r="AI52" i="8"/>
  <c r="AH52" i="8"/>
  <c r="AJ52" i="8" s="1"/>
  <c r="AG52" i="8"/>
  <c r="AF52" i="8"/>
  <c r="AE52" i="8"/>
  <c r="X52" i="8"/>
  <c r="W52" i="8"/>
  <c r="P52" i="8"/>
  <c r="O52" i="8"/>
  <c r="AM51" i="8"/>
  <c r="AL51" i="8"/>
  <c r="AK51" i="8"/>
  <c r="AJ51" i="8"/>
  <c r="AI51" i="8"/>
  <c r="AH51" i="8"/>
  <c r="AG51" i="8"/>
  <c r="AF51" i="8"/>
  <c r="AE51" i="8"/>
  <c r="X51" i="8"/>
  <c r="W51" i="8"/>
  <c r="P51" i="8"/>
  <c r="O51" i="8"/>
  <c r="AM50" i="8"/>
  <c r="AL50" i="8"/>
  <c r="AK50" i="8"/>
  <c r="AJ50" i="8"/>
  <c r="AH50" i="8"/>
  <c r="AG50" i="8"/>
  <c r="AI50" i="8" s="1"/>
  <c r="AF50" i="8"/>
  <c r="AE50" i="8"/>
  <c r="X50" i="8"/>
  <c r="W50" i="8"/>
  <c r="P50" i="8"/>
  <c r="O50" i="8"/>
  <c r="AM49" i="8"/>
  <c r="AL49" i="8"/>
  <c r="AK49" i="8"/>
  <c r="AI49" i="8"/>
  <c r="AH49" i="8"/>
  <c r="AJ49" i="8" s="1"/>
  <c r="AG49" i="8"/>
  <c r="AF49" i="8"/>
  <c r="AE49" i="8"/>
  <c r="X49" i="8"/>
  <c r="W49" i="8"/>
  <c r="P49" i="8"/>
  <c r="O49" i="8"/>
  <c r="AM48" i="8"/>
  <c r="AL48" i="8"/>
  <c r="AK48" i="8"/>
  <c r="AJ48" i="8"/>
  <c r="AI48" i="8"/>
  <c r="AH48" i="8"/>
  <c r="AG48" i="8"/>
  <c r="AF48" i="8"/>
  <c r="AE48" i="8"/>
  <c r="X48" i="8"/>
  <c r="W48" i="8"/>
  <c r="P48" i="8"/>
  <c r="O48" i="8"/>
  <c r="AM47" i="8"/>
  <c r="AL47" i="8"/>
  <c r="AK47" i="8"/>
  <c r="AJ47" i="8"/>
  <c r="AH47" i="8"/>
  <c r="AG47" i="8"/>
  <c r="AI47" i="8" s="1"/>
  <c r="AF47" i="8"/>
  <c r="AE47" i="8"/>
  <c r="X47" i="8"/>
  <c r="W47" i="8"/>
  <c r="P47" i="8"/>
  <c r="O47" i="8"/>
  <c r="AM46" i="8"/>
  <c r="AL46" i="8"/>
  <c r="AK46" i="8"/>
  <c r="AI46" i="8"/>
  <c r="AH46" i="8"/>
  <c r="AJ46" i="8" s="1"/>
  <c r="AG46" i="8"/>
  <c r="AF46" i="8"/>
  <c r="AE46" i="8"/>
  <c r="X46" i="8"/>
  <c r="W46" i="8"/>
  <c r="P46" i="8"/>
  <c r="O46" i="8"/>
  <c r="AM45" i="8"/>
  <c r="AL45" i="8"/>
  <c r="AK45" i="8"/>
  <c r="AJ45" i="8"/>
  <c r="AI45" i="8"/>
  <c r="AH45" i="8"/>
  <c r="AG45" i="8"/>
  <c r="AF45" i="8"/>
  <c r="AE45" i="8"/>
  <c r="X45" i="8"/>
  <c r="W45" i="8"/>
  <c r="P45" i="8"/>
  <c r="O45" i="8"/>
  <c r="AM44" i="8"/>
  <c r="AL44" i="8"/>
  <c r="AK44" i="8"/>
  <c r="AJ44" i="8"/>
  <c r="AH44" i="8"/>
  <c r="AG44" i="8"/>
  <c r="AI44" i="8" s="1"/>
  <c r="AF44" i="8"/>
  <c r="AE44" i="8"/>
  <c r="X44" i="8"/>
  <c r="W44" i="8"/>
  <c r="P44" i="8"/>
  <c r="O44" i="8"/>
  <c r="AM43" i="8"/>
  <c r="AL43" i="8"/>
  <c r="AK43" i="8"/>
  <c r="AI43" i="8"/>
  <c r="AH43" i="8"/>
  <c r="AJ43" i="8" s="1"/>
  <c r="AG43" i="8"/>
  <c r="AF43" i="8"/>
  <c r="AE43" i="8"/>
  <c r="X43" i="8"/>
  <c r="W43" i="8"/>
  <c r="P43" i="8"/>
  <c r="O43" i="8"/>
  <c r="AM42" i="8"/>
  <c r="AL42" i="8"/>
  <c r="AK42" i="8"/>
  <c r="AJ42" i="8"/>
  <c r="AI42" i="8"/>
  <c r="AH42" i="8"/>
  <c r="AG42" i="8"/>
  <c r="AF42" i="8"/>
  <c r="AE42" i="8"/>
  <c r="X42" i="8"/>
  <c r="W42" i="8"/>
  <c r="P42" i="8"/>
  <c r="O42" i="8"/>
  <c r="AM41" i="8"/>
  <c r="AL41" i="8"/>
  <c r="AK41" i="8"/>
  <c r="AJ41" i="8"/>
  <c r="AI41" i="8"/>
  <c r="AH41" i="8"/>
  <c r="AG41" i="8"/>
  <c r="AF41" i="8"/>
  <c r="AE41" i="8"/>
  <c r="X41" i="8"/>
  <c r="W41" i="8"/>
  <c r="P41" i="8"/>
  <c r="O41" i="8"/>
  <c r="AM40" i="8"/>
  <c r="AL40" i="8"/>
  <c r="AK40" i="8"/>
  <c r="AJ40" i="8"/>
  <c r="AI40" i="8"/>
  <c r="AH40" i="8"/>
  <c r="AG40" i="8"/>
  <c r="AF40" i="8"/>
  <c r="AE40" i="8"/>
  <c r="X40" i="8"/>
  <c r="W40" i="8"/>
  <c r="P40" i="8"/>
  <c r="O40" i="8"/>
  <c r="AM39" i="8"/>
  <c r="AL39" i="8"/>
  <c r="AK39" i="8"/>
  <c r="AJ39" i="8"/>
  <c r="AI39" i="8"/>
  <c r="AH39" i="8"/>
  <c r="AG39" i="8"/>
  <c r="AF39" i="8"/>
  <c r="AE39" i="8"/>
  <c r="X39" i="8"/>
  <c r="W39" i="8"/>
  <c r="P39" i="8"/>
  <c r="O39" i="8"/>
  <c r="AM38" i="8"/>
  <c r="AL38" i="8"/>
  <c r="AK38" i="8"/>
  <c r="AJ38" i="8"/>
  <c r="AH38" i="8"/>
  <c r="AG38" i="8"/>
  <c r="AI38" i="8" s="1"/>
  <c r="AF38" i="8"/>
  <c r="AE38" i="8"/>
  <c r="X38" i="8"/>
  <c r="W38" i="8"/>
  <c r="P38" i="8"/>
  <c r="O38" i="8"/>
  <c r="AM37" i="8"/>
  <c r="AL37" i="8"/>
  <c r="AK37" i="8"/>
  <c r="AI37" i="8"/>
  <c r="AH37" i="8"/>
  <c r="AJ37" i="8" s="1"/>
  <c r="AG37" i="8"/>
  <c r="AF37" i="8"/>
  <c r="AE37" i="8"/>
  <c r="X37" i="8"/>
  <c r="W37" i="8"/>
  <c r="P37" i="8"/>
  <c r="O37" i="8"/>
  <c r="AM36" i="8"/>
  <c r="AL36" i="8"/>
  <c r="AK36" i="8"/>
  <c r="AH36" i="8"/>
  <c r="AJ36" i="8" s="1"/>
  <c r="AG36" i="8"/>
  <c r="AI36" i="8" s="1"/>
  <c r="AF36" i="8"/>
  <c r="AE36" i="8"/>
  <c r="X36" i="8"/>
  <c r="W36" i="8"/>
  <c r="P36" i="8"/>
  <c r="O36" i="8"/>
  <c r="AM35" i="8"/>
  <c r="AL35" i="8"/>
  <c r="AK35" i="8"/>
  <c r="AI35" i="8"/>
  <c r="AH35" i="8"/>
  <c r="AJ35" i="8" s="1"/>
  <c r="AG35" i="8"/>
  <c r="AF35" i="8"/>
  <c r="AE35" i="8"/>
  <c r="X35" i="8"/>
  <c r="W35" i="8"/>
  <c r="P35" i="8"/>
  <c r="O35" i="8"/>
  <c r="AM34" i="8"/>
  <c r="AL34" i="8"/>
  <c r="AK34" i="8"/>
  <c r="AJ34" i="8"/>
  <c r="AI34" i="8"/>
  <c r="AH34" i="8"/>
  <c r="AG34" i="8"/>
  <c r="AF34" i="8"/>
  <c r="AE34" i="8"/>
  <c r="X34" i="8"/>
  <c r="W34" i="8"/>
  <c r="P34" i="8"/>
  <c r="O34" i="8"/>
  <c r="AM33" i="8"/>
  <c r="AL33" i="8"/>
  <c r="AK33" i="8"/>
  <c r="AJ33" i="8"/>
  <c r="AH33" i="8"/>
  <c r="AG33" i="8"/>
  <c r="AI33" i="8" s="1"/>
  <c r="AF33" i="8"/>
  <c r="AE33" i="8"/>
  <c r="X33" i="8"/>
  <c r="W33" i="8"/>
  <c r="P33" i="8"/>
  <c r="O33" i="8"/>
  <c r="AM32" i="8"/>
  <c r="AL32" i="8"/>
  <c r="AK32" i="8"/>
  <c r="AJ32" i="8"/>
  <c r="AH32" i="8"/>
  <c r="AG32" i="8"/>
  <c r="AI32" i="8" s="1"/>
  <c r="AF32" i="8"/>
  <c r="AE32" i="8"/>
  <c r="X32" i="8"/>
  <c r="W32" i="8"/>
  <c r="P32" i="8"/>
  <c r="O32" i="8"/>
  <c r="AM31" i="8"/>
  <c r="AL31" i="8"/>
  <c r="AK31" i="8"/>
  <c r="AH31" i="8"/>
  <c r="AJ31" i="8" s="1"/>
  <c r="AG31" i="8"/>
  <c r="AI31" i="8" s="1"/>
  <c r="AF31" i="8"/>
  <c r="AE31" i="8"/>
  <c r="X31" i="8"/>
  <c r="W31" i="8"/>
  <c r="P31" i="8"/>
  <c r="O31" i="8"/>
  <c r="AM30" i="8"/>
  <c r="AL30" i="8"/>
  <c r="AK30" i="8"/>
  <c r="AI30" i="8"/>
  <c r="AH30" i="8"/>
  <c r="AJ30" i="8" s="1"/>
  <c r="AG30" i="8"/>
  <c r="AF30" i="8"/>
  <c r="AE30" i="8"/>
  <c r="X30" i="8"/>
  <c r="W30" i="8"/>
  <c r="P30" i="8"/>
  <c r="O30" i="8"/>
  <c r="AM29" i="8"/>
  <c r="AL29" i="8"/>
  <c r="AK29" i="8"/>
  <c r="AJ29" i="8"/>
  <c r="AI29" i="8"/>
  <c r="AH29" i="8"/>
  <c r="AG29" i="8"/>
  <c r="AF29" i="8"/>
  <c r="AE29" i="8"/>
  <c r="X29" i="8"/>
  <c r="W29" i="8"/>
  <c r="P29" i="8"/>
  <c r="O29" i="8"/>
  <c r="AM28" i="8"/>
  <c r="AL28" i="8"/>
  <c r="AK28" i="8"/>
  <c r="AJ28" i="8"/>
  <c r="AI28" i="8"/>
  <c r="AH28" i="8"/>
  <c r="AG28" i="8"/>
  <c r="AF28" i="8"/>
  <c r="AE28" i="8"/>
  <c r="X28" i="8"/>
  <c r="W28" i="8"/>
  <c r="P28" i="8"/>
  <c r="O28" i="8"/>
  <c r="AM27" i="8"/>
  <c r="AL27" i="8"/>
  <c r="AK27" i="8"/>
  <c r="AJ27" i="8"/>
  <c r="AI27" i="8"/>
  <c r="AH27" i="8"/>
  <c r="AG27" i="8"/>
  <c r="AF27" i="8"/>
  <c r="AE27" i="8"/>
  <c r="X27" i="8"/>
  <c r="W27" i="8"/>
  <c r="P27" i="8"/>
  <c r="O27" i="8"/>
  <c r="AM26" i="8"/>
  <c r="AL26" i="8"/>
  <c r="AK26" i="8"/>
  <c r="AJ26" i="8"/>
  <c r="AH26" i="8"/>
  <c r="AG26" i="8"/>
  <c r="AI26" i="8" s="1"/>
  <c r="AF26" i="8"/>
  <c r="AE26" i="8"/>
  <c r="X26" i="8"/>
  <c r="W26" i="8"/>
  <c r="P26" i="8"/>
  <c r="O26" i="8"/>
  <c r="AM25" i="8"/>
  <c r="AL25" i="8"/>
  <c r="AK25" i="8"/>
  <c r="AI25" i="8"/>
  <c r="AH25" i="8"/>
  <c r="AJ25" i="8" s="1"/>
  <c r="AG25" i="8"/>
  <c r="AF25" i="8"/>
  <c r="AE25" i="8"/>
  <c r="X25" i="8"/>
  <c r="W25" i="8"/>
  <c r="P25" i="8"/>
  <c r="O25" i="8"/>
  <c r="AM24" i="8"/>
  <c r="AL24" i="8"/>
  <c r="AK24" i="8"/>
  <c r="AJ24" i="8"/>
  <c r="AI24" i="8"/>
  <c r="AH24" i="8"/>
  <c r="AG24" i="8"/>
  <c r="AF24" i="8"/>
  <c r="AE24" i="8"/>
  <c r="X24" i="8"/>
  <c r="W24" i="8"/>
  <c r="P24" i="8"/>
  <c r="O24" i="8"/>
  <c r="AM23" i="8"/>
  <c r="AL23" i="8"/>
  <c r="AK23" i="8"/>
  <c r="AJ23" i="8"/>
  <c r="AH23" i="8"/>
  <c r="AG23" i="8"/>
  <c r="AI23" i="8" s="1"/>
  <c r="AF23" i="8"/>
  <c r="AE23" i="8"/>
  <c r="X23" i="8"/>
  <c r="W23" i="8"/>
  <c r="P23" i="8"/>
  <c r="O23" i="8"/>
  <c r="AM22" i="8"/>
  <c r="AL22" i="8"/>
  <c r="AK22" i="8"/>
  <c r="AI22" i="8"/>
  <c r="AH22" i="8"/>
  <c r="AJ22" i="8" s="1"/>
  <c r="AG22" i="8"/>
  <c r="AF22" i="8"/>
  <c r="AE22" i="8"/>
  <c r="X22" i="8"/>
  <c r="W22" i="8"/>
  <c r="P22" i="8"/>
  <c r="O22" i="8"/>
  <c r="AM21" i="8"/>
  <c r="AL21" i="8"/>
  <c r="AK21" i="8"/>
  <c r="AJ21" i="8"/>
  <c r="AH21" i="8"/>
  <c r="AG21" i="8"/>
  <c r="AI21" i="8" s="1"/>
  <c r="AF21" i="8"/>
  <c r="AE21" i="8"/>
  <c r="X21" i="8"/>
  <c r="W21" i="8"/>
  <c r="P21" i="8"/>
  <c r="O21" i="8"/>
  <c r="AM20" i="8"/>
  <c r="AL20" i="8"/>
  <c r="AK20" i="8"/>
  <c r="AJ20" i="8"/>
  <c r="AH20" i="8"/>
  <c r="AG20" i="8"/>
  <c r="AI20" i="8" s="1"/>
  <c r="AF20" i="8"/>
  <c r="AE20" i="8"/>
  <c r="X20" i="8"/>
  <c r="W20" i="8"/>
  <c r="P20" i="8"/>
  <c r="O20" i="8"/>
  <c r="AM19" i="8"/>
  <c r="AL19" i="8"/>
  <c r="AK19" i="8"/>
  <c r="AH19" i="8"/>
  <c r="AJ19" i="8" s="1"/>
  <c r="AG19" i="8"/>
  <c r="AI19" i="8" s="1"/>
  <c r="AF19" i="8"/>
  <c r="AE19" i="8"/>
  <c r="X19" i="8"/>
  <c r="W19" i="8"/>
  <c r="P19" i="8"/>
  <c r="O19" i="8"/>
  <c r="AM18" i="8"/>
  <c r="AL18" i="8"/>
  <c r="AK18" i="8"/>
  <c r="AH18" i="8"/>
  <c r="AJ18" i="8" s="1"/>
  <c r="AG18" i="8"/>
  <c r="AI18" i="8" s="1"/>
  <c r="AF18" i="8"/>
  <c r="AE18" i="8"/>
  <c r="X18" i="8"/>
  <c r="W18" i="8"/>
  <c r="P18" i="8"/>
  <c r="O18" i="8"/>
  <c r="AM17" i="8"/>
  <c r="AL17" i="8"/>
  <c r="AK17" i="8"/>
  <c r="AH17" i="8"/>
  <c r="AJ17" i="8" s="1"/>
  <c r="AG17" i="8"/>
  <c r="AI17" i="8" s="1"/>
  <c r="AF17" i="8"/>
  <c r="AE17" i="8"/>
  <c r="X17" i="8"/>
  <c r="W17" i="8"/>
  <c r="P17" i="8"/>
  <c r="O17" i="8"/>
  <c r="AM16" i="8"/>
  <c r="AL16" i="8"/>
  <c r="AK16" i="8"/>
  <c r="AI16" i="8"/>
  <c r="AH16" i="8"/>
  <c r="AJ16" i="8" s="1"/>
  <c r="AG16" i="8"/>
  <c r="AF16" i="8"/>
  <c r="AE16" i="8"/>
  <c r="X16" i="8"/>
  <c r="W16" i="8"/>
  <c r="P16" i="8"/>
  <c r="O16" i="8"/>
  <c r="AM15" i="8"/>
  <c r="AL15" i="8"/>
  <c r="AF15" i="8"/>
  <c r="AE15" i="8"/>
  <c r="X15" i="8"/>
  <c r="W15" i="8"/>
  <c r="P15" i="8"/>
  <c r="O15" i="8"/>
  <c r="AM14" i="8"/>
  <c r="AL14" i="8"/>
  <c r="AF14" i="8"/>
  <c r="AE14" i="8"/>
  <c r="X14" i="8"/>
  <c r="W14" i="8"/>
  <c r="P14" i="8"/>
  <c r="O14" i="8"/>
  <c r="AM13" i="8"/>
  <c r="AL13" i="8"/>
  <c r="AK13" i="8"/>
  <c r="AH13" i="8"/>
  <c r="AJ13" i="8" s="1"/>
  <c r="AG13" i="8"/>
  <c r="AI13" i="8" s="1"/>
  <c r="AF13" i="8"/>
  <c r="AE13" i="8"/>
  <c r="X13" i="8"/>
  <c r="W13" i="8"/>
  <c r="P13" i="8"/>
  <c r="O13" i="8"/>
  <c r="AM12" i="8"/>
  <c r="AL12" i="8"/>
  <c r="AK12" i="8"/>
  <c r="AI12" i="8"/>
  <c r="AH12" i="8"/>
  <c r="AJ12" i="8" s="1"/>
  <c r="AG12" i="8"/>
  <c r="AF12" i="8"/>
  <c r="AE12" i="8"/>
  <c r="X12" i="8"/>
  <c r="W12" i="8"/>
  <c r="P12" i="8"/>
  <c r="O12" i="8"/>
  <c r="AM11" i="8"/>
  <c r="AL11" i="8"/>
  <c r="AK11" i="8"/>
  <c r="AJ11" i="8"/>
  <c r="AI11" i="8"/>
  <c r="AH11" i="8"/>
  <c r="AG11" i="8"/>
  <c r="AF11" i="8"/>
  <c r="AE11" i="8"/>
  <c r="X11" i="8"/>
  <c r="W11" i="8"/>
  <c r="P11" i="8"/>
  <c r="O11" i="8"/>
  <c r="AM10" i="8"/>
  <c r="AL10" i="8"/>
  <c r="AK10" i="8"/>
  <c r="AJ10" i="8"/>
  <c r="AI10" i="8"/>
  <c r="AH10" i="8"/>
  <c r="AG10" i="8"/>
  <c r="AF10" i="8"/>
  <c r="AE10" i="8"/>
  <c r="X10" i="8"/>
  <c r="W10" i="8"/>
  <c r="P10" i="8"/>
  <c r="O10" i="8"/>
  <c r="AM9" i="8"/>
  <c r="AL9" i="8"/>
  <c r="AF9" i="8"/>
  <c r="AE9" i="8"/>
  <c r="X9" i="8"/>
  <c r="W9" i="8"/>
  <c r="P9" i="8"/>
  <c r="O9" i="8"/>
  <c r="AM8" i="8"/>
  <c r="AL8" i="8"/>
  <c r="AF8" i="8"/>
  <c r="AE8" i="8"/>
  <c r="X8" i="8"/>
  <c r="W8" i="8"/>
  <c r="P8" i="8"/>
  <c r="O8" i="8"/>
  <c r="AM7" i="8"/>
  <c r="AL7" i="8"/>
  <c r="AK7" i="8"/>
  <c r="AI7" i="8"/>
  <c r="AH7" i="8"/>
  <c r="AJ7" i="8" s="1"/>
  <c r="AG7" i="8"/>
  <c r="AF7" i="8"/>
  <c r="AE7" i="8"/>
  <c r="X7" i="8"/>
  <c r="W7" i="8"/>
  <c r="P7" i="8"/>
  <c r="O7" i="8"/>
  <c r="AM6" i="8"/>
  <c r="AL6" i="8"/>
  <c r="AK6" i="8"/>
  <c r="AH6" i="8"/>
  <c r="AJ6" i="8" s="1"/>
  <c r="AG6" i="8"/>
  <c r="AI6" i="8" s="1"/>
  <c r="AF6" i="8"/>
  <c r="AE6" i="8"/>
  <c r="X6" i="8"/>
  <c r="W6" i="8"/>
  <c r="P6" i="8"/>
  <c r="O6" i="8"/>
  <c r="AM5" i="8"/>
  <c r="AL5" i="8"/>
  <c r="AK5" i="8"/>
  <c r="AI5" i="8"/>
  <c r="AH5" i="8"/>
  <c r="AJ5" i="8" s="1"/>
  <c r="AG5" i="8"/>
  <c r="AF5" i="8"/>
  <c r="AE5" i="8"/>
  <c r="X5" i="8"/>
  <c r="W5" i="8"/>
  <c r="P5" i="8"/>
  <c r="O5" i="8"/>
  <c r="R202" i="7"/>
  <c r="P202" i="7"/>
  <c r="S202" i="7" s="1"/>
  <c r="I202" i="7"/>
  <c r="S201" i="7"/>
  <c r="R201" i="7"/>
  <c r="P201" i="7"/>
  <c r="O201" i="7"/>
  <c r="I201" i="7"/>
  <c r="P200" i="7"/>
  <c r="O200" i="7"/>
  <c r="I200" i="7"/>
  <c r="S199" i="7"/>
  <c r="P199" i="7"/>
  <c r="R199" i="7" s="1"/>
  <c r="O199" i="7"/>
  <c r="I199" i="7"/>
  <c r="S198" i="7"/>
  <c r="R198" i="7"/>
  <c r="P198" i="7"/>
  <c r="O198" i="7"/>
  <c r="I198" i="7"/>
  <c r="R197" i="7"/>
  <c r="P197" i="7"/>
  <c r="S197" i="7" s="1"/>
  <c r="O197" i="7"/>
  <c r="I197" i="7"/>
  <c r="S196" i="7"/>
  <c r="P196" i="7"/>
  <c r="R196" i="7" s="1"/>
  <c r="O196" i="7"/>
  <c r="I196" i="7"/>
  <c r="S195" i="7"/>
  <c r="R195" i="7"/>
  <c r="P195" i="7"/>
  <c r="O195" i="7"/>
  <c r="I195" i="7"/>
  <c r="S194" i="7"/>
  <c r="R194" i="7"/>
  <c r="P194" i="7"/>
  <c r="O194" i="7"/>
  <c r="I194" i="7"/>
  <c r="S193" i="7"/>
  <c r="R193" i="7"/>
  <c r="P193" i="7"/>
  <c r="O193" i="7"/>
  <c r="I193" i="7"/>
  <c r="R192" i="7"/>
  <c r="P192" i="7"/>
  <c r="S192" i="7" s="1"/>
  <c r="O192" i="7"/>
  <c r="I192" i="7"/>
  <c r="R191" i="7"/>
  <c r="P191" i="7"/>
  <c r="S191" i="7" s="1"/>
  <c r="O191" i="7"/>
  <c r="I191" i="7"/>
  <c r="S190" i="7"/>
  <c r="P190" i="7"/>
  <c r="R190" i="7" s="1"/>
  <c r="O190" i="7"/>
  <c r="I190" i="7"/>
  <c r="S189" i="7"/>
  <c r="R189" i="7"/>
  <c r="P189" i="7"/>
  <c r="O189" i="7"/>
  <c r="I189" i="7"/>
  <c r="S188" i="7"/>
  <c r="R188" i="7"/>
  <c r="P188" i="7"/>
  <c r="O188" i="7"/>
  <c r="I188" i="7"/>
  <c r="P187" i="7"/>
  <c r="R187" i="7" s="1"/>
  <c r="O187" i="7"/>
  <c r="I187" i="7"/>
  <c r="P186" i="7"/>
  <c r="O186" i="7"/>
  <c r="I186" i="7"/>
  <c r="R185" i="7"/>
  <c r="P185" i="7"/>
  <c r="S185" i="7" s="1"/>
  <c r="O185" i="7"/>
  <c r="I185" i="7"/>
  <c r="P184" i="7"/>
  <c r="O184" i="7"/>
  <c r="I184" i="7"/>
  <c r="S183" i="7"/>
  <c r="R183" i="7"/>
  <c r="P183" i="7"/>
  <c r="O183" i="7"/>
  <c r="I183" i="7"/>
  <c r="R182" i="7"/>
  <c r="P182" i="7"/>
  <c r="S182" i="7" s="1"/>
  <c r="O182" i="7"/>
  <c r="I182" i="7"/>
  <c r="P181" i="7"/>
  <c r="R181" i="7" s="1"/>
  <c r="O181" i="7"/>
  <c r="I181" i="7"/>
  <c r="S180" i="7"/>
  <c r="R180" i="7"/>
  <c r="P180" i="7"/>
  <c r="O180" i="7"/>
  <c r="I180" i="7"/>
  <c r="P179" i="7"/>
  <c r="O179" i="7"/>
  <c r="I179" i="7"/>
  <c r="P178" i="7"/>
  <c r="R178" i="7" s="1"/>
  <c r="O178" i="7"/>
  <c r="I178" i="7"/>
  <c r="S177" i="7"/>
  <c r="R177" i="7"/>
  <c r="P177" i="7"/>
  <c r="O177" i="7"/>
  <c r="I177" i="7"/>
  <c r="S176" i="7"/>
  <c r="R176" i="7"/>
  <c r="P176" i="7"/>
  <c r="O176" i="7"/>
  <c r="I176" i="7"/>
  <c r="S175" i="7"/>
  <c r="R175" i="7"/>
  <c r="P175" i="7"/>
  <c r="O175" i="7"/>
  <c r="I175" i="7"/>
  <c r="P174" i="7"/>
  <c r="O174" i="7"/>
  <c r="I174" i="7"/>
  <c r="P173" i="7"/>
  <c r="O173" i="7"/>
  <c r="I173" i="7"/>
  <c r="S172" i="7"/>
  <c r="P172" i="7"/>
  <c r="R172" i="7" s="1"/>
  <c r="O172" i="7"/>
  <c r="I172" i="7"/>
  <c r="S171" i="7"/>
  <c r="R171" i="7"/>
  <c r="P171" i="7"/>
  <c r="O171" i="7"/>
  <c r="I171" i="7"/>
  <c r="S170" i="7"/>
  <c r="R170" i="7"/>
  <c r="P170" i="7"/>
  <c r="O170" i="7"/>
  <c r="I170" i="7"/>
  <c r="S169" i="7"/>
  <c r="R169" i="7"/>
  <c r="P169" i="7"/>
  <c r="O169" i="7"/>
  <c r="I169" i="7"/>
  <c r="P168" i="7"/>
  <c r="S168" i="7" s="1"/>
  <c r="O168" i="7"/>
  <c r="I168" i="7"/>
  <c r="R167" i="7"/>
  <c r="P167" i="7"/>
  <c r="S167" i="7" s="1"/>
  <c r="O167" i="7"/>
  <c r="I167" i="7"/>
  <c r="S166" i="7"/>
  <c r="P166" i="7"/>
  <c r="R166" i="7" s="1"/>
  <c r="O166" i="7"/>
  <c r="I166" i="7"/>
  <c r="S165" i="7"/>
  <c r="R165" i="7"/>
  <c r="P165" i="7"/>
  <c r="O165" i="7"/>
  <c r="I165" i="7"/>
  <c r="R164" i="7"/>
  <c r="P164" i="7"/>
  <c r="S164" i="7" s="1"/>
  <c r="O164" i="7"/>
  <c r="I164" i="7"/>
  <c r="P163" i="7"/>
  <c r="O163" i="7"/>
  <c r="I163" i="7"/>
  <c r="S162" i="7"/>
  <c r="R162" i="7"/>
  <c r="P162" i="7"/>
  <c r="O162" i="7"/>
  <c r="I162" i="7"/>
  <c r="R161" i="7"/>
  <c r="P161" i="7"/>
  <c r="S161" i="7" s="1"/>
  <c r="O161" i="7"/>
  <c r="I161" i="7"/>
  <c r="S160" i="7"/>
  <c r="P160" i="7"/>
  <c r="R160" i="7" s="1"/>
  <c r="O160" i="7"/>
  <c r="I160" i="7"/>
  <c r="S159" i="7"/>
  <c r="R159" i="7"/>
  <c r="P159" i="7"/>
  <c r="O159" i="7"/>
  <c r="I159" i="7"/>
  <c r="S158" i="7"/>
  <c r="R158" i="7"/>
  <c r="P158" i="7"/>
  <c r="O158" i="7"/>
  <c r="I158" i="7"/>
  <c r="S157" i="7"/>
  <c r="P157" i="7"/>
  <c r="R157" i="7" s="1"/>
  <c r="O157" i="7"/>
  <c r="I157" i="7"/>
  <c r="S156" i="7"/>
  <c r="R156" i="7"/>
  <c r="P156" i="7"/>
  <c r="O156" i="7"/>
  <c r="I156" i="7"/>
  <c r="R155" i="7"/>
  <c r="P155" i="7"/>
  <c r="S155" i="7" s="1"/>
  <c r="O155" i="7"/>
  <c r="I155" i="7"/>
  <c r="S154" i="7"/>
  <c r="P154" i="7"/>
  <c r="R154" i="7" s="1"/>
  <c r="O154" i="7"/>
  <c r="I154" i="7"/>
  <c r="S153" i="7"/>
  <c r="R153" i="7"/>
  <c r="P153" i="7"/>
  <c r="O153" i="7"/>
  <c r="I153" i="7"/>
  <c r="R152" i="7"/>
  <c r="P152" i="7"/>
  <c r="S152" i="7" s="1"/>
  <c r="O152" i="7"/>
  <c r="I152" i="7"/>
  <c r="S151" i="7"/>
  <c r="P151" i="7"/>
  <c r="R151" i="7" s="1"/>
  <c r="O151" i="7"/>
  <c r="I151" i="7"/>
  <c r="P150" i="7"/>
  <c r="O150" i="7"/>
  <c r="I150" i="7"/>
  <c r="R149" i="7"/>
  <c r="P149" i="7"/>
  <c r="S149" i="7" s="1"/>
  <c r="O149" i="7"/>
  <c r="I149" i="7"/>
  <c r="S148" i="7"/>
  <c r="P148" i="7"/>
  <c r="R148" i="7" s="1"/>
  <c r="O148" i="7"/>
  <c r="I148" i="7"/>
  <c r="S147" i="7"/>
  <c r="R147" i="7"/>
  <c r="P147" i="7"/>
  <c r="O147" i="7"/>
  <c r="I147" i="7"/>
  <c r="R146" i="7"/>
  <c r="P146" i="7"/>
  <c r="S146" i="7" s="1"/>
  <c r="O146" i="7"/>
  <c r="I146" i="7"/>
  <c r="P145" i="7"/>
  <c r="R145" i="7" s="1"/>
  <c r="O145" i="7"/>
  <c r="I145" i="7"/>
  <c r="S144" i="7"/>
  <c r="R144" i="7"/>
  <c r="P144" i="7"/>
  <c r="O144" i="7"/>
  <c r="I144" i="7"/>
  <c r="P143" i="7"/>
  <c r="S143" i="7" s="1"/>
  <c r="O143" i="7"/>
  <c r="I143" i="7"/>
  <c r="S142" i="7"/>
  <c r="P142" i="7"/>
  <c r="R142" i="7" s="1"/>
  <c r="O142" i="7"/>
  <c r="I142" i="7"/>
  <c r="S141" i="7"/>
  <c r="R141" i="7"/>
  <c r="P141" i="7"/>
  <c r="O141" i="7"/>
  <c r="I141" i="7"/>
  <c r="S140" i="7"/>
  <c r="R140" i="7"/>
  <c r="P140" i="7"/>
  <c r="O140" i="7"/>
  <c r="I140" i="7"/>
  <c r="R139" i="7"/>
  <c r="P139" i="7"/>
  <c r="S139" i="7" s="1"/>
  <c r="O139" i="7"/>
  <c r="I139" i="7"/>
  <c r="S138" i="7"/>
  <c r="R138" i="7"/>
  <c r="P138" i="7"/>
  <c r="O138" i="7"/>
  <c r="I138" i="7"/>
  <c r="R137" i="7"/>
  <c r="P137" i="7"/>
  <c r="S137" i="7" s="1"/>
  <c r="O137" i="7"/>
  <c r="I137" i="7"/>
  <c r="S136" i="7"/>
  <c r="P136" i="7"/>
  <c r="R136" i="7" s="1"/>
  <c r="O136" i="7"/>
  <c r="I136" i="7"/>
  <c r="S135" i="7"/>
  <c r="R135" i="7"/>
  <c r="P135" i="7"/>
  <c r="O135" i="7"/>
  <c r="I135" i="7"/>
  <c r="P134" i="7"/>
  <c r="O134" i="7"/>
  <c r="I134" i="7"/>
  <c r="R133" i="7"/>
  <c r="P133" i="7"/>
  <c r="S133" i="7" s="1"/>
  <c r="O133" i="7"/>
  <c r="I133" i="7"/>
  <c r="P132" i="7"/>
  <c r="S132" i="7" s="1"/>
  <c r="O132" i="7"/>
  <c r="I132" i="7"/>
  <c r="R131" i="7"/>
  <c r="P131" i="7"/>
  <c r="S131" i="7" s="1"/>
  <c r="O131" i="7"/>
  <c r="I131" i="7"/>
  <c r="S130" i="7"/>
  <c r="P130" i="7"/>
  <c r="R130" i="7" s="1"/>
  <c r="O130" i="7"/>
  <c r="I130" i="7"/>
  <c r="S129" i="7"/>
  <c r="R129" i="7"/>
  <c r="P129" i="7"/>
  <c r="O129" i="7"/>
  <c r="I129" i="7"/>
  <c r="P128" i="7"/>
  <c r="O128" i="7"/>
  <c r="I128" i="7"/>
  <c r="S127" i="7"/>
  <c r="P127" i="7"/>
  <c r="R127" i="7" s="1"/>
  <c r="O127" i="7"/>
  <c r="I127" i="7"/>
  <c r="S126" i="7"/>
  <c r="R126" i="7"/>
  <c r="P126" i="7"/>
  <c r="O126" i="7"/>
  <c r="I126" i="7"/>
  <c r="R125" i="7"/>
  <c r="P125" i="7"/>
  <c r="S125" i="7" s="1"/>
  <c r="O125" i="7"/>
  <c r="I125" i="7"/>
  <c r="S124" i="7"/>
  <c r="P124" i="7"/>
  <c r="R124" i="7" s="1"/>
  <c r="O124" i="7"/>
  <c r="I124" i="7"/>
  <c r="S123" i="7"/>
  <c r="R123" i="7"/>
  <c r="P123" i="7"/>
  <c r="O123" i="7"/>
  <c r="I123" i="7"/>
  <c r="S122" i="7"/>
  <c r="R122" i="7"/>
  <c r="P122" i="7"/>
  <c r="O122" i="7"/>
  <c r="I122" i="7"/>
  <c r="S121" i="7"/>
  <c r="R121" i="7"/>
  <c r="P121" i="7"/>
  <c r="O121" i="7"/>
  <c r="I121" i="7"/>
  <c r="P120" i="7"/>
  <c r="S120" i="7" s="1"/>
  <c r="O120" i="7"/>
  <c r="I120" i="7"/>
  <c r="R119" i="7"/>
  <c r="P119" i="7"/>
  <c r="S119" i="7" s="1"/>
  <c r="O119" i="7"/>
  <c r="I119" i="7"/>
  <c r="S118" i="7"/>
  <c r="P118" i="7"/>
  <c r="R118" i="7" s="1"/>
  <c r="O118" i="7"/>
  <c r="I118" i="7"/>
  <c r="S117" i="7"/>
  <c r="R117" i="7"/>
  <c r="P117" i="7"/>
  <c r="O117" i="7"/>
  <c r="I117" i="7"/>
  <c r="S116" i="7"/>
  <c r="R116" i="7"/>
  <c r="P116" i="7"/>
  <c r="O116" i="7"/>
  <c r="I116" i="7"/>
  <c r="S115" i="7"/>
  <c r="P115" i="7"/>
  <c r="R115" i="7" s="1"/>
  <c r="O115" i="7"/>
  <c r="I115" i="7"/>
  <c r="R114" i="7"/>
  <c r="P114" i="7"/>
  <c r="S114" i="7" s="1"/>
  <c r="O114" i="7"/>
  <c r="I114" i="7"/>
  <c r="R113" i="7"/>
  <c r="P113" i="7"/>
  <c r="S113" i="7" s="1"/>
  <c r="O113" i="7"/>
  <c r="I113" i="7"/>
  <c r="P112" i="7"/>
  <c r="O112" i="7"/>
  <c r="I112" i="7"/>
  <c r="S111" i="7"/>
  <c r="R111" i="7"/>
  <c r="P111" i="7"/>
  <c r="O111" i="7"/>
  <c r="I111" i="7"/>
  <c r="R110" i="7"/>
  <c r="P110" i="7"/>
  <c r="S110" i="7" s="1"/>
  <c r="O110" i="7"/>
  <c r="I110" i="7"/>
  <c r="S109" i="7"/>
  <c r="P109" i="7"/>
  <c r="R109" i="7" s="1"/>
  <c r="O109" i="7"/>
  <c r="I109" i="7"/>
  <c r="S108" i="7"/>
  <c r="R108" i="7"/>
  <c r="P108" i="7"/>
  <c r="O108" i="7"/>
  <c r="I108" i="7"/>
  <c r="P107" i="7"/>
  <c r="O107" i="7"/>
  <c r="I107" i="7"/>
  <c r="S106" i="7"/>
  <c r="P106" i="7"/>
  <c r="R106" i="7" s="1"/>
  <c r="O106" i="7"/>
  <c r="I106" i="7"/>
  <c r="S105" i="7"/>
  <c r="R105" i="7"/>
  <c r="P105" i="7"/>
  <c r="O105" i="7"/>
  <c r="I105" i="7"/>
  <c r="S104" i="7"/>
  <c r="R104" i="7"/>
  <c r="P104" i="7"/>
  <c r="O104" i="7"/>
  <c r="I104" i="7"/>
  <c r="S103" i="7"/>
  <c r="R103" i="7"/>
  <c r="P103" i="7"/>
  <c r="O103" i="7"/>
  <c r="I103" i="7"/>
  <c r="P102" i="7"/>
  <c r="O102" i="7"/>
  <c r="I102" i="7"/>
  <c r="P101" i="7"/>
  <c r="S101" i="7" s="1"/>
  <c r="O101" i="7"/>
  <c r="I101" i="7"/>
  <c r="S100" i="7"/>
  <c r="P100" i="7"/>
  <c r="R100" i="7" s="1"/>
  <c r="O100" i="7"/>
  <c r="I100" i="7"/>
  <c r="S99" i="7"/>
  <c r="R99" i="7"/>
  <c r="P99" i="7"/>
  <c r="O99" i="7"/>
  <c r="I99" i="7"/>
  <c r="P98" i="7"/>
  <c r="O98" i="7"/>
  <c r="I98" i="7"/>
  <c r="S97" i="7"/>
  <c r="R97" i="7"/>
  <c r="P97" i="7"/>
  <c r="O97" i="7"/>
  <c r="I97" i="7"/>
  <c r="R96" i="7"/>
  <c r="P96" i="7"/>
  <c r="S96" i="7" s="1"/>
  <c r="O96" i="7"/>
  <c r="I96" i="7"/>
  <c r="R95" i="7"/>
  <c r="P95" i="7"/>
  <c r="S95" i="7" s="1"/>
  <c r="O95" i="7"/>
  <c r="I95" i="7"/>
  <c r="S94" i="7"/>
  <c r="P94" i="7"/>
  <c r="R94" i="7" s="1"/>
  <c r="O94" i="7"/>
  <c r="I94" i="7"/>
  <c r="S93" i="7"/>
  <c r="R93" i="7"/>
  <c r="P93" i="7"/>
  <c r="O93" i="7"/>
  <c r="I93" i="7"/>
  <c r="R92" i="7"/>
  <c r="P92" i="7"/>
  <c r="S92" i="7" s="1"/>
  <c r="O92" i="7"/>
  <c r="I92" i="7"/>
  <c r="P91" i="7"/>
  <c r="O91" i="7"/>
  <c r="I91" i="7"/>
  <c r="S90" i="7"/>
  <c r="R90" i="7"/>
  <c r="P90" i="7"/>
  <c r="O90" i="7"/>
  <c r="I90" i="7"/>
  <c r="R89" i="7"/>
  <c r="P89" i="7"/>
  <c r="S89" i="7" s="1"/>
  <c r="O89" i="7"/>
  <c r="I89" i="7"/>
  <c r="S88" i="7"/>
  <c r="P88" i="7"/>
  <c r="R88" i="7" s="1"/>
  <c r="O88" i="7"/>
  <c r="I88" i="7"/>
  <c r="S87" i="7"/>
  <c r="R87" i="7"/>
  <c r="P87" i="7"/>
  <c r="O87" i="7"/>
  <c r="I87" i="7"/>
  <c r="S86" i="7"/>
  <c r="R86" i="7"/>
  <c r="P86" i="7"/>
  <c r="O86" i="7"/>
  <c r="I86" i="7"/>
  <c r="S85" i="7"/>
  <c r="R85" i="7"/>
  <c r="P85" i="7"/>
  <c r="O85" i="7"/>
  <c r="I85" i="7"/>
  <c r="S84" i="7"/>
  <c r="R84" i="7"/>
  <c r="P84" i="7"/>
  <c r="O84" i="7"/>
  <c r="I84" i="7"/>
  <c r="R83" i="7"/>
  <c r="P83" i="7"/>
  <c r="S83" i="7" s="1"/>
  <c r="O83" i="7"/>
  <c r="I83" i="7"/>
  <c r="S82" i="7"/>
  <c r="P82" i="7"/>
  <c r="R82" i="7" s="1"/>
  <c r="O82" i="7"/>
  <c r="I82" i="7"/>
  <c r="S81" i="7"/>
  <c r="R81" i="7"/>
  <c r="P81" i="7"/>
  <c r="O81" i="7"/>
  <c r="I81" i="7"/>
  <c r="R80" i="7"/>
  <c r="P80" i="7"/>
  <c r="S80" i="7" s="1"/>
  <c r="O80" i="7"/>
  <c r="I80" i="7"/>
  <c r="P79" i="7"/>
  <c r="S79" i="7" s="1"/>
  <c r="O79" i="7"/>
  <c r="I79" i="7"/>
  <c r="P78" i="7"/>
  <c r="O78" i="7"/>
  <c r="I78" i="7"/>
  <c r="R77" i="7"/>
  <c r="P77" i="7"/>
  <c r="S77" i="7" s="1"/>
  <c r="O77" i="7"/>
  <c r="I77" i="7"/>
  <c r="P76" i="7"/>
  <c r="O76" i="7"/>
  <c r="I76" i="7"/>
  <c r="S75" i="7"/>
  <c r="R75" i="7"/>
  <c r="P75" i="7"/>
  <c r="O75" i="7"/>
  <c r="I75" i="7"/>
  <c r="R74" i="7"/>
  <c r="P74" i="7"/>
  <c r="S74" i="7" s="1"/>
  <c r="O74" i="7"/>
  <c r="I74" i="7"/>
  <c r="P73" i="7"/>
  <c r="R73" i="7" s="1"/>
  <c r="O73" i="7"/>
  <c r="I73" i="7"/>
  <c r="S72" i="7"/>
  <c r="R72" i="7"/>
  <c r="P72" i="7"/>
  <c r="O72" i="7"/>
  <c r="I72" i="7"/>
  <c r="R71" i="7"/>
  <c r="P71" i="7"/>
  <c r="S71" i="7" s="1"/>
  <c r="O71" i="7"/>
  <c r="I71" i="7"/>
  <c r="S70" i="7"/>
  <c r="P70" i="7"/>
  <c r="R70" i="7" s="1"/>
  <c r="O70" i="7"/>
  <c r="I70" i="7"/>
  <c r="S69" i="7"/>
  <c r="R69" i="7"/>
  <c r="P69" i="7"/>
  <c r="O69" i="7"/>
  <c r="I69" i="7"/>
  <c r="S68" i="7"/>
  <c r="R68" i="7"/>
  <c r="P68" i="7"/>
  <c r="O68" i="7"/>
  <c r="I68" i="7"/>
  <c r="R67" i="7"/>
  <c r="P67" i="7"/>
  <c r="S67" i="7" s="1"/>
  <c r="O67" i="7"/>
  <c r="I67" i="7"/>
  <c r="S66" i="7"/>
  <c r="R66" i="7"/>
  <c r="P66" i="7"/>
  <c r="O66" i="7"/>
  <c r="I66" i="7"/>
  <c r="R65" i="7"/>
  <c r="P65" i="7"/>
  <c r="S65" i="7" s="1"/>
  <c r="O65" i="7"/>
  <c r="I65" i="7"/>
  <c r="S64" i="7"/>
  <c r="P64" i="7"/>
  <c r="R64" i="7" s="1"/>
  <c r="O64" i="7"/>
  <c r="I64" i="7"/>
  <c r="S63" i="7"/>
  <c r="R63" i="7"/>
  <c r="P63" i="7"/>
  <c r="O63" i="7"/>
  <c r="I63" i="7"/>
  <c r="P62" i="7"/>
  <c r="O62" i="7"/>
  <c r="I62" i="7"/>
  <c r="P61" i="7"/>
  <c r="O61" i="7"/>
  <c r="I61" i="7"/>
  <c r="R60" i="7"/>
  <c r="P60" i="7"/>
  <c r="S60" i="7" s="1"/>
  <c r="O60" i="7"/>
  <c r="I60" i="7"/>
  <c r="R59" i="7"/>
  <c r="P59" i="7"/>
  <c r="S59" i="7" s="1"/>
  <c r="O59" i="7"/>
  <c r="I59" i="7"/>
  <c r="P58" i="7"/>
  <c r="O58" i="7"/>
  <c r="I58" i="7"/>
  <c r="S57" i="7"/>
  <c r="R57" i="7"/>
  <c r="P57" i="7"/>
  <c r="O57" i="7"/>
  <c r="I57" i="7"/>
  <c r="P56" i="7"/>
  <c r="O56" i="7"/>
  <c r="I56" i="7"/>
  <c r="P55" i="7"/>
  <c r="O55" i="7"/>
  <c r="I55" i="7"/>
  <c r="S54" i="7"/>
  <c r="R54" i="7"/>
  <c r="P54" i="7"/>
  <c r="O54" i="7"/>
  <c r="I54" i="7"/>
  <c r="R53" i="7"/>
  <c r="P53" i="7"/>
  <c r="S53" i="7" s="1"/>
  <c r="O53" i="7"/>
  <c r="I53" i="7"/>
  <c r="S52" i="7"/>
  <c r="P52" i="7"/>
  <c r="R52" i="7" s="1"/>
  <c r="O52" i="7"/>
  <c r="I52" i="7"/>
  <c r="S51" i="7"/>
  <c r="R51" i="7"/>
  <c r="P51" i="7"/>
  <c r="O51" i="7"/>
  <c r="I51" i="7"/>
  <c r="S50" i="7"/>
  <c r="R50" i="7"/>
  <c r="P50" i="7"/>
  <c r="O50" i="7"/>
  <c r="I50" i="7"/>
  <c r="S49" i="7"/>
  <c r="R49" i="7"/>
  <c r="P49" i="7"/>
  <c r="O49" i="7"/>
  <c r="I49" i="7"/>
  <c r="P48" i="7"/>
  <c r="S48" i="7" s="1"/>
  <c r="O48" i="7"/>
  <c r="I48" i="7"/>
  <c r="P47" i="7"/>
  <c r="O47" i="7"/>
  <c r="I47" i="7"/>
  <c r="S46" i="7"/>
  <c r="P46" i="7"/>
  <c r="R46" i="7" s="1"/>
  <c r="O46" i="7"/>
  <c r="I46" i="7"/>
  <c r="P45" i="7"/>
  <c r="S45" i="7" s="1"/>
  <c r="O45" i="7"/>
  <c r="I45" i="7"/>
  <c r="S44" i="7"/>
  <c r="R44" i="7"/>
  <c r="P44" i="7"/>
  <c r="O44" i="7"/>
  <c r="I44" i="7"/>
  <c r="P43" i="7"/>
  <c r="O43" i="7"/>
  <c r="I43" i="7"/>
  <c r="R42" i="7"/>
  <c r="P42" i="7"/>
  <c r="S42" i="7" s="1"/>
  <c r="O42" i="7"/>
  <c r="I42" i="7"/>
  <c r="S41" i="7"/>
  <c r="P41" i="7"/>
  <c r="R41" i="7" s="1"/>
  <c r="O41" i="7"/>
  <c r="I41" i="7"/>
  <c r="S40" i="7"/>
  <c r="R40" i="7"/>
  <c r="P40" i="7"/>
  <c r="O40" i="7"/>
  <c r="I40" i="7"/>
  <c r="P39" i="7"/>
  <c r="O39" i="7"/>
  <c r="I39" i="7"/>
  <c r="R38" i="7"/>
  <c r="P38" i="7"/>
  <c r="S38" i="7" s="1"/>
  <c r="O38" i="7"/>
  <c r="I38" i="7"/>
  <c r="P37" i="7"/>
  <c r="S37" i="7" s="1"/>
  <c r="O37" i="7"/>
  <c r="I37" i="7"/>
  <c r="R36" i="7"/>
  <c r="P36" i="7"/>
  <c r="S36" i="7" s="1"/>
  <c r="O36" i="7"/>
  <c r="I36" i="7"/>
  <c r="P35" i="7"/>
  <c r="O35" i="7"/>
  <c r="I35" i="7"/>
  <c r="S34" i="7"/>
  <c r="R34" i="7"/>
  <c r="P34" i="7"/>
  <c r="O34" i="7"/>
  <c r="I34" i="7"/>
  <c r="P33" i="7"/>
  <c r="O33" i="7"/>
  <c r="I33" i="7"/>
  <c r="S32" i="7"/>
  <c r="P32" i="7"/>
  <c r="R32" i="7" s="1"/>
  <c r="O32" i="7"/>
  <c r="I32" i="7"/>
  <c r="S31" i="7"/>
  <c r="R31" i="7"/>
  <c r="P31" i="7"/>
  <c r="O31" i="7"/>
  <c r="I31" i="7"/>
  <c r="P30" i="7"/>
  <c r="O30" i="7"/>
  <c r="I30" i="7"/>
  <c r="P29" i="7"/>
  <c r="R29" i="7" s="1"/>
  <c r="O29" i="7"/>
  <c r="I29" i="7"/>
  <c r="S28" i="7"/>
  <c r="R28" i="7"/>
  <c r="P28" i="7"/>
  <c r="O28" i="7"/>
  <c r="I28" i="7"/>
  <c r="S27" i="7"/>
  <c r="R27" i="7"/>
  <c r="P27" i="7"/>
  <c r="O27" i="7"/>
  <c r="I27" i="7"/>
  <c r="P26" i="7"/>
  <c r="S26" i="7" s="1"/>
  <c r="O26" i="7"/>
  <c r="I26" i="7"/>
  <c r="P25" i="7"/>
  <c r="O25" i="7"/>
  <c r="I25" i="7"/>
  <c r="R24" i="7"/>
  <c r="P24" i="7"/>
  <c r="S24" i="7" s="1"/>
  <c r="O24" i="7"/>
  <c r="I24" i="7"/>
  <c r="S23" i="7"/>
  <c r="P23" i="7"/>
  <c r="R23" i="7" s="1"/>
  <c r="O23" i="7"/>
  <c r="I23" i="7"/>
  <c r="S22" i="7"/>
  <c r="R22" i="7"/>
  <c r="P22" i="7"/>
  <c r="O22" i="7"/>
  <c r="I22" i="7"/>
  <c r="P21" i="7"/>
  <c r="O21" i="7"/>
  <c r="I21" i="7"/>
  <c r="R20" i="7"/>
  <c r="P20" i="7"/>
  <c r="S20" i="7" s="1"/>
  <c r="O20" i="7"/>
  <c r="I20" i="7"/>
  <c r="S19" i="7"/>
  <c r="R19" i="7"/>
  <c r="P19" i="7"/>
  <c r="O19" i="7"/>
  <c r="I19" i="7"/>
  <c r="R18" i="7"/>
  <c r="P18" i="7"/>
  <c r="S18" i="7" s="1"/>
  <c r="O18" i="7"/>
  <c r="I18" i="7"/>
  <c r="P17" i="7"/>
  <c r="O17" i="7"/>
  <c r="I17" i="7"/>
  <c r="S16" i="7"/>
  <c r="R16" i="7"/>
  <c r="P16" i="7"/>
  <c r="O16" i="7"/>
  <c r="I16" i="7"/>
  <c r="P15" i="7"/>
  <c r="O15" i="7"/>
  <c r="I15" i="7"/>
  <c r="O14" i="7"/>
  <c r="P14" i="7" s="1"/>
  <c r="I14" i="7"/>
  <c r="R13" i="7"/>
  <c r="O13" i="7"/>
  <c r="I13" i="7"/>
  <c r="P13" i="7" s="1"/>
  <c r="O12" i="7"/>
  <c r="I12" i="7"/>
  <c r="P12" i="7" s="1"/>
  <c r="O11" i="7"/>
  <c r="I11" i="7"/>
  <c r="P11" i="7" s="1"/>
  <c r="R11" i="7" s="1"/>
  <c r="O10" i="7"/>
  <c r="I10" i="7"/>
  <c r="P10" i="7" s="1"/>
  <c r="R10" i="7" s="1"/>
  <c r="O9" i="7"/>
  <c r="I9" i="7"/>
  <c r="P9" i="7" s="1"/>
  <c r="R8" i="7"/>
  <c r="P8" i="7"/>
  <c r="O8" i="7"/>
  <c r="I8" i="7"/>
  <c r="O7" i="7"/>
  <c r="I7" i="7"/>
  <c r="O6" i="7"/>
  <c r="I6" i="7"/>
  <c r="P6" i="7" s="1"/>
  <c r="P5" i="7"/>
  <c r="R5" i="7" s="1"/>
  <c r="O5" i="7"/>
  <c r="I5" i="7"/>
  <c r="O4" i="7"/>
  <c r="I4" i="7"/>
  <c r="AW204" i="6"/>
  <c r="AW203" i="6"/>
  <c r="AW202" i="6"/>
  <c r="AW201" i="6"/>
  <c r="BE200" i="6"/>
  <c r="BC200" i="6"/>
  <c r="BB200" i="6"/>
  <c r="BA200" i="6"/>
  <c r="AR200" i="6"/>
  <c r="AG200" i="6"/>
  <c r="V200" i="6"/>
  <c r="AS200" i="6" s="1"/>
  <c r="AU200" i="6" s="1"/>
  <c r="Q200" i="7" s="1"/>
  <c r="BC199" i="6"/>
  <c r="BB199" i="6"/>
  <c r="BA199" i="6"/>
  <c r="AG199" i="6"/>
  <c r="BC198" i="6"/>
  <c r="BB198" i="6"/>
  <c r="BA198" i="6"/>
  <c r="AR198" i="6"/>
  <c r="AG198" i="6"/>
  <c r="V198" i="6"/>
  <c r="BC197" i="6"/>
  <c r="BB197" i="6"/>
  <c r="BA197" i="6"/>
  <c r="AR197" i="6"/>
  <c r="AG197" i="6"/>
  <c r="V197" i="6"/>
  <c r="BC196" i="6"/>
  <c r="BB196" i="6"/>
  <c r="BA196" i="6"/>
  <c r="AR196" i="6"/>
  <c r="AG196" i="6"/>
  <c r="V196" i="6"/>
  <c r="AS196" i="6" s="1"/>
  <c r="AU196" i="6" s="1"/>
  <c r="Q196" i="7" s="1"/>
  <c r="BC195" i="6"/>
  <c r="BB195" i="6"/>
  <c r="BA195" i="6"/>
  <c r="AR195" i="6"/>
  <c r="V195" i="6"/>
  <c r="BC194" i="6"/>
  <c r="BB194" i="6"/>
  <c r="BA194" i="6"/>
  <c r="AR194" i="6"/>
  <c r="AG194" i="6"/>
  <c r="V194" i="6"/>
  <c r="AS194" i="6" s="1"/>
  <c r="AU194" i="6" s="1"/>
  <c r="Q194" i="7" s="1"/>
  <c r="BC193" i="6"/>
  <c r="BB193" i="6"/>
  <c r="BA193" i="6"/>
  <c r="AG193" i="6"/>
  <c r="BC192" i="6"/>
  <c r="BB192" i="6"/>
  <c r="BA192" i="6"/>
  <c r="AR192" i="6"/>
  <c r="AG192" i="6"/>
  <c r="V192" i="6"/>
  <c r="AS192" i="6" s="1"/>
  <c r="AU192" i="6" s="1"/>
  <c r="Q192" i="7" s="1"/>
  <c r="BC191" i="6"/>
  <c r="BB191" i="6"/>
  <c r="BA191" i="6"/>
  <c r="AR191" i="6"/>
  <c r="AG191" i="6"/>
  <c r="V191" i="6"/>
  <c r="BC190" i="6"/>
  <c r="BB190" i="6"/>
  <c r="BA190" i="6"/>
  <c r="AR190" i="6"/>
  <c r="AG190" i="6"/>
  <c r="V190" i="6"/>
  <c r="BC189" i="6"/>
  <c r="BB189" i="6"/>
  <c r="BA189" i="6"/>
  <c r="AR189" i="6"/>
  <c r="AG189" i="6"/>
  <c r="V189" i="6"/>
  <c r="BC188" i="6"/>
  <c r="BB188" i="6"/>
  <c r="BA188" i="6"/>
  <c r="AR188" i="6"/>
  <c r="AG188" i="6"/>
  <c r="V188" i="6"/>
  <c r="AS188" i="6" s="1"/>
  <c r="BC187" i="6"/>
  <c r="BB187" i="6"/>
  <c r="BA187" i="6"/>
  <c r="AR187" i="6"/>
  <c r="AG187" i="6"/>
  <c r="V187" i="6"/>
  <c r="BE186" i="6"/>
  <c r="BC186" i="6"/>
  <c r="BB186" i="6"/>
  <c r="BA186" i="6"/>
  <c r="AR186" i="6"/>
  <c r="AG186" i="6"/>
  <c r="V186" i="6"/>
  <c r="AS186" i="6" s="1"/>
  <c r="AU186" i="6" s="1"/>
  <c r="Q186" i="7" s="1"/>
  <c r="BC185" i="6"/>
  <c r="BB185" i="6"/>
  <c r="BA185" i="6"/>
  <c r="AR185" i="6"/>
  <c r="AG185" i="6"/>
  <c r="V185" i="6"/>
  <c r="BC184" i="6"/>
  <c r="BB184" i="6"/>
  <c r="BA184" i="6"/>
  <c r="AR184" i="6"/>
  <c r="AG184" i="6"/>
  <c r="V184" i="6"/>
  <c r="BC183" i="6"/>
  <c r="BB183" i="6"/>
  <c r="BA183" i="6"/>
  <c r="AR183" i="6"/>
  <c r="AG183" i="6"/>
  <c r="V183" i="6"/>
  <c r="BC182" i="6"/>
  <c r="BB182" i="6"/>
  <c r="BA182" i="6"/>
  <c r="AR182" i="6"/>
  <c r="AG182" i="6"/>
  <c r="V182" i="6"/>
  <c r="BD181" i="6"/>
  <c r="BC181" i="6"/>
  <c r="BB181" i="6"/>
  <c r="BA181" i="6"/>
  <c r="AR181" i="6"/>
  <c r="AG181" i="6"/>
  <c r="V181" i="6"/>
  <c r="BC180" i="6"/>
  <c r="BB180" i="6"/>
  <c r="BA180" i="6"/>
  <c r="AR180" i="6"/>
  <c r="AG180" i="6"/>
  <c r="V180" i="6"/>
  <c r="AS180" i="6" s="1"/>
  <c r="BC179" i="6"/>
  <c r="BB179" i="6"/>
  <c r="BA179" i="6"/>
  <c r="AR179" i="6"/>
  <c r="AG179" i="6"/>
  <c r="V179" i="6"/>
  <c r="AS179" i="6" s="1"/>
  <c r="BE178" i="6"/>
  <c r="BC178" i="6"/>
  <c r="BB178" i="6"/>
  <c r="BA178" i="6"/>
  <c r="AR178" i="6"/>
  <c r="AG178" i="6"/>
  <c r="V178" i="6"/>
  <c r="AS178" i="6" s="1"/>
  <c r="AU178" i="6" s="1"/>
  <c r="Q178" i="7" s="1"/>
  <c r="BC177" i="6"/>
  <c r="BB177" i="6"/>
  <c r="BA177" i="6"/>
  <c r="AR177" i="6"/>
  <c r="AG177" i="6"/>
  <c r="V177" i="6"/>
  <c r="BC176" i="6"/>
  <c r="BB176" i="6"/>
  <c r="BA176" i="6"/>
  <c r="AR176" i="6"/>
  <c r="AG176" i="6"/>
  <c r="V176" i="6"/>
  <c r="AS176" i="6" s="1"/>
  <c r="BC175" i="6"/>
  <c r="BB175" i="6"/>
  <c r="BA175" i="6"/>
  <c r="AR175" i="6"/>
  <c r="AG175" i="6"/>
  <c r="V175" i="6"/>
  <c r="BC174" i="6"/>
  <c r="BB174" i="6"/>
  <c r="BA174" i="6"/>
  <c r="AR174" i="6"/>
  <c r="AG174" i="6"/>
  <c r="V174" i="6"/>
  <c r="BC173" i="6"/>
  <c r="BB173" i="6"/>
  <c r="BA173" i="6"/>
  <c r="AR173" i="6"/>
  <c r="AG173" i="6"/>
  <c r="V173" i="6"/>
  <c r="BE172" i="6"/>
  <c r="BC172" i="6"/>
  <c r="BB172" i="6"/>
  <c r="BA172" i="6"/>
  <c r="AR172" i="6"/>
  <c r="AG172" i="6"/>
  <c r="V172" i="6"/>
  <c r="AS172" i="6" s="1"/>
  <c r="AU172" i="6" s="1"/>
  <c r="Q172" i="7" s="1"/>
  <c r="BC171" i="6"/>
  <c r="BB171" i="6"/>
  <c r="BA171" i="6"/>
  <c r="AR171" i="6"/>
  <c r="AG171" i="6"/>
  <c r="V171" i="6"/>
  <c r="BE170" i="6"/>
  <c r="BC170" i="6"/>
  <c r="BB170" i="6"/>
  <c r="BA170" i="6"/>
  <c r="AR170" i="6"/>
  <c r="AG170" i="6"/>
  <c r="V170" i="6"/>
  <c r="AS170" i="6" s="1"/>
  <c r="AU170" i="6" s="1"/>
  <c r="Q170" i="7" s="1"/>
  <c r="BC169" i="6"/>
  <c r="BB169" i="6"/>
  <c r="BA169" i="6"/>
  <c r="AR169" i="6"/>
  <c r="AG169" i="6"/>
  <c r="V169" i="6"/>
  <c r="BC168" i="6"/>
  <c r="BB168" i="6"/>
  <c r="BA168" i="6"/>
  <c r="AR168" i="6"/>
  <c r="AG168" i="6"/>
  <c r="V168" i="6"/>
  <c r="BC167" i="6"/>
  <c r="BB167" i="6"/>
  <c r="BA167" i="6"/>
  <c r="AR167" i="6"/>
  <c r="AG167" i="6"/>
  <c r="V167" i="6"/>
  <c r="BC166" i="6"/>
  <c r="BB166" i="6"/>
  <c r="BA166" i="6"/>
  <c r="AR166" i="6"/>
  <c r="AG166" i="6"/>
  <c r="V166" i="6"/>
  <c r="BD165" i="6"/>
  <c r="BC165" i="6"/>
  <c r="BB165" i="6"/>
  <c r="BA165" i="6"/>
  <c r="AR165" i="6"/>
  <c r="AG165" i="6"/>
  <c r="V165" i="6"/>
  <c r="BC164" i="6"/>
  <c r="BB164" i="6"/>
  <c r="BA164" i="6"/>
  <c r="AR164" i="6"/>
  <c r="AG164" i="6"/>
  <c r="V164" i="6"/>
  <c r="AS164" i="6" s="1"/>
  <c r="AU164" i="6" s="1"/>
  <c r="Q164" i="7" s="1"/>
  <c r="BC163" i="6"/>
  <c r="BB163" i="6"/>
  <c r="BA163" i="6"/>
  <c r="AR163" i="6"/>
  <c r="AG163" i="6"/>
  <c r="V163" i="6"/>
  <c r="BC162" i="6"/>
  <c r="BB162" i="6"/>
  <c r="BA162" i="6"/>
  <c r="AR162" i="6"/>
  <c r="AG162" i="6"/>
  <c r="V162" i="6"/>
  <c r="AS162" i="6" s="1"/>
  <c r="AU162" i="6" s="1"/>
  <c r="Q162" i="7" s="1"/>
  <c r="BC161" i="6"/>
  <c r="BB161" i="6"/>
  <c r="BA161" i="6"/>
  <c r="AR161" i="6"/>
  <c r="AG161" i="6"/>
  <c r="V161" i="6"/>
  <c r="BC160" i="6"/>
  <c r="BB160" i="6"/>
  <c r="BA160" i="6"/>
  <c r="AR160" i="6"/>
  <c r="AG160" i="6"/>
  <c r="V160" i="6"/>
  <c r="AS160" i="6" s="1"/>
  <c r="AU160" i="6" s="1"/>
  <c r="Q160" i="7" s="1"/>
  <c r="BC159" i="6"/>
  <c r="BB159" i="6"/>
  <c r="BA159" i="6"/>
  <c r="AR159" i="6"/>
  <c r="AG159" i="6"/>
  <c r="V159" i="6"/>
  <c r="BC158" i="6"/>
  <c r="BB158" i="6"/>
  <c r="BA158" i="6"/>
  <c r="AR158" i="6"/>
  <c r="AG158" i="6"/>
  <c r="V158" i="6"/>
  <c r="BC157" i="6"/>
  <c r="BB157" i="6"/>
  <c r="BA157" i="6"/>
  <c r="AR157" i="6"/>
  <c r="AG157" i="6"/>
  <c r="V157" i="6"/>
  <c r="BC156" i="6"/>
  <c r="BB156" i="6"/>
  <c r="BA156" i="6"/>
  <c r="AR156" i="6"/>
  <c r="AG156" i="6"/>
  <c r="V156" i="6"/>
  <c r="AS156" i="6" s="1"/>
  <c r="BC155" i="6"/>
  <c r="BB155" i="6"/>
  <c r="BA155" i="6"/>
  <c r="BE154" i="6"/>
  <c r="BC154" i="6"/>
  <c r="BB154" i="6"/>
  <c r="BA154" i="6"/>
  <c r="AR154" i="6"/>
  <c r="AG154" i="6"/>
  <c r="V154" i="6"/>
  <c r="AS154" i="6" s="1"/>
  <c r="AU154" i="6" s="1"/>
  <c r="Q154" i="7" s="1"/>
  <c r="BC153" i="6"/>
  <c r="BB153" i="6"/>
  <c r="BA153" i="6"/>
  <c r="AG153" i="6"/>
  <c r="V153" i="6"/>
  <c r="BC152" i="6"/>
  <c r="BB152" i="6"/>
  <c r="BA152" i="6"/>
  <c r="AR152" i="6"/>
  <c r="AG152" i="6"/>
  <c r="BC151" i="6"/>
  <c r="BB151" i="6"/>
  <c r="BA151" i="6"/>
  <c r="AR151" i="6"/>
  <c r="AG151" i="6"/>
  <c r="V151" i="6"/>
  <c r="BC150" i="6"/>
  <c r="BB150" i="6"/>
  <c r="BA150" i="6"/>
  <c r="AR150" i="6"/>
  <c r="AG150" i="6"/>
  <c r="BC149" i="6"/>
  <c r="BB149" i="6"/>
  <c r="BA149" i="6"/>
  <c r="AR149" i="6"/>
  <c r="AG149" i="6"/>
  <c r="V149" i="6"/>
  <c r="BC148" i="6"/>
  <c r="BB148" i="6"/>
  <c r="BA148" i="6"/>
  <c r="BC147" i="6"/>
  <c r="BB147" i="6"/>
  <c r="BA147" i="6"/>
  <c r="AR147" i="6"/>
  <c r="AG147" i="6"/>
  <c r="V147" i="6"/>
  <c r="AS147" i="6" s="1"/>
  <c r="AU147" i="6" s="1"/>
  <c r="Q147" i="7" s="1"/>
  <c r="BC146" i="6"/>
  <c r="BB146" i="6"/>
  <c r="BA146" i="6"/>
  <c r="AG146" i="6"/>
  <c r="BC145" i="6"/>
  <c r="BB145" i="6"/>
  <c r="BA145" i="6"/>
  <c r="AR145" i="6"/>
  <c r="AG145" i="6"/>
  <c r="V145" i="6"/>
  <c r="BC144" i="6"/>
  <c r="BB144" i="6"/>
  <c r="BA144" i="6"/>
  <c r="BC143" i="6"/>
  <c r="BB143" i="6"/>
  <c r="BA143" i="6"/>
  <c r="AR143" i="6"/>
  <c r="AG143" i="6"/>
  <c r="V143" i="6"/>
  <c r="BC142" i="6"/>
  <c r="BB142" i="6"/>
  <c r="BA142" i="6"/>
  <c r="BC141" i="6"/>
  <c r="BB141" i="6"/>
  <c r="BA141" i="6"/>
  <c r="BC140" i="6"/>
  <c r="BB140" i="6"/>
  <c r="BA140" i="6"/>
  <c r="AR140" i="6"/>
  <c r="V140" i="6"/>
  <c r="BC139" i="6"/>
  <c r="BB139" i="6"/>
  <c r="BA139" i="6"/>
  <c r="AR139" i="6"/>
  <c r="V139" i="6"/>
  <c r="BC138" i="6"/>
  <c r="BB138" i="6"/>
  <c r="BA138" i="6"/>
  <c r="AG138" i="6"/>
  <c r="V138" i="6"/>
  <c r="BC137" i="6"/>
  <c r="BB137" i="6"/>
  <c r="BA137" i="6"/>
  <c r="BC136" i="6"/>
  <c r="BB136" i="6"/>
  <c r="BA136" i="6"/>
  <c r="AR136" i="6"/>
  <c r="AG136" i="6"/>
  <c r="V136" i="6"/>
  <c r="AS136" i="6" s="1"/>
  <c r="BC135" i="6"/>
  <c r="BB135" i="6"/>
  <c r="BA135" i="6"/>
  <c r="AR135" i="6"/>
  <c r="AG135" i="6"/>
  <c r="V135" i="6"/>
  <c r="AS135" i="6" s="1"/>
  <c r="BE134" i="6"/>
  <c r="BC134" i="6"/>
  <c r="BB134" i="6"/>
  <c r="BA134" i="6"/>
  <c r="AR134" i="6"/>
  <c r="AG134" i="6"/>
  <c r="V134" i="6"/>
  <c r="AS134" i="6" s="1"/>
  <c r="AU134" i="6" s="1"/>
  <c r="Q134" i="7" s="1"/>
  <c r="BC133" i="6"/>
  <c r="BB133" i="6"/>
  <c r="BA133" i="6"/>
  <c r="BC132" i="6"/>
  <c r="BB132" i="6"/>
  <c r="BA132" i="6"/>
  <c r="BC131" i="6"/>
  <c r="BB131" i="6"/>
  <c r="BA131" i="6"/>
  <c r="BC130" i="6"/>
  <c r="BB130" i="6"/>
  <c r="BA130" i="6"/>
  <c r="BC129" i="6"/>
  <c r="BB129" i="6"/>
  <c r="BA129" i="6"/>
  <c r="V129" i="6"/>
  <c r="BC128" i="6"/>
  <c r="BB128" i="6"/>
  <c r="BA128" i="6"/>
  <c r="AR128" i="6"/>
  <c r="V128" i="6"/>
  <c r="BC127" i="6"/>
  <c r="BB127" i="6"/>
  <c r="BA127" i="6"/>
  <c r="V127" i="6"/>
  <c r="BC126" i="6"/>
  <c r="BB126" i="6"/>
  <c r="BA126" i="6"/>
  <c r="AR126" i="6"/>
  <c r="V126" i="6"/>
  <c r="BC125" i="6"/>
  <c r="BB125" i="6"/>
  <c r="BA125" i="6"/>
  <c r="BC124" i="6"/>
  <c r="BB124" i="6"/>
  <c r="BA124" i="6"/>
  <c r="AR124" i="6"/>
  <c r="AG124" i="6"/>
  <c r="V124" i="6"/>
  <c r="BC123" i="6"/>
  <c r="BB123" i="6"/>
  <c r="BA123" i="6"/>
  <c r="BC122" i="6"/>
  <c r="BB122" i="6"/>
  <c r="BA122" i="6"/>
  <c r="AR122" i="6"/>
  <c r="AG122" i="6"/>
  <c r="V122" i="6"/>
  <c r="BC121" i="6"/>
  <c r="BB121" i="6"/>
  <c r="BA121" i="6"/>
  <c r="AR121" i="6"/>
  <c r="AG121" i="6"/>
  <c r="BC120" i="6"/>
  <c r="BB120" i="6"/>
  <c r="BA120" i="6"/>
  <c r="BC119" i="6"/>
  <c r="BB119" i="6"/>
  <c r="BA119" i="6"/>
  <c r="AR119" i="6"/>
  <c r="V119" i="6"/>
  <c r="BC118" i="6"/>
  <c r="BB118" i="6"/>
  <c r="BA118" i="6"/>
  <c r="BC117" i="6"/>
  <c r="BB117" i="6"/>
  <c r="BA117" i="6"/>
  <c r="AR117" i="6"/>
  <c r="AG117" i="6"/>
  <c r="V117" i="6"/>
  <c r="AS117" i="6" s="1"/>
  <c r="AU117" i="6" s="1"/>
  <c r="Q117" i="7" s="1"/>
  <c r="BC116" i="6"/>
  <c r="BB116" i="6"/>
  <c r="BA116" i="6"/>
  <c r="AR116" i="6"/>
  <c r="AG116" i="6"/>
  <c r="V116" i="6"/>
  <c r="AS116" i="6" s="1"/>
  <c r="AU116" i="6" s="1"/>
  <c r="Q116" i="7" s="1"/>
  <c r="BC115" i="6"/>
  <c r="BB115" i="6"/>
  <c r="BA115" i="6"/>
  <c r="V115" i="6"/>
  <c r="BC114" i="6"/>
  <c r="BB114" i="6"/>
  <c r="BA114" i="6"/>
  <c r="AR114" i="6"/>
  <c r="AG114" i="6"/>
  <c r="V114" i="6"/>
  <c r="AS114" i="6" s="1"/>
  <c r="AU114" i="6" s="1"/>
  <c r="Q114" i="7" s="1"/>
  <c r="BC113" i="6"/>
  <c r="BB113" i="6"/>
  <c r="BA113" i="6"/>
  <c r="AR113" i="6"/>
  <c r="AG113" i="6"/>
  <c r="BC112" i="6"/>
  <c r="BB112" i="6"/>
  <c r="BA112" i="6"/>
  <c r="BC111" i="6"/>
  <c r="BB111" i="6"/>
  <c r="BA111" i="6"/>
  <c r="AR111" i="6"/>
  <c r="AG111" i="6"/>
  <c r="V111" i="6"/>
  <c r="BC110" i="6"/>
  <c r="BB110" i="6"/>
  <c r="BA110" i="6"/>
  <c r="AR110" i="6"/>
  <c r="BC109" i="6"/>
  <c r="BB109" i="6"/>
  <c r="BA109" i="6"/>
  <c r="AR109" i="6"/>
  <c r="AG109" i="6"/>
  <c r="V109" i="6"/>
  <c r="BC108" i="6"/>
  <c r="BB108" i="6"/>
  <c r="BA108" i="6"/>
  <c r="BC107" i="6"/>
  <c r="BB107" i="6"/>
  <c r="BA107" i="6"/>
  <c r="AR107" i="6"/>
  <c r="AG107" i="6"/>
  <c r="V107" i="6"/>
  <c r="AS107" i="6" s="1"/>
  <c r="AU107" i="6" s="1"/>
  <c r="Q107" i="7" s="1"/>
  <c r="BC106" i="6"/>
  <c r="BB106" i="6"/>
  <c r="BA106" i="6"/>
  <c r="AR106" i="6"/>
  <c r="BC105" i="6"/>
  <c r="BB105" i="6"/>
  <c r="BA105" i="6"/>
  <c r="AR105" i="6"/>
  <c r="AG105" i="6"/>
  <c r="V105" i="6"/>
  <c r="BC104" i="6"/>
  <c r="BB104" i="6"/>
  <c r="BA104" i="6"/>
  <c r="AR104" i="6"/>
  <c r="BC103" i="6"/>
  <c r="BB103" i="6"/>
  <c r="BA103" i="6"/>
  <c r="AR103" i="6"/>
  <c r="AG103" i="6"/>
  <c r="V103" i="6"/>
  <c r="BC102" i="6"/>
  <c r="BB102" i="6"/>
  <c r="BA102" i="6"/>
  <c r="V102" i="6"/>
  <c r="BC101" i="6"/>
  <c r="BB101" i="6"/>
  <c r="BA101" i="6"/>
  <c r="AR101" i="6"/>
  <c r="AG101" i="6"/>
  <c r="V101" i="6"/>
  <c r="BC100" i="6"/>
  <c r="BB100" i="6"/>
  <c r="BA100" i="6"/>
  <c r="AR100" i="6"/>
  <c r="BC99" i="6"/>
  <c r="BB99" i="6"/>
  <c r="BA99" i="6"/>
  <c r="AR99" i="6"/>
  <c r="AG99" i="6"/>
  <c r="V99" i="6"/>
  <c r="BC98" i="6"/>
  <c r="BB98" i="6"/>
  <c r="BA98" i="6"/>
  <c r="AG98" i="6"/>
  <c r="V98" i="6"/>
  <c r="BC97" i="6"/>
  <c r="BB97" i="6"/>
  <c r="BA97" i="6"/>
  <c r="AR97" i="6"/>
  <c r="AG97" i="6"/>
  <c r="V97" i="6"/>
  <c r="AS97" i="6" s="1"/>
  <c r="BC96" i="6"/>
  <c r="BB96" i="6"/>
  <c r="BA96" i="6"/>
  <c r="AG96" i="6"/>
  <c r="V96" i="6"/>
  <c r="BC95" i="6"/>
  <c r="BB95" i="6"/>
  <c r="BA95" i="6"/>
  <c r="AR95" i="6"/>
  <c r="AG95" i="6"/>
  <c r="V95" i="6"/>
  <c r="AS95" i="6" s="1"/>
  <c r="BC94" i="6"/>
  <c r="BB94" i="6"/>
  <c r="BA94" i="6"/>
  <c r="V94" i="6"/>
  <c r="BE93" i="6"/>
  <c r="BC93" i="6"/>
  <c r="BB93" i="6"/>
  <c r="BA93" i="6"/>
  <c r="AR93" i="6"/>
  <c r="AG93" i="6"/>
  <c r="V93" i="6"/>
  <c r="AS93" i="6" s="1"/>
  <c r="AU93" i="6" s="1"/>
  <c r="Q93" i="7" s="1"/>
  <c r="BE92" i="6"/>
  <c r="BC92" i="6"/>
  <c r="BB92" i="6"/>
  <c r="BA92" i="6"/>
  <c r="AR92" i="6"/>
  <c r="AG92" i="6"/>
  <c r="V92" i="6"/>
  <c r="AS92" i="6" s="1"/>
  <c r="AU92" i="6" s="1"/>
  <c r="Q92" i="7" s="1"/>
  <c r="BC91" i="6"/>
  <c r="BB91" i="6"/>
  <c r="BA91" i="6"/>
  <c r="AR91" i="6"/>
  <c r="AG91" i="6"/>
  <c r="V91" i="6"/>
  <c r="BC90" i="6"/>
  <c r="BB90" i="6"/>
  <c r="BA90" i="6"/>
  <c r="AR90" i="6"/>
  <c r="AG90" i="6"/>
  <c r="V90" i="6"/>
  <c r="BC89" i="6"/>
  <c r="BB89" i="6"/>
  <c r="BA89" i="6"/>
  <c r="AR89" i="6"/>
  <c r="AG89" i="6"/>
  <c r="V89" i="6"/>
  <c r="BC88" i="6"/>
  <c r="BB88" i="6"/>
  <c r="BA88" i="6"/>
  <c r="AR88" i="6"/>
  <c r="AG88" i="6"/>
  <c r="BC87" i="6"/>
  <c r="BB87" i="6"/>
  <c r="BA87" i="6"/>
  <c r="AR87" i="6"/>
  <c r="AG87" i="6"/>
  <c r="V87" i="6"/>
  <c r="AS87" i="6" s="1"/>
  <c r="BC86" i="6"/>
  <c r="BB86" i="6"/>
  <c r="BA86" i="6"/>
  <c r="AR86" i="6"/>
  <c r="AG86" i="6"/>
  <c r="BC85" i="6"/>
  <c r="BB85" i="6"/>
  <c r="BA85" i="6"/>
  <c r="AR85" i="6"/>
  <c r="AG85" i="6"/>
  <c r="V85" i="6"/>
  <c r="BC84" i="6"/>
  <c r="BB84" i="6"/>
  <c r="BA84" i="6"/>
  <c r="AR84" i="6"/>
  <c r="AG84" i="6"/>
  <c r="BC83" i="6"/>
  <c r="BB83" i="6"/>
  <c r="BA83" i="6"/>
  <c r="AR83" i="6"/>
  <c r="AG83" i="6"/>
  <c r="V83" i="6"/>
  <c r="BC82" i="6"/>
  <c r="BB82" i="6"/>
  <c r="BA82" i="6"/>
  <c r="AR82" i="6"/>
  <c r="AG82" i="6"/>
  <c r="BC81" i="6"/>
  <c r="BB81" i="6"/>
  <c r="BA81" i="6"/>
  <c r="AR81" i="6"/>
  <c r="AG81" i="6"/>
  <c r="V81" i="6"/>
  <c r="BC80" i="6"/>
  <c r="BB80" i="6"/>
  <c r="BA80" i="6"/>
  <c r="AR80" i="6"/>
  <c r="AG80" i="6"/>
  <c r="BC79" i="6"/>
  <c r="BB79" i="6"/>
  <c r="BA79" i="6"/>
  <c r="AR79" i="6"/>
  <c r="AG79" i="6"/>
  <c r="V79" i="6"/>
  <c r="BC78" i="6"/>
  <c r="BB78" i="6"/>
  <c r="BA78" i="6"/>
  <c r="AR78" i="6"/>
  <c r="AG78" i="6"/>
  <c r="BC77" i="6"/>
  <c r="BB77" i="6"/>
  <c r="BA77" i="6"/>
  <c r="AR77" i="6"/>
  <c r="AG77" i="6"/>
  <c r="V77" i="6"/>
  <c r="BC76" i="6"/>
  <c r="BB76" i="6"/>
  <c r="BA76" i="6"/>
  <c r="AR76" i="6"/>
  <c r="AG76" i="6"/>
  <c r="BC75" i="6"/>
  <c r="BB75" i="6"/>
  <c r="BA75" i="6"/>
  <c r="AR75" i="6"/>
  <c r="AG75" i="6"/>
  <c r="V75" i="6"/>
  <c r="BC74" i="6"/>
  <c r="BB74" i="6"/>
  <c r="BA74" i="6"/>
  <c r="AR74" i="6"/>
  <c r="AG74" i="6"/>
  <c r="BC73" i="6"/>
  <c r="BB73" i="6"/>
  <c r="BA73" i="6"/>
  <c r="AR73" i="6"/>
  <c r="AG73" i="6"/>
  <c r="V73" i="6"/>
  <c r="BC72" i="6"/>
  <c r="BB72" i="6"/>
  <c r="BA72" i="6"/>
  <c r="AR72" i="6"/>
  <c r="AG72" i="6"/>
  <c r="BC71" i="6"/>
  <c r="BB71" i="6"/>
  <c r="BA71" i="6"/>
  <c r="AR71" i="6"/>
  <c r="AG71" i="6"/>
  <c r="V71" i="6"/>
  <c r="BC70" i="6"/>
  <c r="BB70" i="6"/>
  <c r="BA70" i="6"/>
  <c r="AR70" i="6"/>
  <c r="AG70" i="6"/>
  <c r="BC69" i="6"/>
  <c r="BB69" i="6"/>
  <c r="BA69" i="6"/>
  <c r="AR69" i="6"/>
  <c r="AG69" i="6"/>
  <c r="V69" i="6"/>
  <c r="AS69" i="6" s="1"/>
  <c r="BC68" i="6"/>
  <c r="BB68" i="6"/>
  <c r="BA68" i="6"/>
  <c r="AR68" i="6"/>
  <c r="AG68" i="6"/>
  <c r="BC67" i="6"/>
  <c r="BB67" i="6"/>
  <c r="BA67" i="6"/>
  <c r="AR67" i="6"/>
  <c r="AG67" i="6"/>
  <c r="V67" i="6"/>
  <c r="AS67" i="6" s="1"/>
  <c r="BC66" i="6"/>
  <c r="BB66" i="6"/>
  <c r="BA66" i="6"/>
  <c r="AR66" i="6"/>
  <c r="AG66" i="6"/>
  <c r="BC65" i="6"/>
  <c r="BB65" i="6"/>
  <c r="BA65" i="6"/>
  <c r="AR65" i="6"/>
  <c r="AG65" i="6"/>
  <c r="V65" i="6"/>
  <c r="BC64" i="6"/>
  <c r="BB64" i="6"/>
  <c r="BA64" i="6"/>
  <c r="AR64" i="6"/>
  <c r="AG64" i="6"/>
  <c r="BC63" i="6"/>
  <c r="BB63" i="6"/>
  <c r="BA63" i="6"/>
  <c r="AR63" i="6"/>
  <c r="AG63" i="6"/>
  <c r="V63" i="6"/>
  <c r="BC62" i="6"/>
  <c r="BB62" i="6"/>
  <c r="BA62" i="6"/>
  <c r="AR62" i="6"/>
  <c r="AG62" i="6"/>
  <c r="BC61" i="6"/>
  <c r="BB61" i="6"/>
  <c r="BA61" i="6"/>
  <c r="AR61" i="6"/>
  <c r="AG61" i="6"/>
  <c r="V61" i="6"/>
  <c r="BC60" i="6"/>
  <c r="BB60" i="6"/>
  <c r="BA60" i="6"/>
  <c r="AR60" i="6"/>
  <c r="AG60" i="6"/>
  <c r="BC59" i="6"/>
  <c r="BB59" i="6"/>
  <c r="BA59" i="6"/>
  <c r="AR59" i="6"/>
  <c r="AG59" i="6"/>
  <c r="V59" i="6"/>
  <c r="BC58" i="6"/>
  <c r="BB58" i="6"/>
  <c r="BA58" i="6"/>
  <c r="AR58" i="6"/>
  <c r="AG58" i="6"/>
  <c r="BC57" i="6"/>
  <c r="BB57" i="6"/>
  <c r="BA57" i="6"/>
  <c r="AR57" i="6"/>
  <c r="AG57" i="6"/>
  <c r="V57" i="6"/>
  <c r="BC56" i="6"/>
  <c r="BB56" i="6"/>
  <c r="BA56" i="6"/>
  <c r="AR56" i="6"/>
  <c r="AG56" i="6"/>
  <c r="BC55" i="6"/>
  <c r="BB55" i="6"/>
  <c r="BA55" i="6"/>
  <c r="AR55" i="6"/>
  <c r="AG55" i="6"/>
  <c r="V55" i="6"/>
  <c r="BC54" i="6"/>
  <c r="BB54" i="6"/>
  <c r="BA54" i="6"/>
  <c r="AR54" i="6"/>
  <c r="AG54" i="6"/>
  <c r="BE53" i="6"/>
  <c r="BC53" i="6"/>
  <c r="BB53" i="6"/>
  <c r="BA53" i="6"/>
  <c r="AR53" i="6"/>
  <c r="AG53" i="6"/>
  <c r="V53" i="6"/>
  <c r="AS53" i="6" s="1"/>
  <c r="AU53" i="6" s="1"/>
  <c r="Q53" i="7" s="1"/>
  <c r="BC52" i="6"/>
  <c r="BB52" i="6"/>
  <c r="BA52" i="6"/>
  <c r="AR52" i="6"/>
  <c r="AG52" i="6"/>
  <c r="BC51" i="6"/>
  <c r="BB51" i="6"/>
  <c r="BA51" i="6"/>
  <c r="AR51" i="6"/>
  <c r="AG51" i="6"/>
  <c r="V51" i="6"/>
  <c r="BC50" i="6"/>
  <c r="BB50" i="6"/>
  <c r="BA50" i="6"/>
  <c r="AR50" i="6"/>
  <c r="AG50" i="6"/>
  <c r="BC49" i="6"/>
  <c r="BB49" i="6"/>
  <c r="BA49" i="6"/>
  <c r="AR49" i="6"/>
  <c r="AG49" i="6"/>
  <c r="V49" i="6"/>
  <c r="BC48" i="6"/>
  <c r="BB48" i="6"/>
  <c r="BA48" i="6"/>
  <c r="AR48" i="6"/>
  <c r="AG48" i="6"/>
  <c r="BC47" i="6"/>
  <c r="BB47" i="6"/>
  <c r="BA47" i="6"/>
  <c r="AR47" i="6"/>
  <c r="AG47" i="6"/>
  <c r="V47" i="6"/>
  <c r="BC46" i="6"/>
  <c r="BB46" i="6"/>
  <c r="BA46" i="6"/>
  <c r="AR46" i="6"/>
  <c r="AG46" i="6"/>
  <c r="BE45" i="6"/>
  <c r="BC45" i="6"/>
  <c r="BB45" i="6"/>
  <c r="BA45" i="6"/>
  <c r="AR45" i="6"/>
  <c r="AG45" i="6"/>
  <c r="V45" i="6"/>
  <c r="AS45" i="6" s="1"/>
  <c r="AU45" i="6" s="1"/>
  <c r="Q45" i="7" s="1"/>
  <c r="BC44" i="6"/>
  <c r="BB44" i="6"/>
  <c r="BA44" i="6"/>
  <c r="AR44" i="6"/>
  <c r="BC43" i="6"/>
  <c r="BB43" i="6"/>
  <c r="BA43" i="6"/>
  <c r="AR43" i="6"/>
  <c r="AG43" i="6"/>
  <c r="V43" i="6"/>
  <c r="BC42" i="6"/>
  <c r="BB42" i="6"/>
  <c r="BA42" i="6"/>
  <c r="AR42" i="6"/>
  <c r="BC41" i="6"/>
  <c r="BB41" i="6"/>
  <c r="BA41" i="6"/>
  <c r="AR41" i="6"/>
  <c r="AG41" i="6"/>
  <c r="V41" i="6"/>
  <c r="BC40" i="6"/>
  <c r="BB40" i="6"/>
  <c r="BA40" i="6"/>
  <c r="BC39" i="6"/>
  <c r="BB39" i="6"/>
  <c r="BA39" i="6"/>
  <c r="AR39" i="6"/>
  <c r="AG39" i="6"/>
  <c r="V39" i="6"/>
  <c r="BC38" i="6"/>
  <c r="BB38" i="6"/>
  <c r="BA38" i="6"/>
  <c r="AR38" i="6"/>
  <c r="AG38" i="6"/>
  <c r="BC37" i="6"/>
  <c r="BB37" i="6"/>
  <c r="BA37" i="6"/>
  <c r="AR37" i="6"/>
  <c r="BC36" i="6"/>
  <c r="BB36" i="6"/>
  <c r="BA36" i="6"/>
  <c r="AR36" i="6"/>
  <c r="AG36" i="6"/>
  <c r="BC35" i="6"/>
  <c r="BB35" i="6"/>
  <c r="BA35" i="6"/>
  <c r="AG35" i="6"/>
  <c r="V35" i="6"/>
  <c r="BC34" i="6"/>
  <c r="BB34" i="6"/>
  <c r="BA34" i="6"/>
  <c r="AR34" i="6"/>
  <c r="AG34" i="6"/>
  <c r="BC33" i="6"/>
  <c r="BB33" i="6"/>
  <c r="BA33" i="6"/>
  <c r="AR33" i="6"/>
  <c r="BC32" i="6"/>
  <c r="BB32" i="6"/>
  <c r="BA32" i="6"/>
  <c r="AR32" i="6"/>
  <c r="AG32" i="6"/>
  <c r="BC31" i="6"/>
  <c r="BB31" i="6"/>
  <c r="BA31" i="6"/>
  <c r="AG31" i="6"/>
  <c r="V31" i="6"/>
  <c r="BC30" i="6"/>
  <c r="BB30" i="6"/>
  <c r="BA30" i="6"/>
  <c r="AR30" i="6"/>
  <c r="AG30" i="6"/>
  <c r="BC29" i="6"/>
  <c r="BB29" i="6"/>
  <c r="BA29" i="6"/>
  <c r="AR29" i="6"/>
  <c r="BC28" i="6"/>
  <c r="BB28" i="6"/>
  <c r="BA28" i="6"/>
  <c r="AR28" i="6"/>
  <c r="AG28" i="6"/>
  <c r="BC27" i="6"/>
  <c r="BB27" i="6"/>
  <c r="BA27" i="6"/>
  <c r="AR27" i="6"/>
  <c r="AG27" i="6"/>
  <c r="V27" i="6"/>
  <c r="BC26" i="6"/>
  <c r="BB26" i="6"/>
  <c r="BA26" i="6"/>
  <c r="AR26" i="6"/>
  <c r="AG26" i="6"/>
  <c r="BC25" i="6"/>
  <c r="BB25" i="6"/>
  <c r="BA25" i="6"/>
  <c r="AR25" i="6"/>
  <c r="BC24" i="6"/>
  <c r="BB24" i="6"/>
  <c r="BA24" i="6"/>
  <c r="AR24" i="6"/>
  <c r="AG24" i="6"/>
  <c r="V24" i="6"/>
  <c r="BC23" i="6"/>
  <c r="BB23" i="6"/>
  <c r="BA23" i="6"/>
  <c r="AR23" i="6"/>
  <c r="AG23" i="6"/>
  <c r="V23" i="6"/>
  <c r="BC22" i="6"/>
  <c r="BB22" i="6"/>
  <c r="BA22" i="6"/>
  <c r="AR22" i="6"/>
  <c r="AG22" i="6"/>
  <c r="BC21" i="6"/>
  <c r="BB21" i="6"/>
  <c r="BA21" i="6"/>
  <c r="AR21" i="6"/>
  <c r="BE20" i="6"/>
  <c r="BC20" i="6"/>
  <c r="BB20" i="6"/>
  <c r="BA20" i="6"/>
  <c r="AR20" i="6"/>
  <c r="AG20" i="6"/>
  <c r="V20" i="6"/>
  <c r="AS20" i="6" s="1"/>
  <c r="AU20" i="6" s="1"/>
  <c r="Q20" i="7" s="1"/>
  <c r="BC19" i="6"/>
  <c r="BB19" i="6"/>
  <c r="BA19" i="6"/>
  <c r="AR19" i="6"/>
  <c r="AG19" i="6"/>
  <c r="V19" i="6"/>
  <c r="BC18" i="6"/>
  <c r="BB18" i="6"/>
  <c r="BA18" i="6"/>
  <c r="AR18" i="6"/>
  <c r="AG18" i="6"/>
  <c r="BC17" i="6"/>
  <c r="BB17" i="6"/>
  <c r="BA17" i="6"/>
  <c r="AR17" i="6"/>
  <c r="AG17" i="6"/>
  <c r="BC16" i="6"/>
  <c r="BB16" i="6"/>
  <c r="BA16" i="6"/>
  <c r="AR16" i="6"/>
  <c r="AG16" i="6"/>
  <c r="V16" i="6"/>
  <c r="AS16" i="6" s="1"/>
  <c r="AU16" i="6" s="1"/>
  <c r="Q16" i="7" s="1"/>
  <c r="BC15" i="6"/>
  <c r="BB15" i="6"/>
  <c r="BA15" i="6"/>
  <c r="AR15" i="6"/>
  <c r="AG15" i="6"/>
  <c r="V15" i="6"/>
  <c r="AS15" i="6" s="1"/>
  <c r="AU15" i="6" s="1"/>
  <c r="Q15" i="7" s="1"/>
  <c r="BC14" i="6"/>
  <c r="BB14" i="6"/>
  <c r="BA14" i="6"/>
  <c r="AR14" i="6"/>
  <c r="AG14" i="6"/>
  <c r="BC13" i="6"/>
  <c r="BB13" i="6"/>
  <c r="BA13" i="6"/>
  <c r="BC12" i="6"/>
  <c r="BB12" i="6"/>
  <c r="BA12" i="6"/>
  <c r="AG12" i="6"/>
  <c r="BC11" i="6"/>
  <c r="BB11" i="6"/>
  <c r="BA11" i="6"/>
  <c r="AG11" i="6"/>
  <c r="BC10" i="6"/>
  <c r="BB10" i="6"/>
  <c r="BA10" i="6"/>
  <c r="BC9" i="6"/>
  <c r="BB9" i="6"/>
  <c r="BA9" i="6"/>
  <c r="BC8" i="6"/>
  <c r="BB8" i="6"/>
  <c r="BA8" i="6"/>
  <c r="BC7" i="6"/>
  <c r="BB7" i="6"/>
  <c r="BA7" i="6"/>
  <c r="BC6" i="6"/>
  <c r="BB6" i="6"/>
  <c r="BA6" i="6"/>
  <c r="AR6" i="6"/>
  <c r="AG6" i="6"/>
  <c r="BC5" i="6"/>
  <c r="BB5" i="6"/>
  <c r="BA5" i="6"/>
  <c r="BC4" i="6"/>
  <c r="BB4" i="6"/>
  <c r="BA4" i="6"/>
  <c r="V201" i="5"/>
  <c r="V200" i="5"/>
  <c r="V199" i="5"/>
  <c r="V198" i="5"/>
  <c r="V197" i="5"/>
  <c r="V196" i="5"/>
  <c r="V195" i="5"/>
  <c r="V194" i="5"/>
  <c r="V193" i="5"/>
  <c r="V192" i="5"/>
  <c r="V191" i="5"/>
  <c r="V190" i="5"/>
  <c r="V189" i="5"/>
  <c r="V188" i="5"/>
  <c r="V187" i="5"/>
  <c r="V186" i="5"/>
  <c r="V185" i="5"/>
  <c r="V184" i="5"/>
  <c r="V183" i="5"/>
  <c r="V182" i="5"/>
  <c r="V181" i="5"/>
  <c r="V180" i="5"/>
  <c r="V179" i="5"/>
  <c r="V178" i="5"/>
  <c r="V177" i="5"/>
  <c r="V176" i="5"/>
  <c r="V175" i="5"/>
  <c r="V174" i="5"/>
  <c r="V173" i="5"/>
  <c r="V172" i="5"/>
  <c r="V171" i="5"/>
  <c r="V170" i="5"/>
  <c r="V169" i="5"/>
  <c r="V168" i="5"/>
  <c r="V167" i="5"/>
  <c r="V166" i="5"/>
  <c r="V165" i="5"/>
  <c r="V164" i="5"/>
  <c r="V163" i="5"/>
  <c r="V162" i="5"/>
  <c r="V161" i="5"/>
  <c r="V160" i="5"/>
  <c r="V159" i="5"/>
  <c r="V158" i="5"/>
  <c r="V157" i="5"/>
  <c r="V156" i="5"/>
  <c r="V155" i="5"/>
  <c r="V154" i="5"/>
  <c r="V153" i="5"/>
  <c r="V152" i="5"/>
  <c r="V151" i="5"/>
  <c r="V150" i="5"/>
  <c r="V149" i="5"/>
  <c r="V148" i="5"/>
  <c r="V147" i="5"/>
  <c r="V146" i="5"/>
  <c r="V145" i="5"/>
  <c r="V144" i="5"/>
  <c r="V143" i="5"/>
  <c r="V142" i="5"/>
  <c r="V141" i="5"/>
  <c r="V140" i="5"/>
  <c r="V139" i="5"/>
  <c r="V138" i="5"/>
  <c r="V137" i="5"/>
  <c r="V136" i="5"/>
  <c r="V135" i="5"/>
  <c r="V134" i="5"/>
  <c r="V133" i="5"/>
  <c r="V132" i="5"/>
  <c r="V131" i="5"/>
  <c r="V130" i="5"/>
  <c r="V129" i="5"/>
  <c r="V128" i="5"/>
  <c r="V127" i="5"/>
  <c r="V126" i="5"/>
  <c r="V125" i="5"/>
  <c r="V124" i="5"/>
  <c r="V123" i="5"/>
  <c r="V122" i="5"/>
  <c r="V121" i="5"/>
  <c r="V120" i="5"/>
  <c r="V119" i="5"/>
  <c r="V118" i="5"/>
  <c r="V117" i="5"/>
  <c r="V116" i="5"/>
  <c r="V115" i="5"/>
  <c r="V114" i="5"/>
  <c r="V113" i="5"/>
  <c r="V112" i="5"/>
  <c r="V111" i="5"/>
  <c r="V110" i="5"/>
  <c r="V109" i="5"/>
  <c r="V108" i="5"/>
  <c r="V107" i="5"/>
  <c r="V106" i="5"/>
  <c r="V105" i="5"/>
  <c r="V104" i="5"/>
  <c r="V103" i="5"/>
  <c r="V102" i="5"/>
  <c r="V101" i="5"/>
  <c r="V100" i="5"/>
  <c r="V99" i="5"/>
  <c r="V98" i="5"/>
  <c r="V97" i="5"/>
  <c r="V96" i="5"/>
  <c r="V95" i="5"/>
  <c r="V94" i="5"/>
  <c r="V93" i="5"/>
  <c r="V92" i="5"/>
  <c r="V91" i="5"/>
  <c r="V90" i="5"/>
  <c r="V89" i="5"/>
  <c r="V88" i="5"/>
  <c r="V87" i="5"/>
  <c r="V86" i="5"/>
  <c r="V85" i="5"/>
  <c r="V84" i="5"/>
  <c r="V83" i="5"/>
  <c r="V82" i="5"/>
  <c r="V81" i="5"/>
  <c r="V80" i="5"/>
  <c r="V79" i="5"/>
  <c r="V78" i="5"/>
  <c r="V77" i="5"/>
  <c r="V76" i="5"/>
  <c r="V75" i="5"/>
  <c r="V74" i="5"/>
  <c r="V73" i="5"/>
  <c r="V72" i="5"/>
  <c r="V71" i="5"/>
  <c r="V70" i="5"/>
  <c r="V69" i="5"/>
  <c r="V68" i="5"/>
  <c r="V67" i="5"/>
  <c r="V66" i="5"/>
  <c r="V65" i="5"/>
  <c r="V64" i="5"/>
  <c r="V63" i="5"/>
  <c r="V62" i="5"/>
  <c r="V61" i="5"/>
  <c r="V60" i="5"/>
  <c r="V59" i="5"/>
  <c r="V58" i="5"/>
  <c r="V57" i="5"/>
  <c r="V56" i="5"/>
  <c r="V55" i="5"/>
  <c r="V54" i="5"/>
  <c r="V53" i="5"/>
  <c r="V52" i="5"/>
  <c r="V51" i="5"/>
  <c r="V50" i="5"/>
  <c r="V49" i="5"/>
  <c r="V48" i="5"/>
  <c r="V47" i="5"/>
  <c r="V46" i="5"/>
  <c r="V45" i="5"/>
  <c r="V44" i="5"/>
  <c r="V43" i="5"/>
  <c r="V42" i="5"/>
  <c r="V41" i="5"/>
  <c r="V40" i="5"/>
  <c r="V39" i="5"/>
  <c r="V38" i="5"/>
  <c r="V37" i="5"/>
  <c r="V36" i="5"/>
  <c r="V35" i="5"/>
  <c r="V34" i="5"/>
  <c r="V33" i="5"/>
  <c r="V32" i="5"/>
  <c r="V31" i="5"/>
  <c r="V30" i="5"/>
  <c r="V29" i="5"/>
  <c r="V28" i="5"/>
  <c r="V27" i="5"/>
  <c r="V26" i="5"/>
  <c r="V25" i="5"/>
  <c r="V24" i="5"/>
  <c r="V23" i="5"/>
  <c r="V22" i="5"/>
  <c r="V21" i="5"/>
  <c r="V20" i="5"/>
  <c r="V19" i="5"/>
  <c r="V18" i="5"/>
  <c r="V17" i="5"/>
  <c r="V16" i="5"/>
  <c r="V15" i="5"/>
  <c r="V14" i="5"/>
  <c r="V13" i="5"/>
  <c r="V12" i="5"/>
  <c r="V11" i="5"/>
  <c r="V10" i="5"/>
  <c r="V9" i="5"/>
  <c r="V8" i="5"/>
  <c r="V7" i="5"/>
  <c r="V6" i="5"/>
  <c r="V5" i="5"/>
  <c r="V4" i="5"/>
  <c r="BH200" i="4"/>
  <c r="BG200" i="4"/>
  <c r="BF200" i="4"/>
  <c r="BE200" i="4"/>
  <c r="BD200" i="4"/>
  <c r="BC200" i="4"/>
  <c r="BB200" i="4"/>
  <c r="BI200" i="4" s="1"/>
  <c r="BA200" i="4"/>
  <c r="AZ200" i="4"/>
  <c r="AY200" i="4"/>
  <c r="AX200" i="4"/>
  <c r="AW200" i="4"/>
  <c r="AV200" i="4"/>
  <c r="AU200" i="4"/>
  <c r="AJ200" i="4"/>
  <c r="AI200" i="4"/>
  <c r="AH200" i="4"/>
  <c r="AG200" i="4"/>
  <c r="AF200" i="4"/>
  <c r="AE200" i="4"/>
  <c r="AD200" i="4"/>
  <c r="AC200" i="4"/>
  <c r="AB200" i="4"/>
  <c r="AA200" i="4"/>
  <c r="Z200" i="4"/>
  <c r="Y200" i="4"/>
  <c r="X200" i="4"/>
  <c r="W200" i="4"/>
  <c r="V200" i="4"/>
  <c r="U200" i="4"/>
  <c r="T200" i="4"/>
  <c r="S200" i="4"/>
  <c r="R200" i="4"/>
  <c r="Q200" i="4"/>
  <c r="O200" i="4"/>
  <c r="N200" i="4"/>
  <c r="M200" i="4"/>
  <c r="L200" i="4"/>
  <c r="BL199" i="4"/>
  <c r="AH199" i="6" s="1"/>
  <c r="BK199" i="4"/>
  <c r="W199" i="6" s="1"/>
  <c r="BJ199" i="4"/>
  <c r="L199" i="6" s="1"/>
  <c r="BI199" i="4"/>
  <c r="BH199" i="4"/>
  <c r="BG199" i="4"/>
  <c r="BF199" i="4"/>
  <c r="BE199" i="4"/>
  <c r="BD199" i="4"/>
  <c r="BC199" i="4"/>
  <c r="BB199" i="4"/>
  <c r="BA199" i="4"/>
  <c r="AZ199" i="4"/>
  <c r="AY199" i="4"/>
  <c r="AX199" i="4"/>
  <c r="AW199" i="4"/>
  <c r="AV199" i="4"/>
  <c r="AU199" i="4"/>
  <c r="AJ199" i="4"/>
  <c r="AI199" i="4"/>
  <c r="AH199" i="4"/>
  <c r="AG199" i="4"/>
  <c r="AF199" i="4"/>
  <c r="AE199" i="4"/>
  <c r="AD199" i="4"/>
  <c r="AC199" i="4"/>
  <c r="AB199" i="4"/>
  <c r="AA199" i="4"/>
  <c r="Z199" i="4"/>
  <c r="Y199" i="4"/>
  <c r="X199" i="4"/>
  <c r="W199" i="4"/>
  <c r="V199" i="4"/>
  <c r="U199" i="4"/>
  <c r="T199" i="4"/>
  <c r="S199" i="4"/>
  <c r="R199" i="4"/>
  <c r="Q199" i="4"/>
  <c r="O199" i="4"/>
  <c r="N199" i="4"/>
  <c r="M199" i="4"/>
  <c r="L199" i="4"/>
  <c r="BH198" i="4"/>
  <c r="BG198" i="4"/>
  <c r="BF198" i="4"/>
  <c r="BE198" i="4"/>
  <c r="BD198" i="4"/>
  <c r="BC198" i="4"/>
  <c r="BB198" i="4"/>
  <c r="BI198" i="4" s="1"/>
  <c r="BA198" i="4"/>
  <c r="AZ198" i="4"/>
  <c r="AY198" i="4"/>
  <c r="AX198" i="4"/>
  <c r="AW198" i="4"/>
  <c r="AV198" i="4"/>
  <c r="AU198" i="4"/>
  <c r="AJ198" i="4"/>
  <c r="AI198" i="4"/>
  <c r="AH198" i="4"/>
  <c r="AG198" i="4"/>
  <c r="AF198" i="4"/>
  <c r="AE198" i="4"/>
  <c r="AD198" i="4"/>
  <c r="AC198" i="4"/>
  <c r="AB198" i="4"/>
  <c r="AA198" i="4"/>
  <c r="Z198" i="4"/>
  <c r="Y198" i="4"/>
  <c r="X198" i="4"/>
  <c r="W198" i="4"/>
  <c r="V198" i="4"/>
  <c r="U198" i="4"/>
  <c r="T198" i="4"/>
  <c r="S198" i="4"/>
  <c r="R198" i="4"/>
  <c r="Q198" i="4"/>
  <c r="O198" i="4"/>
  <c r="N198" i="4"/>
  <c r="M198" i="4"/>
  <c r="L198" i="4"/>
  <c r="BJ197" i="4"/>
  <c r="L197" i="6" s="1"/>
  <c r="BI197" i="4"/>
  <c r="BH197" i="4"/>
  <c r="BG197" i="4"/>
  <c r="BF197" i="4"/>
  <c r="BE197" i="4"/>
  <c r="BD197" i="4"/>
  <c r="BC197" i="4"/>
  <c r="BB197" i="4"/>
  <c r="BA197" i="4"/>
  <c r="AZ197" i="4"/>
  <c r="AY197" i="4"/>
  <c r="AX197" i="4"/>
  <c r="AW197" i="4"/>
  <c r="AV197" i="4"/>
  <c r="AU197" i="4"/>
  <c r="AJ197" i="4"/>
  <c r="AI197" i="4"/>
  <c r="AH197" i="4"/>
  <c r="AG197" i="4"/>
  <c r="AF197" i="4"/>
  <c r="AE197" i="4"/>
  <c r="AD197" i="4"/>
  <c r="AC197" i="4"/>
  <c r="AB197" i="4"/>
  <c r="AA197" i="4"/>
  <c r="Z197" i="4"/>
  <c r="Y197" i="4"/>
  <c r="X197" i="4"/>
  <c r="W197" i="4"/>
  <c r="V197" i="4"/>
  <c r="U197" i="4"/>
  <c r="T197" i="4"/>
  <c r="S197" i="4"/>
  <c r="R197" i="4"/>
  <c r="Q197" i="4"/>
  <c r="O197" i="4"/>
  <c r="N197" i="4"/>
  <c r="M197" i="4"/>
  <c r="L197" i="4"/>
  <c r="BH196" i="4"/>
  <c r="BG196" i="4"/>
  <c r="BF196" i="4"/>
  <c r="BE196" i="4"/>
  <c r="BD196" i="4"/>
  <c r="BC196" i="4"/>
  <c r="BB196" i="4"/>
  <c r="BI196" i="4" s="1"/>
  <c r="BA196" i="4"/>
  <c r="AZ196" i="4"/>
  <c r="AY196" i="4"/>
  <c r="AX196" i="4"/>
  <c r="AW196" i="4"/>
  <c r="AV196" i="4"/>
  <c r="AU196" i="4"/>
  <c r="AJ196" i="4"/>
  <c r="AI196" i="4"/>
  <c r="AH196" i="4"/>
  <c r="AG196" i="4"/>
  <c r="AF196" i="4"/>
  <c r="AE196" i="4"/>
  <c r="AD196" i="4"/>
  <c r="AC196" i="4"/>
  <c r="AB196" i="4"/>
  <c r="AA196" i="4"/>
  <c r="Z196" i="4"/>
  <c r="Y196" i="4"/>
  <c r="X196" i="4"/>
  <c r="W196" i="4"/>
  <c r="V196" i="4"/>
  <c r="U196" i="4"/>
  <c r="T196" i="4"/>
  <c r="S196" i="4"/>
  <c r="R196" i="4"/>
  <c r="Q196" i="4"/>
  <c r="O196" i="4"/>
  <c r="N196" i="4"/>
  <c r="M196" i="4"/>
  <c r="L196" i="4"/>
  <c r="BH195" i="4"/>
  <c r="BG195" i="4"/>
  <c r="BF195" i="4"/>
  <c r="BE195" i="4"/>
  <c r="BD195" i="4"/>
  <c r="BC195" i="4"/>
  <c r="BB195" i="4"/>
  <c r="BA195" i="4"/>
  <c r="AZ195" i="4"/>
  <c r="AY195" i="4"/>
  <c r="AX195" i="4"/>
  <c r="AW195" i="4"/>
  <c r="AV195" i="4"/>
  <c r="AU195" i="4"/>
  <c r="AJ195" i="4"/>
  <c r="AI195" i="4"/>
  <c r="AH195" i="4"/>
  <c r="AG195" i="4"/>
  <c r="AF195" i="4"/>
  <c r="AE195" i="4"/>
  <c r="AD195" i="4"/>
  <c r="AC195" i="4"/>
  <c r="AB195" i="4"/>
  <c r="AA195" i="4"/>
  <c r="Z195" i="4"/>
  <c r="Y195" i="4"/>
  <c r="X195" i="4"/>
  <c r="W195" i="4"/>
  <c r="V195" i="4"/>
  <c r="U195" i="4"/>
  <c r="T195" i="4"/>
  <c r="S195" i="4"/>
  <c r="R195" i="4"/>
  <c r="Q195" i="4"/>
  <c r="O195" i="4"/>
  <c r="N195" i="4"/>
  <c r="M195" i="4"/>
  <c r="L195" i="4"/>
  <c r="BH194" i="4"/>
  <c r="BG194" i="4"/>
  <c r="BI194" i="4" s="1"/>
  <c r="BF194" i="4"/>
  <c r="BE194" i="4"/>
  <c r="BD194" i="4"/>
  <c r="BC194" i="4"/>
  <c r="BB194" i="4"/>
  <c r="BA194" i="4"/>
  <c r="AZ194" i="4"/>
  <c r="AY194" i="4"/>
  <c r="AX194" i="4"/>
  <c r="AW194" i="4"/>
  <c r="AV194" i="4"/>
  <c r="AU194" i="4"/>
  <c r="AJ194" i="4"/>
  <c r="AI194" i="4"/>
  <c r="AH194" i="4"/>
  <c r="AG194" i="4"/>
  <c r="AF194" i="4"/>
  <c r="AE194" i="4"/>
  <c r="AD194" i="4"/>
  <c r="AC194" i="4"/>
  <c r="AB194" i="4"/>
  <c r="AA194" i="4"/>
  <c r="Z194" i="4"/>
  <c r="Y194" i="4"/>
  <c r="X194" i="4"/>
  <c r="W194" i="4"/>
  <c r="V194" i="4"/>
  <c r="U194" i="4"/>
  <c r="T194" i="4"/>
  <c r="S194" i="4"/>
  <c r="R194" i="4"/>
  <c r="Q194" i="4"/>
  <c r="O194" i="4"/>
  <c r="N194" i="4"/>
  <c r="M194" i="4"/>
  <c r="L194" i="4"/>
  <c r="BH193" i="4"/>
  <c r="BG193" i="4"/>
  <c r="BF193" i="4"/>
  <c r="BE193" i="4"/>
  <c r="BD193" i="4"/>
  <c r="BC193" i="4"/>
  <c r="BB193" i="4"/>
  <c r="BA193" i="4"/>
  <c r="AZ193" i="4"/>
  <c r="AY193" i="4"/>
  <c r="AX193" i="4"/>
  <c r="AW193" i="4"/>
  <c r="AV193" i="4"/>
  <c r="AU193" i="4"/>
  <c r="AJ193" i="4"/>
  <c r="AI193" i="4"/>
  <c r="AH193" i="4"/>
  <c r="AG193" i="4"/>
  <c r="AF193" i="4"/>
  <c r="AE193" i="4"/>
  <c r="AD193" i="4"/>
  <c r="AC193" i="4"/>
  <c r="AB193" i="4"/>
  <c r="AA193" i="4"/>
  <c r="Z193" i="4"/>
  <c r="Y193" i="4"/>
  <c r="X193" i="4"/>
  <c r="W193" i="4"/>
  <c r="V193" i="4"/>
  <c r="U193" i="4"/>
  <c r="T193" i="4"/>
  <c r="S193" i="4"/>
  <c r="R193" i="4"/>
  <c r="Q193" i="4"/>
  <c r="O193" i="4"/>
  <c r="N193" i="4"/>
  <c r="M193" i="4"/>
  <c r="L193" i="4"/>
  <c r="BH192" i="4"/>
  <c r="BG192" i="4"/>
  <c r="BF192" i="4"/>
  <c r="BE192" i="4"/>
  <c r="BI192" i="4" s="1"/>
  <c r="BD192" i="4"/>
  <c r="BC192" i="4"/>
  <c r="BB192" i="4"/>
  <c r="BA192" i="4"/>
  <c r="AZ192" i="4"/>
  <c r="AY192" i="4"/>
  <c r="AX192" i="4"/>
  <c r="AW192" i="4"/>
  <c r="AV192" i="4"/>
  <c r="AU192" i="4"/>
  <c r="AJ192" i="4"/>
  <c r="AI192" i="4"/>
  <c r="AH192" i="4"/>
  <c r="AG192" i="4"/>
  <c r="AF192" i="4"/>
  <c r="AE192" i="4"/>
  <c r="AD192" i="4"/>
  <c r="AC192" i="4"/>
  <c r="AB192" i="4"/>
  <c r="AA192" i="4"/>
  <c r="Z192" i="4"/>
  <c r="Y192" i="4"/>
  <c r="X192" i="4"/>
  <c r="W192" i="4"/>
  <c r="V192" i="4"/>
  <c r="U192" i="4"/>
  <c r="T192" i="4"/>
  <c r="S192" i="4"/>
  <c r="R192" i="4"/>
  <c r="Q192" i="4"/>
  <c r="O192" i="4"/>
  <c r="N192" i="4"/>
  <c r="M192" i="4"/>
  <c r="L192" i="4"/>
  <c r="BH191" i="4"/>
  <c r="BG191" i="4"/>
  <c r="BF191" i="4"/>
  <c r="BE191" i="4"/>
  <c r="BD191" i="4"/>
  <c r="BC191" i="4"/>
  <c r="BB191" i="4"/>
  <c r="BA191" i="4"/>
  <c r="AZ191" i="4"/>
  <c r="AY191" i="4"/>
  <c r="AX191" i="4"/>
  <c r="AW191" i="4"/>
  <c r="AV191" i="4"/>
  <c r="AU191" i="4"/>
  <c r="AJ191" i="4"/>
  <c r="AI191" i="4"/>
  <c r="AH191" i="4"/>
  <c r="AG191" i="4"/>
  <c r="AF191" i="4"/>
  <c r="AE191" i="4"/>
  <c r="AD191" i="4"/>
  <c r="AC191" i="4"/>
  <c r="AB191" i="4"/>
  <c r="AA191" i="4"/>
  <c r="Z191" i="4"/>
  <c r="Y191" i="4"/>
  <c r="X191" i="4"/>
  <c r="W191" i="4"/>
  <c r="V191" i="4"/>
  <c r="U191" i="4"/>
  <c r="T191" i="4"/>
  <c r="S191" i="4"/>
  <c r="R191" i="4"/>
  <c r="Q191" i="4"/>
  <c r="O191" i="4"/>
  <c r="N191" i="4"/>
  <c r="M191" i="4"/>
  <c r="L191" i="4"/>
  <c r="BH190" i="4"/>
  <c r="BG190" i="4"/>
  <c r="BF190" i="4"/>
  <c r="BE190" i="4"/>
  <c r="BD190" i="4"/>
  <c r="BC190" i="4"/>
  <c r="BB190" i="4"/>
  <c r="BA190" i="4"/>
  <c r="AZ190" i="4"/>
  <c r="AY190" i="4"/>
  <c r="AX190" i="4"/>
  <c r="AW190" i="4"/>
  <c r="AV190" i="4"/>
  <c r="AU190" i="4"/>
  <c r="AJ190" i="4"/>
  <c r="AI190" i="4"/>
  <c r="AH190" i="4"/>
  <c r="AG190" i="4"/>
  <c r="AF190" i="4"/>
  <c r="AE190" i="4"/>
  <c r="AD190" i="4"/>
  <c r="AC190" i="4"/>
  <c r="AB190" i="4"/>
  <c r="AA190" i="4"/>
  <c r="Z190" i="4"/>
  <c r="Y190" i="4"/>
  <c r="X190" i="4"/>
  <c r="W190" i="4"/>
  <c r="V190" i="4"/>
  <c r="U190" i="4"/>
  <c r="T190" i="4"/>
  <c r="S190" i="4"/>
  <c r="R190" i="4"/>
  <c r="Q190" i="4"/>
  <c r="O190" i="4"/>
  <c r="N190" i="4"/>
  <c r="M190" i="4"/>
  <c r="L190" i="4"/>
  <c r="BH189" i="4"/>
  <c r="BG189" i="4"/>
  <c r="BF189" i="4"/>
  <c r="BE189" i="4"/>
  <c r="BD189" i="4"/>
  <c r="BC189" i="4"/>
  <c r="BB189" i="4"/>
  <c r="BI189" i="4" s="1"/>
  <c r="BA189" i="4"/>
  <c r="AZ189" i="4"/>
  <c r="AY189" i="4"/>
  <c r="AX189" i="4"/>
  <c r="AW189" i="4"/>
  <c r="AV189" i="4"/>
  <c r="AU189" i="4"/>
  <c r="AJ189" i="4"/>
  <c r="AI189" i="4"/>
  <c r="AH189" i="4"/>
  <c r="AG189" i="4"/>
  <c r="AF189" i="4"/>
  <c r="AE189" i="4"/>
  <c r="AD189" i="4"/>
  <c r="AC189" i="4"/>
  <c r="AB189" i="4"/>
  <c r="AA189" i="4"/>
  <c r="Z189" i="4"/>
  <c r="Y189" i="4"/>
  <c r="X189" i="4"/>
  <c r="W189" i="4"/>
  <c r="V189" i="4"/>
  <c r="U189" i="4"/>
  <c r="T189" i="4"/>
  <c r="S189" i="4"/>
  <c r="R189" i="4"/>
  <c r="Q189" i="4"/>
  <c r="O189" i="4"/>
  <c r="N189" i="4"/>
  <c r="M189" i="4"/>
  <c r="L189" i="4"/>
  <c r="BH188" i="4"/>
  <c r="BG188" i="4"/>
  <c r="BF188" i="4"/>
  <c r="BE188" i="4"/>
  <c r="BD188" i="4"/>
  <c r="BC188" i="4"/>
  <c r="BB188" i="4"/>
  <c r="BA188" i="4"/>
  <c r="AZ188" i="4"/>
  <c r="AY188" i="4"/>
  <c r="AX188" i="4"/>
  <c r="AW188" i="4"/>
  <c r="AV188" i="4"/>
  <c r="AU188" i="4"/>
  <c r="AJ188" i="4"/>
  <c r="AI188" i="4"/>
  <c r="AH188" i="4"/>
  <c r="AG188" i="4"/>
  <c r="AF188" i="4"/>
  <c r="AE188" i="4"/>
  <c r="AD188" i="4"/>
  <c r="AC188" i="4"/>
  <c r="AB188" i="4"/>
  <c r="AA188" i="4"/>
  <c r="Z188" i="4"/>
  <c r="Y188" i="4"/>
  <c r="X188" i="4"/>
  <c r="W188" i="4"/>
  <c r="V188" i="4"/>
  <c r="U188" i="4"/>
  <c r="T188" i="4"/>
  <c r="S188" i="4"/>
  <c r="R188" i="4"/>
  <c r="Q188" i="4"/>
  <c r="O188" i="4"/>
  <c r="N188" i="4"/>
  <c r="M188" i="4"/>
  <c r="L188" i="4"/>
  <c r="BL187" i="4"/>
  <c r="AH187" i="6" s="1"/>
  <c r="BK187" i="4"/>
  <c r="W187" i="6" s="1"/>
  <c r="BJ187" i="4"/>
  <c r="L187" i="6" s="1"/>
  <c r="BH187" i="4"/>
  <c r="BG187" i="4"/>
  <c r="BI187" i="4" s="1"/>
  <c r="BF187" i="4"/>
  <c r="BE187" i="4"/>
  <c r="BD187" i="4"/>
  <c r="BC187" i="4"/>
  <c r="BB187" i="4"/>
  <c r="BA187" i="4"/>
  <c r="AZ187" i="4"/>
  <c r="AY187" i="4"/>
  <c r="AX187" i="4"/>
  <c r="AW187" i="4"/>
  <c r="AV187" i="4"/>
  <c r="AU187" i="4"/>
  <c r="AJ187" i="4"/>
  <c r="AI187" i="4"/>
  <c r="AH187" i="4"/>
  <c r="AG187" i="4"/>
  <c r="AF187" i="4"/>
  <c r="AE187" i="4"/>
  <c r="AD187" i="4"/>
  <c r="AC187" i="4"/>
  <c r="AB187" i="4"/>
  <c r="AA187" i="4"/>
  <c r="Z187" i="4"/>
  <c r="Y187" i="4"/>
  <c r="X187" i="4"/>
  <c r="W187" i="4"/>
  <c r="V187" i="4"/>
  <c r="U187" i="4"/>
  <c r="T187" i="4"/>
  <c r="S187" i="4"/>
  <c r="R187" i="4"/>
  <c r="Q187" i="4"/>
  <c r="O187" i="4"/>
  <c r="N187" i="4"/>
  <c r="M187" i="4"/>
  <c r="L187" i="4"/>
  <c r="BH186" i="4"/>
  <c r="BG186" i="4"/>
  <c r="BF186" i="4"/>
  <c r="BE186" i="4"/>
  <c r="BD186" i="4"/>
  <c r="BC186" i="4"/>
  <c r="BB186" i="4"/>
  <c r="BA186" i="4"/>
  <c r="AZ186" i="4"/>
  <c r="AY186" i="4"/>
  <c r="AX186" i="4"/>
  <c r="AW186" i="4"/>
  <c r="AV186" i="4"/>
  <c r="AU186" i="4"/>
  <c r="AJ186" i="4"/>
  <c r="AI186" i="4"/>
  <c r="AH186" i="4"/>
  <c r="AG186" i="4"/>
  <c r="AF186" i="4"/>
  <c r="AE186" i="4"/>
  <c r="AD186" i="4"/>
  <c r="AC186" i="4"/>
  <c r="AB186" i="4"/>
  <c r="AA186" i="4"/>
  <c r="Z186" i="4"/>
  <c r="Y186" i="4"/>
  <c r="X186" i="4"/>
  <c r="W186" i="4"/>
  <c r="V186" i="4"/>
  <c r="U186" i="4"/>
  <c r="T186" i="4"/>
  <c r="S186" i="4"/>
  <c r="R186" i="4"/>
  <c r="Q186" i="4"/>
  <c r="O186" i="4"/>
  <c r="N186" i="4"/>
  <c r="M186" i="4"/>
  <c r="L186" i="4"/>
  <c r="BH185" i="4"/>
  <c r="BG185" i="4"/>
  <c r="BI185" i="4" s="1"/>
  <c r="BL185" i="4" s="1"/>
  <c r="AH185" i="6" s="1"/>
  <c r="BF185" i="4"/>
  <c r="BE185" i="4"/>
  <c r="BD185" i="4"/>
  <c r="BC185" i="4"/>
  <c r="BB185" i="4"/>
  <c r="BA185" i="4"/>
  <c r="AZ185" i="4"/>
  <c r="AY185" i="4"/>
  <c r="AX185" i="4"/>
  <c r="AW185" i="4"/>
  <c r="AV185" i="4"/>
  <c r="AU185" i="4"/>
  <c r="AJ185" i="4"/>
  <c r="AI185" i="4"/>
  <c r="AH185" i="4"/>
  <c r="AG185" i="4"/>
  <c r="AF185" i="4"/>
  <c r="AE185" i="4"/>
  <c r="AD185" i="4"/>
  <c r="AC185" i="4"/>
  <c r="AB185" i="4"/>
  <c r="AA185" i="4"/>
  <c r="Z185" i="4"/>
  <c r="Y185" i="4"/>
  <c r="X185" i="4"/>
  <c r="W185" i="4"/>
  <c r="V185" i="4"/>
  <c r="U185" i="4"/>
  <c r="T185" i="4"/>
  <c r="S185" i="4"/>
  <c r="R185" i="4"/>
  <c r="Q185" i="4"/>
  <c r="O185" i="4"/>
  <c r="N185" i="4"/>
  <c r="M185" i="4"/>
  <c r="L185" i="4"/>
  <c r="BH184" i="4"/>
  <c r="BG184" i="4"/>
  <c r="BF184" i="4"/>
  <c r="BE184" i="4"/>
  <c r="BD184" i="4"/>
  <c r="BC184" i="4"/>
  <c r="BB184" i="4"/>
  <c r="BA184" i="4"/>
  <c r="AZ184" i="4"/>
  <c r="AY184" i="4"/>
  <c r="AX184" i="4"/>
  <c r="AW184" i="4"/>
  <c r="AV184" i="4"/>
  <c r="AU184" i="4"/>
  <c r="AJ184" i="4"/>
  <c r="AI184" i="4"/>
  <c r="AH184" i="4"/>
  <c r="AG184" i="4"/>
  <c r="AF184" i="4"/>
  <c r="AE184" i="4"/>
  <c r="AD184" i="4"/>
  <c r="AC184" i="4"/>
  <c r="AB184" i="4"/>
  <c r="AA184" i="4"/>
  <c r="Z184" i="4"/>
  <c r="Y184" i="4"/>
  <c r="X184" i="4"/>
  <c r="W184" i="4"/>
  <c r="V184" i="4"/>
  <c r="U184" i="4"/>
  <c r="T184" i="4"/>
  <c r="S184" i="4"/>
  <c r="R184" i="4"/>
  <c r="Q184" i="4"/>
  <c r="O184" i="4"/>
  <c r="N184" i="4"/>
  <c r="M184" i="4"/>
  <c r="L184" i="4"/>
  <c r="BL183" i="4"/>
  <c r="AH183" i="6" s="1"/>
  <c r="BK183" i="4"/>
  <c r="W183" i="6" s="1"/>
  <c r="BH183" i="4"/>
  <c r="BG183" i="4"/>
  <c r="BI183" i="4" s="1"/>
  <c r="BJ183" i="4" s="1"/>
  <c r="L183" i="6" s="1"/>
  <c r="BF183" i="4"/>
  <c r="BE183" i="4"/>
  <c r="BD183" i="4"/>
  <c r="BC183" i="4"/>
  <c r="BB183" i="4"/>
  <c r="BA183" i="4"/>
  <c r="AZ183" i="4"/>
  <c r="AY183" i="4"/>
  <c r="AX183" i="4"/>
  <c r="AW183" i="4"/>
  <c r="AV183" i="4"/>
  <c r="AU183" i="4"/>
  <c r="AJ183" i="4"/>
  <c r="AI183" i="4"/>
  <c r="AH183" i="4"/>
  <c r="AG183" i="4"/>
  <c r="AF183" i="4"/>
  <c r="AE183" i="4"/>
  <c r="AD183" i="4"/>
  <c r="AC183" i="4"/>
  <c r="AB183" i="4"/>
  <c r="AA183" i="4"/>
  <c r="Z183" i="4"/>
  <c r="Y183" i="4"/>
  <c r="X183" i="4"/>
  <c r="W183" i="4"/>
  <c r="V183" i="4"/>
  <c r="U183" i="4"/>
  <c r="T183" i="4"/>
  <c r="S183" i="4"/>
  <c r="R183" i="4"/>
  <c r="Q183" i="4"/>
  <c r="O183" i="4"/>
  <c r="N183" i="4"/>
  <c r="M183" i="4"/>
  <c r="L183" i="4"/>
  <c r="BH182" i="4"/>
  <c r="BG182" i="4"/>
  <c r="BF182" i="4"/>
  <c r="BE182" i="4"/>
  <c r="BD182" i="4"/>
  <c r="BC182" i="4"/>
  <c r="BB182" i="4"/>
  <c r="BA182" i="4"/>
  <c r="AZ182" i="4"/>
  <c r="AY182" i="4"/>
  <c r="AX182" i="4"/>
  <c r="AW182" i="4"/>
  <c r="AV182" i="4"/>
  <c r="AU182" i="4"/>
  <c r="AJ182" i="4"/>
  <c r="AI182" i="4"/>
  <c r="AH182" i="4"/>
  <c r="AG182" i="4"/>
  <c r="AF182" i="4"/>
  <c r="AE182" i="4"/>
  <c r="AD182" i="4"/>
  <c r="AC182" i="4"/>
  <c r="AB182" i="4"/>
  <c r="AA182" i="4"/>
  <c r="Z182" i="4"/>
  <c r="Y182" i="4"/>
  <c r="X182" i="4"/>
  <c r="W182" i="4"/>
  <c r="V182" i="4"/>
  <c r="U182" i="4"/>
  <c r="T182" i="4"/>
  <c r="S182" i="4"/>
  <c r="R182" i="4"/>
  <c r="Q182" i="4"/>
  <c r="O182" i="4"/>
  <c r="N182" i="4"/>
  <c r="M182" i="4"/>
  <c r="L182" i="4"/>
  <c r="BJ181" i="4"/>
  <c r="L181" i="6" s="1"/>
  <c r="BH181" i="4"/>
  <c r="BG181" i="4"/>
  <c r="BI181" i="4" s="1"/>
  <c r="BL181" i="4" s="1"/>
  <c r="AH181" i="6" s="1"/>
  <c r="BF181" i="4"/>
  <c r="BE181" i="4"/>
  <c r="BD181" i="4"/>
  <c r="BC181" i="4"/>
  <c r="BB181" i="4"/>
  <c r="BA181" i="4"/>
  <c r="AZ181" i="4"/>
  <c r="AY181" i="4"/>
  <c r="AX181" i="4"/>
  <c r="AW181" i="4"/>
  <c r="AV181" i="4"/>
  <c r="AU181" i="4"/>
  <c r="AJ181" i="4"/>
  <c r="AI181" i="4"/>
  <c r="AH181" i="4"/>
  <c r="AG181" i="4"/>
  <c r="AF181" i="4"/>
  <c r="AE181" i="4"/>
  <c r="AD181" i="4"/>
  <c r="AC181" i="4"/>
  <c r="AB181" i="4"/>
  <c r="AA181" i="4"/>
  <c r="Z181" i="4"/>
  <c r="Y181" i="4"/>
  <c r="X181" i="4"/>
  <c r="W181" i="4"/>
  <c r="V181" i="4"/>
  <c r="U181" i="4"/>
  <c r="T181" i="4"/>
  <c r="S181" i="4"/>
  <c r="R181" i="4"/>
  <c r="Q181" i="4"/>
  <c r="O181" i="4"/>
  <c r="N181" i="4"/>
  <c r="M181" i="4"/>
  <c r="L181" i="4"/>
  <c r="BH180" i="4"/>
  <c r="BG180" i="4"/>
  <c r="BF180" i="4"/>
  <c r="BE180" i="4"/>
  <c r="BD180" i="4"/>
  <c r="BC180" i="4"/>
  <c r="BB180" i="4"/>
  <c r="BA180" i="4"/>
  <c r="AZ180" i="4"/>
  <c r="AY180" i="4"/>
  <c r="AX180" i="4"/>
  <c r="AW180" i="4"/>
  <c r="AV180" i="4"/>
  <c r="AU180" i="4"/>
  <c r="AJ180" i="4"/>
  <c r="AI180" i="4"/>
  <c r="AH180" i="4"/>
  <c r="AG180" i="4"/>
  <c r="AF180" i="4"/>
  <c r="AE180" i="4"/>
  <c r="AD180" i="4"/>
  <c r="AC180" i="4"/>
  <c r="AB180" i="4"/>
  <c r="AA180" i="4"/>
  <c r="Z180" i="4"/>
  <c r="Y180" i="4"/>
  <c r="X180" i="4"/>
  <c r="W180" i="4"/>
  <c r="V180" i="4"/>
  <c r="U180" i="4"/>
  <c r="T180" i="4"/>
  <c r="S180" i="4"/>
  <c r="R180" i="4"/>
  <c r="Q180" i="4"/>
  <c r="O180" i="4"/>
  <c r="N180" i="4"/>
  <c r="M180" i="4"/>
  <c r="L180" i="4"/>
  <c r="BK179" i="4"/>
  <c r="W179" i="6" s="1"/>
  <c r="BJ179" i="4"/>
  <c r="L179" i="6" s="1"/>
  <c r="BH179" i="4"/>
  <c r="BG179" i="4"/>
  <c r="BI179" i="4" s="1"/>
  <c r="BL179" i="4" s="1"/>
  <c r="AH179" i="6" s="1"/>
  <c r="BF179" i="4"/>
  <c r="BE179" i="4"/>
  <c r="BD179" i="4"/>
  <c r="BC179" i="4"/>
  <c r="BB179" i="4"/>
  <c r="BA179" i="4"/>
  <c r="AZ179" i="4"/>
  <c r="AY179" i="4"/>
  <c r="AX179" i="4"/>
  <c r="AW179" i="4"/>
  <c r="AV179" i="4"/>
  <c r="AU179" i="4"/>
  <c r="AJ179" i="4"/>
  <c r="AI179" i="4"/>
  <c r="AH179" i="4"/>
  <c r="AG179" i="4"/>
  <c r="AF179" i="4"/>
  <c r="AE179" i="4"/>
  <c r="AD179" i="4"/>
  <c r="AC179" i="4"/>
  <c r="AB179" i="4"/>
  <c r="AA179" i="4"/>
  <c r="Z179" i="4"/>
  <c r="Y179" i="4"/>
  <c r="X179" i="4"/>
  <c r="W179" i="4"/>
  <c r="V179" i="4"/>
  <c r="U179" i="4"/>
  <c r="T179" i="4"/>
  <c r="S179" i="4"/>
  <c r="R179" i="4"/>
  <c r="Q179" i="4"/>
  <c r="O179" i="4"/>
  <c r="N179" i="4"/>
  <c r="M179" i="4"/>
  <c r="L179" i="4"/>
  <c r="BH178" i="4"/>
  <c r="BG178" i="4"/>
  <c r="BF178" i="4"/>
  <c r="BE178" i="4"/>
  <c r="BD178" i="4"/>
  <c r="BC178" i="4"/>
  <c r="BB178" i="4"/>
  <c r="BI178" i="4" s="1"/>
  <c r="BA178" i="4"/>
  <c r="AZ178" i="4"/>
  <c r="AY178" i="4"/>
  <c r="AX178" i="4"/>
  <c r="AW178" i="4"/>
  <c r="AV178" i="4"/>
  <c r="AU178" i="4"/>
  <c r="AJ178" i="4"/>
  <c r="AI178" i="4"/>
  <c r="AH178" i="4"/>
  <c r="AG178" i="4"/>
  <c r="AF178" i="4"/>
  <c r="AE178" i="4"/>
  <c r="AD178" i="4"/>
  <c r="AC178" i="4"/>
  <c r="AB178" i="4"/>
  <c r="AA178" i="4"/>
  <c r="Z178" i="4"/>
  <c r="Y178" i="4"/>
  <c r="X178" i="4"/>
  <c r="W178" i="4"/>
  <c r="V178" i="4"/>
  <c r="U178" i="4"/>
  <c r="T178" i="4"/>
  <c r="S178" i="4"/>
  <c r="R178" i="4"/>
  <c r="Q178" i="4"/>
  <c r="O178" i="4"/>
  <c r="N178" i="4"/>
  <c r="M178" i="4"/>
  <c r="L178" i="4"/>
  <c r="BH177" i="4"/>
  <c r="BG177" i="4"/>
  <c r="BI177" i="4" s="1"/>
  <c r="BL177" i="4" s="1"/>
  <c r="AH177" i="6" s="1"/>
  <c r="BF177" i="4"/>
  <c r="BE177" i="4"/>
  <c r="BD177" i="4"/>
  <c r="BC177" i="4"/>
  <c r="BB177" i="4"/>
  <c r="BA177" i="4"/>
  <c r="AZ177" i="4"/>
  <c r="AY177" i="4"/>
  <c r="AX177" i="4"/>
  <c r="AW177" i="4"/>
  <c r="AV177" i="4"/>
  <c r="AU177" i="4"/>
  <c r="AJ177" i="4"/>
  <c r="AI177" i="4"/>
  <c r="AH177" i="4"/>
  <c r="AG177" i="4"/>
  <c r="AF177" i="4"/>
  <c r="AE177" i="4"/>
  <c r="AD177" i="4"/>
  <c r="AC177" i="4"/>
  <c r="AB177" i="4"/>
  <c r="AA177" i="4"/>
  <c r="Z177" i="4"/>
  <c r="Y177" i="4"/>
  <c r="X177" i="4"/>
  <c r="W177" i="4"/>
  <c r="V177" i="4"/>
  <c r="U177" i="4"/>
  <c r="T177" i="4"/>
  <c r="S177" i="4"/>
  <c r="R177" i="4"/>
  <c r="Q177" i="4"/>
  <c r="O177" i="4"/>
  <c r="N177" i="4"/>
  <c r="M177" i="4"/>
  <c r="L177" i="4"/>
  <c r="BH176" i="4"/>
  <c r="BG176" i="4"/>
  <c r="BF176" i="4"/>
  <c r="BE176" i="4"/>
  <c r="BD176" i="4"/>
  <c r="BC176" i="4"/>
  <c r="BB176" i="4"/>
  <c r="BA176" i="4"/>
  <c r="AZ176" i="4"/>
  <c r="AY176" i="4"/>
  <c r="AX176" i="4"/>
  <c r="AW176" i="4"/>
  <c r="AV176" i="4"/>
  <c r="AU176" i="4"/>
  <c r="AJ176" i="4"/>
  <c r="AI176" i="4"/>
  <c r="AH176" i="4"/>
  <c r="AG176" i="4"/>
  <c r="AF176" i="4"/>
  <c r="AE176" i="4"/>
  <c r="AD176" i="4"/>
  <c r="AC176" i="4"/>
  <c r="AB176" i="4"/>
  <c r="AA176" i="4"/>
  <c r="Z176" i="4"/>
  <c r="Y176" i="4"/>
  <c r="X176" i="4"/>
  <c r="W176" i="4"/>
  <c r="V176" i="4"/>
  <c r="U176" i="4"/>
  <c r="T176" i="4"/>
  <c r="S176" i="4"/>
  <c r="R176" i="4"/>
  <c r="Q176" i="4"/>
  <c r="O176" i="4"/>
  <c r="N176" i="4"/>
  <c r="M176" i="4"/>
  <c r="L176" i="4"/>
  <c r="BL175" i="4"/>
  <c r="AH175" i="6" s="1"/>
  <c r="BK175" i="4"/>
  <c r="W175" i="6" s="1"/>
  <c r="BJ175" i="4"/>
  <c r="L175" i="6" s="1"/>
  <c r="BH175" i="4"/>
  <c r="BG175" i="4"/>
  <c r="BI175" i="4" s="1"/>
  <c r="BF175" i="4"/>
  <c r="BE175" i="4"/>
  <c r="BD175" i="4"/>
  <c r="BC175" i="4"/>
  <c r="BB175" i="4"/>
  <c r="BA175" i="4"/>
  <c r="AZ175" i="4"/>
  <c r="AY175" i="4"/>
  <c r="AX175" i="4"/>
  <c r="AW175" i="4"/>
  <c r="AV175" i="4"/>
  <c r="AU175" i="4"/>
  <c r="AJ175" i="4"/>
  <c r="AI175" i="4"/>
  <c r="AH175" i="4"/>
  <c r="AG175" i="4"/>
  <c r="AF175" i="4"/>
  <c r="AE175" i="4"/>
  <c r="AD175" i="4"/>
  <c r="AC175" i="4"/>
  <c r="AB175" i="4"/>
  <c r="AA175" i="4"/>
  <c r="Z175" i="4"/>
  <c r="Y175" i="4"/>
  <c r="X175" i="4"/>
  <c r="W175" i="4"/>
  <c r="V175" i="4"/>
  <c r="U175" i="4"/>
  <c r="T175" i="4"/>
  <c r="S175" i="4"/>
  <c r="R175" i="4"/>
  <c r="Q175" i="4"/>
  <c r="O175" i="4"/>
  <c r="N175" i="4"/>
  <c r="M175" i="4"/>
  <c r="L175" i="4"/>
  <c r="BH174" i="4"/>
  <c r="BG174" i="4"/>
  <c r="BF174" i="4"/>
  <c r="BE174" i="4"/>
  <c r="BD174" i="4"/>
  <c r="BC174" i="4"/>
  <c r="BB174" i="4"/>
  <c r="BA174" i="4"/>
  <c r="AZ174" i="4"/>
  <c r="AY174" i="4"/>
  <c r="AX174" i="4"/>
  <c r="AW174" i="4"/>
  <c r="AV174" i="4"/>
  <c r="AU174" i="4"/>
  <c r="AJ174" i="4"/>
  <c r="AI174" i="4"/>
  <c r="AH174" i="4"/>
  <c r="AG174" i="4"/>
  <c r="AF174" i="4"/>
  <c r="AE174" i="4"/>
  <c r="AD174" i="4"/>
  <c r="AC174" i="4"/>
  <c r="AB174" i="4"/>
  <c r="AA174" i="4"/>
  <c r="Z174" i="4"/>
  <c r="Y174" i="4"/>
  <c r="X174" i="4"/>
  <c r="W174" i="4"/>
  <c r="V174" i="4"/>
  <c r="U174" i="4"/>
  <c r="T174" i="4"/>
  <c r="S174" i="4"/>
  <c r="R174" i="4"/>
  <c r="Q174" i="4"/>
  <c r="O174" i="4"/>
  <c r="N174" i="4"/>
  <c r="M174" i="4"/>
  <c r="L174" i="4"/>
  <c r="BK173" i="4"/>
  <c r="W173" i="6" s="1"/>
  <c r="BJ173" i="4"/>
  <c r="L173" i="6" s="1"/>
  <c r="BH173" i="4"/>
  <c r="BG173" i="4"/>
  <c r="BI173" i="4" s="1"/>
  <c r="BL173" i="4" s="1"/>
  <c r="AH173" i="6" s="1"/>
  <c r="BF173" i="4"/>
  <c r="BE173" i="4"/>
  <c r="BD173" i="4"/>
  <c r="BC173" i="4"/>
  <c r="BB173" i="4"/>
  <c r="BA173" i="4"/>
  <c r="AZ173" i="4"/>
  <c r="AY173" i="4"/>
  <c r="AX173" i="4"/>
  <c r="AW173" i="4"/>
  <c r="AV173" i="4"/>
  <c r="AU173" i="4"/>
  <c r="AJ173" i="4"/>
  <c r="AI173" i="4"/>
  <c r="AH173" i="4"/>
  <c r="AG173" i="4"/>
  <c r="AF173" i="4"/>
  <c r="AE173" i="4"/>
  <c r="AD173" i="4"/>
  <c r="AC173" i="4"/>
  <c r="AB173" i="4"/>
  <c r="AA173" i="4"/>
  <c r="Z173" i="4"/>
  <c r="Y173" i="4"/>
  <c r="X173" i="4"/>
  <c r="W173" i="4"/>
  <c r="V173" i="4"/>
  <c r="U173" i="4"/>
  <c r="T173" i="4"/>
  <c r="S173" i="4"/>
  <c r="R173" i="4"/>
  <c r="Q173" i="4"/>
  <c r="O173" i="4"/>
  <c r="N173" i="4"/>
  <c r="M173" i="4"/>
  <c r="L173" i="4"/>
  <c r="BH172" i="4"/>
  <c r="BG172" i="4"/>
  <c r="BF172" i="4"/>
  <c r="BE172" i="4"/>
  <c r="BD172" i="4"/>
  <c r="BC172" i="4"/>
  <c r="BB172" i="4"/>
  <c r="BA172" i="4"/>
  <c r="AZ172" i="4"/>
  <c r="AY172" i="4"/>
  <c r="AX172" i="4"/>
  <c r="AW172" i="4"/>
  <c r="AV172" i="4"/>
  <c r="AU172" i="4"/>
  <c r="AJ172" i="4"/>
  <c r="AI172" i="4"/>
  <c r="AH172" i="4"/>
  <c r="AG172" i="4"/>
  <c r="AF172" i="4"/>
  <c r="AE172" i="4"/>
  <c r="AD172" i="4"/>
  <c r="AC172" i="4"/>
  <c r="AB172" i="4"/>
  <c r="AA172" i="4"/>
  <c r="Z172" i="4"/>
  <c r="Y172" i="4"/>
  <c r="X172" i="4"/>
  <c r="W172" i="4"/>
  <c r="V172" i="4"/>
  <c r="U172" i="4"/>
  <c r="T172" i="4"/>
  <c r="S172" i="4"/>
  <c r="R172" i="4"/>
  <c r="Q172" i="4"/>
  <c r="O172" i="4"/>
  <c r="N172" i="4"/>
  <c r="M172" i="4"/>
  <c r="L172" i="4"/>
  <c r="BH171" i="4"/>
  <c r="BG171" i="4"/>
  <c r="BI171" i="4" s="1"/>
  <c r="BL171" i="4" s="1"/>
  <c r="AH171" i="6" s="1"/>
  <c r="BF171" i="4"/>
  <c r="BE171" i="4"/>
  <c r="BD171" i="4"/>
  <c r="BC171" i="4"/>
  <c r="BB171" i="4"/>
  <c r="BA171" i="4"/>
  <c r="AZ171" i="4"/>
  <c r="AY171" i="4"/>
  <c r="AX171" i="4"/>
  <c r="AW171" i="4"/>
  <c r="AV171" i="4"/>
  <c r="AU171" i="4"/>
  <c r="AJ171" i="4"/>
  <c r="AI171" i="4"/>
  <c r="AH171" i="4"/>
  <c r="AG171" i="4"/>
  <c r="AF171" i="4"/>
  <c r="AE171" i="4"/>
  <c r="AD171" i="4"/>
  <c r="AC171" i="4"/>
  <c r="AB171" i="4"/>
  <c r="AA171" i="4"/>
  <c r="Z171" i="4"/>
  <c r="Y171" i="4"/>
  <c r="X171" i="4"/>
  <c r="W171" i="4"/>
  <c r="V171" i="4"/>
  <c r="U171" i="4"/>
  <c r="T171" i="4"/>
  <c r="S171" i="4"/>
  <c r="R171" i="4"/>
  <c r="Q171" i="4"/>
  <c r="O171" i="4"/>
  <c r="N171" i="4"/>
  <c r="M171" i="4"/>
  <c r="L171" i="4"/>
  <c r="BH170" i="4"/>
  <c r="BG170" i="4"/>
  <c r="BF170" i="4"/>
  <c r="BE170" i="4"/>
  <c r="BD170" i="4"/>
  <c r="BC170" i="4"/>
  <c r="BB170" i="4"/>
  <c r="BA170" i="4"/>
  <c r="AZ170" i="4"/>
  <c r="AY170" i="4"/>
  <c r="AX170" i="4"/>
  <c r="AW170" i="4"/>
  <c r="AV170" i="4"/>
  <c r="AU170" i="4"/>
  <c r="AJ170" i="4"/>
  <c r="AI170" i="4"/>
  <c r="AH170" i="4"/>
  <c r="AG170" i="4"/>
  <c r="AF170" i="4"/>
  <c r="AE170" i="4"/>
  <c r="AD170" i="4"/>
  <c r="AC170" i="4"/>
  <c r="AB170" i="4"/>
  <c r="AA170" i="4"/>
  <c r="Z170" i="4"/>
  <c r="Y170" i="4"/>
  <c r="X170" i="4"/>
  <c r="W170" i="4"/>
  <c r="V170" i="4"/>
  <c r="U170" i="4"/>
  <c r="T170" i="4"/>
  <c r="S170" i="4"/>
  <c r="R170" i="4"/>
  <c r="Q170" i="4"/>
  <c r="O170" i="4"/>
  <c r="N170" i="4"/>
  <c r="M170" i="4"/>
  <c r="L170" i="4"/>
  <c r="BL169" i="4"/>
  <c r="AH169" i="6" s="1"/>
  <c r="BH169" i="4"/>
  <c r="BG169" i="4"/>
  <c r="BI169" i="4" s="1"/>
  <c r="BK169" i="4" s="1"/>
  <c r="W169" i="6" s="1"/>
  <c r="BF169" i="4"/>
  <c r="BE169" i="4"/>
  <c r="BD169" i="4"/>
  <c r="BC169" i="4"/>
  <c r="BB169" i="4"/>
  <c r="BA169" i="4"/>
  <c r="AZ169" i="4"/>
  <c r="AY169" i="4"/>
  <c r="AX169" i="4"/>
  <c r="AW169" i="4"/>
  <c r="AV169" i="4"/>
  <c r="AU169" i="4"/>
  <c r="AJ169" i="4"/>
  <c r="AI169" i="4"/>
  <c r="AH169" i="4"/>
  <c r="AG169" i="4"/>
  <c r="AF169" i="4"/>
  <c r="AE169" i="4"/>
  <c r="AD169" i="4"/>
  <c r="AC169" i="4"/>
  <c r="AB169" i="4"/>
  <c r="AA169" i="4"/>
  <c r="Z169" i="4"/>
  <c r="Y169" i="4"/>
  <c r="X169" i="4"/>
  <c r="W169" i="4"/>
  <c r="V169" i="4"/>
  <c r="U169" i="4"/>
  <c r="T169" i="4"/>
  <c r="S169" i="4"/>
  <c r="R169" i="4"/>
  <c r="Q169" i="4"/>
  <c r="O169" i="4"/>
  <c r="N169" i="4"/>
  <c r="M169" i="4"/>
  <c r="L169" i="4"/>
  <c r="BH168" i="4"/>
  <c r="BG168" i="4"/>
  <c r="BF168" i="4"/>
  <c r="BE168" i="4"/>
  <c r="BD168" i="4"/>
  <c r="BC168" i="4"/>
  <c r="BB168" i="4"/>
  <c r="BI168" i="4" s="1"/>
  <c r="BA168" i="4"/>
  <c r="AZ168" i="4"/>
  <c r="AY168" i="4"/>
  <c r="AX168" i="4"/>
  <c r="AW168" i="4"/>
  <c r="AV168" i="4"/>
  <c r="AU168" i="4"/>
  <c r="AJ168" i="4"/>
  <c r="AI168" i="4"/>
  <c r="AH168" i="4"/>
  <c r="AG168" i="4"/>
  <c r="AF168" i="4"/>
  <c r="AE168" i="4"/>
  <c r="AD168" i="4"/>
  <c r="AC168" i="4"/>
  <c r="AB168" i="4"/>
  <c r="AA168" i="4"/>
  <c r="Z168" i="4"/>
  <c r="Y168" i="4"/>
  <c r="X168" i="4"/>
  <c r="W168" i="4"/>
  <c r="V168" i="4"/>
  <c r="U168" i="4"/>
  <c r="T168" i="4"/>
  <c r="S168" i="4"/>
  <c r="R168" i="4"/>
  <c r="Q168" i="4"/>
  <c r="O168" i="4"/>
  <c r="N168" i="4"/>
  <c r="M168" i="4"/>
  <c r="L168" i="4"/>
  <c r="BH167" i="4"/>
  <c r="BG167" i="4"/>
  <c r="BI167" i="4" s="1"/>
  <c r="BL167" i="4" s="1"/>
  <c r="AH167" i="6" s="1"/>
  <c r="BF167" i="4"/>
  <c r="BE167" i="4"/>
  <c r="BD167" i="4"/>
  <c r="BC167" i="4"/>
  <c r="BB167" i="4"/>
  <c r="BA167" i="4"/>
  <c r="AZ167" i="4"/>
  <c r="AY167" i="4"/>
  <c r="AX167" i="4"/>
  <c r="AW167" i="4"/>
  <c r="AV167" i="4"/>
  <c r="AU167" i="4"/>
  <c r="AJ167" i="4"/>
  <c r="AI167" i="4"/>
  <c r="AH167" i="4"/>
  <c r="AG167" i="4"/>
  <c r="AF167" i="4"/>
  <c r="AE167" i="4"/>
  <c r="AD167" i="4"/>
  <c r="AC167" i="4"/>
  <c r="AB167" i="4"/>
  <c r="AA167" i="4"/>
  <c r="Z167" i="4"/>
  <c r="Y167" i="4"/>
  <c r="X167" i="4"/>
  <c r="W167" i="4"/>
  <c r="V167" i="4"/>
  <c r="U167" i="4"/>
  <c r="T167" i="4"/>
  <c r="S167" i="4"/>
  <c r="R167" i="4"/>
  <c r="Q167" i="4"/>
  <c r="O167" i="4"/>
  <c r="N167" i="4"/>
  <c r="M167" i="4"/>
  <c r="L167" i="4"/>
  <c r="BH166" i="4"/>
  <c r="BG166" i="4"/>
  <c r="BF166" i="4"/>
  <c r="BE166" i="4"/>
  <c r="BD166" i="4"/>
  <c r="BC166" i="4"/>
  <c r="BB166" i="4"/>
  <c r="BA166" i="4"/>
  <c r="AZ166" i="4"/>
  <c r="AY166" i="4"/>
  <c r="AX166" i="4"/>
  <c r="AW166" i="4"/>
  <c r="AV166" i="4"/>
  <c r="AU166" i="4"/>
  <c r="AJ166" i="4"/>
  <c r="AI166" i="4"/>
  <c r="AH166" i="4"/>
  <c r="AG166" i="4"/>
  <c r="AF166" i="4"/>
  <c r="AE166" i="4"/>
  <c r="AD166" i="4"/>
  <c r="AC166" i="4"/>
  <c r="AB166" i="4"/>
  <c r="AA166" i="4"/>
  <c r="Z166" i="4"/>
  <c r="Y166" i="4"/>
  <c r="X166" i="4"/>
  <c r="W166" i="4"/>
  <c r="V166" i="4"/>
  <c r="U166" i="4"/>
  <c r="T166" i="4"/>
  <c r="S166" i="4"/>
  <c r="R166" i="4"/>
  <c r="Q166" i="4"/>
  <c r="O166" i="4"/>
  <c r="N166" i="4"/>
  <c r="M166" i="4"/>
  <c r="L166" i="4"/>
  <c r="BL165" i="4"/>
  <c r="AH165" i="6" s="1"/>
  <c r="BK165" i="4"/>
  <c r="W165" i="6" s="1"/>
  <c r="BJ165" i="4"/>
  <c r="L165" i="6" s="1"/>
  <c r="BI165" i="4"/>
  <c r="BH165" i="4"/>
  <c r="BG165" i="4"/>
  <c r="BF165" i="4"/>
  <c r="BE165" i="4"/>
  <c r="BD165" i="4"/>
  <c r="BC165" i="4"/>
  <c r="BB165" i="4"/>
  <c r="BA165" i="4"/>
  <c r="AZ165" i="4"/>
  <c r="AY165" i="4"/>
  <c r="AX165" i="4"/>
  <c r="AW165" i="4"/>
  <c r="AV165" i="4"/>
  <c r="AU165" i="4"/>
  <c r="AJ165" i="4"/>
  <c r="AI165" i="4"/>
  <c r="AH165" i="4"/>
  <c r="AG165" i="4"/>
  <c r="AF165" i="4"/>
  <c r="AE165" i="4"/>
  <c r="AD165" i="4"/>
  <c r="AC165" i="4"/>
  <c r="AB165" i="4"/>
  <c r="AA165" i="4"/>
  <c r="Z165" i="4"/>
  <c r="Y165" i="4"/>
  <c r="X165" i="4"/>
  <c r="W165" i="4"/>
  <c r="V165" i="4"/>
  <c r="U165" i="4"/>
  <c r="T165" i="4"/>
  <c r="S165" i="4"/>
  <c r="R165" i="4"/>
  <c r="Q165" i="4"/>
  <c r="O165" i="4"/>
  <c r="N165" i="4"/>
  <c r="M165" i="4"/>
  <c r="L165" i="4"/>
  <c r="BH164" i="4"/>
  <c r="BG164" i="4"/>
  <c r="BF164" i="4"/>
  <c r="BE164" i="4"/>
  <c r="BD164" i="4"/>
  <c r="BC164" i="4"/>
  <c r="BB164" i="4"/>
  <c r="BA164" i="4"/>
  <c r="AZ164" i="4"/>
  <c r="AY164" i="4"/>
  <c r="AX164" i="4"/>
  <c r="AW164" i="4"/>
  <c r="AV164" i="4"/>
  <c r="AU164" i="4"/>
  <c r="AJ164" i="4"/>
  <c r="AI164" i="4"/>
  <c r="AH164" i="4"/>
  <c r="AG164" i="4"/>
  <c r="AF164" i="4"/>
  <c r="AE164" i="4"/>
  <c r="AD164" i="4"/>
  <c r="AC164" i="4"/>
  <c r="AB164" i="4"/>
  <c r="AA164" i="4"/>
  <c r="Z164" i="4"/>
  <c r="Y164" i="4"/>
  <c r="X164" i="4"/>
  <c r="W164" i="4"/>
  <c r="V164" i="4"/>
  <c r="U164" i="4"/>
  <c r="T164" i="4"/>
  <c r="S164" i="4"/>
  <c r="R164" i="4"/>
  <c r="Q164" i="4"/>
  <c r="O164" i="4"/>
  <c r="N164" i="4"/>
  <c r="M164" i="4"/>
  <c r="L164" i="4"/>
  <c r="BH163" i="4"/>
  <c r="BG163" i="4"/>
  <c r="BI163" i="4" s="1"/>
  <c r="BF163" i="4"/>
  <c r="BE163" i="4"/>
  <c r="BD163" i="4"/>
  <c r="BC163" i="4"/>
  <c r="BB163" i="4"/>
  <c r="BA163" i="4"/>
  <c r="AZ163" i="4"/>
  <c r="AY163" i="4"/>
  <c r="AX163" i="4"/>
  <c r="AW163" i="4"/>
  <c r="AV163" i="4"/>
  <c r="AU163" i="4"/>
  <c r="AJ163" i="4"/>
  <c r="AI163" i="4"/>
  <c r="AH163" i="4"/>
  <c r="AG163" i="4"/>
  <c r="AF163" i="4"/>
  <c r="AE163" i="4"/>
  <c r="AD163" i="4"/>
  <c r="AC163" i="4"/>
  <c r="AB163" i="4"/>
  <c r="AA163" i="4"/>
  <c r="Z163" i="4"/>
  <c r="Y163" i="4"/>
  <c r="X163" i="4"/>
  <c r="W163" i="4"/>
  <c r="V163" i="4"/>
  <c r="U163" i="4"/>
  <c r="T163" i="4"/>
  <c r="S163" i="4"/>
  <c r="R163" i="4"/>
  <c r="Q163" i="4"/>
  <c r="O163" i="4"/>
  <c r="N163" i="4"/>
  <c r="M163" i="4"/>
  <c r="L163" i="4"/>
  <c r="BH162" i="4"/>
  <c r="BG162" i="4"/>
  <c r="BF162" i="4"/>
  <c r="BE162" i="4"/>
  <c r="BD162" i="4"/>
  <c r="BC162" i="4"/>
  <c r="BB162" i="4"/>
  <c r="BA162" i="4"/>
  <c r="AZ162" i="4"/>
  <c r="AY162" i="4"/>
  <c r="AX162" i="4"/>
  <c r="AW162" i="4"/>
  <c r="AV162" i="4"/>
  <c r="AU162" i="4"/>
  <c r="AJ162" i="4"/>
  <c r="AI162" i="4"/>
  <c r="AH162" i="4"/>
  <c r="AG162" i="4"/>
  <c r="AF162" i="4"/>
  <c r="AE162" i="4"/>
  <c r="AD162" i="4"/>
  <c r="AC162" i="4"/>
  <c r="AB162" i="4"/>
  <c r="AA162" i="4"/>
  <c r="Z162" i="4"/>
  <c r="Y162" i="4"/>
  <c r="X162" i="4"/>
  <c r="W162" i="4"/>
  <c r="V162" i="4"/>
  <c r="U162" i="4"/>
  <c r="T162" i="4"/>
  <c r="S162" i="4"/>
  <c r="R162" i="4"/>
  <c r="Q162" i="4"/>
  <c r="O162" i="4"/>
  <c r="N162" i="4"/>
  <c r="M162" i="4"/>
  <c r="L162" i="4"/>
  <c r="BH161" i="4"/>
  <c r="BG161" i="4"/>
  <c r="BI161" i="4" s="1"/>
  <c r="BF161" i="4"/>
  <c r="BE161" i="4"/>
  <c r="BD161" i="4"/>
  <c r="BC161" i="4"/>
  <c r="BB161" i="4"/>
  <c r="BA161" i="4"/>
  <c r="AZ161" i="4"/>
  <c r="AY161" i="4"/>
  <c r="AX161" i="4"/>
  <c r="AW161" i="4"/>
  <c r="AV161" i="4"/>
  <c r="AU161" i="4"/>
  <c r="AJ161" i="4"/>
  <c r="AI161" i="4"/>
  <c r="AH161" i="4"/>
  <c r="AG161" i="4"/>
  <c r="AF161" i="4"/>
  <c r="AE161" i="4"/>
  <c r="AD161" i="4"/>
  <c r="AC161" i="4"/>
  <c r="AB161" i="4"/>
  <c r="AA161" i="4"/>
  <c r="Z161" i="4"/>
  <c r="Y161" i="4"/>
  <c r="X161" i="4"/>
  <c r="W161" i="4"/>
  <c r="V161" i="4"/>
  <c r="U161" i="4"/>
  <c r="T161" i="4"/>
  <c r="S161" i="4"/>
  <c r="R161" i="4"/>
  <c r="Q161" i="4"/>
  <c r="O161" i="4"/>
  <c r="N161" i="4"/>
  <c r="M161" i="4"/>
  <c r="L161" i="4"/>
  <c r="BH160" i="4"/>
  <c r="BG160" i="4"/>
  <c r="BF160" i="4"/>
  <c r="BE160" i="4"/>
  <c r="BD160" i="4"/>
  <c r="BC160" i="4"/>
  <c r="BB160" i="4"/>
  <c r="BA160" i="4"/>
  <c r="AZ160" i="4"/>
  <c r="AY160" i="4"/>
  <c r="AX160" i="4"/>
  <c r="AW160" i="4"/>
  <c r="AV160" i="4"/>
  <c r="AU160" i="4"/>
  <c r="AJ160" i="4"/>
  <c r="AI160" i="4"/>
  <c r="AH160" i="4"/>
  <c r="AG160" i="4"/>
  <c r="AF160" i="4"/>
  <c r="AE160" i="4"/>
  <c r="AD160" i="4"/>
  <c r="AC160" i="4"/>
  <c r="AB160" i="4"/>
  <c r="AA160" i="4"/>
  <c r="Z160" i="4"/>
  <c r="Y160" i="4"/>
  <c r="X160" i="4"/>
  <c r="W160" i="4"/>
  <c r="V160" i="4"/>
  <c r="U160" i="4"/>
  <c r="T160" i="4"/>
  <c r="S160" i="4"/>
  <c r="R160" i="4"/>
  <c r="Q160" i="4"/>
  <c r="O160" i="4"/>
  <c r="N160" i="4"/>
  <c r="M160" i="4"/>
  <c r="L160" i="4"/>
  <c r="BL159" i="4"/>
  <c r="AH159" i="6" s="1"/>
  <c r="BK159" i="4"/>
  <c r="W159" i="6" s="1"/>
  <c r="BJ159" i="4"/>
  <c r="L159" i="6" s="1"/>
  <c r="BI159" i="4"/>
  <c r="BH159" i="4"/>
  <c r="BG159" i="4"/>
  <c r="BF159" i="4"/>
  <c r="BE159" i="4"/>
  <c r="BD159" i="4"/>
  <c r="BC159" i="4"/>
  <c r="BB159" i="4"/>
  <c r="BA159" i="4"/>
  <c r="AZ159" i="4"/>
  <c r="AY159" i="4"/>
  <c r="AX159" i="4"/>
  <c r="AW159" i="4"/>
  <c r="AV159" i="4"/>
  <c r="AU159" i="4"/>
  <c r="AJ159" i="4"/>
  <c r="AI159" i="4"/>
  <c r="AH159" i="4"/>
  <c r="AG159" i="4"/>
  <c r="AF159" i="4"/>
  <c r="AE159" i="4"/>
  <c r="AD159" i="4"/>
  <c r="AC159" i="4"/>
  <c r="AB159" i="4"/>
  <c r="AA159" i="4"/>
  <c r="Z159" i="4"/>
  <c r="Y159" i="4"/>
  <c r="X159" i="4"/>
  <c r="W159" i="4"/>
  <c r="V159" i="4"/>
  <c r="U159" i="4"/>
  <c r="T159" i="4"/>
  <c r="S159" i="4"/>
  <c r="R159" i="4"/>
  <c r="Q159" i="4"/>
  <c r="O159" i="4"/>
  <c r="N159" i="4"/>
  <c r="M159" i="4"/>
  <c r="L159" i="4"/>
  <c r="BH158" i="4"/>
  <c r="BG158" i="4"/>
  <c r="BF158" i="4"/>
  <c r="BE158" i="4"/>
  <c r="BD158" i="4"/>
  <c r="BC158" i="4"/>
  <c r="BB158" i="4"/>
  <c r="BA158" i="4"/>
  <c r="AZ158" i="4"/>
  <c r="AY158" i="4"/>
  <c r="AX158" i="4"/>
  <c r="AW158" i="4"/>
  <c r="AV158" i="4"/>
  <c r="AU158" i="4"/>
  <c r="AJ158" i="4"/>
  <c r="AI158" i="4"/>
  <c r="AH158" i="4"/>
  <c r="AG158" i="4"/>
  <c r="AF158" i="4"/>
  <c r="AE158" i="4"/>
  <c r="AD158" i="4"/>
  <c r="AC158" i="4"/>
  <c r="AB158" i="4"/>
  <c r="AA158" i="4"/>
  <c r="Z158" i="4"/>
  <c r="Y158" i="4"/>
  <c r="X158" i="4"/>
  <c r="W158" i="4"/>
  <c r="V158" i="4"/>
  <c r="U158" i="4"/>
  <c r="T158" i="4"/>
  <c r="S158" i="4"/>
  <c r="R158" i="4"/>
  <c r="Q158" i="4"/>
  <c r="O158" i="4"/>
  <c r="N158" i="4"/>
  <c r="M158" i="4"/>
  <c r="L158" i="4"/>
  <c r="BH157" i="4"/>
  <c r="BG157" i="4"/>
  <c r="BI157" i="4" s="1"/>
  <c r="BF157" i="4"/>
  <c r="BE157" i="4"/>
  <c r="BD157" i="4"/>
  <c r="BC157" i="4"/>
  <c r="BB157" i="4"/>
  <c r="BA157" i="4"/>
  <c r="AZ157" i="4"/>
  <c r="AY157" i="4"/>
  <c r="AX157" i="4"/>
  <c r="AW157" i="4"/>
  <c r="AV157" i="4"/>
  <c r="AU157" i="4"/>
  <c r="AJ157" i="4"/>
  <c r="AI157" i="4"/>
  <c r="AH157" i="4"/>
  <c r="AG157" i="4"/>
  <c r="AF157" i="4"/>
  <c r="AE157" i="4"/>
  <c r="AD157" i="4"/>
  <c r="AC157" i="4"/>
  <c r="AB157" i="4"/>
  <c r="AA157" i="4"/>
  <c r="Z157" i="4"/>
  <c r="Y157" i="4"/>
  <c r="X157" i="4"/>
  <c r="W157" i="4"/>
  <c r="V157" i="4"/>
  <c r="U157" i="4"/>
  <c r="T157" i="4"/>
  <c r="S157" i="4"/>
  <c r="R157" i="4"/>
  <c r="Q157" i="4"/>
  <c r="O157" i="4"/>
  <c r="N157" i="4"/>
  <c r="M157" i="4"/>
  <c r="L157" i="4"/>
  <c r="BH156" i="4"/>
  <c r="BG156" i="4"/>
  <c r="BF156" i="4"/>
  <c r="BE156" i="4"/>
  <c r="BD156" i="4"/>
  <c r="BC156" i="4"/>
  <c r="BB156" i="4"/>
  <c r="BA156" i="4"/>
  <c r="AZ156" i="4"/>
  <c r="AY156" i="4"/>
  <c r="AX156" i="4"/>
  <c r="AW156" i="4"/>
  <c r="AV156" i="4"/>
  <c r="AU156" i="4"/>
  <c r="AJ156" i="4"/>
  <c r="AI156" i="4"/>
  <c r="AH156" i="4"/>
  <c r="AG156" i="4"/>
  <c r="AF156" i="4"/>
  <c r="AE156" i="4"/>
  <c r="AD156" i="4"/>
  <c r="AC156" i="4"/>
  <c r="AB156" i="4"/>
  <c r="AA156" i="4"/>
  <c r="Z156" i="4"/>
  <c r="Y156" i="4"/>
  <c r="X156" i="4"/>
  <c r="W156" i="4"/>
  <c r="V156" i="4"/>
  <c r="U156" i="4"/>
  <c r="T156" i="4"/>
  <c r="S156" i="4"/>
  <c r="R156" i="4"/>
  <c r="Q156" i="4"/>
  <c r="O156" i="4"/>
  <c r="N156" i="4"/>
  <c r="M156" i="4"/>
  <c r="L156" i="4"/>
  <c r="BH155" i="4"/>
  <c r="BG155" i="4"/>
  <c r="BI155" i="4" s="1"/>
  <c r="BF155" i="4"/>
  <c r="BE155" i="4"/>
  <c r="BD155" i="4"/>
  <c r="BC155" i="4"/>
  <c r="BB155" i="4"/>
  <c r="BA155" i="4"/>
  <c r="AZ155" i="4"/>
  <c r="AY155" i="4"/>
  <c r="AX155" i="4"/>
  <c r="AW155" i="4"/>
  <c r="AV155" i="4"/>
  <c r="AU155" i="4"/>
  <c r="AJ155" i="4"/>
  <c r="AI155" i="4"/>
  <c r="AH155" i="4"/>
  <c r="AG155" i="4"/>
  <c r="AF155" i="4"/>
  <c r="AE155" i="4"/>
  <c r="AD155" i="4"/>
  <c r="AC155" i="4"/>
  <c r="AB155" i="4"/>
  <c r="AA155" i="4"/>
  <c r="Z155" i="4"/>
  <c r="Y155" i="4"/>
  <c r="X155" i="4"/>
  <c r="W155" i="4"/>
  <c r="V155" i="4"/>
  <c r="U155" i="4"/>
  <c r="T155" i="4"/>
  <c r="S155" i="4"/>
  <c r="R155" i="4"/>
  <c r="Q155" i="4"/>
  <c r="O155" i="4"/>
  <c r="N155" i="4"/>
  <c r="M155" i="4"/>
  <c r="L155" i="4"/>
  <c r="BH154" i="4"/>
  <c r="BG154" i="4"/>
  <c r="BF154" i="4"/>
  <c r="BE154" i="4"/>
  <c r="BD154" i="4"/>
  <c r="BC154" i="4"/>
  <c r="BB154" i="4"/>
  <c r="BA154" i="4"/>
  <c r="AZ154" i="4"/>
  <c r="AY154" i="4"/>
  <c r="AX154" i="4"/>
  <c r="AW154" i="4"/>
  <c r="AV154" i="4"/>
  <c r="AU154" i="4"/>
  <c r="AJ154" i="4"/>
  <c r="AI154" i="4"/>
  <c r="AH154" i="4"/>
  <c r="AG154" i="4"/>
  <c r="AF154" i="4"/>
  <c r="AE154" i="4"/>
  <c r="AD154" i="4"/>
  <c r="AC154" i="4"/>
  <c r="AB154" i="4"/>
  <c r="AA154" i="4"/>
  <c r="Z154" i="4"/>
  <c r="Y154" i="4"/>
  <c r="X154" i="4"/>
  <c r="W154" i="4"/>
  <c r="V154" i="4"/>
  <c r="U154" i="4"/>
  <c r="T154" i="4"/>
  <c r="S154" i="4"/>
  <c r="R154" i="4"/>
  <c r="Q154" i="4"/>
  <c r="O154" i="4"/>
  <c r="N154" i="4"/>
  <c r="M154" i="4"/>
  <c r="L154" i="4"/>
  <c r="BL153" i="4"/>
  <c r="AH153" i="6" s="1"/>
  <c r="BK153" i="4"/>
  <c r="W153" i="6" s="1"/>
  <c r="BJ153" i="4"/>
  <c r="L153" i="6" s="1"/>
  <c r="BI153" i="4"/>
  <c r="BH153" i="4"/>
  <c r="BG153" i="4"/>
  <c r="BF153" i="4"/>
  <c r="BE153" i="4"/>
  <c r="BD153" i="4"/>
  <c r="BC153" i="4"/>
  <c r="BB153" i="4"/>
  <c r="BA153" i="4"/>
  <c r="AZ153" i="4"/>
  <c r="AY153" i="4"/>
  <c r="AX153" i="4"/>
  <c r="AW153" i="4"/>
  <c r="AV153" i="4"/>
  <c r="AU153" i="4"/>
  <c r="AJ153" i="4"/>
  <c r="AI153" i="4"/>
  <c r="AH153" i="4"/>
  <c r="AG153" i="4"/>
  <c r="AF153" i="4"/>
  <c r="AE153" i="4"/>
  <c r="AD153" i="4"/>
  <c r="AC153" i="4"/>
  <c r="AB153" i="4"/>
  <c r="AA153" i="4"/>
  <c r="Z153" i="4"/>
  <c r="Y153" i="4"/>
  <c r="X153" i="4"/>
  <c r="W153" i="4"/>
  <c r="V153" i="4"/>
  <c r="U153" i="4"/>
  <c r="T153" i="4"/>
  <c r="S153" i="4"/>
  <c r="R153" i="4"/>
  <c r="Q153" i="4"/>
  <c r="O153" i="4"/>
  <c r="N153" i="4"/>
  <c r="M153" i="4"/>
  <c r="L153" i="4"/>
  <c r="BH152" i="4"/>
  <c r="BG152" i="4"/>
  <c r="BF152" i="4"/>
  <c r="BE152" i="4"/>
  <c r="BD152" i="4"/>
  <c r="BC152" i="4"/>
  <c r="BB152" i="4"/>
  <c r="BA152" i="4"/>
  <c r="AZ152" i="4"/>
  <c r="AY152" i="4"/>
  <c r="AX152" i="4"/>
  <c r="AW152" i="4"/>
  <c r="AV152" i="4"/>
  <c r="AU152" i="4"/>
  <c r="AJ152" i="4"/>
  <c r="AI152" i="4"/>
  <c r="AH152" i="4"/>
  <c r="AG152" i="4"/>
  <c r="AF152" i="4"/>
  <c r="AE152" i="4"/>
  <c r="AD152" i="4"/>
  <c r="AC152" i="4"/>
  <c r="AB152" i="4"/>
  <c r="AA152" i="4"/>
  <c r="Z152" i="4"/>
  <c r="Y152" i="4"/>
  <c r="X152" i="4"/>
  <c r="W152" i="4"/>
  <c r="V152" i="4"/>
  <c r="U152" i="4"/>
  <c r="T152" i="4"/>
  <c r="S152" i="4"/>
  <c r="R152" i="4"/>
  <c r="Q152" i="4"/>
  <c r="O152" i="4"/>
  <c r="N152" i="4"/>
  <c r="M152" i="4"/>
  <c r="L152" i="4"/>
  <c r="BH151" i="4"/>
  <c r="BG151" i="4"/>
  <c r="BF151" i="4"/>
  <c r="BE151" i="4"/>
  <c r="BD151" i="4"/>
  <c r="BC151" i="4"/>
  <c r="BB151" i="4"/>
  <c r="BI151" i="4" s="1"/>
  <c r="BA151" i="4"/>
  <c r="AZ151" i="4"/>
  <c r="AY151" i="4"/>
  <c r="AX151" i="4"/>
  <c r="AW151" i="4"/>
  <c r="AV151" i="4"/>
  <c r="AU151" i="4"/>
  <c r="AJ151" i="4"/>
  <c r="AI151" i="4"/>
  <c r="AH151" i="4"/>
  <c r="AG151" i="4"/>
  <c r="AF151" i="4"/>
  <c r="AE151" i="4"/>
  <c r="AD151" i="4"/>
  <c r="AC151" i="4"/>
  <c r="AB151" i="4"/>
  <c r="AA151" i="4"/>
  <c r="Z151" i="4"/>
  <c r="Y151" i="4"/>
  <c r="X151" i="4"/>
  <c r="W151" i="4"/>
  <c r="V151" i="4"/>
  <c r="U151" i="4"/>
  <c r="T151" i="4"/>
  <c r="S151" i="4"/>
  <c r="R151" i="4"/>
  <c r="Q151" i="4"/>
  <c r="O151" i="4"/>
  <c r="N151" i="4"/>
  <c r="M151" i="4"/>
  <c r="L151" i="4"/>
  <c r="BH150" i="4"/>
  <c r="BG150" i="4"/>
  <c r="BF150" i="4"/>
  <c r="BE150" i="4"/>
  <c r="BD150" i="4"/>
  <c r="BC150" i="4"/>
  <c r="BB150" i="4"/>
  <c r="BI150" i="4" s="1"/>
  <c r="BJ150" i="4" s="1"/>
  <c r="L150" i="6" s="1"/>
  <c r="BA150" i="4"/>
  <c r="AZ150" i="4"/>
  <c r="AY150" i="4"/>
  <c r="AX150" i="4"/>
  <c r="AW150" i="4"/>
  <c r="AV150" i="4"/>
  <c r="AU150" i="4"/>
  <c r="AJ150" i="4"/>
  <c r="AI150" i="4"/>
  <c r="AH150" i="4"/>
  <c r="AG150" i="4"/>
  <c r="AF150" i="4"/>
  <c r="AE150" i="4"/>
  <c r="AD150" i="4"/>
  <c r="AC150" i="4"/>
  <c r="AB150" i="4"/>
  <c r="AA150" i="4"/>
  <c r="Z150" i="4"/>
  <c r="Y150" i="4"/>
  <c r="X150" i="4"/>
  <c r="W150" i="4"/>
  <c r="V150" i="4"/>
  <c r="U150" i="4"/>
  <c r="T150" i="4"/>
  <c r="S150" i="4"/>
  <c r="R150" i="4"/>
  <c r="Q150" i="4"/>
  <c r="O150" i="4"/>
  <c r="N150" i="4"/>
  <c r="M150" i="4"/>
  <c r="L150" i="4"/>
  <c r="BH149" i="4"/>
  <c r="BI149" i="4" s="1"/>
  <c r="BG149" i="4"/>
  <c r="BF149" i="4"/>
  <c r="BE149" i="4"/>
  <c r="BD149" i="4"/>
  <c r="BC149" i="4"/>
  <c r="BB149" i="4"/>
  <c r="BA149" i="4"/>
  <c r="AZ149" i="4"/>
  <c r="AY149" i="4"/>
  <c r="AX149" i="4"/>
  <c r="AW149" i="4"/>
  <c r="AV149" i="4"/>
  <c r="AU149" i="4"/>
  <c r="AJ149" i="4"/>
  <c r="AI149" i="4"/>
  <c r="AH149" i="4"/>
  <c r="AG149" i="4"/>
  <c r="AF149" i="4"/>
  <c r="AE149" i="4"/>
  <c r="AD149" i="4"/>
  <c r="AC149" i="4"/>
  <c r="AB149" i="4"/>
  <c r="AA149" i="4"/>
  <c r="Z149" i="4"/>
  <c r="Y149" i="4"/>
  <c r="X149" i="4"/>
  <c r="W149" i="4"/>
  <c r="V149" i="4"/>
  <c r="U149" i="4"/>
  <c r="T149" i="4"/>
  <c r="S149" i="4"/>
  <c r="R149" i="4"/>
  <c r="Q149" i="4"/>
  <c r="O149" i="4"/>
  <c r="N149" i="4"/>
  <c r="M149" i="4"/>
  <c r="L149" i="4"/>
  <c r="BH148" i="4"/>
  <c r="BG148" i="4"/>
  <c r="BF148" i="4"/>
  <c r="BE148" i="4"/>
  <c r="BD148" i="4"/>
  <c r="BC148" i="4"/>
  <c r="BB148" i="4"/>
  <c r="BI148" i="4" s="1"/>
  <c r="BA148" i="4"/>
  <c r="AZ148" i="4"/>
  <c r="AY148" i="4"/>
  <c r="AX148" i="4"/>
  <c r="AW148" i="4"/>
  <c r="AV148" i="4"/>
  <c r="AU148" i="4"/>
  <c r="AJ148" i="4"/>
  <c r="AI148" i="4"/>
  <c r="AH148" i="4"/>
  <c r="AG148" i="4"/>
  <c r="AF148" i="4"/>
  <c r="AE148" i="4"/>
  <c r="AD148" i="4"/>
  <c r="AC148" i="4"/>
  <c r="AB148" i="4"/>
  <c r="AA148" i="4"/>
  <c r="Z148" i="4"/>
  <c r="Y148" i="4"/>
  <c r="X148" i="4"/>
  <c r="W148" i="4"/>
  <c r="V148" i="4"/>
  <c r="U148" i="4"/>
  <c r="T148" i="4"/>
  <c r="S148" i="4"/>
  <c r="R148" i="4"/>
  <c r="Q148" i="4"/>
  <c r="O148" i="4"/>
  <c r="N148" i="4"/>
  <c r="M148" i="4"/>
  <c r="L148" i="4"/>
  <c r="BH147" i="4"/>
  <c r="BG147" i="4"/>
  <c r="BF147" i="4"/>
  <c r="BE147" i="4"/>
  <c r="BD147" i="4"/>
  <c r="BC147" i="4"/>
  <c r="BB147" i="4"/>
  <c r="BI147" i="4" s="1"/>
  <c r="BA147" i="4"/>
  <c r="AZ147" i="4"/>
  <c r="AY147" i="4"/>
  <c r="AX147" i="4"/>
  <c r="AW147" i="4"/>
  <c r="AV147" i="4"/>
  <c r="AU147" i="4"/>
  <c r="AJ147" i="4"/>
  <c r="AI147" i="4"/>
  <c r="AH147" i="4"/>
  <c r="AG147" i="4"/>
  <c r="AF147" i="4"/>
  <c r="AE147" i="4"/>
  <c r="AD147" i="4"/>
  <c r="AC147" i="4"/>
  <c r="AB147" i="4"/>
  <c r="AA147" i="4"/>
  <c r="Z147" i="4"/>
  <c r="Y147" i="4"/>
  <c r="X147" i="4"/>
  <c r="W147" i="4"/>
  <c r="V147" i="4"/>
  <c r="U147" i="4"/>
  <c r="T147" i="4"/>
  <c r="S147" i="4"/>
  <c r="R147" i="4"/>
  <c r="Q147" i="4"/>
  <c r="O147" i="4"/>
  <c r="N147" i="4"/>
  <c r="M147" i="4"/>
  <c r="L147" i="4"/>
  <c r="BH146" i="4"/>
  <c r="BG146" i="4"/>
  <c r="BF146" i="4"/>
  <c r="BE146" i="4"/>
  <c r="BD146" i="4"/>
  <c r="BC146" i="4"/>
  <c r="BB146" i="4"/>
  <c r="BA146" i="4"/>
  <c r="AZ146" i="4"/>
  <c r="AY146" i="4"/>
  <c r="AX146" i="4"/>
  <c r="AW146" i="4"/>
  <c r="AV146" i="4"/>
  <c r="AU146" i="4"/>
  <c r="AJ146" i="4"/>
  <c r="AI146" i="4"/>
  <c r="AH146" i="4"/>
  <c r="AG146" i="4"/>
  <c r="AF146" i="4"/>
  <c r="AE146" i="4"/>
  <c r="AD146" i="4"/>
  <c r="AC146" i="4"/>
  <c r="AB146" i="4"/>
  <c r="AA146" i="4"/>
  <c r="Z146" i="4"/>
  <c r="Y146" i="4"/>
  <c r="X146" i="4"/>
  <c r="W146" i="4"/>
  <c r="V146" i="4"/>
  <c r="U146" i="4"/>
  <c r="T146" i="4"/>
  <c r="S146" i="4"/>
  <c r="R146" i="4"/>
  <c r="Q146" i="4"/>
  <c r="O146" i="4"/>
  <c r="N146" i="4"/>
  <c r="M146" i="4"/>
  <c r="L146" i="4"/>
  <c r="BH145" i="4"/>
  <c r="BG145" i="4"/>
  <c r="BF145" i="4"/>
  <c r="BE145" i="4"/>
  <c r="BD145" i="4"/>
  <c r="BC145" i="4"/>
  <c r="BB145" i="4"/>
  <c r="BI145" i="4" s="1"/>
  <c r="BA145" i="4"/>
  <c r="AZ145" i="4"/>
  <c r="AY145" i="4"/>
  <c r="AX145" i="4"/>
  <c r="AW145" i="4"/>
  <c r="AV145" i="4"/>
  <c r="AU145" i="4"/>
  <c r="AJ145" i="4"/>
  <c r="AI145" i="4"/>
  <c r="AH145" i="4"/>
  <c r="AG145" i="4"/>
  <c r="AF145" i="4"/>
  <c r="AE145" i="4"/>
  <c r="AD145" i="4"/>
  <c r="AC145" i="4"/>
  <c r="AB145" i="4"/>
  <c r="AA145" i="4"/>
  <c r="Z145" i="4"/>
  <c r="Y145" i="4"/>
  <c r="X145" i="4"/>
  <c r="W145" i="4"/>
  <c r="V145" i="4"/>
  <c r="U145" i="4"/>
  <c r="T145" i="4"/>
  <c r="S145" i="4"/>
  <c r="R145" i="4"/>
  <c r="Q145" i="4"/>
  <c r="O145" i="4"/>
  <c r="N145" i="4"/>
  <c r="M145" i="4"/>
  <c r="L145" i="4"/>
  <c r="BH144" i="4"/>
  <c r="BG144" i="4"/>
  <c r="BF144" i="4"/>
  <c r="BE144" i="4"/>
  <c r="BD144" i="4"/>
  <c r="BC144" i="4"/>
  <c r="BB144" i="4"/>
  <c r="BA144" i="4"/>
  <c r="AZ144" i="4"/>
  <c r="AY144" i="4"/>
  <c r="AX144" i="4"/>
  <c r="AW144" i="4"/>
  <c r="AV144" i="4"/>
  <c r="AU144" i="4"/>
  <c r="AJ144" i="4"/>
  <c r="AI144" i="4"/>
  <c r="AH144" i="4"/>
  <c r="AG144" i="4"/>
  <c r="AF144" i="4"/>
  <c r="AE144" i="4"/>
  <c r="AD144" i="4"/>
  <c r="AC144" i="4"/>
  <c r="AB144" i="4"/>
  <c r="AA144" i="4"/>
  <c r="Z144" i="4"/>
  <c r="Y144" i="4"/>
  <c r="X144" i="4"/>
  <c r="W144" i="4"/>
  <c r="V144" i="4"/>
  <c r="U144" i="4"/>
  <c r="T144" i="4"/>
  <c r="S144" i="4"/>
  <c r="R144" i="4"/>
  <c r="Q144" i="4"/>
  <c r="O144" i="4"/>
  <c r="N144" i="4"/>
  <c r="M144" i="4"/>
  <c r="L144" i="4"/>
  <c r="BL143" i="4"/>
  <c r="AH143" i="6" s="1"/>
  <c r="BI143" i="4"/>
  <c r="BK143" i="4" s="1"/>
  <c r="W143" i="6" s="1"/>
  <c r="BH143" i="4"/>
  <c r="BG143" i="4"/>
  <c r="BF143" i="4"/>
  <c r="BE143" i="4"/>
  <c r="BD143" i="4"/>
  <c r="BC143" i="4"/>
  <c r="BB143" i="4"/>
  <c r="BA143" i="4"/>
  <c r="AZ143" i="4"/>
  <c r="AY143" i="4"/>
  <c r="AX143" i="4"/>
  <c r="AW143" i="4"/>
  <c r="AV143" i="4"/>
  <c r="AU143" i="4"/>
  <c r="AJ143" i="4"/>
  <c r="AI143" i="4"/>
  <c r="AH143" i="4"/>
  <c r="AG143" i="4"/>
  <c r="AF143" i="4"/>
  <c r="AE143" i="4"/>
  <c r="AD143" i="4"/>
  <c r="AC143" i="4"/>
  <c r="AB143" i="4"/>
  <c r="AA143" i="4"/>
  <c r="Z143" i="4"/>
  <c r="Y143" i="4"/>
  <c r="X143" i="4"/>
  <c r="W143" i="4"/>
  <c r="V143" i="4"/>
  <c r="U143" i="4"/>
  <c r="T143" i="4"/>
  <c r="S143" i="4"/>
  <c r="R143" i="4"/>
  <c r="Q143" i="4"/>
  <c r="O143" i="4"/>
  <c r="N143" i="4"/>
  <c r="M143" i="4"/>
  <c r="L143" i="4"/>
  <c r="BH142" i="4"/>
  <c r="BG142" i="4"/>
  <c r="BF142" i="4"/>
  <c r="BE142" i="4"/>
  <c r="BD142" i="4"/>
  <c r="BC142" i="4"/>
  <c r="BB142" i="4"/>
  <c r="BA142" i="4"/>
  <c r="AZ142" i="4"/>
  <c r="AY142" i="4"/>
  <c r="AX142" i="4"/>
  <c r="AW142" i="4"/>
  <c r="AV142" i="4"/>
  <c r="AU142" i="4"/>
  <c r="AJ142" i="4"/>
  <c r="AI142" i="4"/>
  <c r="AH142" i="4"/>
  <c r="AG142" i="4"/>
  <c r="AF142" i="4"/>
  <c r="AE142" i="4"/>
  <c r="AD142" i="4"/>
  <c r="AC142" i="4"/>
  <c r="AB142" i="4"/>
  <c r="AA142" i="4"/>
  <c r="Z142" i="4"/>
  <c r="Y142" i="4"/>
  <c r="X142" i="4"/>
  <c r="W142" i="4"/>
  <c r="V142" i="4"/>
  <c r="U142" i="4"/>
  <c r="T142" i="4"/>
  <c r="S142" i="4"/>
  <c r="R142" i="4"/>
  <c r="Q142" i="4"/>
  <c r="O142" i="4"/>
  <c r="N142" i="4"/>
  <c r="M142" i="4"/>
  <c r="L142" i="4"/>
  <c r="BH141" i="4"/>
  <c r="BG141" i="4"/>
  <c r="BF141" i="4"/>
  <c r="BE141" i="4"/>
  <c r="BD141" i="4"/>
  <c r="BC141" i="4"/>
  <c r="BB141" i="4"/>
  <c r="BI141" i="4" s="1"/>
  <c r="BA141" i="4"/>
  <c r="AZ141" i="4"/>
  <c r="AY141" i="4"/>
  <c r="AX141" i="4"/>
  <c r="AW141" i="4"/>
  <c r="AV141" i="4"/>
  <c r="AU141" i="4"/>
  <c r="AJ141" i="4"/>
  <c r="AI141" i="4"/>
  <c r="AH141" i="4"/>
  <c r="AG141" i="4"/>
  <c r="AF141" i="4"/>
  <c r="AE141" i="4"/>
  <c r="AD141" i="4"/>
  <c r="AC141" i="4"/>
  <c r="AB141" i="4"/>
  <c r="AA141" i="4"/>
  <c r="Z141" i="4"/>
  <c r="Y141" i="4"/>
  <c r="X141" i="4"/>
  <c r="W141" i="4"/>
  <c r="V141" i="4"/>
  <c r="U141" i="4"/>
  <c r="T141" i="4"/>
  <c r="S141" i="4"/>
  <c r="R141" i="4"/>
  <c r="Q141" i="4"/>
  <c r="O141" i="4"/>
  <c r="N141" i="4"/>
  <c r="M141" i="4"/>
  <c r="L141" i="4"/>
  <c r="BH140" i="4"/>
  <c r="BG140" i="4"/>
  <c r="BF140" i="4"/>
  <c r="BE140" i="4"/>
  <c r="BD140" i="4"/>
  <c r="BC140" i="4"/>
  <c r="BB140" i="4"/>
  <c r="BI140" i="4" s="1"/>
  <c r="BL140" i="4" s="1"/>
  <c r="AH140" i="6" s="1"/>
  <c r="BA140" i="4"/>
  <c r="AZ140" i="4"/>
  <c r="AY140" i="4"/>
  <c r="AX140" i="4"/>
  <c r="AW140" i="4"/>
  <c r="AV140" i="4"/>
  <c r="AU140" i="4"/>
  <c r="AJ140" i="4"/>
  <c r="AI140" i="4"/>
  <c r="AH140" i="4"/>
  <c r="AG140" i="4"/>
  <c r="AF140" i="4"/>
  <c r="AE140" i="4"/>
  <c r="AD140" i="4"/>
  <c r="AC140" i="4"/>
  <c r="AB140" i="4"/>
  <c r="AA140" i="4"/>
  <c r="Z140" i="4"/>
  <c r="Y140" i="4"/>
  <c r="X140" i="4"/>
  <c r="W140" i="4"/>
  <c r="V140" i="4"/>
  <c r="U140" i="4"/>
  <c r="T140" i="4"/>
  <c r="S140" i="4"/>
  <c r="R140" i="4"/>
  <c r="Q140" i="4"/>
  <c r="O140" i="4"/>
  <c r="N140" i="4"/>
  <c r="M140" i="4"/>
  <c r="L140" i="4"/>
  <c r="BH139" i="4"/>
  <c r="BI139" i="4" s="1"/>
  <c r="BG139" i="4"/>
  <c r="BF139" i="4"/>
  <c r="BE139" i="4"/>
  <c r="BD139" i="4"/>
  <c r="BC139" i="4"/>
  <c r="BB139" i="4"/>
  <c r="BA139" i="4"/>
  <c r="AZ139" i="4"/>
  <c r="AY139" i="4"/>
  <c r="AX139" i="4"/>
  <c r="AW139" i="4"/>
  <c r="AV139" i="4"/>
  <c r="AU139" i="4"/>
  <c r="AJ139" i="4"/>
  <c r="AI139" i="4"/>
  <c r="AH139" i="4"/>
  <c r="AG139" i="4"/>
  <c r="AF139" i="4"/>
  <c r="AE139" i="4"/>
  <c r="AD139" i="4"/>
  <c r="AC139" i="4"/>
  <c r="AB139" i="4"/>
  <c r="AA139" i="4"/>
  <c r="Z139" i="4"/>
  <c r="Y139" i="4"/>
  <c r="X139" i="4"/>
  <c r="W139" i="4"/>
  <c r="V139" i="4"/>
  <c r="U139" i="4"/>
  <c r="T139" i="4"/>
  <c r="S139" i="4"/>
  <c r="R139" i="4"/>
  <c r="Q139" i="4"/>
  <c r="O139" i="4"/>
  <c r="N139" i="4"/>
  <c r="M139" i="4"/>
  <c r="L139" i="4"/>
  <c r="BH138" i="4"/>
  <c r="BG138" i="4"/>
  <c r="BF138" i="4"/>
  <c r="BE138" i="4"/>
  <c r="BD138" i="4"/>
  <c r="BC138" i="4"/>
  <c r="BB138" i="4"/>
  <c r="BI138" i="4" s="1"/>
  <c r="BL138" i="4" s="1"/>
  <c r="AH138" i="6" s="1"/>
  <c r="BA138" i="4"/>
  <c r="AZ138" i="4"/>
  <c r="AY138" i="4"/>
  <c r="AX138" i="4"/>
  <c r="AW138" i="4"/>
  <c r="AV138" i="4"/>
  <c r="AU138" i="4"/>
  <c r="AJ138" i="4"/>
  <c r="AI138" i="4"/>
  <c r="AH138" i="4"/>
  <c r="AG138" i="4"/>
  <c r="AF138" i="4"/>
  <c r="AE138" i="4"/>
  <c r="AD138" i="4"/>
  <c r="AC138" i="4"/>
  <c r="AB138" i="4"/>
  <c r="AA138" i="4"/>
  <c r="Z138" i="4"/>
  <c r="Y138" i="4"/>
  <c r="X138" i="4"/>
  <c r="W138" i="4"/>
  <c r="V138" i="4"/>
  <c r="U138" i="4"/>
  <c r="T138" i="4"/>
  <c r="S138" i="4"/>
  <c r="R138" i="4"/>
  <c r="Q138" i="4"/>
  <c r="O138" i="4"/>
  <c r="N138" i="4"/>
  <c r="M138" i="4"/>
  <c r="L138" i="4"/>
  <c r="BH137" i="4"/>
  <c r="BG137" i="4"/>
  <c r="BF137" i="4"/>
  <c r="BE137" i="4"/>
  <c r="BD137" i="4"/>
  <c r="BC137" i="4"/>
  <c r="BB137" i="4"/>
  <c r="BI137" i="4" s="1"/>
  <c r="BA137" i="4"/>
  <c r="AZ137" i="4"/>
  <c r="AY137" i="4"/>
  <c r="AX137" i="4"/>
  <c r="AW137" i="4"/>
  <c r="AV137" i="4"/>
  <c r="AU137" i="4"/>
  <c r="AJ137" i="4"/>
  <c r="AI137" i="4"/>
  <c r="AH137" i="4"/>
  <c r="AG137" i="4"/>
  <c r="AF137" i="4"/>
  <c r="AE137" i="4"/>
  <c r="AD137" i="4"/>
  <c r="AC137" i="4"/>
  <c r="AB137" i="4"/>
  <c r="AA137" i="4"/>
  <c r="Z137" i="4"/>
  <c r="Y137" i="4"/>
  <c r="X137" i="4"/>
  <c r="W137" i="4"/>
  <c r="V137" i="4"/>
  <c r="U137" i="4"/>
  <c r="T137" i="4"/>
  <c r="S137" i="4"/>
  <c r="R137" i="4"/>
  <c r="Q137" i="4"/>
  <c r="O137" i="4"/>
  <c r="N137" i="4"/>
  <c r="M137" i="4"/>
  <c r="L137" i="4"/>
  <c r="BH136" i="4"/>
  <c r="BG136" i="4"/>
  <c r="BF136" i="4"/>
  <c r="BE136" i="4"/>
  <c r="BD136" i="4"/>
  <c r="BC136" i="4"/>
  <c r="BB136" i="4"/>
  <c r="BA136" i="4"/>
  <c r="AZ136" i="4"/>
  <c r="AY136" i="4"/>
  <c r="AX136" i="4"/>
  <c r="AW136" i="4"/>
  <c r="AV136" i="4"/>
  <c r="AU136" i="4"/>
  <c r="AJ136" i="4"/>
  <c r="AI136" i="4"/>
  <c r="AH136" i="4"/>
  <c r="AG136" i="4"/>
  <c r="AF136" i="4"/>
  <c r="AE136" i="4"/>
  <c r="AD136" i="4"/>
  <c r="AC136" i="4"/>
  <c r="AB136" i="4"/>
  <c r="AA136" i="4"/>
  <c r="Z136" i="4"/>
  <c r="Y136" i="4"/>
  <c r="X136" i="4"/>
  <c r="W136" i="4"/>
  <c r="V136" i="4"/>
  <c r="U136" i="4"/>
  <c r="T136" i="4"/>
  <c r="S136" i="4"/>
  <c r="R136" i="4"/>
  <c r="Q136" i="4"/>
  <c r="O136" i="4"/>
  <c r="N136" i="4"/>
  <c r="M136" i="4"/>
  <c r="L136" i="4"/>
  <c r="BH135" i="4"/>
  <c r="BG135" i="4"/>
  <c r="BF135" i="4"/>
  <c r="BE135" i="4"/>
  <c r="BD135" i="4"/>
  <c r="BC135" i="4"/>
  <c r="BI135" i="4" s="1"/>
  <c r="BB135" i="4"/>
  <c r="BA135" i="4"/>
  <c r="AZ135" i="4"/>
  <c r="AY135" i="4"/>
  <c r="AX135" i="4"/>
  <c r="AW135" i="4"/>
  <c r="AV135" i="4"/>
  <c r="AU135" i="4"/>
  <c r="AJ135" i="4"/>
  <c r="AI135" i="4"/>
  <c r="AH135" i="4"/>
  <c r="AG135" i="4"/>
  <c r="AF135" i="4"/>
  <c r="AE135" i="4"/>
  <c r="AD135" i="4"/>
  <c r="AC135" i="4"/>
  <c r="AB135" i="4"/>
  <c r="AA135" i="4"/>
  <c r="Z135" i="4"/>
  <c r="Y135" i="4"/>
  <c r="X135" i="4"/>
  <c r="W135" i="4"/>
  <c r="V135" i="4"/>
  <c r="U135" i="4"/>
  <c r="T135" i="4"/>
  <c r="S135" i="4"/>
  <c r="R135" i="4"/>
  <c r="Q135" i="4"/>
  <c r="O135" i="4"/>
  <c r="N135" i="4"/>
  <c r="M135" i="4"/>
  <c r="L135" i="4"/>
  <c r="BH134" i="4"/>
  <c r="BG134" i="4"/>
  <c r="BF134" i="4"/>
  <c r="BE134" i="4"/>
  <c r="BD134" i="4"/>
  <c r="BC134" i="4"/>
  <c r="BI134" i="4" s="1"/>
  <c r="BB134" i="4"/>
  <c r="BA134" i="4"/>
  <c r="AZ134" i="4"/>
  <c r="AY134" i="4"/>
  <c r="AX134" i="4"/>
  <c r="AW134" i="4"/>
  <c r="AV134" i="4"/>
  <c r="AU134" i="4"/>
  <c r="AJ134" i="4"/>
  <c r="AI134" i="4"/>
  <c r="AH134" i="4"/>
  <c r="AG134" i="4"/>
  <c r="AF134" i="4"/>
  <c r="AE134" i="4"/>
  <c r="AD134" i="4"/>
  <c r="AC134" i="4"/>
  <c r="AB134" i="4"/>
  <c r="AA134" i="4"/>
  <c r="Z134" i="4"/>
  <c r="Y134" i="4"/>
  <c r="X134" i="4"/>
  <c r="W134" i="4"/>
  <c r="V134" i="4"/>
  <c r="U134" i="4"/>
  <c r="T134" i="4"/>
  <c r="S134" i="4"/>
  <c r="R134" i="4"/>
  <c r="Q134" i="4"/>
  <c r="O134" i="4"/>
  <c r="N134" i="4"/>
  <c r="M134" i="4"/>
  <c r="L134" i="4"/>
  <c r="BH133" i="4"/>
  <c r="BG133" i="4"/>
  <c r="BF133" i="4"/>
  <c r="BE133" i="4"/>
  <c r="BD133" i="4"/>
  <c r="BC133" i="4"/>
  <c r="BI133" i="4" s="1"/>
  <c r="BB133" i="4"/>
  <c r="BA133" i="4"/>
  <c r="AZ133" i="4"/>
  <c r="AY133" i="4"/>
  <c r="AX133" i="4"/>
  <c r="AW133" i="4"/>
  <c r="AV133" i="4"/>
  <c r="AU133" i="4"/>
  <c r="AJ133" i="4"/>
  <c r="AI133" i="4"/>
  <c r="AH133" i="4"/>
  <c r="AG133" i="4"/>
  <c r="AF133" i="4"/>
  <c r="AE133" i="4"/>
  <c r="AD133" i="4"/>
  <c r="AC133" i="4"/>
  <c r="AB133" i="4"/>
  <c r="AA133" i="4"/>
  <c r="Z133" i="4"/>
  <c r="Y133" i="4"/>
  <c r="X133" i="4"/>
  <c r="W133" i="4"/>
  <c r="V133" i="4"/>
  <c r="U133" i="4"/>
  <c r="T133" i="4"/>
  <c r="S133" i="4"/>
  <c r="R133" i="4"/>
  <c r="Q133" i="4"/>
  <c r="O133" i="4"/>
  <c r="N133" i="4"/>
  <c r="M133" i="4"/>
  <c r="L133" i="4"/>
  <c r="BH132" i="4"/>
  <c r="BG132" i="4"/>
  <c r="BF132" i="4"/>
  <c r="BE132" i="4"/>
  <c r="BD132" i="4"/>
  <c r="BC132" i="4"/>
  <c r="BI132" i="4" s="1"/>
  <c r="BB132" i="4"/>
  <c r="BA132" i="4"/>
  <c r="AZ132" i="4"/>
  <c r="AY132" i="4"/>
  <c r="AX132" i="4"/>
  <c r="AW132" i="4"/>
  <c r="AV132" i="4"/>
  <c r="AU132" i="4"/>
  <c r="AJ132" i="4"/>
  <c r="AI132" i="4"/>
  <c r="AH132" i="4"/>
  <c r="AG132" i="4"/>
  <c r="AF132" i="4"/>
  <c r="AE132" i="4"/>
  <c r="AD132" i="4"/>
  <c r="AC132" i="4"/>
  <c r="AB132" i="4"/>
  <c r="AA132" i="4"/>
  <c r="Z132" i="4"/>
  <c r="Y132" i="4"/>
  <c r="X132" i="4"/>
  <c r="W132" i="4"/>
  <c r="V132" i="4"/>
  <c r="U132" i="4"/>
  <c r="T132" i="4"/>
  <c r="S132" i="4"/>
  <c r="R132" i="4"/>
  <c r="Q132" i="4"/>
  <c r="O132" i="4"/>
  <c r="N132" i="4"/>
  <c r="M132" i="4"/>
  <c r="L132" i="4"/>
  <c r="BH131" i="4"/>
  <c r="BG131" i="4"/>
  <c r="BF131" i="4"/>
  <c r="BE131" i="4"/>
  <c r="BD131" i="4"/>
  <c r="BC131" i="4"/>
  <c r="BI131" i="4" s="1"/>
  <c r="BB131" i="4"/>
  <c r="BA131" i="4"/>
  <c r="AZ131" i="4"/>
  <c r="AY131" i="4"/>
  <c r="AX131" i="4"/>
  <c r="AW131" i="4"/>
  <c r="AV131" i="4"/>
  <c r="AU131" i="4"/>
  <c r="AJ131" i="4"/>
  <c r="AI131" i="4"/>
  <c r="AH131" i="4"/>
  <c r="AG131" i="4"/>
  <c r="AF131" i="4"/>
  <c r="AE131" i="4"/>
  <c r="AD131" i="4"/>
  <c r="AC131" i="4"/>
  <c r="AB131" i="4"/>
  <c r="AA131" i="4"/>
  <c r="Z131" i="4"/>
  <c r="Y131" i="4"/>
  <c r="X131" i="4"/>
  <c r="W131" i="4"/>
  <c r="V131" i="4"/>
  <c r="U131" i="4"/>
  <c r="T131" i="4"/>
  <c r="S131" i="4"/>
  <c r="R131" i="4"/>
  <c r="Q131" i="4"/>
  <c r="O131" i="4"/>
  <c r="N131" i="4"/>
  <c r="M131" i="4"/>
  <c r="L131" i="4"/>
  <c r="BH130" i="4"/>
  <c r="BG130" i="4"/>
  <c r="BF130" i="4"/>
  <c r="BE130" i="4"/>
  <c r="BD130" i="4"/>
  <c r="BC130" i="4"/>
  <c r="BI130" i="4" s="1"/>
  <c r="BB130" i="4"/>
  <c r="BA130" i="4"/>
  <c r="AZ130" i="4"/>
  <c r="AY130" i="4"/>
  <c r="AX130" i="4"/>
  <c r="AW130" i="4"/>
  <c r="AV130" i="4"/>
  <c r="AU130" i="4"/>
  <c r="AJ130" i="4"/>
  <c r="AI130" i="4"/>
  <c r="AH130" i="4"/>
  <c r="AG130" i="4"/>
  <c r="AF130" i="4"/>
  <c r="AE130" i="4"/>
  <c r="AD130" i="4"/>
  <c r="AC130" i="4"/>
  <c r="AB130" i="4"/>
  <c r="AA130" i="4"/>
  <c r="Z130" i="4"/>
  <c r="Y130" i="4"/>
  <c r="X130" i="4"/>
  <c r="W130" i="4"/>
  <c r="V130" i="4"/>
  <c r="U130" i="4"/>
  <c r="T130" i="4"/>
  <c r="S130" i="4"/>
  <c r="R130" i="4"/>
  <c r="Q130" i="4"/>
  <c r="O130" i="4"/>
  <c r="N130" i="4"/>
  <c r="M130" i="4"/>
  <c r="L130" i="4"/>
  <c r="BH129" i="4"/>
  <c r="BG129" i="4"/>
  <c r="BF129" i="4"/>
  <c r="BE129" i="4"/>
  <c r="BD129" i="4"/>
  <c r="BC129" i="4"/>
  <c r="BI129" i="4" s="1"/>
  <c r="BB129" i="4"/>
  <c r="BA129" i="4"/>
  <c r="AZ129" i="4"/>
  <c r="AY129" i="4"/>
  <c r="AX129" i="4"/>
  <c r="AW129" i="4"/>
  <c r="AV129" i="4"/>
  <c r="AU129" i="4"/>
  <c r="AJ129" i="4"/>
  <c r="AI129" i="4"/>
  <c r="AH129" i="4"/>
  <c r="AG129" i="4"/>
  <c r="AF129" i="4"/>
  <c r="AE129" i="4"/>
  <c r="AD129" i="4"/>
  <c r="AC129" i="4"/>
  <c r="AB129" i="4"/>
  <c r="AA129" i="4"/>
  <c r="Z129" i="4"/>
  <c r="Y129" i="4"/>
  <c r="X129" i="4"/>
  <c r="W129" i="4"/>
  <c r="V129" i="4"/>
  <c r="U129" i="4"/>
  <c r="T129" i="4"/>
  <c r="S129" i="4"/>
  <c r="R129" i="4"/>
  <c r="Q129" i="4"/>
  <c r="O129" i="4"/>
  <c r="N129" i="4"/>
  <c r="M129" i="4"/>
  <c r="L129" i="4"/>
  <c r="BH128" i="4"/>
  <c r="BG128" i="4"/>
  <c r="BF128" i="4"/>
  <c r="BE128" i="4"/>
  <c r="BD128" i="4"/>
  <c r="BC128" i="4"/>
  <c r="BI128" i="4" s="1"/>
  <c r="BB128" i="4"/>
  <c r="BA128" i="4"/>
  <c r="AZ128" i="4"/>
  <c r="AY128" i="4"/>
  <c r="AX128" i="4"/>
  <c r="AW128" i="4"/>
  <c r="AV128" i="4"/>
  <c r="AU128" i="4"/>
  <c r="AJ128" i="4"/>
  <c r="AI128" i="4"/>
  <c r="AH128" i="4"/>
  <c r="AG128" i="4"/>
  <c r="AF128" i="4"/>
  <c r="AE128" i="4"/>
  <c r="AD128" i="4"/>
  <c r="AC128" i="4"/>
  <c r="AB128" i="4"/>
  <c r="AA128" i="4"/>
  <c r="Z128" i="4"/>
  <c r="Y128" i="4"/>
  <c r="X128" i="4"/>
  <c r="W128" i="4"/>
  <c r="V128" i="4"/>
  <c r="U128" i="4"/>
  <c r="T128" i="4"/>
  <c r="S128" i="4"/>
  <c r="R128" i="4"/>
  <c r="Q128" i="4"/>
  <c r="O128" i="4"/>
  <c r="N128" i="4"/>
  <c r="M128" i="4"/>
  <c r="L128" i="4"/>
  <c r="BH127" i="4"/>
  <c r="BG127" i="4"/>
  <c r="BF127" i="4"/>
  <c r="BE127" i="4"/>
  <c r="BD127" i="4"/>
  <c r="BC127" i="4"/>
  <c r="BI127" i="4" s="1"/>
  <c r="BB127" i="4"/>
  <c r="BA127" i="4"/>
  <c r="AZ127" i="4"/>
  <c r="AY127" i="4"/>
  <c r="AX127" i="4"/>
  <c r="AW127" i="4"/>
  <c r="AV127" i="4"/>
  <c r="AU127" i="4"/>
  <c r="AJ127" i="4"/>
  <c r="AI127" i="4"/>
  <c r="AH127" i="4"/>
  <c r="AG127" i="4"/>
  <c r="AF127" i="4"/>
  <c r="AE127" i="4"/>
  <c r="AD127" i="4"/>
  <c r="AC127" i="4"/>
  <c r="AB127" i="4"/>
  <c r="AA127" i="4"/>
  <c r="Z127" i="4"/>
  <c r="Y127" i="4"/>
  <c r="X127" i="4"/>
  <c r="W127" i="4"/>
  <c r="V127" i="4"/>
  <c r="U127" i="4"/>
  <c r="T127" i="4"/>
  <c r="S127" i="4"/>
  <c r="R127" i="4"/>
  <c r="Q127" i="4"/>
  <c r="O127" i="4"/>
  <c r="N127" i="4"/>
  <c r="M127" i="4"/>
  <c r="L127" i="4"/>
  <c r="BH126" i="4"/>
  <c r="BG126" i="4"/>
  <c r="BF126" i="4"/>
  <c r="BE126" i="4"/>
  <c r="BD126" i="4"/>
  <c r="BC126" i="4"/>
  <c r="BI126" i="4" s="1"/>
  <c r="BB126" i="4"/>
  <c r="BA126" i="4"/>
  <c r="AZ126" i="4"/>
  <c r="AY126" i="4"/>
  <c r="AX126" i="4"/>
  <c r="AW126" i="4"/>
  <c r="AV126" i="4"/>
  <c r="AU126" i="4"/>
  <c r="AJ126" i="4"/>
  <c r="AI126" i="4"/>
  <c r="AH126" i="4"/>
  <c r="AG126" i="4"/>
  <c r="AF126" i="4"/>
  <c r="AE126" i="4"/>
  <c r="AD126" i="4"/>
  <c r="AC126" i="4"/>
  <c r="AB126" i="4"/>
  <c r="AA126" i="4"/>
  <c r="Z126" i="4"/>
  <c r="Y126" i="4"/>
  <c r="X126" i="4"/>
  <c r="W126" i="4"/>
  <c r="V126" i="4"/>
  <c r="U126" i="4"/>
  <c r="T126" i="4"/>
  <c r="S126" i="4"/>
  <c r="R126" i="4"/>
  <c r="Q126" i="4"/>
  <c r="O126" i="4"/>
  <c r="N126" i="4"/>
  <c r="M126" i="4"/>
  <c r="L126" i="4"/>
  <c r="BH125" i="4"/>
  <c r="BG125" i="4"/>
  <c r="BF125" i="4"/>
  <c r="BE125" i="4"/>
  <c r="BD125" i="4"/>
  <c r="BC125" i="4"/>
  <c r="BI125" i="4" s="1"/>
  <c r="BB125" i="4"/>
  <c r="BA125" i="4"/>
  <c r="AZ125" i="4"/>
  <c r="AY125" i="4"/>
  <c r="AX125" i="4"/>
  <c r="AW125" i="4"/>
  <c r="AV125" i="4"/>
  <c r="AU125" i="4"/>
  <c r="AJ125" i="4"/>
  <c r="AI125" i="4"/>
  <c r="AH125" i="4"/>
  <c r="AG125" i="4"/>
  <c r="AF125" i="4"/>
  <c r="AE125" i="4"/>
  <c r="AD125" i="4"/>
  <c r="AC125" i="4"/>
  <c r="AB125" i="4"/>
  <c r="AA125" i="4"/>
  <c r="Z125" i="4"/>
  <c r="Y125" i="4"/>
  <c r="X125" i="4"/>
  <c r="W125" i="4"/>
  <c r="V125" i="4"/>
  <c r="U125" i="4"/>
  <c r="T125" i="4"/>
  <c r="S125" i="4"/>
  <c r="R125" i="4"/>
  <c r="Q125" i="4"/>
  <c r="O125" i="4"/>
  <c r="N125" i="4"/>
  <c r="M125" i="4"/>
  <c r="L125" i="4"/>
  <c r="BH124" i="4"/>
  <c r="BG124" i="4"/>
  <c r="BF124" i="4"/>
  <c r="BE124" i="4"/>
  <c r="BD124" i="4"/>
  <c r="BC124" i="4"/>
  <c r="BI124" i="4" s="1"/>
  <c r="BB124" i="4"/>
  <c r="BA124" i="4"/>
  <c r="AZ124" i="4"/>
  <c r="AY124" i="4"/>
  <c r="AX124" i="4"/>
  <c r="AW124" i="4"/>
  <c r="AV124" i="4"/>
  <c r="AU124" i="4"/>
  <c r="AJ124" i="4"/>
  <c r="AI124" i="4"/>
  <c r="AH124" i="4"/>
  <c r="AG124" i="4"/>
  <c r="AF124" i="4"/>
  <c r="AE124" i="4"/>
  <c r="AD124" i="4"/>
  <c r="AC124" i="4"/>
  <c r="AB124" i="4"/>
  <c r="AA124" i="4"/>
  <c r="Z124" i="4"/>
  <c r="Y124" i="4"/>
  <c r="X124" i="4"/>
  <c r="W124" i="4"/>
  <c r="V124" i="4"/>
  <c r="U124" i="4"/>
  <c r="T124" i="4"/>
  <c r="S124" i="4"/>
  <c r="R124" i="4"/>
  <c r="Q124" i="4"/>
  <c r="O124" i="4"/>
  <c r="N124" i="4"/>
  <c r="M124" i="4"/>
  <c r="L124" i="4"/>
  <c r="BH123" i="4"/>
  <c r="BG123" i="4"/>
  <c r="BF123" i="4"/>
  <c r="BE123" i="4"/>
  <c r="BD123" i="4"/>
  <c r="BC123" i="4"/>
  <c r="BI123" i="4" s="1"/>
  <c r="BB123" i="4"/>
  <c r="BA123" i="4"/>
  <c r="AZ123" i="4"/>
  <c r="AY123" i="4"/>
  <c r="AX123" i="4"/>
  <c r="AW123" i="4"/>
  <c r="AV123" i="4"/>
  <c r="AU123" i="4"/>
  <c r="AJ123" i="4"/>
  <c r="AI123" i="4"/>
  <c r="AH123" i="4"/>
  <c r="AG123" i="4"/>
  <c r="AF123" i="4"/>
  <c r="AE123" i="4"/>
  <c r="AD123" i="4"/>
  <c r="AC123" i="4"/>
  <c r="AB123" i="4"/>
  <c r="AA123" i="4"/>
  <c r="Z123" i="4"/>
  <c r="Y123" i="4"/>
  <c r="X123" i="4"/>
  <c r="W123" i="4"/>
  <c r="V123" i="4"/>
  <c r="U123" i="4"/>
  <c r="T123" i="4"/>
  <c r="S123" i="4"/>
  <c r="R123" i="4"/>
  <c r="Q123" i="4"/>
  <c r="O123" i="4"/>
  <c r="N123" i="4"/>
  <c r="M123" i="4"/>
  <c r="L123" i="4"/>
  <c r="BH122" i="4"/>
  <c r="BG122" i="4"/>
  <c r="BF122" i="4"/>
  <c r="BE122" i="4"/>
  <c r="BD122" i="4"/>
  <c r="BC122" i="4"/>
  <c r="BI122" i="4" s="1"/>
  <c r="BB122" i="4"/>
  <c r="BA122" i="4"/>
  <c r="AZ122" i="4"/>
  <c r="AY122" i="4"/>
  <c r="AX122" i="4"/>
  <c r="AW122" i="4"/>
  <c r="AV122" i="4"/>
  <c r="AU122" i="4"/>
  <c r="AJ122" i="4"/>
  <c r="AI122" i="4"/>
  <c r="AH122" i="4"/>
  <c r="AG122" i="4"/>
  <c r="AF122" i="4"/>
  <c r="AE122" i="4"/>
  <c r="AD122" i="4"/>
  <c r="AC122" i="4"/>
  <c r="AB122" i="4"/>
  <c r="AA122" i="4"/>
  <c r="Z122" i="4"/>
  <c r="Y122" i="4"/>
  <c r="X122" i="4"/>
  <c r="W122" i="4"/>
  <c r="V122" i="4"/>
  <c r="U122" i="4"/>
  <c r="T122" i="4"/>
  <c r="S122" i="4"/>
  <c r="R122" i="4"/>
  <c r="Q122" i="4"/>
  <c r="O122" i="4"/>
  <c r="N122" i="4"/>
  <c r="M122" i="4"/>
  <c r="L122" i="4"/>
  <c r="BH121" i="4"/>
  <c r="BG121" i="4"/>
  <c r="BF121" i="4"/>
  <c r="BE121" i="4"/>
  <c r="BD121" i="4"/>
  <c r="BC121" i="4"/>
  <c r="BI121" i="4" s="1"/>
  <c r="BB121" i="4"/>
  <c r="BA121" i="4"/>
  <c r="AZ121" i="4"/>
  <c r="AY121" i="4"/>
  <c r="AX121" i="4"/>
  <c r="AW121" i="4"/>
  <c r="AV121" i="4"/>
  <c r="AU121" i="4"/>
  <c r="AJ121" i="4"/>
  <c r="AI121" i="4"/>
  <c r="AH121" i="4"/>
  <c r="AG121" i="4"/>
  <c r="AF121" i="4"/>
  <c r="AE121" i="4"/>
  <c r="AD121" i="4"/>
  <c r="AC121" i="4"/>
  <c r="AB121" i="4"/>
  <c r="AA121" i="4"/>
  <c r="Z121" i="4"/>
  <c r="Y121" i="4"/>
  <c r="X121" i="4"/>
  <c r="W121" i="4"/>
  <c r="V121" i="4"/>
  <c r="U121" i="4"/>
  <c r="T121" i="4"/>
  <c r="S121" i="4"/>
  <c r="R121" i="4"/>
  <c r="Q121" i="4"/>
  <c r="O121" i="4"/>
  <c r="N121" i="4"/>
  <c r="M121" i="4"/>
  <c r="L121" i="4"/>
  <c r="BH120" i="4"/>
  <c r="BG120" i="4"/>
  <c r="BF120" i="4"/>
  <c r="BE120" i="4"/>
  <c r="BD120" i="4"/>
  <c r="BC120" i="4"/>
  <c r="BI120" i="4" s="1"/>
  <c r="BB120" i="4"/>
  <c r="BA120" i="4"/>
  <c r="AZ120" i="4"/>
  <c r="AY120" i="4"/>
  <c r="AX120" i="4"/>
  <c r="AW120" i="4"/>
  <c r="AV120" i="4"/>
  <c r="AU120" i="4"/>
  <c r="AJ120" i="4"/>
  <c r="AI120" i="4"/>
  <c r="AH120" i="4"/>
  <c r="AG120" i="4"/>
  <c r="AF120" i="4"/>
  <c r="AE120" i="4"/>
  <c r="AD120" i="4"/>
  <c r="AC120" i="4"/>
  <c r="AB120" i="4"/>
  <c r="AA120" i="4"/>
  <c r="Z120" i="4"/>
  <c r="Y120" i="4"/>
  <c r="X120" i="4"/>
  <c r="W120" i="4"/>
  <c r="V120" i="4"/>
  <c r="U120" i="4"/>
  <c r="T120" i="4"/>
  <c r="S120" i="4"/>
  <c r="R120" i="4"/>
  <c r="Q120" i="4"/>
  <c r="O120" i="4"/>
  <c r="N120" i="4"/>
  <c r="M120" i="4"/>
  <c r="L120" i="4"/>
  <c r="BH119" i="4"/>
  <c r="BG119" i="4"/>
  <c r="BF119" i="4"/>
  <c r="BE119" i="4"/>
  <c r="BD119" i="4"/>
  <c r="BC119" i="4"/>
  <c r="BI119" i="4" s="1"/>
  <c r="BB119" i="4"/>
  <c r="BA119" i="4"/>
  <c r="AZ119" i="4"/>
  <c r="AY119" i="4"/>
  <c r="AX119" i="4"/>
  <c r="AW119" i="4"/>
  <c r="AV119" i="4"/>
  <c r="AU119" i="4"/>
  <c r="AJ119" i="4"/>
  <c r="AI119" i="4"/>
  <c r="AH119" i="4"/>
  <c r="AG119" i="4"/>
  <c r="AF119" i="4"/>
  <c r="AE119" i="4"/>
  <c r="AD119" i="4"/>
  <c r="AC119" i="4"/>
  <c r="AB119" i="4"/>
  <c r="AA119" i="4"/>
  <c r="Z119" i="4"/>
  <c r="Y119" i="4"/>
  <c r="X119" i="4"/>
  <c r="W119" i="4"/>
  <c r="V119" i="4"/>
  <c r="U119" i="4"/>
  <c r="T119" i="4"/>
  <c r="S119" i="4"/>
  <c r="R119" i="4"/>
  <c r="Q119" i="4"/>
  <c r="O119" i="4"/>
  <c r="N119" i="4"/>
  <c r="M119" i="4"/>
  <c r="L119" i="4"/>
  <c r="BH118" i="4"/>
  <c r="BG118" i="4"/>
  <c r="BF118" i="4"/>
  <c r="BE118" i="4"/>
  <c r="BD118" i="4"/>
  <c r="BC118" i="4"/>
  <c r="BI118" i="4" s="1"/>
  <c r="BB118" i="4"/>
  <c r="BA118" i="4"/>
  <c r="AZ118" i="4"/>
  <c r="AY118" i="4"/>
  <c r="AX118" i="4"/>
  <c r="AW118" i="4"/>
  <c r="AV118" i="4"/>
  <c r="AU118" i="4"/>
  <c r="AJ118" i="4"/>
  <c r="AI118" i="4"/>
  <c r="AH118" i="4"/>
  <c r="AG118" i="4"/>
  <c r="AF118" i="4"/>
  <c r="AE118" i="4"/>
  <c r="AD118" i="4"/>
  <c r="AC118" i="4"/>
  <c r="AB118" i="4"/>
  <c r="AA118" i="4"/>
  <c r="Z118" i="4"/>
  <c r="Y118" i="4"/>
  <c r="X118" i="4"/>
  <c r="W118" i="4"/>
  <c r="V118" i="4"/>
  <c r="U118" i="4"/>
  <c r="T118" i="4"/>
  <c r="S118" i="4"/>
  <c r="R118" i="4"/>
  <c r="Q118" i="4"/>
  <c r="O118" i="4"/>
  <c r="N118" i="4"/>
  <c r="M118" i="4"/>
  <c r="L118" i="4"/>
  <c r="BH117" i="4"/>
  <c r="BG117" i="4"/>
  <c r="BF117" i="4"/>
  <c r="BE117" i="4"/>
  <c r="BD117" i="4"/>
  <c r="BC117" i="4"/>
  <c r="BI117" i="4" s="1"/>
  <c r="BB117" i="4"/>
  <c r="BA117" i="4"/>
  <c r="AZ117" i="4"/>
  <c r="AY117" i="4"/>
  <c r="AX117" i="4"/>
  <c r="AW117" i="4"/>
  <c r="AV117" i="4"/>
  <c r="AU117" i="4"/>
  <c r="AJ117" i="4"/>
  <c r="AI117" i="4"/>
  <c r="AH117" i="4"/>
  <c r="AG117" i="4"/>
  <c r="AF117" i="4"/>
  <c r="AE117" i="4"/>
  <c r="AD117" i="4"/>
  <c r="AC117" i="4"/>
  <c r="AB117" i="4"/>
  <c r="AA117" i="4"/>
  <c r="Z117" i="4"/>
  <c r="Y117" i="4"/>
  <c r="X117" i="4"/>
  <c r="W117" i="4"/>
  <c r="V117" i="4"/>
  <c r="U117" i="4"/>
  <c r="T117" i="4"/>
  <c r="S117" i="4"/>
  <c r="R117" i="4"/>
  <c r="Q117" i="4"/>
  <c r="O117" i="4"/>
  <c r="N117" i="4"/>
  <c r="M117" i="4"/>
  <c r="L117" i="4"/>
  <c r="BH116" i="4"/>
  <c r="BG116" i="4"/>
  <c r="BF116" i="4"/>
  <c r="BE116" i="4"/>
  <c r="BD116" i="4"/>
  <c r="BC116" i="4"/>
  <c r="BI116" i="4" s="1"/>
  <c r="BB116" i="4"/>
  <c r="BA116" i="4"/>
  <c r="AZ116" i="4"/>
  <c r="AY116" i="4"/>
  <c r="AX116" i="4"/>
  <c r="AW116" i="4"/>
  <c r="AV116" i="4"/>
  <c r="AU116" i="4"/>
  <c r="AJ116" i="4"/>
  <c r="AI116" i="4"/>
  <c r="AH116" i="4"/>
  <c r="AG116" i="4"/>
  <c r="AF116" i="4"/>
  <c r="AE116" i="4"/>
  <c r="AD116" i="4"/>
  <c r="AC116" i="4"/>
  <c r="AB116" i="4"/>
  <c r="AA116" i="4"/>
  <c r="Z116" i="4"/>
  <c r="Y116" i="4"/>
  <c r="X116" i="4"/>
  <c r="W116" i="4"/>
  <c r="V116" i="4"/>
  <c r="U116" i="4"/>
  <c r="T116" i="4"/>
  <c r="S116" i="4"/>
  <c r="R116" i="4"/>
  <c r="Q116" i="4"/>
  <c r="O116" i="4"/>
  <c r="N116" i="4"/>
  <c r="M116" i="4"/>
  <c r="L116" i="4"/>
  <c r="BH115" i="4"/>
  <c r="BG115" i="4"/>
  <c r="BF115" i="4"/>
  <c r="BE115" i="4"/>
  <c r="BD115" i="4"/>
  <c r="BC115" i="4"/>
  <c r="BI115" i="4" s="1"/>
  <c r="BB115" i="4"/>
  <c r="BA115" i="4"/>
  <c r="AZ115" i="4"/>
  <c r="AY115" i="4"/>
  <c r="AX115" i="4"/>
  <c r="AW115" i="4"/>
  <c r="AV115" i="4"/>
  <c r="AU115" i="4"/>
  <c r="AJ115" i="4"/>
  <c r="AI115" i="4"/>
  <c r="AH115" i="4"/>
  <c r="AG115" i="4"/>
  <c r="AF115" i="4"/>
  <c r="AE115" i="4"/>
  <c r="AD115" i="4"/>
  <c r="AC115" i="4"/>
  <c r="AB115" i="4"/>
  <c r="AA115" i="4"/>
  <c r="Z115" i="4"/>
  <c r="Y115" i="4"/>
  <c r="X115" i="4"/>
  <c r="W115" i="4"/>
  <c r="V115" i="4"/>
  <c r="U115" i="4"/>
  <c r="T115" i="4"/>
  <c r="S115" i="4"/>
  <c r="R115" i="4"/>
  <c r="Q115" i="4"/>
  <c r="O115" i="4"/>
  <c r="N115" i="4"/>
  <c r="M115" i="4"/>
  <c r="L115" i="4"/>
  <c r="BL114" i="4"/>
  <c r="AH114" i="6" s="1"/>
  <c r="BI114" i="4"/>
  <c r="BK114" i="4" s="1"/>
  <c r="W114" i="6" s="1"/>
  <c r="BH114" i="4"/>
  <c r="BG114" i="4"/>
  <c r="BF114" i="4"/>
  <c r="BE114" i="4"/>
  <c r="BD114" i="4"/>
  <c r="BC114" i="4"/>
  <c r="BB114" i="4"/>
  <c r="BA114" i="4"/>
  <c r="AZ114" i="4"/>
  <c r="AY114" i="4"/>
  <c r="AX114" i="4"/>
  <c r="AW114" i="4"/>
  <c r="AV114" i="4"/>
  <c r="AU114" i="4"/>
  <c r="AJ114" i="4"/>
  <c r="AI114" i="4"/>
  <c r="AH114" i="4"/>
  <c r="AG114" i="4"/>
  <c r="AF114" i="4"/>
  <c r="AE114" i="4"/>
  <c r="AD114" i="4"/>
  <c r="AC114" i="4"/>
  <c r="AB114" i="4"/>
  <c r="AA114" i="4"/>
  <c r="Z114" i="4"/>
  <c r="Y114" i="4"/>
  <c r="X114" i="4"/>
  <c r="W114" i="4"/>
  <c r="V114" i="4"/>
  <c r="U114" i="4"/>
  <c r="T114" i="4"/>
  <c r="S114" i="4"/>
  <c r="R114" i="4"/>
  <c r="Q114" i="4"/>
  <c r="O114" i="4"/>
  <c r="N114" i="4"/>
  <c r="M114" i="4"/>
  <c r="L114" i="4"/>
  <c r="BH113" i="4"/>
  <c r="BG113" i="4"/>
  <c r="BF113" i="4"/>
  <c r="BE113" i="4"/>
  <c r="BD113" i="4"/>
  <c r="BC113" i="4"/>
  <c r="BI113" i="4" s="1"/>
  <c r="BB113" i="4"/>
  <c r="BA113" i="4"/>
  <c r="AZ113" i="4"/>
  <c r="AY113" i="4"/>
  <c r="AX113" i="4"/>
  <c r="AW113" i="4"/>
  <c r="AV113" i="4"/>
  <c r="AU113" i="4"/>
  <c r="AJ113" i="4"/>
  <c r="AI113" i="4"/>
  <c r="AH113" i="4"/>
  <c r="AG113" i="4"/>
  <c r="AF113" i="4"/>
  <c r="AE113" i="4"/>
  <c r="AD113" i="4"/>
  <c r="AC113" i="4"/>
  <c r="AB113" i="4"/>
  <c r="AA113" i="4"/>
  <c r="Z113" i="4"/>
  <c r="Y113" i="4"/>
  <c r="X113" i="4"/>
  <c r="W113" i="4"/>
  <c r="V113" i="4"/>
  <c r="U113" i="4"/>
  <c r="T113" i="4"/>
  <c r="S113" i="4"/>
  <c r="R113" i="4"/>
  <c r="Q113" i="4"/>
  <c r="O113" i="4"/>
  <c r="N113" i="4"/>
  <c r="M113" i="4"/>
  <c r="L113" i="4"/>
  <c r="BL112" i="4"/>
  <c r="AH112" i="6" s="1"/>
  <c r="BI112" i="4"/>
  <c r="BK112" i="4" s="1"/>
  <c r="W112" i="6" s="1"/>
  <c r="BH112" i="4"/>
  <c r="BG112" i="4"/>
  <c r="BF112" i="4"/>
  <c r="BE112" i="4"/>
  <c r="BD112" i="4"/>
  <c r="BC112" i="4"/>
  <c r="BB112" i="4"/>
  <c r="BA112" i="4"/>
  <c r="AZ112" i="4"/>
  <c r="AY112" i="4"/>
  <c r="AX112" i="4"/>
  <c r="AW112" i="4"/>
  <c r="AV112" i="4"/>
  <c r="AU112" i="4"/>
  <c r="AJ112" i="4"/>
  <c r="AI112" i="4"/>
  <c r="AH112" i="4"/>
  <c r="AG112" i="4"/>
  <c r="AF112" i="4"/>
  <c r="AE112" i="4"/>
  <c r="AD112" i="4"/>
  <c r="AC112" i="4"/>
  <c r="AB112" i="4"/>
  <c r="AA112" i="4"/>
  <c r="Z112" i="4"/>
  <c r="Y112" i="4"/>
  <c r="X112" i="4"/>
  <c r="W112" i="4"/>
  <c r="V112" i="4"/>
  <c r="U112" i="4"/>
  <c r="T112" i="4"/>
  <c r="S112" i="4"/>
  <c r="R112" i="4"/>
  <c r="Q112" i="4"/>
  <c r="O112" i="4"/>
  <c r="N112" i="4"/>
  <c r="M112" i="4"/>
  <c r="L112" i="4"/>
  <c r="BH111" i="4"/>
  <c r="BG111" i="4"/>
  <c r="BF111" i="4"/>
  <c r="BE111" i="4"/>
  <c r="BD111" i="4"/>
  <c r="BC111" i="4"/>
  <c r="BI111" i="4" s="1"/>
  <c r="BB111" i="4"/>
  <c r="BA111" i="4"/>
  <c r="AZ111" i="4"/>
  <c r="AY111" i="4"/>
  <c r="AX111" i="4"/>
  <c r="AW111" i="4"/>
  <c r="AV111" i="4"/>
  <c r="AU111" i="4"/>
  <c r="AJ111" i="4"/>
  <c r="AI111" i="4"/>
  <c r="AH111" i="4"/>
  <c r="AG111" i="4"/>
  <c r="AF111" i="4"/>
  <c r="AE111" i="4"/>
  <c r="AD111" i="4"/>
  <c r="AC111" i="4"/>
  <c r="AB111" i="4"/>
  <c r="AA111" i="4"/>
  <c r="Z111" i="4"/>
  <c r="Y111" i="4"/>
  <c r="X111" i="4"/>
  <c r="W111" i="4"/>
  <c r="V111" i="4"/>
  <c r="U111" i="4"/>
  <c r="T111" i="4"/>
  <c r="S111" i="4"/>
  <c r="R111" i="4"/>
  <c r="Q111" i="4"/>
  <c r="O111" i="4"/>
  <c r="N111" i="4"/>
  <c r="M111" i="4"/>
  <c r="L111" i="4"/>
  <c r="BL110" i="4"/>
  <c r="AH110" i="6" s="1"/>
  <c r="BI110" i="4"/>
  <c r="BK110" i="4" s="1"/>
  <c r="W110" i="6" s="1"/>
  <c r="BH110" i="4"/>
  <c r="BG110" i="4"/>
  <c r="BF110" i="4"/>
  <c r="BE110" i="4"/>
  <c r="BD110" i="4"/>
  <c r="BC110" i="4"/>
  <c r="BB110" i="4"/>
  <c r="BA110" i="4"/>
  <c r="AZ110" i="4"/>
  <c r="AY110" i="4"/>
  <c r="AX110" i="4"/>
  <c r="AW110" i="4"/>
  <c r="AV110" i="4"/>
  <c r="AU110" i="4"/>
  <c r="AJ110" i="4"/>
  <c r="AI110" i="4"/>
  <c r="AH110" i="4"/>
  <c r="AG110" i="4"/>
  <c r="AF110" i="4"/>
  <c r="AE110" i="4"/>
  <c r="AD110" i="4"/>
  <c r="AC110" i="4"/>
  <c r="AB110" i="4"/>
  <c r="AA110" i="4"/>
  <c r="Z110" i="4"/>
  <c r="Y110" i="4"/>
  <c r="X110" i="4"/>
  <c r="W110" i="4"/>
  <c r="V110" i="4"/>
  <c r="U110" i="4"/>
  <c r="T110" i="4"/>
  <c r="S110" i="4"/>
  <c r="R110" i="4"/>
  <c r="Q110" i="4"/>
  <c r="O110" i="4"/>
  <c r="N110" i="4"/>
  <c r="M110" i="4"/>
  <c r="L110" i="4"/>
  <c r="BH109" i="4"/>
  <c r="BG109" i="4"/>
  <c r="BF109" i="4"/>
  <c r="BE109" i="4"/>
  <c r="BD109" i="4"/>
  <c r="BC109" i="4"/>
  <c r="BI109" i="4" s="1"/>
  <c r="BB109" i="4"/>
  <c r="BA109" i="4"/>
  <c r="AZ109" i="4"/>
  <c r="AY109" i="4"/>
  <c r="AX109" i="4"/>
  <c r="AW109" i="4"/>
  <c r="AV109" i="4"/>
  <c r="AU109" i="4"/>
  <c r="AJ109" i="4"/>
  <c r="AI109" i="4"/>
  <c r="AH109" i="4"/>
  <c r="AG109" i="4"/>
  <c r="AF109" i="4"/>
  <c r="AE109" i="4"/>
  <c r="AD109" i="4"/>
  <c r="AC109" i="4"/>
  <c r="AB109" i="4"/>
  <c r="AA109" i="4"/>
  <c r="Z109" i="4"/>
  <c r="Y109" i="4"/>
  <c r="X109" i="4"/>
  <c r="W109" i="4"/>
  <c r="V109" i="4"/>
  <c r="U109" i="4"/>
  <c r="T109" i="4"/>
  <c r="S109" i="4"/>
  <c r="R109" i="4"/>
  <c r="Q109" i="4"/>
  <c r="O109" i="4"/>
  <c r="N109" i="4"/>
  <c r="M109" i="4"/>
  <c r="L109" i="4"/>
  <c r="BL108" i="4"/>
  <c r="AH108" i="6" s="1"/>
  <c r="BI108" i="4"/>
  <c r="BK108" i="4" s="1"/>
  <c r="W108" i="6" s="1"/>
  <c r="BH108" i="4"/>
  <c r="BG108" i="4"/>
  <c r="BF108" i="4"/>
  <c r="BE108" i="4"/>
  <c r="BD108" i="4"/>
  <c r="BC108" i="4"/>
  <c r="BB108" i="4"/>
  <c r="BA108" i="4"/>
  <c r="AZ108" i="4"/>
  <c r="AY108" i="4"/>
  <c r="AX108" i="4"/>
  <c r="AW108" i="4"/>
  <c r="AV108" i="4"/>
  <c r="AU108" i="4"/>
  <c r="AJ108" i="4"/>
  <c r="AI108" i="4"/>
  <c r="AH108" i="4"/>
  <c r="AG108" i="4"/>
  <c r="AF108" i="4"/>
  <c r="AE108" i="4"/>
  <c r="AD108" i="4"/>
  <c r="AC108" i="4"/>
  <c r="AB108" i="4"/>
  <c r="AA108" i="4"/>
  <c r="Z108" i="4"/>
  <c r="Y108" i="4"/>
  <c r="X108" i="4"/>
  <c r="W108" i="4"/>
  <c r="V108" i="4"/>
  <c r="U108" i="4"/>
  <c r="T108" i="4"/>
  <c r="S108" i="4"/>
  <c r="R108" i="4"/>
  <c r="Q108" i="4"/>
  <c r="O108" i="4"/>
  <c r="N108" i="4"/>
  <c r="M108" i="4"/>
  <c r="L108" i="4"/>
  <c r="BH107" i="4"/>
  <c r="BG107" i="4"/>
  <c r="BF107" i="4"/>
  <c r="BE107" i="4"/>
  <c r="BD107" i="4"/>
  <c r="BC107" i="4"/>
  <c r="BI107" i="4" s="1"/>
  <c r="BB107" i="4"/>
  <c r="BA107" i="4"/>
  <c r="AZ107" i="4"/>
  <c r="AY107" i="4"/>
  <c r="AX107" i="4"/>
  <c r="AW107" i="4"/>
  <c r="AV107" i="4"/>
  <c r="AU107" i="4"/>
  <c r="AJ107" i="4"/>
  <c r="AI107" i="4"/>
  <c r="AH107" i="4"/>
  <c r="AG107" i="4"/>
  <c r="AF107" i="4"/>
  <c r="AE107" i="4"/>
  <c r="AD107" i="4"/>
  <c r="AC107" i="4"/>
  <c r="AB107" i="4"/>
  <c r="AA107" i="4"/>
  <c r="Z107" i="4"/>
  <c r="Y107" i="4"/>
  <c r="X107" i="4"/>
  <c r="W107" i="4"/>
  <c r="V107" i="4"/>
  <c r="U107" i="4"/>
  <c r="T107" i="4"/>
  <c r="S107" i="4"/>
  <c r="R107" i="4"/>
  <c r="Q107" i="4"/>
  <c r="O107" i="4"/>
  <c r="N107" i="4"/>
  <c r="M107" i="4"/>
  <c r="L107" i="4"/>
  <c r="BL106" i="4"/>
  <c r="AH106" i="6" s="1"/>
  <c r="BI106" i="4"/>
  <c r="BK106" i="4" s="1"/>
  <c r="W106" i="6" s="1"/>
  <c r="BH106" i="4"/>
  <c r="BG106" i="4"/>
  <c r="BF106" i="4"/>
  <c r="BE106" i="4"/>
  <c r="BD106" i="4"/>
  <c r="BC106" i="4"/>
  <c r="BB106" i="4"/>
  <c r="BA106" i="4"/>
  <c r="AZ106" i="4"/>
  <c r="AY106" i="4"/>
  <c r="AX106" i="4"/>
  <c r="AW106" i="4"/>
  <c r="AV106" i="4"/>
  <c r="AU106" i="4"/>
  <c r="AJ106" i="4"/>
  <c r="AI106" i="4"/>
  <c r="AH106" i="4"/>
  <c r="AG106" i="4"/>
  <c r="AF106" i="4"/>
  <c r="AE106" i="4"/>
  <c r="AD106" i="4"/>
  <c r="AC106" i="4"/>
  <c r="AB106" i="4"/>
  <c r="AA106" i="4"/>
  <c r="Z106" i="4"/>
  <c r="Y106" i="4"/>
  <c r="X106" i="4"/>
  <c r="W106" i="4"/>
  <c r="V106" i="4"/>
  <c r="U106" i="4"/>
  <c r="T106" i="4"/>
  <c r="S106" i="4"/>
  <c r="R106" i="4"/>
  <c r="Q106" i="4"/>
  <c r="O106" i="4"/>
  <c r="N106" i="4"/>
  <c r="M106" i="4"/>
  <c r="L106" i="4"/>
  <c r="BH105" i="4"/>
  <c r="BG105" i="4"/>
  <c r="BF105" i="4"/>
  <c r="BE105" i="4"/>
  <c r="BD105" i="4"/>
  <c r="BC105" i="4"/>
  <c r="BI105" i="4" s="1"/>
  <c r="BB105" i="4"/>
  <c r="BA105" i="4"/>
  <c r="AZ105" i="4"/>
  <c r="AY105" i="4"/>
  <c r="AX105" i="4"/>
  <c r="AW105" i="4"/>
  <c r="AV105" i="4"/>
  <c r="AU105" i="4"/>
  <c r="AJ105" i="4"/>
  <c r="AI105" i="4"/>
  <c r="AH105" i="4"/>
  <c r="AG105" i="4"/>
  <c r="AF105" i="4"/>
  <c r="AE105" i="4"/>
  <c r="AD105" i="4"/>
  <c r="AC105" i="4"/>
  <c r="AB105" i="4"/>
  <c r="AA105" i="4"/>
  <c r="Z105" i="4"/>
  <c r="Y105" i="4"/>
  <c r="X105" i="4"/>
  <c r="W105" i="4"/>
  <c r="V105" i="4"/>
  <c r="U105" i="4"/>
  <c r="T105" i="4"/>
  <c r="S105" i="4"/>
  <c r="R105" i="4"/>
  <c r="Q105" i="4"/>
  <c r="O105" i="4"/>
  <c r="N105" i="4"/>
  <c r="M105" i="4"/>
  <c r="L105" i="4"/>
  <c r="BL104" i="4"/>
  <c r="AH104" i="6" s="1"/>
  <c r="BI104" i="4"/>
  <c r="BK104" i="4" s="1"/>
  <c r="W104" i="6" s="1"/>
  <c r="BH104" i="4"/>
  <c r="BG104" i="4"/>
  <c r="BF104" i="4"/>
  <c r="BE104" i="4"/>
  <c r="BD104" i="4"/>
  <c r="BC104" i="4"/>
  <c r="BB104" i="4"/>
  <c r="BA104" i="4"/>
  <c r="AZ104" i="4"/>
  <c r="AY104" i="4"/>
  <c r="AX104" i="4"/>
  <c r="AW104" i="4"/>
  <c r="AV104" i="4"/>
  <c r="AU104" i="4"/>
  <c r="AJ104" i="4"/>
  <c r="AI104" i="4"/>
  <c r="AH104" i="4"/>
  <c r="AG104" i="4"/>
  <c r="AF104" i="4"/>
  <c r="AE104" i="4"/>
  <c r="AD104" i="4"/>
  <c r="AC104" i="4"/>
  <c r="AB104" i="4"/>
  <c r="AA104" i="4"/>
  <c r="Z104" i="4"/>
  <c r="Y104" i="4"/>
  <c r="X104" i="4"/>
  <c r="W104" i="4"/>
  <c r="V104" i="4"/>
  <c r="U104" i="4"/>
  <c r="T104" i="4"/>
  <c r="S104" i="4"/>
  <c r="R104" i="4"/>
  <c r="Q104" i="4"/>
  <c r="O104" i="4"/>
  <c r="N104" i="4"/>
  <c r="M104" i="4"/>
  <c r="L104" i="4"/>
  <c r="BH103" i="4"/>
  <c r="BG103" i="4"/>
  <c r="BF103" i="4"/>
  <c r="BE103" i="4"/>
  <c r="BD103" i="4"/>
  <c r="BC103" i="4"/>
  <c r="BI103" i="4" s="1"/>
  <c r="BB103" i="4"/>
  <c r="BA103" i="4"/>
  <c r="AZ103" i="4"/>
  <c r="AY103" i="4"/>
  <c r="AX103" i="4"/>
  <c r="AW103" i="4"/>
  <c r="AV103" i="4"/>
  <c r="AU103" i="4"/>
  <c r="AJ103" i="4"/>
  <c r="AI103" i="4"/>
  <c r="AH103" i="4"/>
  <c r="AG103" i="4"/>
  <c r="AF103" i="4"/>
  <c r="AE103" i="4"/>
  <c r="AD103" i="4"/>
  <c r="AC103" i="4"/>
  <c r="AB103" i="4"/>
  <c r="AA103" i="4"/>
  <c r="Z103" i="4"/>
  <c r="Y103" i="4"/>
  <c r="X103" i="4"/>
  <c r="W103" i="4"/>
  <c r="V103" i="4"/>
  <c r="U103" i="4"/>
  <c r="T103" i="4"/>
  <c r="S103" i="4"/>
  <c r="R103" i="4"/>
  <c r="Q103" i="4"/>
  <c r="O103" i="4"/>
  <c r="N103" i="4"/>
  <c r="M103" i="4"/>
  <c r="L103" i="4"/>
  <c r="BL102" i="4"/>
  <c r="AH102" i="6" s="1"/>
  <c r="BI102" i="4"/>
  <c r="BK102" i="4" s="1"/>
  <c r="W102" i="6" s="1"/>
  <c r="BH102" i="4"/>
  <c r="BG102" i="4"/>
  <c r="BF102" i="4"/>
  <c r="BE102" i="4"/>
  <c r="BD102" i="4"/>
  <c r="BC102" i="4"/>
  <c r="BB102" i="4"/>
  <c r="BA102" i="4"/>
  <c r="AZ102" i="4"/>
  <c r="AY102" i="4"/>
  <c r="AX102" i="4"/>
  <c r="AW102" i="4"/>
  <c r="AV102" i="4"/>
  <c r="AU102" i="4"/>
  <c r="AJ102" i="4"/>
  <c r="AI102" i="4"/>
  <c r="AH102" i="4"/>
  <c r="AG102" i="4"/>
  <c r="AF102" i="4"/>
  <c r="AE102" i="4"/>
  <c r="AD102" i="4"/>
  <c r="AC102" i="4"/>
  <c r="AB102" i="4"/>
  <c r="AA102" i="4"/>
  <c r="Z102" i="4"/>
  <c r="Y102" i="4"/>
  <c r="X102" i="4"/>
  <c r="W102" i="4"/>
  <c r="V102" i="4"/>
  <c r="U102" i="4"/>
  <c r="T102" i="4"/>
  <c r="S102" i="4"/>
  <c r="R102" i="4"/>
  <c r="Q102" i="4"/>
  <c r="O102" i="4"/>
  <c r="N102" i="4"/>
  <c r="M102" i="4"/>
  <c r="L102" i="4"/>
  <c r="BH101" i="4"/>
  <c r="BG101" i="4"/>
  <c r="BF101" i="4"/>
  <c r="BE101" i="4"/>
  <c r="BD101" i="4"/>
  <c r="BC101" i="4"/>
  <c r="BI101" i="4" s="1"/>
  <c r="BB101" i="4"/>
  <c r="BA101" i="4"/>
  <c r="AZ101" i="4"/>
  <c r="AY101" i="4"/>
  <c r="AX101" i="4"/>
  <c r="AW101" i="4"/>
  <c r="AV101" i="4"/>
  <c r="AU101" i="4"/>
  <c r="AJ101" i="4"/>
  <c r="AI101" i="4"/>
  <c r="AH101" i="4"/>
  <c r="AG101" i="4"/>
  <c r="AF101" i="4"/>
  <c r="AE101" i="4"/>
  <c r="AD101" i="4"/>
  <c r="AC101" i="4"/>
  <c r="AB101" i="4"/>
  <c r="AA101" i="4"/>
  <c r="Z101" i="4"/>
  <c r="Y101" i="4"/>
  <c r="X101" i="4"/>
  <c r="W101" i="4"/>
  <c r="V101" i="4"/>
  <c r="U101" i="4"/>
  <c r="T101" i="4"/>
  <c r="S101" i="4"/>
  <c r="R101" i="4"/>
  <c r="Q101" i="4"/>
  <c r="O101" i="4"/>
  <c r="N101" i="4"/>
  <c r="M101" i="4"/>
  <c r="L101" i="4"/>
  <c r="BL100" i="4"/>
  <c r="AH100" i="6" s="1"/>
  <c r="BI100" i="4"/>
  <c r="BK100" i="4" s="1"/>
  <c r="W100" i="6" s="1"/>
  <c r="BH100" i="4"/>
  <c r="BG100" i="4"/>
  <c r="BF100" i="4"/>
  <c r="BE100" i="4"/>
  <c r="BD100" i="4"/>
  <c r="BC100" i="4"/>
  <c r="BB100" i="4"/>
  <c r="BA100" i="4"/>
  <c r="AZ100" i="4"/>
  <c r="AY100" i="4"/>
  <c r="AX100" i="4"/>
  <c r="AW100" i="4"/>
  <c r="AV100" i="4"/>
  <c r="AU100" i="4"/>
  <c r="AJ100" i="4"/>
  <c r="AI100" i="4"/>
  <c r="AH100" i="4"/>
  <c r="AG100" i="4"/>
  <c r="AF100" i="4"/>
  <c r="AE100" i="4"/>
  <c r="AD100" i="4"/>
  <c r="AC100" i="4"/>
  <c r="AB100" i="4"/>
  <c r="AA100" i="4"/>
  <c r="Z100" i="4"/>
  <c r="Y100" i="4"/>
  <c r="X100" i="4"/>
  <c r="W100" i="4"/>
  <c r="V100" i="4"/>
  <c r="U100" i="4"/>
  <c r="T100" i="4"/>
  <c r="S100" i="4"/>
  <c r="R100" i="4"/>
  <c r="Q100" i="4"/>
  <c r="O100" i="4"/>
  <c r="N100" i="4"/>
  <c r="M100" i="4"/>
  <c r="L100" i="4"/>
  <c r="BH99" i="4"/>
  <c r="BG99" i="4"/>
  <c r="BF99" i="4"/>
  <c r="BE99" i="4"/>
  <c r="BD99" i="4"/>
  <c r="BC99" i="4"/>
  <c r="BI99" i="4" s="1"/>
  <c r="BB99" i="4"/>
  <c r="BA99" i="4"/>
  <c r="AZ99" i="4"/>
  <c r="AY99" i="4"/>
  <c r="AX99" i="4"/>
  <c r="AW99" i="4"/>
  <c r="AV99" i="4"/>
  <c r="AU99" i="4"/>
  <c r="AJ99" i="4"/>
  <c r="AI99" i="4"/>
  <c r="AH99" i="4"/>
  <c r="AG99" i="4"/>
  <c r="AF99" i="4"/>
  <c r="AE99" i="4"/>
  <c r="AD99" i="4"/>
  <c r="AC99" i="4"/>
  <c r="AB99" i="4"/>
  <c r="AA99" i="4"/>
  <c r="Z99" i="4"/>
  <c r="Y99" i="4"/>
  <c r="X99" i="4"/>
  <c r="W99" i="4"/>
  <c r="V99" i="4"/>
  <c r="U99" i="4"/>
  <c r="T99" i="4"/>
  <c r="S99" i="4"/>
  <c r="R99" i="4"/>
  <c r="Q99" i="4"/>
  <c r="O99" i="4"/>
  <c r="N99" i="4"/>
  <c r="M99" i="4"/>
  <c r="L99" i="4"/>
  <c r="BL98" i="4"/>
  <c r="AH98" i="6" s="1"/>
  <c r="BI98" i="4"/>
  <c r="BK98" i="4" s="1"/>
  <c r="W98" i="6" s="1"/>
  <c r="BH98" i="4"/>
  <c r="BG98" i="4"/>
  <c r="BF98" i="4"/>
  <c r="BE98" i="4"/>
  <c r="BD98" i="4"/>
  <c r="BC98" i="4"/>
  <c r="BB98" i="4"/>
  <c r="BA98" i="4"/>
  <c r="AZ98" i="4"/>
  <c r="AY98" i="4"/>
  <c r="AX98" i="4"/>
  <c r="AW98" i="4"/>
  <c r="AV98" i="4"/>
  <c r="AU98" i="4"/>
  <c r="AJ98" i="4"/>
  <c r="AI98" i="4"/>
  <c r="AH98" i="4"/>
  <c r="AG98" i="4"/>
  <c r="AF98" i="4"/>
  <c r="AE98" i="4"/>
  <c r="AD98" i="4"/>
  <c r="AC98" i="4"/>
  <c r="AB98" i="4"/>
  <c r="AA98" i="4"/>
  <c r="Z98" i="4"/>
  <c r="Y98" i="4"/>
  <c r="X98" i="4"/>
  <c r="W98" i="4"/>
  <c r="V98" i="4"/>
  <c r="U98" i="4"/>
  <c r="T98" i="4"/>
  <c r="S98" i="4"/>
  <c r="R98" i="4"/>
  <c r="Q98" i="4"/>
  <c r="O98" i="4"/>
  <c r="N98" i="4"/>
  <c r="M98" i="4"/>
  <c r="L98" i="4"/>
  <c r="BH97" i="4"/>
  <c r="BG97" i="4"/>
  <c r="BF97" i="4"/>
  <c r="BE97" i="4"/>
  <c r="BD97" i="4"/>
  <c r="BC97" i="4"/>
  <c r="BI97" i="4" s="1"/>
  <c r="BB97" i="4"/>
  <c r="BA97" i="4"/>
  <c r="AZ97" i="4"/>
  <c r="AY97" i="4"/>
  <c r="AX97" i="4"/>
  <c r="AW97" i="4"/>
  <c r="AV97" i="4"/>
  <c r="AU97" i="4"/>
  <c r="AJ97" i="4"/>
  <c r="AI97" i="4"/>
  <c r="AH97" i="4"/>
  <c r="AG97" i="4"/>
  <c r="AF97" i="4"/>
  <c r="AE97" i="4"/>
  <c r="AD97" i="4"/>
  <c r="AC97" i="4"/>
  <c r="AB97" i="4"/>
  <c r="AA97" i="4"/>
  <c r="Z97" i="4"/>
  <c r="Y97" i="4"/>
  <c r="X97" i="4"/>
  <c r="W97" i="4"/>
  <c r="V97" i="4"/>
  <c r="U97" i="4"/>
  <c r="T97" i="4"/>
  <c r="S97" i="4"/>
  <c r="R97" i="4"/>
  <c r="Q97" i="4"/>
  <c r="O97" i="4"/>
  <c r="N97" i="4"/>
  <c r="M97" i="4"/>
  <c r="L97" i="4"/>
  <c r="BL96" i="4"/>
  <c r="AH96" i="6" s="1"/>
  <c r="BI96" i="4"/>
  <c r="BK96" i="4" s="1"/>
  <c r="W96" i="6" s="1"/>
  <c r="BH96" i="4"/>
  <c r="BG96" i="4"/>
  <c r="BF96" i="4"/>
  <c r="BE96" i="4"/>
  <c r="BD96" i="4"/>
  <c r="BC96" i="4"/>
  <c r="BB96" i="4"/>
  <c r="BA96" i="4"/>
  <c r="AZ96" i="4"/>
  <c r="AY96" i="4"/>
  <c r="AX96" i="4"/>
  <c r="AW96" i="4"/>
  <c r="AV96" i="4"/>
  <c r="AU96" i="4"/>
  <c r="AJ96" i="4"/>
  <c r="AI96" i="4"/>
  <c r="AH96" i="4"/>
  <c r="AG96" i="4"/>
  <c r="AF96" i="4"/>
  <c r="AE96" i="4"/>
  <c r="AD96" i="4"/>
  <c r="AC96" i="4"/>
  <c r="AB96" i="4"/>
  <c r="AA96" i="4"/>
  <c r="Z96" i="4"/>
  <c r="Y96" i="4"/>
  <c r="X96" i="4"/>
  <c r="W96" i="4"/>
  <c r="V96" i="4"/>
  <c r="U96" i="4"/>
  <c r="T96" i="4"/>
  <c r="S96" i="4"/>
  <c r="R96" i="4"/>
  <c r="Q96" i="4"/>
  <c r="O96" i="4"/>
  <c r="N96" i="4"/>
  <c r="M96" i="4"/>
  <c r="L96" i="4"/>
  <c r="BH95" i="4"/>
  <c r="BG95" i="4"/>
  <c r="BF95" i="4"/>
  <c r="BE95" i="4"/>
  <c r="BD95" i="4"/>
  <c r="BC95" i="4"/>
  <c r="BI95" i="4" s="1"/>
  <c r="BB95" i="4"/>
  <c r="BA95" i="4"/>
  <c r="AZ95" i="4"/>
  <c r="AY95" i="4"/>
  <c r="AX95" i="4"/>
  <c r="AW95" i="4"/>
  <c r="AV95" i="4"/>
  <c r="AU95" i="4"/>
  <c r="AJ95" i="4"/>
  <c r="AI95" i="4"/>
  <c r="AH95" i="4"/>
  <c r="AG95" i="4"/>
  <c r="AF95" i="4"/>
  <c r="AE95" i="4"/>
  <c r="AD95" i="4"/>
  <c r="AC95" i="4"/>
  <c r="AB95" i="4"/>
  <c r="AA95" i="4"/>
  <c r="Z95" i="4"/>
  <c r="Y95" i="4"/>
  <c r="X95" i="4"/>
  <c r="W95" i="4"/>
  <c r="V95" i="4"/>
  <c r="U95" i="4"/>
  <c r="T95" i="4"/>
  <c r="S95" i="4"/>
  <c r="R95" i="4"/>
  <c r="Q95" i="4"/>
  <c r="O95" i="4"/>
  <c r="N95" i="4"/>
  <c r="M95" i="4"/>
  <c r="L95" i="4"/>
  <c r="BL94" i="4"/>
  <c r="AH94" i="6" s="1"/>
  <c r="BI94" i="4"/>
  <c r="BK94" i="4" s="1"/>
  <c r="W94" i="6" s="1"/>
  <c r="BH94" i="4"/>
  <c r="BG94" i="4"/>
  <c r="BF94" i="4"/>
  <c r="BE94" i="4"/>
  <c r="BD94" i="4"/>
  <c r="BC94" i="4"/>
  <c r="BB94" i="4"/>
  <c r="BA94" i="4"/>
  <c r="AZ94" i="4"/>
  <c r="AY94" i="4"/>
  <c r="AX94" i="4"/>
  <c r="AW94" i="4"/>
  <c r="AV94" i="4"/>
  <c r="AU94" i="4"/>
  <c r="AJ94" i="4"/>
  <c r="AI94" i="4"/>
  <c r="AH94" i="4"/>
  <c r="AG94" i="4"/>
  <c r="AF94" i="4"/>
  <c r="AE94" i="4"/>
  <c r="AD94" i="4"/>
  <c r="AC94" i="4"/>
  <c r="AB94" i="4"/>
  <c r="AA94" i="4"/>
  <c r="Z94" i="4"/>
  <c r="Y94" i="4"/>
  <c r="X94" i="4"/>
  <c r="W94" i="4"/>
  <c r="V94" i="4"/>
  <c r="U94" i="4"/>
  <c r="T94" i="4"/>
  <c r="S94" i="4"/>
  <c r="R94" i="4"/>
  <c r="Q94" i="4"/>
  <c r="O94" i="4"/>
  <c r="N94" i="4"/>
  <c r="M94" i="4"/>
  <c r="L94" i="4"/>
  <c r="BH93" i="4"/>
  <c r="BG93" i="4"/>
  <c r="BF93" i="4"/>
  <c r="BE93" i="4"/>
  <c r="BD93" i="4"/>
  <c r="BC93" i="4"/>
  <c r="BI93" i="4" s="1"/>
  <c r="BB93" i="4"/>
  <c r="BA93" i="4"/>
  <c r="AZ93" i="4"/>
  <c r="AY93" i="4"/>
  <c r="AX93" i="4"/>
  <c r="AW93" i="4"/>
  <c r="AV93" i="4"/>
  <c r="AU93" i="4"/>
  <c r="AJ93" i="4"/>
  <c r="AI93" i="4"/>
  <c r="AH93" i="4"/>
  <c r="AG93" i="4"/>
  <c r="AF93" i="4"/>
  <c r="AE93" i="4"/>
  <c r="AD93" i="4"/>
  <c r="AC93" i="4"/>
  <c r="AB93" i="4"/>
  <c r="AA93" i="4"/>
  <c r="Z93" i="4"/>
  <c r="Y93" i="4"/>
  <c r="X93" i="4"/>
  <c r="W93" i="4"/>
  <c r="V93" i="4"/>
  <c r="U93" i="4"/>
  <c r="T93" i="4"/>
  <c r="S93" i="4"/>
  <c r="R93" i="4"/>
  <c r="Q93" i="4"/>
  <c r="O93" i="4"/>
  <c r="N93" i="4"/>
  <c r="M93" i="4"/>
  <c r="L93" i="4"/>
  <c r="BL92" i="4"/>
  <c r="AH92" i="6" s="1"/>
  <c r="BI92" i="4"/>
  <c r="BK92" i="4" s="1"/>
  <c r="W92" i="6" s="1"/>
  <c r="BH92" i="4"/>
  <c r="BG92" i="4"/>
  <c r="BF92" i="4"/>
  <c r="BE92" i="4"/>
  <c r="BD92" i="4"/>
  <c r="BC92" i="4"/>
  <c r="BB92" i="4"/>
  <c r="BA92" i="4"/>
  <c r="AZ92" i="4"/>
  <c r="AY92" i="4"/>
  <c r="AX92" i="4"/>
  <c r="AW92" i="4"/>
  <c r="AV92" i="4"/>
  <c r="AU92" i="4"/>
  <c r="AJ92" i="4"/>
  <c r="AI92" i="4"/>
  <c r="AH92" i="4"/>
  <c r="AG92" i="4"/>
  <c r="AF92" i="4"/>
  <c r="AE92" i="4"/>
  <c r="AD92" i="4"/>
  <c r="AC92" i="4"/>
  <c r="AB92" i="4"/>
  <c r="AA92" i="4"/>
  <c r="Z92" i="4"/>
  <c r="Y92" i="4"/>
  <c r="X92" i="4"/>
  <c r="W92" i="4"/>
  <c r="V92" i="4"/>
  <c r="U92" i="4"/>
  <c r="T92" i="4"/>
  <c r="S92" i="4"/>
  <c r="R92" i="4"/>
  <c r="Q92" i="4"/>
  <c r="O92" i="4"/>
  <c r="N92" i="4"/>
  <c r="M92" i="4"/>
  <c r="L92" i="4"/>
  <c r="BH91" i="4"/>
  <c r="BG91" i="4"/>
  <c r="BF91" i="4"/>
  <c r="BE91" i="4"/>
  <c r="BD91" i="4"/>
  <c r="BC91" i="4"/>
  <c r="BI91" i="4" s="1"/>
  <c r="BB91" i="4"/>
  <c r="BA91" i="4"/>
  <c r="AZ91" i="4"/>
  <c r="AY91" i="4"/>
  <c r="AX91" i="4"/>
  <c r="AW91" i="4"/>
  <c r="AV91" i="4"/>
  <c r="AU91" i="4"/>
  <c r="AJ91" i="4"/>
  <c r="AI91" i="4"/>
  <c r="AH91" i="4"/>
  <c r="AG91" i="4"/>
  <c r="AF91" i="4"/>
  <c r="AE91" i="4"/>
  <c r="AD91" i="4"/>
  <c r="AC91" i="4"/>
  <c r="AB91" i="4"/>
  <c r="AA91" i="4"/>
  <c r="Z91" i="4"/>
  <c r="Y91" i="4"/>
  <c r="X91" i="4"/>
  <c r="W91" i="4"/>
  <c r="V91" i="4"/>
  <c r="U91" i="4"/>
  <c r="T91" i="4"/>
  <c r="S91" i="4"/>
  <c r="R91" i="4"/>
  <c r="Q91" i="4"/>
  <c r="O91" i="4"/>
  <c r="N91" i="4"/>
  <c r="M91" i="4"/>
  <c r="L91" i="4"/>
  <c r="BL90" i="4"/>
  <c r="AH90" i="6" s="1"/>
  <c r="BI90" i="4"/>
  <c r="BK90" i="4" s="1"/>
  <c r="W90" i="6" s="1"/>
  <c r="BH90" i="4"/>
  <c r="BG90" i="4"/>
  <c r="BF90" i="4"/>
  <c r="BE90" i="4"/>
  <c r="BD90" i="4"/>
  <c r="BC90" i="4"/>
  <c r="BB90" i="4"/>
  <c r="BA90" i="4"/>
  <c r="AZ90" i="4"/>
  <c r="AY90" i="4"/>
  <c r="AX90" i="4"/>
  <c r="AW90" i="4"/>
  <c r="AV90" i="4"/>
  <c r="AU90" i="4"/>
  <c r="AJ90" i="4"/>
  <c r="AI90" i="4"/>
  <c r="AH90" i="4"/>
  <c r="AG90" i="4"/>
  <c r="AF90" i="4"/>
  <c r="AE90" i="4"/>
  <c r="AD90" i="4"/>
  <c r="AC90" i="4"/>
  <c r="AB90" i="4"/>
  <c r="AA90" i="4"/>
  <c r="Z90" i="4"/>
  <c r="Y90" i="4"/>
  <c r="X90" i="4"/>
  <c r="W90" i="4"/>
  <c r="V90" i="4"/>
  <c r="U90" i="4"/>
  <c r="T90" i="4"/>
  <c r="S90" i="4"/>
  <c r="R90" i="4"/>
  <c r="Q90" i="4"/>
  <c r="O90" i="4"/>
  <c r="N90" i="4"/>
  <c r="M90" i="4"/>
  <c r="L90" i="4"/>
  <c r="BH89" i="4"/>
  <c r="BG89" i="4"/>
  <c r="BF89" i="4"/>
  <c r="BE89" i="4"/>
  <c r="BD89" i="4"/>
  <c r="BC89" i="4"/>
  <c r="BI89" i="4" s="1"/>
  <c r="BB89" i="4"/>
  <c r="BA89" i="4"/>
  <c r="AZ89" i="4"/>
  <c r="AY89" i="4"/>
  <c r="AX89" i="4"/>
  <c r="AW89" i="4"/>
  <c r="AV89" i="4"/>
  <c r="AU89" i="4"/>
  <c r="AJ89" i="4"/>
  <c r="AI89" i="4"/>
  <c r="AH89" i="4"/>
  <c r="AG89" i="4"/>
  <c r="AF89" i="4"/>
  <c r="AE89" i="4"/>
  <c r="AD89" i="4"/>
  <c r="AC89" i="4"/>
  <c r="AB89" i="4"/>
  <c r="AA89" i="4"/>
  <c r="Z89" i="4"/>
  <c r="Y89" i="4"/>
  <c r="X89" i="4"/>
  <c r="W89" i="4"/>
  <c r="V89" i="4"/>
  <c r="U89" i="4"/>
  <c r="T89" i="4"/>
  <c r="S89" i="4"/>
  <c r="R89" i="4"/>
  <c r="Q89" i="4"/>
  <c r="O89" i="4"/>
  <c r="N89" i="4"/>
  <c r="M89" i="4"/>
  <c r="L89" i="4"/>
  <c r="BL88" i="4"/>
  <c r="AH88" i="6" s="1"/>
  <c r="BI88" i="4"/>
  <c r="BK88" i="4" s="1"/>
  <c r="W88" i="6" s="1"/>
  <c r="BH88" i="4"/>
  <c r="BG88" i="4"/>
  <c r="BF88" i="4"/>
  <c r="BE88" i="4"/>
  <c r="BD88" i="4"/>
  <c r="BC88" i="4"/>
  <c r="BB88" i="4"/>
  <c r="BA88" i="4"/>
  <c r="AZ88" i="4"/>
  <c r="AY88" i="4"/>
  <c r="AX88" i="4"/>
  <c r="AW88" i="4"/>
  <c r="AV88" i="4"/>
  <c r="AU88" i="4"/>
  <c r="AJ88" i="4"/>
  <c r="AI88" i="4"/>
  <c r="AH88" i="4"/>
  <c r="AG88" i="4"/>
  <c r="AF88" i="4"/>
  <c r="AE88" i="4"/>
  <c r="AD88" i="4"/>
  <c r="AC88" i="4"/>
  <c r="AB88" i="4"/>
  <c r="AA88" i="4"/>
  <c r="Z88" i="4"/>
  <c r="Y88" i="4"/>
  <c r="X88" i="4"/>
  <c r="W88" i="4"/>
  <c r="V88" i="4"/>
  <c r="U88" i="4"/>
  <c r="T88" i="4"/>
  <c r="S88" i="4"/>
  <c r="R88" i="4"/>
  <c r="Q88" i="4"/>
  <c r="O88" i="4"/>
  <c r="N88" i="4"/>
  <c r="M88" i="4"/>
  <c r="L88" i="4"/>
  <c r="BH87" i="4"/>
  <c r="BG87" i="4"/>
  <c r="BF87" i="4"/>
  <c r="BE87" i="4"/>
  <c r="BD87" i="4"/>
  <c r="BC87" i="4"/>
  <c r="BI87" i="4" s="1"/>
  <c r="BB87" i="4"/>
  <c r="BA87" i="4"/>
  <c r="AZ87" i="4"/>
  <c r="AY87" i="4"/>
  <c r="AX87" i="4"/>
  <c r="AW87" i="4"/>
  <c r="AV87" i="4"/>
  <c r="AU87" i="4"/>
  <c r="AJ87" i="4"/>
  <c r="AI87" i="4"/>
  <c r="AH87" i="4"/>
  <c r="AG87" i="4"/>
  <c r="AF87" i="4"/>
  <c r="AE87" i="4"/>
  <c r="AD87" i="4"/>
  <c r="AC87" i="4"/>
  <c r="AB87" i="4"/>
  <c r="AA87" i="4"/>
  <c r="Z87" i="4"/>
  <c r="Y87" i="4"/>
  <c r="X87" i="4"/>
  <c r="W87" i="4"/>
  <c r="V87" i="4"/>
  <c r="U87" i="4"/>
  <c r="T87" i="4"/>
  <c r="S87" i="4"/>
  <c r="R87" i="4"/>
  <c r="Q87" i="4"/>
  <c r="O87" i="4"/>
  <c r="N87" i="4"/>
  <c r="M87" i="4"/>
  <c r="L87" i="4"/>
  <c r="BL86" i="4"/>
  <c r="AH86" i="6" s="1"/>
  <c r="BI86" i="4"/>
  <c r="BK86" i="4" s="1"/>
  <c r="W86" i="6" s="1"/>
  <c r="BH86" i="4"/>
  <c r="BG86" i="4"/>
  <c r="BF86" i="4"/>
  <c r="BE86" i="4"/>
  <c r="BD86" i="4"/>
  <c r="BC86" i="4"/>
  <c r="BB86" i="4"/>
  <c r="BA86" i="4"/>
  <c r="AZ86" i="4"/>
  <c r="AY86" i="4"/>
  <c r="AX86" i="4"/>
  <c r="AW86" i="4"/>
  <c r="AV86" i="4"/>
  <c r="AU86" i="4"/>
  <c r="AJ86" i="4"/>
  <c r="AI86" i="4"/>
  <c r="AH86" i="4"/>
  <c r="AG86" i="4"/>
  <c r="AF86" i="4"/>
  <c r="AE86" i="4"/>
  <c r="AD86" i="4"/>
  <c r="AC86" i="4"/>
  <c r="AB86" i="4"/>
  <c r="AA86" i="4"/>
  <c r="Z86" i="4"/>
  <c r="Y86" i="4"/>
  <c r="X86" i="4"/>
  <c r="W86" i="4"/>
  <c r="V86" i="4"/>
  <c r="U86" i="4"/>
  <c r="T86" i="4"/>
  <c r="S86" i="4"/>
  <c r="R86" i="4"/>
  <c r="Q86" i="4"/>
  <c r="O86" i="4"/>
  <c r="N86" i="4"/>
  <c r="M86" i="4"/>
  <c r="L86" i="4"/>
  <c r="BH85" i="4"/>
  <c r="BG85" i="4"/>
  <c r="BF85" i="4"/>
  <c r="BE85" i="4"/>
  <c r="BD85" i="4"/>
  <c r="BC85" i="4"/>
  <c r="BI85" i="4" s="1"/>
  <c r="BB85" i="4"/>
  <c r="BA85" i="4"/>
  <c r="AZ85" i="4"/>
  <c r="AY85" i="4"/>
  <c r="AX85" i="4"/>
  <c r="AW85" i="4"/>
  <c r="AV85" i="4"/>
  <c r="AU85" i="4"/>
  <c r="AJ85" i="4"/>
  <c r="AI85" i="4"/>
  <c r="AH85" i="4"/>
  <c r="AG85" i="4"/>
  <c r="AF85" i="4"/>
  <c r="AE85" i="4"/>
  <c r="AD85" i="4"/>
  <c r="AC85" i="4"/>
  <c r="AB85" i="4"/>
  <c r="AA85" i="4"/>
  <c r="Z85" i="4"/>
  <c r="Y85" i="4"/>
  <c r="X85" i="4"/>
  <c r="W85" i="4"/>
  <c r="V85" i="4"/>
  <c r="U85" i="4"/>
  <c r="T85" i="4"/>
  <c r="S85" i="4"/>
  <c r="R85" i="4"/>
  <c r="Q85" i="4"/>
  <c r="O85" i="4"/>
  <c r="N85" i="4"/>
  <c r="M85" i="4"/>
  <c r="L85" i="4"/>
  <c r="BL84" i="4"/>
  <c r="AH84" i="6" s="1"/>
  <c r="BI84" i="4"/>
  <c r="BK84" i="4" s="1"/>
  <c r="W84" i="6" s="1"/>
  <c r="BH84" i="4"/>
  <c r="BG84" i="4"/>
  <c r="BF84" i="4"/>
  <c r="BE84" i="4"/>
  <c r="BD84" i="4"/>
  <c r="BC84" i="4"/>
  <c r="BB84" i="4"/>
  <c r="BA84" i="4"/>
  <c r="AZ84" i="4"/>
  <c r="AY84" i="4"/>
  <c r="AX84" i="4"/>
  <c r="AW84" i="4"/>
  <c r="AV84" i="4"/>
  <c r="AU84" i="4"/>
  <c r="AJ84" i="4"/>
  <c r="AI84" i="4"/>
  <c r="AH84" i="4"/>
  <c r="AG84" i="4"/>
  <c r="AF84" i="4"/>
  <c r="AE84" i="4"/>
  <c r="AD84" i="4"/>
  <c r="AC84" i="4"/>
  <c r="AB84" i="4"/>
  <c r="AA84" i="4"/>
  <c r="Z84" i="4"/>
  <c r="Y84" i="4"/>
  <c r="X84" i="4"/>
  <c r="W84" i="4"/>
  <c r="V84" i="4"/>
  <c r="U84" i="4"/>
  <c r="T84" i="4"/>
  <c r="S84" i="4"/>
  <c r="R84" i="4"/>
  <c r="Q84" i="4"/>
  <c r="O84" i="4"/>
  <c r="N84" i="4"/>
  <c r="M84" i="4"/>
  <c r="L84" i="4"/>
  <c r="BH83" i="4"/>
  <c r="BG83" i="4"/>
  <c r="BF83" i="4"/>
  <c r="BE83" i="4"/>
  <c r="BD83" i="4"/>
  <c r="BC83" i="4"/>
  <c r="BI83" i="4" s="1"/>
  <c r="BB83" i="4"/>
  <c r="BA83" i="4"/>
  <c r="AZ83" i="4"/>
  <c r="AY83" i="4"/>
  <c r="AX83" i="4"/>
  <c r="AW83" i="4"/>
  <c r="AV83" i="4"/>
  <c r="AU83" i="4"/>
  <c r="AJ83" i="4"/>
  <c r="AI83" i="4"/>
  <c r="AH83" i="4"/>
  <c r="AG83" i="4"/>
  <c r="AF83" i="4"/>
  <c r="AE83" i="4"/>
  <c r="AD83" i="4"/>
  <c r="AC83" i="4"/>
  <c r="AB83" i="4"/>
  <c r="AA83" i="4"/>
  <c r="Z83" i="4"/>
  <c r="Y83" i="4"/>
  <c r="X83" i="4"/>
  <c r="W83" i="4"/>
  <c r="V83" i="4"/>
  <c r="U83" i="4"/>
  <c r="T83" i="4"/>
  <c r="S83" i="4"/>
  <c r="R83" i="4"/>
  <c r="Q83" i="4"/>
  <c r="O83" i="4"/>
  <c r="N83" i="4"/>
  <c r="M83" i="4"/>
  <c r="L83" i="4"/>
  <c r="BL82" i="4"/>
  <c r="AH82" i="6" s="1"/>
  <c r="BI82" i="4"/>
  <c r="BK82" i="4" s="1"/>
  <c r="W82" i="6" s="1"/>
  <c r="BH82" i="4"/>
  <c r="BG82" i="4"/>
  <c r="BF82" i="4"/>
  <c r="BE82" i="4"/>
  <c r="BD82" i="4"/>
  <c r="BC82" i="4"/>
  <c r="BB82" i="4"/>
  <c r="BA82" i="4"/>
  <c r="AZ82" i="4"/>
  <c r="AY82" i="4"/>
  <c r="AX82" i="4"/>
  <c r="AW82" i="4"/>
  <c r="AV82" i="4"/>
  <c r="AU82" i="4"/>
  <c r="AJ82" i="4"/>
  <c r="AI82" i="4"/>
  <c r="AH82" i="4"/>
  <c r="AG82" i="4"/>
  <c r="AF82" i="4"/>
  <c r="AE82" i="4"/>
  <c r="AD82" i="4"/>
  <c r="AC82" i="4"/>
  <c r="AB82" i="4"/>
  <c r="AA82" i="4"/>
  <c r="Z82" i="4"/>
  <c r="Y82" i="4"/>
  <c r="X82" i="4"/>
  <c r="W82" i="4"/>
  <c r="V82" i="4"/>
  <c r="U82" i="4"/>
  <c r="T82" i="4"/>
  <c r="S82" i="4"/>
  <c r="R82" i="4"/>
  <c r="Q82" i="4"/>
  <c r="O82" i="4"/>
  <c r="N82" i="4"/>
  <c r="M82" i="4"/>
  <c r="L82" i="4"/>
  <c r="BH81" i="4"/>
  <c r="BG81" i="4"/>
  <c r="BF81" i="4"/>
  <c r="BE81" i="4"/>
  <c r="BD81" i="4"/>
  <c r="BC81" i="4"/>
  <c r="BI81" i="4" s="1"/>
  <c r="BB81" i="4"/>
  <c r="BA81" i="4"/>
  <c r="AZ81" i="4"/>
  <c r="AY81" i="4"/>
  <c r="AX81" i="4"/>
  <c r="AW81" i="4"/>
  <c r="AV81" i="4"/>
  <c r="AU81" i="4"/>
  <c r="AJ81" i="4"/>
  <c r="AI81" i="4"/>
  <c r="AH81" i="4"/>
  <c r="AG81" i="4"/>
  <c r="AF81" i="4"/>
  <c r="AE81" i="4"/>
  <c r="AD81" i="4"/>
  <c r="AC81" i="4"/>
  <c r="AB81" i="4"/>
  <c r="AA81" i="4"/>
  <c r="Z81" i="4"/>
  <c r="Y81" i="4"/>
  <c r="X81" i="4"/>
  <c r="W81" i="4"/>
  <c r="V81" i="4"/>
  <c r="U81" i="4"/>
  <c r="T81" i="4"/>
  <c r="S81" i="4"/>
  <c r="R81" i="4"/>
  <c r="Q81" i="4"/>
  <c r="O81" i="4"/>
  <c r="N81" i="4"/>
  <c r="M81" i="4"/>
  <c r="L81" i="4"/>
  <c r="BL80" i="4"/>
  <c r="AH80" i="6" s="1"/>
  <c r="BI80" i="4"/>
  <c r="BK80" i="4" s="1"/>
  <c r="W80" i="6" s="1"/>
  <c r="BH80" i="4"/>
  <c r="BG80" i="4"/>
  <c r="BF80" i="4"/>
  <c r="BE80" i="4"/>
  <c r="BD80" i="4"/>
  <c r="BC80" i="4"/>
  <c r="BB80" i="4"/>
  <c r="BA80" i="4"/>
  <c r="AZ80" i="4"/>
  <c r="AY80" i="4"/>
  <c r="AX80" i="4"/>
  <c r="AW80" i="4"/>
  <c r="AV80" i="4"/>
  <c r="AU80" i="4"/>
  <c r="AJ80" i="4"/>
  <c r="AI80" i="4"/>
  <c r="AH80" i="4"/>
  <c r="AG80" i="4"/>
  <c r="AF80" i="4"/>
  <c r="AE80" i="4"/>
  <c r="AD80" i="4"/>
  <c r="AC80" i="4"/>
  <c r="AB80" i="4"/>
  <c r="AA80" i="4"/>
  <c r="Z80" i="4"/>
  <c r="Y80" i="4"/>
  <c r="X80" i="4"/>
  <c r="W80" i="4"/>
  <c r="V80" i="4"/>
  <c r="U80" i="4"/>
  <c r="T80" i="4"/>
  <c r="S80" i="4"/>
  <c r="R80" i="4"/>
  <c r="Q80" i="4"/>
  <c r="O80" i="4"/>
  <c r="N80" i="4"/>
  <c r="M80" i="4"/>
  <c r="L80" i="4"/>
  <c r="BH79" i="4"/>
  <c r="BG79" i="4"/>
  <c r="BF79" i="4"/>
  <c r="BE79" i="4"/>
  <c r="BD79" i="4"/>
  <c r="BC79" i="4"/>
  <c r="BB79" i="4"/>
  <c r="BI79" i="4" s="1"/>
  <c r="BA79" i="4"/>
  <c r="AZ79" i="4"/>
  <c r="AY79" i="4"/>
  <c r="AX79" i="4"/>
  <c r="AW79" i="4"/>
  <c r="AV79" i="4"/>
  <c r="AU79" i="4"/>
  <c r="AJ79" i="4"/>
  <c r="AI79" i="4"/>
  <c r="AH79" i="4"/>
  <c r="AG79" i="4"/>
  <c r="AF79" i="4"/>
  <c r="AE79" i="4"/>
  <c r="AD79" i="4"/>
  <c r="AC79" i="4"/>
  <c r="AB79" i="4"/>
  <c r="AA79" i="4"/>
  <c r="Z79" i="4"/>
  <c r="Y79" i="4"/>
  <c r="X79" i="4"/>
  <c r="W79" i="4"/>
  <c r="V79" i="4"/>
  <c r="U79" i="4"/>
  <c r="T79" i="4"/>
  <c r="S79" i="4"/>
  <c r="R79" i="4"/>
  <c r="Q79" i="4"/>
  <c r="O79" i="4"/>
  <c r="N79" i="4"/>
  <c r="M79" i="4"/>
  <c r="L79" i="4"/>
  <c r="BL78" i="4"/>
  <c r="AH78" i="6" s="1"/>
  <c r="BI78" i="4"/>
  <c r="BK78" i="4" s="1"/>
  <c r="W78" i="6" s="1"/>
  <c r="BH78" i="4"/>
  <c r="BG78" i="4"/>
  <c r="BF78" i="4"/>
  <c r="BE78" i="4"/>
  <c r="BD78" i="4"/>
  <c r="BC78" i="4"/>
  <c r="BB78" i="4"/>
  <c r="BA78" i="4"/>
  <c r="AZ78" i="4"/>
  <c r="AY78" i="4"/>
  <c r="AX78" i="4"/>
  <c r="AW78" i="4"/>
  <c r="AV78" i="4"/>
  <c r="AU78" i="4"/>
  <c r="AJ78" i="4"/>
  <c r="AI78" i="4"/>
  <c r="AH78" i="4"/>
  <c r="AG78" i="4"/>
  <c r="AF78" i="4"/>
  <c r="AE78" i="4"/>
  <c r="AD78" i="4"/>
  <c r="AC78" i="4"/>
  <c r="AB78" i="4"/>
  <c r="AA78" i="4"/>
  <c r="Z78" i="4"/>
  <c r="Y78" i="4"/>
  <c r="X78" i="4"/>
  <c r="W78" i="4"/>
  <c r="V78" i="4"/>
  <c r="U78" i="4"/>
  <c r="T78" i="4"/>
  <c r="S78" i="4"/>
  <c r="R78" i="4"/>
  <c r="Q78" i="4"/>
  <c r="O78" i="4"/>
  <c r="N78" i="4"/>
  <c r="M78" i="4"/>
  <c r="L78" i="4"/>
  <c r="BH77" i="4"/>
  <c r="BG77" i="4"/>
  <c r="BF77" i="4"/>
  <c r="BE77" i="4"/>
  <c r="BD77" i="4"/>
  <c r="BC77" i="4"/>
  <c r="BB77" i="4"/>
  <c r="BI77" i="4" s="1"/>
  <c r="BA77" i="4"/>
  <c r="AZ77" i="4"/>
  <c r="AY77" i="4"/>
  <c r="AX77" i="4"/>
  <c r="AW77" i="4"/>
  <c r="AV77" i="4"/>
  <c r="AU77" i="4"/>
  <c r="AJ77" i="4"/>
  <c r="AI77" i="4"/>
  <c r="AH77" i="4"/>
  <c r="AG77" i="4"/>
  <c r="AF77" i="4"/>
  <c r="AE77" i="4"/>
  <c r="AD77" i="4"/>
  <c r="AC77" i="4"/>
  <c r="AB77" i="4"/>
  <c r="AA77" i="4"/>
  <c r="Z77" i="4"/>
  <c r="Y77" i="4"/>
  <c r="X77" i="4"/>
  <c r="W77" i="4"/>
  <c r="V77" i="4"/>
  <c r="U77" i="4"/>
  <c r="T77" i="4"/>
  <c r="S77" i="4"/>
  <c r="R77" i="4"/>
  <c r="Q77" i="4"/>
  <c r="O77" i="4"/>
  <c r="N77" i="4"/>
  <c r="M77" i="4"/>
  <c r="L77" i="4"/>
  <c r="BL76" i="4"/>
  <c r="AH76" i="6" s="1"/>
  <c r="BI76" i="4"/>
  <c r="BK76" i="4" s="1"/>
  <c r="W76" i="6" s="1"/>
  <c r="BH76" i="4"/>
  <c r="BG76" i="4"/>
  <c r="BF76" i="4"/>
  <c r="BE76" i="4"/>
  <c r="BD76" i="4"/>
  <c r="BC76" i="4"/>
  <c r="BB76" i="4"/>
  <c r="BA76" i="4"/>
  <c r="AZ76" i="4"/>
  <c r="AY76" i="4"/>
  <c r="AX76" i="4"/>
  <c r="AW76" i="4"/>
  <c r="AV76" i="4"/>
  <c r="AU76" i="4"/>
  <c r="AJ76" i="4"/>
  <c r="AI76" i="4"/>
  <c r="AH76" i="4"/>
  <c r="AG76" i="4"/>
  <c r="AF76" i="4"/>
  <c r="AE76" i="4"/>
  <c r="AD76" i="4"/>
  <c r="AC76" i="4"/>
  <c r="AB76" i="4"/>
  <c r="AA76" i="4"/>
  <c r="Z76" i="4"/>
  <c r="Y76" i="4"/>
  <c r="X76" i="4"/>
  <c r="W76" i="4"/>
  <c r="V76" i="4"/>
  <c r="U76" i="4"/>
  <c r="T76" i="4"/>
  <c r="S76" i="4"/>
  <c r="R76" i="4"/>
  <c r="Q76" i="4"/>
  <c r="O76" i="4"/>
  <c r="N76" i="4"/>
  <c r="M76" i="4"/>
  <c r="L76" i="4"/>
  <c r="BH75" i="4"/>
  <c r="BG75" i="4"/>
  <c r="BF75" i="4"/>
  <c r="BE75" i="4"/>
  <c r="BD75" i="4"/>
  <c r="BC75" i="4"/>
  <c r="BI75" i="4" s="1"/>
  <c r="BB75" i="4"/>
  <c r="BA75" i="4"/>
  <c r="AZ75" i="4"/>
  <c r="AY75" i="4"/>
  <c r="AX75" i="4"/>
  <c r="AW75" i="4"/>
  <c r="AV75" i="4"/>
  <c r="AU75" i="4"/>
  <c r="AJ75" i="4"/>
  <c r="AI75" i="4"/>
  <c r="AH75" i="4"/>
  <c r="AG75" i="4"/>
  <c r="AF75" i="4"/>
  <c r="AE75" i="4"/>
  <c r="AD75" i="4"/>
  <c r="AC75" i="4"/>
  <c r="AB75" i="4"/>
  <c r="AA75" i="4"/>
  <c r="Z75" i="4"/>
  <c r="Y75" i="4"/>
  <c r="X75" i="4"/>
  <c r="W75" i="4"/>
  <c r="V75" i="4"/>
  <c r="U75" i="4"/>
  <c r="T75" i="4"/>
  <c r="S75" i="4"/>
  <c r="R75" i="4"/>
  <c r="Q75" i="4"/>
  <c r="O75" i="4"/>
  <c r="N75" i="4"/>
  <c r="M75" i="4"/>
  <c r="L75" i="4"/>
  <c r="BL74" i="4"/>
  <c r="AH74" i="6" s="1"/>
  <c r="BI74" i="4"/>
  <c r="BK74" i="4" s="1"/>
  <c r="W74" i="6" s="1"/>
  <c r="BH74" i="4"/>
  <c r="BG74" i="4"/>
  <c r="BF74" i="4"/>
  <c r="BE74" i="4"/>
  <c r="BD74" i="4"/>
  <c r="BC74" i="4"/>
  <c r="BB74" i="4"/>
  <c r="BA74" i="4"/>
  <c r="AZ74" i="4"/>
  <c r="AY74" i="4"/>
  <c r="AX74" i="4"/>
  <c r="AW74" i="4"/>
  <c r="AV74" i="4"/>
  <c r="AU74" i="4"/>
  <c r="AJ74" i="4"/>
  <c r="AI74" i="4"/>
  <c r="AH74" i="4"/>
  <c r="AG74" i="4"/>
  <c r="AF74" i="4"/>
  <c r="AE74" i="4"/>
  <c r="AD74" i="4"/>
  <c r="AC74" i="4"/>
  <c r="AB74" i="4"/>
  <c r="AA74" i="4"/>
  <c r="Z74" i="4"/>
  <c r="Y74" i="4"/>
  <c r="X74" i="4"/>
  <c r="W74" i="4"/>
  <c r="V74" i="4"/>
  <c r="U74" i="4"/>
  <c r="T74" i="4"/>
  <c r="S74" i="4"/>
  <c r="R74" i="4"/>
  <c r="Q74" i="4"/>
  <c r="O74" i="4"/>
  <c r="N74" i="4"/>
  <c r="M74" i="4"/>
  <c r="L74" i="4"/>
  <c r="BH73" i="4"/>
  <c r="BG73" i="4"/>
  <c r="BF73" i="4"/>
  <c r="BE73" i="4"/>
  <c r="BD73" i="4"/>
  <c r="BC73" i="4"/>
  <c r="BI73" i="4" s="1"/>
  <c r="BB73" i="4"/>
  <c r="BA73" i="4"/>
  <c r="AZ73" i="4"/>
  <c r="AY73" i="4"/>
  <c r="AX73" i="4"/>
  <c r="AW73" i="4"/>
  <c r="AV73" i="4"/>
  <c r="AU73" i="4"/>
  <c r="AJ73" i="4"/>
  <c r="AI73" i="4"/>
  <c r="AH73" i="4"/>
  <c r="AG73" i="4"/>
  <c r="AF73" i="4"/>
  <c r="AE73" i="4"/>
  <c r="AD73" i="4"/>
  <c r="AC73" i="4"/>
  <c r="AB73" i="4"/>
  <c r="AA73" i="4"/>
  <c r="Z73" i="4"/>
  <c r="Y73" i="4"/>
  <c r="X73" i="4"/>
  <c r="W73" i="4"/>
  <c r="V73" i="4"/>
  <c r="U73" i="4"/>
  <c r="T73" i="4"/>
  <c r="S73" i="4"/>
  <c r="R73" i="4"/>
  <c r="Q73" i="4"/>
  <c r="O73" i="4"/>
  <c r="N73" i="4"/>
  <c r="M73" i="4"/>
  <c r="L73" i="4"/>
  <c r="BL72" i="4"/>
  <c r="AH72" i="6" s="1"/>
  <c r="BJ72" i="4"/>
  <c r="L72" i="6" s="1"/>
  <c r="BD72" i="6" s="1"/>
  <c r="BI72" i="4"/>
  <c r="BK72" i="4" s="1"/>
  <c r="W72" i="6" s="1"/>
  <c r="BH72" i="4"/>
  <c r="BG72" i="4"/>
  <c r="BF72" i="4"/>
  <c r="BE72" i="4"/>
  <c r="BD72" i="4"/>
  <c r="BC72" i="4"/>
  <c r="BB72" i="4"/>
  <c r="BA72" i="4"/>
  <c r="AZ72" i="4"/>
  <c r="AY72" i="4"/>
  <c r="AX72" i="4"/>
  <c r="AW72" i="4"/>
  <c r="AV72" i="4"/>
  <c r="AU72" i="4"/>
  <c r="AJ72" i="4"/>
  <c r="AI72" i="4"/>
  <c r="AH72" i="4"/>
  <c r="AG72" i="4"/>
  <c r="AF72" i="4"/>
  <c r="AE72" i="4"/>
  <c r="AD72" i="4"/>
  <c r="AC72" i="4"/>
  <c r="AB72" i="4"/>
  <c r="AA72" i="4"/>
  <c r="Z72" i="4"/>
  <c r="Y72" i="4"/>
  <c r="X72" i="4"/>
  <c r="W72" i="4"/>
  <c r="V72" i="4"/>
  <c r="U72" i="4"/>
  <c r="T72" i="4"/>
  <c r="S72" i="4"/>
  <c r="R72" i="4"/>
  <c r="Q72" i="4"/>
  <c r="O72" i="4"/>
  <c r="N72" i="4"/>
  <c r="M72" i="4"/>
  <c r="L72" i="4"/>
  <c r="BH71" i="4"/>
  <c r="BG71" i="4"/>
  <c r="BF71" i="4"/>
  <c r="BE71" i="4"/>
  <c r="BD71" i="4"/>
  <c r="BC71" i="4"/>
  <c r="BI71" i="4" s="1"/>
  <c r="BB71" i="4"/>
  <c r="BA71" i="4"/>
  <c r="AZ71" i="4"/>
  <c r="AY71" i="4"/>
  <c r="AX71" i="4"/>
  <c r="AW71" i="4"/>
  <c r="AV71" i="4"/>
  <c r="AU71" i="4"/>
  <c r="AJ71" i="4"/>
  <c r="AI71" i="4"/>
  <c r="AH71" i="4"/>
  <c r="AG71" i="4"/>
  <c r="AF71" i="4"/>
  <c r="AE71" i="4"/>
  <c r="AD71" i="4"/>
  <c r="AC71" i="4"/>
  <c r="AB71" i="4"/>
  <c r="AA71" i="4"/>
  <c r="Z71" i="4"/>
  <c r="Y71" i="4"/>
  <c r="X71" i="4"/>
  <c r="W71" i="4"/>
  <c r="V71" i="4"/>
  <c r="U71" i="4"/>
  <c r="T71" i="4"/>
  <c r="S71" i="4"/>
  <c r="R71" i="4"/>
  <c r="Q71" i="4"/>
  <c r="O71" i="4"/>
  <c r="N71" i="4"/>
  <c r="M71" i="4"/>
  <c r="L71" i="4"/>
  <c r="BL70" i="4"/>
  <c r="AH70" i="6" s="1"/>
  <c r="BI70" i="4"/>
  <c r="BK70" i="4" s="1"/>
  <c r="W70" i="6" s="1"/>
  <c r="BH70" i="4"/>
  <c r="BG70" i="4"/>
  <c r="BF70" i="4"/>
  <c r="BE70" i="4"/>
  <c r="BD70" i="4"/>
  <c r="BC70" i="4"/>
  <c r="BB70" i="4"/>
  <c r="BA70" i="4"/>
  <c r="AZ70" i="4"/>
  <c r="AY70" i="4"/>
  <c r="AX70" i="4"/>
  <c r="AW70" i="4"/>
  <c r="AV70" i="4"/>
  <c r="AU70" i="4"/>
  <c r="AJ70" i="4"/>
  <c r="AI70" i="4"/>
  <c r="AH70" i="4"/>
  <c r="AG70" i="4"/>
  <c r="AF70" i="4"/>
  <c r="AE70" i="4"/>
  <c r="AD70" i="4"/>
  <c r="AC70" i="4"/>
  <c r="AB70" i="4"/>
  <c r="AA70" i="4"/>
  <c r="Z70" i="4"/>
  <c r="Y70" i="4"/>
  <c r="X70" i="4"/>
  <c r="W70" i="4"/>
  <c r="V70" i="4"/>
  <c r="U70" i="4"/>
  <c r="T70" i="4"/>
  <c r="S70" i="4"/>
  <c r="R70" i="4"/>
  <c r="Q70" i="4"/>
  <c r="O70" i="4"/>
  <c r="N70" i="4"/>
  <c r="M70" i="4"/>
  <c r="L70" i="4"/>
  <c r="BH69" i="4"/>
  <c r="BG69" i="4"/>
  <c r="BF69" i="4"/>
  <c r="BE69" i="4"/>
  <c r="BD69" i="4"/>
  <c r="BC69" i="4"/>
  <c r="BB69" i="4"/>
  <c r="BI69" i="4" s="1"/>
  <c r="BA69" i="4"/>
  <c r="AZ69" i="4"/>
  <c r="AY69" i="4"/>
  <c r="AX69" i="4"/>
  <c r="AW69" i="4"/>
  <c r="AV69" i="4"/>
  <c r="AU69" i="4"/>
  <c r="AJ69" i="4"/>
  <c r="AI69" i="4"/>
  <c r="AH69" i="4"/>
  <c r="AG69" i="4"/>
  <c r="AF69" i="4"/>
  <c r="AE69" i="4"/>
  <c r="AD69" i="4"/>
  <c r="AC69" i="4"/>
  <c r="AB69" i="4"/>
  <c r="AA69" i="4"/>
  <c r="Z69" i="4"/>
  <c r="Y69" i="4"/>
  <c r="X69" i="4"/>
  <c r="W69" i="4"/>
  <c r="V69" i="4"/>
  <c r="U69" i="4"/>
  <c r="T69" i="4"/>
  <c r="S69" i="4"/>
  <c r="R69" i="4"/>
  <c r="Q69" i="4"/>
  <c r="O69" i="4"/>
  <c r="N69" i="4"/>
  <c r="M69" i="4"/>
  <c r="L69" i="4"/>
  <c r="BL68" i="4"/>
  <c r="AH68" i="6" s="1"/>
  <c r="BI68" i="4"/>
  <c r="BK68" i="4" s="1"/>
  <c r="W68" i="6" s="1"/>
  <c r="BH68" i="4"/>
  <c r="BG68" i="4"/>
  <c r="BF68" i="4"/>
  <c r="BE68" i="4"/>
  <c r="BD68" i="4"/>
  <c r="BC68" i="4"/>
  <c r="BB68" i="4"/>
  <c r="BA68" i="4"/>
  <c r="AZ68" i="4"/>
  <c r="AY68" i="4"/>
  <c r="AX68" i="4"/>
  <c r="AW68" i="4"/>
  <c r="AV68" i="4"/>
  <c r="AU68" i="4"/>
  <c r="AJ68" i="4"/>
  <c r="AI68" i="4"/>
  <c r="AH68" i="4"/>
  <c r="AG68" i="4"/>
  <c r="AF68" i="4"/>
  <c r="AE68" i="4"/>
  <c r="AD68" i="4"/>
  <c r="AC68" i="4"/>
  <c r="AB68" i="4"/>
  <c r="AA68" i="4"/>
  <c r="Z68" i="4"/>
  <c r="Y68" i="4"/>
  <c r="X68" i="4"/>
  <c r="W68" i="4"/>
  <c r="V68" i="4"/>
  <c r="U68" i="4"/>
  <c r="T68" i="4"/>
  <c r="S68" i="4"/>
  <c r="R68" i="4"/>
  <c r="Q68" i="4"/>
  <c r="O68" i="4"/>
  <c r="N68" i="4"/>
  <c r="M68" i="4"/>
  <c r="L68" i="4"/>
  <c r="BH67" i="4"/>
  <c r="BG67" i="4"/>
  <c r="BF67" i="4"/>
  <c r="BE67" i="4"/>
  <c r="BD67" i="4"/>
  <c r="BC67" i="4"/>
  <c r="BB67" i="4"/>
  <c r="BI67" i="4" s="1"/>
  <c r="BA67" i="4"/>
  <c r="AZ67" i="4"/>
  <c r="AY67" i="4"/>
  <c r="AX67" i="4"/>
  <c r="AW67" i="4"/>
  <c r="AV67" i="4"/>
  <c r="AU67" i="4"/>
  <c r="AJ67" i="4"/>
  <c r="AI67" i="4"/>
  <c r="AH67" i="4"/>
  <c r="AG67" i="4"/>
  <c r="AF67" i="4"/>
  <c r="AE67" i="4"/>
  <c r="AD67" i="4"/>
  <c r="AC67" i="4"/>
  <c r="AB67" i="4"/>
  <c r="AA67" i="4"/>
  <c r="Z67" i="4"/>
  <c r="Y67" i="4"/>
  <c r="X67" i="4"/>
  <c r="W67" i="4"/>
  <c r="V67" i="4"/>
  <c r="U67" i="4"/>
  <c r="T67" i="4"/>
  <c r="S67" i="4"/>
  <c r="R67" i="4"/>
  <c r="Q67" i="4"/>
  <c r="O67" i="4"/>
  <c r="N67" i="4"/>
  <c r="M67" i="4"/>
  <c r="L67" i="4"/>
  <c r="BL66" i="4"/>
  <c r="AH66" i="6" s="1"/>
  <c r="BI66" i="4"/>
  <c r="BK66" i="4" s="1"/>
  <c r="W66" i="6" s="1"/>
  <c r="BH66" i="4"/>
  <c r="BG66" i="4"/>
  <c r="BF66" i="4"/>
  <c r="BE66" i="4"/>
  <c r="BD66" i="4"/>
  <c r="BC66" i="4"/>
  <c r="BB66" i="4"/>
  <c r="BA66" i="4"/>
  <c r="AZ66" i="4"/>
  <c r="AY66" i="4"/>
  <c r="AX66" i="4"/>
  <c r="AW66" i="4"/>
  <c r="AV66" i="4"/>
  <c r="AU66" i="4"/>
  <c r="AJ66" i="4"/>
  <c r="AI66" i="4"/>
  <c r="AH66" i="4"/>
  <c r="AG66" i="4"/>
  <c r="AF66" i="4"/>
  <c r="AE66" i="4"/>
  <c r="AD66" i="4"/>
  <c r="AC66" i="4"/>
  <c r="AB66" i="4"/>
  <c r="AA66" i="4"/>
  <c r="Z66" i="4"/>
  <c r="Y66" i="4"/>
  <c r="X66" i="4"/>
  <c r="W66" i="4"/>
  <c r="V66" i="4"/>
  <c r="U66" i="4"/>
  <c r="T66" i="4"/>
  <c r="S66" i="4"/>
  <c r="R66" i="4"/>
  <c r="Q66" i="4"/>
  <c r="O66" i="4"/>
  <c r="N66" i="4"/>
  <c r="M66" i="4"/>
  <c r="L66" i="4"/>
  <c r="BH65" i="4"/>
  <c r="BG65" i="4"/>
  <c r="BF65" i="4"/>
  <c r="BE65" i="4"/>
  <c r="BD65" i="4"/>
  <c r="BC65" i="4"/>
  <c r="BB65" i="4"/>
  <c r="BI65" i="4" s="1"/>
  <c r="BA65" i="4"/>
  <c r="AZ65" i="4"/>
  <c r="AY65" i="4"/>
  <c r="AX65" i="4"/>
  <c r="AW65" i="4"/>
  <c r="AV65" i="4"/>
  <c r="AU65" i="4"/>
  <c r="AJ65" i="4"/>
  <c r="AI65" i="4"/>
  <c r="AH65" i="4"/>
  <c r="AG65" i="4"/>
  <c r="AF65" i="4"/>
  <c r="AE65" i="4"/>
  <c r="AD65" i="4"/>
  <c r="AC65" i="4"/>
  <c r="AB65" i="4"/>
  <c r="AA65" i="4"/>
  <c r="Z65" i="4"/>
  <c r="Y65" i="4"/>
  <c r="X65" i="4"/>
  <c r="W65" i="4"/>
  <c r="V65" i="4"/>
  <c r="U65" i="4"/>
  <c r="T65" i="4"/>
  <c r="S65" i="4"/>
  <c r="R65" i="4"/>
  <c r="Q65" i="4"/>
  <c r="O65" i="4"/>
  <c r="N65" i="4"/>
  <c r="M65" i="4"/>
  <c r="L65" i="4"/>
  <c r="BL64" i="4"/>
  <c r="AH64" i="6" s="1"/>
  <c r="BI64" i="4"/>
  <c r="BK64" i="4" s="1"/>
  <c r="W64" i="6" s="1"/>
  <c r="BH64" i="4"/>
  <c r="BG64" i="4"/>
  <c r="BF64" i="4"/>
  <c r="BE64" i="4"/>
  <c r="BD64" i="4"/>
  <c r="BC64" i="4"/>
  <c r="BB64" i="4"/>
  <c r="BA64" i="4"/>
  <c r="AZ64" i="4"/>
  <c r="AY64" i="4"/>
  <c r="AX64" i="4"/>
  <c r="AW64" i="4"/>
  <c r="AV64" i="4"/>
  <c r="AU64" i="4"/>
  <c r="AJ64" i="4"/>
  <c r="AI64" i="4"/>
  <c r="AH64" i="4"/>
  <c r="AG64" i="4"/>
  <c r="AF64" i="4"/>
  <c r="AE64" i="4"/>
  <c r="AD64" i="4"/>
  <c r="AC64" i="4"/>
  <c r="AB64" i="4"/>
  <c r="AA64" i="4"/>
  <c r="Z64" i="4"/>
  <c r="Y64" i="4"/>
  <c r="X64" i="4"/>
  <c r="W64" i="4"/>
  <c r="V64" i="4"/>
  <c r="U64" i="4"/>
  <c r="T64" i="4"/>
  <c r="S64" i="4"/>
  <c r="R64" i="4"/>
  <c r="Q64" i="4"/>
  <c r="O64" i="4"/>
  <c r="N64" i="4"/>
  <c r="M64" i="4"/>
  <c r="L64" i="4"/>
  <c r="BH63" i="4"/>
  <c r="BG63" i="4"/>
  <c r="BF63" i="4"/>
  <c r="BE63" i="4"/>
  <c r="BD63" i="4"/>
  <c r="BC63" i="4"/>
  <c r="BB63" i="4"/>
  <c r="BI63" i="4" s="1"/>
  <c r="BA63" i="4"/>
  <c r="AZ63" i="4"/>
  <c r="AY63" i="4"/>
  <c r="AX63" i="4"/>
  <c r="AW63" i="4"/>
  <c r="AV63" i="4"/>
  <c r="AU63" i="4"/>
  <c r="AJ63" i="4"/>
  <c r="AI63" i="4"/>
  <c r="AH63" i="4"/>
  <c r="AG63" i="4"/>
  <c r="AF63" i="4"/>
  <c r="AE63" i="4"/>
  <c r="AD63" i="4"/>
  <c r="AC63" i="4"/>
  <c r="AB63" i="4"/>
  <c r="AA63" i="4"/>
  <c r="Z63" i="4"/>
  <c r="Y63" i="4"/>
  <c r="X63" i="4"/>
  <c r="W63" i="4"/>
  <c r="V63" i="4"/>
  <c r="U63" i="4"/>
  <c r="T63" i="4"/>
  <c r="S63" i="4"/>
  <c r="R63" i="4"/>
  <c r="Q63" i="4"/>
  <c r="O63" i="4"/>
  <c r="N63" i="4"/>
  <c r="M63" i="4"/>
  <c r="L63" i="4"/>
  <c r="BL62" i="4"/>
  <c r="AH62" i="6" s="1"/>
  <c r="AQ62" i="6" s="1"/>
  <c r="BI62" i="4"/>
  <c r="BK62" i="4" s="1"/>
  <c r="W62" i="6" s="1"/>
  <c r="BH62" i="4"/>
  <c r="BG62" i="4"/>
  <c r="BF62" i="4"/>
  <c r="BE62" i="4"/>
  <c r="BD62" i="4"/>
  <c r="BC62" i="4"/>
  <c r="BB62" i="4"/>
  <c r="BA62" i="4"/>
  <c r="AZ62" i="4"/>
  <c r="AY62" i="4"/>
  <c r="AX62" i="4"/>
  <c r="AW62" i="4"/>
  <c r="AV62" i="4"/>
  <c r="AU62" i="4"/>
  <c r="AJ62" i="4"/>
  <c r="AI62" i="4"/>
  <c r="AH62" i="4"/>
  <c r="AG62" i="4"/>
  <c r="AF62" i="4"/>
  <c r="AE62" i="4"/>
  <c r="AD62" i="4"/>
  <c r="AC62" i="4"/>
  <c r="AB62" i="4"/>
  <c r="AA62" i="4"/>
  <c r="Z62" i="4"/>
  <c r="Y62" i="4"/>
  <c r="X62" i="4"/>
  <c r="W62" i="4"/>
  <c r="V62" i="4"/>
  <c r="U62" i="4"/>
  <c r="T62" i="4"/>
  <c r="S62" i="4"/>
  <c r="R62" i="4"/>
  <c r="Q62" i="4"/>
  <c r="O62" i="4"/>
  <c r="N62" i="4"/>
  <c r="M62" i="4"/>
  <c r="L62" i="4"/>
  <c r="BH61" i="4"/>
  <c r="BG61" i="4"/>
  <c r="BF61" i="4"/>
  <c r="BE61" i="4"/>
  <c r="BD61" i="4"/>
  <c r="BC61" i="4"/>
  <c r="BB61" i="4"/>
  <c r="BI61" i="4" s="1"/>
  <c r="BA61" i="4"/>
  <c r="AZ61" i="4"/>
  <c r="AY61" i="4"/>
  <c r="AX61" i="4"/>
  <c r="AW61" i="4"/>
  <c r="AV61" i="4"/>
  <c r="AU61" i="4"/>
  <c r="AJ61" i="4"/>
  <c r="AI61" i="4"/>
  <c r="AH61" i="4"/>
  <c r="AG61" i="4"/>
  <c r="AF61" i="4"/>
  <c r="AE61" i="4"/>
  <c r="AD61" i="4"/>
  <c r="AC61" i="4"/>
  <c r="AB61" i="4"/>
  <c r="AA61" i="4"/>
  <c r="Z61" i="4"/>
  <c r="Y61" i="4"/>
  <c r="X61" i="4"/>
  <c r="W61" i="4"/>
  <c r="V61" i="4"/>
  <c r="U61" i="4"/>
  <c r="T61" i="4"/>
  <c r="S61" i="4"/>
  <c r="R61" i="4"/>
  <c r="Q61" i="4"/>
  <c r="O61" i="4"/>
  <c r="N61" i="4"/>
  <c r="M61" i="4"/>
  <c r="L61" i="4"/>
  <c r="BL60" i="4"/>
  <c r="AH60" i="6" s="1"/>
  <c r="BI60" i="4"/>
  <c r="BK60" i="4" s="1"/>
  <c r="W60" i="6" s="1"/>
  <c r="BH60" i="4"/>
  <c r="BG60" i="4"/>
  <c r="BF60" i="4"/>
  <c r="BE60" i="4"/>
  <c r="BD60" i="4"/>
  <c r="BC60" i="4"/>
  <c r="BB60" i="4"/>
  <c r="BA60" i="4"/>
  <c r="AZ60" i="4"/>
  <c r="AY60" i="4"/>
  <c r="AX60" i="4"/>
  <c r="AW60" i="4"/>
  <c r="AV60" i="4"/>
  <c r="AU60" i="4"/>
  <c r="AJ60" i="4"/>
  <c r="AI60" i="4"/>
  <c r="AH60" i="4"/>
  <c r="AG60" i="4"/>
  <c r="AF60" i="4"/>
  <c r="AE60" i="4"/>
  <c r="AD60" i="4"/>
  <c r="AC60" i="4"/>
  <c r="AB60" i="4"/>
  <c r="AA60" i="4"/>
  <c r="Z60" i="4"/>
  <c r="Y60" i="4"/>
  <c r="X60" i="4"/>
  <c r="W60" i="4"/>
  <c r="V60" i="4"/>
  <c r="U60" i="4"/>
  <c r="T60" i="4"/>
  <c r="S60" i="4"/>
  <c r="R60" i="4"/>
  <c r="Q60" i="4"/>
  <c r="O60" i="4"/>
  <c r="N60" i="4"/>
  <c r="M60" i="4"/>
  <c r="L60" i="4"/>
  <c r="BH59" i="4"/>
  <c r="BG59" i="4"/>
  <c r="BF59" i="4"/>
  <c r="BE59" i="4"/>
  <c r="BD59" i="4"/>
  <c r="BC59" i="4"/>
  <c r="BB59" i="4"/>
  <c r="BI59" i="4" s="1"/>
  <c r="BA59" i="4"/>
  <c r="AZ59" i="4"/>
  <c r="AY59" i="4"/>
  <c r="AX59" i="4"/>
  <c r="AW59" i="4"/>
  <c r="AV59" i="4"/>
  <c r="AU59" i="4"/>
  <c r="AJ59" i="4"/>
  <c r="AI59" i="4"/>
  <c r="AH59" i="4"/>
  <c r="AG59" i="4"/>
  <c r="AF59" i="4"/>
  <c r="AE59" i="4"/>
  <c r="AD59" i="4"/>
  <c r="AC59" i="4"/>
  <c r="AB59" i="4"/>
  <c r="AA59" i="4"/>
  <c r="Z59" i="4"/>
  <c r="Y59" i="4"/>
  <c r="X59" i="4"/>
  <c r="W59" i="4"/>
  <c r="V59" i="4"/>
  <c r="U59" i="4"/>
  <c r="T59" i="4"/>
  <c r="S59" i="4"/>
  <c r="R59" i="4"/>
  <c r="Q59" i="4"/>
  <c r="O59" i="4"/>
  <c r="N59" i="4"/>
  <c r="M59" i="4"/>
  <c r="L59" i="4"/>
  <c r="BL58" i="4"/>
  <c r="AH58" i="6" s="1"/>
  <c r="BI58" i="4"/>
  <c r="BK58" i="4" s="1"/>
  <c r="W58" i="6" s="1"/>
  <c r="BH58" i="4"/>
  <c r="BG58" i="4"/>
  <c r="BF58" i="4"/>
  <c r="BE58" i="4"/>
  <c r="BD58" i="4"/>
  <c r="BC58" i="4"/>
  <c r="BB58" i="4"/>
  <c r="BA58" i="4"/>
  <c r="AZ58" i="4"/>
  <c r="AY58" i="4"/>
  <c r="AX58" i="4"/>
  <c r="AW58" i="4"/>
  <c r="AV58" i="4"/>
  <c r="AU58" i="4"/>
  <c r="AJ58" i="4"/>
  <c r="AI58" i="4"/>
  <c r="AH58" i="4"/>
  <c r="AG58" i="4"/>
  <c r="AF58" i="4"/>
  <c r="AE58" i="4"/>
  <c r="AD58" i="4"/>
  <c r="AC58" i="4"/>
  <c r="AB58" i="4"/>
  <c r="AA58" i="4"/>
  <c r="Z58" i="4"/>
  <c r="Y58" i="4"/>
  <c r="X58" i="4"/>
  <c r="W58" i="4"/>
  <c r="V58" i="4"/>
  <c r="U58" i="4"/>
  <c r="T58" i="4"/>
  <c r="S58" i="4"/>
  <c r="R58" i="4"/>
  <c r="Q58" i="4"/>
  <c r="O58" i="4"/>
  <c r="N58" i="4"/>
  <c r="M58" i="4"/>
  <c r="L58" i="4"/>
  <c r="BH57" i="4"/>
  <c r="BG57" i="4"/>
  <c r="BF57" i="4"/>
  <c r="BE57" i="4"/>
  <c r="BD57" i="4"/>
  <c r="BC57" i="4"/>
  <c r="BB57" i="4"/>
  <c r="BI57" i="4" s="1"/>
  <c r="BA57" i="4"/>
  <c r="AZ57" i="4"/>
  <c r="AY57" i="4"/>
  <c r="AX57" i="4"/>
  <c r="AW57" i="4"/>
  <c r="AV57" i="4"/>
  <c r="AU57" i="4"/>
  <c r="AJ57" i="4"/>
  <c r="AI57" i="4"/>
  <c r="AH57" i="4"/>
  <c r="AG57" i="4"/>
  <c r="AF57" i="4"/>
  <c r="AE57" i="4"/>
  <c r="AD57" i="4"/>
  <c r="AC57" i="4"/>
  <c r="AB57" i="4"/>
  <c r="AA57" i="4"/>
  <c r="Z57" i="4"/>
  <c r="Y57" i="4"/>
  <c r="X57" i="4"/>
  <c r="W57" i="4"/>
  <c r="V57" i="4"/>
  <c r="U57" i="4"/>
  <c r="T57" i="4"/>
  <c r="S57" i="4"/>
  <c r="R57" i="4"/>
  <c r="Q57" i="4"/>
  <c r="O57" i="4"/>
  <c r="N57" i="4"/>
  <c r="M57" i="4"/>
  <c r="L57" i="4"/>
  <c r="BL56" i="4"/>
  <c r="AH56" i="6" s="1"/>
  <c r="BI56" i="4"/>
  <c r="BK56" i="4" s="1"/>
  <c r="W56" i="6" s="1"/>
  <c r="BH56" i="4"/>
  <c r="BG56" i="4"/>
  <c r="BF56" i="4"/>
  <c r="BE56" i="4"/>
  <c r="BD56" i="4"/>
  <c r="BC56" i="4"/>
  <c r="BB56" i="4"/>
  <c r="BA56" i="4"/>
  <c r="AZ56" i="4"/>
  <c r="AY56" i="4"/>
  <c r="AX56" i="4"/>
  <c r="AW56" i="4"/>
  <c r="AV56" i="4"/>
  <c r="AU56" i="4"/>
  <c r="AJ56" i="4"/>
  <c r="AI56" i="4"/>
  <c r="AH56" i="4"/>
  <c r="AG56" i="4"/>
  <c r="AF56" i="4"/>
  <c r="AE56" i="4"/>
  <c r="AD56" i="4"/>
  <c r="AC56" i="4"/>
  <c r="AB56" i="4"/>
  <c r="AA56" i="4"/>
  <c r="Z56" i="4"/>
  <c r="Y56" i="4"/>
  <c r="X56" i="4"/>
  <c r="W56" i="4"/>
  <c r="V56" i="4"/>
  <c r="U56" i="4"/>
  <c r="T56" i="4"/>
  <c r="S56" i="4"/>
  <c r="R56" i="4"/>
  <c r="Q56" i="4"/>
  <c r="O56" i="4"/>
  <c r="N56" i="4"/>
  <c r="M56" i="4"/>
  <c r="L56" i="4"/>
  <c r="BH55" i="4"/>
  <c r="BG55" i="4"/>
  <c r="BF55" i="4"/>
  <c r="BE55" i="4"/>
  <c r="BD55" i="4"/>
  <c r="BC55" i="4"/>
  <c r="BB55" i="4"/>
  <c r="BI55" i="4" s="1"/>
  <c r="BA55" i="4"/>
  <c r="AZ55" i="4"/>
  <c r="AY55" i="4"/>
  <c r="AX55" i="4"/>
  <c r="AW55" i="4"/>
  <c r="AV55" i="4"/>
  <c r="AU55" i="4"/>
  <c r="AJ55" i="4"/>
  <c r="AI55" i="4"/>
  <c r="AH55" i="4"/>
  <c r="AG55" i="4"/>
  <c r="AF55" i="4"/>
  <c r="AE55" i="4"/>
  <c r="AD55" i="4"/>
  <c r="AC55" i="4"/>
  <c r="AB55" i="4"/>
  <c r="AA55" i="4"/>
  <c r="Z55" i="4"/>
  <c r="Y55" i="4"/>
  <c r="X55" i="4"/>
  <c r="W55" i="4"/>
  <c r="V55" i="4"/>
  <c r="U55" i="4"/>
  <c r="T55" i="4"/>
  <c r="S55" i="4"/>
  <c r="R55" i="4"/>
  <c r="Q55" i="4"/>
  <c r="O55" i="4"/>
  <c r="N55" i="4"/>
  <c r="M55" i="4"/>
  <c r="L55" i="4"/>
  <c r="BL54" i="4"/>
  <c r="AH54" i="6" s="1"/>
  <c r="BI54" i="4"/>
  <c r="BK54" i="4" s="1"/>
  <c r="W54" i="6" s="1"/>
  <c r="BH54" i="4"/>
  <c r="BG54" i="4"/>
  <c r="BF54" i="4"/>
  <c r="BE54" i="4"/>
  <c r="BD54" i="4"/>
  <c r="BC54" i="4"/>
  <c r="BB54" i="4"/>
  <c r="BA54" i="4"/>
  <c r="AZ54" i="4"/>
  <c r="AY54" i="4"/>
  <c r="AX54" i="4"/>
  <c r="AW54" i="4"/>
  <c r="AV54" i="4"/>
  <c r="AU54" i="4"/>
  <c r="AJ54" i="4"/>
  <c r="AI54" i="4"/>
  <c r="AH54" i="4"/>
  <c r="AG54" i="4"/>
  <c r="AF54" i="4"/>
  <c r="AE54" i="4"/>
  <c r="AD54" i="4"/>
  <c r="AC54" i="4"/>
  <c r="AB54" i="4"/>
  <c r="AA54" i="4"/>
  <c r="Z54" i="4"/>
  <c r="Y54" i="4"/>
  <c r="X54" i="4"/>
  <c r="W54" i="4"/>
  <c r="V54" i="4"/>
  <c r="U54" i="4"/>
  <c r="T54" i="4"/>
  <c r="S54" i="4"/>
  <c r="R54" i="4"/>
  <c r="Q54" i="4"/>
  <c r="O54" i="4"/>
  <c r="N54" i="4"/>
  <c r="M54" i="4"/>
  <c r="L54" i="4"/>
  <c r="BH53" i="4"/>
  <c r="BG53" i="4"/>
  <c r="BF53" i="4"/>
  <c r="BE53" i="4"/>
  <c r="BD53" i="4"/>
  <c r="BC53" i="4"/>
  <c r="BB53" i="4"/>
  <c r="BI53" i="4" s="1"/>
  <c r="BA53" i="4"/>
  <c r="AZ53" i="4"/>
  <c r="AY53" i="4"/>
  <c r="AX53" i="4"/>
  <c r="AW53" i="4"/>
  <c r="AV53" i="4"/>
  <c r="AU53" i="4"/>
  <c r="AJ53" i="4"/>
  <c r="AI53" i="4"/>
  <c r="AH53" i="4"/>
  <c r="AG53" i="4"/>
  <c r="AF53" i="4"/>
  <c r="AE53" i="4"/>
  <c r="AD53" i="4"/>
  <c r="AC53" i="4"/>
  <c r="AB53" i="4"/>
  <c r="AA53" i="4"/>
  <c r="Z53" i="4"/>
  <c r="Y53" i="4"/>
  <c r="X53" i="4"/>
  <c r="W53" i="4"/>
  <c r="V53" i="4"/>
  <c r="U53" i="4"/>
  <c r="T53" i="4"/>
  <c r="S53" i="4"/>
  <c r="R53" i="4"/>
  <c r="Q53" i="4"/>
  <c r="O53" i="4"/>
  <c r="N53" i="4"/>
  <c r="M53" i="4"/>
  <c r="L53" i="4"/>
  <c r="BL52" i="4"/>
  <c r="AH52" i="6" s="1"/>
  <c r="BI52" i="4"/>
  <c r="BK52" i="4" s="1"/>
  <c r="W52" i="6" s="1"/>
  <c r="BH52" i="4"/>
  <c r="BG52" i="4"/>
  <c r="BF52" i="4"/>
  <c r="BE52" i="4"/>
  <c r="BD52" i="4"/>
  <c r="BC52" i="4"/>
  <c r="BB52" i="4"/>
  <c r="BA52" i="4"/>
  <c r="AZ52" i="4"/>
  <c r="AY52" i="4"/>
  <c r="AX52" i="4"/>
  <c r="AW52" i="4"/>
  <c r="AV52" i="4"/>
  <c r="AU52" i="4"/>
  <c r="AJ52" i="4"/>
  <c r="AI52" i="4"/>
  <c r="AH52" i="4"/>
  <c r="AG52" i="4"/>
  <c r="AF52" i="4"/>
  <c r="AE52" i="4"/>
  <c r="AD52" i="4"/>
  <c r="AC52" i="4"/>
  <c r="AB52" i="4"/>
  <c r="AA52" i="4"/>
  <c r="Z52" i="4"/>
  <c r="Y52" i="4"/>
  <c r="X52" i="4"/>
  <c r="W52" i="4"/>
  <c r="V52" i="4"/>
  <c r="U52" i="4"/>
  <c r="T52" i="4"/>
  <c r="S52" i="4"/>
  <c r="R52" i="4"/>
  <c r="Q52" i="4"/>
  <c r="O52" i="4"/>
  <c r="N52" i="4"/>
  <c r="M52" i="4"/>
  <c r="L52" i="4"/>
  <c r="BH51" i="4"/>
  <c r="BG51" i="4"/>
  <c r="BF51" i="4"/>
  <c r="BE51" i="4"/>
  <c r="BD51" i="4"/>
  <c r="BC51" i="4"/>
  <c r="BB51" i="4"/>
  <c r="BI51" i="4" s="1"/>
  <c r="BA51" i="4"/>
  <c r="AZ51" i="4"/>
  <c r="AY51" i="4"/>
  <c r="AX51" i="4"/>
  <c r="AW51" i="4"/>
  <c r="AV51" i="4"/>
  <c r="AU51" i="4"/>
  <c r="AJ51" i="4"/>
  <c r="AI51" i="4"/>
  <c r="AH51" i="4"/>
  <c r="AG51" i="4"/>
  <c r="AF51" i="4"/>
  <c r="AE51" i="4"/>
  <c r="AD51" i="4"/>
  <c r="AC51" i="4"/>
  <c r="AB51" i="4"/>
  <c r="AA51" i="4"/>
  <c r="Z51" i="4"/>
  <c r="Y51" i="4"/>
  <c r="X51" i="4"/>
  <c r="W51" i="4"/>
  <c r="V51" i="4"/>
  <c r="U51" i="4"/>
  <c r="T51" i="4"/>
  <c r="S51" i="4"/>
  <c r="R51" i="4"/>
  <c r="Q51" i="4"/>
  <c r="O51" i="4"/>
  <c r="N51" i="4"/>
  <c r="M51" i="4"/>
  <c r="L51" i="4"/>
  <c r="BL50" i="4"/>
  <c r="AH50" i="6" s="1"/>
  <c r="BI50" i="4"/>
  <c r="BK50" i="4" s="1"/>
  <c r="W50" i="6" s="1"/>
  <c r="BH50" i="4"/>
  <c r="BG50" i="4"/>
  <c r="BF50" i="4"/>
  <c r="BE50" i="4"/>
  <c r="BD50" i="4"/>
  <c r="BC50" i="4"/>
  <c r="BB50" i="4"/>
  <c r="BA50" i="4"/>
  <c r="AZ50" i="4"/>
  <c r="AY50" i="4"/>
  <c r="AX50" i="4"/>
  <c r="AW50" i="4"/>
  <c r="AV50" i="4"/>
  <c r="AU50" i="4"/>
  <c r="AJ50" i="4"/>
  <c r="AI50" i="4"/>
  <c r="AH50" i="4"/>
  <c r="AG50" i="4"/>
  <c r="AF50" i="4"/>
  <c r="AE50" i="4"/>
  <c r="AD50" i="4"/>
  <c r="AC50" i="4"/>
  <c r="AB50" i="4"/>
  <c r="AA50" i="4"/>
  <c r="Z50" i="4"/>
  <c r="Y50" i="4"/>
  <c r="X50" i="4"/>
  <c r="W50" i="4"/>
  <c r="V50" i="4"/>
  <c r="U50" i="4"/>
  <c r="T50" i="4"/>
  <c r="S50" i="4"/>
  <c r="R50" i="4"/>
  <c r="Q50" i="4"/>
  <c r="O50" i="4"/>
  <c r="N50" i="4"/>
  <c r="M50" i="4"/>
  <c r="L50" i="4"/>
  <c r="BH49" i="4"/>
  <c r="BG49" i="4"/>
  <c r="BF49" i="4"/>
  <c r="BE49" i="4"/>
  <c r="BD49" i="4"/>
  <c r="BC49" i="4"/>
  <c r="BB49" i="4"/>
  <c r="BI49" i="4" s="1"/>
  <c r="BA49" i="4"/>
  <c r="AZ49" i="4"/>
  <c r="AY49" i="4"/>
  <c r="AX49" i="4"/>
  <c r="AW49" i="4"/>
  <c r="AV49" i="4"/>
  <c r="AU49" i="4"/>
  <c r="AJ49" i="4"/>
  <c r="AI49" i="4"/>
  <c r="AH49" i="4"/>
  <c r="AG49" i="4"/>
  <c r="AF49" i="4"/>
  <c r="AE49" i="4"/>
  <c r="AD49" i="4"/>
  <c r="AC49" i="4"/>
  <c r="AB49" i="4"/>
  <c r="AA49" i="4"/>
  <c r="Z49" i="4"/>
  <c r="Y49" i="4"/>
  <c r="X49" i="4"/>
  <c r="W49" i="4"/>
  <c r="V49" i="4"/>
  <c r="U49" i="4"/>
  <c r="T49" i="4"/>
  <c r="S49" i="4"/>
  <c r="R49" i="4"/>
  <c r="Q49" i="4"/>
  <c r="O49" i="4"/>
  <c r="N49" i="4"/>
  <c r="M49" i="4"/>
  <c r="L49" i="4"/>
  <c r="BL48" i="4"/>
  <c r="AH48" i="6" s="1"/>
  <c r="BI48" i="4"/>
  <c r="BK48" i="4" s="1"/>
  <c r="W48" i="6" s="1"/>
  <c r="BH48" i="4"/>
  <c r="BG48" i="4"/>
  <c r="BF48" i="4"/>
  <c r="BE48" i="4"/>
  <c r="BD48" i="4"/>
  <c r="BC48" i="4"/>
  <c r="BB48" i="4"/>
  <c r="BA48" i="4"/>
  <c r="AZ48" i="4"/>
  <c r="AY48" i="4"/>
  <c r="AX48" i="4"/>
  <c r="AW48" i="4"/>
  <c r="AV48" i="4"/>
  <c r="AU48" i="4"/>
  <c r="AJ48" i="4"/>
  <c r="AI48" i="4"/>
  <c r="AH48" i="4"/>
  <c r="AG48" i="4"/>
  <c r="AF48" i="4"/>
  <c r="AE48" i="4"/>
  <c r="AD48" i="4"/>
  <c r="AC48" i="4"/>
  <c r="AB48" i="4"/>
  <c r="AA48" i="4"/>
  <c r="Z48" i="4"/>
  <c r="Y48" i="4"/>
  <c r="X48" i="4"/>
  <c r="W48" i="4"/>
  <c r="V48" i="4"/>
  <c r="U48" i="4"/>
  <c r="T48" i="4"/>
  <c r="S48" i="4"/>
  <c r="R48" i="4"/>
  <c r="Q48" i="4"/>
  <c r="O48" i="4"/>
  <c r="N48" i="4"/>
  <c r="M48" i="4"/>
  <c r="L48" i="4"/>
  <c r="BH47" i="4"/>
  <c r="BG47" i="4"/>
  <c r="BF47" i="4"/>
  <c r="BE47" i="4"/>
  <c r="BD47" i="4"/>
  <c r="BC47" i="4"/>
  <c r="BB47" i="4"/>
  <c r="BI47" i="4" s="1"/>
  <c r="BA47" i="4"/>
  <c r="AZ47" i="4"/>
  <c r="AY47" i="4"/>
  <c r="AX47" i="4"/>
  <c r="AW47" i="4"/>
  <c r="AV47" i="4"/>
  <c r="AU47" i="4"/>
  <c r="AJ47" i="4"/>
  <c r="AI47" i="4"/>
  <c r="AH47" i="4"/>
  <c r="AG47" i="4"/>
  <c r="AF47" i="4"/>
  <c r="AE47" i="4"/>
  <c r="AD47" i="4"/>
  <c r="AC47" i="4"/>
  <c r="AB47" i="4"/>
  <c r="AA47" i="4"/>
  <c r="Z47" i="4"/>
  <c r="Y47" i="4"/>
  <c r="X47" i="4"/>
  <c r="W47" i="4"/>
  <c r="V47" i="4"/>
  <c r="U47" i="4"/>
  <c r="T47" i="4"/>
  <c r="S47" i="4"/>
  <c r="R47" i="4"/>
  <c r="Q47" i="4"/>
  <c r="O47" i="4"/>
  <c r="N47" i="4"/>
  <c r="M47" i="4"/>
  <c r="L47" i="4"/>
  <c r="BL46" i="4"/>
  <c r="AH46" i="6" s="1"/>
  <c r="BI46" i="4"/>
  <c r="BK46" i="4" s="1"/>
  <c r="W46" i="6" s="1"/>
  <c r="BH46" i="4"/>
  <c r="BG46" i="4"/>
  <c r="BF46" i="4"/>
  <c r="BE46" i="4"/>
  <c r="BD46" i="4"/>
  <c r="BC46" i="4"/>
  <c r="BB46" i="4"/>
  <c r="BA46" i="4"/>
  <c r="AZ46" i="4"/>
  <c r="AY46" i="4"/>
  <c r="AX46" i="4"/>
  <c r="AW46" i="4"/>
  <c r="AV46" i="4"/>
  <c r="AU46" i="4"/>
  <c r="AJ46" i="4"/>
  <c r="AI46" i="4"/>
  <c r="AH46" i="4"/>
  <c r="AG46" i="4"/>
  <c r="AF46" i="4"/>
  <c r="AE46" i="4"/>
  <c r="AD46" i="4"/>
  <c r="AC46" i="4"/>
  <c r="AB46" i="4"/>
  <c r="AA46" i="4"/>
  <c r="Z46" i="4"/>
  <c r="Y46" i="4"/>
  <c r="X46" i="4"/>
  <c r="W46" i="4"/>
  <c r="V46" i="4"/>
  <c r="U46" i="4"/>
  <c r="T46" i="4"/>
  <c r="S46" i="4"/>
  <c r="R46" i="4"/>
  <c r="Q46" i="4"/>
  <c r="O46" i="4"/>
  <c r="N46" i="4"/>
  <c r="M46" i="4"/>
  <c r="L46" i="4"/>
  <c r="BH45" i="4"/>
  <c r="BG45" i="4"/>
  <c r="BF45" i="4"/>
  <c r="BE45" i="4"/>
  <c r="BD45" i="4"/>
  <c r="BC45" i="4"/>
  <c r="BB45" i="4"/>
  <c r="BI45" i="4" s="1"/>
  <c r="BA45" i="4"/>
  <c r="AZ45" i="4"/>
  <c r="AY45" i="4"/>
  <c r="AX45" i="4"/>
  <c r="AW45" i="4"/>
  <c r="AV45" i="4"/>
  <c r="AU45" i="4"/>
  <c r="AJ45" i="4"/>
  <c r="AI45" i="4"/>
  <c r="AH45" i="4"/>
  <c r="AG45" i="4"/>
  <c r="AF45" i="4"/>
  <c r="AE45" i="4"/>
  <c r="AD45" i="4"/>
  <c r="AC45" i="4"/>
  <c r="AB45" i="4"/>
  <c r="AA45" i="4"/>
  <c r="Z45" i="4"/>
  <c r="Y45" i="4"/>
  <c r="X45" i="4"/>
  <c r="W45" i="4"/>
  <c r="V45" i="4"/>
  <c r="U45" i="4"/>
  <c r="T45" i="4"/>
  <c r="S45" i="4"/>
  <c r="R45" i="4"/>
  <c r="Q45" i="4"/>
  <c r="O45" i="4"/>
  <c r="N45" i="4"/>
  <c r="M45" i="4"/>
  <c r="L45" i="4"/>
  <c r="BL44" i="4"/>
  <c r="AH44" i="6" s="1"/>
  <c r="BI44" i="4"/>
  <c r="BK44" i="4" s="1"/>
  <c r="W44" i="6" s="1"/>
  <c r="BH44" i="4"/>
  <c r="BG44" i="4"/>
  <c r="BF44" i="4"/>
  <c r="BE44" i="4"/>
  <c r="BD44" i="4"/>
  <c r="BC44" i="4"/>
  <c r="BB44" i="4"/>
  <c r="BA44" i="4"/>
  <c r="AZ44" i="4"/>
  <c r="AY44" i="4"/>
  <c r="AX44" i="4"/>
  <c r="AW44" i="4"/>
  <c r="AV44" i="4"/>
  <c r="AU44" i="4"/>
  <c r="AJ44" i="4"/>
  <c r="AI44" i="4"/>
  <c r="AH44" i="4"/>
  <c r="AG44" i="4"/>
  <c r="AF44" i="4"/>
  <c r="AE44" i="4"/>
  <c r="AD44" i="4"/>
  <c r="AC44" i="4"/>
  <c r="AB44" i="4"/>
  <c r="AA44" i="4"/>
  <c r="Z44" i="4"/>
  <c r="Y44" i="4"/>
  <c r="X44" i="4"/>
  <c r="W44" i="4"/>
  <c r="V44" i="4"/>
  <c r="U44" i="4"/>
  <c r="T44" i="4"/>
  <c r="S44" i="4"/>
  <c r="R44" i="4"/>
  <c r="Q44" i="4"/>
  <c r="O44" i="4"/>
  <c r="N44" i="4"/>
  <c r="M44" i="4"/>
  <c r="L44" i="4"/>
  <c r="BH43" i="4"/>
  <c r="BG43" i="4"/>
  <c r="BF43" i="4"/>
  <c r="BE43" i="4"/>
  <c r="BD43" i="4"/>
  <c r="BC43" i="4"/>
  <c r="BB43" i="4"/>
  <c r="BI43" i="4" s="1"/>
  <c r="BA43" i="4"/>
  <c r="AZ43" i="4"/>
  <c r="AY43" i="4"/>
  <c r="AX43" i="4"/>
  <c r="AW43" i="4"/>
  <c r="AV43" i="4"/>
  <c r="AU43" i="4"/>
  <c r="AJ43" i="4"/>
  <c r="AI43" i="4"/>
  <c r="AH43" i="4"/>
  <c r="AG43" i="4"/>
  <c r="AF43" i="4"/>
  <c r="AE43" i="4"/>
  <c r="AD43" i="4"/>
  <c r="AC43" i="4"/>
  <c r="AB43" i="4"/>
  <c r="AA43" i="4"/>
  <c r="Z43" i="4"/>
  <c r="Y43" i="4"/>
  <c r="X43" i="4"/>
  <c r="W43" i="4"/>
  <c r="V43" i="4"/>
  <c r="U43" i="4"/>
  <c r="T43" i="4"/>
  <c r="S43" i="4"/>
  <c r="R43" i="4"/>
  <c r="Q43" i="4"/>
  <c r="O43" i="4"/>
  <c r="N43" i="4"/>
  <c r="M43" i="4"/>
  <c r="L43" i="4"/>
  <c r="BL42" i="4"/>
  <c r="AH42" i="6" s="1"/>
  <c r="BI42" i="4"/>
  <c r="BK42" i="4" s="1"/>
  <c r="W42" i="6" s="1"/>
  <c r="BH42" i="4"/>
  <c r="BG42" i="4"/>
  <c r="BF42" i="4"/>
  <c r="BE42" i="4"/>
  <c r="BD42" i="4"/>
  <c r="BC42" i="4"/>
  <c r="BB42" i="4"/>
  <c r="BA42" i="4"/>
  <c r="AZ42" i="4"/>
  <c r="AY42" i="4"/>
  <c r="AX42" i="4"/>
  <c r="AW42" i="4"/>
  <c r="AV42" i="4"/>
  <c r="AU42" i="4"/>
  <c r="AJ42" i="4"/>
  <c r="AI42" i="4"/>
  <c r="AH42" i="4"/>
  <c r="AG42" i="4"/>
  <c r="AF42" i="4"/>
  <c r="AE42" i="4"/>
  <c r="AD42" i="4"/>
  <c r="AC42" i="4"/>
  <c r="AB42" i="4"/>
  <c r="AA42" i="4"/>
  <c r="Z42" i="4"/>
  <c r="Y42" i="4"/>
  <c r="X42" i="4"/>
  <c r="W42" i="4"/>
  <c r="V42" i="4"/>
  <c r="U42" i="4"/>
  <c r="T42" i="4"/>
  <c r="S42" i="4"/>
  <c r="R42" i="4"/>
  <c r="Q42" i="4"/>
  <c r="O42" i="4"/>
  <c r="N42" i="4"/>
  <c r="M42" i="4"/>
  <c r="L42" i="4"/>
  <c r="BH41" i="4"/>
  <c r="BG41" i="4"/>
  <c r="BF41" i="4"/>
  <c r="BE41" i="4"/>
  <c r="BD41" i="4"/>
  <c r="BC41" i="4"/>
  <c r="BB41" i="4"/>
  <c r="BI41" i="4" s="1"/>
  <c r="BA41" i="4"/>
  <c r="AZ41" i="4"/>
  <c r="AY41" i="4"/>
  <c r="AX41" i="4"/>
  <c r="AW41" i="4"/>
  <c r="AV41" i="4"/>
  <c r="AU41" i="4"/>
  <c r="AJ41" i="4"/>
  <c r="AI41" i="4"/>
  <c r="AH41" i="4"/>
  <c r="AG41" i="4"/>
  <c r="AF41" i="4"/>
  <c r="AE41" i="4"/>
  <c r="AD41" i="4"/>
  <c r="AC41" i="4"/>
  <c r="AB41" i="4"/>
  <c r="AA41" i="4"/>
  <c r="Z41" i="4"/>
  <c r="Y41" i="4"/>
  <c r="X41" i="4"/>
  <c r="W41" i="4"/>
  <c r="V41" i="4"/>
  <c r="U41" i="4"/>
  <c r="T41" i="4"/>
  <c r="S41" i="4"/>
  <c r="R41" i="4"/>
  <c r="Q41" i="4"/>
  <c r="O41" i="4"/>
  <c r="N41" i="4"/>
  <c r="M41" i="4"/>
  <c r="L41" i="4"/>
  <c r="BL40" i="4"/>
  <c r="AH40" i="6" s="1"/>
  <c r="BI40" i="4"/>
  <c r="BK40" i="4" s="1"/>
  <c r="W40" i="6" s="1"/>
  <c r="BH40" i="4"/>
  <c r="BG40" i="4"/>
  <c r="BF40" i="4"/>
  <c r="BE40" i="4"/>
  <c r="BD40" i="4"/>
  <c r="BC40" i="4"/>
  <c r="BB40" i="4"/>
  <c r="BA40" i="4"/>
  <c r="AZ40" i="4"/>
  <c r="AY40" i="4"/>
  <c r="AX40" i="4"/>
  <c r="AW40" i="4"/>
  <c r="AV40" i="4"/>
  <c r="AU40" i="4"/>
  <c r="AJ40" i="4"/>
  <c r="AI40" i="4"/>
  <c r="AH40" i="4"/>
  <c r="AG40" i="4"/>
  <c r="AF40" i="4"/>
  <c r="AE40" i="4"/>
  <c r="AD40" i="4"/>
  <c r="AC40" i="4"/>
  <c r="AB40" i="4"/>
  <c r="AA40" i="4"/>
  <c r="Z40" i="4"/>
  <c r="Y40" i="4"/>
  <c r="X40" i="4"/>
  <c r="W40" i="4"/>
  <c r="V40" i="4"/>
  <c r="U40" i="4"/>
  <c r="T40" i="4"/>
  <c r="S40" i="4"/>
  <c r="R40" i="4"/>
  <c r="Q40" i="4"/>
  <c r="O40" i="4"/>
  <c r="N40" i="4"/>
  <c r="M40" i="4"/>
  <c r="L40" i="4"/>
  <c r="BH39" i="4"/>
  <c r="BG39" i="4"/>
  <c r="BF39" i="4"/>
  <c r="BE39" i="4"/>
  <c r="BD39" i="4"/>
  <c r="BC39" i="4"/>
  <c r="BB39" i="4"/>
  <c r="BI39" i="4" s="1"/>
  <c r="BA39" i="4"/>
  <c r="AZ39" i="4"/>
  <c r="AY39" i="4"/>
  <c r="AX39" i="4"/>
  <c r="AW39" i="4"/>
  <c r="AV39" i="4"/>
  <c r="AU39" i="4"/>
  <c r="AJ39" i="4"/>
  <c r="AI39" i="4"/>
  <c r="AH39" i="4"/>
  <c r="AG39" i="4"/>
  <c r="AF39" i="4"/>
  <c r="AE39" i="4"/>
  <c r="AD39" i="4"/>
  <c r="AC39" i="4"/>
  <c r="AB39" i="4"/>
  <c r="AA39" i="4"/>
  <c r="Z39" i="4"/>
  <c r="Y39" i="4"/>
  <c r="X39" i="4"/>
  <c r="W39" i="4"/>
  <c r="V39" i="4"/>
  <c r="U39" i="4"/>
  <c r="T39" i="4"/>
  <c r="S39" i="4"/>
  <c r="R39" i="4"/>
  <c r="Q39" i="4"/>
  <c r="O39" i="4"/>
  <c r="N39" i="4"/>
  <c r="M39" i="4"/>
  <c r="L39" i="4"/>
  <c r="BL38" i="4"/>
  <c r="AH38" i="6" s="1"/>
  <c r="BI38" i="4"/>
  <c r="BK38" i="4" s="1"/>
  <c r="W38" i="6" s="1"/>
  <c r="BH38" i="4"/>
  <c r="BG38" i="4"/>
  <c r="BF38" i="4"/>
  <c r="BE38" i="4"/>
  <c r="BD38" i="4"/>
  <c r="BC38" i="4"/>
  <c r="BB38" i="4"/>
  <c r="BA38" i="4"/>
  <c r="AZ38" i="4"/>
  <c r="AY38" i="4"/>
  <c r="AX38" i="4"/>
  <c r="AW38" i="4"/>
  <c r="AV38" i="4"/>
  <c r="AU38" i="4"/>
  <c r="AJ38" i="4"/>
  <c r="AI38" i="4"/>
  <c r="AH38" i="4"/>
  <c r="AG38" i="4"/>
  <c r="AF38" i="4"/>
  <c r="AE38" i="4"/>
  <c r="AD38" i="4"/>
  <c r="AC38" i="4"/>
  <c r="AB38" i="4"/>
  <c r="AA38" i="4"/>
  <c r="Z38" i="4"/>
  <c r="Y38" i="4"/>
  <c r="X38" i="4"/>
  <c r="W38" i="4"/>
  <c r="V38" i="4"/>
  <c r="U38" i="4"/>
  <c r="T38" i="4"/>
  <c r="S38" i="4"/>
  <c r="R38" i="4"/>
  <c r="Q38" i="4"/>
  <c r="O38" i="4"/>
  <c r="N38" i="4"/>
  <c r="M38" i="4"/>
  <c r="L38" i="4"/>
  <c r="BH37" i="4"/>
  <c r="BG37" i="4"/>
  <c r="BF37" i="4"/>
  <c r="BE37" i="4"/>
  <c r="BD37" i="4"/>
  <c r="BC37" i="4"/>
  <c r="BB37" i="4"/>
  <c r="BI37" i="4" s="1"/>
  <c r="BA37" i="4"/>
  <c r="AZ37" i="4"/>
  <c r="AY37" i="4"/>
  <c r="AX37" i="4"/>
  <c r="AW37" i="4"/>
  <c r="AV37" i="4"/>
  <c r="AU37" i="4"/>
  <c r="AJ37" i="4"/>
  <c r="AI37" i="4"/>
  <c r="AH37" i="4"/>
  <c r="AG37" i="4"/>
  <c r="AF37" i="4"/>
  <c r="AE37" i="4"/>
  <c r="AD37" i="4"/>
  <c r="AC37" i="4"/>
  <c r="AB37" i="4"/>
  <c r="AA37" i="4"/>
  <c r="Z37" i="4"/>
  <c r="Y37" i="4"/>
  <c r="X37" i="4"/>
  <c r="W37" i="4"/>
  <c r="V37" i="4"/>
  <c r="U37" i="4"/>
  <c r="T37" i="4"/>
  <c r="S37" i="4"/>
  <c r="R37" i="4"/>
  <c r="Q37" i="4"/>
  <c r="O37" i="4"/>
  <c r="N37" i="4"/>
  <c r="M37" i="4"/>
  <c r="L37" i="4"/>
  <c r="BL36" i="4"/>
  <c r="AH36" i="6" s="1"/>
  <c r="BI36" i="4"/>
  <c r="BK36" i="4" s="1"/>
  <c r="W36" i="6" s="1"/>
  <c r="BH36" i="4"/>
  <c r="BG36" i="4"/>
  <c r="BF36" i="4"/>
  <c r="BE36" i="4"/>
  <c r="BD36" i="4"/>
  <c r="BC36" i="4"/>
  <c r="BB36" i="4"/>
  <c r="BA36" i="4"/>
  <c r="AZ36" i="4"/>
  <c r="AY36" i="4"/>
  <c r="AX36" i="4"/>
  <c r="AW36" i="4"/>
  <c r="AV36" i="4"/>
  <c r="AU36" i="4"/>
  <c r="AJ36" i="4"/>
  <c r="AI36" i="4"/>
  <c r="AH36" i="4"/>
  <c r="AG36" i="4"/>
  <c r="AF36" i="4"/>
  <c r="AE36" i="4"/>
  <c r="AD36" i="4"/>
  <c r="AC36" i="4"/>
  <c r="AB36" i="4"/>
  <c r="AA36" i="4"/>
  <c r="Z36" i="4"/>
  <c r="Y36" i="4"/>
  <c r="X36" i="4"/>
  <c r="W36" i="4"/>
  <c r="V36" i="4"/>
  <c r="U36" i="4"/>
  <c r="T36" i="4"/>
  <c r="S36" i="4"/>
  <c r="R36" i="4"/>
  <c r="Q36" i="4"/>
  <c r="O36" i="4"/>
  <c r="N36" i="4"/>
  <c r="M36" i="4"/>
  <c r="L36" i="4"/>
  <c r="BH35" i="4"/>
  <c r="BG35" i="4"/>
  <c r="BF35" i="4"/>
  <c r="BE35" i="4"/>
  <c r="BD35" i="4"/>
  <c r="BC35" i="4"/>
  <c r="BB35" i="4"/>
  <c r="BI35" i="4" s="1"/>
  <c r="BA35" i="4"/>
  <c r="AZ35" i="4"/>
  <c r="AY35" i="4"/>
  <c r="AX35" i="4"/>
  <c r="AW35" i="4"/>
  <c r="AV35" i="4"/>
  <c r="AU35" i="4"/>
  <c r="AJ35" i="4"/>
  <c r="AI35" i="4"/>
  <c r="AH35" i="4"/>
  <c r="AG35" i="4"/>
  <c r="AF35" i="4"/>
  <c r="AE35" i="4"/>
  <c r="AD35" i="4"/>
  <c r="AC35" i="4"/>
  <c r="AB35" i="4"/>
  <c r="AA35" i="4"/>
  <c r="Z35" i="4"/>
  <c r="Y35" i="4"/>
  <c r="X35" i="4"/>
  <c r="W35" i="4"/>
  <c r="V35" i="4"/>
  <c r="U35" i="4"/>
  <c r="T35" i="4"/>
  <c r="S35" i="4"/>
  <c r="R35" i="4"/>
  <c r="Q35" i="4"/>
  <c r="O35" i="4"/>
  <c r="N35" i="4"/>
  <c r="M35" i="4"/>
  <c r="L35" i="4"/>
  <c r="BL34" i="4"/>
  <c r="AH34" i="6" s="1"/>
  <c r="BI34" i="4"/>
  <c r="BK34" i="4" s="1"/>
  <c r="W34" i="6" s="1"/>
  <c r="BH34" i="4"/>
  <c r="BG34" i="4"/>
  <c r="BF34" i="4"/>
  <c r="BE34" i="4"/>
  <c r="BD34" i="4"/>
  <c r="BC34" i="4"/>
  <c r="BB34" i="4"/>
  <c r="BA34" i="4"/>
  <c r="AZ34" i="4"/>
  <c r="AY34" i="4"/>
  <c r="AX34" i="4"/>
  <c r="AW34" i="4"/>
  <c r="AV34" i="4"/>
  <c r="AU34" i="4"/>
  <c r="AJ34" i="4"/>
  <c r="AI34" i="4"/>
  <c r="AH34" i="4"/>
  <c r="AG34" i="4"/>
  <c r="AF34" i="4"/>
  <c r="AE34" i="4"/>
  <c r="AD34" i="4"/>
  <c r="AC34" i="4"/>
  <c r="AB34" i="4"/>
  <c r="AA34" i="4"/>
  <c r="Z34" i="4"/>
  <c r="Y34" i="4"/>
  <c r="X34" i="4"/>
  <c r="W34" i="4"/>
  <c r="V34" i="4"/>
  <c r="U34" i="4"/>
  <c r="T34" i="4"/>
  <c r="S34" i="4"/>
  <c r="R34" i="4"/>
  <c r="Q34" i="4"/>
  <c r="O34" i="4"/>
  <c r="N34" i="4"/>
  <c r="M34" i="4"/>
  <c r="L34" i="4"/>
  <c r="BH33" i="4"/>
  <c r="BG33" i="4"/>
  <c r="BF33" i="4"/>
  <c r="BE33" i="4"/>
  <c r="BD33" i="4"/>
  <c r="BC33" i="4"/>
  <c r="BB33" i="4"/>
  <c r="BI33" i="4" s="1"/>
  <c r="BA33" i="4"/>
  <c r="AZ33" i="4"/>
  <c r="AY33" i="4"/>
  <c r="AX33" i="4"/>
  <c r="AW33" i="4"/>
  <c r="AV33" i="4"/>
  <c r="AU33" i="4"/>
  <c r="AJ33" i="4"/>
  <c r="AI33" i="4"/>
  <c r="AH33" i="4"/>
  <c r="AG33" i="4"/>
  <c r="AF33" i="4"/>
  <c r="AE33" i="4"/>
  <c r="AD33" i="4"/>
  <c r="AC33" i="4"/>
  <c r="AB33" i="4"/>
  <c r="AA33" i="4"/>
  <c r="Z33" i="4"/>
  <c r="Y33" i="4"/>
  <c r="X33" i="4"/>
  <c r="W33" i="4"/>
  <c r="V33" i="4"/>
  <c r="U33" i="4"/>
  <c r="T33" i="4"/>
  <c r="S33" i="4"/>
  <c r="R33" i="4"/>
  <c r="Q33" i="4"/>
  <c r="O33" i="4"/>
  <c r="N33" i="4"/>
  <c r="M33" i="4"/>
  <c r="L33" i="4"/>
  <c r="BL32" i="4"/>
  <c r="AH32" i="6" s="1"/>
  <c r="BI32" i="4"/>
  <c r="BK32" i="4" s="1"/>
  <c r="W32" i="6" s="1"/>
  <c r="BH32" i="4"/>
  <c r="BG32" i="4"/>
  <c r="BF32" i="4"/>
  <c r="BE32" i="4"/>
  <c r="BD32" i="4"/>
  <c r="BC32" i="4"/>
  <c r="BB32" i="4"/>
  <c r="BA32" i="4"/>
  <c r="AZ32" i="4"/>
  <c r="AY32" i="4"/>
  <c r="AX32" i="4"/>
  <c r="AW32" i="4"/>
  <c r="AV32" i="4"/>
  <c r="AU32" i="4"/>
  <c r="AJ32" i="4"/>
  <c r="AI32" i="4"/>
  <c r="AH32" i="4"/>
  <c r="AG32" i="4"/>
  <c r="AF32" i="4"/>
  <c r="AE32" i="4"/>
  <c r="AD32" i="4"/>
  <c r="AC32" i="4"/>
  <c r="AB32" i="4"/>
  <c r="AA32" i="4"/>
  <c r="Z32" i="4"/>
  <c r="Y32" i="4"/>
  <c r="X32" i="4"/>
  <c r="W32" i="4"/>
  <c r="V32" i="4"/>
  <c r="U32" i="4"/>
  <c r="T32" i="4"/>
  <c r="S32" i="4"/>
  <c r="R32" i="4"/>
  <c r="Q32" i="4"/>
  <c r="O32" i="4"/>
  <c r="N32" i="4"/>
  <c r="M32" i="4"/>
  <c r="L32" i="4"/>
  <c r="BH31" i="4"/>
  <c r="BG31" i="4"/>
  <c r="BF31" i="4"/>
  <c r="BE31" i="4"/>
  <c r="BD31" i="4"/>
  <c r="BC31" i="4"/>
  <c r="BB31" i="4"/>
  <c r="BI31" i="4" s="1"/>
  <c r="BA31" i="4"/>
  <c r="AZ31" i="4"/>
  <c r="AY31" i="4"/>
  <c r="AX31" i="4"/>
  <c r="AW31" i="4"/>
  <c r="AV31" i="4"/>
  <c r="AU31" i="4"/>
  <c r="AJ31" i="4"/>
  <c r="AI31" i="4"/>
  <c r="AH31" i="4"/>
  <c r="AG31" i="4"/>
  <c r="AF31" i="4"/>
  <c r="AE31" i="4"/>
  <c r="AD31" i="4"/>
  <c r="AC31" i="4"/>
  <c r="AB31" i="4"/>
  <c r="AA31" i="4"/>
  <c r="Z31" i="4"/>
  <c r="Y31" i="4"/>
  <c r="X31" i="4"/>
  <c r="W31" i="4"/>
  <c r="V31" i="4"/>
  <c r="U31" i="4"/>
  <c r="T31" i="4"/>
  <c r="S31" i="4"/>
  <c r="R31" i="4"/>
  <c r="Q31" i="4"/>
  <c r="O31" i="4"/>
  <c r="N31" i="4"/>
  <c r="M31" i="4"/>
  <c r="L31" i="4"/>
  <c r="BL30" i="4"/>
  <c r="AH30" i="6" s="1"/>
  <c r="BI30" i="4"/>
  <c r="BK30" i="4" s="1"/>
  <c r="W30" i="6" s="1"/>
  <c r="BH30" i="4"/>
  <c r="BG30" i="4"/>
  <c r="BF30" i="4"/>
  <c r="BE30" i="4"/>
  <c r="BD30" i="4"/>
  <c r="BC30" i="4"/>
  <c r="BB30" i="4"/>
  <c r="BA30" i="4"/>
  <c r="AZ30" i="4"/>
  <c r="AY30" i="4"/>
  <c r="AX30" i="4"/>
  <c r="AW30" i="4"/>
  <c r="AV30" i="4"/>
  <c r="AU30" i="4"/>
  <c r="AJ30" i="4"/>
  <c r="AI30" i="4"/>
  <c r="AH30" i="4"/>
  <c r="AG30" i="4"/>
  <c r="AF30" i="4"/>
  <c r="AE30" i="4"/>
  <c r="AD30" i="4"/>
  <c r="AC30" i="4"/>
  <c r="AB30" i="4"/>
  <c r="AA30" i="4"/>
  <c r="Z30" i="4"/>
  <c r="Y30" i="4"/>
  <c r="X30" i="4"/>
  <c r="W30" i="4"/>
  <c r="V30" i="4"/>
  <c r="U30" i="4"/>
  <c r="T30" i="4"/>
  <c r="S30" i="4"/>
  <c r="R30" i="4"/>
  <c r="Q30" i="4"/>
  <c r="O30" i="4"/>
  <c r="N30" i="4"/>
  <c r="M30" i="4"/>
  <c r="L30" i="4"/>
  <c r="BH29" i="4"/>
  <c r="BG29" i="4"/>
  <c r="BF29" i="4"/>
  <c r="BE29" i="4"/>
  <c r="BD29" i="4"/>
  <c r="BC29" i="4"/>
  <c r="BB29" i="4"/>
  <c r="BI29" i="4" s="1"/>
  <c r="BA29" i="4"/>
  <c r="AZ29" i="4"/>
  <c r="AY29" i="4"/>
  <c r="AX29" i="4"/>
  <c r="AW29" i="4"/>
  <c r="AV29" i="4"/>
  <c r="AU29" i="4"/>
  <c r="AJ29" i="4"/>
  <c r="AI29" i="4"/>
  <c r="AH29" i="4"/>
  <c r="AG29" i="4"/>
  <c r="AF29" i="4"/>
  <c r="AE29" i="4"/>
  <c r="AD29" i="4"/>
  <c r="AC29" i="4"/>
  <c r="AB29" i="4"/>
  <c r="AA29" i="4"/>
  <c r="Z29" i="4"/>
  <c r="Y29" i="4"/>
  <c r="X29" i="4"/>
  <c r="W29" i="4"/>
  <c r="V29" i="4"/>
  <c r="U29" i="4"/>
  <c r="T29" i="4"/>
  <c r="S29" i="4"/>
  <c r="R29" i="4"/>
  <c r="Q29" i="4"/>
  <c r="O29" i="4"/>
  <c r="N29" i="4"/>
  <c r="M29" i="4"/>
  <c r="L29" i="4"/>
  <c r="BH28" i="4"/>
  <c r="BG28" i="4"/>
  <c r="BI28" i="4" s="1"/>
  <c r="BF28" i="4"/>
  <c r="BE28" i="4"/>
  <c r="BD28" i="4"/>
  <c r="BC28" i="4"/>
  <c r="BB28" i="4"/>
  <c r="BA28" i="4"/>
  <c r="AZ28" i="4"/>
  <c r="AY28" i="4"/>
  <c r="AX28" i="4"/>
  <c r="AW28" i="4"/>
  <c r="AV28" i="4"/>
  <c r="AU28" i="4"/>
  <c r="AJ28" i="4"/>
  <c r="AI28" i="4"/>
  <c r="AH28" i="4"/>
  <c r="AG28" i="4"/>
  <c r="AF28" i="4"/>
  <c r="AE28" i="4"/>
  <c r="AD28" i="4"/>
  <c r="AC28" i="4"/>
  <c r="AB28" i="4"/>
  <c r="AA28" i="4"/>
  <c r="Z28" i="4"/>
  <c r="Y28" i="4"/>
  <c r="X28" i="4"/>
  <c r="W28" i="4"/>
  <c r="V28" i="4"/>
  <c r="U28" i="4"/>
  <c r="T28" i="4"/>
  <c r="S28" i="4"/>
  <c r="R28" i="4"/>
  <c r="Q28" i="4"/>
  <c r="O28" i="4"/>
  <c r="N28" i="4"/>
  <c r="M28" i="4"/>
  <c r="L28" i="4"/>
  <c r="BH27" i="4"/>
  <c r="BG27" i="4"/>
  <c r="BF27" i="4"/>
  <c r="BE27" i="4"/>
  <c r="BD27" i="4"/>
  <c r="BC27" i="4"/>
  <c r="BB27" i="4"/>
  <c r="BI27" i="4" s="1"/>
  <c r="BA27" i="4"/>
  <c r="AZ27" i="4"/>
  <c r="AY27" i="4"/>
  <c r="AX27" i="4"/>
  <c r="AW27" i="4"/>
  <c r="AV27" i="4"/>
  <c r="AU27" i="4"/>
  <c r="AJ27" i="4"/>
  <c r="AI27" i="4"/>
  <c r="AH27" i="4"/>
  <c r="AG27" i="4"/>
  <c r="AF27" i="4"/>
  <c r="AE27" i="4"/>
  <c r="AD27" i="4"/>
  <c r="AC27" i="4"/>
  <c r="AB27" i="4"/>
  <c r="AA27" i="4"/>
  <c r="Z27" i="4"/>
  <c r="Y27" i="4"/>
  <c r="X27" i="4"/>
  <c r="W27" i="4"/>
  <c r="V27" i="4"/>
  <c r="U27" i="4"/>
  <c r="T27" i="4"/>
  <c r="S27" i="4"/>
  <c r="R27" i="4"/>
  <c r="Q27" i="4"/>
  <c r="O27" i="4"/>
  <c r="N27" i="4"/>
  <c r="M27" i="4"/>
  <c r="L27" i="4"/>
  <c r="BH26" i="4"/>
  <c r="BG26" i="4"/>
  <c r="BI26" i="4" s="1"/>
  <c r="BF26" i="4"/>
  <c r="BE26" i="4"/>
  <c r="BD26" i="4"/>
  <c r="BC26" i="4"/>
  <c r="BB26" i="4"/>
  <c r="BA26" i="4"/>
  <c r="AZ26" i="4"/>
  <c r="AY26" i="4"/>
  <c r="AX26" i="4"/>
  <c r="AW26" i="4"/>
  <c r="AV26" i="4"/>
  <c r="AU26" i="4"/>
  <c r="AJ26" i="4"/>
  <c r="AI26" i="4"/>
  <c r="AH26" i="4"/>
  <c r="AG26" i="4"/>
  <c r="AF26" i="4"/>
  <c r="AE26" i="4"/>
  <c r="AD26" i="4"/>
  <c r="AC26" i="4"/>
  <c r="AB26" i="4"/>
  <c r="AA26" i="4"/>
  <c r="Z26" i="4"/>
  <c r="Y26" i="4"/>
  <c r="X26" i="4"/>
  <c r="W26" i="4"/>
  <c r="V26" i="4"/>
  <c r="U26" i="4"/>
  <c r="T26" i="4"/>
  <c r="S26" i="4"/>
  <c r="R26" i="4"/>
  <c r="Q26" i="4"/>
  <c r="O26" i="4"/>
  <c r="N26" i="4"/>
  <c r="M26" i="4"/>
  <c r="L26" i="4"/>
  <c r="BH25" i="4"/>
  <c r="BG25" i="4"/>
  <c r="BF25" i="4"/>
  <c r="BE25" i="4"/>
  <c r="BD25" i="4"/>
  <c r="BC25" i="4"/>
  <c r="BB25" i="4"/>
  <c r="BI25" i="4" s="1"/>
  <c r="BA25" i="4"/>
  <c r="AZ25" i="4"/>
  <c r="AY25" i="4"/>
  <c r="AX25" i="4"/>
  <c r="AW25" i="4"/>
  <c r="AV25" i="4"/>
  <c r="AU25" i="4"/>
  <c r="AJ25" i="4"/>
  <c r="AI25" i="4"/>
  <c r="AH25" i="4"/>
  <c r="AG25" i="4"/>
  <c r="AF25" i="4"/>
  <c r="AE25" i="4"/>
  <c r="AD25" i="4"/>
  <c r="AC25" i="4"/>
  <c r="AB25" i="4"/>
  <c r="AA25" i="4"/>
  <c r="Z25" i="4"/>
  <c r="Y25" i="4"/>
  <c r="X25" i="4"/>
  <c r="W25" i="4"/>
  <c r="V25" i="4"/>
  <c r="U25" i="4"/>
  <c r="T25" i="4"/>
  <c r="S25" i="4"/>
  <c r="R25" i="4"/>
  <c r="Q25" i="4"/>
  <c r="O25" i="4"/>
  <c r="N25" i="4"/>
  <c r="M25" i="4"/>
  <c r="L25" i="4"/>
  <c r="BH24" i="4"/>
  <c r="BG24" i="4"/>
  <c r="BI24" i="4" s="1"/>
  <c r="BF24" i="4"/>
  <c r="BE24" i="4"/>
  <c r="BD24" i="4"/>
  <c r="BC24" i="4"/>
  <c r="BB24" i="4"/>
  <c r="BA24" i="4"/>
  <c r="AZ24" i="4"/>
  <c r="AY24" i="4"/>
  <c r="AX24" i="4"/>
  <c r="AW24" i="4"/>
  <c r="AV24" i="4"/>
  <c r="AU24" i="4"/>
  <c r="AJ24" i="4"/>
  <c r="AI24" i="4"/>
  <c r="AH24" i="4"/>
  <c r="AG24" i="4"/>
  <c r="AF24" i="4"/>
  <c r="AE24" i="4"/>
  <c r="AD24" i="4"/>
  <c r="AC24" i="4"/>
  <c r="AB24" i="4"/>
  <c r="AA24" i="4"/>
  <c r="Z24" i="4"/>
  <c r="Y24" i="4"/>
  <c r="X24" i="4"/>
  <c r="W24" i="4"/>
  <c r="V24" i="4"/>
  <c r="U24" i="4"/>
  <c r="T24" i="4"/>
  <c r="S24" i="4"/>
  <c r="R24" i="4"/>
  <c r="Q24" i="4"/>
  <c r="O24" i="4"/>
  <c r="N24" i="4"/>
  <c r="M24" i="4"/>
  <c r="L24" i="4"/>
  <c r="BH23" i="4"/>
  <c r="BG23" i="4"/>
  <c r="BF23" i="4"/>
  <c r="BE23" i="4"/>
  <c r="BD23" i="4"/>
  <c r="BC23" i="4"/>
  <c r="BB23" i="4"/>
  <c r="BI23" i="4" s="1"/>
  <c r="BA23" i="4"/>
  <c r="AZ23" i="4"/>
  <c r="AY23" i="4"/>
  <c r="AX23" i="4"/>
  <c r="AW23" i="4"/>
  <c r="AV23" i="4"/>
  <c r="AU23" i="4"/>
  <c r="AJ23" i="4"/>
  <c r="AI23" i="4"/>
  <c r="AH23" i="4"/>
  <c r="AG23" i="4"/>
  <c r="AF23" i="4"/>
  <c r="AE23" i="4"/>
  <c r="AD23" i="4"/>
  <c r="AC23" i="4"/>
  <c r="AB23" i="4"/>
  <c r="AA23" i="4"/>
  <c r="Z23" i="4"/>
  <c r="Y23" i="4"/>
  <c r="X23" i="4"/>
  <c r="W23" i="4"/>
  <c r="V23" i="4"/>
  <c r="U23" i="4"/>
  <c r="T23" i="4"/>
  <c r="S23" i="4"/>
  <c r="R23" i="4"/>
  <c r="Q23" i="4"/>
  <c r="O23" i="4"/>
  <c r="N23" i="4"/>
  <c r="M23" i="4"/>
  <c r="L23" i="4"/>
  <c r="BH22" i="4"/>
  <c r="BG22" i="4"/>
  <c r="BI22" i="4" s="1"/>
  <c r="BF22" i="4"/>
  <c r="BE22" i="4"/>
  <c r="BD22" i="4"/>
  <c r="BC22" i="4"/>
  <c r="BB22" i="4"/>
  <c r="BA22" i="4"/>
  <c r="AZ22" i="4"/>
  <c r="AY22" i="4"/>
  <c r="AX22" i="4"/>
  <c r="AW22" i="4"/>
  <c r="AV22" i="4"/>
  <c r="AU22" i="4"/>
  <c r="AJ22" i="4"/>
  <c r="AI22" i="4"/>
  <c r="AH22" i="4"/>
  <c r="AG22" i="4"/>
  <c r="AF22" i="4"/>
  <c r="AE22" i="4"/>
  <c r="AD22" i="4"/>
  <c r="AC22" i="4"/>
  <c r="AB22" i="4"/>
  <c r="AA22" i="4"/>
  <c r="Z22" i="4"/>
  <c r="Y22" i="4"/>
  <c r="X22" i="4"/>
  <c r="W22" i="4"/>
  <c r="V22" i="4"/>
  <c r="U22" i="4"/>
  <c r="T22" i="4"/>
  <c r="S22" i="4"/>
  <c r="R22" i="4"/>
  <c r="Q22" i="4"/>
  <c r="O22" i="4"/>
  <c r="N22" i="4"/>
  <c r="M22" i="4"/>
  <c r="L22" i="4"/>
  <c r="BH21" i="4"/>
  <c r="BG21" i="4"/>
  <c r="BF21" i="4"/>
  <c r="BE21" i="4"/>
  <c r="BD21" i="4"/>
  <c r="BC21" i="4"/>
  <c r="BB21" i="4"/>
  <c r="BI21" i="4" s="1"/>
  <c r="BA21" i="4"/>
  <c r="AZ21" i="4"/>
  <c r="AY21" i="4"/>
  <c r="AX21" i="4"/>
  <c r="AW21" i="4"/>
  <c r="AV21" i="4"/>
  <c r="AU21" i="4"/>
  <c r="AJ21" i="4"/>
  <c r="AI21" i="4"/>
  <c r="AH21" i="4"/>
  <c r="AG21" i="4"/>
  <c r="AF21" i="4"/>
  <c r="AE21" i="4"/>
  <c r="AD21" i="4"/>
  <c r="AC21" i="4"/>
  <c r="AB21" i="4"/>
  <c r="AA21" i="4"/>
  <c r="Z21" i="4"/>
  <c r="Y21" i="4"/>
  <c r="X21" i="4"/>
  <c r="W21" i="4"/>
  <c r="V21" i="4"/>
  <c r="U21" i="4"/>
  <c r="T21" i="4"/>
  <c r="S21" i="4"/>
  <c r="R21" i="4"/>
  <c r="Q21" i="4"/>
  <c r="O21" i="4"/>
  <c r="N21" i="4"/>
  <c r="M21" i="4"/>
  <c r="L21" i="4"/>
  <c r="BH20" i="4"/>
  <c r="BG20" i="4"/>
  <c r="BI20" i="4" s="1"/>
  <c r="BF20" i="4"/>
  <c r="BE20" i="4"/>
  <c r="BD20" i="4"/>
  <c r="BC20" i="4"/>
  <c r="BB20" i="4"/>
  <c r="BA20" i="4"/>
  <c r="AZ20" i="4"/>
  <c r="AY20" i="4"/>
  <c r="AX20" i="4"/>
  <c r="AW20" i="4"/>
  <c r="AV20" i="4"/>
  <c r="AU20" i="4"/>
  <c r="AJ20" i="4"/>
  <c r="AI20" i="4"/>
  <c r="AH20" i="4"/>
  <c r="AG20" i="4"/>
  <c r="AF20" i="4"/>
  <c r="AE20" i="4"/>
  <c r="AD20" i="4"/>
  <c r="AC20" i="4"/>
  <c r="AB20" i="4"/>
  <c r="AA20" i="4"/>
  <c r="Z20" i="4"/>
  <c r="Y20" i="4"/>
  <c r="X20" i="4"/>
  <c r="W20" i="4"/>
  <c r="V20" i="4"/>
  <c r="U20" i="4"/>
  <c r="T20" i="4"/>
  <c r="S20" i="4"/>
  <c r="R20" i="4"/>
  <c r="Q20" i="4"/>
  <c r="O20" i="4"/>
  <c r="N20" i="4"/>
  <c r="M20" i="4"/>
  <c r="L20" i="4"/>
  <c r="BH19" i="4"/>
  <c r="BG19" i="4"/>
  <c r="BF19" i="4"/>
  <c r="BE19" i="4"/>
  <c r="BD19" i="4"/>
  <c r="BC19" i="4"/>
  <c r="BB19" i="4"/>
  <c r="BI19" i="4" s="1"/>
  <c r="BA19" i="4"/>
  <c r="AZ19" i="4"/>
  <c r="AY19" i="4"/>
  <c r="AX19" i="4"/>
  <c r="AW19" i="4"/>
  <c r="AV19" i="4"/>
  <c r="AU19" i="4"/>
  <c r="AJ19" i="4"/>
  <c r="AI19" i="4"/>
  <c r="AH19" i="4"/>
  <c r="AG19" i="4"/>
  <c r="AF19" i="4"/>
  <c r="AE19" i="4"/>
  <c r="AD19" i="4"/>
  <c r="AC19" i="4"/>
  <c r="AB19" i="4"/>
  <c r="AA19" i="4"/>
  <c r="Z19" i="4"/>
  <c r="Y19" i="4"/>
  <c r="X19" i="4"/>
  <c r="W19" i="4"/>
  <c r="V19" i="4"/>
  <c r="U19" i="4"/>
  <c r="T19" i="4"/>
  <c r="S19" i="4"/>
  <c r="R19" i="4"/>
  <c r="Q19" i="4"/>
  <c r="O19" i="4"/>
  <c r="N19" i="4"/>
  <c r="M19" i="4"/>
  <c r="L19" i="4"/>
  <c r="BH18" i="4"/>
  <c r="BG18" i="4"/>
  <c r="BI18" i="4" s="1"/>
  <c r="BF18" i="4"/>
  <c r="BE18" i="4"/>
  <c r="BD18" i="4"/>
  <c r="BC18" i="4"/>
  <c r="BB18" i="4"/>
  <c r="BA18" i="4"/>
  <c r="AZ18" i="4"/>
  <c r="AY18" i="4"/>
  <c r="AX18" i="4"/>
  <c r="AW18" i="4"/>
  <c r="AV18" i="4"/>
  <c r="AU18" i="4"/>
  <c r="AJ18" i="4"/>
  <c r="AI18" i="4"/>
  <c r="AH18" i="4"/>
  <c r="AG18" i="4"/>
  <c r="AF18" i="4"/>
  <c r="AE18" i="4"/>
  <c r="AD18" i="4"/>
  <c r="AC18" i="4"/>
  <c r="AB18" i="4"/>
  <c r="AA18" i="4"/>
  <c r="Z18" i="4"/>
  <c r="Y18" i="4"/>
  <c r="X18" i="4"/>
  <c r="W18" i="4"/>
  <c r="V18" i="4"/>
  <c r="U18" i="4"/>
  <c r="T18" i="4"/>
  <c r="S18" i="4"/>
  <c r="R18" i="4"/>
  <c r="Q18" i="4"/>
  <c r="O18" i="4"/>
  <c r="N18" i="4"/>
  <c r="M18" i="4"/>
  <c r="L18" i="4"/>
  <c r="BH17" i="4"/>
  <c r="BG17" i="4"/>
  <c r="BF17" i="4"/>
  <c r="BE17" i="4"/>
  <c r="BD17" i="4"/>
  <c r="BC17" i="4"/>
  <c r="BB17" i="4"/>
  <c r="BI17" i="4" s="1"/>
  <c r="BA17" i="4"/>
  <c r="AZ17" i="4"/>
  <c r="AY17" i="4"/>
  <c r="AX17" i="4"/>
  <c r="AW17" i="4"/>
  <c r="AV17" i="4"/>
  <c r="AU17" i="4"/>
  <c r="AJ17" i="4"/>
  <c r="AI17" i="4"/>
  <c r="AH17" i="4"/>
  <c r="AG17" i="4"/>
  <c r="AF17" i="4"/>
  <c r="AE17" i="4"/>
  <c r="AD17" i="4"/>
  <c r="AC17" i="4"/>
  <c r="AB17" i="4"/>
  <c r="AA17" i="4"/>
  <c r="Z17" i="4"/>
  <c r="Y17" i="4"/>
  <c r="X17" i="4"/>
  <c r="W17" i="4"/>
  <c r="V17" i="4"/>
  <c r="U17" i="4"/>
  <c r="T17" i="4"/>
  <c r="S17" i="4"/>
  <c r="R17" i="4"/>
  <c r="Q17" i="4"/>
  <c r="O17" i="4"/>
  <c r="N17" i="4"/>
  <c r="M17" i="4"/>
  <c r="L17" i="4"/>
  <c r="BH16" i="4"/>
  <c r="BG16" i="4"/>
  <c r="BI16" i="4" s="1"/>
  <c r="BF16" i="4"/>
  <c r="BE16" i="4"/>
  <c r="BD16" i="4"/>
  <c r="BC16" i="4"/>
  <c r="BB16" i="4"/>
  <c r="BA16" i="4"/>
  <c r="AZ16" i="4"/>
  <c r="AY16" i="4"/>
  <c r="AX16" i="4"/>
  <c r="AW16" i="4"/>
  <c r="AV16" i="4"/>
  <c r="AU16" i="4"/>
  <c r="AJ16" i="4"/>
  <c r="AI16" i="4"/>
  <c r="AH16" i="4"/>
  <c r="AG16" i="4"/>
  <c r="AF16" i="4"/>
  <c r="AE16" i="4"/>
  <c r="AD16" i="4"/>
  <c r="AC16" i="4"/>
  <c r="AB16" i="4"/>
  <c r="AA16" i="4"/>
  <c r="Z16" i="4"/>
  <c r="Y16" i="4"/>
  <c r="X16" i="4"/>
  <c r="W16" i="4"/>
  <c r="V16" i="4"/>
  <c r="U16" i="4"/>
  <c r="T16" i="4"/>
  <c r="S16" i="4"/>
  <c r="R16" i="4"/>
  <c r="Q16" i="4"/>
  <c r="O16" i="4"/>
  <c r="N16" i="4"/>
  <c r="M16" i="4"/>
  <c r="L16" i="4"/>
  <c r="BH15" i="4"/>
  <c r="BG15" i="4"/>
  <c r="BF15" i="4"/>
  <c r="BE15" i="4"/>
  <c r="BD15" i="4"/>
  <c r="BC15" i="4"/>
  <c r="BB15" i="4"/>
  <c r="BI15" i="4" s="1"/>
  <c r="BA15" i="4"/>
  <c r="AZ15" i="4"/>
  <c r="AY15" i="4"/>
  <c r="AX15" i="4"/>
  <c r="AW15" i="4"/>
  <c r="AV15" i="4"/>
  <c r="AU15" i="4"/>
  <c r="AJ15" i="4"/>
  <c r="AI15" i="4"/>
  <c r="AH15" i="4"/>
  <c r="AG15" i="4"/>
  <c r="AF15" i="4"/>
  <c r="AE15" i="4"/>
  <c r="AD15" i="4"/>
  <c r="AC15" i="4"/>
  <c r="AB15" i="4"/>
  <c r="AA15" i="4"/>
  <c r="Z15" i="4"/>
  <c r="Y15" i="4"/>
  <c r="X15" i="4"/>
  <c r="W15" i="4"/>
  <c r="V15" i="4"/>
  <c r="U15" i="4"/>
  <c r="T15" i="4"/>
  <c r="S15" i="4"/>
  <c r="R15" i="4"/>
  <c r="Q15" i="4"/>
  <c r="O15" i="4"/>
  <c r="N15" i="4"/>
  <c r="M15" i="4"/>
  <c r="L15" i="4"/>
  <c r="BH14" i="4"/>
  <c r="BG14" i="4"/>
  <c r="BI14" i="4" s="1"/>
  <c r="BF14" i="4"/>
  <c r="BE14" i="4"/>
  <c r="BD14" i="4"/>
  <c r="BC14" i="4"/>
  <c r="BB14" i="4"/>
  <c r="BA14" i="4"/>
  <c r="AZ14" i="4"/>
  <c r="AY14" i="4"/>
  <c r="AX14" i="4"/>
  <c r="AW14" i="4"/>
  <c r="AV14" i="4"/>
  <c r="AU14" i="4"/>
  <c r="AJ14" i="4"/>
  <c r="AI14" i="4"/>
  <c r="AH14" i="4"/>
  <c r="AG14" i="4"/>
  <c r="AF14" i="4"/>
  <c r="AE14" i="4"/>
  <c r="AD14" i="4"/>
  <c r="AC14" i="4"/>
  <c r="AB14" i="4"/>
  <c r="AA14" i="4"/>
  <c r="Z14" i="4"/>
  <c r="Y14" i="4"/>
  <c r="X14" i="4"/>
  <c r="W14" i="4"/>
  <c r="V14" i="4"/>
  <c r="U14" i="4"/>
  <c r="T14" i="4"/>
  <c r="S14" i="4"/>
  <c r="R14" i="4"/>
  <c r="Q14" i="4"/>
  <c r="O14" i="4"/>
  <c r="N14" i="4"/>
  <c r="M14" i="4"/>
  <c r="L14" i="4"/>
  <c r="BH13" i="4"/>
  <c r="BG13" i="4"/>
  <c r="BF13" i="4"/>
  <c r="BE13" i="4"/>
  <c r="BD13" i="4"/>
  <c r="BC13" i="4"/>
  <c r="BB13" i="4"/>
  <c r="BI13" i="4" s="1"/>
  <c r="BA13" i="4"/>
  <c r="AZ13" i="4"/>
  <c r="AY13" i="4"/>
  <c r="AX13" i="4"/>
  <c r="AW13" i="4"/>
  <c r="AV13" i="4"/>
  <c r="AU13" i="4"/>
  <c r="AJ13" i="4"/>
  <c r="AI13" i="4"/>
  <c r="AH13" i="4"/>
  <c r="AG13" i="4"/>
  <c r="AF13" i="4"/>
  <c r="AE13" i="4"/>
  <c r="AD13" i="4"/>
  <c r="AC13" i="4"/>
  <c r="AB13" i="4"/>
  <c r="AA13" i="4"/>
  <c r="Z13" i="4"/>
  <c r="Y13" i="4"/>
  <c r="X13" i="4"/>
  <c r="W13" i="4"/>
  <c r="V13" i="4"/>
  <c r="U13" i="4"/>
  <c r="T13" i="4"/>
  <c r="S13" i="4"/>
  <c r="R13" i="4"/>
  <c r="Q13" i="4"/>
  <c r="O13" i="4"/>
  <c r="N13" i="4"/>
  <c r="M13" i="4"/>
  <c r="L13" i="4"/>
  <c r="BH12" i="4"/>
  <c r="BG12" i="4"/>
  <c r="BI12" i="4" s="1"/>
  <c r="BF12" i="4"/>
  <c r="BE12" i="4"/>
  <c r="BD12" i="4"/>
  <c r="BC12" i="4"/>
  <c r="BB12" i="4"/>
  <c r="BA12" i="4"/>
  <c r="AZ12" i="4"/>
  <c r="AY12" i="4"/>
  <c r="AX12" i="4"/>
  <c r="AW12" i="4"/>
  <c r="AV12" i="4"/>
  <c r="AU12" i="4"/>
  <c r="AJ12" i="4"/>
  <c r="AI12" i="4"/>
  <c r="AH12" i="4"/>
  <c r="AG12" i="4"/>
  <c r="AF12" i="4"/>
  <c r="AE12" i="4"/>
  <c r="AD12" i="4"/>
  <c r="AC12" i="4"/>
  <c r="AB12" i="4"/>
  <c r="AA12" i="4"/>
  <c r="Z12" i="4"/>
  <c r="Y12" i="4"/>
  <c r="X12" i="4"/>
  <c r="W12" i="4"/>
  <c r="V12" i="4"/>
  <c r="U12" i="4"/>
  <c r="T12" i="4"/>
  <c r="S12" i="4"/>
  <c r="R12" i="4"/>
  <c r="Q12" i="4"/>
  <c r="O12" i="4"/>
  <c r="N12" i="4"/>
  <c r="M12" i="4"/>
  <c r="L12" i="4"/>
  <c r="BH11" i="4"/>
  <c r="BG11" i="4"/>
  <c r="BF11" i="4"/>
  <c r="BE11" i="4"/>
  <c r="BD11" i="4"/>
  <c r="BC11" i="4"/>
  <c r="BB11" i="4"/>
  <c r="BI11" i="4" s="1"/>
  <c r="BA11" i="4"/>
  <c r="AZ11" i="4"/>
  <c r="AY11" i="4"/>
  <c r="AX11" i="4"/>
  <c r="AW11" i="4"/>
  <c r="AV11" i="4"/>
  <c r="AU11" i="4"/>
  <c r="AJ11" i="4"/>
  <c r="AI11" i="4"/>
  <c r="AH11" i="4"/>
  <c r="AG11" i="4"/>
  <c r="AF11" i="4"/>
  <c r="AE11" i="4"/>
  <c r="AD11" i="4"/>
  <c r="AC11" i="4"/>
  <c r="AB11" i="4"/>
  <c r="AA11" i="4"/>
  <c r="Z11" i="4"/>
  <c r="Y11" i="4"/>
  <c r="X11" i="4"/>
  <c r="W11" i="4"/>
  <c r="V11" i="4"/>
  <c r="U11" i="4"/>
  <c r="T11" i="4"/>
  <c r="S11" i="4"/>
  <c r="R11" i="4"/>
  <c r="Q11" i="4"/>
  <c r="O11" i="4"/>
  <c r="N11" i="4"/>
  <c r="M11" i="4"/>
  <c r="L11" i="4"/>
  <c r="BH10" i="4"/>
  <c r="BG10" i="4"/>
  <c r="BI10" i="4" s="1"/>
  <c r="BF10" i="4"/>
  <c r="BE10" i="4"/>
  <c r="BD10" i="4"/>
  <c r="BC10" i="4"/>
  <c r="BB10" i="4"/>
  <c r="BA10" i="4"/>
  <c r="AZ10" i="4"/>
  <c r="AY10" i="4"/>
  <c r="AX10" i="4"/>
  <c r="AW10" i="4"/>
  <c r="AV10" i="4"/>
  <c r="AU10" i="4"/>
  <c r="AJ10" i="4"/>
  <c r="AI10" i="4"/>
  <c r="AH10" i="4"/>
  <c r="AG10" i="4"/>
  <c r="AF10" i="4"/>
  <c r="AE10" i="4"/>
  <c r="AD10" i="4"/>
  <c r="AC10" i="4"/>
  <c r="AB10" i="4"/>
  <c r="AA10" i="4"/>
  <c r="Z10" i="4"/>
  <c r="Y10" i="4"/>
  <c r="X10" i="4"/>
  <c r="W10" i="4"/>
  <c r="V10" i="4"/>
  <c r="U10" i="4"/>
  <c r="T10" i="4"/>
  <c r="S10" i="4"/>
  <c r="R10" i="4"/>
  <c r="Q10" i="4"/>
  <c r="O10" i="4"/>
  <c r="N10" i="4"/>
  <c r="M10" i="4"/>
  <c r="L10" i="4"/>
  <c r="BH9" i="4"/>
  <c r="BG9" i="4"/>
  <c r="BF9" i="4"/>
  <c r="BE9" i="4"/>
  <c r="BD9" i="4"/>
  <c r="BC9" i="4"/>
  <c r="BB9" i="4"/>
  <c r="BI9" i="4" s="1"/>
  <c r="BA9" i="4"/>
  <c r="AZ9" i="4"/>
  <c r="AY9" i="4"/>
  <c r="AX9" i="4"/>
  <c r="AW9" i="4"/>
  <c r="AV9" i="4"/>
  <c r="AU9" i="4"/>
  <c r="AJ9" i="4"/>
  <c r="AI9" i="4"/>
  <c r="AH9" i="4"/>
  <c r="AG9" i="4"/>
  <c r="AF9" i="4"/>
  <c r="AE9" i="4"/>
  <c r="AD9" i="4"/>
  <c r="AC9" i="4"/>
  <c r="AB9" i="4"/>
  <c r="AA9" i="4"/>
  <c r="Z9" i="4"/>
  <c r="Y9" i="4"/>
  <c r="X9" i="4"/>
  <c r="W9" i="4"/>
  <c r="V9" i="4"/>
  <c r="U9" i="4"/>
  <c r="T9" i="4"/>
  <c r="S9" i="4"/>
  <c r="R9" i="4"/>
  <c r="Q9" i="4"/>
  <c r="O9" i="4"/>
  <c r="N9" i="4"/>
  <c r="M9" i="4"/>
  <c r="L9" i="4"/>
  <c r="BH8" i="4"/>
  <c r="BG8" i="4"/>
  <c r="BI8" i="4" s="1"/>
  <c r="BF8" i="4"/>
  <c r="BE8" i="4"/>
  <c r="BD8" i="4"/>
  <c r="BC8" i="4"/>
  <c r="BB8" i="4"/>
  <c r="BA8" i="4"/>
  <c r="AZ8" i="4"/>
  <c r="AY8" i="4"/>
  <c r="AX8" i="4"/>
  <c r="AW8" i="4"/>
  <c r="AV8" i="4"/>
  <c r="AU8" i="4"/>
  <c r="AJ8" i="4"/>
  <c r="AI8" i="4"/>
  <c r="AH8" i="4"/>
  <c r="AG8" i="4"/>
  <c r="AF8" i="4"/>
  <c r="AE8" i="4"/>
  <c r="AD8" i="4"/>
  <c r="AC8" i="4"/>
  <c r="AB8" i="4"/>
  <c r="AA8" i="4"/>
  <c r="Z8" i="4"/>
  <c r="Y8" i="4"/>
  <c r="X8" i="4"/>
  <c r="W8" i="4"/>
  <c r="V8" i="4"/>
  <c r="U8" i="4"/>
  <c r="T8" i="4"/>
  <c r="S8" i="4"/>
  <c r="R8" i="4"/>
  <c r="Q8" i="4"/>
  <c r="O8" i="4"/>
  <c r="N8" i="4"/>
  <c r="M8" i="4"/>
  <c r="L8" i="4"/>
  <c r="BH7" i="4"/>
  <c r="BG7" i="4"/>
  <c r="BF7" i="4"/>
  <c r="BE7" i="4"/>
  <c r="BD7" i="4"/>
  <c r="BC7" i="4"/>
  <c r="BB7" i="4"/>
  <c r="BI7" i="4" s="1"/>
  <c r="BA7" i="4"/>
  <c r="AZ7" i="4"/>
  <c r="AY7" i="4"/>
  <c r="AX7" i="4"/>
  <c r="AW7" i="4"/>
  <c r="AV7" i="4"/>
  <c r="AU7" i="4"/>
  <c r="AJ7" i="4"/>
  <c r="AI7" i="4"/>
  <c r="AH7" i="4"/>
  <c r="AG7" i="4"/>
  <c r="AF7" i="4"/>
  <c r="AE7" i="4"/>
  <c r="AD7" i="4"/>
  <c r="AC7" i="4"/>
  <c r="AB7" i="4"/>
  <c r="AA7" i="4"/>
  <c r="Z7" i="4"/>
  <c r="Y7" i="4"/>
  <c r="X7" i="4"/>
  <c r="W7" i="4"/>
  <c r="V7" i="4"/>
  <c r="U7" i="4"/>
  <c r="T7" i="4"/>
  <c r="S7" i="4"/>
  <c r="R7" i="4"/>
  <c r="Q7" i="4"/>
  <c r="O7" i="4"/>
  <c r="N7" i="4"/>
  <c r="M7" i="4"/>
  <c r="L7" i="4"/>
  <c r="BH6" i="4"/>
  <c r="BG6" i="4"/>
  <c r="BI6" i="4" s="1"/>
  <c r="BF6" i="4"/>
  <c r="BE6" i="4"/>
  <c r="BD6" i="4"/>
  <c r="BC6" i="4"/>
  <c r="BB6" i="4"/>
  <c r="BA6" i="4"/>
  <c r="AZ6" i="4"/>
  <c r="AY6" i="4"/>
  <c r="AX6" i="4"/>
  <c r="AW6" i="4"/>
  <c r="AV6" i="4"/>
  <c r="AU6" i="4"/>
  <c r="AJ6" i="4"/>
  <c r="AI6" i="4"/>
  <c r="AH6" i="4"/>
  <c r="AG6" i="4"/>
  <c r="AF6" i="4"/>
  <c r="AE6" i="4"/>
  <c r="AD6" i="4"/>
  <c r="AC6" i="4"/>
  <c r="AB6" i="4"/>
  <c r="AA6" i="4"/>
  <c r="Z6" i="4"/>
  <c r="Y6" i="4"/>
  <c r="X6" i="4"/>
  <c r="W6" i="4"/>
  <c r="V6" i="4"/>
  <c r="U6" i="4"/>
  <c r="T6" i="4"/>
  <c r="S6" i="4"/>
  <c r="R6" i="4"/>
  <c r="Q6" i="4"/>
  <c r="O6" i="4"/>
  <c r="N6" i="4"/>
  <c r="M6" i="4"/>
  <c r="L6" i="4"/>
  <c r="BH5" i="4"/>
  <c r="BG5" i="4"/>
  <c r="BF5" i="4"/>
  <c r="BE5" i="4"/>
  <c r="BD5" i="4"/>
  <c r="BC5" i="4"/>
  <c r="BB5" i="4"/>
  <c r="BI5" i="4" s="1"/>
  <c r="BA5" i="4"/>
  <c r="AZ5" i="4"/>
  <c r="AY5" i="4"/>
  <c r="AX5" i="4"/>
  <c r="AW5" i="4"/>
  <c r="AV5" i="4"/>
  <c r="AU5" i="4"/>
  <c r="AJ5" i="4"/>
  <c r="AI5" i="4"/>
  <c r="AH5" i="4"/>
  <c r="AG5" i="4"/>
  <c r="AF5" i="4"/>
  <c r="AE5" i="4"/>
  <c r="AD5" i="4"/>
  <c r="AC5" i="4"/>
  <c r="AB5" i="4"/>
  <c r="AA5" i="4"/>
  <c r="Z5" i="4"/>
  <c r="Y5" i="4"/>
  <c r="X5" i="4"/>
  <c r="W5" i="4"/>
  <c r="V5" i="4"/>
  <c r="U5" i="4"/>
  <c r="T5" i="4"/>
  <c r="S5" i="4"/>
  <c r="R5" i="4"/>
  <c r="Q5" i="4"/>
  <c r="O5" i="4"/>
  <c r="N5" i="4"/>
  <c r="M5" i="4"/>
  <c r="L5" i="4"/>
  <c r="BH4" i="4"/>
  <c r="BG4" i="4"/>
  <c r="BI4" i="4" s="1"/>
  <c r="BF4" i="4"/>
  <c r="BE4" i="4"/>
  <c r="BD4" i="4"/>
  <c r="BC4" i="4"/>
  <c r="BB4" i="4"/>
  <c r="BA4" i="4"/>
  <c r="AZ4" i="4"/>
  <c r="AY4" i="4"/>
  <c r="AX4" i="4"/>
  <c r="AW4" i="4"/>
  <c r="AV4" i="4"/>
  <c r="AU4" i="4"/>
  <c r="AJ4" i="4"/>
  <c r="AI4" i="4"/>
  <c r="AH4" i="4"/>
  <c r="AG4" i="4"/>
  <c r="AF4" i="4"/>
  <c r="AE4" i="4"/>
  <c r="AD4" i="4"/>
  <c r="AC4" i="4"/>
  <c r="AB4" i="4"/>
  <c r="AA4" i="4"/>
  <c r="Z4" i="4"/>
  <c r="Y4" i="4"/>
  <c r="X4" i="4"/>
  <c r="W4" i="4"/>
  <c r="V4" i="4"/>
  <c r="U4" i="4"/>
  <c r="T4" i="4"/>
  <c r="S4" i="4"/>
  <c r="R4" i="4"/>
  <c r="Q4" i="4"/>
  <c r="O4" i="4"/>
  <c r="N4" i="4"/>
  <c r="M4" i="4"/>
  <c r="L4" i="4"/>
  <c r="BK16" i="4" l="1"/>
  <c r="W16" i="6" s="1"/>
  <c r="BJ16" i="4"/>
  <c r="L16" i="6" s="1"/>
  <c r="BL16" i="4"/>
  <c r="AH16" i="6" s="1"/>
  <c r="Q37" i="8"/>
  <c r="AY36" i="6"/>
  <c r="AF36" i="6"/>
  <c r="BL7" i="4"/>
  <c r="AH7" i="6" s="1"/>
  <c r="BK7" i="4"/>
  <c r="W7" i="6" s="1"/>
  <c r="BJ7" i="4"/>
  <c r="L7" i="6" s="1"/>
  <c r="BL13" i="4"/>
  <c r="AH13" i="6" s="1"/>
  <c r="BK13" i="4"/>
  <c r="W13" i="6" s="1"/>
  <c r="BJ13" i="4"/>
  <c r="L13" i="6" s="1"/>
  <c r="BL19" i="4"/>
  <c r="AH19" i="6" s="1"/>
  <c r="BK19" i="4"/>
  <c r="W19" i="6" s="1"/>
  <c r="BJ19" i="4"/>
  <c r="L19" i="6" s="1"/>
  <c r="BL25" i="4"/>
  <c r="AH25" i="6" s="1"/>
  <c r="BJ25" i="4"/>
  <c r="L25" i="6" s="1"/>
  <c r="BK25" i="4"/>
  <c r="W25" i="6" s="1"/>
  <c r="Q77" i="8"/>
  <c r="AY76" i="6"/>
  <c r="AF76" i="6"/>
  <c r="Q81" i="8"/>
  <c r="AF80" i="6"/>
  <c r="AY80" i="6"/>
  <c r="Q85" i="8"/>
  <c r="AY84" i="6"/>
  <c r="AF84" i="6"/>
  <c r="Q89" i="8"/>
  <c r="AF88" i="6"/>
  <c r="AY88" i="6"/>
  <c r="Q93" i="8"/>
  <c r="AY92" i="6"/>
  <c r="AF92" i="6"/>
  <c r="Q97" i="8"/>
  <c r="AF96" i="6"/>
  <c r="AY96" i="6"/>
  <c r="Q101" i="8"/>
  <c r="AY100" i="6"/>
  <c r="AF100" i="6"/>
  <c r="Q105" i="8"/>
  <c r="AY104" i="6"/>
  <c r="AF104" i="6"/>
  <c r="Q109" i="8"/>
  <c r="AY108" i="6"/>
  <c r="AF108" i="6"/>
  <c r="Q113" i="8"/>
  <c r="AF112" i="6"/>
  <c r="AY112" i="6"/>
  <c r="BL119" i="4"/>
  <c r="AH119" i="6" s="1"/>
  <c r="BK119" i="4"/>
  <c r="W119" i="6" s="1"/>
  <c r="BJ119" i="4"/>
  <c r="L119" i="6" s="1"/>
  <c r="BL125" i="4"/>
  <c r="AH125" i="6" s="1"/>
  <c r="BK125" i="4"/>
  <c r="W125" i="6" s="1"/>
  <c r="BJ125" i="4"/>
  <c r="L125" i="6" s="1"/>
  <c r="BL131" i="4"/>
  <c r="AH131" i="6" s="1"/>
  <c r="BK131" i="4"/>
  <c r="W131" i="6" s="1"/>
  <c r="BJ131" i="4"/>
  <c r="L131" i="6" s="1"/>
  <c r="Y180" i="8"/>
  <c r="AQ179" i="6"/>
  <c r="AZ179" i="6"/>
  <c r="BK4" i="4"/>
  <c r="W4" i="6" s="1"/>
  <c r="BJ4" i="4"/>
  <c r="L4" i="6" s="1"/>
  <c r="BL4" i="4"/>
  <c r="AH4" i="6" s="1"/>
  <c r="Q41" i="8"/>
  <c r="AF40" i="6"/>
  <c r="AY40" i="6"/>
  <c r="Y139" i="8"/>
  <c r="AZ138" i="6"/>
  <c r="AQ138" i="6"/>
  <c r="BL196" i="4"/>
  <c r="AH196" i="6" s="1"/>
  <c r="BK196" i="4"/>
  <c r="W196" i="6" s="1"/>
  <c r="BJ196" i="4"/>
  <c r="L196" i="6" s="1"/>
  <c r="BK22" i="4"/>
  <c r="W22" i="6" s="1"/>
  <c r="BJ22" i="4"/>
  <c r="L22" i="6" s="1"/>
  <c r="BL22" i="4"/>
  <c r="AH22" i="6" s="1"/>
  <c r="BL31" i="4"/>
  <c r="AH31" i="6" s="1"/>
  <c r="BK31" i="4"/>
  <c r="W31" i="6" s="1"/>
  <c r="BJ31" i="4"/>
  <c r="L31" i="6" s="1"/>
  <c r="BL35" i="4"/>
  <c r="AH35" i="6" s="1"/>
  <c r="BK35" i="4"/>
  <c r="W35" i="6" s="1"/>
  <c r="BJ35" i="4"/>
  <c r="L35" i="6" s="1"/>
  <c r="BL39" i="4"/>
  <c r="AH39" i="6" s="1"/>
  <c r="BK39" i="4"/>
  <c r="W39" i="6" s="1"/>
  <c r="BJ39" i="4"/>
  <c r="L39" i="6" s="1"/>
  <c r="BL43" i="4"/>
  <c r="AH43" i="6" s="1"/>
  <c r="BJ43" i="4"/>
  <c r="L43" i="6" s="1"/>
  <c r="BK43" i="4"/>
  <c r="W43" i="6" s="1"/>
  <c r="BL47" i="4"/>
  <c r="AH47" i="6" s="1"/>
  <c r="BJ47" i="4"/>
  <c r="L47" i="6" s="1"/>
  <c r="BK47" i="4"/>
  <c r="W47" i="6" s="1"/>
  <c r="BL51" i="4"/>
  <c r="AH51" i="6" s="1"/>
  <c r="BK51" i="4"/>
  <c r="W51" i="6" s="1"/>
  <c r="BJ51" i="4"/>
  <c r="L51" i="6" s="1"/>
  <c r="BL55" i="4"/>
  <c r="AH55" i="6" s="1"/>
  <c r="BK55" i="4"/>
  <c r="W55" i="6" s="1"/>
  <c r="BJ55" i="4"/>
  <c r="L55" i="6" s="1"/>
  <c r="BL59" i="4"/>
  <c r="AH59" i="6" s="1"/>
  <c r="BJ59" i="4"/>
  <c r="L59" i="6" s="1"/>
  <c r="BK59" i="4"/>
  <c r="W59" i="6" s="1"/>
  <c r="BL63" i="4"/>
  <c r="AH63" i="6" s="1"/>
  <c r="BK63" i="4"/>
  <c r="W63" i="6" s="1"/>
  <c r="BJ63" i="4"/>
  <c r="L63" i="6" s="1"/>
  <c r="BL67" i="4"/>
  <c r="AH67" i="6" s="1"/>
  <c r="BK67" i="4"/>
  <c r="W67" i="6" s="1"/>
  <c r="BJ67" i="4"/>
  <c r="L67" i="6" s="1"/>
  <c r="BK120" i="4"/>
  <c r="W120" i="6" s="1"/>
  <c r="BJ120" i="4"/>
  <c r="L120" i="6" s="1"/>
  <c r="BL120" i="4"/>
  <c r="AH120" i="6" s="1"/>
  <c r="BK126" i="4"/>
  <c r="W126" i="6" s="1"/>
  <c r="BJ126" i="4"/>
  <c r="L126" i="6" s="1"/>
  <c r="BL126" i="4"/>
  <c r="AH126" i="6" s="1"/>
  <c r="BK132" i="4"/>
  <c r="W132" i="6" s="1"/>
  <c r="BJ132" i="4"/>
  <c r="L132" i="6" s="1"/>
  <c r="BL132" i="4"/>
  <c r="AH132" i="6" s="1"/>
  <c r="BJ157" i="4"/>
  <c r="L157" i="6" s="1"/>
  <c r="BL157" i="4"/>
  <c r="AH157" i="6" s="1"/>
  <c r="BK157" i="4"/>
  <c r="W157" i="6" s="1"/>
  <c r="BL161" i="4"/>
  <c r="AH161" i="6" s="1"/>
  <c r="BK161" i="4"/>
  <c r="W161" i="6" s="1"/>
  <c r="BJ161" i="4"/>
  <c r="L161" i="6" s="1"/>
  <c r="BK28" i="4"/>
  <c r="W28" i="6" s="1"/>
  <c r="BL28" i="4"/>
  <c r="AH28" i="6" s="1"/>
  <c r="BJ28" i="4"/>
  <c r="L28" i="6" s="1"/>
  <c r="BK6" i="4"/>
  <c r="W6" i="6" s="1"/>
  <c r="BJ6" i="4"/>
  <c r="L6" i="6" s="1"/>
  <c r="BL6" i="4"/>
  <c r="AH6" i="6" s="1"/>
  <c r="BK12" i="4"/>
  <c r="W12" i="6" s="1"/>
  <c r="BL12" i="4"/>
  <c r="AH12" i="6" s="1"/>
  <c r="BJ12" i="4"/>
  <c r="L12" i="6" s="1"/>
  <c r="BK18" i="4"/>
  <c r="W18" i="6" s="1"/>
  <c r="BJ18" i="4"/>
  <c r="L18" i="6" s="1"/>
  <c r="BL18" i="4"/>
  <c r="AH18" i="6" s="1"/>
  <c r="BK24" i="4"/>
  <c r="W24" i="6" s="1"/>
  <c r="BJ24" i="4"/>
  <c r="L24" i="6" s="1"/>
  <c r="BL24" i="4"/>
  <c r="AH24" i="6" s="1"/>
  <c r="BL71" i="4"/>
  <c r="AH71" i="6" s="1"/>
  <c r="BK71" i="4"/>
  <c r="W71" i="6" s="1"/>
  <c r="BJ71" i="4"/>
  <c r="L71" i="6" s="1"/>
  <c r="BL79" i="4"/>
  <c r="AH79" i="6" s="1"/>
  <c r="BK79" i="4"/>
  <c r="W79" i="6" s="1"/>
  <c r="BJ79" i="4"/>
  <c r="L79" i="6" s="1"/>
  <c r="I151" i="8"/>
  <c r="U150" i="6"/>
  <c r="AX150" i="6"/>
  <c r="AW150" i="6"/>
  <c r="BD150" i="6"/>
  <c r="Y172" i="8"/>
  <c r="AQ171" i="6"/>
  <c r="AZ171" i="6"/>
  <c r="BK10" i="4"/>
  <c r="W10" i="6" s="1"/>
  <c r="BJ10" i="4"/>
  <c r="L10" i="6" s="1"/>
  <c r="BL10" i="4"/>
  <c r="AH10" i="6" s="1"/>
  <c r="BL9" i="4"/>
  <c r="AH9" i="6" s="1"/>
  <c r="BK9" i="4"/>
  <c r="W9" i="6" s="1"/>
  <c r="BJ9" i="4"/>
  <c r="L9" i="6" s="1"/>
  <c r="BL15" i="4"/>
  <c r="AH15" i="6" s="1"/>
  <c r="BJ15" i="4"/>
  <c r="L15" i="6" s="1"/>
  <c r="BK15" i="4"/>
  <c r="W15" i="6" s="1"/>
  <c r="BL21" i="4"/>
  <c r="AH21" i="6" s="1"/>
  <c r="BK21" i="4"/>
  <c r="W21" i="6" s="1"/>
  <c r="BJ21" i="4"/>
  <c r="L21" i="6" s="1"/>
  <c r="BL27" i="4"/>
  <c r="AH27" i="6" s="1"/>
  <c r="BJ27" i="4"/>
  <c r="L27" i="6" s="1"/>
  <c r="BK27" i="4"/>
  <c r="W27" i="6" s="1"/>
  <c r="BL75" i="4"/>
  <c r="AH75" i="6" s="1"/>
  <c r="BK75" i="4"/>
  <c r="W75" i="6" s="1"/>
  <c r="BJ75" i="4"/>
  <c r="L75" i="6" s="1"/>
  <c r="BL83" i="4"/>
  <c r="AH83" i="6" s="1"/>
  <c r="BK83" i="4"/>
  <c r="W83" i="6" s="1"/>
  <c r="BJ83" i="4"/>
  <c r="L83" i="6" s="1"/>
  <c r="BL87" i="4"/>
  <c r="AH87" i="6" s="1"/>
  <c r="BK87" i="4"/>
  <c r="W87" i="6" s="1"/>
  <c r="BJ87" i="4"/>
  <c r="L87" i="6" s="1"/>
  <c r="BL91" i="4"/>
  <c r="AH91" i="6" s="1"/>
  <c r="BK91" i="4"/>
  <c r="W91" i="6" s="1"/>
  <c r="BJ91" i="4"/>
  <c r="L91" i="6" s="1"/>
  <c r="BL95" i="4"/>
  <c r="AH95" i="6" s="1"/>
  <c r="BK95" i="4"/>
  <c r="W95" i="6" s="1"/>
  <c r="BJ95" i="4"/>
  <c r="L95" i="6" s="1"/>
  <c r="BL99" i="4"/>
  <c r="AH99" i="6" s="1"/>
  <c r="BK99" i="4"/>
  <c r="W99" i="6" s="1"/>
  <c r="BJ99" i="4"/>
  <c r="L99" i="6" s="1"/>
  <c r="BL103" i="4"/>
  <c r="AH103" i="6" s="1"/>
  <c r="BK103" i="4"/>
  <c r="W103" i="6" s="1"/>
  <c r="BJ103" i="4"/>
  <c r="L103" i="6" s="1"/>
  <c r="BL107" i="4"/>
  <c r="AH107" i="6" s="1"/>
  <c r="BK107" i="4"/>
  <c r="W107" i="6" s="1"/>
  <c r="BJ107" i="4"/>
  <c r="L107" i="6" s="1"/>
  <c r="BL111" i="4"/>
  <c r="AH111" i="6" s="1"/>
  <c r="BK111" i="4"/>
  <c r="W111" i="6" s="1"/>
  <c r="BJ111" i="4"/>
  <c r="L111" i="6" s="1"/>
  <c r="BL115" i="4"/>
  <c r="AH115" i="6" s="1"/>
  <c r="BK115" i="4"/>
  <c r="W115" i="6" s="1"/>
  <c r="BJ115" i="4"/>
  <c r="L115" i="6" s="1"/>
  <c r="BL121" i="4"/>
  <c r="AH121" i="6" s="1"/>
  <c r="BK121" i="4"/>
  <c r="W121" i="6" s="1"/>
  <c r="BJ121" i="4"/>
  <c r="L121" i="6" s="1"/>
  <c r="BL127" i="4"/>
  <c r="AH127" i="6" s="1"/>
  <c r="BK127" i="4"/>
  <c r="W127" i="6" s="1"/>
  <c r="BJ127" i="4"/>
  <c r="L127" i="6" s="1"/>
  <c r="BL133" i="4"/>
  <c r="AH133" i="6" s="1"/>
  <c r="BK133" i="4"/>
  <c r="W133" i="6" s="1"/>
  <c r="BJ133" i="4"/>
  <c r="L133" i="6" s="1"/>
  <c r="Q31" i="8"/>
  <c r="AY30" i="6"/>
  <c r="AF30" i="6"/>
  <c r="Q35" i="8"/>
  <c r="AF34" i="6"/>
  <c r="AY34" i="6"/>
  <c r="Q39" i="8"/>
  <c r="AY38" i="6"/>
  <c r="AF38" i="6"/>
  <c r="Q43" i="8"/>
  <c r="AF42" i="6"/>
  <c r="AY42" i="6"/>
  <c r="Q47" i="8"/>
  <c r="AF46" i="6"/>
  <c r="AY46" i="6"/>
  <c r="Q51" i="8"/>
  <c r="AY50" i="6"/>
  <c r="AF50" i="6"/>
  <c r="Q55" i="8"/>
  <c r="AY54" i="6"/>
  <c r="AF54" i="6"/>
  <c r="Q59" i="8"/>
  <c r="AY58" i="6"/>
  <c r="AF58" i="6"/>
  <c r="Q63" i="8"/>
  <c r="AF62" i="6"/>
  <c r="AY62" i="6"/>
  <c r="Q67" i="8"/>
  <c r="AY66" i="6"/>
  <c r="AF66" i="6"/>
  <c r="Q71" i="8"/>
  <c r="AY70" i="6"/>
  <c r="AF70" i="6"/>
  <c r="BL145" i="4"/>
  <c r="AH145" i="6" s="1"/>
  <c r="BK145" i="4"/>
  <c r="W145" i="6" s="1"/>
  <c r="BJ145" i="4"/>
  <c r="L145" i="6" s="1"/>
  <c r="BJ151" i="4"/>
  <c r="L151" i="6" s="1"/>
  <c r="BK151" i="4"/>
  <c r="W151" i="6" s="1"/>
  <c r="BL151" i="4"/>
  <c r="AH151" i="6" s="1"/>
  <c r="Y186" i="8"/>
  <c r="AZ185" i="6"/>
  <c r="AQ185" i="6"/>
  <c r="Q75" i="8"/>
  <c r="AF74" i="6"/>
  <c r="AY74" i="6"/>
  <c r="Q79" i="8"/>
  <c r="AY78" i="6"/>
  <c r="AF78" i="6"/>
  <c r="Q83" i="8"/>
  <c r="AF82" i="6"/>
  <c r="AY82" i="6"/>
  <c r="Q87" i="8"/>
  <c r="AY86" i="6"/>
  <c r="AF86" i="6"/>
  <c r="Q91" i="8"/>
  <c r="AY90" i="6"/>
  <c r="AF90" i="6"/>
  <c r="Q95" i="8"/>
  <c r="AY94" i="6"/>
  <c r="AF94" i="6"/>
  <c r="Q99" i="8"/>
  <c r="AF98" i="6"/>
  <c r="AY98" i="6"/>
  <c r="Q103" i="8"/>
  <c r="AY102" i="6"/>
  <c r="AF102" i="6"/>
  <c r="Q107" i="8"/>
  <c r="AY106" i="6"/>
  <c r="AF106" i="6"/>
  <c r="Q111" i="8"/>
  <c r="AF110" i="6"/>
  <c r="AY110" i="6"/>
  <c r="Q115" i="8"/>
  <c r="AF114" i="6"/>
  <c r="AY114" i="6"/>
  <c r="BK116" i="4"/>
  <c r="W116" i="6" s="1"/>
  <c r="BJ116" i="4"/>
  <c r="L116" i="6" s="1"/>
  <c r="BL116" i="4"/>
  <c r="AH116" i="6" s="1"/>
  <c r="BK122" i="4"/>
  <c r="W122" i="6" s="1"/>
  <c r="BJ122" i="4"/>
  <c r="L122" i="6" s="1"/>
  <c r="BL122" i="4"/>
  <c r="AH122" i="6" s="1"/>
  <c r="BK128" i="4"/>
  <c r="W128" i="6" s="1"/>
  <c r="BJ128" i="4"/>
  <c r="L128" i="6" s="1"/>
  <c r="BL128" i="4"/>
  <c r="AH128" i="6" s="1"/>
  <c r="BK134" i="4"/>
  <c r="W134" i="6" s="1"/>
  <c r="BJ134" i="4"/>
  <c r="L134" i="6" s="1"/>
  <c r="BL134" i="4"/>
  <c r="AH134" i="6" s="1"/>
  <c r="Q144" i="8"/>
  <c r="AY143" i="6"/>
  <c r="AF143" i="6"/>
  <c r="BJ163" i="4"/>
  <c r="L163" i="6" s="1"/>
  <c r="BL163" i="4"/>
  <c r="AH163" i="6" s="1"/>
  <c r="BK163" i="4"/>
  <c r="W163" i="6" s="1"/>
  <c r="Y168" i="8"/>
  <c r="AZ167" i="6"/>
  <c r="AQ167" i="6"/>
  <c r="Y182" i="8"/>
  <c r="AQ181" i="6"/>
  <c r="AZ181" i="6"/>
  <c r="BK8" i="4"/>
  <c r="W8" i="6" s="1"/>
  <c r="BJ8" i="4"/>
  <c r="L8" i="6" s="1"/>
  <c r="BL8" i="4"/>
  <c r="AH8" i="6" s="1"/>
  <c r="BK14" i="4"/>
  <c r="W14" i="6" s="1"/>
  <c r="BJ14" i="4"/>
  <c r="L14" i="6" s="1"/>
  <c r="BL14" i="4"/>
  <c r="AH14" i="6" s="1"/>
  <c r="BK20" i="4"/>
  <c r="W20" i="6" s="1"/>
  <c r="BJ20" i="4"/>
  <c r="L20" i="6" s="1"/>
  <c r="BL20" i="4"/>
  <c r="AH20" i="6" s="1"/>
  <c r="BK26" i="4"/>
  <c r="W26" i="6" s="1"/>
  <c r="BL26" i="4"/>
  <c r="AH26" i="6" s="1"/>
  <c r="BJ26" i="4"/>
  <c r="L26" i="6" s="1"/>
  <c r="BJ141" i="4"/>
  <c r="L141" i="6" s="1"/>
  <c r="BL141" i="4"/>
  <c r="AH141" i="6" s="1"/>
  <c r="BK141" i="4"/>
  <c r="W141" i="6" s="1"/>
  <c r="BL149" i="4"/>
  <c r="AH149" i="6" s="1"/>
  <c r="BK149" i="4"/>
  <c r="W149" i="6" s="1"/>
  <c r="BJ149" i="4"/>
  <c r="L149" i="6" s="1"/>
  <c r="Y174" i="8"/>
  <c r="AQ173" i="6"/>
  <c r="AZ173" i="6"/>
  <c r="BL11" i="4"/>
  <c r="AH11" i="6" s="1"/>
  <c r="BJ11" i="4"/>
  <c r="L11" i="6" s="1"/>
  <c r="BK11" i="4"/>
  <c r="W11" i="6" s="1"/>
  <c r="BL23" i="4"/>
  <c r="AH23" i="6" s="1"/>
  <c r="BJ23" i="4"/>
  <c r="L23" i="6" s="1"/>
  <c r="BK23" i="4"/>
  <c r="W23" i="6" s="1"/>
  <c r="BL33" i="4"/>
  <c r="AH33" i="6" s="1"/>
  <c r="BJ33" i="4"/>
  <c r="L33" i="6" s="1"/>
  <c r="BK33" i="4"/>
  <c r="W33" i="6" s="1"/>
  <c r="BL41" i="4"/>
  <c r="AH41" i="6" s="1"/>
  <c r="BJ41" i="4"/>
  <c r="L41" i="6" s="1"/>
  <c r="BK41" i="4"/>
  <c r="W41" i="6" s="1"/>
  <c r="BL45" i="4"/>
  <c r="AH45" i="6" s="1"/>
  <c r="BK45" i="4"/>
  <c r="W45" i="6" s="1"/>
  <c r="BJ45" i="4"/>
  <c r="L45" i="6" s="1"/>
  <c r="BL49" i="4"/>
  <c r="AH49" i="6" s="1"/>
  <c r="BJ49" i="4"/>
  <c r="L49" i="6" s="1"/>
  <c r="BK49" i="4"/>
  <c r="W49" i="6" s="1"/>
  <c r="BL53" i="4"/>
  <c r="AH53" i="6" s="1"/>
  <c r="BK53" i="4"/>
  <c r="W53" i="6" s="1"/>
  <c r="BJ53" i="4"/>
  <c r="L53" i="6" s="1"/>
  <c r="BL57" i="4"/>
  <c r="AH57" i="6" s="1"/>
  <c r="BK57" i="4"/>
  <c r="W57" i="6" s="1"/>
  <c r="BJ57" i="4"/>
  <c r="L57" i="6" s="1"/>
  <c r="BL61" i="4"/>
  <c r="AH61" i="6" s="1"/>
  <c r="BK61" i="4"/>
  <c r="W61" i="6" s="1"/>
  <c r="BJ61" i="4"/>
  <c r="L61" i="6" s="1"/>
  <c r="BL65" i="4"/>
  <c r="AH65" i="6" s="1"/>
  <c r="BK65" i="4"/>
  <c r="W65" i="6" s="1"/>
  <c r="BJ65" i="4"/>
  <c r="L65" i="6" s="1"/>
  <c r="BL69" i="4"/>
  <c r="AH69" i="6" s="1"/>
  <c r="BK69" i="4"/>
  <c r="W69" i="6" s="1"/>
  <c r="BJ69" i="4"/>
  <c r="L69" i="6" s="1"/>
  <c r="BL117" i="4"/>
  <c r="AH117" i="6" s="1"/>
  <c r="BK117" i="4"/>
  <c r="W117" i="6" s="1"/>
  <c r="BJ117" i="4"/>
  <c r="L117" i="6" s="1"/>
  <c r="BL123" i="4"/>
  <c r="AH123" i="6" s="1"/>
  <c r="BK123" i="4"/>
  <c r="W123" i="6" s="1"/>
  <c r="BJ123" i="4"/>
  <c r="L123" i="6" s="1"/>
  <c r="BL129" i="4"/>
  <c r="AH129" i="6" s="1"/>
  <c r="BK129" i="4"/>
  <c r="W129" i="6" s="1"/>
  <c r="BJ129" i="4"/>
  <c r="L129" i="6" s="1"/>
  <c r="BL135" i="4"/>
  <c r="AH135" i="6" s="1"/>
  <c r="BK135" i="4"/>
  <c r="W135" i="6" s="1"/>
  <c r="BJ135" i="4"/>
  <c r="L135" i="6" s="1"/>
  <c r="Y178" i="8"/>
  <c r="AZ177" i="6"/>
  <c r="AQ177" i="6"/>
  <c r="BL192" i="4"/>
  <c r="AH192" i="6" s="1"/>
  <c r="BK192" i="4"/>
  <c r="W192" i="6" s="1"/>
  <c r="BJ192" i="4"/>
  <c r="L192" i="6" s="1"/>
  <c r="BL5" i="4"/>
  <c r="AH5" i="6" s="1"/>
  <c r="BJ5" i="4"/>
  <c r="L5" i="6" s="1"/>
  <c r="BK5" i="4"/>
  <c r="W5" i="6" s="1"/>
  <c r="BL17" i="4"/>
  <c r="AH17" i="6" s="1"/>
  <c r="BK17" i="4"/>
  <c r="W17" i="6" s="1"/>
  <c r="BJ17" i="4"/>
  <c r="L17" i="6" s="1"/>
  <c r="BL29" i="4"/>
  <c r="AH29" i="6" s="1"/>
  <c r="BJ29" i="4"/>
  <c r="L29" i="6" s="1"/>
  <c r="BK29" i="4"/>
  <c r="W29" i="6" s="1"/>
  <c r="BL37" i="4"/>
  <c r="AH37" i="6" s="1"/>
  <c r="BK37" i="4"/>
  <c r="W37" i="6" s="1"/>
  <c r="BJ37" i="4"/>
  <c r="L37" i="6" s="1"/>
  <c r="BL77" i="4"/>
  <c r="AH77" i="6" s="1"/>
  <c r="BK77" i="4"/>
  <c r="W77" i="6" s="1"/>
  <c r="BJ77" i="4"/>
  <c r="L77" i="6" s="1"/>
  <c r="BL139" i="4"/>
  <c r="AH139" i="6" s="1"/>
  <c r="BK139" i="4"/>
  <c r="W139" i="6" s="1"/>
  <c r="BJ139" i="4"/>
  <c r="L139" i="6" s="1"/>
  <c r="BL147" i="4"/>
  <c r="AH147" i="6" s="1"/>
  <c r="BK147" i="4"/>
  <c r="W147" i="6" s="1"/>
  <c r="BJ147" i="4"/>
  <c r="L147" i="6" s="1"/>
  <c r="BL73" i="4"/>
  <c r="AH73" i="6" s="1"/>
  <c r="BK73" i="4"/>
  <c r="W73" i="6" s="1"/>
  <c r="BJ73" i="4"/>
  <c r="L73" i="6" s="1"/>
  <c r="BL81" i="4"/>
  <c r="AH81" i="6" s="1"/>
  <c r="BK81" i="4"/>
  <c r="W81" i="6" s="1"/>
  <c r="BJ81" i="4"/>
  <c r="L81" i="6" s="1"/>
  <c r="BL85" i="4"/>
  <c r="AH85" i="6" s="1"/>
  <c r="BK85" i="4"/>
  <c r="W85" i="6" s="1"/>
  <c r="BJ85" i="4"/>
  <c r="L85" i="6" s="1"/>
  <c r="BL89" i="4"/>
  <c r="AH89" i="6" s="1"/>
  <c r="BK89" i="4"/>
  <c r="W89" i="6" s="1"/>
  <c r="BJ89" i="4"/>
  <c r="L89" i="6" s="1"/>
  <c r="BL93" i="4"/>
  <c r="AH93" i="6" s="1"/>
  <c r="BK93" i="4"/>
  <c r="W93" i="6" s="1"/>
  <c r="BJ93" i="4"/>
  <c r="L93" i="6" s="1"/>
  <c r="BL97" i="4"/>
  <c r="AH97" i="6" s="1"/>
  <c r="BK97" i="4"/>
  <c r="W97" i="6" s="1"/>
  <c r="BJ97" i="4"/>
  <c r="L97" i="6" s="1"/>
  <c r="BL101" i="4"/>
  <c r="AH101" i="6" s="1"/>
  <c r="BK101" i="4"/>
  <c r="W101" i="6" s="1"/>
  <c r="BJ101" i="4"/>
  <c r="L101" i="6" s="1"/>
  <c r="BL105" i="4"/>
  <c r="AH105" i="6" s="1"/>
  <c r="BK105" i="4"/>
  <c r="W105" i="6" s="1"/>
  <c r="BJ105" i="4"/>
  <c r="L105" i="6" s="1"/>
  <c r="BL109" i="4"/>
  <c r="AH109" i="6" s="1"/>
  <c r="BK109" i="4"/>
  <c r="W109" i="6" s="1"/>
  <c r="BJ109" i="4"/>
  <c r="L109" i="6" s="1"/>
  <c r="BL113" i="4"/>
  <c r="AH113" i="6" s="1"/>
  <c r="BK113" i="4"/>
  <c r="W113" i="6" s="1"/>
  <c r="BJ113" i="4"/>
  <c r="L113" i="6" s="1"/>
  <c r="BK118" i="4"/>
  <c r="W118" i="6" s="1"/>
  <c r="BJ118" i="4"/>
  <c r="L118" i="6" s="1"/>
  <c r="BL118" i="4"/>
  <c r="AH118" i="6" s="1"/>
  <c r="BK124" i="4"/>
  <c r="W124" i="6" s="1"/>
  <c r="BJ124" i="4"/>
  <c r="L124" i="6" s="1"/>
  <c r="BL124" i="4"/>
  <c r="AH124" i="6" s="1"/>
  <c r="BK130" i="4"/>
  <c r="W130" i="6" s="1"/>
  <c r="BJ130" i="4"/>
  <c r="L130" i="6" s="1"/>
  <c r="BL130" i="4"/>
  <c r="AH130" i="6" s="1"/>
  <c r="BL155" i="4"/>
  <c r="AH155" i="6" s="1"/>
  <c r="BK155" i="4"/>
  <c r="W155" i="6" s="1"/>
  <c r="BJ155" i="4"/>
  <c r="L155" i="6" s="1"/>
  <c r="Q170" i="8"/>
  <c r="AY169" i="6"/>
  <c r="AF169" i="6"/>
  <c r="Q33" i="8"/>
  <c r="AY32" i="6"/>
  <c r="AF32" i="6"/>
  <c r="Q45" i="8"/>
  <c r="AY44" i="6"/>
  <c r="AF44" i="6"/>
  <c r="Q49" i="8"/>
  <c r="AY48" i="6"/>
  <c r="AF48" i="6"/>
  <c r="Q53" i="8"/>
  <c r="AY52" i="6"/>
  <c r="AF52" i="6"/>
  <c r="Q57" i="8"/>
  <c r="AY56" i="6"/>
  <c r="AF56" i="6"/>
  <c r="Q61" i="8"/>
  <c r="AY60" i="6"/>
  <c r="AF60" i="6"/>
  <c r="Q65" i="8"/>
  <c r="AY64" i="6"/>
  <c r="AF64" i="6"/>
  <c r="Q69" i="8"/>
  <c r="AY68" i="6"/>
  <c r="AF68" i="6"/>
  <c r="Q73" i="8"/>
  <c r="AY72" i="6"/>
  <c r="AF72" i="6"/>
  <c r="BL137" i="4"/>
  <c r="AH137" i="6" s="1"/>
  <c r="BK137" i="4"/>
  <c r="W137" i="6" s="1"/>
  <c r="BJ137" i="4"/>
  <c r="L137" i="6" s="1"/>
  <c r="I184" i="8"/>
  <c r="U183" i="6"/>
  <c r="AW183" i="6"/>
  <c r="BD183" i="6"/>
  <c r="AX183" i="6"/>
  <c r="BK189" i="4"/>
  <c r="W189" i="6" s="1"/>
  <c r="BJ189" i="4"/>
  <c r="L189" i="6" s="1"/>
  <c r="BL189" i="4"/>
  <c r="AH189" i="6" s="1"/>
  <c r="Y59" i="8"/>
  <c r="AZ58" i="6"/>
  <c r="AQ58" i="6"/>
  <c r="Y67" i="8"/>
  <c r="AZ66" i="6"/>
  <c r="Y77" i="8"/>
  <c r="AZ76" i="6"/>
  <c r="Y101" i="8"/>
  <c r="AZ100" i="6"/>
  <c r="AQ100" i="6"/>
  <c r="Y115" i="8"/>
  <c r="AZ114" i="6"/>
  <c r="AQ114" i="6"/>
  <c r="I174" i="8"/>
  <c r="AW173" i="6"/>
  <c r="U173" i="6"/>
  <c r="AX173" i="6"/>
  <c r="BD173" i="6"/>
  <c r="BL178" i="4"/>
  <c r="AH178" i="6" s="1"/>
  <c r="BK178" i="4"/>
  <c r="W178" i="6" s="1"/>
  <c r="BJ178" i="4"/>
  <c r="L178" i="6" s="1"/>
  <c r="Q184" i="8"/>
  <c r="AF183" i="6"/>
  <c r="AY183" i="6"/>
  <c r="BL200" i="4"/>
  <c r="AH200" i="6" s="1"/>
  <c r="BK200" i="4"/>
  <c r="W200" i="6" s="1"/>
  <c r="BJ200" i="4"/>
  <c r="L200" i="6" s="1"/>
  <c r="Y37" i="8"/>
  <c r="AQ36" i="6"/>
  <c r="Y65" i="8"/>
  <c r="AZ64" i="6"/>
  <c r="AQ64" i="6"/>
  <c r="Y93" i="8"/>
  <c r="AZ92" i="6"/>
  <c r="AQ92" i="6"/>
  <c r="Y170" i="8"/>
  <c r="AZ169" i="6"/>
  <c r="AQ169" i="6"/>
  <c r="BL168" i="4"/>
  <c r="AH168" i="6" s="1"/>
  <c r="BK168" i="4"/>
  <c r="W168" i="6" s="1"/>
  <c r="BJ168" i="4"/>
  <c r="L168" i="6" s="1"/>
  <c r="Q174" i="8"/>
  <c r="AY173" i="6"/>
  <c r="Y184" i="8"/>
  <c r="AZ183" i="6"/>
  <c r="I188" i="8"/>
  <c r="U187" i="6"/>
  <c r="AW187" i="6"/>
  <c r="AX187" i="6"/>
  <c r="BD187" i="6"/>
  <c r="S186" i="7"/>
  <c r="R186" i="7"/>
  <c r="D6" i="8"/>
  <c r="F5" i="7"/>
  <c r="H5" i="5"/>
  <c r="F5" i="6"/>
  <c r="Y41" i="8"/>
  <c r="AZ40" i="6"/>
  <c r="Y89" i="8"/>
  <c r="AZ88" i="6"/>
  <c r="AQ88" i="6"/>
  <c r="Y103" i="8"/>
  <c r="AZ102" i="6"/>
  <c r="AQ102" i="6"/>
  <c r="BI136" i="4"/>
  <c r="BI156" i="4"/>
  <c r="BI162" i="4"/>
  <c r="BJ177" i="4"/>
  <c r="L177" i="6" s="1"/>
  <c r="BI182" i="4"/>
  <c r="Q188" i="8"/>
  <c r="AY187" i="6"/>
  <c r="AF187" i="6"/>
  <c r="BI193" i="4"/>
  <c r="I200" i="8"/>
  <c r="U199" i="6"/>
  <c r="AW199" i="6"/>
  <c r="BD199" i="6"/>
  <c r="AX199" i="6"/>
  <c r="AQ66" i="6"/>
  <c r="Y45" i="8"/>
  <c r="AZ44" i="6"/>
  <c r="AQ44" i="6"/>
  <c r="Y57" i="8"/>
  <c r="AZ56" i="6"/>
  <c r="AQ56" i="6"/>
  <c r="Y69" i="8"/>
  <c r="AZ68" i="6"/>
  <c r="AQ68" i="6"/>
  <c r="Y83" i="8"/>
  <c r="AZ82" i="6"/>
  <c r="AQ82" i="6"/>
  <c r="Y97" i="8"/>
  <c r="AZ96" i="6"/>
  <c r="BL148" i="4"/>
  <c r="AH148" i="6" s="1"/>
  <c r="BK148" i="4"/>
  <c r="W148" i="6" s="1"/>
  <c r="BJ167" i="4"/>
  <c r="L167" i="6" s="1"/>
  <c r="BI172" i="4"/>
  <c r="BK177" i="4"/>
  <c r="W177" i="6" s="1"/>
  <c r="Y188" i="8"/>
  <c r="AQ187" i="6"/>
  <c r="AZ187" i="6"/>
  <c r="Q200" i="8"/>
  <c r="AF199" i="6"/>
  <c r="BE16" i="6"/>
  <c r="AQ96" i="6"/>
  <c r="AF173" i="6"/>
  <c r="Y31" i="8"/>
  <c r="AQ30" i="6"/>
  <c r="AZ30" i="6"/>
  <c r="Y55" i="8"/>
  <c r="AZ54" i="6"/>
  <c r="Y99" i="8"/>
  <c r="AZ98" i="6"/>
  <c r="AQ98" i="6"/>
  <c r="Y111" i="8"/>
  <c r="AZ110" i="6"/>
  <c r="AQ110" i="6"/>
  <c r="BK167" i="4"/>
  <c r="W167" i="6" s="1"/>
  <c r="I182" i="8"/>
  <c r="AW181" i="6"/>
  <c r="U181" i="6"/>
  <c r="AX181" i="6"/>
  <c r="BI186" i="4"/>
  <c r="BL198" i="4"/>
  <c r="AH198" i="6" s="1"/>
  <c r="BK198" i="4"/>
  <c r="W198" i="6" s="1"/>
  <c r="BJ198" i="4"/>
  <c r="L198" i="6" s="1"/>
  <c r="Y200" i="8"/>
  <c r="AZ199" i="6"/>
  <c r="AQ199" i="6"/>
  <c r="AQ76" i="6"/>
  <c r="R26" i="7"/>
  <c r="Y73" i="8"/>
  <c r="AZ72" i="6"/>
  <c r="AQ72" i="6"/>
  <c r="Y141" i="8"/>
  <c r="AZ140" i="6"/>
  <c r="AQ140" i="6"/>
  <c r="BJ171" i="4"/>
  <c r="L171" i="6" s="1"/>
  <c r="BI176" i="4"/>
  <c r="BK181" i="4"/>
  <c r="W181" i="6" s="1"/>
  <c r="AU179" i="6"/>
  <c r="Q179" i="7" s="1"/>
  <c r="BE179" i="6"/>
  <c r="R14" i="7"/>
  <c r="Y49" i="8"/>
  <c r="AZ48" i="6"/>
  <c r="AQ48" i="6"/>
  <c r="Y79" i="8"/>
  <c r="AZ78" i="6"/>
  <c r="AQ78" i="6"/>
  <c r="Y85" i="8"/>
  <c r="AZ84" i="6"/>
  <c r="AQ84" i="6"/>
  <c r="BI146" i="4"/>
  <c r="BI154" i="4"/>
  <c r="BI160" i="4"/>
  <c r="BI166" i="4"/>
  <c r="BK171" i="4"/>
  <c r="W171" i="6" s="1"/>
  <c r="BJ185" i="4"/>
  <c r="L185" i="6" s="1"/>
  <c r="BI190" i="4"/>
  <c r="BE15" i="6"/>
  <c r="AU95" i="6"/>
  <c r="Q95" i="7" s="1"/>
  <c r="BE95" i="6"/>
  <c r="R112" i="7"/>
  <c r="S112" i="7"/>
  <c r="Y53" i="8"/>
  <c r="AZ52" i="6"/>
  <c r="AQ52" i="6"/>
  <c r="Y61" i="8"/>
  <c r="AZ60" i="6"/>
  <c r="AQ60" i="6"/>
  <c r="Y144" i="8"/>
  <c r="AZ143" i="6"/>
  <c r="AQ143" i="6"/>
  <c r="BJ140" i="4"/>
  <c r="L140" i="6" s="1"/>
  <c r="I176" i="8"/>
  <c r="U175" i="6"/>
  <c r="AW175" i="6"/>
  <c r="BD175" i="6"/>
  <c r="AX175" i="6"/>
  <c r="BI180" i="4"/>
  <c r="BK185" i="4"/>
  <c r="W185" i="6" s="1"/>
  <c r="BI191" i="4"/>
  <c r="BL197" i="4"/>
  <c r="AH197" i="6" s="1"/>
  <c r="BK197" i="4"/>
  <c r="W197" i="6" s="1"/>
  <c r="AQ54" i="6"/>
  <c r="Y35" i="8"/>
  <c r="AQ34" i="6"/>
  <c r="AZ34" i="6"/>
  <c r="Y39" i="8"/>
  <c r="AQ38" i="6"/>
  <c r="AZ38" i="6"/>
  <c r="Y51" i="8"/>
  <c r="AZ50" i="6"/>
  <c r="AQ50" i="6"/>
  <c r="Y63" i="8"/>
  <c r="AZ62" i="6"/>
  <c r="Y81" i="8"/>
  <c r="AZ80" i="6"/>
  <c r="AQ80" i="6"/>
  <c r="Y87" i="8"/>
  <c r="AZ86" i="6"/>
  <c r="AQ86" i="6"/>
  <c r="Y91" i="8"/>
  <c r="AZ90" i="6"/>
  <c r="AQ90" i="6"/>
  <c r="Y109" i="8"/>
  <c r="AZ108" i="6"/>
  <c r="AQ108" i="6"/>
  <c r="Y113" i="8"/>
  <c r="AZ112" i="6"/>
  <c r="AQ112" i="6"/>
  <c r="BJ138" i="4"/>
  <c r="L138" i="6" s="1"/>
  <c r="BK140" i="4"/>
  <c r="W140" i="6" s="1"/>
  <c r="BI144" i="4"/>
  <c r="I154" i="8"/>
  <c r="AW153" i="6"/>
  <c r="U153" i="6"/>
  <c r="AX153" i="6"/>
  <c r="BD153" i="6"/>
  <c r="I160" i="8"/>
  <c r="U159" i="6"/>
  <c r="AW159" i="6"/>
  <c r="BD159" i="6"/>
  <c r="AX159" i="6"/>
  <c r="I166" i="8"/>
  <c r="AW165" i="6"/>
  <c r="U165" i="6"/>
  <c r="AX165" i="6"/>
  <c r="BI170" i="4"/>
  <c r="Q176" i="8"/>
  <c r="AY175" i="6"/>
  <c r="AF175" i="6"/>
  <c r="BI195" i="4"/>
  <c r="I198" i="8"/>
  <c r="AW197" i="6"/>
  <c r="U197" i="6"/>
  <c r="AX197" i="6"/>
  <c r="BD197" i="6"/>
  <c r="AU69" i="6"/>
  <c r="Q69" i="7" s="1"/>
  <c r="BE69" i="6"/>
  <c r="S98" i="7"/>
  <c r="R98" i="7"/>
  <c r="Y47" i="8"/>
  <c r="AZ46" i="6"/>
  <c r="AQ46" i="6"/>
  <c r="Y95" i="8"/>
  <c r="AZ94" i="6"/>
  <c r="AQ94" i="6"/>
  <c r="Y105" i="8"/>
  <c r="AZ104" i="6"/>
  <c r="AQ104" i="6"/>
  <c r="BK138" i="4"/>
  <c r="W138" i="6" s="1"/>
  <c r="BI152" i="4"/>
  <c r="Q154" i="8"/>
  <c r="AY153" i="6"/>
  <c r="AF153" i="6"/>
  <c r="Q160" i="8"/>
  <c r="AY159" i="6"/>
  <c r="AF159" i="6"/>
  <c r="Q166" i="8"/>
  <c r="AY165" i="6"/>
  <c r="AF165" i="6"/>
  <c r="Y176" i="8"/>
  <c r="AZ175" i="6"/>
  <c r="AQ175" i="6"/>
  <c r="I180" i="8"/>
  <c r="U179" i="6"/>
  <c r="AW179" i="6"/>
  <c r="AX179" i="6"/>
  <c r="BD179" i="6"/>
  <c r="BI184" i="4"/>
  <c r="BL194" i="4"/>
  <c r="AH194" i="6" s="1"/>
  <c r="BK194" i="4"/>
  <c r="W194" i="6" s="1"/>
  <c r="AQ40" i="6"/>
  <c r="AU176" i="6"/>
  <c r="Q176" i="7" s="1"/>
  <c r="BE176" i="6"/>
  <c r="AQ183" i="6"/>
  <c r="S61" i="7"/>
  <c r="R61" i="7"/>
  <c r="Y33" i="8"/>
  <c r="AZ32" i="6"/>
  <c r="AQ32" i="6"/>
  <c r="Y43" i="8"/>
  <c r="AQ42" i="6"/>
  <c r="AZ42" i="6"/>
  <c r="Y75" i="8"/>
  <c r="AZ74" i="6"/>
  <c r="AQ74" i="6"/>
  <c r="Y107" i="8"/>
  <c r="AZ106" i="6"/>
  <c r="AQ106" i="6"/>
  <c r="BL150" i="4"/>
  <c r="AH150" i="6" s="1"/>
  <c r="BK150" i="4"/>
  <c r="W150" i="6" s="1"/>
  <c r="BJ30" i="4"/>
  <c r="L30" i="6" s="1"/>
  <c r="BJ32" i="4"/>
  <c r="L32" i="6" s="1"/>
  <c r="BJ40" i="4"/>
  <c r="L40" i="6" s="1"/>
  <c r="BJ48" i="4"/>
  <c r="L48" i="6" s="1"/>
  <c r="BJ50" i="4"/>
  <c r="L50" i="6" s="1"/>
  <c r="BJ54" i="4"/>
  <c r="L54" i="6" s="1"/>
  <c r="BJ56" i="4"/>
  <c r="L56" i="6" s="1"/>
  <c r="BJ58" i="4"/>
  <c r="L58" i="6" s="1"/>
  <c r="BJ60" i="4"/>
  <c r="L60" i="6" s="1"/>
  <c r="BJ62" i="4"/>
  <c r="L62" i="6" s="1"/>
  <c r="BJ64" i="4"/>
  <c r="L64" i="6" s="1"/>
  <c r="BJ68" i="4"/>
  <c r="L68" i="6" s="1"/>
  <c r="BJ70" i="4"/>
  <c r="L70" i="6" s="1"/>
  <c r="BJ74" i="4"/>
  <c r="L74" i="6" s="1"/>
  <c r="BJ76" i="4"/>
  <c r="L76" i="6" s="1"/>
  <c r="BJ78" i="4"/>
  <c r="L78" i="6" s="1"/>
  <c r="BJ80" i="4"/>
  <c r="L80" i="6" s="1"/>
  <c r="BJ82" i="4"/>
  <c r="L82" i="6" s="1"/>
  <c r="BJ84" i="4"/>
  <c r="L84" i="6" s="1"/>
  <c r="BJ86" i="4"/>
  <c r="L86" i="6" s="1"/>
  <c r="BJ88" i="4"/>
  <c r="L88" i="6" s="1"/>
  <c r="BJ90" i="4"/>
  <c r="L90" i="6" s="1"/>
  <c r="BJ92" i="4"/>
  <c r="L92" i="6" s="1"/>
  <c r="BJ94" i="4"/>
  <c r="L94" i="6" s="1"/>
  <c r="BJ96" i="4"/>
  <c r="L96" i="6" s="1"/>
  <c r="BJ98" i="4"/>
  <c r="L98" i="6" s="1"/>
  <c r="BJ100" i="4"/>
  <c r="L100" i="6" s="1"/>
  <c r="BJ102" i="4"/>
  <c r="L102" i="6" s="1"/>
  <c r="BJ104" i="4"/>
  <c r="L104" i="6" s="1"/>
  <c r="BJ106" i="4"/>
  <c r="L106" i="6" s="1"/>
  <c r="BJ108" i="4"/>
  <c r="L108" i="6" s="1"/>
  <c r="BJ110" i="4"/>
  <c r="L110" i="6" s="1"/>
  <c r="BJ112" i="4"/>
  <c r="L112" i="6" s="1"/>
  <c r="BJ114" i="4"/>
  <c r="L114" i="6" s="1"/>
  <c r="BI142" i="4"/>
  <c r="BJ143" i="4"/>
  <c r="L143" i="6" s="1"/>
  <c r="BJ148" i="4"/>
  <c r="L148" i="6" s="1"/>
  <c r="Y154" i="8"/>
  <c r="AZ153" i="6"/>
  <c r="AQ153" i="6"/>
  <c r="BI158" i="4"/>
  <c r="Y160" i="8"/>
  <c r="AQ159" i="6"/>
  <c r="AZ159" i="6"/>
  <c r="BI164" i="4"/>
  <c r="Y166" i="8"/>
  <c r="AQ165" i="6"/>
  <c r="AZ165" i="6"/>
  <c r="BJ169" i="4"/>
  <c r="L169" i="6" s="1"/>
  <c r="BI174" i="4"/>
  <c r="Q180" i="8"/>
  <c r="AY179" i="6"/>
  <c r="AF179" i="6"/>
  <c r="AZ36" i="6"/>
  <c r="R58" i="7"/>
  <c r="S58" i="7"/>
  <c r="Y71" i="8"/>
  <c r="AZ70" i="6"/>
  <c r="AQ70" i="6"/>
  <c r="BJ34" i="4"/>
  <c r="L34" i="6" s="1"/>
  <c r="BJ36" i="4"/>
  <c r="L36" i="6" s="1"/>
  <c r="BJ38" i="4"/>
  <c r="L38" i="6" s="1"/>
  <c r="BJ42" i="4"/>
  <c r="L42" i="6" s="1"/>
  <c r="BJ44" i="4"/>
  <c r="L44" i="6" s="1"/>
  <c r="BJ46" i="4"/>
  <c r="L46" i="6" s="1"/>
  <c r="BJ52" i="4"/>
  <c r="L52" i="6" s="1"/>
  <c r="BJ66" i="4"/>
  <c r="L66" i="6" s="1"/>
  <c r="I73" i="8"/>
  <c r="AX72" i="6"/>
  <c r="U72" i="6"/>
  <c r="AW72" i="6"/>
  <c r="BI188" i="4"/>
  <c r="BJ194" i="4"/>
  <c r="L194" i="6" s="1"/>
  <c r="AU135" i="6"/>
  <c r="Q135" i="7" s="1"/>
  <c r="BE135" i="6"/>
  <c r="AY199" i="6"/>
  <c r="R12" i="7"/>
  <c r="D10" i="8"/>
  <c r="F9" i="7"/>
  <c r="F9" i="6"/>
  <c r="H9" i="5"/>
  <c r="R6" i="7"/>
  <c r="R55" i="7"/>
  <c r="S55" i="7"/>
  <c r="S47" i="7"/>
  <c r="R47" i="7"/>
  <c r="S62" i="7"/>
  <c r="R62" i="7"/>
  <c r="R79" i="7"/>
  <c r="S73" i="7"/>
  <c r="R76" i="7"/>
  <c r="S76" i="7"/>
  <c r="S187" i="7"/>
  <c r="AU87" i="6"/>
  <c r="Q87" i="7" s="1"/>
  <c r="BE87" i="6"/>
  <c r="AU97" i="6"/>
  <c r="Q97" i="7" s="1"/>
  <c r="BE97" i="6"/>
  <c r="S15" i="7"/>
  <c r="R15" i="7"/>
  <c r="S21" i="7"/>
  <c r="R21" i="7"/>
  <c r="S56" i="7"/>
  <c r="R56" i="7"/>
  <c r="S178" i="7"/>
  <c r="S181" i="7"/>
  <c r="R184" i="7"/>
  <c r="S184" i="7"/>
  <c r="AU67" i="6"/>
  <c r="Q67" i="7" s="1"/>
  <c r="BE67" i="6"/>
  <c r="AS91" i="6"/>
  <c r="AU188" i="6"/>
  <c r="Q188" i="7" s="1"/>
  <c r="BE188" i="6"/>
  <c r="S33" i="7"/>
  <c r="R33" i="7"/>
  <c r="S39" i="7"/>
  <c r="R39" i="7"/>
  <c r="AS41" i="6"/>
  <c r="R45" i="7"/>
  <c r="R48" i="7"/>
  <c r="S173" i="7"/>
  <c r="R173" i="7"/>
  <c r="AU136" i="6"/>
  <c r="Q136" i="7" s="1"/>
  <c r="BE136" i="6"/>
  <c r="AS177" i="6"/>
  <c r="R91" i="7"/>
  <c r="S91" i="7"/>
  <c r="S134" i="7"/>
  <c r="R134" i="7"/>
  <c r="S145" i="7"/>
  <c r="AU180" i="6"/>
  <c r="Q180" i="7" s="1"/>
  <c r="BE180" i="6"/>
  <c r="R25" i="7"/>
  <c r="S25" i="7"/>
  <c r="S128" i="7"/>
  <c r="R128" i="7"/>
  <c r="AS51" i="6"/>
  <c r="AU156" i="6"/>
  <c r="Q156" i="7" s="1"/>
  <c r="BE156" i="6"/>
  <c r="R37" i="7"/>
  <c r="R43" i="7"/>
  <c r="S43" i="7"/>
  <c r="R120" i="7"/>
  <c r="AS61" i="6"/>
  <c r="AS103" i="6"/>
  <c r="R9" i="7"/>
  <c r="AS55" i="6"/>
  <c r="AS71" i="6"/>
  <c r="AS122" i="6"/>
  <c r="BE164" i="6"/>
  <c r="AS168" i="6"/>
  <c r="AS169" i="6"/>
  <c r="AS171" i="6"/>
  <c r="BE196" i="6"/>
  <c r="AS57" i="6"/>
  <c r="AS75" i="6"/>
  <c r="BE116" i="6"/>
  <c r="S29" i="7"/>
  <c r="R35" i="7"/>
  <c r="S35" i="7"/>
  <c r="R101" i="7"/>
  <c r="R132" i="7"/>
  <c r="R143" i="7"/>
  <c r="R168" i="7"/>
  <c r="S179" i="7"/>
  <c r="R179" i="7"/>
  <c r="AS59" i="6"/>
  <c r="AS77" i="6"/>
  <c r="AS83" i="6"/>
  <c r="BE107" i="6"/>
  <c r="BE114" i="6"/>
  <c r="BE117" i="6"/>
  <c r="AS124" i="6"/>
  <c r="BE160" i="6"/>
  <c r="BE162" i="6"/>
  <c r="BE192" i="6"/>
  <c r="BE194" i="6"/>
  <c r="P7" i="7"/>
  <c r="S107" i="7"/>
  <c r="R107" i="7"/>
  <c r="AS79" i="6"/>
  <c r="AS85" i="6"/>
  <c r="AS101" i="6"/>
  <c r="AS105" i="6"/>
  <c r="AS161" i="6"/>
  <c r="AS163" i="6"/>
  <c r="P4" i="7"/>
  <c r="S174" i="7"/>
  <c r="R174" i="7"/>
  <c r="S30" i="7"/>
  <c r="R30" i="7"/>
  <c r="S102" i="7"/>
  <c r="R102" i="7"/>
  <c r="R163" i="7"/>
  <c r="S163" i="7"/>
  <c r="AS19" i="6"/>
  <c r="AS24" i="6"/>
  <c r="AS47" i="6"/>
  <c r="AS63" i="6"/>
  <c r="BE147" i="6"/>
  <c r="AS151" i="6"/>
  <c r="AS184" i="6"/>
  <c r="AS185" i="6"/>
  <c r="AS187" i="6"/>
  <c r="S150" i="7"/>
  <c r="R150" i="7"/>
  <c r="AS49" i="6"/>
  <c r="AS65" i="6"/>
  <c r="AS143" i="6"/>
  <c r="AS145" i="6"/>
  <c r="R17" i="7"/>
  <c r="S17" i="7"/>
  <c r="S78" i="7"/>
  <c r="R78" i="7"/>
  <c r="S200" i="7"/>
  <c r="R200" i="7"/>
  <c r="F13" i="7"/>
  <c r="D14" i="8"/>
  <c r="F13" i="6"/>
  <c r="H13" i="5"/>
  <c r="D18" i="8"/>
  <c r="F17" i="7"/>
  <c r="F17" i="6"/>
  <c r="H17" i="5"/>
  <c r="F21" i="7"/>
  <c r="D22" i="8"/>
  <c r="F21" i="6"/>
  <c r="H21" i="5"/>
  <c r="F25" i="7"/>
  <c r="D26" i="8"/>
  <c r="F25" i="6"/>
  <c r="H25" i="5"/>
  <c r="D30" i="8"/>
  <c r="F29" i="7"/>
  <c r="F29" i="6"/>
  <c r="H29" i="5"/>
  <c r="D34" i="8"/>
  <c r="F33" i="7"/>
  <c r="F33" i="6"/>
  <c r="H33" i="5"/>
  <c r="D38" i="8"/>
  <c r="F37" i="7"/>
  <c r="F37" i="6"/>
  <c r="H37" i="5"/>
  <c r="D42" i="8"/>
  <c r="F41" i="7"/>
  <c r="F41" i="6"/>
  <c r="H41" i="5"/>
  <c r="D46" i="8"/>
  <c r="F45" i="7"/>
  <c r="F45" i="6"/>
  <c r="H45" i="5"/>
  <c r="D50" i="8"/>
  <c r="F49" i="7"/>
  <c r="F49" i="6"/>
  <c r="H49" i="5"/>
  <c r="D54" i="8"/>
  <c r="F53" i="7"/>
  <c r="F53" i="6"/>
  <c r="H53" i="5"/>
  <c r="D58" i="8"/>
  <c r="F57" i="7"/>
  <c r="F57" i="6"/>
  <c r="H57" i="5"/>
  <c r="D62" i="8"/>
  <c r="F61" i="7"/>
  <c r="F61" i="6"/>
  <c r="H61" i="5"/>
  <c r="D66" i="8"/>
  <c r="F65" i="7"/>
  <c r="F65" i="6"/>
  <c r="H65" i="5"/>
  <c r="D70" i="8"/>
  <c r="F69" i="7"/>
  <c r="F69" i="6"/>
  <c r="H69" i="5"/>
  <c r="D74" i="8"/>
  <c r="F73" i="7"/>
  <c r="F73" i="6"/>
  <c r="H73" i="5"/>
  <c r="D78" i="8"/>
  <c r="F77" i="7"/>
  <c r="F77" i="6"/>
  <c r="H77" i="5"/>
  <c r="D82" i="8"/>
  <c r="F81" i="7"/>
  <c r="F81" i="6"/>
  <c r="H81" i="5"/>
  <c r="D86" i="8"/>
  <c r="F85" i="7"/>
  <c r="F85" i="6"/>
  <c r="H85" i="5"/>
  <c r="D90" i="8"/>
  <c r="F89" i="7"/>
  <c r="F89" i="6"/>
  <c r="H89" i="5"/>
  <c r="D94" i="8"/>
  <c r="F93" i="7"/>
  <c r="F93" i="6"/>
  <c r="H93" i="5"/>
  <c r="D98" i="8"/>
  <c r="F97" i="7"/>
  <c r="F97" i="6"/>
  <c r="H97" i="5"/>
  <c r="D102" i="8"/>
  <c r="F101" i="7"/>
  <c r="F101" i="6"/>
  <c r="H101" i="5"/>
  <c r="D106" i="8"/>
  <c r="F105" i="7"/>
  <c r="F105" i="6"/>
  <c r="H105" i="5"/>
  <c r="D110" i="8"/>
  <c r="F109" i="7"/>
  <c r="F109" i="6"/>
  <c r="H109" i="5"/>
  <c r="D114" i="8"/>
  <c r="F113" i="7"/>
  <c r="F113" i="6"/>
  <c r="H113" i="5"/>
  <c r="D118" i="8"/>
  <c r="F117" i="7"/>
  <c r="F117" i="6"/>
  <c r="H117" i="5"/>
  <c r="D122" i="8"/>
  <c r="F121" i="7"/>
  <c r="F121" i="6"/>
  <c r="H121" i="5"/>
  <c r="D126" i="8"/>
  <c r="F125" i="7"/>
  <c r="F125" i="6"/>
  <c r="H125" i="5"/>
  <c r="D130" i="8"/>
  <c r="F129" i="7"/>
  <c r="F129" i="6"/>
  <c r="H129" i="5"/>
  <c r="D134" i="8"/>
  <c r="F133" i="7"/>
  <c r="F133" i="6"/>
  <c r="H133" i="5"/>
  <c r="D138" i="8"/>
  <c r="F137" i="7"/>
  <c r="F137" i="6"/>
  <c r="H137" i="5"/>
  <c r="D142" i="8"/>
  <c r="F141" i="7"/>
  <c r="F141" i="6"/>
  <c r="H141" i="5"/>
  <c r="D146" i="8"/>
  <c r="F145" i="7"/>
  <c r="F145" i="6"/>
  <c r="H145" i="5"/>
  <c r="D150" i="8"/>
  <c r="F149" i="7"/>
  <c r="F149" i="6"/>
  <c r="H149" i="5"/>
  <c r="D154" i="8"/>
  <c r="F153" i="7"/>
  <c r="F153" i="6"/>
  <c r="H153" i="5"/>
  <c r="D158" i="8"/>
  <c r="F157" i="7"/>
  <c r="F157" i="6"/>
  <c r="H157" i="5"/>
  <c r="D162" i="8"/>
  <c r="F161" i="7"/>
  <c r="F161" i="6"/>
  <c r="H161" i="5"/>
  <c r="D166" i="8"/>
  <c r="F165" i="7"/>
  <c r="F165" i="6"/>
  <c r="H165" i="5"/>
  <c r="D170" i="8"/>
  <c r="F169" i="7"/>
  <c r="F169" i="6"/>
  <c r="H169" i="5"/>
  <c r="D174" i="8"/>
  <c r="F173" i="7"/>
  <c r="F173" i="6"/>
  <c r="H173" i="5"/>
  <c r="D178" i="8"/>
  <c r="F177" i="7"/>
  <c r="F177" i="6"/>
  <c r="H177" i="5"/>
  <c r="D182" i="8"/>
  <c r="F181" i="7"/>
  <c r="F181" i="6"/>
  <c r="H181" i="5"/>
  <c r="D186" i="8"/>
  <c r="F185" i="7"/>
  <c r="F185" i="6"/>
  <c r="H185" i="5"/>
  <c r="D190" i="8"/>
  <c r="F189" i="7"/>
  <c r="F189" i="6"/>
  <c r="H189" i="5"/>
  <c r="D194" i="8"/>
  <c r="F193" i="7"/>
  <c r="F193" i="6"/>
  <c r="H193" i="5"/>
  <c r="D198" i="8"/>
  <c r="F197" i="7"/>
  <c r="F197" i="6"/>
  <c r="H197" i="5"/>
  <c r="AS73" i="6"/>
  <c r="AS81" i="6"/>
  <c r="AS89" i="6"/>
  <c r="AS109" i="6"/>
  <c r="AS149" i="6"/>
  <c r="AS157" i="6"/>
  <c r="AS165" i="6"/>
  <c r="AS173" i="6"/>
  <c r="AS181" i="6"/>
  <c r="AS189" i="6"/>
  <c r="AS197" i="6"/>
  <c r="AS23" i="6"/>
  <c r="AS27" i="6"/>
  <c r="AS39" i="6"/>
  <c r="AS43" i="6"/>
  <c r="AS90" i="6"/>
  <c r="AS99" i="6"/>
  <c r="AS111" i="6"/>
  <c r="AS158" i="6"/>
  <c r="AS166" i="6"/>
  <c r="AS174" i="6"/>
  <c r="AS182" i="6"/>
  <c r="AS190" i="6"/>
  <c r="AS198" i="6"/>
  <c r="AS159" i="6"/>
  <c r="AS167" i="6"/>
  <c r="AS175" i="6"/>
  <c r="AS183" i="6"/>
  <c r="AS191" i="6"/>
  <c r="B4" i="6"/>
  <c r="C4" i="5"/>
  <c r="B8" i="6"/>
  <c r="C8" i="5"/>
  <c r="D5" i="8"/>
  <c r="F4" i="7"/>
  <c r="F4" i="6"/>
  <c r="H4" i="5"/>
  <c r="I5" i="2"/>
  <c r="B6" i="6"/>
  <c r="C6" i="5"/>
  <c r="B10" i="6"/>
  <c r="C10" i="5"/>
  <c r="B14" i="6"/>
  <c r="C14" i="5"/>
  <c r="B18" i="6"/>
  <c r="C18" i="5"/>
  <c r="B22" i="6"/>
  <c r="C22" i="5"/>
  <c r="B26" i="6"/>
  <c r="C26" i="5"/>
  <c r="B30" i="6"/>
  <c r="C30" i="5"/>
  <c r="B34" i="6"/>
  <c r="C34" i="5"/>
  <c r="B38" i="6"/>
  <c r="C38" i="5"/>
  <c r="B42" i="6"/>
  <c r="C42" i="5"/>
  <c r="B46" i="6"/>
  <c r="C46" i="5"/>
  <c r="B50" i="6"/>
  <c r="C50" i="5"/>
  <c r="B54" i="6"/>
  <c r="C54" i="5"/>
  <c r="B58" i="6"/>
  <c r="C58" i="5"/>
  <c r="B62" i="6"/>
  <c r="C62" i="5"/>
  <c r="B66" i="6"/>
  <c r="C66" i="5"/>
  <c r="B70" i="6"/>
  <c r="C70" i="5"/>
  <c r="B74" i="6"/>
  <c r="C74" i="5"/>
  <c r="B78" i="6"/>
  <c r="C78" i="5"/>
  <c r="B82" i="6"/>
  <c r="C82" i="5"/>
  <c r="B86" i="6"/>
  <c r="C86" i="5"/>
  <c r="B90" i="6"/>
  <c r="C90" i="5"/>
  <c r="B94" i="6"/>
  <c r="C94" i="5"/>
  <c r="B98" i="6"/>
  <c r="C98" i="5"/>
  <c r="B102" i="6"/>
  <c r="C102" i="5"/>
  <c r="B106" i="6"/>
  <c r="C106" i="5"/>
  <c r="B110" i="6"/>
  <c r="C110" i="5"/>
  <c r="B114" i="6"/>
  <c r="C114" i="5"/>
  <c r="B118" i="6"/>
  <c r="C118" i="5"/>
  <c r="B122" i="6"/>
  <c r="C122" i="5"/>
  <c r="B126" i="6"/>
  <c r="C126" i="5"/>
  <c r="B130" i="6"/>
  <c r="C130" i="5"/>
  <c r="B134" i="6"/>
  <c r="C134" i="5"/>
  <c r="B138" i="6"/>
  <c r="C138" i="5"/>
  <c r="B142" i="6"/>
  <c r="C142" i="5"/>
  <c r="B146" i="6"/>
  <c r="C146" i="5"/>
  <c r="B150" i="6"/>
  <c r="C150" i="5"/>
  <c r="B154" i="6"/>
  <c r="C154" i="5"/>
  <c r="B158" i="6"/>
  <c r="C158" i="5"/>
  <c r="B162" i="6"/>
  <c r="C162" i="5"/>
  <c r="B166" i="6"/>
  <c r="C166" i="5"/>
  <c r="B170" i="6"/>
  <c r="C170" i="5"/>
  <c r="B174" i="6"/>
  <c r="C174" i="5"/>
  <c r="B178" i="6"/>
  <c r="C178" i="5"/>
  <c r="B182" i="6"/>
  <c r="C182" i="5"/>
  <c r="B186" i="6"/>
  <c r="C186" i="5"/>
  <c r="B190" i="6"/>
  <c r="C190" i="5"/>
  <c r="B194" i="6"/>
  <c r="C194" i="5"/>
  <c r="B198" i="6"/>
  <c r="C198" i="5"/>
  <c r="Z19" i="6"/>
  <c r="Y19" i="6"/>
  <c r="AC19" i="6" s="1"/>
  <c r="O19" i="6"/>
  <c r="N19" i="6"/>
  <c r="R19" i="6" s="1"/>
  <c r="AK19" i="6"/>
  <c r="AJ19" i="6"/>
  <c r="AN19" i="6" s="1"/>
  <c r="D7" i="8"/>
  <c r="F6" i="7"/>
  <c r="F6" i="6"/>
  <c r="H6" i="5"/>
  <c r="D11" i="8"/>
  <c r="F10" i="7"/>
  <c r="F10" i="6"/>
  <c r="H10" i="5"/>
  <c r="Z9" i="6"/>
  <c r="Y9" i="6"/>
  <c r="O9" i="6"/>
  <c r="N9" i="6"/>
  <c r="R9" i="6" s="1"/>
  <c r="AK9" i="6"/>
  <c r="AJ9" i="6"/>
  <c r="AN9" i="6" s="1"/>
  <c r="Z23" i="6"/>
  <c r="Y23" i="6"/>
  <c r="AC23" i="6" s="1"/>
  <c r="O23" i="6"/>
  <c r="N23" i="6"/>
  <c r="R23" i="6" s="1"/>
  <c r="AK23" i="6"/>
  <c r="AJ23" i="6"/>
  <c r="AN23" i="6" s="1"/>
  <c r="N4" i="6"/>
  <c r="Y8" i="6"/>
  <c r="AC8" i="6" s="1"/>
  <c r="B12" i="6"/>
  <c r="C12" i="5"/>
  <c r="B16" i="6"/>
  <c r="C16" i="5"/>
  <c r="B20" i="6"/>
  <c r="C20" i="5"/>
  <c r="B24" i="6"/>
  <c r="C24" i="5"/>
  <c r="B28" i="6"/>
  <c r="C28" i="5"/>
  <c r="B32" i="6"/>
  <c r="C32" i="5"/>
  <c r="B36" i="6"/>
  <c r="C36" i="5"/>
  <c r="B40" i="6"/>
  <c r="C40" i="5"/>
  <c r="B44" i="6"/>
  <c r="C44" i="5"/>
  <c r="B48" i="6"/>
  <c r="C48" i="5"/>
  <c r="B52" i="6"/>
  <c r="C52" i="5"/>
  <c r="B56" i="6"/>
  <c r="C56" i="5"/>
  <c r="B60" i="6"/>
  <c r="C60" i="5"/>
  <c r="B64" i="6"/>
  <c r="C64" i="5"/>
  <c r="B68" i="6"/>
  <c r="C68" i="5"/>
  <c r="B72" i="6"/>
  <c r="C72" i="5"/>
  <c r="B76" i="6"/>
  <c r="C76" i="5"/>
  <c r="B80" i="6"/>
  <c r="C80" i="5"/>
  <c r="B84" i="6"/>
  <c r="C84" i="5"/>
  <c r="B88" i="6"/>
  <c r="C88" i="5"/>
  <c r="B92" i="6"/>
  <c r="C92" i="5"/>
  <c r="B96" i="6"/>
  <c r="C96" i="5"/>
  <c r="B100" i="6"/>
  <c r="C100" i="5"/>
  <c r="B104" i="6"/>
  <c r="C104" i="5"/>
  <c r="B108" i="6"/>
  <c r="C108" i="5"/>
  <c r="B112" i="6"/>
  <c r="C112" i="5"/>
  <c r="B116" i="6"/>
  <c r="C116" i="5"/>
  <c r="B120" i="6"/>
  <c r="C120" i="5"/>
  <c r="B124" i="6"/>
  <c r="C124" i="5"/>
  <c r="B128" i="6"/>
  <c r="C128" i="5"/>
  <c r="B132" i="6"/>
  <c r="C132" i="5"/>
  <c r="B136" i="6"/>
  <c r="C136" i="5"/>
  <c r="B140" i="6"/>
  <c r="C140" i="5"/>
  <c r="B144" i="6"/>
  <c r="C144" i="5"/>
  <c r="B148" i="6"/>
  <c r="C148" i="5"/>
  <c r="B152" i="6"/>
  <c r="C152" i="5"/>
  <c r="B156" i="6"/>
  <c r="C156" i="5"/>
  <c r="B160" i="6"/>
  <c r="C160" i="5"/>
  <c r="B164" i="6"/>
  <c r="C164" i="5"/>
  <c r="B168" i="6"/>
  <c r="C168" i="5"/>
  <c r="B172" i="6"/>
  <c r="C172" i="5"/>
  <c r="B176" i="6"/>
  <c r="C176" i="5"/>
  <c r="B180" i="6"/>
  <c r="C180" i="5"/>
  <c r="B184" i="6"/>
  <c r="C184" i="5"/>
  <c r="B188" i="6"/>
  <c r="C188" i="5"/>
  <c r="B192" i="6"/>
  <c r="C192" i="5"/>
  <c r="B196" i="6"/>
  <c r="C196" i="5"/>
  <c r="B200" i="6"/>
  <c r="C200" i="5"/>
  <c r="O7" i="6"/>
  <c r="AV11" i="6"/>
  <c r="D9" i="8"/>
  <c r="F8" i="7"/>
  <c r="F8" i="6"/>
  <c r="H8" i="5"/>
  <c r="D15" i="8"/>
  <c r="F14" i="7"/>
  <c r="F14" i="6"/>
  <c r="F18" i="7"/>
  <c r="D19" i="8"/>
  <c r="F18" i="6"/>
  <c r="D23" i="8"/>
  <c r="F22" i="7"/>
  <c r="F22" i="6"/>
  <c r="D27" i="8"/>
  <c r="F26" i="7"/>
  <c r="F26" i="6"/>
  <c r="D31" i="8"/>
  <c r="F30" i="7"/>
  <c r="F30" i="6"/>
  <c r="D35" i="8"/>
  <c r="F34" i="7"/>
  <c r="F34" i="6"/>
  <c r="D39" i="8"/>
  <c r="F38" i="7"/>
  <c r="F38" i="6"/>
  <c r="D43" i="8"/>
  <c r="F42" i="7"/>
  <c r="F42" i="6"/>
  <c r="F46" i="7"/>
  <c r="D47" i="8"/>
  <c r="F46" i="6"/>
  <c r="D51" i="8"/>
  <c r="F50" i="7"/>
  <c r="F50" i="6"/>
  <c r="D55" i="8"/>
  <c r="F54" i="7"/>
  <c r="F54" i="6"/>
  <c r="D59" i="8"/>
  <c r="F58" i="7"/>
  <c r="F58" i="6"/>
  <c r="D63" i="8"/>
  <c r="F62" i="7"/>
  <c r="F62" i="6"/>
  <c r="D67" i="8"/>
  <c r="F66" i="7"/>
  <c r="F66" i="6"/>
  <c r="D71" i="8"/>
  <c r="F70" i="7"/>
  <c r="F70" i="6"/>
  <c r="D75" i="8"/>
  <c r="F74" i="7"/>
  <c r="F74" i="6"/>
  <c r="D79" i="8"/>
  <c r="F78" i="7"/>
  <c r="F78" i="6"/>
  <c r="D83" i="8"/>
  <c r="F82" i="7"/>
  <c r="F82" i="6"/>
  <c r="D87" i="8"/>
  <c r="F86" i="7"/>
  <c r="F86" i="6"/>
  <c r="D91" i="8"/>
  <c r="F90" i="7"/>
  <c r="F90" i="6"/>
  <c r="D95" i="8"/>
  <c r="F94" i="7"/>
  <c r="F94" i="6"/>
  <c r="D99" i="8"/>
  <c r="F98" i="7"/>
  <c r="F98" i="6"/>
  <c r="D103" i="8"/>
  <c r="F102" i="7"/>
  <c r="F102" i="6"/>
  <c r="H102" i="5"/>
  <c r="D107" i="8"/>
  <c r="F106" i="7"/>
  <c r="F106" i="6"/>
  <c r="H106" i="5"/>
  <c r="D111" i="8"/>
  <c r="F110" i="7"/>
  <c r="F110" i="6"/>
  <c r="H110" i="5"/>
  <c r="D115" i="8"/>
  <c r="F114" i="7"/>
  <c r="F114" i="6"/>
  <c r="H114" i="5"/>
  <c r="D119" i="8"/>
  <c r="F118" i="7"/>
  <c r="F118" i="6"/>
  <c r="H118" i="5"/>
  <c r="D123" i="8"/>
  <c r="F122" i="7"/>
  <c r="F122" i="6"/>
  <c r="H122" i="5"/>
  <c r="D127" i="8"/>
  <c r="F126" i="7"/>
  <c r="F126" i="6"/>
  <c r="H126" i="5"/>
  <c r="D131" i="8"/>
  <c r="F130" i="7"/>
  <c r="F130" i="6"/>
  <c r="H130" i="5"/>
  <c r="D135" i="8"/>
  <c r="F134" i="7"/>
  <c r="F134" i="6"/>
  <c r="H134" i="5"/>
  <c r="D139" i="8"/>
  <c r="F138" i="7"/>
  <c r="F138" i="6"/>
  <c r="H138" i="5"/>
  <c r="D143" i="8"/>
  <c r="F142" i="7"/>
  <c r="F142" i="6"/>
  <c r="H142" i="5"/>
  <c r="D147" i="8"/>
  <c r="F146" i="7"/>
  <c r="F146" i="6"/>
  <c r="H146" i="5"/>
  <c r="D151" i="8"/>
  <c r="F150" i="7"/>
  <c r="F150" i="6"/>
  <c r="H150" i="5"/>
  <c r="D155" i="8"/>
  <c r="F154" i="7"/>
  <c r="F154" i="6"/>
  <c r="H154" i="5"/>
  <c r="D159" i="8"/>
  <c r="F158" i="7"/>
  <c r="F158" i="6"/>
  <c r="H158" i="5"/>
  <c r="D163" i="8"/>
  <c r="F162" i="7"/>
  <c r="F162" i="6"/>
  <c r="H162" i="5"/>
  <c r="D167" i="8"/>
  <c r="F166" i="7"/>
  <c r="F166" i="6"/>
  <c r="H166" i="5"/>
  <c r="D171" i="8"/>
  <c r="F170" i="7"/>
  <c r="F170" i="6"/>
  <c r="H170" i="5"/>
  <c r="D175" i="8"/>
  <c r="F174" i="7"/>
  <c r="F174" i="6"/>
  <c r="H174" i="5"/>
  <c r="D179" i="8"/>
  <c r="F178" i="7"/>
  <c r="F178" i="6"/>
  <c r="H178" i="5"/>
  <c r="D183" i="8"/>
  <c r="F182" i="7"/>
  <c r="F182" i="6"/>
  <c r="H182" i="5"/>
  <c r="D187" i="8"/>
  <c r="F186" i="7"/>
  <c r="F186" i="6"/>
  <c r="H186" i="5"/>
  <c r="D191" i="8"/>
  <c r="F190" i="7"/>
  <c r="F190" i="6"/>
  <c r="H190" i="5"/>
  <c r="D195" i="8"/>
  <c r="F194" i="6"/>
  <c r="F194" i="7"/>
  <c r="H194" i="5"/>
  <c r="D199" i="8"/>
  <c r="F198" i="7"/>
  <c r="F198" i="6"/>
  <c r="H198" i="5"/>
  <c r="C5" i="5"/>
  <c r="C7" i="5"/>
  <c r="C9" i="5"/>
  <c r="C11" i="5"/>
  <c r="C13" i="5"/>
  <c r="C15" i="5"/>
  <c r="C19" i="5"/>
  <c r="C21" i="5"/>
  <c r="C23" i="5"/>
  <c r="C25" i="5"/>
  <c r="C27" i="5"/>
  <c r="C29" i="5"/>
  <c r="C31" i="5"/>
  <c r="C33" i="5"/>
  <c r="C35" i="5"/>
  <c r="C37" i="5"/>
  <c r="C39" i="5"/>
  <c r="C41" i="5"/>
  <c r="C43" i="5"/>
  <c r="C45" i="5"/>
  <c r="C47" i="5"/>
  <c r="C49" i="5"/>
  <c r="C51" i="5"/>
  <c r="C53" i="5"/>
  <c r="C55" i="5"/>
  <c r="C57" i="5"/>
  <c r="C59" i="5"/>
  <c r="C61" i="5"/>
  <c r="C63" i="5"/>
  <c r="C65" i="5"/>
  <c r="C67" i="5"/>
  <c r="C69" i="5"/>
  <c r="C71" i="5"/>
  <c r="C73" i="5"/>
  <c r="C75" i="5"/>
  <c r="C77" i="5"/>
  <c r="C79" i="5"/>
  <c r="C81" i="5"/>
  <c r="C83" i="5"/>
  <c r="C85" i="5"/>
  <c r="C87" i="5"/>
  <c r="C89" i="5"/>
  <c r="C91" i="5"/>
  <c r="C93" i="5"/>
  <c r="C95" i="5"/>
  <c r="C97" i="5"/>
  <c r="C99" i="5"/>
  <c r="B103" i="6"/>
  <c r="C103" i="5"/>
  <c r="B107" i="6"/>
  <c r="C107" i="5"/>
  <c r="B111" i="6"/>
  <c r="C111" i="5"/>
  <c r="B115" i="6"/>
  <c r="C115" i="5"/>
  <c r="B119" i="6"/>
  <c r="C119" i="5"/>
  <c r="B123" i="6"/>
  <c r="C123" i="5"/>
  <c r="B127" i="6"/>
  <c r="C127" i="5"/>
  <c r="B131" i="6"/>
  <c r="C131" i="5"/>
  <c r="B135" i="6"/>
  <c r="C135" i="5"/>
  <c r="B139" i="6"/>
  <c r="C139" i="5"/>
  <c r="B143" i="6"/>
  <c r="C143" i="5"/>
  <c r="B147" i="6"/>
  <c r="C147" i="5"/>
  <c r="B151" i="6"/>
  <c r="C151" i="5"/>
  <c r="B155" i="6"/>
  <c r="C155" i="5"/>
  <c r="B159" i="6"/>
  <c r="C159" i="5"/>
  <c r="B163" i="6"/>
  <c r="C163" i="5"/>
  <c r="B167" i="6"/>
  <c r="C167" i="5"/>
  <c r="B171" i="6"/>
  <c r="C171" i="5"/>
  <c r="B175" i="6"/>
  <c r="C175" i="5"/>
  <c r="B179" i="6"/>
  <c r="C179" i="5"/>
  <c r="B183" i="6"/>
  <c r="C183" i="5"/>
  <c r="B187" i="6"/>
  <c r="C187" i="5"/>
  <c r="B191" i="6"/>
  <c r="C191" i="5"/>
  <c r="B195" i="6"/>
  <c r="C195" i="5"/>
  <c r="B199" i="6"/>
  <c r="C199" i="5"/>
  <c r="F101" i="5"/>
  <c r="D103" i="6"/>
  <c r="F103" i="5"/>
  <c r="D107" i="6"/>
  <c r="F107" i="5"/>
  <c r="D111" i="6"/>
  <c r="F111" i="5"/>
  <c r="D115" i="6"/>
  <c r="F115" i="5"/>
  <c r="D119" i="6"/>
  <c r="F119" i="5"/>
  <c r="D123" i="6"/>
  <c r="F123" i="5"/>
  <c r="D127" i="6"/>
  <c r="F127" i="5"/>
  <c r="D131" i="6"/>
  <c r="F131" i="5"/>
  <c r="D135" i="6"/>
  <c r="F135" i="5"/>
  <c r="D139" i="6"/>
  <c r="F139" i="5"/>
  <c r="D143" i="6"/>
  <c r="F143" i="5"/>
  <c r="D147" i="6"/>
  <c r="F147" i="5"/>
  <c r="D151" i="6"/>
  <c r="F151" i="5"/>
  <c r="D155" i="6"/>
  <c r="F155" i="5"/>
  <c r="D159" i="6"/>
  <c r="F159" i="5"/>
  <c r="D163" i="6"/>
  <c r="F163" i="5"/>
  <c r="D167" i="6"/>
  <c r="F167" i="5"/>
  <c r="D171" i="6"/>
  <c r="F171" i="5"/>
  <c r="D175" i="6"/>
  <c r="F175" i="5"/>
  <c r="D179" i="6"/>
  <c r="F179" i="5"/>
  <c r="D183" i="6"/>
  <c r="F183" i="5"/>
  <c r="D187" i="6"/>
  <c r="F187" i="5"/>
  <c r="D191" i="6"/>
  <c r="F191" i="5"/>
  <c r="D195" i="6"/>
  <c r="F195" i="5"/>
  <c r="D199" i="6"/>
  <c r="F199" i="5"/>
  <c r="Z27" i="6"/>
  <c r="Y27" i="6"/>
  <c r="AC27" i="6" s="1"/>
  <c r="O27" i="6"/>
  <c r="N27" i="6"/>
  <c r="R27" i="6" s="1"/>
  <c r="AK27" i="6"/>
  <c r="AJ27" i="6"/>
  <c r="AN27" i="6" s="1"/>
  <c r="AJ39" i="6"/>
  <c r="AN39" i="6" s="1"/>
  <c r="Z39" i="6"/>
  <c r="Y39" i="6"/>
  <c r="AC39" i="6" s="1"/>
  <c r="O39" i="6"/>
  <c r="N39" i="6"/>
  <c r="R39" i="6" s="1"/>
  <c r="F7" i="7"/>
  <c r="D8" i="8"/>
  <c r="D12" i="8"/>
  <c r="F11" i="7"/>
  <c r="F11" i="6"/>
  <c r="F15" i="7"/>
  <c r="D16" i="8"/>
  <c r="F15" i="6"/>
  <c r="F19" i="7"/>
  <c r="D20" i="8"/>
  <c r="F19" i="6"/>
  <c r="D24" i="8"/>
  <c r="F23" i="7"/>
  <c r="F23" i="6"/>
  <c r="D28" i="8"/>
  <c r="F27" i="7"/>
  <c r="F27" i="6"/>
  <c r="D32" i="8"/>
  <c r="F31" i="7"/>
  <c r="F31" i="6"/>
  <c r="D36" i="8"/>
  <c r="F35" i="7"/>
  <c r="F35" i="6"/>
  <c r="D40" i="8"/>
  <c r="F39" i="7"/>
  <c r="F39" i="6"/>
  <c r="D44" i="8"/>
  <c r="F43" i="7"/>
  <c r="F43" i="6"/>
  <c r="F47" i="7"/>
  <c r="D48" i="8"/>
  <c r="F47" i="6"/>
  <c r="D52" i="8"/>
  <c r="F51" i="7"/>
  <c r="F51" i="6"/>
  <c r="D56" i="8"/>
  <c r="F55" i="7"/>
  <c r="F55" i="6"/>
  <c r="D60" i="8"/>
  <c r="F59" i="7"/>
  <c r="F59" i="6"/>
  <c r="D64" i="8"/>
  <c r="F63" i="7"/>
  <c r="F63" i="6"/>
  <c r="D68" i="8"/>
  <c r="F67" i="7"/>
  <c r="F67" i="6"/>
  <c r="D72" i="8"/>
  <c r="F71" i="7"/>
  <c r="F71" i="6"/>
  <c r="D76" i="8"/>
  <c r="F75" i="7"/>
  <c r="F75" i="6"/>
  <c r="D80" i="8"/>
  <c r="F79" i="7"/>
  <c r="F79" i="6"/>
  <c r="D84" i="8"/>
  <c r="F83" i="7"/>
  <c r="F83" i="6"/>
  <c r="D88" i="8"/>
  <c r="F87" i="7"/>
  <c r="F87" i="6"/>
  <c r="D92" i="8"/>
  <c r="F91" i="7"/>
  <c r="F91" i="6"/>
  <c r="D96" i="8"/>
  <c r="F95" i="7"/>
  <c r="F95" i="6"/>
  <c r="D100" i="8"/>
  <c r="F99" i="7"/>
  <c r="F99" i="6"/>
  <c r="D104" i="8"/>
  <c r="F103" i="7"/>
  <c r="F103" i="6"/>
  <c r="H103" i="5"/>
  <c r="D108" i="8"/>
  <c r="F107" i="7"/>
  <c r="F107" i="6"/>
  <c r="H107" i="5"/>
  <c r="D112" i="8"/>
  <c r="F111" i="7"/>
  <c r="F111" i="6"/>
  <c r="H111" i="5"/>
  <c r="D116" i="8"/>
  <c r="F115" i="7"/>
  <c r="F115" i="6"/>
  <c r="H115" i="5"/>
  <c r="D120" i="8"/>
  <c r="F119" i="7"/>
  <c r="F119" i="6"/>
  <c r="H119" i="5"/>
  <c r="D124" i="8"/>
  <c r="F123" i="7"/>
  <c r="F123" i="6"/>
  <c r="H123" i="5"/>
  <c r="D128" i="8"/>
  <c r="F127" i="7"/>
  <c r="F127" i="6"/>
  <c r="H127" i="5"/>
  <c r="D132" i="8"/>
  <c r="F131" i="7"/>
  <c r="F131" i="6"/>
  <c r="H131" i="5"/>
  <c r="D136" i="8"/>
  <c r="F135" i="7"/>
  <c r="F135" i="6"/>
  <c r="H135" i="5"/>
  <c r="D140" i="8"/>
  <c r="F139" i="7"/>
  <c r="F139" i="6"/>
  <c r="H139" i="5"/>
  <c r="D144" i="8"/>
  <c r="F143" i="7"/>
  <c r="F143" i="6"/>
  <c r="H143" i="5"/>
  <c r="D148" i="8"/>
  <c r="F147" i="7"/>
  <c r="F147" i="6"/>
  <c r="H147" i="5"/>
  <c r="D152" i="8"/>
  <c r="F151" i="7"/>
  <c r="F151" i="6"/>
  <c r="H151" i="5"/>
  <c r="D156" i="8"/>
  <c r="F155" i="7"/>
  <c r="F155" i="6"/>
  <c r="H155" i="5"/>
  <c r="D160" i="8"/>
  <c r="F159" i="7"/>
  <c r="F159" i="6"/>
  <c r="H159" i="5"/>
  <c r="D164" i="8"/>
  <c r="F163" i="7"/>
  <c r="F163" i="6"/>
  <c r="H163" i="5"/>
  <c r="D168" i="8"/>
  <c r="F167" i="7"/>
  <c r="F167" i="6"/>
  <c r="H167" i="5"/>
  <c r="D172" i="8"/>
  <c r="F171" i="7"/>
  <c r="F171" i="6"/>
  <c r="H171" i="5"/>
  <c r="D176" i="8"/>
  <c r="F175" i="7"/>
  <c r="F175" i="6"/>
  <c r="H175" i="5"/>
  <c r="D180" i="8"/>
  <c r="F179" i="7"/>
  <c r="F179" i="6"/>
  <c r="H179" i="5"/>
  <c r="D184" i="8"/>
  <c r="F183" i="7"/>
  <c r="F183" i="6"/>
  <c r="H183" i="5"/>
  <c r="D188" i="8"/>
  <c r="F187" i="7"/>
  <c r="F187" i="6"/>
  <c r="H187" i="5"/>
  <c r="D192" i="8"/>
  <c r="F191" i="7"/>
  <c r="F191" i="6"/>
  <c r="H191" i="5"/>
  <c r="D196" i="8"/>
  <c r="F195" i="7"/>
  <c r="F195" i="6"/>
  <c r="H195" i="5"/>
  <c r="D200" i="8"/>
  <c r="F199" i="7"/>
  <c r="F199" i="6"/>
  <c r="H199" i="5"/>
  <c r="F5" i="5"/>
  <c r="F7" i="5"/>
  <c r="F9" i="5"/>
  <c r="F11" i="5"/>
  <c r="F13" i="5"/>
  <c r="F15" i="5"/>
  <c r="F17" i="5"/>
  <c r="F19" i="5"/>
  <c r="F21" i="5"/>
  <c r="F23" i="5"/>
  <c r="F25" i="5"/>
  <c r="F27" i="5"/>
  <c r="F29" i="5"/>
  <c r="F31" i="5"/>
  <c r="F33" i="5"/>
  <c r="F35" i="5"/>
  <c r="F37" i="5"/>
  <c r="F39" i="5"/>
  <c r="F41" i="5"/>
  <c r="F43" i="5"/>
  <c r="F45" i="5"/>
  <c r="F47" i="5"/>
  <c r="F49" i="5"/>
  <c r="F51" i="5"/>
  <c r="F53" i="5"/>
  <c r="F55" i="5"/>
  <c r="F57" i="5"/>
  <c r="F59" i="5"/>
  <c r="F61" i="5"/>
  <c r="F63" i="5"/>
  <c r="F65" i="5"/>
  <c r="F67" i="5"/>
  <c r="F69" i="5"/>
  <c r="F71" i="5"/>
  <c r="F73" i="5"/>
  <c r="F75" i="5"/>
  <c r="F77" i="5"/>
  <c r="F79" i="5"/>
  <c r="F81" i="5"/>
  <c r="F83" i="5"/>
  <c r="F85" i="5"/>
  <c r="F87" i="5"/>
  <c r="F89" i="5"/>
  <c r="F91" i="5"/>
  <c r="F93" i="5"/>
  <c r="F95" i="5"/>
  <c r="F97" i="5"/>
  <c r="F99" i="5"/>
  <c r="Y40" i="6"/>
  <c r="AC40" i="6" s="1"/>
  <c r="AJ40" i="6"/>
  <c r="AN40" i="6" s="1"/>
  <c r="Z40" i="6"/>
  <c r="O40" i="6"/>
  <c r="N40" i="6"/>
  <c r="R40" i="6" s="1"/>
  <c r="D104" i="6"/>
  <c r="F104" i="5"/>
  <c r="D108" i="6"/>
  <c r="F108" i="5"/>
  <c r="D112" i="6"/>
  <c r="F112" i="5"/>
  <c r="D116" i="6"/>
  <c r="F116" i="5"/>
  <c r="D120" i="6"/>
  <c r="F120" i="5"/>
  <c r="D124" i="6"/>
  <c r="F124" i="5"/>
  <c r="D128" i="6"/>
  <c r="F128" i="5"/>
  <c r="D132" i="6"/>
  <c r="F132" i="5"/>
  <c r="D136" i="6"/>
  <c r="F136" i="5"/>
  <c r="D140" i="6"/>
  <c r="F140" i="5"/>
  <c r="D144" i="6"/>
  <c r="F144" i="5"/>
  <c r="D148" i="6"/>
  <c r="F148" i="5"/>
  <c r="D152" i="6"/>
  <c r="F152" i="5"/>
  <c r="D156" i="6"/>
  <c r="F156" i="5"/>
  <c r="D160" i="6"/>
  <c r="F160" i="5"/>
  <c r="D164" i="6"/>
  <c r="F164" i="5"/>
  <c r="D168" i="6"/>
  <c r="F168" i="5"/>
  <c r="D172" i="6"/>
  <c r="F172" i="5"/>
  <c r="D176" i="6"/>
  <c r="F176" i="5"/>
  <c r="D180" i="6"/>
  <c r="F180" i="5"/>
  <c r="D184" i="6"/>
  <c r="F184" i="5"/>
  <c r="D188" i="6"/>
  <c r="F188" i="5"/>
  <c r="D192" i="6"/>
  <c r="F192" i="5"/>
  <c r="D196" i="6"/>
  <c r="F196" i="5"/>
  <c r="D200" i="6"/>
  <c r="F200" i="5"/>
  <c r="H7" i="5"/>
  <c r="H11" i="5"/>
  <c r="H14" i="5"/>
  <c r="H15" i="5"/>
  <c r="H18" i="5"/>
  <c r="H19" i="5"/>
  <c r="H22" i="5"/>
  <c r="H23" i="5"/>
  <c r="H26" i="5"/>
  <c r="H27" i="5"/>
  <c r="H30" i="5"/>
  <c r="H31" i="5"/>
  <c r="H34" i="5"/>
  <c r="H35" i="5"/>
  <c r="H38" i="5"/>
  <c r="H39" i="5"/>
  <c r="H42" i="5"/>
  <c r="H43" i="5"/>
  <c r="H46" i="5"/>
  <c r="H47" i="5"/>
  <c r="H50" i="5"/>
  <c r="H51" i="5"/>
  <c r="H54" i="5"/>
  <c r="H55" i="5"/>
  <c r="H58" i="5"/>
  <c r="H59" i="5"/>
  <c r="H62" i="5"/>
  <c r="H63" i="5"/>
  <c r="H66" i="5"/>
  <c r="H67" i="5"/>
  <c r="H70" i="5"/>
  <c r="H71" i="5"/>
  <c r="H74" i="5"/>
  <c r="H75" i="5"/>
  <c r="H78" i="5"/>
  <c r="H79" i="5"/>
  <c r="H82" i="5"/>
  <c r="H83" i="5"/>
  <c r="H86" i="5"/>
  <c r="H87" i="5"/>
  <c r="H90" i="5"/>
  <c r="H91" i="5"/>
  <c r="H94" i="5"/>
  <c r="H95" i="5"/>
  <c r="H98" i="5"/>
  <c r="H99" i="5"/>
  <c r="O5" i="6"/>
  <c r="D13" i="8"/>
  <c r="F12" i="7"/>
  <c r="D17" i="8"/>
  <c r="F16" i="7"/>
  <c r="F16" i="6"/>
  <c r="D21" i="8"/>
  <c r="F20" i="7"/>
  <c r="F20" i="6"/>
  <c r="F24" i="7"/>
  <c r="D25" i="8"/>
  <c r="F24" i="6"/>
  <c r="F28" i="7"/>
  <c r="D29" i="8"/>
  <c r="F28" i="6"/>
  <c r="D33" i="8"/>
  <c r="F32" i="7"/>
  <c r="F32" i="6"/>
  <c r="D37" i="8"/>
  <c r="F36" i="7"/>
  <c r="F36" i="6"/>
  <c r="D41" i="8"/>
  <c r="F40" i="7"/>
  <c r="F40" i="6"/>
  <c r="D45" i="8"/>
  <c r="F44" i="7"/>
  <c r="F44" i="6"/>
  <c r="D49" i="8"/>
  <c r="F48" i="7"/>
  <c r="F48" i="6"/>
  <c r="F52" i="7"/>
  <c r="D53" i="8"/>
  <c r="F52" i="6"/>
  <c r="D57" i="8"/>
  <c r="F56" i="7"/>
  <c r="F56" i="6"/>
  <c r="D61" i="8"/>
  <c r="F60" i="7"/>
  <c r="F60" i="6"/>
  <c r="F64" i="7"/>
  <c r="D65" i="8"/>
  <c r="F64" i="6"/>
  <c r="D69" i="8"/>
  <c r="F68" i="7"/>
  <c r="F68" i="6"/>
  <c r="D73" i="8"/>
  <c r="F72" i="7"/>
  <c r="F72" i="6"/>
  <c r="D77" i="8"/>
  <c r="F76" i="7"/>
  <c r="F76" i="6"/>
  <c r="D81" i="8"/>
  <c r="F80" i="7"/>
  <c r="F80" i="6"/>
  <c r="D85" i="8"/>
  <c r="F84" i="7"/>
  <c r="F84" i="6"/>
  <c r="D89" i="8"/>
  <c r="F88" i="7"/>
  <c r="F88" i="6"/>
  <c r="D93" i="8"/>
  <c r="F92" i="7"/>
  <c r="F92" i="6"/>
  <c r="D97" i="8"/>
  <c r="F96" i="7"/>
  <c r="F96" i="6"/>
  <c r="D101" i="8"/>
  <c r="F100" i="7"/>
  <c r="F100" i="6"/>
  <c r="H100" i="5"/>
  <c r="D105" i="8"/>
  <c r="F104" i="7"/>
  <c r="F104" i="6"/>
  <c r="H104" i="5"/>
  <c r="D109" i="8"/>
  <c r="F108" i="7"/>
  <c r="F108" i="6"/>
  <c r="H108" i="5"/>
  <c r="F112" i="7"/>
  <c r="D113" i="8"/>
  <c r="F112" i="6"/>
  <c r="H112" i="5"/>
  <c r="D117" i="8"/>
  <c r="F116" i="7"/>
  <c r="F116" i="6"/>
  <c r="H116" i="5"/>
  <c r="D121" i="8"/>
  <c r="F120" i="7"/>
  <c r="F120" i="6"/>
  <c r="H120" i="5"/>
  <c r="D125" i="8"/>
  <c r="F124" i="7"/>
  <c r="F124" i="6"/>
  <c r="H124" i="5"/>
  <c r="D129" i="8"/>
  <c r="F128" i="7"/>
  <c r="F128" i="6"/>
  <c r="H128" i="5"/>
  <c r="D133" i="8"/>
  <c r="F132" i="7"/>
  <c r="F132" i="6"/>
  <c r="H132" i="5"/>
  <c r="D137" i="8"/>
  <c r="F136" i="7"/>
  <c r="F136" i="6"/>
  <c r="H136" i="5"/>
  <c r="D141" i="8"/>
  <c r="F140" i="7"/>
  <c r="F140" i="6"/>
  <c r="H140" i="5"/>
  <c r="D145" i="8"/>
  <c r="F144" i="7"/>
  <c r="F144" i="6"/>
  <c r="H144" i="5"/>
  <c r="F148" i="7"/>
  <c r="D149" i="8"/>
  <c r="F148" i="6"/>
  <c r="H148" i="5"/>
  <c r="D153" i="8"/>
  <c r="F152" i="7"/>
  <c r="F152" i="6"/>
  <c r="H152" i="5"/>
  <c r="D157" i="8"/>
  <c r="F156" i="7"/>
  <c r="F156" i="6"/>
  <c r="H156" i="5"/>
  <c r="D161" i="8"/>
  <c r="F160" i="7"/>
  <c r="F160" i="6"/>
  <c r="H160" i="5"/>
  <c r="D165" i="8"/>
  <c r="F164" i="7"/>
  <c r="F164" i="6"/>
  <c r="H164" i="5"/>
  <c r="D169" i="8"/>
  <c r="F168" i="7"/>
  <c r="F168" i="6"/>
  <c r="H168" i="5"/>
  <c r="D173" i="8"/>
  <c r="F172" i="7"/>
  <c r="F172" i="6"/>
  <c r="H172" i="5"/>
  <c r="D177" i="8"/>
  <c r="F176" i="7"/>
  <c r="F176" i="6"/>
  <c r="H176" i="5"/>
  <c r="D181" i="8"/>
  <c r="F180" i="7"/>
  <c r="F180" i="6"/>
  <c r="H180" i="5"/>
  <c r="F184" i="7"/>
  <c r="D185" i="8"/>
  <c r="F184" i="6"/>
  <c r="H184" i="5"/>
  <c r="D189" i="8"/>
  <c r="F188" i="7"/>
  <c r="F188" i="6"/>
  <c r="H188" i="5"/>
  <c r="D193" i="8"/>
  <c r="F192" i="7"/>
  <c r="F192" i="6"/>
  <c r="H192" i="5"/>
  <c r="F196" i="7"/>
  <c r="D197" i="8"/>
  <c r="F196" i="6"/>
  <c r="H196" i="5"/>
  <c r="D201" i="8"/>
  <c r="F200" i="7"/>
  <c r="F200" i="6"/>
  <c r="H200" i="5"/>
  <c r="F12" i="6"/>
  <c r="Z31" i="6"/>
  <c r="Y31" i="6"/>
  <c r="AC31" i="6" s="1"/>
  <c r="O31" i="6"/>
  <c r="N31" i="6"/>
  <c r="R31" i="6" s="1"/>
  <c r="AK31" i="6"/>
  <c r="AJ31" i="6"/>
  <c r="AN31" i="6" s="1"/>
  <c r="B101" i="6"/>
  <c r="C101" i="5"/>
  <c r="B105" i="6"/>
  <c r="C105" i="5"/>
  <c r="B109" i="6"/>
  <c r="C109" i="5"/>
  <c r="B113" i="6"/>
  <c r="C113" i="5"/>
  <c r="B117" i="6"/>
  <c r="C117" i="5"/>
  <c r="B121" i="6"/>
  <c r="C121" i="5"/>
  <c r="B125" i="6"/>
  <c r="C125" i="5"/>
  <c r="B129" i="6"/>
  <c r="C129" i="5"/>
  <c r="B133" i="6"/>
  <c r="C133" i="5"/>
  <c r="B137" i="6"/>
  <c r="C137" i="5"/>
  <c r="B141" i="6"/>
  <c r="C141" i="5"/>
  <c r="B145" i="6"/>
  <c r="C145" i="5"/>
  <c r="B149" i="6"/>
  <c r="C149" i="5"/>
  <c r="B153" i="6"/>
  <c r="C153" i="5"/>
  <c r="B157" i="6"/>
  <c r="C157" i="5"/>
  <c r="B161" i="6"/>
  <c r="C161" i="5"/>
  <c r="B165" i="6"/>
  <c r="C165" i="5"/>
  <c r="B169" i="6"/>
  <c r="C169" i="5"/>
  <c r="B173" i="6"/>
  <c r="C173" i="5"/>
  <c r="B177" i="6"/>
  <c r="C177" i="5"/>
  <c r="B181" i="6"/>
  <c r="C181" i="5"/>
  <c r="B185" i="6"/>
  <c r="C185" i="5"/>
  <c r="B189" i="6"/>
  <c r="C189" i="5"/>
  <c r="B193" i="6"/>
  <c r="C193" i="5"/>
  <c r="B197" i="6"/>
  <c r="C197" i="5"/>
  <c r="D105" i="6"/>
  <c r="F105" i="5"/>
  <c r="D109" i="6"/>
  <c r="F109" i="5"/>
  <c r="D113" i="6"/>
  <c r="F113" i="5"/>
  <c r="D117" i="6"/>
  <c r="F117" i="5"/>
  <c r="D121" i="6"/>
  <c r="F121" i="5"/>
  <c r="D125" i="6"/>
  <c r="F125" i="5"/>
  <c r="D129" i="6"/>
  <c r="F129" i="5"/>
  <c r="D133" i="6"/>
  <c r="F133" i="5"/>
  <c r="D137" i="6"/>
  <c r="F137" i="5"/>
  <c r="D141" i="6"/>
  <c r="F141" i="5"/>
  <c r="D145" i="6"/>
  <c r="F145" i="5"/>
  <c r="D149" i="6"/>
  <c r="F149" i="5"/>
  <c r="D153" i="6"/>
  <c r="F153" i="5"/>
  <c r="D157" i="6"/>
  <c r="F157" i="5"/>
  <c r="D161" i="6"/>
  <c r="F161" i="5"/>
  <c r="D165" i="6"/>
  <c r="F165" i="5"/>
  <c r="D169" i="6"/>
  <c r="F169" i="5"/>
  <c r="D173" i="6"/>
  <c r="F173" i="5"/>
  <c r="D177" i="6"/>
  <c r="F177" i="5"/>
  <c r="D181" i="6"/>
  <c r="F181" i="5"/>
  <c r="D185" i="6"/>
  <c r="F185" i="5"/>
  <c r="D189" i="6"/>
  <c r="F189" i="5"/>
  <c r="D193" i="6"/>
  <c r="F193" i="5"/>
  <c r="D197" i="6"/>
  <c r="F197" i="5"/>
  <c r="F7" i="6"/>
  <c r="O10" i="6"/>
  <c r="AK39" i="6"/>
  <c r="Z35" i="6"/>
  <c r="Y35" i="6"/>
  <c r="AC35" i="6" s="1"/>
  <c r="O35" i="6"/>
  <c r="N35" i="6"/>
  <c r="R35" i="6" s="1"/>
  <c r="AK35" i="6"/>
  <c r="AJ35" i="6"/>
  <c r="AN35" i="6" s="1"/>
  <c r="D102" i="6"/>
  <c r="F102" i="5"/>
  <c r="D106" i="6"/>
  <c r="F106" i="5"/>
  <c r="D110" i="6"/>
  <c r="F110" i="5"/>
  <c r="D114" i="6"/>
  <c r="F114" i="5"/>
  <c r="D118" i="6"/>
  <c r="F118" i="5"/>
  <c r="D122" i="6"/>
  <c r="F122" i="5"/>
  <c r="D126" i="6"/>
  <c r="F126" i="5"/>
  <c r="D130" i="6"/>
  <c r="F130" i="5"/>
  <c r="D134" i="6"/>
  <c r="F134" i="5"/>
  <c r="D138" i="6"/>
  <c r="F138" i="5"/>
  <c r="D142" i="6"/>
  <c r="F142" i="5"/>
  <c r="D146" i="6"/>
  <c r="F146" i="5"/>
  <c r="D150" i="6"/>
  <c r="F150" i="5"/>
  <c r="D154" i="6"/>
  <c r="F154" i="5"/>
  <c r="D158" i="6"/>
  <c r="F158" i="5"/>
  <c r="D162" i="6"/>
  <c r="F162" i="5"/>
  <c r="D166" i="6"/>
  <c r="F166" i="5"/>
  <c r="D170" i="6"/>
  <c r="F170" i="5"/>
  <c r="D174" i="6"/>
  <c r="F174" i="5"/>
  <c r="D178" i="6"/>
  <c r="F178" i="5"/>
  <c r="D182" i="6"/>
  <c r="F182" i="5"/>
  <c r="D186" i="6"/>
  <c r="F186" i="5"/>
  <c r="D190" i="6"/>
  <c r="F190" i="5"/>
  <c r="D194" i="6"/>
  <c r="F194" i="5"/>
  <c r="D198" i="6"/>
  <c r="F198" i="5"/>
  <c r="AE8" i="6"/>
  <c r="T9" i="6"/>
  <c r="AE13" i="6"/>
  <c r="AG13" i="6" s="1"/>
  <c r="Z15" i="6"/>
  <c r="Y15" i="6"/>
  <c r="AC15" i="6" s="1"/>
  <c r="O15" i="6"/>
  <c r="N15" i="6"/>
  <c r="R15" i="6" s="1"/>
  <c r="AK15" i="6"/>
  <c r="AJ15" i="6"/>
  <c r="AN15" i="6" s="1"/>
  <c r="Z5" i="6"/>
  <c r="AN6" i="6"/>
  <c r="Z7" i="6"/>
  <c r="O8" i="6"/>
  <c r="AC12" i="6"/>
  <c r="T13" i="6"/>
  <c r="T17" i="6"/>
  <c r="V17" i="6" s="1"/>
  <c r="AS17" i="6" s="1"/>
  <c r="T21" i="6"/>
  <c r="V21" i="6" s="1"/>
  <c r="T25" i="6"/>
  <c r="V25" i="6" s="1"/>
  <c r="T29" i="6"/>
  <c r="V29" i="6" s="1"/>
  <c r="AS29" i="6" s="1"/>
  <c r="T33" i="6"/>
  <c r="V33" i="6" s="1"/>
  <c r="T37" i="6"/>
  <c r="V37" i="6" s="1"/>
  <c r="Z46" i="6"/>
  <c r="Y46" i="6"/>
  <c r="AC46" i="6" s="1"/>
  <c r="AJ49" i="6"/>
  <c r="AN49" i="6" s="1"/>
  <c r="AK49" i="6"/>
  <c r="AP11" i="6"/>
  <c r="AR11" i="6" s="1"/>
  <c r="N12" i="6"/>
  <c r="R12" i="6" s="1"/>
  <c r="T40" i="6"/>
  <c r="V40" i="6" s="1"/>
  <c r="AS40" i="6" s="1"/>
  <c r="AP40" i="6"/>
  <c r="AR40" i="6" s="1"/>
  <c r="Z10" i="6"/>
  <c r="N16" i="6"/>
  <c r="R16" i="6" s="1"/>
  <c r="N20" i="6"/>
  <c r="R20" i="6" s="1"/>
  <c r="N24" i="6"/>
  <c r="R24" i="6" s="1"/>
  <c r="N28" i="6"/>
  <c r="R28" i="6" s="1"/>
  <c r="Y29" i="6"/>
  <c r="AC29" i="6" s="1"/>
  <c r="N32" i="6"/>
  <c r="R32" i="6" s="1"/>
  <c r="Y33" i="6"/>
  <c r="AC33" i="6" s="1"/>
  <c r="N36" i="6"/>
  <c r="R36" i="6" s="1"/>
  <c r="Y37" i="6"/>
  <c r="AC37" i="6" s="1"/>
  <c r="L8" i="9"/>
  <c r="AJ12" i="6"/>
  <c r="AJ16" i="6"/>
  <c r="AN16" i="6" s="1"/>
  <c r="T18" i="6"/>
  <c r="V18" i="6" s="1"/>
  <c r="AS18" i="6" s="1"/>
  <c r="AJ20" i="6"/>
  <c r="AN20" i="6" s="1"/>
  <c r="T22" i="6"/>
  <c r="V22" i="6" s="1"/>
  <c r="AS22" i="6" s="1"/>
  <c r="AJ24" i="6"/>
  <c r="AN24" i="6" s="1"/>
  <c r="T26" i="6"/>
  <c r="V26" i="6" s="1"/>
  <c r="AS26" i="6" s="1"/>
  <c r="AJ28" i="6"/>
  <c r="AN28" i="6" s="1"/>
  <c r="T30" i="6"/>
  <c r="V30" i="6" s="1"/>
  <c r="AS30" i="6" s="1"/>
  <c r="AP31" i="6"/>
  <c r="AR31" i="6" s="1"/>
  <c r="AS31" i="6" s="1"/>
  <c r="AJ32" i="6"/>
  <c r="AN32" i="6" s="1"/>
  <c r="T34" i="6"/>
  <c r="V34" i="6" s="1"/>
  <c r="AS34" i="6" s="1"/>
  <c r="AP35" i="6"/>
  <c r="AR35" i="6" s="1"/>
  <c r="AS35" i="6" s="1"/>
  <c r="AJ36" i="6"/>
  <c r="AN36" i="6" s="1"/>
  <c r="T38" i="6"/>
  <c r="V38" i="6" s="1"/>
  <c r="AS38" i="6" s="1"/>
  <c r="O42" i="6"/>
  <c r="AK77" i="6"/>
  <c r="Z77" i="6"/>
  <c r="Y77" i="6"/>
  <c r="AC77" i="6" s="1"/>
  <c r="AJ5" i="6"/>
  <c r="AN5" i="6" s="1"/>
  <c r="AJ7" i="6"/>
  <c r="AN7" i="6" s="1"/>
  <c r="AP9" i="6"/>
  <c r="N10" i="6"/>
  <c r="T11" i="6"/>
  <c r="AK12" i="6"/>
  <c r="AK16" i="6"/>
  <c r="AK20" i="6"/>
  <c r="AE21" i="6"/>
  <c r="AG21" i="6" s="1"/>
  <c r="AK24" i="6"/>
  <c r="AE25" i="6"/>
  <c r="AG25" i="6" s="1"/>
  <c r="AK28" i="6"/>
  <c r="AE29" i="6"/>
  <c r="AG29" i="6" s="1"/>
  <c r="AK32" i="6"/>
  <c r="AE33" i="6"/>
  <c r="AG33" i="6" s="1"/>
  <c r="AK36" i="6"/>
  <c r="AE37" i="6"/>
  <c r="AG37" i="6" s="1"/>
  <c r="AJ45" i="6"/>
  <c r="AN45" i="6" s="1"/>
  <c r="Z45" i="6"/>
  <c r="Y45" i="6"/>
  <c r="AC45" i="6" s="1"/>
  <c r="N45" i="6"/>
  <c r="R45" i="6" s="1"/>
  <c r="N46" i="6"/>
  <c r="R46" i="6" s="1"/>
  <c r="Z62" i="6"/>
  <c r="AJ62" i="6"/>
  <c r="AN62" i="6" s="1"/>
  <c r="Y62" i="6"/>
  <c r="AC62" i="6" s="1"/>
  <c r="O62" i="6"/>
  <c r="N62" i="6"/>
  <c r="R62" i="6" s="1"/>
  <c r="AK101" i="6"/>
  <c r="Y101" i="6"/>
  <c r="AC101" i="6" s="1"/>
  <c r="Z101" i="6"/>
  <c r="O101" i="6"/>
  <c r="N101" i="6"/>
  <c r="R101" i="6" s="1"/>
  <c r="AJ101" i="6"/>
  <c r="AN101" i="6" s="1"/>
  <c r="AK5" i="6"/>
  <c r="AK7" i="6"/>
  <c r="Z13" i="6"/>
  <c r="Z17" i="6"/>
  <c r="Z21" i="6"/>
  <c r="Z25" i="6"/>
  <c r="AJ48" i="6"/>
  <c r="AN48" i="6" s="1"/>
  <c r="Y48" i="6"/>
  <c r="AC48" i="6" s="1"/>
  <c r="N51" i="6"/>
  <c r="R51" i="6" s="1"/>
  <c r="AK85" i="6"/>
  <c r="Y85" i="6"/>
  <c r="AC85" i="6" s="1"/>
  <c r="Z85" i="6"/>
  <c r="AJ13" i="6"/>
  <c r="AJ17" i="6"/>
  <c r="AN17" i="6" s="1"/>
  <c r="AJ29" i="6"/>
  <c r="AN29" i="6" s="1"/>
  <c r="AJ33" i="6"/>
  <c r="AN33" i="6" s="1"/>
  <c r="AJ37" i="6"/>
  <c r="AN37" i="6" s="1"/>
  <c r="Y41" i="6"/>
  <c r="AC41" i="6" s="1"/>
  <c r="O49" i="6"/>
  <c r="I20" i="9"/>
  <c r="AP7" i="6"/>
  <c r="N8" i="6"/>
  <c r="R8" i="6" s="1"/>
  <c r="AK10" i="6"/>
  <c r="AK13" i="6"/>
  <c r="O16" i="6"/>
  <c r="AK17" i="6"/>
  <c r="O20" i="6"/>
  <c r="AK21" i="6"/>
  <c r="O24" i="6"/>
  <c r="AK25" i="6"/>
  <c r="O28" i="6"/>
  <c r="AK29" i="6"/>
  <c r="AK33" i="6"/>
  <c r="AK37" i="6"/>
  <c r="O67" i="6"/>
  <c r="N67" i="6"/>
  <c r="R67" i="6" s="1"/>
  <c r="AJ67" i="6"/>
  <c r="AN67" i="6" s="1"/>
  <c r="Z67" i="6"/>
  <c r="Y67" i="6"/>
  <c r="AC67" i="6" s="1"/>
  <c r="Y100" i="6"/>
  <c r="AC100" i="6" s="1"/>
  <c r="AK100" i="6"/>
  <c r="Z100" i="6"/>
  <c r="O100" i="6"/>
  <c r="N100" i="6"/>
  <c r="R100" i="6" s="1"/>
  <c r="AJ100" i="6"/>
  <c r="AN100" i="6" s="1"/>
  <c r="Z11" i="6"/>
  <c r="N14" i="6"/>
  <c r="R14" i="6" s="1"/>
  <c r="N18" i="6"/>
  <c r="R18" i="6" s="1"/>
  <c r="N22" i="6"/>
  <c r="R22" i="6" s="1"/>
  <c r="N26" i="6"/>
  <c r="R26" i="6" s="1"/>
  <c r="N30" i="6"/>
  <c r="R30" i="6" s="1"/>
  <c r="N34" i="6"/>
  <c r="R34" i="6" s="1"/>
  <c r="N38" i="6"/>
  <c r="R38" i="6" s="1"/>
  <c r="AE40" i="6"/>
  <c r="AG40" i="6" s="1"/>
  <c r="AJ42" i="6"/>
  <c r="AN42" i="6" s="1"/>
  <c r="AE44" i="6"/>
  <c r="AG44" i="6" s="1"/>
  <c r="T44" i="6"/>
  <c r="V44" i="6" s="1"/>
  <c r="AS44" i="6" s="1"/>
  <c r="O45" i="6"/>
  <c r="AJ46" i="6"/>
  <c r="AN46" i="6" s="1"/>
  <c r="AJ47" i="6"/>
  <c r="AN47" i="6" s="1"/>
  <c r="Y47" i="6"/>
  <c r="AC47" i="6" s="1"/>
  <c r="Y49" i="6"/>
  <c r="AC49" i="6" s="1"/>
  <c r="AK62" i="6"/>
  <c r="Z99" i="6"/>
  <c r="N99" i="6"/>
  <c r="R99" i="6" s="1"/>
  <c r="AJ8" i="6"/>
  <c r="T28" i="6"/>
  <c r="V28" i="6" s="1"/>
  <c r="AS28" i="6" s="1"/>
  <c r="T32" i="6"/>
  <c r="V32" i="6" s="1"/>
  <c r="AS32" i="6" s="1"/>
  <c r="T36" i="6"/>
  <c r="V36" i="6" s="1"/>
  <c r="AS36" i="6" s="1"/>
  <c r="AK46" i="6"/>
  <c r="Z49" i="6"/>
  <c r="AJ41" i="6"/>
  <c r="AN41" i="6" s="1"/>
  <c r="O41" i="6"/>
  <c r="N41" i="6"/>
  <c r="R41" i="6" s="1"/>
  <c r="AK41" i="6"/>
  <c r="O48" i="6"/>
  <c r="AK87" i="6"/>
  <c r="Y87" i="6"/>
  <c r="AC87" i="6" s="1"/>
  <c r="Z87" i="6"/>
  <c r="AK53" i="6"/>
  <c r="AJ55" i="6"/>
  <c r="AN55" i="6" s="1"/>
  <c r="AK56" i="6"/>
  <c r="N57" i="6"/>
  <c r="R57" i="6" s="1"/>
  <c r="AJ57" i="6"/>
  <c r="AN57" i="6" s="1"/>
  <c r="AK57" i="6"/>
  <c r="Y63" i="6"/>
  <c r="AC63" i="6" s="1"/>
  <c r="O65" i="6"/>
  <c r="N65" i="6"/>
  <c r="R65" i="6" s="1"/>
  <c r="AJ65" i="6"/>
  <c r="AN65" i="6" s="1"/>
  <c r="Z73" i="6"/>
  <c r="O81" i="6"/>
  <c r="AK55" i="6"/>
  <c r="O61" i="6"/>
  <c r="AK92" i="6"/>
  <c r="Y92" i="6"/>
  <c r="AC92" i="6" s="1"/>
  <c r="O92" i="6"/>
  <c r="N92" i="6"/>
  <c r="R92" i="6" s="1"/>
  <c r="AJ92" i="6"/>
  <c r="AN92" i="6" s="1"/>
  <c r="N60" i="6"/>
  <c r="R60" i="6" s="1"/>
  <c r="O69" i="6"/>
  <c r="N69" i="6"/>
  <c r="R69" i="6" s="1"/>
  <c r="AJ69" i="6"/>
  <c r="AN69" i="6" s="1"/>
  <c r="O60" i="6"/>
  <c r="AP130" i="6"/>
  <c r="AR130" i="6" s="1"/>
  <c r="AE130" i="6"/>
  <c r="AG130" i="6" s="1"/>
  <c r="T130" i="6"/>
  <c r="V130" i="6" s="1"/>
  <c r="AE42" i="6"/>
  <c r="AG42" i="6" s="1"/>
  <c r="T42" i="6"/>
  <c r="V42" i="6" s="1"/>
  <c r="AJ43" i="6"/>
  <c r="AN43" i="6" s="1"/>
  <c r="O50" i="6"/>
  <c r="O51" i="6"/>
  <c r="N52" i="6"/>
  <c r="R52" i="6" s="1"/>
  <c r="N53" i="6"/>
  <c r="R53" i="6" s="1"/>
  <c r="N58" i="6"/>
  <c r="R58" i="6" s="1"/>
  <c r="Y61" i="6"/>
  <c r="AC61" i="6" s="1"/>
  <c r="Y71" i="6"/>
  <c r="AC71" i="6" s="1"/>
  <c r="O73" i="6"/>
  <c r="N73" i="6"/>
  <c r="R73" i="6" s="1"/>
  <c r="AJ73" i="6"/>
  <c r="AN73" i="6" s="1"/>
  <c r="O89" i="6"/>
  <c r="AK97" i="6"/>
  <c r="Y97" i="6"/>
  <c r="AC97" i="6" s="1"/>
  <c r="Z97" i="6"/>
  <c r="O97" i="6"/>
  <c r="N97" i="6"/>
  <c r="R97" i="6" s="1"/>
  <c r="O52" i="6"/>
  <c r="O53" i="6"/>
  <c r="N55" i="6"/>
  <c r="R55" i="6" s="1"/>
  <c r="O57" i="6"/>
  <c r="O58" i="6"/>
  <c r="Y60" i="6"/>
  <c r="AC60" i="6" s="1"/>
  <c r="O63" i="6"/>
  <c r="N63" i="6"/>
  <c r="R63" i="6" s="1"/>
  <c r="AJ63" i="6"/>
  <c r="AN63" i="6" s="1"/>
  <c r="Z71" i="6"/>
  <c r="Z92" i="6"/>
  <c r="Y96" i="6"/>
  <c r="AC96" i="6" s="1"/>
  <c r="AK96" i="6"/>
  <c r="Z96" i="6"/>
  <c r="O96" i="6"/>
  <c r="N96" i="6"/>
  <c r="R96" i="6" s="1"/>
  <c r="Z51" i="6"/>
  <c r="AK60" i="6"/>
  <c r="N61" i="6"/>
  <c r="R61" i="6" s="1"/>
  <c r="AJ61" i="6"/>
  <c r="AN61" i="6" s="1"/>
  <c r="AK61" i="6"/>
  <c r="AJ123" i="6"/>
  <c r="AN123" i="6" s="1"/>
  <c r="Z123" i="6"/>
  <c r="N123" i="6"/>
  <c r="R123" i="6" s="1"/>
  <c r="O71" i="6"/>
  <c r="N71" i="6"/>
  <c r="R71" i="6" s="1"/>
  <c r="AJ71" i="6"/>
  <c r="AN71" i="6" s="1"/>
  <c r="T100" i="6"/>
  <c r="V100" i="6" s="1"/>
  <c r="AS100" i="6" s="1"/>
  <c r="AE100" i="6"/>
  <c r="AG100" i="6" s="1"/>
  <c r="Y128" i="6"/>
  <c r="AC128" i="6" s="1"/>
  <c r="O128" i="6"/>
  <c r="N128" i="6"/>
  <c r="R128" i="6" s="1"/>
  <c r="AK128" i="6"/>
  <c r="AJ128" i="6"/>
  <c r="AN128" i="6" s="1"/>
  <c r="Z128" i="6"/>
  <c r="N59" i="6"/>
  <c r="R59" i="6" s="1"/>
  <c r="AJ59" i="6"/>
  <c r="AN59" i="6" s="1"/>
  <c r="AK59" i="6"/>
  <c r="Z69" i="6"/>
  <c r="T104" i="6"/>
  <c r="V104" i="6" s="1"/>
  <c r="AS104" i="6" s="1"/>
  <c r="AE104" i="6"/>
  <c r="AG104" i="6" s="1"/>
  <c r="AK51" i="6"/>
  <c r="AJ56" i="6"/>
  <c r="AN56" i="6" s="1"/>
  <c r="O75" i="6"/>
  <c r="N75" i="6"/>
  <c r="R75" i="6" s="1"/>
  <c r="AJ75" i="6"/>
  <c r="AN75" i="6" s="1"/>
  <c r="AK116" i="6"/>
  <c r="Z116" i="6"/>
  <c r="AJ116" i="6"/>
  <c r="AN116" i="6" s="1"/>
  <c r="O116" i="6"/>
  <c r="N116" i="6"/>
  <c r="R116" i="6" s="1"/>
  <c r="Z93" i="6"/>
  <c r="AE94" i="6"/>
  <c r="AG94" i="6" s="1"/>
  <c r="AS94" i="6" s="1"/>
  <c r="Y98" i="6"/>
  <c r="AC98" i="6" s="1"/>
  <c r="AK98" i="6"/>
  <c r="AJ98" i="6"/>
  <c r="AN98" i="6" s="1"/>
  <c r="AK99" i="6"/>
  <c r="Y99" i="6"/>
  <c r="AC99" i="6" s="1"/>
  <c r="AJ99" i="6"/>
  <c r="AN99" i="6" s="1"/>
  <c r="AP102" i="6"/>
  <c r="AR102" i="6" s="1"/>
  <c r="T108" i="6"/>
  <c r="V108" i="6" s="1"/>
  <c r="AE108" i="6"/>
  <c r="AG108" i="6" s="1"/>
  <c r="Y110" i="6"/>
  <c r="AC110" i="6" s="1"/>
  <c r="N110" i="6"/>
  <c r="R110" i="6" s="1"/>
  <c r="AK110" i="6"/>
  <c r="AJ110" i="6"/>
  <c r="AN110" i="6" s="1"/>
  <c r="N111" i="6"/>
  <c r="R111" i="6" s="1"/>
  <c r="AV112" i="6"/>
  <c r="N112" i="6"/>
  <c r="R112" i="6" s="1"/>
  <c r="AE118" i="6"/>
  <c r="AG118" i="6" s="1"/>
  <c r="T118" i="6"/>
  <c r="V118" i="6" s="1"/>
  <c r="AP118" i="6"/>
  <c r="AR118" i="6" s="1"/>
  <c r="T120" i="6"/>
  <c r="V120" i="6" s="1"/>
  <c r="AP120" i="6"/>
  <c r="AR120" i="6" s="1"/>
  <c r="AP123" i="6"/>
  <c r="AR123" i="6" s="1"/>
  <c r="AE123" i="6"/>
  <c r="AG123" i="6" s="1"/>
  <c r="AP131" i="6"/>
  <c r="AR131" i="6" s="1"/>
  <c r="AE131" i="6"/>
  <c r="AG131" i="6" s="1"/>
  <c r="T131" i="6"/>
  <c r="V131" i="6" s="1"/>
  <c r="T46" i="6"/>
  <c r="V46" i="6" s="1"/>
  <c r="AS46" i="6" s="1"/>
  <c r="T48" i="6"/>
  <c r="V48" i="6" s="1"/>
  <c r="AS48" i="6" s="1"/>
  <c r="T50" i="6"/>
  <c r="V50" i="6" s="1"/>
  <c r="AS50" i="6" s="1"/>
  <c r="T52" i="6"/>
  <c r="V52" i="6" s="1"/>
  <c r="AS52" i="6" s="1"/>
  <c r="T54" i="6"/>
  <c r="V54" i="6" s="1"/>
  <c r="AS54" i="6" s="1"/>
  <c r="T56" i="6"/>
  <c r="V56" i="6" s="1"/>
  <c r="AS56" i="6" s="1"/>
  <c r="T58" i="6"/>
  <c r="V58" i="6" s="1"/>
  <c r="AS58" i="6" s="1"/>
  <c r="T60" i="6"/>
  <c r="V60" i="6" s="1"/>
  <c r="AS60" i="6" s="1"/>
  <c r="T62" i="6"/>
  <c r="V62" i="6" s="1"/>
  <c r="AS62" i="6" s="1"/>
  <c r="T64" i="6"/>
  <c r="V64" i="6" s="1"/>
  <c r="AS64" i="6" s="1"/>
  <c r="T66" i="6"/>
  <c r="V66" i="6" s="1"/>
  <c r="AS66" i="6" s="1"/>
  <c r="T68" i="6"/>
  <c r="V68" i="6" s="1"/>
  <c r="AS68" i="6" s="1"/>
  <c r="T70" i="6"/>
  <c r="V70" i="6" s="1"/>
  <c r="AS70" i="6" s="1"/>
  <c r="T72" i="6"/>
  <c r="V72" i="6" s="1"/>
  <c r="AS72" i="6" s="1"/>
  <c r="T74" i="6"/>
  <c r="V74" i="6" s="1"/>
  <c r="AS74" i="6" s="1"/>
  <c r="T76" i="6"/>
  <c r="V76" i="6" s="1"/>
  <c r="AS76" i="6" s="1"/>
  <c r="T78" i="6"/>
  <c r="V78" i="6" s="1"/>
  <c r="AS78" i="6" s="1"/>
  <c r="T80" i="6"/>
  <c r="V80" i="6" s="1"/>
  <c r="AS80" i="6" s="1"/>
  <c r="T82" i="6"/>
  <c r="V82" i="6" s="1"/>
  <c r="AS82" i="6" s="1"/>
  <c r="T84" i="6"/>
  <c r="V84" i="6" s="1"/>
  <c r="AS84" i="6" s="1"/>
  <c r="T86" i="6"/>
  <c r="V86" i="6" s="1"/>
  <c r="AS86" i="6" s="1"/>
  <c r="T88" i="6"/>
  <c r="V88" i="6" s="1"/>
  <c r="AS88" i="6" s="1"/>
  <c r="AJ89" i="6"/>
  <c r="AN89" i="6" s="1"/>
  <c r="Z90" i="6"/>
  <c r="N91" i="6"/>
  <c r="R91" i="6" s="1"/>
  <c r="Y94" i="6"/>
  <c r="AC94" i="6" s="1"/>
  <c r="AK94" i="6"/>
  <c r="AJ94" i="6"/>
  <c r="AN94" i="6" s="1"/>
  <c r="AK95" i="6"/>
  <c r="Y95" i="6"/>
  <c r="AC95" i="6" s="1"/>
  <c r="AJ95" i="6"/>
  <c r="AN95" i="6" s="1"/>
  <c r="AP98" i="6"/>
  <c r="AR98" i="6" s="1"/>
  <c r="AS98" i="6" s="1"/>
  <c r="N102" i="6"/>
  <c r="R102" i="6" s="1"/>
  <c r="N103" i="6"/>
  <c r="R103" i="6" s="1"/>
  <c r="O104" i="6"/>
  <c r="O105" i="6"/>
  <c r="O108" i="6"/>
  <c r="T110" i="6"/>
  <c r="V110" i="6" s="1"/>
  <c r="AE110" i="6"/>
  <c r="AG110" i="6" s="1"/>
  <c r="N118" i="6"/>
  <c r="R118" i="6" s="1"/>
  <c r="O121" i="6"/>
  <c r="AK121" i="6"/>
  <c r="Y121" i="6"/>
  <c r="AC121" i="6" s="1"/>
  <c r="AJ121" i="6"/>
  <c r="AN121" i="6" s="1"/>
  <c r="AK124" i="6"/>
  <c r="Z124" i="6"/>
  <c r="O124" i="6"/>
  <c r="AE126" i="6"/>
  <c r="AG126" i="6" s="1"/>
  <c r="AS126" i="6" s="1"/>
  <c r="T137" i="6"/>
  <c r="V137" i="6" s="1"/>
  <c r="AS137" i="6" s="1"/>
  <c r="AP137" i="6"/>
  <c r="AR137" i="6" s="1"/>
  <c r="AE137" i="6"/>
  <c r="AG137" i="6" s="1"/>
  <c r="AJ77" i="6"/>
  <c r="AN77" i="6" s="1"/>
  <c r="AJ79" i="6"/>
  <c r="AN79" i="6" s="1"/>
  <c r="AJ81" i="6"/>
  <c r="AN81" i="6" s="1"/>
  <c r="AJ83" i="6"/>
  <c r="AN83" i="6" s="1"/>
  <c r="AJ85" i="6"/>
  <c r="AN85" i="6" s="1"/>
  <c r="AJ87" i="6"/>
  <c r="AN87" i="6" s="1"/>
  <c r="AK89" i="6"/>
  <c r="O91" i="6"/>
  <c r="AK93" i="6"/>
  <c r="Y93" i="6"/>
  <c r="AC93" i="6" s="1"/>
  <c r="AJ93" i="6"/>
  <c r="AN93" i="6" s="1"/>
  <c r="AP96" i="6"/>
  <c r="AR96" i="6" s="1"/>
  <c r="AS96" i="6" s="1"/>
  <c r="O102" i="6"/>
  <c r="O103" i="6"/>
  <c r="T123" i="6"/>
  <c r="V123" i="6" s="1"/>
  <c r="AP94" i="6"/>
  <c r="AR94" i="6" s="1"/>
  <c r="AK107" i="6"/>
  <c r="Z107" i="6"/>
  <c r="Y107" i="6"/>
  <c r="AC107" i="6" s="1"/>
  <c r="T112" i="6"/>
  <c r="V112" i="6" s="1"/>
  <c r="AS112" i="6" s="1"/>
  <c r="AP112" i="6"/>
  <c r="AR112" i="6" s="1"/>
  <c r="O119" i="6"/>
  <c r="AK119" i="6"/>
  <c r="Z119" i="6"/>
  <c r="N119" i="6"/>
  <c r="R119" i="6" s="1"/>
  <c r="AJ119" i="6"/>
  <c r="AN119" i="6" s="1"/>
  <c r="N77" i="6"/>
  <c r="R77" i="6" s="1"/>
  <c r="N79" i="6"/>
  <c r="R79" i="6" s="1"/>
  <c r="N81" i="6"/>
  <c r="R81" i="6" s="1"/>
  <c r="N83" i="6"/>
  <c r="R83" i="6" s="1"/>
  <c r="N85" i="6"/>
  <c r="R85" i="6" s="1"/>
  <c r="N87" i="6"/>
  <c r="R87" i="6" s="1"/>
  <c r="N89" i="6"/>
  <c r="R89" i="6" s="1"/>
  <c r="O98" i="6"/>
  <c r="O99" i="6"/>
  <c r="Z105" i="6"/>
  <c r="AV115" i="6"/>
  <c r="AP125" i="6"/>
  <c r="AR125" i="6" s="1"/>
  <c r="AE125" i="6"/>
  <c r="AG125" i="6" s="1"/>
  <c r="T125" i="6"/>
  <c r="V125" i="6" s="1"/>
  <c r="AP132" i="6"/>
  <c r="AR132" i="6" s="1"/>
  <c r="AE132" i="6"/>
  <c r="AG132" i="6" s="1"/>
  <c r="Y140" i="6"/>
  <c r="AC140" i="6" s="1"/>
  <c r="AK140" i="6"/>
  <c r="AJ90" i="6"/>
  <c r="AN90" i="6" s="1"/>
  <c r="N94" i="6"/>
  <c r="R94" i="6" s="1"/>
  <c r="N95" i="6"/>
  <c r="R95" i="6" s="1"/>
  <c r="Y106" i="6"/>
  <c r="AC106" i="6" s="1"/>
  <c r="AK106" i="6"/>
  <c r="AJ106" i="6"/>
  <c r="AN106" i="6" s="1"/>
  <c r="AK109" i="6"/>
  <c r="Z109" i="6"/>
  <c r="Y109" i="6"/>
  <c r="AC109" i="6" s="1"/>
  <c r="Z117" i="6"/>
  <c r="Y117" i="6"/>
  <c r="AC117" i="6" s="1"/>
  <c r="AE120" i="6"/>
  <c r="AG120" i="6" s="1"/>
  <c r="AE133" i="6"/>
  <c r="AG133" i="6" s="1"/>
  <c r="T133" i="6"/>
  <c r="V133" i="6" s="1"/>
  <c r="AS133" i="6" s="1"/>
  <c r="AP133" i="6"/>
  <c r="AR133" i="6" s="1"/>
  <c r="AK90" i="6"/>
  <c r="Y91" i="6"/>
  <c r="AC91" i="6" s="1"/>
  <c r="N93" i="6"/>
  <c r="R93" i="6" s="1"/>
  <c r="O94" i="6"/>
  <c r="O95" i="6"/>
  <c r="Z110" i="6"/>
  <c r="O113" i="6"/>
  <c r="AK113" i="6"/>
  <c r="Y113" i="6"/>
  <c r="AC113" i="6" s="1"/>
  <c r="AJ113" i="6"/>
  <c r="AN113" i="6" s="1"/>
  <c r="AV161" i="6"/>
  <c r="N161" i="6"/>
  <c r="R161" i="6" s="1"/>
  <c r="Z98" i="6"/>
  <c r="AE102" i="6"/>
  <c r="AG102" i="6" s="1"/>
  <c r="AS102" i="6" s="1"/>
  <c r="T106" i="6"/>
  <c r="V106" i="6" s="1"/>
  <c r="AS106" i="6" s="1"/>
  <c r="AE106" i="6"/>
  <c r="AG106" i="6" s="1"/>
  <c r="N107" i="6"/>
  <c r="R107" i="6" s="1"/>
  <c r="AP108" i="6"/>
  <c r="AR108" i="6" s="1"/>
  <c r="AK111" i="6"/>
  <c r="Z111" i="6"/>
  <c r="Y111" i="6"/>
  <c r="AC111" i="6" s="1"/>
  <c r="AP115" i="6"/>
  <c r="AR115" i="6" s="1"/>
  <c r="AE115" i="6"/>
  <c r="AG115" i="6" s="1"/>
  <c r="AS115" i="6" s="1"/>
  <c r="AJ124" i="6"/>
  <c r="AN124" i="6" s="1"/>
  <c r="T132" i="6"/>
  <c r="V132" i="6" s="1"/>
  <c r="Z134" i="6"/>
  <c r="O134" i="6"/>
  <c r="AK134" i="6"/>
  <c r="Y134" i="6"/>
  <c r="AC134" i="6" s="1"/>
  <c r="N134" i="6"/>
  <c r="R134" i="6" s="1"/>
  <c r="Y104" i="6"/>
  <c r="AC104" i="6" s="1"/>
  <c r="AK104" i="6"/>
  <c r="AJ104" i="6"/>
  <c r="AN104" i="6" s="1"/>
  <c r="AK105" i="6"/>
  <c r="Y105" i="6"/>
  <c r="AC105" i="6" s="1"/>
  <c r="O107" i="6"/>
  <c r="AE112" i="6"/>
  <c r="AG112" i="6" s="1"/>
  <c r="Y102" i="6"/>
  <c r="AC102" i="6" s="1"/>
  <c r="AK102" i="6"/>
  <c r="AJ102" i="6"/>
  <c r="AN102" i="6" s="1"/>
  <c r="AK103" i="6"/>
  <c r="Y103" i="6"/>
  <c r="AC103" i="6" s="1"/>
  <c r="AJ103" i="6"/>
  <c r="AN103" i="6" s="1"/>
  <c r="N106" i="6"/>
  <c r="R106" i="6" s="1"/>
  <c r="Y108" i="6"/>
  <c r="AC108" i="6" s="1"/>
  <c r="N108" i="6"/>
  <c r="R108" i="6" s="1"/>
  <c r="AK108" i="6"/>
  <c r="AJ108" i="6"/>
  <c r="AN108" i="6" s="1"/>
  <c r="Y116" i="6"/>
  <c r="AC116" i="6" s="1"/>
  <c r="Y119" i="6"/>
  <c r="AC119" i="6" s="1"/>
  <c r="Y123" i="6"/>
  <c r="AC123" i="6" s="1"/>
  <c r="Z132" i="6"/>
  <c r="AJ138" i="6"/>
  <c r="AN138" i="6" s="1"/>
  <c r="Z138" i="6"/>
  <c r="Y138" i="6"/>
  <c r="AC138" i="6" s="1"/>
  <c r="N138" i="6"/>
  <c r="R138" i="6" s="1"/>
  <c r="AK138" i="6"/>
  <c r="AE139" i="6"/>
  <c r="AG139" i="6" s="1"/>
  <c r="AS139" i="6" s="1"/>
  <c r="AP142" i="6"/>
  <c r="AR142" i="6" s="1"/>
  <c r="T142" i="6"/>
  <c r="V142" i="6" s="1"/>
  <c r="AK148" i="6"/>
  <c r="N148" i="6"/>
  <c r="R148" i="6" s="1"/>
  <c r="Z178" i="6"/>
  <c r="AJ178" i="6"/>
  <c r="AN178" i="6" s="1"/>
  <c r="AJ112" i="6"/>
  <c r="AN112" i="6" s="1"/>
  <c r="Z114" i="6"/>
  <c r="AJ120" i="6"/>
  <c r="AN120" i="6" s="1"/>
  <c r="Z122" i="6"/>
  <c r="Z126" i="6"/>
  <c r="AP129" i="6"/>
  <c r="AR129" i="6" s="1"/>
  <c r="AE129" i="6"/>
  <c r="AG129" i="6" s="1"/>
  <c r="AS129" i="6" s="1"/>
  <c r="AP148" i="6"/>
  <c r="AR148" i="6" s="1"/>
  <c r="T148" i="6"/>
  <c r="V148" i="6" s="1"/>
  <c r="AV167" i="6"/>
  <c r="N167" i="6"/>
  <c r="R167" i="6" s="1"/>
  <c r="AJ132" i="6"/>
  <c r="AN132" i="6" s="1"/>
  <c r="AE148" i="6"/>
  <c r="AG148" i="6" s="1"/>
  <c r="Z166" i="6"/>
  <c r="AJ166" i="6"/>
  <c r="AN166" i="6" s="1"/>
  <c r="AJ114" i="6"/>
  <c r="AN114" i="6" s="1"/>
  <c r="AJ122" i="6"/>
  <c r="AN122" i="6" s="1"/>
  <c r="AJ126" i="6"/>
  <c r="AN126" i="6" s="1"/>
  <c r="Y135" i="6"/>
  <c r="AC135" i="6" s="1"/>
  <c r="O135" i="6"/>
  <c r="AK135" i="6"/>
  <c r="O138" i="6"/>
  <c r="AP146" i="6"/>
  <c r="AR146" i="6" s="1"/>
  <c r="T146" i="6"/>
  <c r="V146" i="6" s="1"/>
  <c r="O115" i="6"/>
  <c r="AK115" i="6"/>
  <c r="O123" i="6"/>
  <c r="AK123" i="6"/>
  <c r="AP127" i="6"/>
  <c r="AR127" i="6" s="1"/>
  <c r="AE127" i="6"/>
  <c r="AG127" i="6" s="1"/>
  <c r="AS127" i="6" s="1"/>
  <c r="AE142" i="6"/>
  <c r="AG142" i="6" s="1"/>
  <c r="Y124" i="6"/>
  <c r="AC124" i="6" s="1"/>
  <c r="Y126" i="6"/>
  <c r="AC126" i="6" s="1"/>
  <c r="O126" i="6"/>
  <c r="Y132" i="6"/>
  <c r="AC132" i="6" s="1"/>
  <c r="O132" i="6"/>
  <c r="AP141" i="6"/>
  <c r="AR141" i="6" s="1"/>
  <c r="AE141" i="6"/>
  <c r="AG141" i="6" s="1"/>
  <c r="T141" i="6"/>
  <c r="V141" i="6" s="1"/>
  <c r="AS141" i="6" s="1"/>
  <c r="T113" i="6"/>
  <c r="V113" i="6" s="1"/>
  <c r="AS113" i="6" s="1"/>
  <c r="O117" i="6"/>
  <c r="AK117" i="6"/>
  <c r="T121" i="6"/>
  <c r="V121" i="6" s="1"/>
  <c r="AS121" i="6" s="1"/>
  <c r="N135" i="6"/>
  <c r="R135" i="6" s="1"/>
  <c r="Y136" i="6"/>
  <c r="AC136" i="6" s="1"/>
  <c r="O151" i="6"/>
  <c r="AK151" i="6"/>
  <c r="AJ151" i="6"/>
  <c r="AN151" i="6" s="1"/>
  <c r="Z151" i="6"/>
  <c r="Y151" i="6"/>
  <c r="AC151" i="6" s="1"/>
  <c r="AJ184" i="6"/>
  <c r="AN184" i="6" s="1"/>
  <c r="Z184" i="6"/>
  <c r="Y184" i="6"/>
  <c r="AC184" i="6" s="1"/>
  <c r="O184" i="6"/>
  <c r="AK184" i="6"/>
  <c r="AP144" i="6"/>
  <c r="AR144" i="6" s="1"/>
  <c r="T144" i="6"/>
  <c r="V144" i="6" s="1"/>
  <c r="AE144" i="6"/>
  <c r="AG144" i="6" s="1"/>
  <c r="T155" i="6"/>
  <c r="V155" i="6" s="1"/>
  <c r="AS155" i="6" s="1"/>
  <c r="AE155" i="6"/>
  <c r="AG155" i="6" s="1"/>
  <c r="AP155" i="6"/>
  <c r="AR155" i="6" s="1"/>
  <c r="Y163" i="6"/>
  <c r="AC163" i="6" s="1"/>
  <c r="AK163" i="6"/>
  <c r="N163" i="6"/>
  <c r="R163" i="6" s="1"/>
  <c r="AE119" i="6"/>
  <c r="AG119" i="6" s="1"/>
  <c r="AS119" i="6" s="1"/>
  <c r="N126" i="6"/>
  <c r="R126" i="6" s="1"/>
  <c r="AE128" i="6"/>
  <c r="AG128" i="6" s="1"/>
  <c r="AS128" i="6" s="1"/>
  <c r="Y130" i="6"/>
  <c r="AC130" i="6" s="1"/>
  <c r="O130" i="6"/>
  <c r="N132" i="6"/>
  <c r="R132" i="6" s="1"/>
  <c r="Z135" i="6"/>
  <c r="N152" i="6"/>
  <c r="R152" i="6" s="1"/>
  <c r="O152" i="6"/>
  <c r="AJ185" i="6"/>
  <c r="AN185" i="6" s="1"/>
  <c r="Y185" i="6"/>
  <c r="AC185" i="6" s="1"/>
  <c r="N185" i="6"/>
  <c r="R185" i="6" s="1"/>
  <c r="O155" i="6"/>
  <c r="Z160" i="6"/>
  <c r="AK169" i="6"/>
  <c r="AP138" i="6"/>
  <c r="AR138" i="6" s="1"/>
  <c r="AS138" i="6" s="1"/>
  <c r="N139" i="6"/>
  <c r="R139" i="6" s="1"/>
  <c r="AE140" i="6"/>
  <c r="AG140" i="6" s="1"/>
  <c r="AS140" i="6" s="1"/>
  <c r="O142" i="6"/>
  <c r="AJ142" i="6"/>
  <c r="AN142" i="6" s="1"/>
  <c r="Z142" i="6"/>
  <c r="Y142" i="6"/>
  <c r="AC142" i="6" s="1"/>
  <c r="O146" i="6"/>
  <c r="AJ146" i="6"/>
  <c r="AN146" i="6" s="1"/>
  <c r="Z146" i="6"/>
  <c r="Y146" i="6"/>
  <c r="AC146" i="6" s="1"/>
  <c r="Z155" i="6"/>
  <c r="Z156" i="6"/>
  <c r="AK156" i="6"/>
  <c r="O171" i="6"/>
  <c r="AJ136" i="6"/>
  <c r="AN136" i="6" s="1"/>
  <c r="O140" i="6"/>
  <c r="AJ140" i="6"/>
  <c r="AN140" i="6" s="1"/>
  <c r="Z140" i="6"/>
  <c r="Z159" i="6"/>
  <c r="O159" i="6"/>
  <c r="N159" i="6"/>
  <c r="R159" i="6" s="1"/>
  <c r="O187" i="6"/>
  <c r="Z187" i="6"/>
  <c r="AJ187" i="6"/>
  <c r="AN187" i="6" s="1"/>
  <c r="Y187" i="6"/>
  <c r="AC187" i="6" s="1"/>
  <c r="N187" i="6"/>
  <c r="R187" i="6" s="1"/>
  <c r="AK125" i="6"/>
  <c r="AK127" i="6"/>
  <c r="AK129" i="6"/>
  <c r="AK131" i="6"/>
  <c r="AJ134" i="6"/>
  <c r="AN134" i="6" s="1"/>
  <c r="AK136" i="6"/>
  <c r="O149" i="6"/>
  <c r="AK149" i="6"/>
  <c r="N151" i="6"/>
  <c r="R151" i="6" s="1"/>
  <c r="Y171" i="6"/>
  <c r="AC171" i="6" s="1"/>
  <c r="Y192" i="6"/>
  <c r="AC192" i="6" s="1"/>
  <c r="N192" i="6"/>
  <c r="R192" i="6" s="1"/>
  <c r="AK192" i="6"/>
  <c r="AJ192" i="6"/>
  <c r="AN192" i="6" s="1"/>
  <c r="Z192" i="6"/>
  <c r="O192" i="6"/>
  <c r="N136" i="6"/>
  <c r="R136" i="6" s="1"/>
  <c r="N137" i="6"/>
  <c r="R137" i="6" s="1"/>
  <c r="N140" i="6"/>
  <c r="R140" i="6" s="1"/>
  <c r="Y143" i="6"/>
  <c r="AC143" i="6" s="1"/>
  <c r="O144" i="6"/>
  <c r="AJ144" i="6"/>
  <c r="AN144" i="6" s="1"/>
  <c r="Z144" i="6"/>
  <c r="Y144" i="6"/>
  <c r="AC144" i="6" s="1"/>
  <c r="Y147" i="6"/>
  <c r="AC147" i="6" s="1"/>
  <c r="O148" i="6"/>
  <c r="Y156" i="6"/>
  <c r="AC156" i="6" s="1"/>
  <c r="Y159" i="6"/>
  <c r="AC159" i="6" s="1"/>
  <c r="Y160" i="6"/>
  <c r="AC160" i="6" s="1"/>
  <c r="AK155" i="6"/>
  <c r="Y155" i="6"/>
  <c r="AC155" i="6" s="1"/>
  <c r="N155" i="6"/>
  <c r="R155" i="6" s="1"/>
  <c r="Y166" i="6"/>
  <c r="AC166" i="6" s="1"/>
  <c r="AK187" i="6"/>
  <c r="T150" i="6"/>
  <c r="V150" i="6" s="1"/>
  <c r="AS150" i="6" s="1"/>
  <c r="T152" i="6"/>
  <c r="V152" i="6" s="1"/>
  <c r="AS152" i="6" s="1"/>
  <c r="AJ153" i="6"/>
  <c r="AN153" i="6" s="1"/>
  <c r="N156" i="6"/>
  <c r="R156" i="6" s="1"/>
  <c r="AK160" i="6"/>
  <c r="Z161" i="6"/>
  <c r="AJ161" i="6"/>
  <c r="AN161" i="6" s="1"/>
  <c r="AK166" i="6"/>
  <c r="Z167" i="6"/>
  <c r="AJ167" i="6"/>
  <c r="AN167" i="6" s="1"/>
  <c r="AK172" i="6"/>
  <c r="Z173" i="6"/>
  <c r="AJ173" i="6"/>
  <c r="AN173" i="6" s="1"/>
  <c r="AK178" i="6"/>
  <c r="Z179" i="6"/>
  <c r="AJ179" i="6"/>
  <c r="AN179" i="6" s="1"/>
  <c r="AK186" i="6"/>
  <c r="N188" i="6"/>
  <c r="R188" i="6" s="1"/>
  <c r="AJ188" i="6"/>
  <c r="AN188" i="6" s="1"/>
  <c r="O189" i="6"/>
  <c r="Z189" i="6"/>
  <c r="AK189" i="6"/>
  <c r="N193" i="6"/>
  <c r="R193" i="6" s="1"/>
  <c r="Z194" i="6"/>
  <c r="N196" i="6"/>
  <c r="R196" i="6" s="1"/>
  <c r="AK161" i="6"/>
  <c r="N165" i="6"/>
  <c r="R165" i="6" s="1"/>
  <c r="AK167" i="6"/>
  <c r="N171" i="6"/>
  <c r="R171" i="6" s="1"/>
  <c r="AK173" i="6"/>
  <c r="N177" i="6"/>
  <c r="R177" i="6" s="1"/>
  <c r="AK179" i="6"/>
  <c r="Y181" i="6"/>
  <c r="AC181" i="6" s="1"/>
  <c r="N183" i="6"/>
  <c r="R183" i="6" s="1"/>
  <c r="AK188" i="6"/>
  <c r="AK191" i="6"/>
  <c r="AJ191" i="6"/>
  <c r="AN191" i="6" s="1"/>
  <c r="O193" i="6"/>
  <c r="AK195" i="6"/>
  <c r="Z195" i="6"/>
  <c r="O195" i="6"/>
  <c r="O196" i="6"/>
  <c r="Y200" i="6"/>
  <c r="AC200" i="6" s="1"/>
  <c r="AJ200" i="6"/>
  <c r="AN200" i="6" s="1"/>
  <c r="Z200" i="6"/>
  <c r="O200" i="6"/>
  <c r="N200" i="6"/>
  <c r="R200" i="6" s="1"/>
  <c r="Y148" i="6"/>
  <c r="AC148" i="6" s="1"/>
  <c r="Y150" i="6"/>
  <c r="AC150" i="6" s="1"/>
  <c r="Y152" i="6"/>
  <c r="AC152" i="6" s="1"/>
  <c r="Z154" i="6"/>
  <c r="N162" i="6"/>
  <c r="R162" i="6" s="1"/>
  <c r="N168" i="6"/>
  <c r="R168" i="6" s="1"/>
  <c r="N174" i="6"/>
  <c r="R174" i="6" s="1"/>
  <c r="N180" i="6"/>
  <c r="R180" i="6" s="1"/>
  <c r="AK190" i="6"/>
  <c r="Z148" i="6"/>
  <c r="Z150" i="6"/>
  <c r="Z152" i="6"/>
  <c r="N153" i="6"/>
  <c r="R153" i="6" s="1"/>
  <c r="AP153" i="6"/>
  <c r="AR153" i="6" s="1"/>
  <c r="AS153" i="6" s="1"/>
  <c r="AJ157" i="6"/>
  <c r="AN157" i="6" s="1"/>
  <c r="Y158" i="6"/>
  <c r="AC158" i="6" s="1"/>
  <c r="O160" i="6"/>
  <c r="AJ162" i="6"/>
  <c r="AN162" i="6" s="1"/>
  <c r="Y164" i="6"/>
  <c r="AC164" i="6" s="1"/>
  <c r="O166" i="6"/>
  <c r="AJ168" i="6"/>
  <c r="AN168" i="6" s="1"/>
  <c r="Y170" i="6"/>
  <c r="AC170" i="6" s="1"/>
  <c r="O172" i="6"/>
  <c r="AJ174" i="6"/>
  <c r="AN174" i="6" s="1"/>
  <c r="Y176" i="6"/>
  <c r="AC176" i="6" s="1"/>
  <c r="O178" i="6"/>
  <c r="AJ180" i="6"/>
  <c r="AN180" i="6" s="1"/>
  <c r="Y182" i="6"/>
  <c r="AC182" i="6" s="1"/>
  <c r="Z196" i="6"/>
  <c r="AK197" i="6"/>
  <c r="O197" i="6"/>
  <c r="AJ197" i="6"/>
  <c r="AN197" i="6" s="1"/>
  <c r="Z158" i="6"/>
  <c r="Z163" i="6"/>
  <c r="AJ163" i="6"/>
  <c r="AN163" i="6" s="1"/>
  <c r="Z169" i="6"/>
  <c r="AJ169" i="6"/>
  <c r="AN169" i="6" s="1"/>
  <c r="Z175" i="6"/>
  <c r="AJ175" i="6"/>
  <c r="AN175" i="6" s="1"/>
  <c r="Z181" i="6"/>
  <c r="AJ181" i="6"/>
  <c r="AN181" i="6" s="1"/>
  <c r="Y194" i="6"/>
  <c r="AC194" i="6" s="1"/>
  <c r="AJ194" i="6"/>
  <c r="AN194" i="6" s="1"/>
  <c r="AK181" i="6"/>
  <c r="N189" i="6"/>
  <c r="R189" i="6" s="1"/>
  <c r="O191" i="6"/>
  <c r="AJ196" i="6"/>
  <c r="AN196" i="6" s="1"/>
  <c r="AJ148" i="6"/>
  <c r="AN148" i="6" s="1"/>
  <c r="AJ150" i="6"/>
  <c r="AN150" i="6" s="1"/>
  <c r="AJ152" i="6"/>
  <c r="AN152" i="6" s="1"/>
  <c r="N157" i="6"/>
  <c r="R157" i="6" s="1"/>
  <c r="AJ158" i="6"/>
  <c r="AN158" i="6" s="1"/>
  <c r="O162" i="6"/>
  <c r="AJ164" i="6"/>
  <c r="AN164" i="6" s="1"/>
  <c r="O168" i="6"/>
  <c r="AJ170" i="6"/>
  <c r="AN170" i="6" s="1"/>
  <c r="O174" i="6"/>
  <c r="AJ176" i="6"/>
  <c r="AN176" i="6" s="1"/>
  <c r="O180" i="6"/>
  <c r="AJ182" i="6"/>
  <c r="AN182" i="6" s="1"/>
  <c r="N197" i="6"/>
  <c r="R197" i="6" s="1"/>
  <c r="AK199" i="6"/>
  <c r="AJ199" i="6"/>
  <c r="AN199" i="6" s="1"/>
  <c r="Z199" i="6"/>
  <c r="Y199" i="6"/>
  <c r="AC199" i="6" s="1"/>
  <c r="Z165" i="6"/>
  <c r="AJ165" i="6"/>
  <c r="AN165" i="6" s="1"/>
  <c r="Z171" i="6"/>
  <c r="AJ171" i="6"/>
  <c r="AN171" i="6" s="1"/>
  <c r="Z177" i="6"/>
  <c r="AJ177" i="6"/>
  <c r="AN177" i="6" s="1"/>
  <c r="Z183" i="6"/>
  <c r="AJ183" i="6"/>
  <c r="AN183" i="6" s="1"/>
  <c r="AK193" i="6"/>
  <c r="AJ193" i="6"/>
  <c r="AN193" i="6" s="1"/>
  <c r="Z193" i="6"/>
  <c r="T199" i="6"/>
  <c r="V199" i="6" s="1"/>
  <c r="AP199" i="6"/>
  <c r="AR199" i="6" s="1"/>
  <c r="N160" i="6"/>
  <c r="R160" i="6" s="1"/>
  <c r="O163" i="6"/>
  <c r="N166" i="6"/>
  <c r="R166" i="6" s="1"/>
  <c r="O169" i="6"/>
  <c r="N172" i="6"/>
  <c r="R172" i="6" s="1"/>
  <c r="O175" i="6"/>
  <c r="N178" i="6"/>
  <c r="R178" i="6" s="1"/>
  <c r="O181" i="6"/>
  <c r="N184" i="6"/>
  <c r="R184" i="6" s="1"/>
  <c r="O185" i="6"/>
  <c r="Z185" i="6"/>
  <c r="AK185" i="6"/>
  <c r="T193" i="6"/>
  <c r="V193" i="6" s="1"/>
  <c r="AP193" i="6"/>
  <c r="AR193" i="6" s="1"/>
  <c r="Z197" i="6"/>
  <c r="Y196" i="6"/>
  <c r="AC196" i="6" s="1"/>
  <c r="Y198" i="6"/>
  <c r="AC198" i="6" s="1"/>
  <c r="AE195" i="6"/>
  <c r="AG195" i="6" s="1"/>
  <c r="AS195" i="6" s="1"/>
  <c r="N198" i="6"/>
  <c r="R198" i="6" s="1"/>
  <c r="AU126" i="6" l="1"/>
  <c r="Q126" i="7" s="1"/>
  <c r="BE126" i="6"/>
  <c r="AU119" i="6"/>
  <c r="Q119" i="7" s="1"/>
  <c r="BE119" i="6"/>
  <c r="AU94" i="6"/>
  <c r="Q94" i="7" s="1"/>
  <c r="BE94" i="6"/>
  <c r="AU35" i="6"/>
  <c r="Q35" i="7" s="1"/>
  <c r="BE35" i="6"/>
  <c r="AU139" i="6"/>
  <c r="Q139" i="7" s="1"/>
  <c r="BE139" i="6"/>
  <c r="AU98" i="6"/>
  <c r="Q98" i="7" s="1"/>
  <c r="BE98" i="6"/>
  <c r="AU127" i="6"/>
  <c r="Q127" i="7" s="1"/>
  <c r="BE127" i="6"/>
  <c r="AU31" i="6"/>
  <c r="Q31" i="7" s="1"/>
  <c r="BE31" i="6"/>
  <c r="AU140" i="6"/>
  <c r="Q140" i="7" s="1"/>
  <c r="BE140" i="6"/>
  <c r="AU102" i="6"/>
  <c r="Q102" i="7" s="1"/>
  <c r="BE102" i="6"/>
  <c r="AU153" i="6"/>
  <c r="Q153" i="7" s="1"/>
  <c r="BE153" i="6"/>
  <c r="AU138" i="6"/>
  <c r="Q138" i="7" s="1"/>
  <c r="BE138" i="6"/>
  <c r="AU195" i="6"/>
  <c r="Q195" i="7" s="1"/>
  <c r="BE195" i="6"/>
  <c r="AU128" i="6"/>
  <c r="Q128" i="7" s="1"/>
  <c r="BE128" i="6"/>
  <c r="AU129" i="6"/>
  <c r="Q129" i="7" s="1"/>
  <c r="BE129" i="6"/>
  <c r="AU115" i="6"/>
  <c r="Q115" i="7" s="1"/>
  <c r="BE115" i="6"/>
  <c r="AU96" i="6"/>
  <c r="Q96" i="7" s="1"/>
  <c r="BE96" i="6"/>
  <c r="AS37" i="6"/>
  <c r="AS148" i="6"/>
  <c r="AS132" i="6"/>
  <c r="AU74" i="6"/>
  <c r="Q74" i="7" s="1"/>
  <c r="BE74" i="6"/>
  <c r="R10" i="6"/>
  <c r="T10" i="6"/>
  <c r="AU29" i="6"/>
  <c r="Q29" i="7" s="1"/>
  <c r="BE29" i="6"/>
  <c r="T4" i="6"/>
  <c r="R4" i="6"/>
  <c r="AU166" i="6"/>
  <c r="Q166" i="7" s="1"/>
  <c r="BE166" i="6"/>
  <c r="AU189" i="6"/>
  <c r="Q189" i="7" s="1"/>
  <c r="BE189" i="6"/>
  <c r="AU81" i="6"/>
  <c r="Q81" i="7" s="1"/>
  <c r="BE81" i="6"/>
  <c r="AU185" i="6"/>
  <c r="Q185" i="7" s="1"/>
  <c r="BE185" i="6"/>
  <c r="AU101" i="6"/>
  <c r="Q101" i="7" s="1"/>
  <c r="BE101" i="6"/>
  <c r="I53" i="8"/>
  <c r="AW52" i="6"/>
  <c r="U52" i="6"/>
  <c r="BD52" i="6"/>
  <c r="AX52" i="6"/>
  <c r="I107" i="8"/>
  <c r="AW106" i="6"/>
  <c r="AX106" i="6"/>
  <c r="U106" i="6"/>
  <c r="BD106" i="6"/>
  <c r="I83" i="8"/>
  <c r="AW82" i="6"/>
  <c r="U82" i="6"/>
  <c r="BD82" i="6"/>
  <c r="AX82" i="6"/>
  <c r="I55" i="8"/>
  <c r="AX54" i="6"/>
  <c r="AW54" i="6"/>
  <c r="U54" i="6"/>
  <c r="BD54" i="6"/>
  <c r="BL180" i="4"/>
  <c r="AH180" i="6" s="1"/>
  <c r="BK180" i="4"/>
  <c r="W180" i="6" s="1"/>
  <c r="BJ180" i="4"/>
  <c r="L180" i="6" s="1"/>
  <c r="BL166" i="4"/>
  <c r="AH166" i="6" s="1"/>
  <c r="BK166" i="4"/>
  <c r="W166" i="6" s="1"/>
  <c r="BJ166" i="4"/>
  <c r="L166" i="6" s="1"/>
  <c r="BL172" i="4"/>
  <c r="AH172" i="6" s="1"/>
  <c r="BK172" i="4"/>
  <c r="W172" i="6" s="1"/>
  <c r="BJ172" i="4"/>
  <c r="L172" i="6" s="1"/>
  <c r="BL193" i="4"/>
  <c r="AH193" i="6" s="1"/>
  <c r="BK193" i="4"/>
  <c r="W193" i="6" s="1"/>
  <c r="BJ193" i="4"/>
  <c r="L193" i="6" s="1"/>
  <c r="Q201" i="8"/>
  <c r="AY200" i="6"/>
  <c r="AF200" i="6"/>
  <c r="Y138" i="8"/>
  <c r="AZ137" i="6"/>
  <c r="AQ137" i="6"/>
  <c r="Q131" i="8"/>
  <c r="AY130" i="6"/>
  <c r="AF130" i="6"/>
  <c r="Y110" i="8"/>
  <c r="AZ109" i="6"/>
  <c r="AQ109" i="6"/>
  <c r="Y94" i="8"/>
  <c r="AZ93" i="6"/>
  <c r="AQ93" i="6"/>
  <c r="Y74" i="8"/>
  <c r="AZ73" i="6"/>
  <c r="AQ73" i="6"/>
  <c r="Y38" i="8"/>
  <c r="AZ37" i="6"/>
  <c r="AQ37" i="6"/>
  <c r="Y193" i="8"/>
  <c r="AZ192" i="6"/>
  <c r="AQ192" i="6"/>
  <c r="Y124" i="8"/>
  <c r="AZ123" i="6"/>
  <c r="AQ123" i="6"/>
  <c r="Y62" i="8"/>
  <c r="AQ61" i="6"/>
  <c r="AZ61" i="6"/>
  <c r="Y46" i="8"/>
  <c r="AQ45" i="6"/>
  <c r="AZ45" i="6"/>
  <c r="Y12" i="8"/>
  <c r="AZ11" i="6"/>
  <c r="AQ11" i="6"/>
  <c r="Q27" i="8"/>
  <c r="AF26" i="6"/>
  <c r="AY26" i="6"/>
  <c r="Q135" i="8"/>
  <c r="AY134" i="6"/>
  <c r="AF134" i="6"/>
  <c r="I152" i="8"/>
  <c r="U151" i="6"/>
  <c r="AW151" i="6"/>
  <c r="BD151" i="6"/>
  <c r="AX151" i="6"/>
  <c r="Y116" i="8"/>
  <c r="AZ115" i="6"/>
  <c r="AQ115" i="6"/>
  <c r="Y100" i="8"/>
  <c r="AQ99" i="6"/>
  <c r="AZ99" i="6"/>
  <c r="Y84" i="8"/>
  <c r="AZ83" i="6"/>
  <c r="AQ83" i="6"/>
  <c r="Y16" i="8"/>
  <c r="AZ15" i="6"/>
  <c r="AQ15" i="6"/>
  <c r="Y19" i="8"/>
  <c r="AQ18" i="6"/>
  <c r="AZ18" i="6"/>
  <c r="I162" i="8"/>
  <c r="AW161" i="6"/>
  <c r="U161" i="6"/>
  <c r="BD161" i="6"/>
  <c r="AX161" i="6"/>
  <c r="Y121" i="8"/>
  <c r="AZ120" i="6"/>
  <c r="AQ120" i="6"/>
  <c r="I56" i="8"/>
  <c r="U55" i="6"/>
  <c r="AW55" i="6"/>
  <c r="AX55" i="6"/>
  <c r="BD55" i="6"/>
  <c r="I40" i="8"/>
  <c r="BD39" i="6"/>
  <c r="U39" i="6"/>
  <c r="AX39" i="6"/>
  <c r="AW39" i="6"/>
  <c r="I197" i="8"/>
  <c r="AX196" i="6"/>
  <c r="U196" i="6"/>
  <c r="BD196" i="6"/>
  <c r="AW196" i="6"/>
  <c r="I14" i="8"/>
  <c r="BD13" i="6"/>
  <c r="AX13" i="6"/>
  <c r="AW13" i="6"/>
  <c r="U13" i="6"/>
  <c r="AU54" i="6"/>
  <c r="Q54" i="7" s="1"/>
  <c r="BE54" i="6"/>
  <c r="T14" i="6"/>
  <c r="AU150" i="6"/>
  <c r="Q150" i="7" s="1"/>
  <c r="BE150" i="6"/>
  <c r="AS144" i="6"/>
  <c r="AU50" i="6"/>
  <c r="Q50" i="7" s="1"/>
  <c r="BE50" i="6"/>
  <c r="AS142" i="6"/>
  <c r="AS110" i="6"/>
  <c r="AU72" i="6"/>
  <c r="Q72" i="7" s="1"/>
  <c r="BE72" i="6"/>
  <c r="AU48" i="6"/>
  <c r="Q48" i="7" s="1"/>
  <c r="BE48" i="6"/>
  <c r="AS25" i="6"/>
  <c r="AU158" i="6"/>
  <c r="Q158" i="7" s="1"/>
  <c r="BE158" i="6"/>
  <c r="AU181" i="6"/>
  <c r="Q181" i="7" s="1"/>
  <c r="BE181" i="6"/>
  <c r="AU73" i="6"/>
  <c r="Q73" i="7" s="1"/>
  <c r="BE73" i="6"/>
  <c r="AU184" i="6"/>
  <c r="Q184" i="7" s="1"/>
  <c r="BE184" i="6"/>
  <c r="AU85" i="6"/>
  <c r="Q85" i="7" s="1"/>
  <c r="BE85" i="6"/>
  <c r="AU122" i="6"/>
  <c r="Q122" i="7" s="1"/>
  <c r="BE122" i="6"/>
  <c r="I47" i="8"/>
  <c r="AX46" i="6"/>
  <c r="AW46" i="6"/>
  <c r="U46" i="6"/>
  <c r="BD46" i="6"/>
  <c r="BL158" i="4"/>
  <c r="AH158" i="6" s="1"/>
  <c r="BK158" i="4"/>
  <c r="W158" i="6" s="1"/>
  <c r="BJ158" i="4"/>
  <c r="L158" i="6" s="1"/>
  <c r="I105" i="8"/>
  <c r="AW104" i="6"/>
  <c r="BD104" i="6"/>
  <c r="AX104" i="6"/>
  <c r="U104" i="6"/>
  <c r="I81" i="8"/>
  <c r="AX80" i="6"/>
  <c r="AW80" i="6"/>
  <c r="U80" i="6"/>
  <c r="BD80" i="6"/>
  <c r="I51" i="8"/>
  <c r="BD50" i="6"/>
  <c r="AX50" i="6"/>
  <c r="AW50" i="6"/>
  <c r="U50" i="6"/>
  <c r="BL160" i="4"/>
  <c r="AH160" i="6" s="1"/>
  <c r="BK160" i="4"/>
  <c r="W160" i="6" s="1"/>
  <c r="BJ160" i="4"/>
  <c r="L160" i="6" s="1"/>
  <c r="I168" i="8"/>
  <c r="U167" i="6"/>
  <c r="AW167" i="6"/>
  <c r="BD167" i="6"/>
  <c r="AX167" i="6"/>
  <c r="Y201" i="8"/>
  <c r="AZ200" i="6"/>
  <c r="AQ200" i="6"/>
  <c r="Y125" i="8"/>
  <c r="AZ124" i="6"/>
  <c r="AQ124" i="6"/>
  <c r="I106" i="8"/>
  <c r="AW105" i="6"/>
  <c r="U105" i="6"/>
  <c r="BD105" i="6"/>
  <c r="AX105" i="6"/>
  <c r="I90" i="8"/>
  <c r="AW89" i="6"/>
  <c r="U89" i="6"/>
  <c r="BD89" i="6"/>
  <c r="AX89" i="6"/>
  <c r="I148" i="8"/>
  <c r="U147" i="6"/>
  <c r="AW147" i="6"/>
  <c r="BD147" i="6"/>
  <c r="AX147" i="6"/>
  <c r="Q30" i="8"/>
  <c r="AF29" i="6"/>
  <c r="AY29" i="6"/>
  <c r="I118" i="8"/>
  <c r="AW117" i="6"/>
  <c r="U117" i="6"/>
  <c r="AX117" i="6"/>
  <c r="BD117" i="6"/>
  <c r="I58" i="8"/>
  <c r="AW57" i="6"/>
  <c r="U57" i="6"/>
  <c r="AX57" i="6"/>
  <c r="BD57" i="6"/>
  <c r="Q42" i="8"/>
  <c r="AY41" i="6"/>
  <c r="AF41" i="6"/>
  <c r="Y21" i="8"/>
  <c r="AQ20" i="6"/>
  <c r="AZ20" i="6"/>
  <c r="Y129" i="8"/>
  <c r="AZ128" i="6"/>
  <c r="AQ128" i="6"/>
  <c r="I146" i="8"/>
  <c r="AW145" i="6"/>
  <c r="U145" i="6"/>
  <c r="AX145" i="6"/>
  <c r="BD145" i="6"/>
  <c r="I134" i="8"/>
  <c r="AW133" i="6"/>
  <c r="U133" i="6"/>
  <c r="BD133" i="6"/>
  <c r="AX133" i="6"/>
  <c r="I112" i="8"/>
  <c r="U111" i="6"/>
  <c r="AW111" i="6"/>
  <c r="AX111" i="6"/>
  <c r="BD111" i="6"/>
  <c r="I96" i="8"/>
  <c r="U95" i="6"/>
  <c r="AW95" i="6"/>
  <c r="BD95" i="6"/>
  <c r="AX95" i="6"/>
  <c r="I76" i="8"/>
  <c r="U75" i="6"/>
  <c r="AW75" i="6"/>
  <c r="BD75" i="6"/>
  <c r="AX75" i="6"/>
  <c r="I10" i="8"/>
  <c r="BD9" i="6"/>
  <c r="AX9" i="6"/>
  <c r="AW9" i="6"/>
  <c r="U9" i="6"/>
  <c r="I19" i="8"/>
  <c r="U18" i="6"/>
  <c r="AX18" i="6"/>
  <c r="AW18" i="6"/>
  <c r="BD18" i="6"/>
  <c r="Q162" i="8"/>
  <c r="AY161" i="6"/>
  <c r="AF161" i="6"/>
  <c r="I121" i="8"/>
  <c r="BD120" i="6"/>
  <c r="AX120" i="6"/>
  <c r="U120" i="6"/>
  <c r="AW120" i="6"/>
  <c r="Q56" i="8"/>
  <c r="AF55" i="6"/>
  <c r="AY55" i="6"/>
  <c r="Q40" i="8"/>
  <c r="AY39" i="6"/>
  <c r="AF39" i="6"/>
  <c r="Q197" i="8"/>
  <c r="AF196" i="6"/>
  <c r="AY196" i="6"/>
  <c r="Q14" i="8"/>
  <c r="AF13" i="6"/>
  <c r="AY13" i="6"/>
  <c r="AU30" i="6"/>
  <c r="Q30" i="7" s="1"/>
  <c r="BE30" i="6"/>
  <c r="AS21" i="6"/>
  <c r="AU111" i="6"/>
  <c r="Q111" i="7" s="1"/>
  <c r="BE111" i="6"/>
  <c r="AU173" i="6"/>
  <c r="Q173" i="7" s="1"/>
  <c r="BE173" i="6"/>
  <c r="AU79" i="6"/>
  <c r="Q79" i="7" s="1"/>
  <c r="BE79" i="6"/>
  <c r="AU83" i="6"/>
  <c r="Q83" i="7" s="1"/>
  <c r="BE83" i="6"/>
  <c r="AU71" i="6"/>
  <c r="Q71" i="7" s="1"/>
  <c r="BE71" i="6"/>
  <c r="AU51" i="6"/>
  <c r="Q51" i="7" s="1"/>
  <c r="BE51" i="6"/>
  <c r="AU177" i="6"/>
  <c r="Q177" i="7" s="1"/>
  <c r="BE177" i="6"/>
  <c r="AU41" i="6"/>
  <c r="Q41" i="7" s="1"/>
  <c r="BE41" i="6"/>
  <c r="I45" i="8"/>
  <c r="BD44" i="6"/>
  <c r="U44" i="6"/>
  <c r="AX44" i="6"/>
  <c r="AW44" i="6"/>
  <c r="I103" i="8"/>
  <c r="BD102" i="6"/>
  <c r="AX102" i="6"/>
  <c r="AW102" i="6"/>
  <c r="U102" i="6"/>
  <c r="I79" i="8"/>
  <c r="AX78" i="6"/>
  <c r="U78" i="6"/>
  <c r="BD78" i="6"/>
  <c r="AW78" i="6"/>
  <c r="I49" i="8"/>
  <c r="U48" i="6"/>
  <c r="AX48" i="6"/>
  <c r="BD48" i="6"/>
  <c r="AW48" i="6"/>
  <c r="Q195" i="8"/>
  <c r="AY194" i="6"/>
  <c r="AF194" i="6"/>
  <c r="BL144" i="4"/>
  <c r="AH144" i="6" s="1"/>
  <c r="BK144" i="4"/>
  <c r="W144" i="6" s="1"/>
  <c r="BJ144" i="4"/>
  <c r="L144" i="6" s="1"/>
  <c r="BL154" i="4"/>
  <c r="AH154" i="6" s="1"/>
  <c r="BK154" i="4"/>
  <c r="W154" i="6" s="1"/>
  <c r="BJ154" i="4"/>
  <c r="L154" i="6" s="1"/>
  <c r="Q149" i="8"/>
  <c r="AY148" i="6"/>
  <c r="AF148" i="6"/>
  <c r="Y190" i="8"/>
  <c r="AQ189" i="6"/>
  <c r="AZ189" i="6"/>
  <c r="I125" i="8"/>
  <c r="AW124" i="6"/>
  <c r="AX124" i="6"/>
  <c r="U124" i="6"/>
  <c r="BD124" i="6"/>
  <c r="Q106" i="8"/>
  <c r="AY105" i="6"/>
  <c r="AF105" i="6"/>
  <c r="Q90" i="8"/>
  <c r="AF89" i="6"/>
  <c r="AY89" i="6"/>
  <c r="Q148" i="8"/>
  <c r="AF147" i="6"/>
  <c r="AY147" i="6"/>
  <c r="I30" i="8"/>
  <c r="AX29" i="6"/>
  <c r="AW29" i="6"/>
  <c r="U29" i="6"/>
  <c r="BD29" i="6"/>
  <c r="Q118" i="8"/>
  <c r="AF117" i="6"/>
  <c r="AY117" i="6"/>
  <c r="Q58" i="8"/>
  <c r="AY57" i="6"/>
  <c r="AF57" i="6"/>
  <c r="I42" i="8"/>
  <c r="AX41" i="6"/>
  <c r="AW41" i="6"/>
  <c r="U41" i="6"/>
  <c r="BD41" i="6"/>
  <c r="I21" i="8"/>
  <c r="AW20" i="6"/>
  <c r="AX20" i="6"/>
  <c r="U20" i="6"/>
  <c r="BD20" i="6"/>
  <c r="I129" i="8"/>
  <c r="AX128" i="6"/>
  <c r="AW128" i="6"/>
  <c r="U128" i="6"/>
  <c r="BD128" i="6"/>
  <c r="Q146" i="8"/>
  <c r="AY145" i="6"/>
  <c r="AF145" i="6"/>
  <c r="Q134" i="8"/>
  <c r="AY133" i="6"/>
  <c r="AF133" i="6"/>
  <c r="Q112" i="8"/>
  <c r="AY111" i="6"/>
  <c r="AF111" i="6"/>
  <c r="Q96" i="8"/>
  <c r="AY95" i="6"/>
  <c r="AF95" i="6"/>
  <c r="Q76" i="8"/>
  <c r="AY75" i="6"/>
  <c r="AF75" i="6"/>
  <c r="Q10" i="8"/>
  <c r="AF9" i="6"/>
  <c r="AY9" i="6"/>
  <c r="Q19" i="8"/>
  <c r="AY18" i="6"/>
  <c r="AF18" i="6"/>
  <c r="Y162" i="8"/>
  <c r="AQ161" i="6"/>
  <c r="AZ161" i="6"/>
  <c r="Q121" i="8"/>
  <c r="AY120" i="6"/>
  <c r="AF120" i="6"/>
  <c r="Y56" i="8"/>
  <c r="AZ55" i="6"/>
  <c r="AQ55" i="6"/>
  <c r="Y40" i="8"/>
  <c r="AQ39" i="6"/>
  <c r="AZ39" i="6"/>
  <c r="Y197" i="8"/>
  <c r="AZ196" i="6"/>
  <c r="AQ196" i="6"/>
  <c r="Y14" i="8"/>
  <c r="AZ13" i="6"/>
  <c r="AQ13" i="6"/>
  <c r="AU133" i="6"/>
  <c r="Q133" i="7" s="1"/>
  <c r="BE133" i="6"/>
  <c r="AU137" i="6"/>
  <c r="Q137" i="7" s="1"/>
  <c r="BE137" i="6"/>
  <c r="AU70" i="6"/>
  <c r="Q70" i="7" s="1"/>
  <c r="BE70" i="6"/>
  <c r="AU46" i="6"/>
  <c r="Q46" i="7" s="1"/>
  <c r="BE46" i="6"/>
  <c r="AU68" i="6"/>
  <c r="Q68" i="7" s="1"/>
  <c r="BE68" i="6"/>
  <c r="AS131" i="6"/>
  <c r="AS42" i="6"/>
  <c r="AU40" i="6"/>
  <c r="Q40" i="7" s="1"/>
  <c r="BE40" i="6"/>
  <c r="AU17" i="6"/>
  <c r="Q17" i="7" s="1"/>
  <c r="BE17" i="6"/>
  <c r="AU191" i="6"/>
  <c r="Q191" i="7" s="1"/>
  <c r="BE191" i="6"/>
  <c r="AU99" i="6"/>
  <c r="Q99" i="7" s="1"/>
  <c r="BE99" i="6"/>
  <c r="AU165" i="6"/>
  <c r="Q165" i="7" s="1"/>
  <c r="BE165" i="6"/>
  <c r="AU151" i="6"/>
  <c r="Q151" i="7" s="1"/>
  <c r="BE151" i="6"/>
  <c r="AU77" i="6"/>
  <c r="Q77" i="7" s="1"/>
  <c r="BE77" i="6"/>
  <c r="AU55" i="6"/>
  <c r="Q55" i="7" s="1"/>
  <c r="BE55" i="6"/>
  <c r="I43" i="8"/>
  <c r="AX42" i="6"/>
  <c r="U42" i="6"/>
  <c r="BD42" i="6"/>
  <c r="AW42" i="6"/>
  <c r="I101" i="8"/>
  <c r="BD100" i="6"/>
  <c r="U100" i="6"/>
  <c r="AW100" i="6"/>
  <c r="AX100" i="6"/>
  <c r="I77" i="8"/>
  <c r="AW76" i="6"/>
  <c r="U76" i="6"/>
  <c r="BD76" i="6"/>
  <c r="AX76" i="6"/>
  <c r="I41" i="8"/>
  <c r="BD40" i="6"/>
  <c r="AX40" i="6"/>
  <c r="U40" i="6"/>
  <c r="AW40" i="6"/>
  <c r="Y195" i="8"/>
  <c r="AZ194" i="6"/>
  <c r="AQ194" i="6"/>
  <c r="Q141" i="8"/>
  <c r="AY140" i="6"/>
  <c r="AF140" i="6"/>
  <c r="BL146" i="4"/>
  <c r="AH146" i="6" s="1"/>
  <c r="BK146" i="4"/>
  <c r="W146" i="6" s="1"/>
  <c r="BJ146" i="4"/>
  <c r="L146" i="6" s="1"/>
  <c r="Q168" i="8"/>
  <c r="AY167" i="6"/>
  <c r="AF167" i="6"/>
  <c r="Y149" i="8"/>
  <c r="AZ148" i="6"/>
  <c r="AQ148" i="6"/>
  <c r="I190" i="8"/>
  <c r="AW189" i="6"/>
  <c r="U189" i="6"/>
  <c r="BD189" i="6"/>
  <c r="AX189" i="6"/>
  <c r="Q125" i="8"/>
  <c r="AY124" i="6"/>
  <c r="AF124" i="6"/>
  <c r="Y106" i="8"/>
  <c r="AQ105" i="6"/>
  <c r="AZ105" i="6"/>
  <c r="Y90" i="8"/>
  <c r="AQ89" i="6"/>
  <c r="AZ89" i="6"/>
  <c r="Y148" i="8"/>
  <c r="AZ147" i="6"/>
  <c r="AQ147" i="6"/>
  <c r="Y30" i="8"/>
  <c r="AZ29" i="6"/>
  <c r="AQ29" i="6"/>
  <c r="Y118" i="8"/>
  <c r="AZ117" i="6"/>
  <c r="AQ117" i="6"/>
  <c r="Y58" i="8"/>
  <c r="AZ57" i="6"/>
  <c r="AQ57" i="6"/>
  <c r="Y42" i="8"/>
  <c r="AQ41" i="6"/>
  <c r="AZ41" i="6"/>
  <c r="Q21" i="8"/>
  <c r="AY20" i="6"/>
  <c r="AF20" i="6"/>
  <c r="Q129" i="8"/>
  <c r="AF128" i="6"/>
  <c r="AY128" i="6"/>
  <c r="Y146" i="8"/>
  <c r="AZ145" i="6"/>
  <c r="AQ145" i="6"/>
  <c r="Y134" i="8"/>
  <c r="AZ133" i="6"/>
  <c r="AQ133" i="6"/>
  <c r="Y112" i="8"/>
  <c r="AZ111" i="6"/>
  <c r="AQ111" i="6"/>
  <c r="Y96" i="8"/>
  <c r="AQ95" i="6"/>
  <c r="AZ95" i="6"/>
  <c r="Y76" i="8"/>
  <c r="AZ75" i="6"/>
  <c r="AQ75" i="6"/>
  <c r="Y10" i="8"/>
  <c r="AZ9" i="6"/>
  <c r="AQ9" i="6"/>
  <c r="AR9" i="6" s="1"/>
  <c r="I80" i="8"/>
  <c r="U79" i="6"/>
  <c r="AW79" i="6"/>
  <c r="AX79" i="6"/>
  <c r="BD79" i="6"/>
  <c r="I13" i="8"/>
  <c r="AW12" i="6"/>
  <c r="BD12" i="6"/>
  <c r="AX12" i="6"/>
  <c r="U12" i="6"/>
  <c r="V12" i="6" s="1"/>
  <c r="Q158" i="8"/>
  <c r="AF157" i="6"/>
  <c r="AY157" i="6"/>
  <c r="I68" i="8"/>
  <c r="U67" i="6"/>
  <c r="AW67" i="6"/>
  <c r="BD67" i="6"/>
  <c r="AX67" i="6"/>
  <c r="I52" i="8"/>
  <c r="U51" i="6"/>
  <c r="AW51" i="6"/>
  <c r="BD51" i="6"/>
  <c r="AX51" i="6"/>
  <c r="I36" i="8"/>
  <c r="BD35" i="6"/>
  <c r="U35" i="6"/>
  <c r="AX35" i="6"/>
  <c r="AW35" i="6"/>
  <c r="I132" i="8"/>
  <c r="U131" i="6"/>
  <c r="AW131" i="6"/>
  <c r="BD131" i="6"/>
  <c r="AX131" i="6"/>
  <c r="I8" i="8"/>
  <c r="N7" i="6"/>
  <c r="AX7" i="6"/>
  <c r="BD7" i="6"/>
  <c r="AW7" i="6"/>
  <c r="U7" i="6"/>
  <c r="AU26" i="6"/>
  <c r="Q26" i="7" s="1"/>
  <c r="BE26" i="6"/>
  <c r="V13" i="6"/>
  <c r="AU183" i="6"/>
  <c r="Q183" i="7" s="1"/>
  <c r="BE183" i="6"/>
  <c r="AU90" i="6"/>
  <c r="Q90" i="7" s="1"/>
  <c r="BE90" i="6"/>
  <c r="AU157" i="6"/>
  <c r="Q157" i="7" s="1"/>
  <c r="BE157" i="6"/>
  <c r="AU145" i="6"/>
  <c r="Q145" i="7" s="1"/>
  <c r="BE145" i="6"/>
  <c r="AU59" i="6"/>
  <c r="Q59" i="7" s="1"/>
  <c r="BE59" i="6"/>
  <c r="I39" i="8"/>
  <c r="AX38" i="6"/>
  <c r="AW38" i="6"/>
  <c r="BD38" i="6"/>
  <c r="U38" i="6"/>
  <c r="BL174" i="4"/>
  <c r="AH174" i="6" s="1"/>
  <c r="BK174" i="4"/>
  <c r="W174" i="6" s="1"/>
  <c r="BJ174" i="4"/>
  <c r="L174" i="6" s="1"/>
  <c r="I99" i="8"/>
  <c r="BD98" i="6"/>
  <c r="U98" i="6"/>
  <c r="AX98" i="6"/>
  <c r="AW98" i="6"/>
  <c r="I75" i="8"/>
  <c r="AX74" i="6"/>
  <c r="AW74" i="6"/>
  <c r="U74" i="6"/>
  <c r="BD74" i="6"/>
  <c r="I33" i="8"/>
  <c r="AX32" i="6"/>
  <c r="BD32" i="6"/>
  <c r="AW32" i="6"/>
  <c r="U32" i="6"/>
  <c r="BL184" i="4"/>
  <c r="AH184" i="6" s="1"/>
  <c r="BK184" i="4"/>
  <c r="W184" i="6" s="1"/>
  <c r="BJ184" i="4"/>
  <c r="L184" i="6" s="1"/>
  <c r="I139" i="8"/>
  <c r="BD138" i="6"/>
  <c r="U138" i="6"/>
  <c r="AX138" i="6"/>
  <c r="AW138" i="6"/>
  <c r="BL182" i="4"/>
  <c r="AH182" i="6" s="1"/>
  <c r="BK182" i="4"/>
  <c r="W182" i="6" s="1"/>
  <c r="BJ182" i="4"/>
  <c r="L182" i="6" s="1"/>
  <c r="Q190" i="8"/>
  <c r="AY189" i="6"/>
  <c r="AF189" i="6"/>
  <c r="Y119" i="8"/>
  <c r="AZ118" i="6"/>
  <c r="AQ118" i="6"/>
  <c r="I102" i="8"/>
  <c r="AW101" i="6"/>
  <c r="U101" i="6"/>
  <c r="BD101" i="6"/>
  <c r="AX101" i="6"/>
  <c r="I86" i="8"/>
  <c r="AW85" i="6"/>
  <c r="U85" i="6"/>
  <c r="BD85" i="6"/>
  <c r="AX85" i="6"/>
  <c r="I140" i="8"/>
  <c r="U139" i="6"/>
  <c r="AW139" i="6"/>
  <c r="BD139" i="6"/>
  <c r="AX139" i="6"/>
  <c r="I18" i="8"/>
  <c r="BD17" i="6"/>
  <c r="AX17" i="6"/>
  <c r="AW17" i="6"/>
  <c r="U17" i="6"/>
  <c r="I136" i="8"/>
  <c r="U135" i="6"/>
  <c r="AW135" i="6"/>
  <c r="AX135" i="6"/>
  <c r="BD135" i="6"/>
  <c r="I70" i="8"/>
  <c r="AW69" i="6"/>
  <c r="U69" i="6"/>
  <c r="AX69" i="6"/>
  <c r="BD69" i="6"/>
  <c r="I54" i="8"/>
  <c r="AW53" i="6"/>
  <c r="U53" i="6"/>
  <c r="AX53" i="6"/>
  <c r="BD53" i="6"/>
  <c r="Q34" i="8"/>
  <c r="AF33" i="6"/>
  <c r="AY33" i="6"/>
  <c r="I150" i="8"/>
  <c r="AW149" i="6"/>
  <c r="U149" i="6"/>
  <c r="BD149" i="6"/>
  <c r="AX149" i="6"/>
  <c r="Y15" i="8"/>
  <c r="AZ14" i="6"/>
  <c r="AQ14" i="6"/>
  <c r="Q164" i="8"/>
  <c r="AY163" i="6"/>
  <c r="AF163" i="6"/>
  <c r="Y123" i="8"/>
  <c r="AZ122" i="6"/>
  <c r="AQ122" i="6"/>
  <c r="I128" i="8"/>
  <c r="U127" i="6"/>
  <c r="AW127" i="6"/>
  <c r="AX127" i="6"/>
  <c r="BD127" i="6"/>
  <c r="I108" i="8"/>
  <c r="U107" i="6"/>
  <c r="AW107" i="6"/>
  <c r="AX107" i="6"/>
  <c r="BD107" i="6"/>
  <c r="I92" i="8"/>
  <c r="U91" i="6"/>
  <c r="AW91" i="6"/>
  <c r="BD91" i="6"/>
  <c r="AX91" i="6"/>
  <c r="Q28" i="8"/>
  <c r="AF27" i="6"/>
  <c r="AY27" i="6"/>
  <c r="Y11" i="8"/>
  <c r="AJ10" i="6"/>
  <c r="AZ10" i="6"/>
  <c r="AQ10" i="6"/>
  <c r="Q80" i="8"/>
  <c r="AY79" i="6"/>
  <c r="AF79" i="6"/>
  <c r="Y13" i="8"/>
  <c r="AQ12" i="6"/>
  <c r="AZ12" i="6"/>
  <c r="Y158" i="8"/>
  <c r="AQ157" i="6"/>
  <c r="AZ157" i="6"/>
  <c r="Q68" i="8"/>
  <c r="AY67" i="6"/>
  <c r="AF67" i="6"/>
  <c r="Q52" i="8"/>
  <c r="AY51" i="6"/>
  <c r="AF51" i="6"/>
  <c r="Q36" i="8"/>
  <c r="AY35" i="6"/>
  <c r="AF35" i="6"/>
  <c r="Q132" i="8"/>
  <c r="AY131" i="6"/>
  <c r="AF131" i="6"/>
  <c r="Q8" i="8"/>
  <c r="Y7" i="6"/>
  <c r="AY7" i="6"/>
  <c r="AF7" i="6"/>
  <c r="AU113" i="6"/>
  <c r="Q113" i="7" s="1"/>
  <c r="BE113" i="6"/>
  <c r="AU88" i="6"/>
  <c r="Q88" i="7" s="1"/>
  <c r="BE88" i="6"/>
  <c r="AU64" i="6"/>
  <c r="Q64" i="7" s="1"/>
  <c r="BE64" i="6"/>
  <c r="AS130" i="6"/>
  <c r="AP13" i="6"/>
  <c r="AR13" i="6" s="1"/>
  <c r="AN13" i="6"/>
  <c r="V9" i="6"/>
  <c r="AU175" i="6"/>
  <c r="Q175" i="7" s="1"/>
  <c r="BE175" i="6"/>
  <c r="AU43" i="6"/>
  <c r="Q43" i="7" s="1"/>
  <c r="BE43" i="6"/>
  <c r="AU149" i="6"/>
  <c r="Q149" i="7" s="1"/>
  <c r="BE149" i="6"/>
  <c r="AU143" i="6"/>
  <c r="Q143" i="7" s="1"/>
  <c r="BE143" i="6"/>
  <c r="R7" i="7"/>
  <c r="AU75" i="6"/>
  <c r="Q75" i="7" s="1"/>
  <c r="BE75" i="6"/>
  <c r="I195" i="8"/>
  <c r="AX194" i="6"/>
  <c r="U194" i="6"/>
  <c r="BD194" i="6"/>
  <c r="AW194" i="6"/>
  <c r="I37" i="8"/>
  <c r="AW36" i="6"/>
  <c r="AX36" i="6"/>
  <c r="U36" i="6"/>
  <c r="BD36" i="6"/>
  <c r="I170" i="8"/>
  <c r="AW169" i="6"/>
  <c r="U169" i="6"/>
  <c r="BD169" i="6"/>
  <c r="AX169" i="6"/>
  <c r="I149" i="8"/>
  <c r="U148" i="6"/>
  <c r="BD148" i="6"/>
  <c r="AX148" i="6"/>
  <c r="AW148" i="6"/>
  <c r="I97" i="8"/>
  <c r="BD96" i="6"/>
  <c r="AX96" i="6"/>
  <c r="AW96" i="6"/>
  <c r="U96" i="6"/>
  <c r="I71" i="8"/>
  <c r="AX70" i="6"/>
  <c r="BD70" i="6"/>
  <c r="AW70" i="6"/>
  <c r="U70" i="6"/>
  <c r="I31" i="8"/>
  <c r="BD30" i="6"/>
  <c r="U30" i="6"/>
  <c r="AX30" i="6"/>
  <c r="AW30" i="6"/>
  <c r="Q182" i="8"/>
  <c r="AY181" i="6"/>
  <c r="AF181" i="6"/>
  <c r="I178" i="8"/>
  <c r="AW177" i="6"/>
  <c r="U177" i="6"/>
  <c r="BD177" i="6"/>
  <c r="AX177" i="6"/>
  <c r="I179" i="8"/>
  <c r="AX178" i="6"/>
  <c r="BD178" i="6"/>
  <c r="AW178" i="6"/>
  <c r="U178" i="6"/>
  <c r="I119" i="8"/>
  <c r="AX118" i="6"/>
  <c r="AW118" i="6"/>
  <c r="U118" i="6"/>
  <c r="BD118" i="6"/>
  <c r="Q102" i="8"/>
  <c r="AY101" i="6"/>
  <c r="AF101" i="6"/>
  <c r="Q86" i="8"/>
  <c r="AY85" i="6"/>
  <c r="AF85" i="6"/>
  <c r="Q140" i="8"/>
  <c r="AF139" i="6"/>
  <c r="AY139" i="6"/>
  <c r="Q18" i="8"/>
  <c r="AF17" i="6"/>
  <c r="AY17" i="6"/>
  <c r="Q136" i="8"/>
  <c r="AY135" i="6"/>
  <c r="AF135" i="6"/>
  <c r="Q70" i="8"/>
  <c r="AY69" i="6"/>
  <c r="AF69" i="6"/>
  <c r="Q54" i="8"/>
  <c r="AF53" i="6"/>
  <c r="AY53" i="6"/>
  <c r="I34" i="8"/>
  <c r="AX33" i="6"/>
  <c r="BD33" i="6"/>
  <c r="U33" i="6"/>
  <c r="AW33" i="6"/>
  <c r="Q150" i="8"/>
  <c r="AF149" i="6"/>
  <c r="AY149" i="6"/>
  <c r="I15" i="8"/>
  <c r="U14" i="6"/>
  <c r="BD14" i="6"/>
  <c r="AX14" i="6"/>
  <c r="AW14" i="6"/>
  <c r="Y164" i="8"/>
  <c r="AQ163" i="6"/>
  <c r="AZ163" i="6"/>
  <c r="I123" i="8"/>
  <c r="AX122" i="6"/>
  <c r="U122" i="6"/>
  <c r="BD122" i="6"/>
  <c r="AW122" i="6"/>
  <c r="Q128" i="8"/>
  <c r="AY127" i="6"/>
  <c r="AF127" i="6"/>
  <c r="Q108" i="8"/>
  <c r="AF107" i="6"/>
  <c r="AY107" i="6"/>
  <c r="Q92" i="8"/>
  <c r="AY91" i="6"/>
  <c r="AF91" i="6"/>
  <c r="I28" i="8"/>
  <c r="BD27" i="6"/>
  <c r="AX27" i="6"/>
  <c r="AW27" i="6"/>
  <c r="U27" i="6"/>
  <c r="I11" i="8"/>
  <c r="U10" i="6"/>
  <c r="BD10" i="6"/>
  <c r="AX10" i="6"/>
  <c r="AW10" i="6"/>
  <c r="Y80" i="8"/>
  <c r="AQ79" i="6"/>
  <c r="AZ79" i="6"/>
  <c r="Q13" i="8"/>
  <c r="AY12" i="6"/>
  <c r="AF12" i="6"/>
  <c r="I158" i="8"/>
  <c r="AW157" i="6"/>
  <c r="U157" i="6"/>
  <c r="BD157" i="6"/>
  <c r="AX157" i="6"/>
  <c r="Y68" i="8"/>
  <c r="AZ67" i="6"/>
  <c r="AQ67" i="6"/>
  <c r="Y52" i="8"/>
  <c r="AZ51" i="6"/>
  <c r="AQ51" i="6"/>
  <c r="Y36" i="8"/>
  <c r="AQ35" i="6"/>
  <c r="AZ35" i="6"/>
  <c r="Y132" i="8"/>
  <c r="AZ131" i="6"/>
  <c r="AQ131" i="6"/>
  <c r="Y8" i="8"/>
  <c r="AZ7" i="6"/>
  <c r="AQ7" i="6"/>
  <c r="AU141" i="6"/>
  <c r="Q141" i="7" s="1"/>
  <c r="BE141" i="6"/>
  <c r="AU62" i="6"/>
  <c r="Q62" i="7" s="1"/>
  <c r="BE62" i="6"/>
  <c r="AU100" i="6"/>
  <c r="Q100" i="7" s="1"/>
  <c r="BE100" i="6"/>
  <c r="AU167" i="6"/>
  <c r="Q167" i="7" s="1"/>
  <c r="BE167" i="6"/>
  <c r="AU39" i="6"/>
  <c r="Q39" i="7" s="1"/>
  <c r="BE39" i="6"/>
  <c r="AU63" i="6"/>
  <c r="Q63" i="7" s="1"/>
  <c r="BE63" i="6"/>
  <c r="R4" i="7"/>
  <c r="AU57" i="6"/>
  <c r="Q57" i="7" s="1"/>
  <c r="BE57" i="6"/>
  <c r="AU103" i="6"/>
  <c r="Q103" i="7" s="1"/>
  <c r="BE103" i="6"/>
  <c r="BL188" i="4"/>
  <c r="AH188" i="6" s="1"/>
  <c r="BK188" i="4"/>
  <c r="W188" i="6" s="1"/>
  <c r="BJ188" i="4"/>
  <c r="L188" i="6" s="1"/>
  <c r="I35" i="8"/>
  <c r="U34" i="6"/>
  <c r="BD34" i="6"/>
  <c r="AX34" i="6"/>
  <c r="AW34" i="6"/>
  <c r="I144" i="8"/>
  <c r="U143" i="6"/>
  <c r="AW143" i="6"/>
  <c r="AX143" i="6"/>
  <c r="BD143" i="6"/>
  <c r="I95" i="8"/>
  <c r="AW94" i="6"/>
  <c r="BD94" i="6"/>
  <c r="AX94" i="6"/>
  <c r="U94" i="6"/>
  <c r="I69" i="8"/>
  <c r="AX68" i="6"/>
  <c r="AW68" i="6"/>
  <c r="BD68" i="6"/>
  <c r="U68" i="6"/>
  <c r="Q151" i="8"/>
  <c r="AF150" i="6"/>
  <c r="AY150" i="6"/>
  <c r="I141" i="8"/>
  <c r="U140" i="6"/>
  <c r="AX140" i="6"/>
  <c r="BD140" i="6"/>
  <c r="AW140" i="6"/>
  <c r="BL176" i="4"/>
  <c r="AH176" i="6" s="1"/>
  <c r="BK176" i="4"/>
  <c r="W176" i="6" s="1"/>
  <c r="BJ176" i="4"/>
  <c r="L176" i="6" s="1"/>
  <c r="BL162" i="4"/>
  <c r="AH162" i="6" s="1"/>
  <c r="BK162" i="4"/>
  <c r="W162" i="6" s="1"/>
  <c r="BJ162" i="4"/>
  <c r="L162" i="6" s="1"/>
  <c r="Q179" i="8"/>
  <c r="AY178" i="6"/>
  <c r="AF178" i="6"/>
  <c r="Q119" i="8"/>
  <c r="AY118" i="6"/>
  <c r="AF118" i="6"/>
  <c r="Y102" i="8"/>
  <c r="AQ101" i="6"/>
  <c r="AZ101" i="6"/>
  <c r="Y86" i="8"/>
  <c r="AQ85" i="6"/>
  <c r="AZ85" i="6"/>
  <c r="Y140" i="8"/>
  <c r="AZ139" i="6"/>
  <c r="AQ139" i="6"/>
  <c r="Y18" i="8"/>
  <c r="AQ17" i="6"/>
  <c r="AZ17" i="6"/>
  <c r="Y136" i="8"/>
  <c r="AZ135" i="6"/>
  <c r="AQ135" i="6"/>
  <c r="Y70" i="8"/>
  <c r="AQ69" i="6"/>
  <c r="AZ69" i="6"/>
  <c r="Y54" i="8"/>
  <c r="AQ53" i="6"/>
  <c r="AZ53" i="6"/>
  <c r="Y34" i="8"/>
  <c r="AQ33" i="6"/>
  <c r="AZ33" i="6"/>
  <c r="Y150" i="8"/>
  <c r="AZ149" i="6"/>
  <c r="AQ149" i="6"/>
  <c r="Q15" i="8"/>
  <c r="AY14" i="6"/>
  <c r="AF14" i="6"/>
  <c r="I164" i="8"/>
  <c r="U163" i="6"/>
  <c r="AW163" i="6"/>
  <c r="AX163" i="6"/>
  <c r="BD163" i="6"/>
  <c r="Q123" i="8"/>
  <c r="AY122" i="6"/>
  <c r="AF122" i="6"/>
  <c r="Y128" i="8"/>
  <c r="AQ127" i="6"/>
  <c r="AZ127" i="6"/>
  <c r="Y108" i="8"/>
  <c r="AQ107" i="6"/>
  <c r="AZ107" i="6"/>
  <c r="Y92" i="8"/>
  <c r="AQ91" i="6"/>
  <c r="AZ91" i="6"/>
  <c r="Y28" i="8"/>
  <c r="AQ27" i="6"/>
  <c r="AZ27" i="6"/>
  <c r="Q11" i="8"/>
  <c r="Y10" i="6"/>
  <c r="AY10" i="6"/>
  <c r="AF10" i="6"/>
  <c r="I72" i="8"/>
  <c r="U71" i="6"/>
  <c r="AW71" i="6"/>
  <c r="AX71" i="6"/>
  <c r="BD71" i="6"/>
  <c r="Y7" i="8"/>
  <c r="AZ6" i="6"/>
  <c r="AQ6" i="6"/>
  <c r="Y133" i="8"/>
  <c r="AZ132" i="6"/>
  <c r="AQ132" i="6"/>
  <c r="I64" i="8"/>
  <c r="U63" i="6"/>
  <c r="AW63" i="6"/>
  <c r="AX63" i="6"/>
  <c r="BD63" i="6"/>
  <c r="Q48" i="8"/>
  <c r="AF47" i="6"/>
  <c r="AY47" i="6"/>
  <c r="I32" i="8"/>
  <c r="BD31" i="6"/>
  <c r="AX31" i="6"/>
  <c r="AW31" i="6"/>
  <c r="U31" i="6"/>
  <c r="I126" i="8"/>
  <c r="AW125" i="6"/>
  <c r="U125" i="6"/>
  <c r="AX125" i="6"/>
  <c r="BD125" i="6"/>
  <c r="Q26" i="8"/>
  <c r="AF25" i="6"/>
  <c r="AY25" i="6"/>
  <c r="AU66" i="6"/>
  <c r="Q66" i="7" s="1"/>
  <c r="BE66" i="6"/>
  <c r="AU86" i="6"/>
  <c r="Q86" i="7" s="1"/>
  <c r="BE86" i="6"/>
  <c r="AU104" i="6"/>
  <c r="Q104" i="7" s="1"/>
  <c r="BE104" i="6"/>
  <c r="AU36" i="6"/>
  <c r="Q36" i="7" s="1"/>
  <c r="BE36" i="6"/>
  <c r="AU44" i="6"/>
  <c r="Q44" i="7" s="1"/>
  <c r="BE44" i="6"/>
  <c r="AR7" i="6"/>
  <c r="AU22" i="6"/>
  <c r="Q22" i="7" s="1"/>
  <c r="BE22" i="6"/>
  <c r="AS193" i="6"/>
  <c r="AU84" i="6"/>
  <c r="Q84" i="7" s="1"/>
  <c r="BE84" i="6"/>
  <c r="AU60" i="6"/>
  <c r="Q60" i="7" s="1"/>
  <c r="BE60" i="6"/>
  <c r="AU32" i="6"/>
  <c r="Q32" i="7" s="1"/>
  <c r="BE32" i="6"/>
  <c r="AP5" i="6"/>
  <c r="AR5" i="6" s="1"/>
  <c r="AU159" i="6"/>
  <c r="Q159" i="7" s="1"/>
  <c r="BE159" i="6"/>
  <c r="AU65" i="6"/>
  <c r="Q65" i="7" s="1"/>
  <c r="BE65" i="6"/>
  <c r="AU47" i="6"/>
  <c r="Q47" i="7" s="1"/>
  <c r="BE47" i="6"/>
  <c r="AU61" i="6"/>
  <c r="Q61" i="7" s="1"/>
  <c r="BE61" i="6"/>
  <c r="BL142" i="4"/>
  <c r="AH142" i="6" s="1"/>
  <c r="BK142" i="4"/>
  <c r="W142" i="6" s="1"/>
  <c r="BJ142" i="4"/>
  <c r="L142" i="6" s="1"/>
  <c r="I93" i="8"/>
  <c r="BD92" i="6"/>
  <c r="AX92" i="6"/>
  <c r="U92" i="6"/>
  <c r="AW92" i="6"/>
  <c r="I65" i="8"/>
  <c r="U64" i="6"/>
  <c r="AX64" i="6"/>
  <c r="BD64" i="6"/>
  <c r="AW64" i="6"/>
  <c r="Y151" i="8"/>
  <c r="AZ150" i="6"/>
  <c r="AQ150" i="6"/>
  <c r="BL195" i="4"/>
  <c r="AH195" i="6" s="1"/>
  <c r="BK195" i="4"/>
  <c r="W195" i="6" s="1"/>
  <c r="BJ195" i="4"/>
  <c r="L195" i="6" s="1"/>
  <c r="I172" i="8"/>
  <c r="U171" i="6"/>
  <c r="AW171" i="6"/>
  <c r="AX171" i="6"/>
  <c r="BD171" i="6"/>
  <c r="I199" i="8"/>
  <c r="AX198" i="6"/>
  <c r="U198" i="6"/>
  <c r="BD198" i="6"/>
  <c r="AW198" i="6"/>
  <c r="BL156" i="4"/>
  <c r="AH156" i="6" s="1"/>
  <c r="BK156" i="4"/>
  <c r="W156" i="6" s="1"/>
  <c r="BJ156" i="4"/>
  <c r="L156" i="6" s="1"/>
  <c r="Y179" i="8"/>
  <c r="AZ178" i="6"/>
  <c r="AQ178" i="6"/>
  <c r="I156" i="8"/>
  <c r="U155" i="6"/>
  <c r="AW155" i="6"/>
  <c r="AX155" i="6"/>
  <c r="BD155" i="6"/>
  <c r="I114" i="8"/>
  <c r="AW113" i="6"/>
  <c r="U113" i="6"/>
  <c r="AX113" i="6"/>
  <c r="BD113" i="6"/>
  <c r="I98" i="8"/>
  <c r="AW97" i="6"/>
  <c r="U97" i="6"/>
  <c r="BD97" i="6"/>
  <c r="AX97" i="6"/>
  <c r="I82" i="8"/>
  <c r="AW81" i="6"/>
  <c r="U81" i="6"/>
  <c r="AX81" i="6"/>
  <c r="BD81" i="6"/>
  <c r="I78" i="8"/>
  <c r="AW77" i="6"/>
  <c r="U77" i="6"/>
  <c r="AX77" i="6"/>
  <c r="BD77" i="6"/>
  <c r="Q6" i="8"/>
  <c r="Y5" i="6"/>
  <c r="AF5" i="6"/>
  <c r="AY5" i="6"/>
  <c r="I130" i="8"/>
  <c r="AW129" i="6"/>
  <c r="U129" i="6"/>
  <c r="AX129" i="6"/>
  <c r="BD129" i="6"/>
  <c r="I66" i="8"/>
  <c r="AW65" i="6"/>
  <c r="U65" i="6"/>
  <c r="BD65" i="6"/>
  <c r="AX65" i="6"/>
  <c r="Q50" i="8"/>
  <c r="AY49" i="6"/>
  <c r="AF49" i="6"/>
  <c r="Q24" i="8"/>
  <c r="AF23" i="6"/>
  <c r="AY23" i="6"/>
  <c r="Q142" i="8"/>
  <c r="AF141" i="6"/>
  <c r="AY141" i="6"/>
  <c r="Y9" i="8"/>
  <c r="AK8" i="6"/>
  <c r="AQ8" i="6"/>
  <c r="AZ8" i="6"/>
  <c r="Y117" i="8"/>
  <c r="AZ116" i="6"/>
  <c r="AQ116" i="6"/>
  <c r="I122" i="8"/>
  <c r="AW121" i="6"/>
  <c r="U121" i="6"/>
  <c r="BD121" i="6"/>
  <c r="AX121" i="6"/>
  <c r="I104" i="8"/>
  <c r="U103" i="6"/>
  <c r="AW103" i="6"/>
  <c r="BD103" i="6"/>
  <c r="AX103" i="6"/>
  <c r="I88" i="8"/>
  <c r="U87" i="6"/>
  <c r="AW87" i="6"/>
  <c r="AX87" i="6"/>
  <c r="BD87" i="6"/>
  <c r="I22" i="8"/>
  <c r="AX21" i="6"/>
  <c r="BD21" i="6"/>
  <c r="AW21" i="6"/>
  <c r="U21" i="6"/>
  <c r="Q72" i="8"/>
  <c r="AF71" i="6"/>
  <c r="AY71" i="6"/>
  <c r="I7" i="8"/>
  <c r="U6" i="6"/>
  <c r="V6" i="6" s="1"/>
  <c r="BD6" i="6"/>
  <c r="AX6" i="6"/>
  <c r="AW6" i="6"/>
  <c r="I133" i="8"/>
  <c r="BD132" i="6"/>
  <c r="U132" i="6"/>
  <c r="AX132" i="6"/>
  <c r="AW132" i="6"/>
  <c r="Q64" i="8"/>
  <c r="AF63" i="6"/>
  <c r="AY63" i="6"/>
  <c r="I48" i="8"/>
  <c r="U47" i="6"/>
  <c r="AW47" i="6"/>
  <c r="AX47" i="6"/>
  <c r="BD47" i="6"/>
  <c r="Q32" i="8"/>
  <c r="AY31" i="6"/>
  <c r="AF31" i="6"/>
  <c r="Q126" i="8"/>
  <c r="AY125" i="6"/>
  <c r="AF125" i="6"/>
  <c r="I26" i="8"/>
  <c r="AX25" i="6"/>
  <c r="AW25" i="6"/>
  <c r="BD25" i="6"/>
  <c r="U25" i="6"/>
  <c r="AS125" i="6"/>
  <c r="AU82" i="6"/>
  <c r="Q82" i="7" s="1"/>
  <c r="BE82" i="6"/>
  <c r="AU58" i="6"/>
  <c r="Q58" i="7" s="1"/>
  <c r="BE58" i="6"/>
  <c r="AU28" i="6"/>
  <c r="Q28" i="7" s="1"/>
  <c r="BE28" i="6"/>
  <c r="AU38" i="6"/>
  <c r="Q38" i="7" s="1"/>
  <c r="BE38" i="6"/>
  <c r="AU18" i="6"/>
  <c r="Q18" i="7" s="1"/>
  <c r="BE18" i="6"/>
  <c r="AU198" i="6"/>
  <c r="Q198" i="7" s="1"/>
  <c r="BE198" i="6"/>
  <c r="AU49" i="6"/>
  <c r="Q49" i="7" s="1"/>
  <c r="BE49" i="6"/>
  <c r="AU24" i="6"/>
  <c r="Q24" i="7" s="1"/>
  <c r="BE24" i="6"/>
  <c r="AU163" i="6"/>
  <c r="Q163" i="7" s="1"/>
  <c r="BE163" i="6"/>
  <c r="I115" i="8"/>
  <c r="AX114" i="6"/>
  <c r="U114" i="6"/>
  <c r="BD114" i="6"/>
  <c r="AW114" i="6"/>
  <c r="I91" i="8"/>
  <c r="BD90" i="6"/>
  <c r="U90" i="6"/>
  <c r="AX90" i="6"/>
  <c r="AW90" i="6"/>
  <c r="I63" i="8"/>
  <c r="AX62" i="6"/>
  <c r="U62" i="6"/>
  <c r="BD62" i="6"/>
  <c r="AW62" i="6"/>
  <c r="Q198" i="8"/>
  <c r="AY197" i="6"/>
  <c r="AF197" i="6"/>
  <c r="Q199" i="8"/>
  <c r="AF198" i="6"/>
  <c r="AY198" i="6"/>
  <c r="BL136" i="4"/>
  <c r="AH136" i="6" s="1"/>
  <c r="BK136" i="4"/>
  <c r="W136" i="6" s="1"/>
  <c r="BJ136" i="4"/>
  <c r="L136" i="6" s="1"/>
  <c r="I8" i="9" s="1"/>
  <c r="I169" i="8"/>
  <c r="AX168" i="6"/>
  <c r="AW168" i="6"/>
  <c r="U168" i="6"/>
  <c r="BD168" i="6"/>
  <c r="Q156" i="8"/>
  <c r="AY155" i="6"/>
  <c r="AF155" i="6"/>
  <c r="Q114" i="8"/>
  <c r="AY113" i="6"/>
  <c r="AF113" i="6"/>
  <c r="Q98" i="8"/>
  <c r="AF97" i="6"/>
  <c r="AY97" i="6"/>
  <c r="Q82" i="8"/>
  <c r="AF81" i="6"/>
  <c r="AY81" i="6"/>
  <c r="Q78" i="8"/>
  <c r="AY77" i="6"/>
  <c r="AF77" i="6"/>
  <c r="I6" i="8"/>
  <c r="N5" i="6"/>
  <c r="BD5" i="6"/>
  <c r="AX5" i="6"/>
  <c r="AW5" i="6"/>
  <c r="U5" i="6"/>
  <c r="Q130" i="8"/>
  <c r="AY129" i="6"/>
  <c r="AF129" i="6"/>
  <c r="Q66" i="8"/>
  <c r="AY65" i="6"/>
  <c r="AF65" i="6"/>
  <c r="I50" i="8"/>
  <c r="AW49" i="6"/>
  <c r="U49" i="6"/>
  <c r="BD49" i="6"/>
  <c r="AX49" i="6"/>
  <c r="I24" i="8"/>
  <c r="BD23" i="6"/>
  <c r="AX23" i="6"/>
  <c r="AW23" i="6"/>
  <c r="U23" i="6"/>
  <c r="Y142" i="8"/>
  <c r="AZ141" i="6"/>
  <c r="AQ141" i="6"/>
  <c r="I9" i="8"/>
  <c r="AW8" i="6"/>
  <c r="BD8" i="6"/>
  <c r="AX8" i="6"/>
  <c r="U8" i="6"/>
  <c r="I117" i="8"/>
  <c r="AW116" i="6"/>
  <c r="AX116" i="6"/>
  <c r="U116" i="6"/>
  <c r="BD116" i="6"/>
  <c r="Q122" i="8"/>
  <c r="AF121" i="6"/>
  <c r="AY121" i="6"/>
  <c r="Q104" i="8"/>
  <c r="AY103" i="6"/>
  <c r="AF103" i="6"/>
  <c r="Q88" i="8"/>
  <c r="AF87" i="6"/>
  <c r="AY87" i="6"/>
  <c r="Q22" i="8"/>
  <c r="AY21" i="6"/>
  <c r="AF21" i="6"/>
  <c r="Y72" i="8"/>
  <c r="AZ71" i="6"/>
  <c r="AQ71" i="6"/>
  <c r="Q7" i="8"/>
  <c r="AY6" i="6"/>
  <c r="AF6" i="6"/>
  <c r="Q133" i="8"/>
  <c r="AY132" i="6"/>
  <c r="AF132" i="6"/>
  <c r="Y64" i="8"/>
  <c r="AZ63" i="6"/>
  <c r="AQ63" i="6"/>
  <c r="Y48" i="8"/>
  <c r="AZ47" i="6"/>
  <c r="AQ47" i="6"/>
  <c r="Y32" i="8"/>
  <c r="AZ31" i="6"/>
  <c r="AQ31" i="6"/>
  <c r="Y126" i="8"/>
  <c r="AZ125" i="6"/>
  <c r="AQ125" i="6"/>
  <c r="Y26" i="8"/>
  <c r="AQ25" i="6"/>
  <c r="AZ25" i="6"/>
  <c r="AU121" i="6"/>
  <c r="Q121" i="7" s="1"/>
  <c r="BE121" i="6"/>
  <c r="AU112" i="6"/>
  <c r="Q112" i="7" s="1"/>
  <c r="BE112" i="6"/>
  <c r="AS199" i="6"/>
  <c r="AS146" i="6"/>
  <c r="AS123" i="6"/>
  <c r="AU80" i="6"/>
  <c r="Q80" i="7" s="1"/>
  <c r="BE80" i="6"/>
  <c r="AU56" i="6"/>
  <c r="Q56" i="7" s="1"/>
  <c r="BE56" i="6"/>
  <c r="AS120" i="6"/>
  <c r="AS108" i="6"/>
  <c r="AN8" i="6"/>
  <c r="AP8" i="6"/>
  <c r="AU190" i="6"/>
  <c r="Q190" i="7" s="1"/>
  <c r="BE190" i="6"/>
  <c r="AU27" i="6"/>
  <c r="Q27" i="7" s="1"/>
  <c r="BE27" i="6"/>
  <c r="AU19" i="6"/>
  <c r="Q19" i="7" s="1"/>
  <c r="BE19" i="6"/>
  <c r="AU161" i="6"/>
  <c r="Q161" i="7" s="1"/>
  <c r="BE161" i="6"/>
  <c r="AU171" i="6"/>
  <c r="Q171" i="7" s="1"/>
  <c r="BE171" i="6"/>
  <c r="BL164" i="4"/>
  <c r="AH164" i="6" s="1"/>
  <c r="BK164" i="4"/>
  <c r="W164" i="6" s="1"/>
  <c r="BJ164" i="4"/>
  <c r="L164" i="6" s="1"/>
  <c r="I113" i="8"/>
  <c r="BD112" i="6"/>
  <c r="AX112" i="6"/>
  <c r="AW112" i="6"/>
  <c r="U112" i="6"/>
  <c r="I89" i="8"/>
  <c r="AW88" i="6"/>
  <c r="U88" i="6"/>
  <c r="BD88" i="6"/>
  <c r="AX88" i="6"/>
  <c r="I61" i="8"/>
  <c r="BD60" i="6"/>
  <c r="U60" i="6"/>
  <c r="AX60" i="6"/>
  <c r="AW60" i="6"/>
  <c r="Y198" i="8"/>
  <c r="AQ197" i="6"/>
  <c r="AZ197" i="6"/>
  <c r="BL190" i="4"/>
  <c r="AH190" i="6" s="1"/>
  <c r="BK190" i="4"/>
  <c r="W190" i="6" s="1"/>
  <c r="BJ190" i="4"/>
  <c r="L190" i="6" s="1"/>
  <c r="Y199" i="8"/>
  <c r="AZ198" i="6"/>
  <c r="AQ198" i="6"/>
  <c r="Q169" i="8"/>
  <c r="AY168" i="6"/>
  <c r="AF168" i="6"/>
  <c r="Y156" i="8"/>
  <c r="AQ155" i="6"/>
  <c r="AZ155" i="6"/>
  <c r="Y114" i="8"/>
  <c r="AZ113" i="6"/>
  <c r="AQ113" i="6"/>
  <c r="Y98" i="8"/>
  <c r="AQ97" i="6"/>
  <c r="AZ97" i="6"/>
  <c r="Y82" i="8"/>
  <c r="AZ81" i="6"/>
  <c r="AQ81" i="6"/>
  <c r="Y78" i="8"/>
  <c r="AZ77" i="6"/>
  <c r="AQ77" i="6"/>
  <c r="Y6" i="8"/>
  <c r="AZ5" i="6"/>
  <c r="AQ5" i="6"/>
  <c r="Y130" i="8"/>
  <c r="AQ129" i="6"/>
  <c r="AZ129" i="6"/>
  <c r="Y66" i="8"/>
  <c r="AZ65" i="6"/>
  <c r="AQ65" i="6"/>
  <c r="Y50" i="8"/>
  <c r="AZ49" i="6"/>
  <c r="AQ49" i="6"/>
  <c r="Y24" i="8"/>
  <c r="AZ23" i="6"/>
  <c r="AQ23" i="6"/>
  <c r="I142" i="8"/>
  <c r="AW141" i="6"/>
  <c r="U141" i="6"/>
  <c r="BD141" i="6"/>
  <c r="AX141" i="6"/>
  <c r="Q9" i="8"/>
  <c r="Z8" i="6"/>
  <c r="AY8" i="6"/>
  <c r="AF8" i="6"/>
  <c r="AG8" i="6" s="1"/>
  <c r="Q117" i="8"/>
  <c r="AY116" i="6"/>
  <c r="AF116" i="6"/>
  <c r="Y122" i="8"/>
  <c r="AZ121" i="6"/>
  <c r="AQ121" i="6"/>
  <c r="Y104" i="8"/>
  <c r="AQ103" i="6"/>
  <c r="AZ103" i="6"/>
  <c r="Y88" i="8"/>
  <c r="AQ87" i="6"/>
  <c r="AZ87" i="6"/>
  <c r="Y22" i="8"/>
  <c r="AZ21" i="6"/>
  <c r="AQ21" i="6"/>
  <c r="Y25" i="8"/>
  <c r="AZ24" i="6"/>
  <c r="AQ24" i="6"/>
  <c r="I29" i="8"/>
  <c r="U28" i="6"/>
  <c r="AX28" i="6"/>
  <c r="AW28" i="6"/>
  <c r="BD28" i="6"/>
  <c r="Y127" i="8"/>
  <c r="AZ126" i="6"/>
  <c r="AQ126" i="6"/>
  <c r="Q60" i="8"/>
  <c r="AY59" i="6"/>
  <c r="AF59" i="6"/>
  <c r="Q44" i="8"/>
  <c r="AF43" i="6"/>
  <c r="AY43" i="6"/>
  <c r="Y23" i="8"/>
  <c r="AQ22" i="6"/>
  <c r="AZ22" i="6"/>
  <c r="Y5" i="8"/>
  <c r="AJ4" i="6"/>
  <c r="AK4" i="6"/>
  <c r="AQ4" i="6"/>
  <c r="AZ4" i="6"/>
  <c r="I120" i="8"/>
  <c r="U119" i="6"/>
  <c r="AW119" i="6"/>
  <c r="AX119" i="6"/>
  <c r="BD119" i="6"/>
  <c r="I20" i="8"/>
  <c r="BD19" i="6"/>
  <c r="AX19" i="6"/>
  <c r="U19" i="6"/>
  <c r="AW19" i="6"/>
  <c r="Y17" i="8"/>
  <c r="AQ16" i="6"/>
  <c r="AZ16" i="6"/>
  <c r="AU182" i="6"/>
  <c r="Q182" i="7" s="1"/>
  <c r="BE182" i="6"/>
  <c r="AU23" i="6"/>
  <c r="Q23" i="7" s="1"/>
  <c r="BE23" i="6"/>
  <c r="AU109" i="6"/>
  <c r="Q109" i="7" s="1"/>
  <c r="BE109" i="6"/>
  <c r="AU124" i="6"/>
  <c r="Q124" i="7" s="1"/>
  <c r="BE124" i="6"/>
  <c r="AU169" i="6"/>
  <c r="Q169" i="7" s="1"/>
  <c r="BE169" i="6"/>
  <c r="AU91" i="6"/>
  <c r="Q91" i="7" s="1"/>
  <c r="BE91" i="6"/>
  <c r="I111" i="8"/>
  <c r="BD110" i="6"/>
  <c r="AX110" i="6"/>
  <c r="AW110" i="6"/>
  <c r="U110" i="6"/>
  <c r="I87" i="8"/>
  <c r="AX86" i="6"/>
  <c r="U86" i="6"/>
  <c r="BD86" i="6"/>
  <c r="AW86" i="6"/>
  <c r="I59" i="8"/>
  <c r="AW58" i="6"/>
  <c r="U58" i="6"/>
  <c r="BD58" i="6"/>
  <c r="AX58" i="6"/>
  <c r="BL152" i="4"/>
  <c r="AH152" i="6" s="1"/>
  <c r="BK152" i="4"/>
  <c r="W152" i="6" s="1"/>
  <c r="BJ152" i="4"/>
  <c r="L152" i="6" s="1"/>
  <c r="BL191" i="4"/>
  <c r="AH191" i="6" s="1"/>
  <c r="BJ191" i="4"/>
  <c r="L191" i="6" s="1"/>
  <c r="BK191" i="4"/>
  <c r="W191" i="6" s="1"/>
  <c r="I186" i="8"/>
  <c r="AW185" i="6"/>
  <c r="U185" i="6"/>
  <c r="BD185" i="6"/>
  <c r="AX185" i="6"/>
  <c r="BL186" i="4"/>
  <c r="AH186" i="6" s="1"/>
  <c r="BK186" i="4"/>
  <c r="W186" i="6" s="1"/>
  <c r="BJ186" i="4"/>
  <c r="L186" i="6" s="1"/>
  <c r="Y169" i="8"/>
  <c r="AZ168" i="6"/>
  <c r="AQ168" i="6"/>
  <c r="I138" i="8"/>
  <c r="AW137" i="6"/>
  <c r="U137" i="6"/>
  <c r="BD137" i="6"/>
  <c r="AX137" i="6"/>
  <c r="Y131" i="8"/>
  <c r="AZ130" i="6"/>
  <c r="AQ130" i="6"/>
  <c r="I110" i="8"/>
  <c r="AW109" i="6"/>
  <c r="U109" i="6"/>
  <c r="AX109" i="6"/>
  <c r="BD109" i="6"/>
  <c r="I94" i="8"/>
  <c r="AW93" i="6"/>
  <c r="U93" i="6"/>
  <c r="BD93" i="6"/>
  <c r="AX93" i="6"/>
  <c r="I74" i="8"/>
  <c r="AW73" i="6"/>
  <c r="U73" i="6"/>
  <c r="AX73" i="6"/>
  <c r="BD73" i="6"/>
  <c r="I38" i="8"/>
  <c r="AX37" i="6"/>
  <c r="U37" i="6"/>
  <c r="BD37" i="6"/>
  <c r="AW37" i="6"/>
  <c r="I193" i="8"/>
  <c r="U192" i="6"/>
  <c r="BD192" i="6"/>
  <c r="AX192" i="6"/>
  <c r="AW192" i="6"/>
  <c r="I124" i="8"/>
  <c r="U123" i="6"/>
  <c r="AW123" i="6"/>
  <c r="AX123" i="6"/>
  <c r="BD123" i="6"/>
  <c r="I62" i="8"/>
  <c r="AW61" i="6"/>
  <c r="U61" i="6"/>
  <c r="BD61" i="6"/>
  <c r="AX61" i="6"/>
  <c r="I46" i="8"/>
  <c r="AW45" i="6"/>
  <c r="U45" i="6"/>
  <c r="BD45" i="6"/>
  <c r="AX45" i="6"/>
  <c r="Q12" i="8"/>
  <c r="AY11" i="6"/>
  <c r="AF11" i="6"/>
  <c r="I27" i="8"/>
  <c r="BD26" i="6"/>
  <c r="AX26" i="6"/>
  <c r="AW26" i="6"/>
  <c r="U26" i="6"/>
  <c r="Y135" i="8"/>
  <c r="AZ134" i="6"/>
  <c r="AQ134" i="6"/>
  <c r="Y152" i="8"/>
  <c r="AZ151" i="6"/>
  <c r="AQ151" i="6"/>
  <c r="I116" i="8"/>
  <c r="U115" i="6"/>
  <c r="AW115" i="6"/>
  <c r="AX115" i="6"/>
  <c r="BD115" i="6"/>
  <c r="I100" i="8"/>
  <c r="U99" i="6"/>
  <c r="AW99" i="6"/>
  <c r="BD99" i="6"/>
  <c r="AX99" i="6"/>
  <c r="I84" i="8"/>
  <c r="U83" i="6"/>
  <c r="AW83" i="6"/>
  <c r="BD83" i="6"/>
  <c r="AX83" i="6"/>
  <c r="Q16" i="8"/>
  <c r="AY15" i="6"/>
  <c r="AF15" i="6"/>
  <c r="I25" i="8"/>
  <c r="BD24" i="6"/>
  <c r="AX24" i="6"/>
  <c r="U24" i="6"/>
  <c r="AW24" i="6"/>
  <c r="Y29" i="8"/>
  <c r="AQ28" i="6"/>
  <c r="AZ28" i="6"/>
  <c r="I127" i="8"/>
  <c r="AW126" i="6"/>
  <c r="U126" i="6"/>
  <c r="BD126" i="6"/>
  <c r="AX126" i="6"/>
  <c r="I60" i="8"/>
  <c r="U59" i="6"/>
  <c r="AW59" i="6"/>
  <c r="BD59" i="6"/>
  <c r="AX59" i="6"/>
  <c r="I44" i="8"/>
  <c r="BD43" i="6"/>
  <c r="AX43" i="6"/>
  <c r="AW43" i="6"/>
  <c r="U43" i="6"/>
  <c r="I23" i="8"/>
  <c r="AW22" i="6"/>
  <c r="BD22" i="6"/>
  <c r="U22" i="6"/>
  <c r="AX22" i="6"/>
  <c r="F8" i="9"/>
  <c r="I5" i="8"/>
  <c r="O4" i="6"/>
  <c r="AW4" i="6"/>
  <c r="BD4" i="6"/>
  <c r="AX4" i="6"/>
  <c r="U4" i="6"/>
  <c r="Q120" i="8"/>
  <c r="AY119" i="6"/>
  <c r="AF119" i="6"/>
  <c r="Q20" i="8"/>
  <c r="AY19" i="6"/>
  <c r="AF19" i="6"/>
  <c r="I17" i="8"/>
  <c r="AW16" i="6"/>
  <c r="AX16" i="6"/>
  <c r="U16" i="6"/>
  <c r="BD16" i="6"/>
  <c r="AU155" i="6"/>
  <c r="Q155" i="7" s="1"/>
  <c r="BE155" i="6"/>
  <c r="AU106" i="6"/>
  <c r="Q106" i="7" s="1"/>
  <c r="BE106" i="6"/>
  <c r="AU78" i="6"/>
  <c r="Q78" i="7" s="1"/>
  <c r="BE78" i="6"/>
  <c r="AU152" i="6"/>
  <c r="Q152" i="7" s="1"/>
  <c r="BE152" i="6"/>
  <c r="AU76" i="6"/>
  <c r="Q76" i="7" s="1"/>
  <c r="BE76" i="6"/>
  <c r="AU52" i="6"/>
  <c r="Q52" i="7" s="1"/>
  <c r="BE52" i="6"/>
  <c r="AS118" i="6"/>
  <c r="AU34" i="6"/>
  <c r="Q34" i="7" s="1"/>
  <c r="BE34" i="6"/>
  <c r="AN12" i="6"/>
  <c r="AP12" i="6"/>
  <c r="AR12" i="6" s="1"/>
  <c r="T8" i="6"/>
  <c r="AS33" i="6"/>
  <c r="AC9" i="6"/>
  <c r="AE9" i="6"/>
  <c r="AG9" i="6" s="1"/>
  <c r="AU174" i="6"/>
  <c r="Q174" i="7" s="1"/>
  <c r="BE174" i="6"/>
  <c r="AU197" i="6"/>
  <c r="Q197" i="7" s="1"/>
  <c r="BE197" i="6"/>
  <c r="AU89" i="6"/>
  <c r="Q89" i="7" s="1"/>
  <c r="BE89" i="6"/>
  <c r="AU187" i="6"/>
  <c r="Q187" i="7" s="1"/>
  <c r="BE187" i="6"/>
  <c r="AU105" i="6"/>
  <c r="Q105" i="7" s="1"/>
  <c r="BE105" i="6"/>
  <c r="AU168" i="6"/>
  <c r="Q168" i="7" s="1"/>
  <c r="BE168" i="6"/>
  <c r="I67" i="8"/>
  <c r="BD66" i="6"/>
  <c r="AX66" i="6"/>
  <c r="AW66" i="6"/>
  <c r="U66" i="6"/>
  <c r="I109" i="8"/>
  <c r="AX108" i="6"/>
  <c r="AW108" i="6"/>
  <c r="U108" i="6"/>
  <c r="BD108" i="6"/>
  <c r="I85" i="8"/>
  <c r="U84" i="6"/>
  <c r="BD84" i="6"/>
  <c r="AX84" i="6"/>
  <c r="AW84" i="6"/>
  <c r="I57" i="8"/>
  <c r="AX56" i="6"/>
  <c r="U56" i="6"/>
  <c r="AW56" i="6"/>
  <c r="BD56" i="6"/>
  <c r="Q139" i="8"/>
  <c r="AY138" i="6"/>
  <c r="AF138" i="6"/>
  <c r="BL170" i="4"/>
  <c r="AH170" i="6" s="1"/>
  <c r="BK170" i="4"/>
  <c r="W170" i="6" s="1"/>
  <c r="BJ170" i="4"/>
  <c r="L170" i="6" s="1"/>
  <c r="Q186" i="8"/>
  <c r="AY185" i="6"/>
  <c r="AF185" i="6"/>
  <c r="Q172" i="8"/>
  <c r="AY171" i="6"/>
  <c r="AF171" i="6"/>
  <c r="Q178" i="8"/>
  <c r="AY177" i="6"/>
  <c r="AF177" i="6"/>
  <c r="I201" i="8"/>
  <c r="AW200" i="6"/>
  <c r="AX200" i="6"/>
  <c r="U200" i="6"/>
  <c r="BD200" i="6"/>
  <c r="Q138" i="8"/>
  <c r="AY137" i="6"/>
  <c r="AF137" i="6"/>
  <c r="I131" i="8"/>
  <c r="BD130" i="6"/>
  <c r="AX130" i="6"/>
  <c r="AW130" i="6"/>
  <c r="U130" i="6"/>
  <c r="Q110" i="8"/>
  <c r="AF109" i="6"/>
  <c r="AY109" i="6"/>
  <c r="Q94" i="8"/>
  <c r="AY93" i="6"/>
  <c r="AF93" i="6"/>
  <c r="Q74" i="8"/>
  <c r="AY73" i="6"/>
  <c r="AF73" i="6"/>
  <c r="Q38" i="8"/>
  <c r="AY37" i="6"/>
  <c r="AF37" i="6"/>
  <c r="Q193" i="8"/>
  <c r="AY192" i="6"/>
  <c r="AF192" i="6"/>
  <c r="Q124" i="8"/>
  <c r="AY123" i="6"/>
  <c r="AF123" i="6"/>
  <c r="Q62" i="8"/>
  <c r="AY61" i="6"/>
  <c r="AF61" i="6"/>
  <c r="Q46" i="8"/>
  <c r="AY45" i="6"/>
  <c r="AF45" i="6"/>
  <c r="I12" i="8"/>
  <c r="AX11" i="6"/>
  <c r="BD11" i="6"/>
  <c r="AW11" i="6"/>
  <c r="U11" i="6"/>
  <c r="V11" i="6" s="1"/>
  <c r="Y27" i="8"/>
  <c r="AQ26" i="6"/>
  <c r="AZ26" i="6"/>
  <c r="I135" i="8"/>
  <c r="AX134" i="6"/>
  <c r="BD134" i="6"/>
  <c r="AW134" i="6"/>
  <c r="U134" i="6"/>
  <c r="Q152" i="8"/>
  <c r="AF151" i="6"/>
  <c r="AY151" i="6"/>
  <c r="Q116" i="8"/>
  <c r="AY115" i="6"/>
  <c r="AF115" i="6"/>
  <c r="Q100" i="8"/>
  <c r="AF99" i="6"/>
  <c r="AY99" i="6"/>
  <c r="Q84" i="8"/>
  <c r="AF83" i="6"/>
  <c r="AY83" i="6"/>
  <c r="I16" i="8"/>
  <c r="AX15" i="6"/>
  <c r="BD15" i="6"/>
  <c r="AW15" i="6"/>
  <c r="U15" i="6"/>
  <c r="Q25" i="8"/>
  <c r="AY24" i="6"/>
  <c r="AF24" i="6"/>
  <c r="Q29" i="8"/>
  <c r="AF28" i="6"/>
  <c r="AY28" i="6"/>
  <c r="Q127" i="8"/>
  <c r="AF126" i="6"/>
  <c r="AY126" i="6"/>
  <c r="Y60" i="8"/>
  <c r="AQ59" i="6"/>
  <c r="AZ59" i="6"/>
  <c r="Y44" i="8"/>
  <c r="AZ43" i="6"/>
  <c r="AQ43" i="6"/>
  <c r="Q23" i="8"/>
  <c r="AY22" i="6"/>
  <c r="AF22" i="6"/>
  <c r="Q5" i="8"/>
  <c r="Z4" i="6"/>
  <c r="Y4" i="6"/>
  <c r="AY4" i="6"/>
  <c r="AF4" i="6"/>
  <c r="Y120" i="8"/>
  <c r="AZ119" i="6"/>
  <c r="AQ119" i="6"/>
  <c r="Y20" i="8"/>
  <c r="AZ19" i="6"/>
  <c r="AQ19" i="6"/>
  <c r="Q17" i="8"/>
  <c r="AY16" i="6"/>
  <c r="AF16" i="6"/>
  <c r="AS11" i="6" l="1"/>
  <c r="F21" i="9"/>
  <c r="G8" i="9"/>
  <c r="I191" i="8"/>
  <c r="U190" i="6"/>
  <c r="BD190" i="6"/>
  <c r="AX190" i="6"/>
  <c r="AW190" i="6"/>
  <c r="AU108" i="6"/>
  <c r="Q108" i="7" s="1"/>
  <c r="BE108" i="6"/>
  <c r="Y143" i="8"/>
  <c r="AZ142" i="6"/>
  <c r="AQ142" i="6"/>
  <c r="I189" i="8"/>
  <c r="U188" i="6"/>
  <c r="BD188" i="6"/>
  <c r="AX188" i="6"/>
  <c r="AW188" i="6"/>
  <c r="AU131" i="6"/>
  <c r="Q131" i="7" s="1"/>
  <c r="BE131" i="6"/>
  <c r="I155" i="8"/>
  <c r="AX154" i="6"/>
  <c r="U154" i="6"/>
  <c r="AW154" i="6"/>
  <c r="BD154" i="6"/>
  <c r="Y173" i="8"/>
  <c r="AZ172" i="6"/>
  <c r="AQ172" i="6"/>
  <c r="AU37" i="6"/>
  <c r="Q37" i="7" s="1"/>
  <c r="BE37" i="6"/>
  <c r="Y165" i="8"/>
  <c r="AZ164" i="6"/>
  <c r="AQ164" i="6"/>
  <c r="Q192" i="8"/>
  <c r="AF191" i="6"/>
  <c r="AY191" i="6"/>
  <c r="Q191" i="8"/>
  <c r="AF190" i="6"/>
  <c r="AY190" i="6"/>
  <c r="AU120" i="6"/>
  <c r="Q120" i="7" s="1"/>
  <c r="BE120" i="6"/>
  <c r="Q189" i="8"/>
  <c r="AF188" i="6"/>
  <c r="AY188" i="6"/>
  <c r="I183" i="8"/>
  <c r="U182" i="6"/>
  <c r="AX182" i="6"/>
  <c r="BD182" i="6"/>
  <c r="AW182" i="6"/>
  <c r="Q155" i="8"/>
  <c r="AY154" i="6"/>
  <c r="AF154" i="6"/>
  <c r="I159" i="8"/>
  <c r="U158" i="6"/>
  <c r="BD158" i="6"/>
  <c r="AX158" i="6"/>
  <c r="AW158" i="6"/>
  <c r="I167" i="8"/>
  <c r="AX166" i="6"/>
  <c r="U166" i="6"/>
  <c r="BD166" i="6"/>
  <c r="AW166" i="6"/>
  <c r="Q163" i="8"/>
  <c r="AY162" i="6"/>
  <c r="AF162" i="6"/>
  <c r="AU123" i="6"/>
  <c r="Q123" i="7" s="1"/>
  <c r="BE123" i="6"/>
  <c r="AU33" i="6"/>
  <c r="Q33" i="7" s="1"/>
  <c r="BE33" i="6"/>
  <c r="AU118" i="6"/>
  <c r="Q118" i="7" s="1"/>
  <c r="BE118" i="6"/>
  <c r="I192" i="8"/>
  <c r="U191" i="6"/>
  <c r="AW191" i="6"/>
  <c r="BD191" i="6"/>
  <c r="AX191" i="6"/>
  <c r="AP4" i="6"/>
  <c r="AR4" i="6" s="1"/>
  <c r="AN4" i="6"/>
  <c r="Y191" i="8"/>
  <c r="AZ190" i="6"/>
  <c r="AQ190" i="6"/>
  <c r="AU125" i="6"/>
  <c r="Q125" i="7" s="1"/>
  <c r="BE125" i="6"/>
  <c r="I163" i="8"/>
  <c r="AX162" i="6"/>
  <c r="U162" i="6"/>
  <c r="BD162" i="6"/>
  <c r="AW162" i="6"/>
  <c r="Y189" i="8"/>
  <c r="AZ188" i="6"/>
  <c r="AQ188" i="6"/>
  <c r="Q183" i="8"/>
  <c r="AF182" i="6"/>
  <c r="AY182" i="6"/>
  <c r="I147" i="8"/>
  <c r="AW146" i="6"/>
  <c r="U146" i="6"/>
  <c r="AX146" i="6"/>
  <c r="BD146" i="6"/>
  <c r="Y155" i="8"/>
  <c r="AZ154" i="6"/>
  <c r="AQ154" i="6"/>
  <c r="Q159" i="8"/>
  <c r="AF158" i="6"/>
  <c r="AY158" i="6"/>
  <c r="Q167" i="8"/>
  <c r="AF166" i="6"/>
  <c r="AY166" i="6"/>
  <c r="V4" i="6"/>
  <c r="Y183" i="8"/>
  <c r="AZ182" i="6"/>
  <c r="AQ182" i="6"/>
  <c r="Q147" i="8"/>
  <c r="AY146" i="6"/>
  <c r="AF146" i="6"/>
  <c r="Y159" i="8"/>
  <c r="AZ158" i="6"/>
  <c r="AQ158" i="6"/>
  <c r="AU110" i="6"/>
  <c r="Q110" i="7" s="1"/>
  <c r="BE110" i="6"/>
  <c r="Y167" i="8"/>
  <c r="AZ166" i="6"/>
  <c r="AQ166" i="6"/>
  <c r="AC4" i="6"/>
  <c r="AE4" i="6"/>
  <c r="AG4" i="6" s="1"/>
  <c r="G14" i="9"/>
  <c r="I175" i="8"/>
  <c r="AX174" i="6"/>
  <c r="AW174" i="6"/>
  <c r="U174" i="6"/>
  <c r="BD174" i="6"/>
  <c r="I145" i="8"/>
  <c r="AX144" i="6"/>
  <c r="U144" i="6"/>
  <c r="AW144" i="6"/>
  <c r="BD144" i="6"/>
  <c r="I171" i="8"/>
  <c r="AX170" i="6"/>
  <c r="AW170" i="6"/>
  <c r="U170" i="6"/>
  <c r="BD170" i="6"/>
  <c r="I153" i="8"/>
  <c r="AX152" i="6"/>
  <c r="U152" i="6"/>
  <c r="BD152" i="6"/>
  <c r="AW152" i="6"/>
  <c r="AU193" i="6"/>
  <c r="Q193" i="7" s="1"/>
  <c r="BE193" i="6"/>
  <c r="AC10" i="6"/>
  <c r="AE10" i="6"/>
  <c r="AG10" i="6" s="1"/>
  <c r="Y163" i="8"/>
  <c r="AZ162" i="6"/>
  <c r="AQ162" i="6"/>
  <c r="Q175" i="8"/>
  <c r="AF174" i="6"/>
  <c r="AY174" i="6"/>
  <c r="R7" i="6"/>
  <c r="T7" i="6"/>
  <c r="V7" i="6" s="1"/>
  <c r="Y147" i="8"/>
  <c r="AZ146" i="6"/>
  <c r="AQ146" i="6"/>
  <c r="Q145" i="8"/>
  <c r="AY144" i="6"/>
  <c r="AF144" i="6"/>
  <c r="AU142" i="6"/>
  <c r="Q142" i="7" s="1"/>
  <c r="BE142" i="6"/>
  <c r="I181" i="8"/>
  <c r="U180" i="6"/>
  <c r="AX180" i="6"/>
  <c r="BD180" i="6"/>
  <c r="AW180" i="6"/>
  <c r="Q171" i="8"/>
  <c r="AY170" i="6"/>
  <c r="AF170" i="6"/>
  <c r="I187" i="8"/>
  <c r="AX186" i="6"/>
  <c r="U186" i="6"/>
  <c r="BD186" i="6"/>
  <c r="AW186" i="6"/>
  <c r="Q153" i="8"/>
  <c r="AY152" i="6"/>
  <c r="AF152" i="6"/>
  <c r="I157" i="8"/>
  <c r="BD156" i="6"/>
  <c r="U156" i="6"/>
  <c r="AX156" i="6"/>
  <c r="D14" i="9" s="1"/>
  <c r="AW156" i="6"/>
  <c r="I177" i="8"/>
  <c r="BD176" i="6"/>
  <c r="AX176" i="6"/>
  <c r="AW176" i="6"/>
  <c r="U176" i="6"/>
  <c r="Y175" i="8"/>
  <c r="AZ174" i="6"/>
  <c r="AQ174" i="6"/>
  <c r="AS12" i="6"/>
  <c r="Y145" i="8"/>
  <c r="AZ144" i="6"/>
  <c r="AQ144" i="6"/>
  <c r="Q181" i="8"/>
  <c r="AF180" i="6"/>
  <c r="AY180" i="6"/>
  <c r="Y171" i="8"/>
  <c r="AZ170" i="6"/>
  <c r="AQ170" i="6"/>
  <c r="Q157" i="8"/>
  <c r="AF156" i="6"/>
  <c r="AY156" i="6"/>
  <c r="I196" i="8"/>
  <c r="U195" i="6"/>
  <c r="AW195" i="6"/>
  <c r="AX195" i="6"/>
  <c r="BD195" i="6"/>
  <c r="Q177" i="8"/>
  <c r="AY176" i="6"/>
  <c r="AF176" i="6"/>
  <c r="AS9" i="6"/>
  <c r="E21" i="9"/>
  <c r="AC7" i="6"/>
  <c r="AE7" i="6"/>
  <c r="AG7" i="6" s="1"/>
  <c r="Y181" i="8"/>
  <c r="AZ180" i="6"/>
  <c r="AQ180" i="6"/>
  <c r="V10" i="6"/>
  <c r="Y153" i="8"/>
  <c r="AZ152" i="6"/>
  <c r="AQ152" i="6"/>
  <c r="Y187" i="8"/>
  <c r="AZ186" i="6"/>
  <c r="AQ186" i="6"/>
  <c r="AU146" i="6"/>
  <c r="Q146" i="7" s="1"/>
  <c r="BE146" i="6"/>
  <c r="Y157" i="8"/>
  <c r="AZ156" i="6"/>
  <c r="AQ156" i="6"/>
  <c r="Q196" i="8"/>
  <c r="AY195" i="6"/>
  <c r="AF195" i="6"/>
  <c r="Y177" i="8"/>
  <c r="AZ176" i="6"/>
  <c r="AQ176" i="6"/>
  <c r="AN10" i="6"/>
  <c r="AP10" i="6"/>
  <c r="AR10" i="6" s="1"/>
  <c r="I161" i="8"/>
  <c r="U160" i="6"/>
  <c r="BD160" i="6"/>
  <c r="AX160" i="6"/>
  <c r="AW160" i="6"/>
  <c r="AU144" i="6"/>
  <c r="Q144" i="7" s="1"/>
  <c r="BE144" i="6"/>
  <c r="I194" i="8"/>
  <c r="AW193" i="6"/>
  <c r="U193" i="6"/>
  <c r="BD193" i="6"/>
  <c r="AX193" i="6"/>
  <c r="Y192" i="8"/>
  <c r="AQ191" i="6"/>
  <c r="AZ191" i="6"/>
  <c r="AU199" i="6"/>
  <c r="Q199" i="7" s="1"/>
  <c r="BE199" i="6"/>
  <c r="I137" i="8"/>
  <c r="AW136" i="6"/>
  <c r="BD136" i="6"/>
  <c r="AX136" i="6"/>
  <c r="I14" i="9" s="1"/>
  <c r="U136" i="6"/>
  <c r="Y196" i="8"/>
  <c r="AQ195" i="6"/>
  <c r="AZ195" i="6"/>
  <c r="E28" i="9"/>
  <c r="D28" i="9"/>
  <c r="C28" i="9"/>
  <c r="Q161" i="8"/>
  <c r="AY160" i="6"/>
  <c r="AF160" i="6"/>
  <c r="Q194" i="8"/>
  <c r="AY193" i="6"/>
  <c r="AF193" i="6"/>
  <c r="AS6" i="6"/>
  <c r="D21" i="9"/>
  <c r="V8" i="6"/>
  <c r="C14" i="9" s="1"/>
  <c r="H8" i="9"/>
  <c r="I165" i="8"/>
  <c r="AX164" i="6"/>
  <c r="U164" i="6"/>
  <c r="BD164" i="6"/>
  <c r="AW164" i="6"/>
  <c r="Q137" i="8"/>
  <c r="AY136" i="6"/>
  <c r="AF136" i="6"/>
  <c r="AU130" i="6"/>
  <c r="Q130" i="7" s="1"/>
  <c r="BE130" i="6"/>
  <c r="I185" i="8"/>
  <c r="BD184" i="6"/>
  <c r="AX184" i="6"/>
  <c r="U184" i="6"/>
  <c r="AW184" i="6"/>
  <c r="J14" i="8"/>
  <c r="AS13" i="6"/>
  <c r="AU21" i="6"/>
  <c r="Q21" i="7" s="1"/>
  <c r="BE21" i="6"/>
  <c r="Y161" i="8"/>
  <c r="AZ160" i="6"/>
  <c r="AQ160" i="6"/>
  <c r="AU25" i="6"/>
  <c r="Q25" i="7" s="1"/>
  <c r="BE25" i="6"/>
  <c r="Y194" i="8"/>
  <c r="AQ193" i="6"/>
  <c r="AZ193" i="6"/>
  <c r="Q165" i="8"/>
  <c r="AF164" i="6"/>
  <c r="AY164" i="6"/>
  <c r="AR8" i="6"/>
  <c r="E8" i="9" s="1"/>
  <c r="R5" i="6"/>
  <c r="T5" i="6"/>
  <c r="V5" i="6" s="1"/>
  <c r="AS5" i="6" s="1"/>
  <c r="Y137" i="8"/>
  <c r="AZ136" i="6"/>
  <c r="AQ136" i="6"/>
  <c r="I143" i="8"/>
  <c r="U142" i="6"/>
  <c r="AX142" i="6"/>
  <c r="AW142" i="6"/>
  <c r="BD142" i="6"/>
  <c r="Q185" i="8"/>
  <c r="AY184" i="6"/>
  <c r="AF184" i="6"/>
  <c r="V14" i="6"/>
  <c r="I173" i="8"/>
  <c r="AX172" i="6"/>
  <c r="AW172" i="6"/>
  <c r="BD172" i="6"/>
  <c r="U172" i="6"/>
  <c r="AU132" i="6"/>
  <c r="Q132" i="7" s="1"/>
  <c r="BE132" i="6"/>
  <c r="Q187" i="8"/>
  <c r="AY186" i="6"/>
  <c r="AF186" i="6"/>
  <c r="AC5" i="6"/>
  <c r="AE5" i="6"/>
  <c r="AG5" i="6" s="1"/>
  <c r="D8" i="9" s="1"/>
  <c r="Q143" i="8"/>
  <c r="AY142" i="6"/>
  <c r="AF142" i="6"/>
  <c r="Y185" i="8"/>
  <c r="AZ184" i="6"/>
  <c r="AQ184" i="6"/>
  <c r="AU42" i="6"/>
  <c r="Q42" i="7" s="1"/>
  <c r="BE42" i="6"/>
  <c r="Q173" i="8"/>
  <c r="AF172" i="6"/>
  <c r="AY172" i="6"/>
  <c r="AU148" i="6"/>
  <c r="Q148" i="7" s="1"/>
  <c r="BE148" i="6"/>
  <c r="E14" i="9" l="1"/>
  <c r="BE12" i="6"/>
  <c r="J15" i="8"/>
  <c r="AS14" i="6"/>
  <c r="F14" i="9"/>
  <c r="H14" i="9"/>
  <c r="BE5" i="6"/>
  <c r="BE6" i="6"/>
  <c r="BE9" i="6"/>
  <c r="J8" i="8"/>
  <c r="AS7" i="6"/>
  <c r="AK14" i="8"/>
  <c r="AH14" i="8"/>
  <c r="AJ14" i="8" s="1"/>
  <c r="AG14" i="8"/>
  <c r="AI14" i="8" s="1"/>
  <c r="BE13" i="6"/>
  <c r="G20" i="9"/>
  <c r="AS10" i="6"/>
  <c r="AS4" i="6"/>
  <c r="C21" i="9"/>
  <c r="C8" i="9"/>
  <c r="J9" i="8"/>
  <c r="AS8" i="6"/>
  <c r="BE11" i="6"/>
  <c r="J8" i="9" l="1"/>
  <c r="AU7" i="6" s="1"/>
  <c r="Q7" i="7" s="1"/>
  <c r="S7" i="7" s="1"/>
  <c r="BE7" i="6"/>
  <c r="AU14" i="6"/>
  <c r="Q14" i="7" s="1"/>
  <c r="S14" i="7" s="1"/>
  <c r="BE14" i="6"/>
  <c r="BE8" i="6"/>
  <c r="AH8" i="8"/>
  <c r="AJ8" i="8" s="1"/>
  <c r="K29" i="9" s="1"/>
  <c r="AG8" i="8"/>
  <c r="AI8" i="8" s="1"/>
  <c r="AK8" i="8"/>
  <c r="AH15" i="8"/>
  <c r="AJ15" i="8" s="1"/>
  <c r="AK15" i="8"/>
  <c r="AG15" i="8"/>
  <c r="AI15" i="8" s="1"/>
  <c r="BE4" i="6"/>
  <c r="C20" i="9"/>
  <c r="BE10" i="6"/>
  <c r="E15" i="9"/>
  <c r="J14" i="9"/>
  <c r="AH9" i="8"/>
  <c r="AJ9" i="8" s="1"/>
  <c r="AG9" i="8"/>
  <c r="AI9" i="8" s="1"/>
  <c r="AK9" i="8"/>
  <c r="J15" i="9" l="1"/>
  <c r="I15" i="9"/>
  <c r="G15" i="9"/>
  <c r="C15" i="9"/>
  <c r="D15" i="9"/>
  <c r="I29" i="9"/>
  <c r="AU10" i="6"/>
  <c r="Q10" i="7" s="1"/>
  <c r="S10" i="7" s="1"/>
  <c r="AU8" i="6"/>
  <c r="Q8" i="7" s="1"/>
  <c r="S8" i="7" s="1"/>
  <c r="K20" i="9"/>
  <c r="C22" i="9"/>
  <c r="H27" i="9"/>
  <c r="J9" i="9"/>
  <c r="I9" i="9"/>
  <c r="F9" i="9"/>
  <c r="E9" i="9"/>
  <c r="AU5" i="6"/>
  <c r="Q5" i="7" s="1"/>
  <c r="S5" i="7" s="1"/>
  <c r="D9" i="9"/>
  <c r="AU6" i="6"/>
  <c r="Q6" i="7" s="1"/>
  <c r="S6" i="7" s="1"/>
  <c r="AU13" i="6"/>
  <c r="Q13" i="7" s="1"/>
  <c r="S13" i="7" s="1"/>
  <c r="AU9" i="6"/>
  <c r="Q9" i="7" s="1"/>
  <c r="S9" i="7" s="1"/>
  <c r="AU12" i="6"/>
  <c r="Q12" i="7" s="1"/>
  <c r="S12" i="7" s="1"/>
  <c r="H9" i="9"/>
  <c r="G9" i="9"/>
  <c r="AU11" i="6"/>
  <c r="Q11" i="7" s="1"/>
  <c r="S11" i="7" s="1"/>
  <c r="C9" i="9"/>
  <c r="AU4" i="6"/>
  <c r="Q4" i="7" s="1"/>
  <c r="S4" i="7" s="1"/>
  <c r="H15" i="9"/>
  <c r="G27" i="9"/>
  <c r="G29" i="9" s="1"/>
  <c r="F15" i="9"/>
  <c r="K22" i="9" l="1"/>
  <c r="E23" i="9"/>
  <c r="D23" i="9"/>
  <c r="F23" i="9"/>
  <c r="G22" i="9"/>
  <c r="C23" i="9"/>
  <c r="C29" i="9"/>
  <c r="E29" i="9"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邊瑋緒</author>
  </authors>
  <commentList>
    <comment ref="T186" authorId="0" shapeId="0" xr:uid="{9F3871AF-6BD6-47E6-86B5-63F3DA0B658C}">
      <text>
        <r>
          <rPr>
            <b/>
            <sz val="9"/>
            <color rgb="FF000000"/>
            <rFont val="細明體"/>
            <family val="3"/>
            <charset val="136"/>
          </rPr>
          <t>94年以前之電力係數以94年之電力係數代替。</t>
        </r>
        <r>
          <rPr>
            <sz val="9"/>
            <color rgb="FF000000"/>
            <rFont val="Tahoma"/>
            <family val="2"/>
          </rPr>
          <t xml:space="preserve">
</t>
        </r>
      </text>
    </comment>
    <comment ref="T187" authorId="0" shapeId="0" xr:uid="{96689F5B-BA9C-4C9E-87CF-B4868DACD9E0}">
      <text>
        <r>
          <rPr>
            <b/>
            <sz val="9"/>
            <color rgb="FF000000"/>
            <rFont val="細明體"/>
            <family val="3"/>
            <charset val="136"/>
          </rPr>
          <t>94年以前之電力係數以94年之電力係數代替。</t>
        </r>
        <r>
          <rPr>
            <sz val="9"/>
            <color rgb="FF000000"/>
            <rFont val="Tahoma"/>
            <family val="2"/>
          </rPr>
          <t xml:space="preserve">
</t>
        </r>
      </text>
    </comment>
    <comment ref="T188" authorId="0" shapeId="0" xr:uid="{10DB5F50-404B-493D-A1F3-A60DACE094A5}">
      <text>
        <r>
          <rPr>
            <b/>
            <sz val="9"/>
            <color rgb="FF000000"/>
            <rFont val="細明體"/>
            <family val="3"/>
            <charset val="136"/>
          </rPr>
          <t>94年以前之電力係數以94年之電力係數代替。</t>
        </r>
        <r>
          <rPr>
            <sz val="9"/>
            <color rgb="FF000000"/>
            <rFont val="Tahoma"/>
            <family val="2"/>
          </rPr>
          <t xml:space="preserve">
</t>
        </r>
      </text>
    </comment>
    <comment ref="T189" authorId="0" shapeId="0" xr:uid="{1B37CEA5-6189-4B7F-8063-E779367AF634}">
      <text>
        <r>
          <rPr>
            <b/>
            <sz val="9"/>
            <color rgb="FF000000"/>
            <rFont val="細明體"/>
            <family val="3"/>
            <charset val="136"/>
          </rPr>
          <t>94年以前之電力係數以94年之電力係數代替。</t>
        </r>
        <r>
          <rPr>
            <sz val="9"/>
            <color rgb="FF000000"/>
            <rFont val="Tahoma"/>
            <family val="2"/>
          </rPr>
          <t xml:space="preserve">
</t>
        </r>
      </text>
    </comment>
    <comment ref="T190" authorId="0" shapeId="0" xr:uid="{0225BBE2-011A-4AB7-8BBC-C8CDF0AE5E4C}">
      <text>
        <r>
          <rPr>
            <b/>
            <sz val="9"/>
            <color rgb="FF000000"/>
            <rFont val="細明體"/>
            <family val="3"/>
            <charset val="136"/>
          </rPr>
          <t>94年以前之電力係數以94年之電力係數代替。</t>
        </r>
        <r>
          <rPr>
            <sz val="9"/>
            <color rgb="FF000000"/>
            <rFont val="Tahoma"/>
            <family val="2"/>
          </rPr>
          <t xml:space="preserve">
</t>
        </r>
      </text>
    </comment>
  </commentList>
</comments>
</file>

<file path=xl/sharedStrings.xml><?xml version="1.0" encoding="utf-8"?>
<sst xmlns="http://schemas.openxmlformats.org/spreadsheetml/2006/main" count="21266" uniqueCount="17139">
  <si>
    <r>
      <rPr>
        <b/>
        <sz val="12"/>
        <color rgb="FF000080"/>
        <rFont val="微軟正黑體"/>
        <family val="2"/>
        <charset val="136"/>
      </rPr>
      <t>表單編號</t>
    </r>
  </si>
  <si>
    <r>
      <rPr>
        <b/>
        <sz val="12"/>
        <color rgb="FF000080"/>
        <rFont val="微軟正黑體"/>
        <family val="2"/>
        <charset val="136"/>
      </rPr>
      <t>表單名稱</t>
    </r>
  </si>
  <si>
    <r>
      <rPr>
        <b/>
        <sz val="12"/>
        <color rgb="FF000080"/>
        <rFont val="微軟正黑體"/>
        <family val="2"/>
        <charset val="136"/>
      </rPr>
      <t>填寫準則</t>
    </r>
  </si>
  <si>
    <r>
      <rPr>
        <b/>
        <sz val="12"/>
        <color rgb="FF000080"/>
        <rFont val="微軟正黑體"/>
        <family val="2"/>
        <charset val="136"/>
      </rPr>
      <t>適用對象</t>
    </r>
  </si>
  <si>
    <r>
      <rPr>
        <b/>
        <sz val="12"/>
        <color rgb="FF000080"/>
        <rFont val="微軟正黑體"/>
        <family val="2"/>
        <charset val="136"/>
      </rPr>
      <t>簡介</t>
    </r>
  </si>
  <si>
    <r>
      <rPr>
        <b/>
        <sz val="12"/>
        <color rgb="FF000066"/>
        <rFont val="微軟正黑體"/>
        <family val="2"/>
        <charset val="136"/>
      </rPr>
      <t>表單為新增或修改</t>
    </r>
  </si>
  <si>
    <r>
      <t>2016.01</t>
    </r>
    <r>
      <rPr>
        <b/>
        <sz val="12"/>
        <color rgb="FF000066"/>
        <rFont val="微軟正黑體"/>
        <family val="2"/>
        <charset val="136"/>
      </rPr>
      <t>改版內容說明</t>
    </r>
  </si>
  <si>
    <r>
      <t>2017.01</t>
    </r>
    <r>
      <rPr>
        <b/>
        <sz val="12"/>
        <color rgb="FF000080"/>
        <rFont val="微軟正黑體"/>
        <family val="2"/>
        <charset val="136"/>
      </rPr>
      <t>改版內容說明</t>
    </r>
  </si>
  <si>
    <r>
      <t>2020.01</t>
    </r>
    <r>
      <rPr>
        <b/>
        <sz val="12"/>
        <color rgb="FF000080"/>
        <rFont val="微軟正黑體"/>
        <family val="2"/>
        <charset val="136"/>
      </rPr>
      <t>改版內容說明</t>
    </r>
  </si>
  <si>
    <r>
      <rPr>
        <sz val="12"/>
        <color rgb="FF000000"/>
        <rFont val="微軟正黑體"/>
        <family val="2"/>
        <charset val="136"/>
      </rPr>
      <t>表一</t>
    </r>
  </si>
  <si>
    <r>
      <rPr>
        <sz val="12"/>
        <color rgb="FF000000"/>
        <rFont val="Microsoft JhengHei"/>
        <charset val="136"/>
      </rPr>
      <t>事業基本</t>
    </r>
    <r>
      <rPr>
        <sz val="12"/>
        <color rgb="FF000000"/>
        <rFont val="微軟正黑體"/>
        <family val="2"/>
        <charset val="136"/>
      </rPr>
      <t>資料</t>
    </r>
  </si>
  <si>
    <r>
      <rPr>
        <sz val="16"/>
        <color rgb="FF000000"/>
        <rFont val="微軟正黑體"/>
        <family val="2"/>
        <charset val="136"/>
      </rPr>
      <t>◎</t>
    </r>
  </si>
  <si>
    <r>
      <rPr>
        <sz val="12"/>
        <color rgb="FF000000"/>
        <rFont val="微軟正黑體"/>
        <family val="2"/>
        <charset val="136"/>
      </rPr>
      <t>適用管理辦法與溫室氣體相關方案者及自願登錄盤查資訊者</t>
    </r>
  </si>
  <si>
    <r>
      <rPr>
        <sz val="12"/>
        <color rgb="FF000000"/>
        <rFont val="微軟正黑體"/>
        <family val="2"/>
        <charset val="136"/>
      </rPr>
      <t>內容涵蓋盤查年度、基本資料、盤查及查證資訊、門檻值設定等</t>
    </r>
    <r>
      <rPr>
        <sz val="12"/>
        <color rgb="FF000000"/>
        <rFont val="Times New Roman"/>
        <family val="1"/>
      </rPr>
      <t>(</t>
    </r>
    <r>
      <rPr>
        <sz val="12"/>
        <color rgb="FF000000"/>
        <rFont val="微軟正黑體"/>
        <family val="2"/>
        <charset val="136"/>
      </rPr>
      <t>適用於</t>
    </r>
    <r>
      <rPr>
        <sz val="12"/>
        <color rgb="FF000000"/>
        <rFont val="Times New Roman"/>
        <family val="1"/>
      </rPr>
      <t>2015</t>
    </r>
    <r>
      <rPr>
        <sz val="12"/>
        <color rgb="FF000000"/>
        <rFont val="微軟正黑體"/>
        <family val="2"/>
        <charset val="136"/>
      </rPr>
      <t>年</t>
    </r>
    <r>
      <rPr>
        <sz val="12"/>
        <color rgb="FF000000"/>
        <rFont val="Times New Roman"/>
        <family val="1"/>
      </rPr>
      <t>(</t>
    </r>
    <r>
      <rPr>
        <sz val="12"/>
        <color rgb="FF000000"/>
        <rFont val="微軟正黑體"/>
        <family val="2"/>
        <charset val="136"/>
      </rPr>
      <t>含</t>
    </r>
    <r>
      <rPr>
        <sz val="12"/>
        <color rgb="FF000000"/>
        <rFont val="Times New Roman"/>
        <family val="1"/>
      </rPr>
      <t>)</t>
    </r>
    <r>
      <rPr>
        <sz val="12"/>
        <color rgb="FF000000"/>
        <rFont val="微軟正黑體"/>
        <family val="2"/>
        <charset val="136"/>
      </rPr>
      <t>之後之溫室氣體盤查作業</t>
    </r>
    <r>
      <rPr>
        <sz val="12"/>
        <color rgb="FF000000"/>
        <rFont val="Times New Roman"/>
        <family val="1"/>
      </rPr>
      <t>)</t>
    </r>
  </si>
  <si>
    <t>-</t>
  </si>
  <si>
    <r>
      <rPr>
        <sz val="12"/>
        <color rgb="FF000000"/>
        <rFont val="微軟正黑體"/>
        <family val="2"/>
        <charset val="136"/>
      </rPr>
      <t>增加第</t>
    </r>
    <r>
      <rPr>
        <sz val="12"/>
        <color rgb="FF000000"/>
        <rFont val="Times New Roman"/>
        <family val="1"/>
      </rPr>
      <t>2</t>
    </r>
    <r>
      <rPr>
        <sz val="12"/>
        <color rgb="FF000000"/>
        <rFont val="微軟正黑體"/>
        <family val="2"/>
        <charset val="136"/>
      </rPr>
      <t>類行業別及盤查及查證資訊，其中盤查及查證資訊包含登錄原因、盤查依據規範、是否完成第三者查證、門檻值設定等。</t>
    </r>
  </si>
  <si>
    <r>
      <rPr>
        <sz val="12"/>
        <color rgb="FF000000"/>
        <rFont val="微軟正黑體"/>
        <family val="2"/>
        <charset val="136"/>
      </rPr>
      <t>新增盤查表單版次</t>
    </r>
    <r>
      <rPr>
        <sz val="12"/>
        <color rgb="FF000000"/>
        <rFont val="Times New Roman"/>
        <family val="1"/>
      </rPr>
      <t>(</t>
    </r>
    <r>
      <rPr>
        <sz val="12"/>
        <color rgb="FF000000"/>
        <rFont val="微軟正黑體"/>
        <family val="2"/>
        <charset val="136"/>
      </rPr>
      <t>欄位</t>
    </r>
    <r>
      <rPr>
        <sz val="12"/>
        <color rgb="FF000000"/>
        <rFont val="Times New Roman"/>
        <family val="1"/>
      </rPr>
      <t>O1)</t>
    </r>
    <r>
      <rPr>
        <sz val="12"/>
        <color rgb="FF000000"/>
        <rFont val="微軟正黑體"/>
        <family val="2"/>
        <charset val="136"/>
      </rPr>
      <t>，排放源應依據修改次數進行調整。</t>
    </r>
    <r>
      <rPr>
        <sz val="12"/>
        <color rgb="FF000000"/>
        <rFont val="微軟正黑體"/>
        <family val="2"/>
        <charset val="136"/>
      </rPr>
      <t xml:space="preserve">
合格查驗機構家數調整。</t>
    </r>
  </si>
  <si>
    <t>修正盤查年度為108年之後</t>
  </si>
  <si>
    <r>
      <rPr>
        <sz val="12"/>
        <color rgb="FF000000"/>
        <rFont val="微軟正黑體"/>
        <family val="2"/>
        <charset val="136"/>
      </rPr>
      <t>表二</t>
    </r>
  </si>
  <si>
    <r>
      <rPr>
        <sz val="12"/>
        <color rgb="FF000000"/>
        <rFont val="微軟正黑體"/>
        <family val="2"/>
        <charset val="136"/>
      </rPr>
      <t>邊界</t>
    </r>
    <r>
      <rPr>
        <sz val="12"/>
        <color rgb="FF000000"/>
        <rFont val="Microsoft JhengHei"/>
        <charset val="136"/>
      </rPr>
      <t>設定</t>
    </r>
  </si>
  <si>
    <r>
      <rPr>
        <sz val="12"/>
        <color rgb="FF000000"/>
        <rFont val="微軟正黑體"/>
        <family val="2"/>
        <charset val="136"/>
      </rPr>
      <t>內容涵蓋場址外涵蓋區域、場址內扣除區域、設定方法等</t>
    </r>
  </si>
  <si>
    <r>
      <rPr>
        <sz val="12"/>
        <color rgb="FF000000"/>
        <rFont val="微軟正黑體"/>
        <family val="2"/>
        <charset val="136"/>
      </rPr>
      <t>包含場址外涵蓋區域、場址內扣除區域、邊界設定方法。</t>
    </r>
  </si>
  <si>
    <r>
      <rPr>
        <sz val="12"/>
        <color rgb="FF000000"/>
        <rFont val="微軟正黑體"/>
        <family val="2"/>
        <charset val="136"/>
      </rPr>
      <t>表三</t>
    </r>
  </si>
  <si>
    <r>
      <rPr>
        <sz val="12"/>
        <color rgb="FF000000"/>
        <rFont val="微軟正黑體"/>
        <family val="2"/>
        <charset val="136"/>
      </rPr>
      <t>排放源鑑別</t>
    </r>
  </si>
  <si>
    <r>
      <rPr>
        <sz val="12"/>
        <color rgb="FF000000"/>
        <rFont val="微軟正黑體"/>
        <family val="2"/>
        <charset val="136"/>
      </rPr>
      <t>內容涵蓋組織邊界設定及排放源鑑別資料</t>
    </r>
  </si>
  <si>
    <r>
      <rPr>
        <sz val="12"/>
        <color rgb="FF000000"/>
        <rFont val="微軟正黑體"/>
        <family val="2"/>
        <charset val="136"/>
      </rPr>
      <t>將原表單之排放型式與範疇二型式整合為單一欄位</t>
    </r>
    <r>
      <rPr>
        <sz val="12"/>
        <color rgb="FF000000"/>
        <rFont val="Times New Roman"/>
        <family val="1"/>
      </rPr>
      <t>(</t>
    </r>
    <r>
      <rPr>
        <sz val="12"/>
        <color rgb="FF000000"/>
        <rFont val="微軟正黑體"/>
        <family val="2"/>
        <charset val="136"/>
      </rPr>
      <t>排放型式</t>
    </r>
    <r>
      <rPr>
        <sz val="12"/>
        <color rgb="FF000000"/>
        <rFont val="Times New Roman"/>
        <family val="1"/>
      </rPr>
      <t>)</t>
    </r>
    <r>
      <rPr>
        <sz val="12"/>
        <color rgb="FF000000"/>
        <rFont val="微軟正黑體"/>
        <family val="2"/>
        <charset val="136"/>
      </rPr>
      <t>，該欄位可依範疇別變換其排放型式選項；修正製程或逸散類別之欄位選項，調整與登錄平台設定一致。</t>
    </r>
    <r>
      <rPr>
        <sz val="12"/>
        <color rgb="FF000000"/>
        <rFont val="微軟正黑體"/>
        <family val="2"/>
        <charset val="136"/>
      </rPr>
      <t xml:space="preserve">
新增溫室氣體種類</t>
    </r>
    <r>
      <rPr>
        <sz val="12"/>
        <color rgb="FF000000"/>
        <rFont val="Times New Roman"/>
        <family val="1"/>
      </rPr>
      <t>NF</t>
    </r>
    <r>
      <rPr>
        <vertAlign val="subscript"/>
        <sz val="12"/>
        <color rgb="FF000000"/>
        <rFont val="Times New Roman"/>
        <family val="1"/>
      </rPr>
      <t>3</t>
    </r>
    <r>
      <rPr>
        <sz val="12"/>
        <color rgb="FF000000"/>
        <rFont val="微軟正黑體"/>
        <family val="2"/>
        <charset val="136"/>
      </rPr>
      <t>。</t>
    </r>
  </si>
  <si>
    <r>
      <rPr>
        <sz val="12"/>
        <color rgb="FF000000"/>
        <rFont val="微軟正黑體"/>
        <family val="2"/>
        <charset val="136"/>
      </rPr>
      <t>新增範疇二外購電力之類別，排放源應選擇為離網電力或併網電力。</t>
    </r>
    <r>
      <rPr>
        <sz val="12"/>
        <color rgb="FF000000"/>
        <rFont val="Times New Roman"/>
        <family val="1"/>
      </rPr>
      <t>(AK</t>
    </r>
    <r>
      <rPr>
        <sz val="12"/>
        <color rgb="FF000000"/>
        <rFont val="微軟正黑體"/>
        <family val="2"/>
        <charset val="136"/>
      </rPr>
      <t>欄位</t>
    </r>
    <r>
      <rPr>
        <sz val="12"/>
        <color rgb="FF000000"/>
        <rFont val="Times New Roman"/>
        <family val="1"/>
      </rPr>
      <t>)</t>
    </r>
  </si>
  <si>
    <r>
      <rPr>
        <sz val="12"/>
        <color rgb="FF000000"/>
        <rFont val="微軟正黑體"/>
        <family val="2"/>
        <charset val="136"/>
      </rPr>
      <t>表四</t>
    </r>
  </si>
  <si>
    <r>
      <rPr>
        <sz val="12"/>
        <color rgb="FF000000"/>
        <rFont val="微軟正黑體"/>
        <family val="2"/>
        <charset val="136"/>
      </rPr>
      <t>活動數據</t>
    </r>
  </si>
  <si>
    <r>
      <rPr>
        <sz val="12"/>
        <color rgb="FF000000"/>
        <rFont val="微軟正黑體"/>
        <family val="2"/>
        <charset val="136"/>
      </rPr>
      <t>內容涵蓋設備排放源活動數據數值及來源等相關資料填寫</t>
    </r>
  </si>
  <si>
    <r>
      <rPr>
        <sz val="12"/>
        <color rgb="FF000000"/>
        <rFont val="微軟正黑體"/>
        <family val="2"/>
        <charset val="136"/>
      </rPr>
      <t>增加活動數據分配比率之欄位。</t>
    </r>
    <r>
      <rPr>
        <sz val="12"/>
        <color rgb="FF000000"/>
        <rFont val="微軟正黑體"/>
        <family val="2"/>
        <charset val="136"/>
      </rPr>
      <t xml:space="preserve">
活動數據種類（</t>
    </r>
    <r>
      <rPr>
        <sz val="12"/>
        <color rgb="FF000000"/>
        <rFont val="Times New Roman"/>
        <family val="1"/>
      </rPr>
      <t>R</t>
    </r>
    <r>
      <rPr>
        <sz val="12"/>
        <color rgb="FF000000"/>
        <rFont val="微軟正黑體"/>
        <family val="2"/>
        <charset val="136"/>
      </rPr>
      <t>欄位）文字調整與系統一致。</t>
    </r>
  </si>
  <si>
    <r>
      <rPr>
        <sz val="12"/>
        <color rgb="FF000000"/>
        <rFont val="微軟正黑體"/>
        <family val="2"/>
        <charset val="136"/>
      </rPr>
      <t>新增電力</t>
    </r>
    <r>
      <rPr>
        <sz val="12"/>
        <color rgb="FF000000"/>
        <rFont val="Times New Roman"/>
        <family val="1"/>
      </rPr>
      <t>/</t>
    </r>
    <r>
      <rPr>
        <sz val="12"/>
        <color rgb="FF000000"/>
        <rFont val="微軟正黑體"/>
        <family val="2"/>
        <charset val="136"/>
      </rPr>
      <t>蒸汽供應商名稱欄位</t>
    </r>
    <r>
      <rPr>
        <sz val="12"/>
        <color rgb="FF000000"/>
        <rFont val="Times New Roman"/>
        <family val="1"/>
      </rPr>
      <t>(L</t>
    </r>
    <r>
      <rPr>
        <sz val="12"/>
        <color rgb="FF000000"/>
        <rFont val="微軟正黑體"/>
        <family val="2"/>
        <charset val="136"/>
      </rPr>
      <t>欄位</t>
    </r>
    <r>
      <rPr>
        <sz val="12"/>
        <color rgb="FF000000"/>
        <rFont val="Times New Roman"/>
        <family val="1"/>
      </rPr>
      <t>)</t>
    </r>
    <r>
      <rPr>
        <sz val="12"/>
        <color rgb="FF000000"/>
        <rFont val="微軟正黑體"/>
        <family val="2"/>
        <charset val="136"/>
      </rPr>
      <t>，倘排放源使用之電力為離網電力，則排放源應完整說明電力</t>
    </r>
    <r>
      <rPr>
        <sz val="12"/>
        <color rgb="FF000000"/>
        <rFont val="Times New Roman"/>
        <family val="1"/>
      </rPr>
      <t>/</t>
    </r>
    <r>
      <rPr>
        <sz val="12"/>
        <color rgb="FF000000"/>
        <rFont val="微軟正黑體"/>
        <family val="2"/>
        <charset val="136"/>
      </rPr>
      <t>蒸氣供應商之名稱。</t>
    </r>
  </si>
  <si>
    <r>
      <rPr>
        <sz val="12"/>
        <color rgb="FF000000"/>
        <rFont val="微軟正黑體"/>
        <family val="2"/>
        <charset val="136"/>
      </rPr>
      <t>表五</t>
    </r>
  </si>
  <si>
    <r>
      <rPr>
        <sz val="12"/>
        <color rgb="FF000000"/>
        <rFont val="微軟正黑體"/>
        <family val="2"/>
        <charset val="136"/>
      </rPr>
      <t>定量盤查</t>
    </r>
  </si>
  <si>
    <r>
      <rPr>
        <sz val="12"/>
        <color rgb="FF000000"/>
        <rFont val="微軟正黑體"/>
        <family val="2"/>
        <charset val="136"/>
      </rPr>
      <t>內容涵蓋設備排放源排放係數、來源、</t>
    </r>
    <r>
      <rPr>
        <sz val="12"/>
        <color rgb="FF000000"/>
        <rFont val="Times New Roman"/>
        <family val="1"/>
      </rPr>
      <t>GWP</t>
    </r>
    <r>
      <rPr>
        <sz val="12"/>
        <color rgb="FF000000"/>
        <rFont val="微軟正黑體"/>
        <family val="2"/>
        <charset val="136"/>
      </rPr>
      <t>值及排放量計算等資訊</t>
    </r>
  </si>
  <si>
    <r>
      <rPr>
        <sz val="12"/>
        <color rgb="FF000000"/>
        <rFont val="微軟正黑體"/>
        <family val="2"/>
        <charset val="136"/>
      </rPr>
      <t>增加係數類型之欄位，選項內容與登錄平台設定一致；並依有效位數之運算邏輯將排放量與排放當量之小數位數由</t>
    </r>
    <r>
      <rPr>
        <sz val="12"/>
        <color rgb="FF000000"/>
        <rFont val="Times New Roman"/>
        <family val="1"/>
      </rPr>
      <t>2</t>
    </r>
    <r>
      <rPr>
        <sz val="12"/>
        <color rgb="FF000000"/>
        <rFont val="微軟正黑體"/>
        <family val="2"/>
        <charset val="136"/>
      </rPr>
      <t>位修改為</t>
    </r>
    <r>
      <rPr>
        <sz val="12"/>
        <color rgb="FF000000"/>
        <rFont val="Times New Roman"/>
        <family val="1"/>
      </rPr>
      <t>4</t>
    </r>
    <r>
      <rPr>
        <sz val="12"/>
        <color rgb="FF000000"/>
        <rFont val="微軟正黑體"/>
        <family val="2"/>
        <charset val="136"/>
      </rPr>
      <t>位。</t>
    </r>
    <r>
      <rPr>
        <sz val="12"/>
        <color rgb="FF000000"/>
        <rFont val="微軟正黑體"/>
        <family val="2"/>
        <charset val="136"/>
      </rPr>
      <t xml:space="preserve">
</t>
    </r>
    <r>
      <rPr>
        <sz val="12"/>
        <color rgb="FF000000"/>
        <rFont val="Times New Roman"/>
        <family val="1"/>
      </rPr>
      <t>102</t>
    </r>
    <r>
      <rPr>
        <sz val="12"/>
        <color rgb="FF000000"/>
        <rFont val="微軟正黑體"/>
        <family val="2"/>
        <charset val="136"/>
      </rPr>
      <t>年</t>
    </r>
    <r>
      <rPr>
        <sz val="12"/>
        <color rgb="FF000000"/>
        <rFont val="Times New Roman"/>
        <family val="1"/>
      </rPr>
      <t>(</t>
    </r>
    <r>
      <rPr>
        <sz val="12"/>
        <color rgb="FF000000"/>
        <rFont val="微軟正黑體"/>
        <family val="2"/>
        <charset val="136"/>
      </rPr>
      <t>含</t>
    </r>
    <r>
      <rPr>
        <sz val="12"/>
        <color rgb="FF000000"/>
        <rFont val="Times New Roman"/>
        <family val="1"/>
      </rPr>
      <t>102</t>
    </r>
    <r>
      <rPr>
        <sz val="12"/>
        <color rgb="FF000000"/>
        <rFont val="微軟正黑體"/>
        <family val="2"/>
        <charset val="136"/>
      </rPr>
      <t>年</t>
    </r>
    <r>
      <rPr>
        <sz val="12"/>
        <color rgb="FF000000"/>
        <rFont val="Times New Roman"/>
        <family val="1"/>
      </rPr>
      <t>)</t>
    </r>
    <r>
      <rPr>
        <sz val="12"/>
        <color rgb="FF000000"/>
        <rFont val="微軟正黑體"/>
        <family val="2"/>
        <charset val="136"/>
      </rPr>
      <t>之係數，以轉換為係數管理表</t>
    </r>
    <r>
      <rPr>
        <sz val="12"/>
        <color rgb="FF000000"/>
        <rFont val="Times New Roman"/>
        <family val="1"/>
      </rPr>
      <t>6.0.1</t>
    </r>
    <r>
      <rPr>
        <sz val="12"/>
        <color rgb="FF000000"/>
        <rFont val="微軟正黑體"/>
        <family val="2"/>
        <charset val="136"/>
      </rPr>
      <t>版次。</t>
    </r>
    <r>
      <rPr>
        <sz val="12"/>
        <color rgb="FF000000"/>
        <rFont val="微軟正黑體"/>
        <family val="2"/>
        <charset val="136"/>
      </rPr>
      <t xml:space="preserve">
</t>
    </r>
    <r>
      <rPr>
        <sz val="12"/>
        <color rgb="FF000000"/>
        <rFont val="Times New Roman"/>
        <family val="1"/>
      </rPr>
      <t>104</t>
    </r>
    <r>
      <rPr>
        <sz val="12"/>
        <color rgb="FF000000"/>
        <rFont val="微軟正黑體"/>
        <family val="2"/>
        <charset val="136"/>
      </rPr>
      <t>年</t>
    </r>
    <r>
      <rPr>
        <sz val="12"/>
        <color rgb="FF000000"/>
        <rFont val="Times New Roman"/>
        <family val="1"/>
      </rPr>
      <t>(</t>
    </r>
    <r>
      <rPr>
        <sz val="12"/>
        <color rgb="FF000000"/>
        <rFont val="微軟正黑體"/>
        <family val="2"/>
        <charset val="136"/>
      </rPr>
      <t>含</t>
    </r>
    <r>
      <rPr>
        <sz val="12"/>
        <color rgb="FF000000"/>
        <rFont val="Times New Roman"/>
        <family val="1"/>
      </rPr>
      <t>104</t>
    </r>
    <r>
      <rPr>
        <sz val="12"/>
        <color rgb="FF000000"/>
        <rFont val="微軟正黑體"/>
        <family val="2"/>
        <charset val="136"/>
      </rPr>
      <t>年</t>
    </r>
    <r>
      <rPr>
        <sz val="12"/>
        <color rgb="FF000000"/>
        <rFont val="Times New Roman"/>
        <family val="1"/>
      </rPr>
      <t>)</t>
    </r>
    <r>
      <rPr>
        <sz val="12"/>
        <color rgb="FF000000"/>
        <rFont val="微軟正黑體"/>
        <family val="2"/>
        <charset val="136"/>
      </rPr>
      <t>之係數，以轉換為係數管理表</t>
    </r>
    <r>
      <rPr>
        <sz val="12"/>
        <color rgb="FF000000"/>
        <rFont val="Times New Roman"/>
        <family val="1"/>
      </rPr>
      <t>6.0.2</t>
    </r>
    <r>
      <rPr>
        <sz val="12"/>
        <color rgb="FF000000"/>
        <rFont val="微軟正黑體"/>
        <family val="2"/>
        <charset val="136"/>
      </rPr>
      <t>版次。</t>
    </r>
  </si>
  <si>
    <r>
      <rPr>
        <sz val="12"/>
        <color rgb="FF000000"/>
        <rFont val="微軟正黑體"/>
        <family val="2"/>
        <charset val="136"/>
      </rPr>
      <t>溫暖化潛勢採用</t>
    </r>
    <r>
      <rPr>
        <sz val="12"/>
        <color rgb="FF000000"/>
        <rFont val="Times New Roman"/>
        <family val="1"/>
      </rPr>
      <t xml:space="preserve">IPCC </t>
    </r>
    <r>
      <rPr>
        <sz val="12"/>
        <color rgb="FF000000"/>
        <rFont val="微軟正黑體"/>
        <family val="2"/>
        <charset val="136"/>
      </rPr>
      <t>第四次評估報告</t>
    </r>
    <r>
      <rPr>
        <sz val="12"/>
        <color rgb="FF000000"/>
        <rFont val="Times New Roman"/>
        <family val="1"/>
      </rPr>
      <t>(2007)</t>
    </r>
    <r>
      <rPr>
        <sz val="12"/>
        <color rgb="FF000000"/>
        <rFont val="微軟正黑體"/>
        <family val="2"/>
        <charset val="136"/>
      </rPr>
      <t>之數值。</t>
    </r>
    <r>
      <rPr>
        <sz val="12"/>
        <color rgb="FF000000"/>
        <rFont val="Times New Roman"/>
        <family val="1"/>
      </rPr>
      <t>(U</t>
    </r>
    <r>
      <rPr>
        <sz val="12"/>
        <color rgb="FF000000"/>
        <rFont val="微軟正黑體"/>
        <family val="2"/>
        <charset val="136"/>
      </rPr>
      <t>、</t>
    </r>
    <r>
      <rPr>
        <sz val="12"/>
        <color rgb="FF000000"/>
        <rFont val="Times New Roman"/>
        <family val="1"/>
      </rPr>
      <t>AF</t>
    </r>
    <r>
      <rPr>
        <sz val="12"/>
        <color rgb="FF000000"/>
        <rFont val="微軟正黑體"/>
        <family val="2"/>
        <charset val="136"/>
      </rPr>
      <t>、</t>
    </r>
    <r>
      <rPr>
        <sz val="12"/>
        <color rgb="FF000000"/>
        <rFont val="Times New Roman"/>
        <family val="1"/>
      </rPr>
      <t>AQ</t>
    </r>
    <r>
      <rPr>
        <sz val="12"/>
        <color rgb="FF000000"/>
        <rFont val="微軟正黑體"/>
        <family val="2"/>
        <charset val="136"/>
      </rPr>
      <t>欄位</t>
    </r>
    <r>
      <rPr>
        <sz val="12"/>
        <color rgb="FF000000"/>
        <rFont val="Times New Roman"/>
        <family val="1"/>
      </rPr>
      <t>)</t>
    </r>
  </si>
  <si>
    <r>
      <rPr>
        <sz val="12"/>
        <color rgb="FF000000"/>
        <rFont val="微軟正黑體"/>
        <family val="2"/>
        <charset val="136"/>
      </rPr>
      <t>表六</t>
    </r>
  </si>
  <si>
    <r>
      <rPr>
        <sz val="12"/>
        <color rgb="FF000000"/>
        <rFont val="微軟正黑體"/>
        <family val="2"/>
        <charset val="136"/>
      </rPr>
      <t>數據品質管理</t>
    </r>
  </si>
  <si>
    <r>
      <rPr>
        <sz val="12"/>
        <color rgb="FF000000"/>
        <rFont val="微軟正黑體"/>
        <family val="2"/>
        <charset val="136"/>
      </rPr>
      <t>提供自廠品質管理等及管控作業，主要利用活動數據、排放係數及儀器校正等項目進行數據品質分級管理評估</t>
    </r>
    <r>
      <rPr>
        <sz val="12"/>
        <color rgb="FF000000"/>
        <rFont val="微軟正黑體"/>
        <family val="2"/>
        <charset val="136"/>
      </rPr>
      <t xml:space="preserve">
</t>
    </r>
  </si>
  <si>
    <r>
      <rPr>
        <sz val="12"/>
        <color rgb="FF000000"/>
        <rFont val="微軟正黑體"/>
        <family val="2"/>
        <charset val="136"/>
      </rPr>
      <t>由於單一排放源之各類溫室氣體排放係數來源出處應相同，因此刪除以各類溫室氣體排放係數分列其數據品質，僅保留單一排放源排放係數之數據品質欄位。</t>
    </r>
    <r>
      <rPr>
        <sz val="12"/>
        <color rgb="FF000000"/>
        <rFont val="微軟正黑體"/>
        <family val="2"/>
        <charset val="136"/>
      </rPr>
      <t xml:space="preserve">
</t>
    </r>
    <r>
      <rPr>
        <sz val="12"/>
        <color rgb="FF000000"/>
        <rFont val="Times New Roman"/>
        <family val="1"/>
      </rPr>
      <t>G</t>
    </r>
    <r>
      <rPr>
        <sz val="12"/>
        <color rgb="FF000000"/>
        <rFont val="微軟正黑體"/>
        <family val="2"/>
        <charset val="136"/>
      </rPr>
      <t>欄位，活動數據種類等級評分修改，財務會計推估之評分修改為</t>
    </r>
    <r>
      <rPr>
        <sz val="12"/>
        <color rgb="FF000000"/>
        <rFont val="Times New Roman"/>
        <family val="1"/>
      </rPr>
      <t>3</t>
    </r>
  </si>
  <si>
    <r>
      <rPr>
        <sz val="12"/>
        <color rgb="FF000000"/>
        <rFont val="微軟正黑體"/>
        <family val="2"/>
        <charset val="136"/>
      </rPr>
      <t>表七</t>
    </r>
  </si>
  <si>
    <r>
      <rPr>
        <sz val="12"/>
        <color rgb="FF000000"/>
        <rFont val="微軟正黑體"/>
        <family val="2"/>
        <charset val="136"/>
      </rPr>
      <t>不確定性定量評估</t>
    </r>
  </si>
  <si>
    <t>提供不確定性定量評估作業表單，主要利用活動數據及排放係數之不確定性數值，進行清冊不確定性量化評估</t>
  </si>
  <si>
    <r>
      <t>O</t>
    </r>
    <r>
      <rPr>
        <sz val="12"/>
        <color rgb="FF000000"/>
        <rFont val="微軟正黑體"/>
        <family val="2"/>
        <charset val="136"/>
      </rPr>
      <t>、</t>
    </r>
    <r>
      <rPr>
        <sz val="12"/>
        <color rgb="FF000000"/>
        <rFont val="Times New Roman"/>
        <family val="1"/>
      </rPr>
      <t>P</t>
    </r>
    <r>
      <rPr>
        <sz val="12"/>
        <color rgb="FF000000"/>
        <rFont val="微軟正黑體"/>
        <family val="2"/>
        <charset val="136"/>
      </rPr>
      <t>、</t>
    </r>
    <r>
      <rPr>
        <sz val="12"/>
        <color rgb="FF000000"/>
        <rFont val="Times New Roman"/>
        <family val="1"/>
      </rPr>
      <t>W</t>
    </r>
    <r>
      <rPr>
        <sz val="12"/>
        <color rgb="FF000000"/>
        <rFont val="微軟正黑體"/>
        <family val="2"/>
        <charset val="136"/>
      </rPr>
      <t>、</t>
    </r>
    <r>
      <rPr>
        <sz val="12"/>
        <color rgb="FF000000"/>
        <rFont val="Times New Roman"/>
        <family val="1"/>
      </rPr>
      <t>X</t>
    </r>
    <r>
      <rPr>
        <sz val="12"/>
        <color rgb="FF000000"/>
        <rFont val="微軟正黑體"/>
        <family val="2"/>
        <charset val="136"/>
      </rPr>
      <t>、</t>
    </r>
    <r>
      <rPr>
        <sz val="12"/>
        <color rgb="FF000000"/>
        <rFont val="Times New Roman"/>
        <family val="1"/>
      </rPr>
      <t>AE</t>
    </r>
    <r>
      <rPr>
        <sz val="12"/>
        <color rgb="FF000000"/>
        <rFont val="微軟正黑體"/>
        <family val="2"/>
        <charset val="136"/>
      </rPr>
      <t>、</t>
    </r>
    <r>
      <rPr>
        <sz val="12"/>
        <color rgb="FF000000"/>
        <rFont val="Times New Roman"/>
        <family val="1"/>
      </rPr>
      <t>AF</t>
    </r>
    <r>
      <rPr>
        <sz val="12"/>
        <color rgb="FF000000"/>
        <rFont val="微軟正黑體"/>
        <family val="2"/>
        <charset val="136"/>
      </rPr>
      <t>欄位鎖定位數至小數點後</t>
    </r>
    <r>
      <rPr>
        <sz val="12"/>
        <color rgb="FF000000"/>
        <rFont val="Times New Roman"/>
        <family val="1"/>
      </rPr>
      <t>3</t>
    </r>
    <r>
      <rPr>
        <sz val="12"/>
        <color rgb="FF000000"/>
        <rFont val="微軟正黑體"/>
        <family val="2"/>
        <charset val="136"/>
      </rPr>
      <t>位。</t>
    </r>
  </si>
  <si>
    <r>
      <rPr>
        <sz val="12"/>
        <color rgb="FF000000"/>
        <rFont val="微軟正黑體"/>
        <family val="2"/>
        <charset val="136"/>
      </rPr>
      <t>表八</t>
    </r>
  </si>
  <si>
    <r>
      <rPr>
        <sz val="12"/>
        <color rgb="FF000000"/>
        <rFont val="微軟正黑體"/>
        <family val="2"/>
        <charset val="136"/>
      </rPr>
      <t>溫室氣體排放量彙總</t>
    </r>
  </si>
  <si>
    <r>
      <rPr>
        <sz val="12"/>
        <color rgb="FF000000"/>
        <rFont val="微軟正黑體"/>
        <family val="2"/>
        <charset val="136"/>
      </rPr>
      <t>包括填寫整廠電力資訊及展現各類溫室氣體排放量、數據品質及不確定性評估結果</t>
    </r>
  </si>
  <si>
    <r>
      <rPr>
        <sz val="12"/>
        <color rgb="FF000000"/>
        <rFont val="微軟正黑體"/>
        <family val="2"/>
        <charset val="136"/>
      </rPr>
      <t>因應溫室氣體排放量盤查登錄管理辦法規定將排放總量之小數位數由</t>
    </r>
    <r>
      <rPr>
        <sz val="12"/>
        <color rgb="FF000000"/>
        <rFont val="Times New Roman"/>
        <family val="1"/>
      </rPr>
      <t>2</t>
    </r>
    <r>
      <rPr>
        <sz val="12"/>
        <color rgb="FF000000"/>
        <rFont val="微軟正黑體"/>
        <family val="2"/>
        <charset val="136"/>
      </rPr>
      <t>位修改為</t>
    </r>
    <r>
      <rPr>
        <sz val="12"/>
        <color rgb="FF000000"/>
        <rFont val="Times New Roman"/>
        <family val="1"/>
      </rPr>
      <t>3</t>
    </r>
    <r>
      <rPr>
        <sz val="12"/>
        <color rgb="FF000000"/>
        <rFont val="微軟正黑體"/>
        <family val="2"/>
        <charset val="136"/>
      </rPr>
      <t>位。</t>
    </r>
    <r>
      <rPr>
        <sz val="12"/>
        <color rgb="FF000000"/>
        <rFont val="微軟正黑體"/>
        <family val="2"/>
        <charset val="136"/>
      </rPr>
      <t xml:space="preserve">
另其餘溫室氣體排放量統計顯示至小數點後</t>
    </r>
    <r>
      <rPr>
        <sz val="12"/>
        <color rgb="FF000000"/>
        <rFont val="Times New Roman"/>
        <family val="1"/>
      </rPr>
      <t>4</t>
    </r>
    <r>
      <rPr>
        <sz val="12"/>
        <color rgb="FF000000"/>
        <rFont val="微軟正黑體"/>
        <family val="2"/>
        <charset val="136"/>
      </rPr>
      <t>位。</t>
    </r>
  </si>
  <si>
    <r>
      <rPr>
        <sz val="12"/>
        <color rgb="FF000000"/>
        <rFont val="微軟正黑體"/>
        <family val="2"/>
        <charset val="136"/>
      </rPr>
      <t>彙整表六，修正進行不確定性量化分析之排放量占比之公式。</t>
    </r>
    <r>
      <rPr>
        <sz val="12"/>
        <color rgb="FF000000"/>
        <rFont val="Times New Roman"/>
        <family val="1"/>
      </rPr>
      <t>(G27</t>
    </r>
    <r>
      <rPr>
        <sz val="12"/>
        <color rgb="FF000000"/>
        <rFont val="微軟正黑體"/>
        <family val="2"/>
        <charset val="136"/>
      </rPr>
      <t>、</t>
    </r>
    <r>
      <rPr>
        <sz val="12"/>
        <color rgb="FF000000"/>
        <rFont val="Times New Roman"/>
        <family val="1"/>
      </rPr>
      <t>H27</t>
    </r>
    <r>
      <rPr>
        <sz val="12"/>
        <color rgb="FF000000"/>
        <rFont val="微軟正黑體"/>
        <family val="2"/>
        <charset val="136"/>
      </rPr>
      <t>、</t>
    </r>
    <r>
      <rPr>
        <sz val="12"/>
        <color rgb="FF000000"/>
        <rFont val="Times New Roman"/>
        <family val="1"/>
      </rPr>
      <t>G29</t>
    </r>
    <r>
      <rPr>
        <sz val="12"/>
        <color rgb="FF000000"/>
        <rFont val="微軟正黑體"/>
        <family val="2"/>
        <charset val="136"/>
      </rPr>
      <t>欄位</t>
    </r>
    <r>
      <rPr>
        <sz val="12"/>
        <color rgb="FF000000"/>
        <rFont val="Times New Roman"/>
        <family val="1"/>
      </rPr>
      <t>)</t>
    </r>
  </si>
  <si>
    <r>
      <rPr>
        <sz val="12"/>
        <color rgb="FF000000"/>
        <rFont val="微軟正黑體"/>
        <family val="2"/>
        <charset val="136"/>
      </rPr>
      <t>表九</t>
    </r>
  </si>
  <si>
    <r>
      <rPr>
        <sz val="12"/>
        <color rgb="FF000000"/>
        <rFont val="微軟正黑體"/>
        <family val="2"/>
        <charset val="136"/>
      </rPr>
      <t>全廠電力、蒸汽供需情況</t>
    </r>
  </si>
  <si>
    <r>
      <rPr>
        <sz val="12"/>
        <color rgb="FF000000"/>
        <rFont val="微軟正黑體"/>
        <family val="2"/>
        <charset val="136"/>
      </rPr>
      <t>填寫全廠電力及蒸汽生產及供應情況</t>
    </r>
  </si>
  <si>
    <r>
      <rPr>
        <sz val="12"/>
        <color rgb="FF000000"/>
        <rFont val="微軟正黑體"/>
        <family val="2"/>
        <charset val="136"/>
      </rPr>
      <t>新增表單</t>
    </r>
  </si>
  <si>
    <r>
      <rPr>
        <sz val="12"/>
        <color rgb="FF000000"/>
        <rFont val="微軟正黑體"/>
        <family val="2"/>
        <charset val="136"/>
      </rPr>
      <t>附表一</t>
    </r>
  </si>
  <si>
    <r>
      <rPr>
        <sz val="12"/>
        <color rgb="FF000000"/>
        <rFont val="微軟正黑體"/>
        <family val="2"/>
        <charset val="136"/>
      </rPr>
      <t>溫室氣體排放係數管理表</t>
    </r>
  </si>
  <si>
    <r>
      <rPr>
        <sz val="16"/>
        <color rgb="FF000000"/>
        <rFont val="微軟正黑體"/>
        <family val="2"/>
        <charset val="136"/>
      </rPr>
      <t>△</t>
    </r>
  </si>
  <si>
    <r>
      <rPr>
        <sz val="12"/>
        <color rgb="FF000000"/>
        <rFont val="微軟正黑體"/>
        <family val="2"/>
        <charset val="136"/>
      </rPr>
      <t>適用盤查年度為</t>
    </r>
    <r>
      <rPr>
        <sz val="12"/>
        <color rgb="FF000000"/>
        <rFont val="Times New Roman"/>
        <family val="1"/>
      </rPr>
      <t>2009</t>
    </r>
    <r>
      <rPr>
        <sz val="12"/>
        <color rgb="FF000000"/>
        <rFont val="微軟正黑體"/>
        <family val="2"/>
        <charset val="136"/>
      </rPr>
      <t>年</t>
    </r>
    <r>
      <rPr>
        <sz val="12"/>
        <color rgb="FF000000"/>
        <rFont val="Times New Roman"/>
        <family val="1"/>
      </rPr>
      <t>(</t>
    </r>
    <r>
      <rPr>
        <sz val="12"/>
        <color rgb="FF000000"/>
        <rFont val="微軟正黑體"/>
        <family val="2"/>
        <charset val="136"/>
      </rPr>
      <t>含</t>
    </r>
    <r>
      <rPr>
        <sz val="12"/>
        <color rgb="FF000000"/>
        <rFont val="Times New Roman"/>
        <family val="1"/>
      </rPr>
      <t>)</t>
    </r>
    <r>
      <rPr>
        <sz val="12"/>
        <color rgb="FF000000"/>
        <rFont val="微軟正黑體"/>
        <family val="2"/>
        <charset val="136"/>
      </rPr>
      <t>後之對象，提供</t>
    </r>
    <r>
      <rPr>
        <sz val="12"/>
        <color rgb="FF000000"/>
        <rFont val="Times New Roman"/>
        <family val="1"/>
      </rPr>
      <t>IPCC 2006</t>
    </r>
    <r>
      <rPr>
        <sz val="12"/>
        <color rgb="FF000000"/>
        <rFont val="微軟正黑體"/>
        <family val="2"/>
        <charset val="136"/>
      </rPr>
      <t>年燃料燃燒</t>
    </r>
    <r>
      <rPr>
        <sz val="12"/>
        <color rgb="FF000000"/>
        <rFont val="Times New Roman"/>
        <family val="1"/>
      </rPr>
      <t>CO</t>
    </r>
    <r>
      <rPr>
        <vertAlign val="subscript"/>
        <sz val="12"/>
        <color rgb="FF000000"/>
        <rFont val="Times New Roman"/>
        <family val="1"/>
      </rPr>
      <t>2</t>
    </r>
    <r>
      <rPr>
        <sz val="12"/>
        <color rgb="FF000000"/>
        <rFont val="微軟正黑體"/>
        <family val="2"/>
        <charset val="136"/>
      </rPr>
      <t>原始係數與</t>
    </r>
    <r>
      <rPr>
        <sz val="12"/>
        <color rgb="FF000000"/>
        <rFont val="Times New Roman"/>
        <family val="1"/>
      </rPr>
      <t>95%</t>
    </r>
    <r>
      <rPr>
        <sz val="12"/>
        <color rgb="FF000000"/>
        <rFont val="微軟正黑體"/>
        <family val="2"/>
        <charset val="136"/>
      </rPr>
      <t>信賴區間不確性</t>
    </r>
    <r>
      <rPr>
        <sz val="12"/>
        <color rgb="FF000000"/>
        <rFont val="Times New Roman"/>
        <family val="1"/>
      </rPr>
      <t>%</t>
    </r>
    <r>
      <rPr>
        <sz val="12"/>
        <color rgb="FF000000"/>
        <rFont val="微軟正黑體"/>
        <family val="2"/>
        <charset val="136"/>
      </rPr>
      <t>及能源局熱值</t>
    </r>
  </si>
  <si>
    <t>修改(2020.01)</t>
  </si>
  <si>
    <r>
      <rPr>
        <sz val="12"/>
        <color rgb="FF000000"/>
        <rFont val="微軟正黑體"/>
        <family val="2"/>
        <charset val="136"/>
      </rPr>
      <t>綜合各版次</t>
    </r>
    <r>
      <rPr>
        <sz val="12"/>
        <color rgb="FF000000"/>
        <rFont val="Times New Roman"/>
        <family val="1"/>
      </rPr>
      <t>(6.0.1</t>
    </r>
    <r>
      <rPr>
        <sz val="12"/>
        <color rgb="FF000000"/>
        <rFont val="微軟正黑體"/>
        <family val="2"/>
        <charset val="136"/>
      </rPr>
      <t>版與</t>
    </r>
    <r>
      <rPr>
        <sz val="12"/>
        <color rgb="FF000000"/>
        <rFont val="Times New Roman"/>
        <family val="1"/>
      </rPr>
      <t>6.0.2</t>
    </r>
    <r>
      <rPr>
        <sz val="12"/>
        <color rgb="FF000000"/>
        <rFont val="微軟正黑體"/>
        <family val="2"/>
        <charset val="136"/>
      </rPr>
      <t>版</t>
    </r>
    <r>
      <rPr>
        <sz val="12"/>
        <color rgb="FF000000"/>
        <rFont val="Times New Roman"/>
        <family val="1"/>
      </rPr>
      <t>)</t>
    </r>
    <r>
      <rPr>
        <sz val="12"/>
        <color rgb="FF000000"/>
        <rFont val="微軟正黑體"/>
        <family val="2"/>
        <charset val="136"/>
      </rPr>
      <t>之排放係數管理表</t>
    </r>
  </si>
  <si>
    <r>
      <t>排放係數管理表更新為</t>
    </r>
    <r>
      <rPr>
        <sz val="12"/>
        <color rgb="FF000000"/>
        <rFont val="Times New Roman"/>
        <family val="1"/>
      </rPr>
      <t>6.0.4</t>
    </r>
    <r>
      <rPr>
        <sz val="12"/>
        <color rgb="FF000000"/>
        <rFont val="細明體"/>
        <family val="3"/>
        <charset val="136"/>
      </rPr>
      <t>版</t>
    </r>
  </si>
  <si>
    <r>
      <rPr>
        <sz val="12"/>
        <color rgb="FF000000"/>
        <rFont val="微軟正黑體"/>
        <family val="2"/>
        <charset val="136"/>
      </rPr>
      <t>附表二</t>
    </r>
  </si>
  <si>
    <r>
      <t>GWP</t>
    </r>
    <r>
      <rPr>
        <sz val="12"/>
        <color rgb="FF000000"/>
        <rFont val="微軟正黑體"/>
        <family val="2"/>
        <charset val="136"/>
      </rPr>
      <t>表</t>
    </r>
  </si>
  <si>
    <r>
      <rPr>
        <sz val="12"/>
        <color rgb="FF000000"/>
        <rFont val="微軟正黑體"/>
        <family val="2"/>
        <charset val="136"/>
      </rPr>
      <t>溫暖化潛勢值</t>
    </r>
    <r>
      <rPr>
        <sz val="12"/>
        <color rgb="FF000000"/>
        <rFont val="Times New Roman"/>
        <family val="1"/>
      </rPr>
      <t>(GWP)</t>
    </r>
    <r>
      <rPr>
        <sz val="12"/>
        <color rgb="FF000000"/>
        <rFont val="微軟正黑體"/>
        <family val="2"/>
        <charset val="136"/>
      </rPr>
      <t>，包括</t>
    </r>
    <r>
      <rPr>
        <sz val="12"/>
        <color rgb="FF000000"/>
        <rFont val="Times New Roman"/>
        <family val="1"/>
      </rPr>
      <t>IPCC</t>
    </r>
    <r>
      <rPr>
        <sz val="12"/>
        <color rgb="FF000000"/>
        <rFont val="微軟正黑體"/>
        <family val="2"/>
        <charset val="136"/>
      </rPr>
      <t>之</t>
    </r>
    <r>
      <rPr>
        <sz val="12"/>
        <color rgb="FF000000"/>
        <rFont val="Times New Roman"/>
        <family val="1"/>
      </rPr>
      <t>1995</t>
    </r>
    <r>
      <rPr>
        <sz val="12"/>
        <color rgb="FF000000"/>
        <rFont val="微軟正黑體"/>
        <family val="2"/>
        <charset val="136"/>
      </rPr>
      <t>年、</t>
    </r>
    <r>
      <rPr>
        <sz val="12"/>
        <color rgb="FF000000"/>
        <rFont val="Times New Roman"/>
        <family val="1"/>
      </rPr>
      <t>2001</t>
    </r>
    <r>
      <rPr>
        <sz val="12"/>
        <color rgb="FF000000"/>
        <rFont val="微軟正黑體"/>
        <family val="2"/>
        <charset val="136"/>
      </rPr>
      <t>年、</t>
    </r>
    <r>
      <rPr>
        <sz val="12"/>
        <color rgb="FF000000"/>
        <rFont val="Times New Roman"/>
        <family val="1"/>
      </rPr>
      <t>2007</t>
    </r>
    <r>
      <rPr>
        <sz val="12"/>
        <color rgb="FF000000"/>
        <rFont val="微軟正黑體"/>
        <family val="2"/>
        <charset val="136"/>
      </rPr>
      <t>、</t>
    </r>
    <r>
      <rPr>
        <sz val="12"/>
        <color rgb="FF000000"/>
        <rFont val="Times New Roman"/>
        <family val="1"/>
      </rPr>
      <t>2013</t>
    </r>
    <r>
      <rPr>
        <sz val="12"/>
        <color rgb="FF000000"/>
        <rFont val="微軟正黑體"/>
        <family val="2"/>
        <charset val="136"/>
      </rPr>
      <t>年等年度。</t>
    </r>
  </si>
  <si>
    <r>
      <rPr>
        <sz val="12"/>
        <color rgb="FF000000"/>
        <rFont val="微軟正黑體"/>
        <family val="2"/>
        <charset val="136"/>
      </rPr>
      <t>新增</t>
    </r>
    <r>
      <rPr>
        <sz val="12"/>
        <color rgb="FF000000"/>
        <rFont val="Times New Roman"/>
        <family val="1"/>
      </rPr>
      <t>AR5</t>
    </r>
    <r>
      <rPr>
        <sz val="12"/>
        <color rgb="FF000000"/>
        <rFont val="微軟正黑體"/>
        <family val="2"/>
        <charset val="136"/>
      </rPr>
      <t>之</t>
    </r>
    <r>
      <rPr>
        <sz val="12"/>
        <color rgb="FF000000"/>
        <rFont val="Times New Roman"/>
        <family val="1"/>
      </rPr>
      <t>GWP</t>
    </r>
    <r>
      <rPr>
        <sz val="12"/>
        <color rgb="FF000000"/>
        <rFont val="微軟正黑體"/>
        <family val="2"/>
        <charset val="136"/>
      </rPr>
      <t>值</t>
    </r>
    <r>
      <rPr>
        <sz val="12"/>
        <color rgb="FF000000"/>
        <rFont val="微軟正黑體"/>
        <family val="2"/>
        <charset val="136"/>
      </rPr>
      <t xml:space="preserve">
</t>
    </r>
    <r>
      <rPr>
        <sz val="12"/>
        <color rgb="FF000000"/>
        <rFont val="Times New Roman"/>
        <family val="1"/>
      </rPr>
      <t>H2</t>
    </r>
    <r>
      <rPr>
        <sz val="12"/>
        <color rgb="FF000000"/>
        <rFont val="微軟正黑體"/>
        <family val="2"/>
        <charset val="136"/>
      </rPr>
      <t>欄位修正為</t>
    </r>
    <r>
      <rPr>
        <sz val="12"/>
        <color rgb="FF000000"/>
        <rFont val="Times New Roman"/>
        <family val="1"/>
      </rPr>
      <t>IPCC</t>
    </r>
    <r>
      <rPr>
        <sz val="12"/>
        <color rgb="FF000000"/>
        <rFont val="微軟正黑體"/>
        <family val="2"/>
        <charset val="136"/>
      </rPr>
      <t>第五次評估報告</t>
    </r>
    <r>
      <rPr>
        <sz val="12"/>
        <color rgb="FF000000"/>
        <rFont val="Times New Roman"/>
        <family val="1"/>
      </rPr>
      <t>(2013)</t>
    </r>
  </si>
  <si>
    <t>新增氟化物</t>
  </si>
  <si>
    <r>
      <rPr>
        <sz val="12"/>
        <color rgb="FF000000"/>
        <rFont val="微軟正黑體"/>
        <family val="2"/>
        <charset val="136"/>
      </rPr>
      <t>附表三</t>
    </r>
  </si>
  <si>
    <r>
      <rPr>
        <sz val="12"/>
        <color rgb="FF000000"/>
        <rFont val="微軟正黑體"/>
        <family val="2"/>
        <charset val="136"/>
      </rPr>
      <t>郵遞區號</t>
    </r>
  </si>
  <si>
    <r>
      <rPr>
        <sz val="12"/>
        <color rgb="FF000000"/>
        <rFont val="微軟正黑體"/>
        <family val="2"/>
        <charset val="136"/>
      </rPr>
      <t>國內地政資訊</t>
    </r>
  </si>
  <si>
    <r>
      <rPr>
        <sz val="12"/>
        <color rgb="FF000000"/>
        <rFont val="微軟正黑體"/>
        <family val="2"/>
        <charset val="136"/>
      </rPr>
      <t>附表四</t>
    </r>
  </si>
  <si>
    <r>
      <rPr>
        <sz val="12"/>
        <color rgb="FF000000"/>
        <rFont val="微軟正黑體"/>
        <family val="2"/>
        <charset val="136"/>
      </rPr>
      <t>行業別分類表</t>
    </r>
  </si>
  <si>
    <r>
      <rPr>
        <sz val="12"/>
        <color rgb="FF000000"/>
        <rFont val="微軟正黑體"/>
        <family val="2"/>
        <charset val="136"/>
      </rPr>
      <t>行業別之代碼與所對應名稱</t>
    </r>
  </si>
  <si>
    <r>
      <rPr>
        <sz val="12"/>
        <color rgb="FF000000"/>
        <rFont val="微軟正黑體"/>
        <family val="2"/>
        <charset val="136"/>
      </rPr>
      <t>調整為與登錄平台之內容設定一致</t>
    </r>
  </si>
  <si>
    <r>
      <rPr>
        <sz val="12"/>
        <color rgb="FF000000"/>
        <rFont val="微軟正黑體"/>
        <family val="2"/>
        <charset val="136"/>
      </rPr>
      <t>附表五</t>
    </r>
  </si>
  <si>
    <r>
      <rPr>
        <sz val="12"/>
        <color rgb="FF000000"/>
        <rFont val="微軟正黑體"/>
        <family val="2"/>
        <charset val="136"/>
      </rPr>
      <t>製程分類</t>
    </r>
  </si>
  <si>
    <r>
      <rPr>
        <sz val="12"/>
        <color rgb="FF000000"/>
        <rFont val="微軟正黑體"/>
        <family val="2"/>
        <charset val="136"/>
      </rPr>
      <t>製程之代碼與所對應名稱</t>
    </r>
  </si>
  <si>
    <r>
      <rPr>
        <sz val="12"/>
        <color rgb="FF000000"/>
        <rFont val="微軟正黑體"/>
        <family val="2"/>
        <charset val="136"/>
      </rPr>
      <t>附表六</t>
    </r>
  </si>
  <si>
    <r>
      <rPr>
        <sz val="12"/>
        <color rgb="FF000000"/>
        <rFont val="微軟正黑體"/>
        <family val="2"/>
        <charset val="136"/>
      </rPr>
      <t>設備分類表</t>
    </r>
  </si>
  <si>
    <r>
      <rPr>
        <sz val="12"/>
        <color rgb="FF000000"/>
        <rFont val="微軟正黑體"/>
        <family val="2"/>
        <charset val="136"/>
      </rPr>
      <t>設備之代碼與所對應名稱</t>
    </r>
  </si>
  <si>
    <r>
      <rPr>
        <sz val="12"/>
        <color rgb="FF000000"/>
        <rFont val="微軟正黑體"/>
        <family val="2"/>
        <charset val="136"/>
      </rPr>
      <t>附表七</t>
    </r>
  </si>
  <si>
    <r>
      <rPr>
        <sz val="12"/>
        <color rgb="FF000000"/>
        <rFont val="微軟正黑體"/>
        <family val="2"/>
        <charset val="136"/>
      </rPr>
      <t>原燃物料或產品分類表</t>
    </r>
  </si>
  <si>
    <r>
      <rPr>
        <sz val="12"/>
        <color rgb="FF000000"/>
        <rFont val="微軟正黑體"/>
        <family val="2"/>
        <charset val="136"/>
      </rPr>
      <t>原燃物料或產品之代碼與所對應名稱</t>
    </r>
  </si>
  <si>
    <r>
      <rPr>
        <sz val="12"/>
        <color rgb="FF000000"/>
        <rFont val="微軟正黑體"/>
        <family val="2"/>
        <charset val="136"/>
      </rPr>
      <t>調整為與登錄平台之內容設定一致</t>
    </r>
    <r>
      <rPr>
        <sz val="12"/>
        <color rgb="FF000000"/>
        <rFont val="微軟正黑體"/>
        <family val="2"/>
        <charset val="136"/>
      </rPr>
      <t xml:space="preserve">
新增</t>
    </r>
    <r>
      <rPr>
        <sz val="12"/>
        <color rgb="FF000000"/>
        <rFont val="Times New Roman"/>
        <family val="1"/>
      </rPr>
      <t>GG3501</t>
    </r>
    <r>
      <rPr>
        <sz val="12"/>
        <color rgb="FF000000"/>
        <rFont val="微軟正黑體"/>
        <family val="2"/>
        <charset val="136"/>
      </rPr>
      <t>認購綠電代碼</t>
    </r>
  </si>
  <si>
    <t>新增氟化物、電證合一代碼</t>
  </si>
  <si>
    <r>
      <rPr>
        <sz val="11"/>
        <color rgb="FF000000"/>
        <rFont val="微軟正黑體"/>
        <family val="2"/>
        <charset val="136"/>
      </rPr>
      <t>註</t>
    </r>
    <r>
      <rPr>
        <sz val="11"/>
        <color rgb="FF000000"/>
        <rFont val="Times New Roman"/>
        <family val="1"/>
      </rPr>
      <t>1</t>
    </r>
    <r>
      <rPr>
        <sz val="11"/>
        <color rgb="FF000000"/>
        <rFont val="微軟正黑體"/>
        <family val="2"/>
        <charset val="136"/>
      </rPr>
      <t>：◎→必填；△→僅供參酌</t>
    </r>
  </si>
  <si>
    <r>
      <rPr>
        <sz val="11"/>
        <color rgb="FF000000"/>
        <rFont val="微軟正黑體"/>
        <family val="2"/>
        <charset val="136"/>
      </rPr>
      <t>註</t>
    </r>
    <r>
      <rPr>
        <sz val="11"/>
        <color rgb="FF000000"/>
        <rFont val="Times New Roman"/>
        <family val="1"/>
      </rPr>
      <t>2</t>
    </r>
    <r>
      <rPr>
        <sz val="11"/>
        <color rgb="FF000000"/>
        <rFont val="微軟正黑體"/>
        <family val="2"/>
        <charset val="136"/>
      </rPr>
      <t>：本盤查申報作業表單僅供單一管制編號進行溫室氣體盤查清冊資訊蒐集。</t>
    </r>
  </si>
  <si>
    <r>
      <rPr>
        <sz val="11"/>
        <color rgb="FF000000"/>
        <rFont val="微軟正黑體"/>
        <family val="2"/>
        <charset val="136"/>
      </rPr>
      <t>註</t>
    </r>
    <r>
      <rPr>
        <sz val="11"/>
        <color rgb="FF000000"/>
        <rFont val="Times New Roman"/>
        <family val="1"/>
      </rPr>
      <t>3</t>
    </r>
    <r>
      <rPr>
        <sz val="11"/>
        <color rgb="FF000000"/>
        <rFont val="微軟正黑體"/>
        <family val="2"/>
        <charset val="136"/>
      </rPr>
      <t>：工作表皆已設置保護程式，保護密碼為</t>
    </r>
    <r>
      <rPr>
        <sz val="11"/>
        <color rgb="FF000000"/>
        <rFont val="Times New Roman"/>
        <family val="1"/>
      </rPr>
      <t>1234</t>
    </r>
    <r>
      <rPr>
        <sz val="11"/>
        <color rgb="FF000000"/>
        <rFont val="微軟正黑體"/>
        <family val="2"/>
        <charset val="136"/>
      </rPr>
      <t>。</t>
    </r>
  </si>
  <si>
    <r>
      <rPr>
        <sz val="11"/>
        <color rgb="FF000000"/>
        <rFont val="微軟正黑體"/>
        <family val="2"/>
        <charset val="136"/>
      </rPr>
      <t>註</t>
    </r>
    <r>
      <rPr>
        <sz val="11"/>
        <color rgb="FF000000"/>
        <rFont val="Times New Roman"/>
        <family val="1"/>
      </rPr>
      <t>4</t>
    </r>
    <r>
      <rPr>
        <sz val="11"/>
        <color rgb="FF000000"/>
        <rFont val="微軟正黑體"/>
        <family val="2"/>
        <charset val="136"/>
      </rPr>
      <t>：＊為非必要填寫欄位。</t>
    </r>
  </si>
  <si>
    <r>
      <rPr>
        <sz val="11"/>
        <color rgb="FF000000"/>
        <rFont val="微軟正黑體"/>
        <family val="2"/>
        <charset val="136"/>
      </rPr>
      <t>註</t>
    </r>
    <r>
      <rPr>
        <sz val="11"/>
        <color rgb="FF000000"/>
        <rFont val="Times New Roman"/>
        <family val="1"/>
      </rPr>
      <t>5</t>
    </r>
    <r>
      <rPr>
        <sz val="11"/>
        <color rgb="FF000000"/>
        <rFont val="微軟正黑體"/>
        <family val="2"/>
        <charset val="136"/>
      </rPr>
      <t>：於盤查表單表中橘色欄位會提供下拉式選擇；灰色欄位會自動帶出資訊。</t>
    </r>
  </si>
  <si>
    <r>
      <rPr>
        <b/>
        <sz val="12"/>
        <color rgb="FF000000"/>
        <rFont val="微軟正黑體"/>
        <family val="2"/>
        <charset val="136"/>
      </rPr>
      <t>一、</t>
    </r>
    <r>
      <rPr>
        <b/>
        <sz val="12"/>
        <color rgb="FF000000"/>
        <rFont val="Microsoft JhengHei"/>
        <charset val="136"/>
      </rPr>
      <t>事業基本</t>
    </r>
    <r>
      <rPr>
        <b/>
        <sz val="12"/>
        <color rgb="FF000000"/>
        <rFont val="微軟正黑體"/>
        <family val="2"/>
        <charset val="136"/>
      </rPr>
      <t>資料</t>
    </r>
  </si>
  <si>
    <r>
      <rPr>
        <b/>
        <sz val="12"/>
        <color rgb="FF000000"/>
        <rFont val="微軟正黑體"/>
        <family val="2"/>
        <charset val="136"/>
      </rPr>
      <t>盤查日期：</t>
    </r>
  </si>
  <si>
    <r>
      <rPr>
        <b/>
        <sz val="12"/>
        <color rgb="FF000000"/>
        <rFont val="微軟正黑體"/>
        <family val="2"/>
        <charset val="136"/>
      </rPr>
      <t>民國</t>
    </r>
    <r>
      <rPr>
        <b/>
        <sz val="12"/>
        <color rgb="FF000000"/>
        <rFont val="Times New Roman"/>
        <family val="1"/>
      </rPr>
      <t>109</t>
    </r>
    <r>
      <rPr>
        <b/>
        <sz val="12"/>
        <color rgb="FF000000"/>
        <rFont val="微軟正黑體"/>
        <family val="2"/>
        <charset val="136"/>
      </rPr>
      <t>年</t>
    </r>
    <r>
      <rPr>
        <b/>
        <sz val="12"/>
        <color rgb="FF000000"/>
        <rFont val="Times New Roman"/>
        <family val="1"/>
      </rPr>
      <t>01</t>
    </r>
    <r>
      <rPr>
        <b/>
        <sz val="12"/>
        <color rgb="FF000000"/>
        <rFont val="微軟正黑體"/>
        <family val="2"/>
        <charset val="136"/>
      </rPr>
      <t>月</t>
    </r>
    <r>
      <rPr>
        <b/>
        <sz val="12"/>
        <color rgb="FF000000"/>
        <rFont val="Times New Roman"/>
        <family val="1"/>
      </rPr>
      <t>01</t>
    </r>
    <r>
      <rPr>
        <b/>
        <sz val="12"/>
        <color rgb="FF000000"/>
        <rFont val="微軟正黑體"/>
        <family val="2"/>
        <charset val="136"/>
      </rPr>
      <t>日</t>
    </r>
  </si>
  <si>
    <r>
      <rPr>
        <b/>
        <sz val="12"/>
        <color rgb="FF000000"/>
        <rFont val="微軟正黑體"/>
        <family val="2"/>
        <charset val="136"/>
      </rPr>
      <t>盤查表單版次：</t>
    </r>
  </si>
  <si>
    <t>V1</t>
  </si>
  <si>
    <r>
      <rPr>
        <b/>
        <sz val="12"/>
        <color rgb="FF000066"/>
        <rFont val="微軟正黑體"/>
        <family val="2"/>
        <charset val="136"/>
      </rPr>
      <t>盤查</t>
    </r>
    <r>
      <rPr>
        <b/>
        <sz val="12"/>
        <color rgb="FF000066"/>
        <rFont val="微軟正黑體"/>
        <family val="2"/>
        <charset val="136"/>
      </rPr>
      <t xml:space="preserve">
年度</t>
    </r>
  </si>
  <si>
    <r>
      <rPr>
        <b/>
        <sz val="12"/>
        <color rgb="FF000080"/>
        <rFont val="微軟正黑體"/>
        <family val="2"/>
        <charset val="136"/>
      </rPr>
      <t>基本資料</t>
    </r>
  </si>
  <si>
    <r>
      <rPr>
        <b/>
        <sz val="12"/>
        <color rgb="FF000066"/>
        <rFont val="微軟正黑體"/>
        <family val="2"/>
        <charset val="136"/>
      </rPr>
      <t>盤查及查證資訊</t>
    </r>
  </si>
  <si>
    <r>
      <rPr>
        <b/>
        <sz val="12"/>
        <color rgb="FF000066"/>
        <rFont val="微軟正黑體"/>
        <family val="2"/>
        <charset val="136"/>
      </rPr>
      <t>門檻值設定</t>
    </r>
  </si>
  <si>
    <r>
      <rPr>
        <b/>
        <sz val="12"/>
        <color rgb="FF000080"/>
        <rFont val="微軟正黑體"/>
        <family val="2"/>
        <charset val="136"/>
      </rPr>
      <t>備註</t>
    </r>
  </si>
  <si>
    <r>
      <rPr>
        <b/>
        <sz val="12"/>
        <color rgb="FF000080"/>
        <rFont val="微軟正黑體"/>
        <family val="2"/>
        <charset val="136"/>
      </rPr>
      <t>管制</t>
    </r>
    <r>
      <rPr>
        <b/>
        <sz val="12"/>
        <color rgb="FF000080"/>
        <rFont val="微軟正黑體"/>
        <family val="2"/>
        <charset val="136"/>
      </rPr>
      <t xml:space="preserve">
編號</t>
    </r>
  </si>
  <si>
    <r>
      <rPr>
        <b/>
        <sz val="12"/>
        <color rgb="FF000080"/>
        <rFont val="Microsoft JhengHei"/>
        <charset val="136"/>
      </rPr>
      <t>事業</t>
    </r>
    <r>
      <rPr>
        <b/>
        <sz val="12"/>
        <color rgb="FF000080"/>
        <rFont val="微軟正黑體"/>
        <family val="2"/>
        <charset val="136"/>
      </rPr>
      <t>名稱</t>
    </r>
  </si>
  <si>
    <r>
      <rPr>
        <b/>
        <sz val="12"/>
        <color rgb="FF000080"/>
        <rFont val="微軟正黑體"/>
        <family val="2"/>
        <charset val="136"/>
      </rPr>
      <t>統一</t>
    </r>
    <r>
      <rPr>
        <b/>
        <sz val="12"/>
        <color rgb="FF000080"/>
        <rFont val="微軟正黑體"/>
        <family val="2"/>
        <charset val="136"/>
      </rPr>
      <t xml:space="preserve">
編號</t>
    </r>
  </si>
  <si>
    <r>
      <rPr>
        <b/>
        <sz val="12"/>
        <color rgb="FF000066"/>
        <rFont val="微軟正黑體"/>
        <family val="2"/>
        <charset val="136"/>
      </rPr>
      <t>工廠</t>
    </r>
    <r>
      <rPr>
        <b/>
        <sz val="12"/>
        <color rgb="FF000066"/>
        <rFont val="微軟正黑體"/>
        <family val="2"/>
        <charset val="136"/>
      </rPr>
      <t xml:space="preserve">
登記證</t>
    </r>
    <r>
      <rPr>
        <b/>
        <sz val="12"/>
        <color rgb="FF000066"/>
        <rFont val="微軟正黑體"/>
        <family val="2"/>
        <charset val="136"/>
      </rPr>
      <t xml:space="preserve">
編號</t>
    </r>
  </si>
  <si>
    <r>
      <rPr>
        <b/>
        <sz val="12"/>
        <color rgb="FF000080"/>
        <rFont val="微軟正黑體"/>
        <family val="2"/>
        <charset val="136"/>
      </rPr>
      <t>縣</t>
    </r>
    <r>
      <rPr>
        <b/>
        <sz val="12"/>
        <color rgb="FF000080"/>
        <rFont val="微軟正黑體"/>
        <family val="2"/>
        <charset val="136"/>
      </rPr>
      <t xml:space="preserve">
市</t>
    </r>
    <r>
      <rPr>
        <b/>
        <sz val="12"/>
        <color rgb="FF000080"/>
        <rFont val="微軟正黑體"/>
        <family val="2"/>
        <charset val="136"/>
      </rPr>
      <t xml:space="preserve">
別</t>
    </r>
  </si>
  <si>
    <r>
      <rPr>
        <b/>
        <sz val="12"/>
        <color rgb="FF000080"/>
        <rFont val="微軟正黑體"/>
        <family val="2"/>
        <charset val="136"/>
      </rPr>
      <t>鄉</t>
    </r>
    <r>
      <rPr>
        <b/>
        <sz val="12"/>
        <color rgb="FF000080"/>
        <rFont val="微軟正黑體"/>
        <family val="2"/>
        <charset val="136"/>
      </rPr>
      <t xml:space="preserve">
鎮</t>
    </r>
    <r>
      <rPr>
        <b/>
        <sz val="12"/>
        <color rgb="FF000080"/>
        <rFont val="微軟正黑體"/>
        <family val="2"/>
        <charset val="136"/>
      </rPr>
      <t xml:space="preserve">
別</t>
    </r>
  </si>
  <si>
    <r>
      <rPr>
        <b/>
        <sz val="12"/>
        <color rgb="FF000080"/>
        <rFont val="微軟正黑體"/>
        <family val="2"/>
        <charset val="136"/>
      </rPr>
      <t>郵遞</t>
    </r>
    <r>
      <rPr>
        <b/>
        <sz val="12"/>
        <color rgb="FF000080"/>
        <rFont val="微軟正黑體"/>
        <family val="2"/>
        <charset val="136"/>
      </rPr>
      <t xml:space="preserve">
區號</t>
    </r>
    <r>
      <rPr>
        <b/>
        <vertAlign val="superscript"/>
        <sz val="12"/>
        <color rgb="FF000080"/>
        <rFont val="Times New Roman"/>
        <family val="1"/>
      </rPr>
      <t>3</t>
    </r>
  </si>
  <si>
    <r>
      <rPr>
        <b/>
        <sz val="12"/>
        <color rgb="FF000066"/>
        <rFont val="微軟正黑體"/>
        <family val="2"/>
        <charset val="136"/>
      </rPr>
      <t>里</t>
    </r>
    <r>
      <rPr>
        <b/>
        <sz val="12"/>
        <color rgb="FF000066"/>
        <rFont val="微軟正黑體"/>
        <family val="2"/>
        <charset val="136"/>
      </rPr>
      <t xml:space="preserve">
別</t>
    </r>
    <r>
      <rPr>
        <b/>
        <sz val="12"/>
        <color rgb="FF000066"/>
        <rFont val="Times New Roman"/>
        <family val="1"/>
      </rPr>
      <t>*</t>
    </r>
  </si>
  <si>
    <r>
      <rPr>
        <b/>
        <sz val="12"/>
        <color rgb="FF000066"/>
        <rFont val="微軟正黑體"/>
        <family val="2"/>
        <charset val="136"/>
      </rPr>
      <t>鄰</t>
    </r>
    <r>
      <rPr>
        <b/>
        <sz val="12"/>
        <color rgb="FF000066"/>
        <rFont val="微軟正黑體"/>
        <family val="2"/>
        <charset val="136"/>
      </rPr>
      <t xml:space="preserve">
別</t>
    </r>
    <r>
      <rPr>
        <b/>
        <sz val="12"/>
        <color rgb="FF000066"/>
        <rFont val="Times New Roman"/>
        <family val="1"/>
      </rPr>
      <t>*</t>
    </r>
  </si>
  <si>
    <r>
      <rPr>
        <b/>
        <sz val="12"/>
        <color rgb="FF000080"/>
        <rFont val="微軟正黑體"/>
        <family val="2"/>
        <charset val="136"/>
      </rPr>
      <t>地址</t>
    </r>
  </si>
  <si>
    <r>
      <rPr>
        <b/>
        <sz val="12"/>
        <color rgb="FF000066"/>
        <rFont val="微軟正黑體"/>
        <family val="2"/>
        <charset val="136"/>
      </rPr>
      <t>員工</t>
    </r>
    <r>
      <rPr>
        <b/>
        <sz val="12"/>
        <color rgb="FF000066"/>
        <rFont val="微軟正黑體"/>
        <family val="2"/>
        <charset val="136"/>
      </rPr>
      <t xml:space="preserve">
人數</t>
    </r>
    <r>
      <rPr>
        <b/>
        <sz val="12"/>
        <color rgb="FF000066"/>
        <rFont val="Times New Roman"/>
        <family val="1"/>
      </rPr>
      <t>*</t>
    </r>
  </si>
  <si>
    <r>
      <rPr>
        <b/>
        <sz val="12"/>
        <color rgb="FF000080"/>
        <rFont val="微軟正黑體"/>
        <family val="2"/>
        <charset val="136"/>
      </rPr>
      <t>負責人</t>
    </r>
    <r>
      <rPr>
        <b/>
        <sz val="12"/>
        <color rgb="FF000080"/>
        <rFont val="微軟正黑體"/>
        <family val="2"/>
        <charset val="136"/>
      </rPr>
      <t xml:space="preserve">
姓名</t>
    </r>
  </si>
  <si>
    <r>
      <rPr>
        <b/>
        <sz val="12"/>
        <color rgb="FF000080"/>
        <rFont val="Microsoft JhengHei"/>
        <charset val="136"/>
      </rPr>
      <t>事業</t>
    </r>
    <r>
      <rPr>
        <b/>
        <sz val="12"/>
        <color rgb="FF000080"/>
        <rFont val="微軟正黑體"/>
        <family val="2"/>
        <charset val="136"/>
      </rPr>
      <t>電子信箱</t>
    </r>
    <r>
      <rPr>
        <b/>
        <sz val="12"/>
        <color rgb="FF000080"/>
        <rFont val="Times New Roman"/>
        <family val="1"/>
      </rPr>
      <t>(</t>
    </r>
    <r>
      <rPr>
        <b/>
        <sz val="12"/>
        <color rgb="FF000080"/>
        <rFont val="微軟正黑體"/>
        <family val="2"/>
        <charset val="136"/>
      </rPr>
      <t>忘記密碼寄發信箱</t>
    </r>
    <r>
      <rPr>
        <b/>
        <sz val="12"/>
        <color rgb="FF000080"/>
        <rFont val="Times New Roman"/>
        <family val="1"/>
      </rPr>
      <t>)</t>
    </r>
  </si>
  <si>
    <r>
      <rPr>
        <b/>
        <sz val="12"/>
        <color rgb="FF000080"/>
        <rFont val="微軟正黑體"/>
        <family val="2"/>
        <charset val="136"/>
      </rPr>
      <t>聯絡人資訊</t>
    </r>
  </si>
  <si>
    <r>
      <rPr>
        <b/>
        <sz val="12"/>
        <color rgb="FF000080"/>
        <rFont val="微軟正黑體"/>
        <family val="2"/>
        <charset val="136"/>
      </rPr>
      <t>行業分類</t>
    </r>
    <r>
      <rPr>
        <b/>
        <vertAlign val="superscript"/>
        <sz val="12"/>
        <color rgb="FF000080"/>
        <rFont val="Times New Roman"/>
        <family val="1"/>
      </rPr>
      <t>4</t>
    </r>
  </si>
  <si>
    <r>
      <rPr>
        <b/>
        <sz val="12"/>
        <color rgb="FF000080"/>
        <rFont val="微軟正黑體"/>
        <family val="2"/>
        <charset val="136"/>
      </rPr>
      <t>登錄</t>
    </r>
    <r>
      <rPr>
        <b/>
        <sz val="12"/>
        <color rgb="FF000080"/>
        <rFont val="微軟正黑體"/>
        <family val="2"/>
        <charset val="136"/>
      </rPr>
      <t xml:space="preserve">
原因</t>
    </r>
  </si>
  <si>
    <r>
      <rPr>
        <b/>
        <sz val="12"/>
        <color rgb="FF000066"/>
        <rFont val="微軟正黑體"/>
        <family val="2"/>
        <charset val="136"/>
      </rPr>
      <t>盤查</t>
    </r>
    <r>
      <rPr>
        <b/>
        <sz val="12"/>
        <color rgb="FF000066"/>
        <rFont val="微軟正黑體"/>
        <family val="2"/>
        <charset val="136"/>
      </rPr>
      <t xml:space="preserve">
依據</t>
    </r>
    <r>
      <rPr>
        <b/>
        <sz val="12"/>
        <color rgb="FF000066"/>
        <rFont val="微軟正黑體"/>
        <family val="2"/>
        <charset val="136"/>
      </rPr>
      <t xml:space="preserve">
規範</t>
    </r>
  </si>
  <si>
    <r>
      <rPr>
        <b/>
        <sz val="12"/>
        <color rgb="FF000080"/>
        <rFont val="微軟正黑體"/>
        <family val="2"/>
        <charset val="136"/>
      </rPr>
      <t>是否經第三者查證</t>
    </r>
  </si>
  <si>
    <r>
      <rPr>
        <b/>
        <sz val="12"/>
        <color rgb="FF000080"/>
        <rFont val="微軟正黑體"/>
        <family val="2"/>
        <charset val="136"/>
      </rPr>
      <t>查驗</t>
    </r>
    <r>
      <rPr>
        <b/>
        <sz val="12"/>
        <color rgb="FF000080"/>
        <rFont val="微軟正黑體"/>
        <family val="2"/>
        <charset val="136"/>
      </rPr>
      <t xml:space="preserve">
機構</t>
    </r>
    <r>
      <rPr>
        <b/>
        <sz val="12"/>
        <color rgb="FF000080"/>
        <rFont val="微軟正黑體"/>
        <family val="2"/>
        <charset val="136"/>
      </rPr>
      <t xml:space="preserve">
名稱</t>
    </r>
  </si>
  <si>
    <r>
      <rPr>
        <b/>
        <sz val="12"/>
        <color rgb="FF000080"/>
        <rFont val="微軟正黑體"/>
        <family val="2"/>
        <charset val="136"/>
      </rPr>
      <t>顯著性門檻</t>
    </r>
  </si>
  <si>
    <r>
      <rPr>
        <b/>
        <sz val="12"/>
        <color rgb="FF000080"/>
        <rFont val="微軟正黑體"/>
        <family val="2"/>
        <charset val="136"/>
      </rPr>
      <t>實質性門檻</t>
    </r>
  </si>
  <si>
    <r>
      <rPr>
        <b/>
        <sz val="12"/>
        <color rgb="FF000066"/>
        <rFont val="微軟正黑體"/>
        <family val="2"/>
        <charset val="136"/>
      </rPr>
      <t>排除門檻</t>
    </r>
  </si>
  <si>
    <r>
      <rPr>
        <b/>
        <sz val="12"/>
        <color rgb="FF000080"/>
        <rFont val="微軟正黑體"/>
        <family val="2"/>
        <charset val="136"/>
      </rPr>
      <t>姓名</t>
    </r>
  </si>
  <si>
    <r>
      <rPr>
        <b/>
        <sz val="12"/>
        <color rgb="FF000080"/>
        <rFont val="微軟正黑體"/>
        <family val="2"/>
        <charset val="136"/>
      </rPr>
      <t>電話</t>
    </r>
  </si>
  <si>
    <r>
      <rPr>
        <b/>
        <sz val="12"/>
        <color rgb="FF000080"/>
        <rFont val="微軟正黑體"/>
        <family val="2"/>
        <charset val="136"/>
      </rPr>
      <t>電子</t>
    </r>
    <r>
      <rPr>
        <b/>
        <sz val="12"/>
        <color rgb="FF000080"/>
        <rFont val="微軟正黑體"/>
        <family val="2"/>
        <charset val="136"/>
      </rPr>
      <t xml:space="preserve">
信箱</t>
    </r>
  </si>
  <si>
    <r>
      <rPr>
        <b/>
        <sz val="12"/>
        <color rgb="FF000066"/>
        <rFont val="微軟正黑體"/>
        <family val="2"/>
        <charset val="136"/>
      </rPr>
      <t>傳真</t>
    </r>
    <r>
      <rPr>
        <b/>
        <sz val="12"/>
        <color rgb="FF000066"/>
        <rFont val="Times New Roman"/>
        <family val="1"/>
      </rPr>
      <t>*</t>
    </r>
  </si>
  <si>
    <r>
      <rPr>
        <b/>
        <sz val="12"/>
        <color rgb="FF000080"/>
        <rFont val="微軟正黑體"/>
        <family val="2"/>
        <charset val="136"/>
      </rPr>
      <t>手機</t>
    </r>
  </si>
  <si>
    <r>
      <rPr>
        <b/>
        <sz val="12"/>
        <color rgb="FF000066"/>
        <rFont val="微軟正黑體"/>
        <family val="2"/>
        <charset val="136"/>
      </rPr>
      <t>行業代碼</t>
    </r>
    <r>
      <rPr>
        <b/>
        <sz val="12"/>
        <color rgb="FF000066"/>
        <rFont val="Times New Roman"/>
        <family val="1"/>
      </rPr>
      <t>1</t>
    </r>
  </si>
  <si>
    <r>
      <rPr>
        <b/>
        <sz val="12"/>
        <color rgb="FF000066"/>
        <rFont val="微軟正黑體"/>
        <family val="2"/>
        <charset val="136"/>
      </rPr>
      <t>行業名稱</t>
    </r>
    <r>
      <rPr>
        <b/>
        <sz val="12"/>
        <color rgb="FF000066"/>
        <rFont val="Times New Roman"/>
        <family val="1"/>
      </rPr>
      <t>1</t>
    </r>
  </si>
  <si>
    <r>
      <rPr>
        <b/>
        <sz val="12"/>
        <color rgb="FF000066"/>
        <rFont val="微軟正黑體"/>
        <family val="2"/>
        <charset val="136"/>
      </rPr>
      <t>行業代碼</t>
    </r>
    <r>
      <rPr>
        <b/>
        <sz val="12"/>
        <color rgb="FF000066"/>
        <rFont val="Times New Roman"/>
        <family val="1"/>
      </rPr>
      <t>*</t>
    </r>
  </si>
  <si>
    <r>
      <rPr>
        <b/>
        <sz val="12"/>
        <color rgb="FF000066"/>
        <rFont val="微軟正黑體"/>
        <family val="2"/>
        <charset val="136"/>
      </rPr>
      <t>行業名稱</t>
    </r>
    <r>
      <rPr>
        <b/>
        <sz val="12"/>
        <color rgb="FF000066"/>
        <rFont val="Times New Roman"/>
        <family val="1"/>
      </rPr>
      <t>2</t>
    </r>
  </si>
  <si>
    <r>
      <rPr>
        <sz val="12"/>
        <color rgb="FF000000"/>
        <rFont val="微軟正黑體"/>
        <family val="2"/>
        <charset val="136"/>
      </rPr>
      <t>民國</t>
    </r>
  </si>
  <si>
    <t>A1234567</t>
  </si>
  <si>
    <r>
      <rPr>
        <sz val="12"/>
        <color rgb="FF000000"/>
        <rFont val="微軟正黑體"/>
        <family val="2"/>
        <charset val="136"/>
      </rPr>
      <t>環科工程顧問股份有限公司台北廠</t>
    </r>
  </si>
  <si>
    <t>27718879</t>
  </si>
  <si>
    <t>臺北市</t>
  </si>
  <si>
    <t>大安區</t>
  </si>
  <si>
    <t xml:space="preserve"> </t>
  </si>
  <si>
    <r>
      <rPr>
        <sz val="12"/>
        <color rgb="FF000000"/>
        <rFont val="微軟正黑體"/>
        <family val="2"/>
        <charset val="136"/>
      </rPr>
      <t>忠孝東路四段</t>
    </r>
    <r>
      <rPr>
        <sz val="12"/>
        <color rgb="FF000000"/>
        <rFont val="Times New Roman"/>
        <family val="1"/>
      </rPr>
      <t>280</t>
    </r>
    <r>
      <rPr>
        <sz val="12"/>
        <color rgb="FF000000"/>
        <rFont val="微軟正黑體"/>
        <family val="2"/>
        <charset val="136"/>
      </rPr>
      <t>號</t>
    </r>
  </si>
  <si>
    <t>100</t>
  </si>
  <si>
    <r>
      <rPr>
        <sz val="12"/>
        <color rgb="FF000000"/>
        <rFont val="微軟正黑體"/>
        <family val="2"/>
        <charset val="136"/>
      </rPr>
      <t>吳先生</t>
    </r>
  </si>
  <si>
    <t>123abc@estc.tw</t>
  </si>
  <si>
    <r>
      <rPr>
        <sz val="12"/>
        <color rgb="FF000000"/>
        <rFont val="微軟正黑體"/>
        <family val="2"/>
        <charset val="136"/>
      </rPr>
      <t>王小明</t>
    </r>
  </si>
  <si>
    <t>(02)2775-3919#331</t>
  </si>
  <si>
    <t>2413</t>
  </si>
  <si>
    <r>
      <rPr>
        <sz val="12"/>
        <color rgb="FF000000"/>
        <rFont val="微軟正黑體"/>
        <family val="2"/>
        <charset val="136"/>
      </rPr>
      <t>依法申報</t>
    </r>
  </si>
  <si>
    <t>ISO / CNS 14064-1</t>
  </si>
  <si>
    <r>
      <rPr>
        <sz val="12"/>
        <color rgb="FF000000"/>
        <rFont val="微軟正黑體"/>
        <family val="2"/>
        <charset val="136"/>
      </rPr>
      <t>是</t>
    </r>
  </si>
  <si>
    <r>
      <rPr>
        <sz val="12"/>
        <color rgb="FF000000"/>
        <rFont val="微軟正黑體"/>
        <family val="2"/>
        <charset val="136"/>
      </rPr>
      <t>立恩威國際驗證股份有限公司</t>
    </r>
    <r>
      <rPr>
        <sz val="12"/>
        <color rgb="FF000000"/>
        <rFont val="Times New Roman"/>
        <family val="1"/>
      </rPr>
      <t>(DNV GL)</t>
    </r>
  </si>
  <si>
    <r>
      <rPr>
        <b/>
        <sz val="12"/>
        <color rgb="FF000000"/>
        <rFont val="微軟正黑體"/>
        <family val="2"/>
        <charset val="136"/>
      </rPr>
      <t>填表說明</t>
    </r>
  </si>
  <si>
    <t>1.</t>
  </si>
  <si>
    <r>
      <rPr>
        <sz val="12"/>
        <color rgb="FF000000"/>
        <rFont val="微軟正黑體"/>
        <family val="2"/>
        <charset val="136"/>
      </rPr>
      <t>白色底色欄位表示由使用者自行填寫之欄位；灰色底色欄位表示由表單自動產生之欄位（已設定公式）；橘色底色欄位為下拉式選項，由使用者選擇代入。</t>
    </r>
  </si>
  <si>
    <t>2.</t>
  </si>
  <si>
    <r>
      <t xml:space="preserve">"*" </t>
    </r>
    <r>
      <rPr>
        <sz val="12"/>
        <color rgb="FF000000"/>
        <rFont val="微軟正黑體"/>
        <family val="2"/>
        <charset val="136"/>
      </rPr>
      <t>表非必填欄位。</t>
    </r>
  </si>
  <si>
    <t>3.</t>
  </si>
  <si>
    <r>
      <rPr>
        <sz val="12"/>
        <color rgb="FF000000"/>
        <rFont val="微軟正黑體"/>
        <family val="2"/>
        <charset val="136"/>
      </rPr>
      <t>行業別代碼為</t>
    </r>
    <r>
      <rPr>
        <sz val="12"/>
        <color rgb="FF000000"/>
        <rFont val="Times New Roman"/>
        <family val="1"/>
      </rPr>
      <t>4</t>
    </r>
    <r>
      <rPr>
        <sz val="12"/>
        <color rgb="FF000000"/>
        <rFont val="微軟正黑體"/>
        <family val="2"/>
        <charset val="136"/>
      </rPr>
      <t>位數字，如為</t>
    </r>
    <r>
      <rPr>
        <sz val="12"/>
        <color rgb="FF000000"/>
        <rFont val="Times New Roman"/>
        <family val="1"/>
      </rPr>
      <t xml:space="preserve">0500 </t>
    </r>
    <r>
      <rPr>
        <sz val="12"/>
        <color rgb="FF000000"/>
        <rFont val="微軟正黑體"/>
        <family val="2"/>
        <charset val="136"/>
      </rPr>
      <t>石油及天然氣礦業，行業別代碼及其所對應名稱請參閱附表四。</t>
    </r>
  </si>
  <si>
    <r>
      <rPr>
        <sz val="10"/>
        <color rgb="FF000000"/>
        <rFont val="微軟正黑體"/>
        <family val="2"/>
        <charset val="136"/>
      </rPr>
      <t>連結設定</t>
    </r>
  </si>
  <si>
    <r>
      <rPr>
        <sz val="10"/>
        <color rgb="FF000000"/>
        <rFont val="微軟正黑體"/>
        <family val="2"/>
        <charset val="136"/>
      </rPr>
      <t>年度</t>
    </r>
  </si>
  <si>
    <r>
      <rPr>
        <sz val="10"/>
        <color rgb="FF000000"/>
        <rFont val="微軟正黑體"/>
        <family val="2"/>
        <charset val="136"/>
      </rPr>
      <t>登錄原因</t>
    </r>
  </si>
  <si>
    <r>
      <rPr>
        <sz val="10"/>
        <color rgb="FF000000"/>
        <rFont val="微軟正黑體"/>
        <family val="2"/>
        <charset val="136"/>
      </rPr>
      <t>盤查依據規範</t>
    </r>
  </si>
  <si>
    <r>
      <rPr>
        <sz val="10"/>
        <color rgb="FF000000"/>
        <rFont val="微軟正黑體"/>
        <family val="2"/>
        <charset val="136"/>
      </rPr>
      <t>查驗機構</t>
    </r>
  </si>
  <si>
    <r>
      <rPr>
        <sz val="10"/>
        <color rgb="FF000000"/>
        <rFont val="微軟正黑體"/>
        <family val="2"/>
        <charset val="136"/>
      </rPr>
      <t>自願性登錄</t>
    </r>
  </si>
  <si>
    <r>
      <rPr>
        <sz val="10"/>
        <color rgb="FF000000"/>
        <rFont val="微軟正黑體"/>
        <family val="2"/>
        <charset val="136"/>
      </rPr>
      <t>溫室氣體排放量盤查登錄管理辦法</t>
    </r>
    <r>
      <rPr>
        <sz val="10"/>
        <color rgb="FF000000"/>
        <rFont val="Times New Roman"/>
        <family val="1"/>
      </rPr>
      <t>/</t>
    </r>
    <r>
      <rPr>
        <sz val="10"/>
        <color rgb="FF000000"/>
        <rFont val="微軟正黑體"/>
        <family val="2"/>
        <charset val="136"/>
      </rPr>
      <t>溫室氣體盤查登錄</t>
    </r>
    <r>
      <rPr>
        <sz val="10"/>
        <color rgb="FFFF0000"/>
        <rFont val="微軟正黑體"/>
        <family val="2"/>
        <charset val="136"/>
      </rPr>
      <t>作業</t>
    </r>
    <r>
      <rPr>
        <sz val="10"/>
        <color rgb="FF000000"/>
        <rFont val="微軟正黑體"/>
        <family val="2"/>
        <charset val="136"/>
      </rPr>
      <t>指引</t>
    </r>
  </si>
  <si>
    <r>
      <rPr>
        <sz val="10"/>
        <color rgb="FF000000"/>
        <rFont val="微軟正黑體"/>
        <family val="2"/>
        <charset val="136"/>
      </rPr>
      <t>艾法諾國際股份有限公司</t>
    </r>
    <r>
      <rPr>
        <sz val="10"/>
        <color rgb="FF000000"/>
        <rFont val="Times New Roman"/>
        <family val="1"/>
      </rPr>
      <t>(AFNOR)</t>
    </r>
  </si>
  <si>
    <r>
      <rPr>
        <sz val="10"/>
        <color rgb="FF000000"/>
        <rFont val="微軟正黑體"/>
        <family val="2"/>
        <charset val="136"/>
      </rPr>
      <t>環評承諾</t>
    </r>
  </si>
  <si>
    <r>
      <rPr>
        <sz val="10"/>
        <color rgb="FF000000"/>
        <rFont val="微軟正黑體"/>
        <family val="2"/>
        <charset val="136"/>
      </rPr>
      <t>香港商英國標準協會太平洋有限公司台灣分公司</t>
    </r>
    <r>
      <rPr>
        <sz val="10"/>
        <color rgb="FF000000"/>
        <rFont val="Times New Roman"/>
        <family val="1"/>
      </rPr>
      <t>(Bsi)</t>
    </r>
  </si>
  <si>
    <r>
      <rPr>
        <sz val="10"/>
        <color rgb="FF000000"/>
        <rFont val="微軟正黑體"/>
        <family val="2"/>
        <charset val="136"/>
      </rPr>
      <t>依法</t>
    </r>
    <r>
      <rPr>
        <sz val="10"/>
        <color rgb="FFFF0000"/>
        <rFont val="微軟正黑體"/>
        <family val="2"/>
        <charset val="136"/>
      </rPr>
      <t>登錄</t>
    </r>
  </si>
  <si>
    <r>
      <rPr>
        <sz val="10"/>
        <color rgb="FF000000"/>
        <rFont val="微軟正黑體"/>
        <family val="2"/>
        <charset val="136"/>
      </rPr>
      <t>溫室氣體盤查議定書</t>
    </r>
    <r>
      <rPr>
        <sz val="10"/>
        <color rgb="FF000000"/>
        <rFont val="Times New Roman"/>
        <family val="1"/>
      </rPr>
      <t>-</t>
    </r>
    <r>
      <rPr>
        <sz val="10"/>
        <color rgb="FF000000"/>
        <rFont val="微軟正黑體"/>
        <family val="2"/>
        <charset val="136"/>
      </rPr>
      <t>企業會計與報告標準</t>
    </r>
  </si>
  <si>
    <r>
      <rPr>
        <sz val="10"/>
        <color rgb="FF000000"/>
        <rFont val="微軟正黑體"/>
        <family val="2"/>
        <charset val="136"/>
      </rPr>
      <t>台灣衛理國際品保驗證股份有限公司</t>
    </r>
    <r>
      <rPr>
        <sz val="10"/>
        <color rgb="FF000000"/>
        <rFont val="Times New Roman"/>
        <family val="1"/>
      </rPr>
      <t>(BV)</t>
    </r>
  </si>
  <si>
    <r>
      <rPr>
        <sz val="10"/>
        <color rgb="FF000000"/>
        <rFont val="微軟正黑體"/>
        <family val="2"/>
        <charset val="136"/>
      </rPr>
      <t>其他</t>
    </r>
  </si>
  <si>
    <r>
      <rPr>
        <sz val="10"/>
        <color rgb="FF000000"/>
        <rFont val="微軟正黑體"/>
        <family val="2"/>
        <charset val="136"/>
      </rPr>
      <t>溫室氣體排放量盤查登錄管理辦法</t>
    </r>
    <r>
      <rPr>
        <sz val="10"/>
        <color rgb="FF000000"/>
        <rFont val="Times New Roman"/>
        <family val="1"/>
      </rPr>
      <t>/</t>
    </r>
    <r>
      <rPr>
        <sz val="10"/>
        <color rgb="FF000000"/>
        <rFont val="微軟正黑體"/>
        <family val="2"/>
        <charset val="136"/>
      </rPr>
      <t>溫室氣體盤查登錄</t>
    </r>
    <r>
      <rPr>
        <sz val="10"/>
        <color rgb="FFFF0000"/>
        <rFont val="微軟正黑體"/>
        <family val="2"/>
        <charset val="136"/>
      </rPr>
      <t>作業</t>
    </r>
    <r>
      <rPr>
        <sz val="10"/>
        <color rgb="FF000000"/>
        <rFont val="微軟正黑體"/>
        <family val="2"/>
        <charset val="136"/>
      </rPr>
      <t>指引與</t>
    </r>
    <r>
      <rPr>
        <sz val="10"/>
        <color rgb="FF000000"/>
        <rFont val="Times New Roman"/>
        <family val="1"/>
      </rPr>
      <t>ISO / CNS 14064-1</t>
    </r>
  </si>
  <si>
    <r>
      <rPr>
        <sz val="10"/>
        <color rgb="FF000000"/>
        <rFont val="微軟正黑體"/>
        <family val="2"/>
        <charset val="136"/>
      </rPr>
      <t>立恩威國際驗證股份有限公司</t>
    </r>
    <r>
      <rPr>
        <sz val="10"/>
        <color rgb="FF000000"/>
        <rFont val="Times New Roman"/>
        <family val="1"/>
      </rPr>
      <t>(DNV GL)</t>
    </r>
  </si>
  <si>
    <r>
      <rPr>
        <sz val="10"/>
        <color rgb="FF000000"/>
        <rFont val="微軟正黑體"/>
        <family val="2"/>
        <charset val="136"/>
      </rPr>
      <t>溫室氣體排放量盤查登錄管理辦法</t>
    </r>
    <r>
      <rPr>
        <sz val="10"/>
        <color rgb="FF000000"/>
        <rFont val="Times New Roman"/>
        <family val="1"/>
      </rPr>
      <t>/</t>
    </r>
    <r>
      <rPr>
        <sz val="10"/>
        <color rgb="FF000000"/>
        <rFont val="微軟正黑體"/>
        <family val="2"/>
        <charset val="136"/>
      </rPr>
      <t>溫室氣體盤查登錄</t>
    </r>
    <r>
      <rPr>
        <sz val="10"/>
        <color rgb="FFFF0000"/>
        <rFont val="微軟正黑體"/>
        <family val="2"/>
        <charset val="136"/>
      </rPr>
      <t>作業</t>
    </r>
    <r>
      <rPr>
        <sz val="10"/>
        <color rgb="FF000000"/>
        <rFont val="微軟正黑體"/>
        <family val="2"/>
        <charset val="136"/>
      </rPr>
      <t>指引與溫室氣體盤查議定書</t>
    </r>
    <r>
      <rPr>
        <sz val="10"/>
        <color rgb="FF000000"/>
        <rFont val="Times New Roman"/>
        <family val="1"/>
      </rPr>
      <t>-</t>
    </r>
    <r>
      <rPr>
        <sz val="10"/>
        <color rgb="FF000000"/>
        <rFont val="微軟正黑體"/>
        <family val="2"/>
        <charset val="136"/>
      </rPr>
      <t>企業會計與報告標準</t>
    </r>
  </si>
  <si>
    <r>
      <rPr>
        <sz val="10"/>
        <color rgb="FF000000"/>
        <rFont val="微軟正黑體"/>
        <family val="2"/>
        <charset val="136"/>
      </rPr>
      <t>英商勞氏檢驗股份有限公司台灣分公司</t>
    </r>
    <r>
      <rPr>
        <sz val="10"/>
        <color rgb="FF000000"/>
        <rFont val="Times New Roman"/>
        <family val="1"/>
      </rPr>
      <t>(LRQA)</t>
    </r>
  </si>
  <si>
    <r>
      <t>ISO / CNS 14064-1</t>
    </r>
    <r>
      <rPr>
        <sz val="10"/>
        <color rgb="FF000000"/>
        <rFont val="微軟正黑體"/>
        <family val="2"/>
        <charset val="136"/>
      </rPr>
      <t>與溫室氣體盤查議定書</t>
    </r>
    <r>
      <rPr>
        <sz val="10"/>
        <color rgb="FF000000"/>
        <rFont val="Times New Roman"/>
        <family val="1"/>
      </rPr>
      <t>-</t>
    </r>
    <r>
      <rPr>
        <sz val="10"/>
        <color rgb="FF000000"/>
        <rFont val="微軟正黑體"/>
        <family val="2"/>
        <charset val="136"/>
      </rPr>
      <t>企業會計與報告標準</t>
    </r>
  </si>
  <si>
    <r>
      <rPr>
        <sz val="10"/>
        <color rgb="FF000000"/>
        <rFont val="微軟正黑體"/>
        <family val="2"/>
        <charset val="136"/>
      </rPr>
      <t>台灣檢驗科技股份有限公司</t>
    </r>
    <r>
      <rPr>
        <sz val="10"/>
        <color rgb="FF000000"/>
        <rFont val="Times New Roman"/>
        <family val="1"/>
      </rPr>
      <t>(SGS)</t>
    </r>
  </si>
  <si>
    <r>
      <rPr>
        <sz val="10"/>
        <color rgb="FF000000"/>
        <rFont val="微軟正黑體"/>
        <family val="2"/>
        <charset val="136"/>
      </rPr>
      <t>溫室氣體排放量盤查登錄管理辦法</t>
    </r>
    <r>
      <rPr>
        <sz val="10"/>
        <color rgb="FF000000"/>
        <rFont val="Times New Roman"/>
        <family val="1"/>
      </rPr>
      <t>/</t>
    </r>
    <r>
      <rPr>
        <sz val="10"/>
        <color rgb="FF000000"/>
        <rFont val="微軟正黑體"/>
        <family val="2"/>
        <charset val="136"/>
      </rPr>
      <t>溫室氣體盤查登錄</t>
    </r>
    <r>
      <rPr>
        <sz val="10"/>
        <color rgb="FFFF0000"/>
        <rFont val="微軟正黑體"/>
        <family val="2"/>
        <charset val="136"/>
      </rPr>
      <t>作業</t>
    </r>
    <r>
      <rPr>
        <sz val="10"/>
        <color rgb="FF000000"/>
        <rFont val="微軟正黑體"/>
        <family val="2"/>
        <charset val="136"/>
      </rPr>
      <t>指引、</t>
    </r>
    <r>
      <rPr>
        <sz val="10"/>
        <color rgb="FF000000"/>
        <rFont val="Times New Roman"/>
        <family val="1"/>
      </rPr>
      <t>ISO / CNS 14064-1</t>
    </r>
    <r>
      <rPr>
        <sz val="10"/>
        <color rgb="FF000000"/>
        <rFont val="微軟正黑體"/>
        <family val="2"/>
        <charset val="136"/>
      </rPr>
      <t>與溫室氣體盤查議定書</t>
    </r>
    <r>
      <rPr>
        <sz val="10"/>
        <color rgb="FF000000"/>
        <rFont val="Times New Roman"/>
        <family val="1"/>
      </rPr>
      <t>-</t>
    </r>
    <r>
      <rPr>
        <sz val="10"/>
        <color rgb="FF000000"/>
        <rFont val="微軟正黑體"/>
        <family val="2"/>
        <charset val="136"/>
      </rPr>
      <t>企業會計與報告標準</t>
    </r>
  </si>
  <si>
    <r>
      <rPr>
        <sz val="10"/>
        <color rgb="FF000000"/>
        <rFont val="微軟正黑體"/>
        <family val="2"/>
        <charset val="136"/>
      </rPr>
      <t>台灣德國萊因技術監護顧問股份有限公司</t>
    </r>
    <r>
      <rPr>
        <sz val="10"/>
        <color rgb="FF000000"/>
        <rFont val="Times New Roman"/>
        <family val="1"/>
      </rPr>
      <t>(TÜV-Rh)</t>
    </r>
  </si>
  <si>
    <r>
      <rPr>
        <sz val="10"/>
        <color rgb="FF000000"/>
        <rFont val="微軟正黑體"/>
        <family val="2"/>
        <charset val="136"/>
      </rPr>
      <t>無</t>
    </r>
  </si>
  <si>
    <r>
      <rPr>
        <b/>
        <sz val="12"/>
        <color rgb="FF000000"/>
        <rFont val="微軟正黑體"/>
        <family val="2"/>
        <charset val="136"/>
      </rPr>
      <t>二、邊界</t>
    </r>
    <r>
      <rPr>
        <b/>
        <sz val="12"/>
        <color rgb="FF000000"/>
        <rFont val="Microsoft JhengHei"/>
        <charset val="136"/>
      </rPr>
      <t>設定</t>
    </r>
  </si>
  <si>
    <r>
      <t xml:space="preserve">   (</t>
    </r>
    <r>
      <rPr>
        <b/>
        <sz val="12"/>
        <color rgb="FF000080"/>
        <rFont val="微軟正黑體"/>
        <family val="2"/>
        <charset val="136"/>
      </rPr>
      <t>一</t>
    </r>
    <r>
      <rPr>
        <b/>
        <sz val="12"/>
        <color rgb="FF000080"/>
        <rFont val="Times New Roman"/>
        <family val="1"/>
      </rPr>
      <t>)</t>
    </r>
  </si>
  <si>
    <r>
      <rPr>
        <b/>
        <sz val="12"/>
        <color rgb="FF000066"/>
        <rFont val="微軟正黑體"/>
        <family val="2"/>
        <charset val="136"/>
      </rPr>
      <t>場址外涵蓋區域</t>
    </r>
    <r>
      <rPr>
        <b/>
        <sz val="12"/>
        <color rgb="FF000066"/>
        <rFont val="Times New Roman"/>
        <family val="1"/>
      </rPr>
      <t>*</t>
    </r>
  </si>
  <si>
    <r>
      <rPr>
        <sz val="12"/>
        <color rgb="FF000000"/>
        <rFont val="微軟正黑體"/>
        <family val="2"/>
        <charset val="136"/>
      </rPr>
      <t>餐廳</t>
    </r>
  </si>
  <si>
    <r>
      <rPr>
        <sz val="12"/>
        <color rgb="FF000000"/>
        <rFont val="微軟正黑體"/>
        <family val="2"/>
        <charset val="136"/>
      </rPr>
      <t>宿舍</t>
    </r>
  </si>
  <si>
    <r>
      <t xml:space="preserve">   (</t>
    </r>
    <r>
      <rPr>
        <b/>
        <sz val="12"/>
        <color rgb="FF000080"/>
        <rFont val="微軟正黑體"/>
        <family val="2"/>
        <charset val="136"/>
      </rPr>
      <t>二</t>
    </r>
    <r>
      <rPr>
        <b/>
        <sz val="12"/>
        <color rgb="FF000080"/>
        <rFont val="Times New Roman"/>
        <family val="1"/>
      </rPr>
      <t>)</t>
    </r>
  </si>
  <si>
    <r>
      <rPr>
        <b/>
        <sz val="12"/>
        <color rgb="FF000066"/>
        <rFont val="微軟正黑體"/>
        <family val="2"/>
        <charset val="136"/>
      </rPr>
      <t>場址內扣除區域</t>
    </r>
    <r>
      <rPr>
        <b/>
        <sz val="12"/>
        <color rgb="FF000066"/>
        <rFont val="Times New Roman"/>
        <family val="1"/>
      </rPr>
      <t>*</t>
    </r>
  </si>
  <si>
    <r>
      <t xml:space="preserve">   (</t>
    </r>
    <r>
      <rPr>
        <b/>
        <sz val="12"/>
        <color rgb="FF000080"/>
        <rFont val="微軟正黑體"/>
        <family val="2"/>
        <charset val="136"/>
      </rPr>
      <t>三</t>
    </r>
    <r>
      <rPr>
        <b/>
        <sz val="12"/>
        <color rgb="FF000080"/>
        <rFont val="Times New Roman"/>
        <family val="1"/>
      </rPr>
      <t>)</t>
    </r>
  </si>
  <si>
    <r>
      <rPr>
        <b/>
        <sz val="12"/>
        <color rgb="FF000080"/>
        <rFont val="微軟正黑體"/>
        <family val="2"/>
        <charset val="136"/>
      </rPr>
      <t>設定方法</t>
    </r>
  </si>
  <si>
    <t>營運控制法</t>
  </si>
  <si>
    <r>
      <rPr>
        <b/>
        <sz val="12"/>
        <color rgb="FF000000"/>
        <rFont val="微軟正黑體"/>
        <family val="2"/>
        <charset val="136"/>
      </rPr>
      <t>三、排放源鑑別</t>
    </r>
  </si>
  <si>
    <r>
      <rPr>
        <b/>
        <sz val="12"/>
        <color rgb="FF000066"/>
        <rFont val="微軟正黑體"/>
        <family val="2"/>
        <charset val="136"/>
      </rPr>
      <t>製程</t>
    </r>
  </si>
  <si>
    <r>
      <rPr>
        <b/>
        <sz val="12"/>
        <color rgb="FF000066"/>
        <rFont val="微軟正黑體"/>
        <family val="2"/>
        <charset val="136"/>
      </rPr>
      <t>設備</t>
    </r>
  </si>
  <si>
    <r>
      <rPr>
        <b/>
        <sz val="12"/>
        <color rgb="FF000066"/>
        <rFont val="微軟正黑體"/>
        <family val="2"/>
        <charset val="136"/>
      </rPr>
      <t>原燃物料或產品</t>
    </r>
  </si>
  <si>
    <r>
      <rPr>
        <b/>
        <sz val="12"/>
        <color rgb="FF000066"/>
        <rFont val="微軟正黑體"/>
        <family val="2"/>
        <charset val="136"/>
      </rPr>
      <t>排放源資料</t>
    </r>
  </si>
  <si>
    <r>
      <rPr>
        <b/>
        <sz val="12"/>
        <color rgb="FF000066"/>
        <rFont val="微軟正黑體"/>
        <family val="2"/>
        <charset val="136"/>
      </rPr>
      <t>可能產生溫室氣體種類</t>
    </r>
    <r>
      <rPr>
        <b/>
        <vertAlign val="superscript"/>
        <sz val="12"/>
        <color rgb="FF000080"/>
        <rFont val="Times New Roman"/>
        <family val="1"/>
      </rPr>
      <t>12</t>
    </r>
  </si>
  <si>
    <r>
      <rPr>
        <b/>
        <sz val="12"/>
        <color rgb="FF000080"/>
        <rFont val="微軟正黑體"/>
        <family val="2"/>
        <charset val="136"/>
      </rPr>
      <t>是否屬汽電共生設備</t>
    </r>
  </si>
  <si>
    <r>
      <rPr>
        <b/>
        <sz val="12"/>
        <color rgb="FF000066"/>
        <rFont val="微軟正黑體"/>
        <family val="2"/>
        <charset val="136"/>
      </rPr>
      <t>備註</t>
    </r>
    <r>
      <rPr>
        <b/>
        <sz val="12"/>
        <color rgb="FF000066"/>
        <rFont val="Times New Roman"/>
        <family val="1"/>
      </rPr>
      <t>*</t>
    </r>
  </si>
  <si>
    <t>a</t>
  </si>
  <si>
    <r>
      <t>CO</t>
    </r>
    <r>
      <rPr>
        <b/>
        <vertAlign val="subscript"/>
        <sz val="12"/>
        <color rgb="FF000080"/>
        <rFont val="Times New Roman"/>
        <family val="1"/>
      </rPr>
      <t>2</t>
    </r>
  </si>
  <si>
    <r>
      <rPr>
        <b/>
        <sz val="12"/>
        <color rgb="FF000066"/>
        <rFont val="微軟正黑體"/>
        <family val="2"/>
        <charset val="136"/>
      </rPr>
      <t>編號</t>
    </r>
    <r>
      <rPr>
        <b/>
        <vertAlign val="superscript"/>
        <sz val="12"/>
        <color rgb="FF000080"/>
        <rFont val="Times New Roman"/>
        <family val="1"/>
      </rPr>
      <t>3</t>
    </r>
  </si>
  <si>
    <r>
      <rPr>
        <b/>
        <sz val="12"/>
        <color rgb="FF000066"/>
        <rFont val="微軟正黑體"/>
        <family val="2"/>
        <charset val="136"/>
      </rPr>
      <t>代碼</t>
    </r>
    <r>
      <rPr>
        <b/>
        <vertAlign val="superscript"/>
        <sz val="12"/>
        <color rgb="FF000080"/>
        <rFont val="Times New Roman"/>
        <family val="1"/>
      </rPr>
      <t>4</t>
    </r>
  </si>
  <si>
    <r>
      <rPr>
        <b/>
        <sz val="12"/>
        <color rgb="FF000066"/>
        <rFont val="微軟正黑體"/>
        <family val="2"/>
        <charset val="136"/>
      </rPr>
      <t>名稱</t>
    </r>
  </si>
  <si>
    <r>
      <rPr>
        <b/>
        <sz val="12"/>
        <color rgb="FF000066"/>
        <rFont val="微軟正黑體"/>
        <family val="2"/>
        <charset val="136"/>
      </rPr>
      <t>編號</t>
    </r>
    <r>
      <rPr>
        <b/>
        <vertAlign val="superscript"/>
        <sz val="12"/>
        <color rgb="FF000080"/>
        <rFont val="Times New Roman"/>
        <family val="1"/>
      </rPr>
      <t>5</t>
    </r>
  </si>
  <si>
    <r>
      <rPr>
        <b/>
        <sz val="12"/>
        <color rgb="FF000066"/>
        <rFont val="微軟正黑體"/>
        <family val="2"/>
        <charset val="136"/>
      </rPr>
      <t>代碼</t>
    </r>
    <r>
      <rPr>
        <b/>
        <vertAlign val="superscript"/>
        <sz val="12"/>
        <color rgb="FF000080"/>
        <rFont val="Times New Roman"/>
        <family val="1"/>
      </rPr>
      <t>6</t>
    </r>
  </si>
  <si>
    <r>
      <rPr>
        <b/>
        <sz val="12"/>
        <color rgb="FF000080"/>
        <rFont val="微軟正黑體"/>
        <family val="2"/>
        <charset val="136"/>
      </rPr>
      <t>類別</t>
    </r>
    <r>
      <rPr>
        <b/>
        <vertAlign val="superscript"/>
        <sz val="12"/>
        <color rgb="FF000080"/>
        <rFont val="Times New Roman"/>
        <family val="1"/>
      </rPr>
      <t>7</t>
    </r>
  </si>
  <si>
    <r>
      <rPr>
        <b/>
        <sz val="12"/>
        <color rgb="FF000066"/>
        <rFont val="微軟正黑體"/>
        <family val="2"/>
        <charset val="136"/>
      </rPr>
      <t>代碼</t>
    </r>
    <r>
      <rPr>
        <b/>
        <vertAlign val="superscript"/>
        <sz val="12"/>
        <color rgb="FF000080"/>
        <rFont val="Times New Roman"/>
        <family val="1"/>
      </rPr>
      <t>8</t>
    </r>
  </si>
  <si>
    <r>
      <rPr>
        <b/>
        <sz val="12"/>
        <color rgb="FF000080"/>
        <rFont val="微軟正黑體"/>
        <family val="2"/>
        <charset val="136"/>
      </rPr>
      <t>是否屬生質能源</t>
    </r>
  </si>
  <si>
    <r>
      <rPr>
        <b/>
        <sz val="12"/>
        <color rgb="FF000066"/>
        <rFont val="微軟正黑體"/>
        <family val="2"/>
        <charset val="136"/>
      </rPr>
      <t>範疇別</t>
    </r>
    <r>
      <rPr>
        <b/>
        <vertAlign val="superscript"/>
        <sz val="12"/>
        <color rgb="FF000080"/>
        <rFont val="Times New Roman"/>
        <family val="1"/>
      </rPr>
      <t>9</t>
    </r>
  </si>
  <si>
    <r>
      <rPr>
        <b/>
        <sz val="10"/>
        <color rgb="FF7030A0"/>
        <rFont val="微軟正黑體"/>
        <family val="2"/>
        <charset val="136"/>
      </rPr>
      <t>排放型式下拉式選單項目</t>
    </r>
  </si>
  <si>
    <r>
      <rPr>
        <b/>
        <sz val="12"/>
        <color rgb="FF000066"/>
        <rFont val="微軟正黑體"/>
        <family val="2"/>
        <charset val="136"/>
      </rPr>
      <t>排放型式</t>
    </r>
    <r>
      <rPr>
        <b/>
        <vertAlign val="superscript"/>
        <sz val="12"/>
        <color rgb="FF000080"/>
        <rFont val="Times New Roman"/>
        <family val="1"/>
      </rPr>
      <t>10</t>
    </r>
  </si>
  <si>
    <r>
      <rPr>
        <b/>
        <sz val="12"/>
        <color rgb="FF7030A0"/>
        <rFont val="微軟正黑體"/>
        <family val="2"/>
        <charset val="136"/>
      </rPr>
      <t>製程或逸散類別下拉式選單項目</t>
    </r>
  </si>
  <si>
    <r>
      <rPr>
        <b/>
        <sz val="12"/>
        <color rgb="FF000066"/>
        <rFont val="微軟正黑體"/>
        <family val="2"/>
        <charset val="136"/>
      </rPr>
      <t>製程</t>
    </r>
    <r>
      <rPr>
        <b/>
        <sz val="12"/>
        <color rgb="FF000066"/>
        <rFont val="Times New Roman"/>
        <family val="1"/>
      </rPr>
      <t>/</t>
    </r>
    <r>
      <rPr>
        <b/>
        <sz val="12"/>
        <color rgb="FF000066"/>
        <rFont val="微軟正黑體"/>
        <family val="2"/>
        <charset val="136"/>
      </rPr>
      <t>逸散</t>
    </r>
    <r>
      <rPr>
        <b/>
        <sz val="12"/>
        <color rgb="FF000066"/>
        <rFont val="Times New Roman"/>
        <family val="1"/>
      </rPr>
      <t>/</t>
    </r>
    <r>
      <rPr>
        <b/>
        <sz val="12"/>
        <color rgb="FF000066"/>
        <rFont val="微軟正黑體"/>
        <family val="2"/>
        <charset val="136"/>
      </rPr>
      <t>外購電力類別</t>
    </r>
    <r>
      <rPr>
        <b/>
        <vertAlign val="superscript"/>
        <sz val="12"/>
        <color rgb="FF000080"/>
        <rFont val="Times New Roman"/>
        <family val="1"/>
      </rPr>
      <t>11</t>
    </r>
  </si>
  <si>
    <r>
      <t>CH</t>
    </r>
    <r>
      <rPr>
        <b/>
        <vertAlign val="subscript"/>
        <sz val="12"/>
        <color rgb="FF000080"/>
        <rFont val="Times New Roman"/>
        <family val="1"/>
      </rPr>
      <t>4</t>
    </r>
  </si>
  <si>
    <r>
      <t>N</t>
    </r>
    <r>
      <rPr>
        <b/>
        <vertAlign val="subscript"/>
        <sz val="12"/>
        <color rgb="FF000080"/>
        <rFont val="Times New Roman"/>
        <family val="1"/>
      </rPr>
      <t>2</t>
    </r>
    <r>
      <rPr>
        <b/>
        <sz val="12"/>
        <color rgb="FF000080"/>
        <rFont val="Times New Roman"/>
        <family val="1"/>
      </rPr>
      <t>O</t>
    </r>
  </si>
  <si>
    <r>
      <t>HFC</t>
    </r>
    <r>
      <rPr>
        <b/>
        <vertAlign val="subscript"/>
        <sz val="12"/>
        <color rgb="FF000080"/>
        <rFont val="Times New Roman"/>
        <family val="1"/>
      </rPr>
      <t>S</t>
    </r>
  </si>
  <si>
    <r>
      <t>PFC</t>
    </r>
    <r>
      <rPr>
        <b/>
        <vertAlign val="subscript"/>
        <sz val="12"/>
        <color rgb="FF000080"/>
        <rFont val="Times New Roman"/>
        <family val="1"/>
      </rPr>
      <t>S</t>
    </r>
  </si>
  <si>
    <r>
      <t>SF</t>
    </r>
    <r>
      <rPr>
        <b/>
        <vertAlign val="subscript"/>
        <sz val="12"/>
        <color rgb="FF000066"/>
        <rFont val="Times New Roman"/>
        <family val="1"/>
      </rPr>
      <t>6</t>
    </r>
  </si>
  <si>
    <r>
      <t>NF</t>
    </r>
    <r>
      <rPr>
        <b/>
        <vertAlign val="subscript"/>
        <sz val="12"/>
        <color rgb="FF000080"/>
        <rFont val="Times New Roman"/>
        <family val="1"/>
      </rPr>
      <t>3</t>
    </r>
  </si>
  <si>
    <t>b</t>
  </si>
  <si>
    <t>G01</t>
  </si>
  <si>
    <t>000999</t>
  </si>
  <si>
    <t>GM01</t>
  </si>
  <si>
    <t>0201</t>
  </si>
  <si>
    <t>1.原燃物料</t>
  </si>
  <si>
    <t>170006</t>
  </si>
  <si>
    <t>否</t>
  </si>
  <si>
    <t>範疇1</t>
  </si>
  <si>
    <t>固定 (E)</t>
  </si>
  <si>
    <t>v</t>
  </si>
  <si>
    <t>c</t>
  </si>
  <si>
    <t>G02</t>
  </si>
  <si>
    <t>GM02</t>
  </si>
  <si>
    <t>0200</t>
  </si>
  <si>
    <t>170099</t>
  </si>
  <si>
    <t>d</t>
  </si>
  <si>
    <t>G03</t>
  </si>
  <si>
    <t>G20902</t>
  </si>
  <si>
    <t>GM03</t>
  </si>
  <si>
    <t>6099</t>
  </si>
  <si>
    <t>180191</t>
  </si>
  <si>
    <t>製程 (P)</t>
  </si>
  <si>
    <t>e</t>
  </si>
  <si>
    <t>M01</t>
  </si>
  <si>
    <t>350001</t>
  </si>
  <si>
    <t>E212</t>
  </si>
  <si>
    <t>0010</t>
  </si>
  <si>
    <t>170019</t>
  </si>
  <si>
    <t>f</t>
  </si>
  <si>
    <r>
      <t>SF</t>
    </r>
    <r>
      <rPr>
        <b/>
        <vertAlign val="subscript"/>
        <sz val="12"/>
        <color rgb="FF000080"/>
        <rFont val="Times New Roman"/>
        <family val="1"/>
      </rPr>
      <t>6</t>
    </r>
  </si>
  <si>
    <t>M02</t>
  </si>
  <si>
    <t>E213</t>
  </si>
  <si>
    <t>0020</t>
  </si>
  <si>
    <t>050002</t>
  </si>
  <si>
    <t>g</t>
  </si>
  <si>
    <r>
      <t>NF</t>
    </r>
    <r>
      <rPr>
        <b/>
        <vertAlign val="subscript"/>
        <sz val="12"/>
        <color rgb="FF000066"/>
        <rFont val="Times New Roman"/>
        <family val="1"/>
      </rPr>
      <t>3</t>
    </r>
  </si>
  <si>
    <t>G04</t>
  </si>
  <si>
    <t>G20900</t>
  </si>
  <si>
    <t>GV01</t>
  </si>
  <si>
    <t>170001</t>
  </si>
  <si>
    <t>移動 (T)</t>
  </si>
  <si>
    <t>ab</t>
  </si>
  <si>
    <t>GV02</t>
  </si>
  <si>
    <t>ac</t>
  </si>
  <si>
    <t>G20901</t>
  </si>
  <si>
    <t>GF01</t>
  </si>
  <si>
    <t>9798</t>
  </si>
  <si>
    <t>180014</t>
  </si>
  <si>
    <t>逸散 (F)</t>
  </si>
  <si>
    <t>ad</t>
  </si>
  <si>
    <t>G05</t>
  </si>
  <si>
    <t>370009</t>
  </si>
  <si>
    <t>9795</t>
  </si>
  <si>
    <t>GG3805</t>
  </si>
  <si>
    <t>ae</t>
  </si>
  <si>
    <t>G06</t>
  </si>
  <si>
    <t>GP01</t>
  </si>
  <si>
    <t>9999</t>
  </si>
  <si>
    <t>350099</t>
  </si>
  <si>
    <t>範疇2</t>
  </si>
  <si>
    <t>外購電力</t>
  </si>
  <si>
    <t>併網</t>
  </si>
  <si>
    <t>af</t>
  </si>
  <si>
    <t>GP02</t>
  </si>
  <si>
    <t>GG3502</t>
  </si>
  <si>
    <t>ag</t>
  </si>
  <si>
    <t>bf</t>
  </si>
  <si>
    <t>bg</t>
  </si>
  <si>
    <t>cd</t>
  </si>
  <si>
    <t>ce</t>
  </si>
  <si>
    <t>cf</t>
  </si>
  <si>
    <t>cg</t>
  </si>
  <si>
    <t>de</t>
  </si>
  <si>
    <t>df</t>
  </si>
  <si>
    <t>dg</t>
  </si>
  <si>
    <t>ef</t>
  </si>
  <si>
    <t>eg</t>
  </si>
  <si>
    <t>fg</t>
  </si>
  <si>
    <t>abc</t>
  </si>
  <si>
    <t>abd</t>
  </si>
  <si>
    <t>abe</t>
  </si>
  <si>
    <t>abf</t>
  </si>
  <si>
    <t>abg</t>
  </si>
  <si>
    <t>acd</t>
  </si>
  <si>
    <t>ace</t>
  </si>
  <si>
    <t>acf</t>
  </si>
  <si>
    <t>acg</t>
  </si>
  <si>
    <t>ade</t>
  </si>
  <si>
    <t>adf</t>
  </si>
  <si>
    <t>adg</t>
  </si>
  <si>
    <t>aef</t>
  </si>
  <si>
    <t>aeg</t>
  </si>
  <si>
    <t>bcd</t>
  </si>
  <si>
    <t>bce</t>
  </si>
  <si>
    <t>bcf</t>
  </si>
  <si>
    <t>bcg</t>
  </si>
  <si>
    <t>bde</t>
  </si>
  <si>
    <t>bdf</t>
  </si>
  <si>
    <t>bdg</t>
  </si>
  <si>
    <t>bef</t>
  </si>
  <si>
    <t>beg</t>
  </si>
  <si>
    <t>cde</t>
  </si>
  <si>
    <t>cdf</t>
  </si>
  <si>
    <t>cdg</t>
  </si>
  <si>
    <t>cef</t>
  </si>
  <si>
    <t>ceg</t>
  </si>
  <si>
    <t>def</t>
  </si>
  <si>
    <t>deg</t>
  </si>
  <si>
    <t>efg</t>
  </si>
  <si>
    <r>
      <rPr>
        <sz val="12"/>
        <color rgb="FF000000"/>
        <rFont val="微軟正黑體"/>
        <family val="2"/>
        <charset val="136"/>
      </rPr>
      <t>白色底色欄位表示由使用者自行填寫之欄位；灰色底色欄位表示由表單自動產生之欄位；橘色底色欄位為下拉式選項，由使用者選擇代入。</t>
    </r>
  </si>
  <si>
    <r>
      <rPr>
        <sz val="12"/>
        <color rgb="FF000000"/>
        <rFont val="微軟正黑體"/>
        <family val="2"/>
        <charset val="136"/>
      </rPr>
      <t>製程編號共</t>
    </r>
    <r>
      <rPr>
        <sz val="12"/>
        <color rgb="FF000000"/>
        <rFont val="Times New Roman"/>
        <family val="1"/>
      </rPr>
      <t>3</t>
    </r>
    <r>
      <rPr>
        <sz val="12"/>
        <color rgb="FF000000"/>
        <rFont val="微軟正黑體"/>
        <family val="2"/>
        <charset val="136"/>
      </rPr>
      <t>碼，英文字母開頭後接</t>
    </r>
    <r>
      <rPr>
        <sz val="12"/>
        <color rgb="FF000000"/>
        <rFont val="Times New Roman"/>
        <family val="1"/>
      </rPr>
      <t>2</t>
    </r>
    <r>
      <rPr>
        <sz val="12"/>
        <color rgb="FF000000"/>
        <rFont val="微軟正黑體"/>
        <family val="2"/>
        <charset val="136"/>
      </rPr>
      <t>位數字，屬固定源許可範圍之製程，製程編號應與固定源許可一致，以</t>
    </r>
    <r>
      <rPr>
        <sz val="12"/>
        <color rgb="FF000000"/>
        <rFont val="Times New Roman"/>
        <family val="1"/>
      </rPr>
      <t>M</t>
    </r>
    <r>
      <rPr>
        <sz val="12"/>
        <color rgb="FF000000"/>
        <rFont val="微軟正黑體"/>
        <family val="2"/>
        <charset val="136"/>
      </rPr>
      <t>開頭後接</t>
    </r>
    <r>
      <rPr>
        <sz val="12"/>
        <color rgb="FF000000"/>
        <rFont val="Times New Roman"/>
        <family val="1"/>
      </rPr>
      <t>2</t>
    </r>
    <r>
      <rPr>
        <sz val="12"/>
        <color rgb="FF000000"/>
        <rFont val="微軟正黑體"/>
        <family val="2"/>
        <charset val="136"/>
      </rPr>
      <t>位數字，如</t>
    </r>
    <r>
      <rPr>
        <sz val="12"/>
        <color rgb="FF000000"/>
        <rFont val="Times New Roman"/>
        <family val="1"/>
      </rPr>
      <t>M01</t>
    </r>
    <r>
      <rPr>
        <sz val="12"/>
        <color rgb="FF000000"/>
        <rFont val="微軟正黑體"/>
        <family val="2"/>
        <charset val="136"/>
      </rPr>
      <t>；非屬固定源許可範圍之製程，使用者可依據自廠實際情況填寫，建議以</t>
    </r>
    <r>
      <rPr>
        <sz val="12"/>
        <color rgb="FF000000"/>
        <rFont val="Times New Roman"/>
        <family val="1"/>
      </rPr>
      <t>G</t>
    </r>
    <r>
      <rPr>
        <sz val="12"/>
        <color rgb="FF000000"/>
        <rFont val="微軟正黑體"/>
        <family val="2"/>
        <charset val="136"/>
      </rPr>
      <t>開頭後接</t>
    </r>
    <r>
      <rPr>
        <sz val="12"/>
        <color rgb="FF000000"/>
        <rFont val="Times New Roman"/>
        <family val="1"/>
      </rPr>
      <t>2</t>
    </r>
    <r>
      <rPr>
        <sz val="12"/>
        <color rgb="FF000000"/>
        <rFont val="微軟正黑體"/>
        <family val="2"/>
        <charset val="136"/>
      </rPr>
      <t>位數字，如</t>
    </r>
    <r>
      <rPr>
        <sz val="12"/>
        <color rgb="FF000000"/>
        <rFont val="Times New Roman"/>
        <family val="1"/>
      </rPr>
      <t>G01</t>
    </r>
    <r>
      <rPr>
        <sz val="12"/>
        <color rgb="FF000000"/>
        <rFont val="微軟正黑體"/>
        <family val="2"/>
        <charset val="136"/>
      </rPr>
      <t>。</t>
    </r>
  </si>
  <si>
    <t>4.</t>
  </si>
  <si>
    <r>
      <rPr>
        <sz val="12"/>
        <color rgb="FF000000"/>
        <rFont val="微軟正黑體"/>
        <family val="2"/>
        <charset val="136"/>
      </rPr>
      <t>屬固定源許可範圍之製程，製程代碼及其所對應名稱應與固定源許可一致，其他製程使用者可依據自廠實際情況填寫，製程代碼為</t>
    </r>
    <r>
      <rPr>
        <sz val="12"/>
        <color rgb="FF000000"/>
        <rFont val="Times New Roman"/>
        <family val="1"/>
      </rPr>
      <t>6</t>
    </r>
    <r>
      <rPr>
        <sz val="12"/>
        <color rgb="FF000000"/>
        <rFont val="微軟正黑體"/>
        <family val="2"/>
        <charset val="136"/>
      </rPr>
      <t>位數字，如為</t>
    </r>
    <r>
      <rPr>
        <sz val="12"/>
        <color rgb="FF000000"/>
        <rFont val="Times New Roman"/>
        <family val="1"/>
      </rPr>
      <t xml:space="preserve">350001 </t>
    </r>
    <r>
      <rPr>
        <sz val="12"/>
        <color rgb="FF000000"/>
        <rFont val="微軟正黑體"/>
        <family val="2"/>
        <charset val="136"/>
      </rPr>
      <t>鍋爐發電程序，製程代碼及其所對應名稱請參閱附表五。</t>
    </r>
  </si>
  <si>
    <t>5.</t>
  </si>
  <si>
    <r>
      <rPr>
        <sz val="12"/>
        <color rgb="FF000000"/>
        <rFont val="微軟正黑體"/>
        <family val="2"/>
        <charset val="136"/>
      </rPr>
      <t>設備編號共</t>
    </r>
    <r>
      <rPr>
        <sz val="12"/>
        <color rgb="FF000000"/>
        <rFont val="Times New Roman"/>
        <family val="1"/>
      </rPr>
      <t>4</t>
    </r>
    <r>
      <rPr>
        <sz val="12"/>
        <color rgb="FF000000"/>
        <rFont val="微軟正黑體"/>
        <family val="2"/>
        <charset val="136"/>
      </rPr>
      <t>碼，英文字母開頭後接</t>
    </r>
    <r>
      <rPr>
        <sz val="12"/>
        <color rgb="FF000000"/>
        <rFont val="Times New Roman"/>
        <family val="1"/>
      </rPr>
      <t>3</t>
    </r>
    <r>
      <rPr>
        <sz val="12"/>
        <color rgb="FF000000"/>
        <rFont val="微軟正黑體"/>
        <family val="2"/>
        <charset val="136"/>
      </rPr>
      <t>位數字，屬固定源許可範圍之設備，設備編號應與固定源許可一致，以</t>
    </r>
    <r>
      <rPr>
        <sz val="12"/>
        <color rgb="FF000000"/>
        <rFont val="Times New Roman"/>
        <family val="1"/>
      </rPr>
      <t>E</t>
    </r>
    <r>
      <rPr>
        <sz val="12"/>
        <color rgb="FF000000"/>
        <rFont val="微軟正黑體"/>
        <family val="2"/>
        <charset val="136"/>
      </rPr>
      <t>或</t>
    </r>
    <r>
      <rPr>
        <sz val="12"/>
        <color rgb="FF000000"/>
        <rFont val="Times New Roman"/>
        <family val="1"/>
      </rPr>
      <t>A</t>
    </r>
    <r>
      <rPr>
        <sz val="12"/>
        <color rgb="FF000000"/>
        <rFont val="微軟正黑體"/>
        <family val="2"/>
        <charset val="136"/>
      </rPr>
      <t>開頭後接</t>
    </r>
    <r>
      <rPr>
        <sz val="12"/>
        <color rgb="FF000000"/>
        <rFont val="Times New Roman"/>
        <family val="1"/>
      </rPr>
      <t>3</t>
    </r>
    <r>
      <rPr>
        <sz val="12"/>
        <color rgb="FF000000"/>
        <rFont val="微軟正黑體"/>
        <family val="2"/>
        <charset val="136"/>
      </rPr>
      <t>位數字，如</t>
    </r>
    <r>
      <rPr>
        <sz val="12"/>
        <color rgb="FF000000"/>
        <rFont val="Times New Roman"/>
        <family val="1"/>
      </rPr>
      <t>E101</t>
    </r>
    <r>
      <rPr>
        <sz val="12"/>
        <color rgb="FF000000"/>
        <rFont val="微軟正黑體"/>
        <family val="2"/>
        <charset val="136"/>
      </rPr>
      <t>；非屬固定源許可範圍之設備，使用者可依據自廠實際情況填寫，依排放型式歸類，建議以</t>
    </r>
    <r>
      <rPr>
        <sz val="12"/>
        <color rgb="FFFF0000"/>
        <rFont val="Times New Roman"/>
        <family val="1"/>
      </rPr>
      <t>GM(</t>
    </r>
    <r>
      <rPr>
        <sz val="12"/>
        <color rgb="FFFF0000"/>
        <rFont val="微軟正黑體"/>
        <family val="2"/>
        <charset val="136"/>
      </rPr>
      <t>製程</t>
    </r>
    <r>
      <rPr>
        <sz val="12"/>
        <color rgb="FFFF0000"/>
        <rFont val="Times New Roman"/>
        <family val="1"/>
      </rPr>
      <t>)/GP(</t>
    </r>
    <r>
      <rPr>
        <sz val="12"/>
        <color rgb="FFFF0000"/>
        <rFont val="微軟正黑體"/>
        <family val="2"/>
        <charset val="136"/>
      </rPr>
      <t>固定</t>
    </r>
    <r>
      <rPr>
        <sz val="12"/>
        <color rgb="FFFF0000"/>
        <rFont val="Times New Roman"/>
        <family val="1"/>
      </rPr>
      <t>)/GV(</t>
    </r>
    <r>
      <rPr>
        <sz val="12"/>
        <color rgb="FFFF0000"/>
        <rFont val="微軟正黑體"/>
        <family val="2"/>
        <charset val="136"/>
      </rPr>
      <t>移動</t>
    </r>
    <r>
      <rPr>
        <sz val="12"/>
        <color rgb="FFFF0000"/>
        <rFont val="Times New Roman"/>
        <family val="1"/>
      </rPr>
      <t>)/GF(</t>
    </r>
    <r>
      <rPr>
        <sz val="12"/>
        <color rgb="FFFF0000"/>
        <rFont val="微軟正黑體"/>
        <family val="2"/>
        <charset val="136"/>
      </rPr>
      <t>逸散</t>
    </r>
    <r>
      <rPr>
        <sz val="12"/>
        <color rgb="FFFF0000"/>
        <rFont val="Times New Roman"/>
        <family val="1"/>
      </rPr>
      <t>)</t>
    </r>
    <r>
      <rPr>
        <sz val="12"/>
        <color rgb="FF000000"/>
        <rFont val="微軟正黑體"/>
        <family val="2"/>
        <charset val="136"/>
      </rPr>
      <t>開頭後接</t>
    </r>
    <r>
      <rPr>
        <sz val="12"/>
        <color rgb="FF000000"/>
        <rFont val="Times New Roman"/>
        <family val="1"/>
      </rPr>
      <t>2</t>
    </r>
    <r>
      <rPr>
        <sz val="12"/>
        <color rgb="FF000000"/>
        <rFont val="微軟正黑體"/>
        <family val="2"/>
        <charset val="136"/>
      </rPr>
      <t>位數字，如</t>
    </r>
    <r>
      <rPr>
        <sz val="12"/>
        <color rgb="FF000000"/>
        <rFont val="Times New Roman"/>
        <family val="1"/>
      </rPr>
      <t>GT01</t>
    </r>
    <r>
      <rPr>
        <sz val="12"/>
        <color rgb="FF000000"/>
        <rFont val="微軟正黑體"/>
        <family val="2"/>
        <charset val="136"/>
      </rPr>
      <t>。</t>
    </r>
  </si>
  <si>
    <t>6.</t>
  </si>
  <si>
    <r>
      <rPr>
        <sz val="12"/>
        <color rgb="FF000000"/>
        <rFont val="微軟正黑體"/>
        <family val="2"/>
        <charset val="136"/>
      </rPr>
      <t>屬固定源許可範圍之設備，設備代碼及其所對應名稱應與固定源許可一致，其他設備使用者可依據自廠實際情況填寫，設備代碼為</t>
    </r>
    <r>
      <rPr>
        <sz val="12"/>
        <color rgb="FF000000"/>
        <rFont val="Times New Roman"/>
        <family val="1"/>
      </rPr>
      <t>4</t>
    </r>
    <r>
      <rPr>
        <sz val="12"/>
        <color rgb="FF000000"/>
        <rFont val="微軟正黑體"/>
        <family val="2"/>
        <charset val="136"/>
      </rPr>
      <t>位數字，如為</t>
    </r>
    <r>
      <rPr>
        <sz val="12"/>
        <color rgb="FF000000"/>
        <rFont val="Times New Roman"/>
        <family val="1"/>
      </rPr>
      <t xml:space="preserve">0007 </t>
    </r>
    <r>
      <rPr>
        <sz val="12"/>
        <color rgb="FF000000"/>
        <rFont val="微軟正黑體"/>
        <family val="2"/>
        <charset val="136"/>
      </rPr>
      <t>循環流體床鍋爐，設備代碼及其所對應名稱請參閱附表六。</t>
    </r>
  </si>
  <si>
    <t>7.</t>
  </si>
  <si>
    <r>
      <rPr>
        <sz val="12"/>
        <color rgb="FF000000"/>
        <rFont val="微軟正黑體"/>
        <family val="2"/>
        <charset val="136"/>
      </rPr>
      <t>類別有</t>
    </r>
    <r>
      <rPr>
        <sz val="12"/>
        <color rgb="FF000000"/>
        <rFont val="Times New Roman"/>
        <family val="1"/>
      </rPr>
      <t>2</t>
    </r>
    <r>
      <rPr>
        <sz val="12"/>
        <color rgb="FF000000"/>
        <rFont val="微軟正黑體"/>
        <family val="2"/>
        <charset val="136"/>
      </rPr>
      <t>個選項，其一為原燃物料，其二為產品，。</t>
    </r>
  </si>
  <si>
    <t>8.</t>
  </si>
  <si>
    <r>
      <rPr>
        <sz val="12"/>
        <color rgb="FF000000"/>
        <rFont val="微軟正黑體"/>
        <family val="2"/>
        <charset val="136"/>
      </rPr>
      <t>主要填寫會產生溫室氣體之排放源的所使用之原</t>
    </r>
    <r>
      <rPr>
        <sz val="12"/>
        <color rgb="FF000000"/>
        <rFont val="Times New Roman"/>
        <family val="1"/>
      </rPr>
      <t>(</t>
    </r>
    <r>
      <rPr>
        <sz val="12"/>
        <color rgb="FF000000"/>
        <rFont val="微軟正黑體"/>
        <family val="2"/>
        <charset val="136"/>
      </rPr>
      <t>燃</t>
    </r>
    <r>
      <rPr>
        <sz val="12"/>
        <color rgb="FF000000"/>
        <rFont val="Times New Roman"/>
        <family val="1"/>
      </rPr>
      <t>)</t>
    </r>
    <r>
      <rPr>
        <sz val="12"/>
        <color rgb="FF000000"/>
        <rFont val="微軟正黑體"/>
        <family val="2"/>
        <charset val="136"/>
      </rPr>
      <t>物料或產品，如冷媒、柴油、煤炭及其他原</t>
    </r>
    <r>
      <rPr>
        <sz val="12"/>
        <color rgb="FF000000"/>
        <rFont val="Times New Roman"/>
        <family val="1"/>
      </rPr>
      <t>(</t>
    </r>
    <r>
      <rPr>
        <sz val="12"/>
        <color rgb="FF000000"/>
        <rFont val="微軟正黑體"/>
        <family val="2"/>
        <charset val="136"/>
      </rPr>
      <t>燃</t>
    </r>
    <r>
      <rPr>
        <sz val="12"/>
        <color rgb="FF000000"/>
        <rFont val="Times New Roman"/>
        <family val="1"/>
      </rPr>
      <t>)</t>
    </r>
    <r>
      <rPr>
        <sz val="12"/>
        <color rgb="FF000000"/>
        <rFont val="微軟正黑體"/>
        <family val="2"/>
        <charset val="136"/>
      </rPr>
      <t>物料等，針對屬固定源許可範圍之原燃物料或產品，原燃物料或產品代碼及其所對應名稱應與固定源許可一致，其他原燃物料或產品使用者可依據自廠實際情況填寫，原燃物料或產品代碼為</t>
    </r>
    <r>
      <rPr>
        <sz val="12"/>
        <color rgb="FF000000"/>
        <rFont val="Times New Roman"/>
        <family val="1"/>
      </rPr>
      <t>6</t>
    </r>
    <r>
      <rPr>
        <sz val="12"/>
        <color rgb="FF000000"/>
        <rFont val="微軟正黑體"/>
        <family val="2"/>
        <charset val="136"/>
      </rPr>
      <t>位數字，如為</t>
    </r>
    <r>
      <rPr>
        <sz val="12"/>
        <color rgb="FF000000"/>
        <rFont val="Times New Roman"/>
        <family val="1"/>
      </rPr>
      <t xml:space="preserve">070002 </t>
    </r>
    <r>
      <rPr>
        <sz val="12"/>
        <color rgb="FF000000"/>
        <rFont val="微軟正黑體"/>
        <family val="2"/>
        <charset val="136"/>
      </rPr>
      <t>褐煤，原燃物料或產品代碼及其所對應名稱請參閱附表七。</t>
    </r>
  </si>
  <si>
    <t>9.</t>
  </si>
  <si>
    <r>
      <rPr>
        <sz val="12"/>
        <color rgb="FF000000"/>
        <rFont val="微軟正黑體"/>
        <family val="2"/>
        <charset val="136"/>
      </rPr>
      <t>範疇別可分成範疇</t>
    </r>
    <r>
      <rPr>
        <sz val="12"/>
        <color rgb="FF000000"/>
        <rFont val="Times New Roman"/>
        <family val="1"/>
      </rPr>
      <t xml:space="preserve">1 </t>
    </r>
    <r>
      <rPr>
        <sz val="12"/>
        <color rgb="FF000000"/>
        <rFont val="微軟正黑體"/>
        <family val="2"/>
        <charset val="136"/>
      </rPr>
      <t>直接溫室氣體排放、範疇</t>
    </r>
    <r>
      <rPr>
        <sz val="12"/>
        <color rgb="FF000000"/>
        <rFont val="Times New Roman"/>
        <family val="1"/>
      </rPr>
      <t xml:space="preserve">2 </t>
    </r>
    <r>
      <rPr>
        <sz val="12"/>
        <color rgb="FF000000"/>
        <rFont val="微軟正黑體"/>
        <family val="2"/>
        <charset val="136"/>
      </rPr>
      <t>能源間接溫室氣體排放及範疇</t>
    </r>
    <r>
      <rPr>
        <sz val="12"/>
        <color rgb="FF000000"/>
        <rFont val="Times New Roman"/>
        <family val="1"/>
      </rPr>
      <t xml:space="preserve">3 </t>
    </r>
    <r>
      <rPr>
        <sz val="12"/>
        <color rgb="FF000000"/>
        <rFont val="微軟正黑體"/>
        <family val="2"/>
        <charset val="136"/>
      </rPr>
      <t>其他間接溫室氣體排放，使用者應依排放源特性填寫。</t>
    </r>
  </si>
  <si>
    <t>10.</t>
  </si>
  <si>
    <r>
      <t xml:space="preserve">(1) </t>
    </r>
    <r>
      <rPr>
        <sz val="12"/>
        <color rgb="FF000000"/>
        <rFont val="微軟正黑體"/>
        <family val="2"/>
        <charset val="136"/>
      </rPr>
      <t>排放型式選擇範疇</t>
    </r>
    <r>
      <rPr>
        <sz val="12"/>
        <color rgb="FF000000"/>
        <rFont val="Times New Roman"/>
        <family val="1"/>
      </rPr>
      <t>1</t>
    </r>
    <r>
      <rPr>
        <sz val="12"/>
        <color rgb="FF000000"/>
        <rFont val="微軟正黑體"/>
        <family val="2"/>
        <charset val="136"/>
      </rPr>
      <t>或範疇</t>
    </r>
    <r>
      <rPr>
        <sz val="12"/>
        <color rgb="FF000000"/>
        <rFont val="Times New Roman"/>
        <family val="1"/>
      </rPr>
      <t>3</t>
    </r>
    <r>
      <rPr>
        <sz val="12"/>
        <color rgb="FF000000"/>
        <rFont val="微軟正黑體"/>
        <family val="2"/>
        <charset val="136"/>
      </rPr>
      <t>，其排放型式分成四種，一為固定</t>
    </r>
    <r>
      <rPr>
        <sz val="12"/>
        <color rgb="FF000000"/>
        <rFont val="Times New Roman"/>
        <family val="1"/>
      </rPr>
      <t>(</t>
    </r>
    <r>
      <rPr>
        <sz val="12"/>
        <color rgb="FF000000"/>
        <rFont val="微軟正黑體"/>
        <family val="2"/>
        <charset val="136"/>
      </rPr>
      <t>簡稱</t>
    </r>
    <r>
      <rPr>
        <sz val="12"/>
        <color rgb="FF000000"/>
        <rFont val="Times New Roman"/>
        <family val="1"/>
      </rPr>
      <t>E)</t>
    </r>
    <r>
      <rPr>
        <sz val="12"/>
        <color rgb="FF000000"/>
        <rFont val="微軟正黑體"/>
        <family val="2"/>
        <charset val="136"/>
      </rPr>
      <t>，指固定式設備之燃料燃燒；二為製程</t>
    </r>
    <r>
      <rPr>
        <sz val="12"/>
        <color rgb="FF000000"/>
        <rFont val="Times New Roman"/>
        <family val="1"/>
      </rPr>
      <t>(</t>
    </r>
    <r>
      <rPr>
        <sz val="12"/>
        <color rgb="FF000000"/>
        <rFont val="微軟正黑體"/>
        <family val="2"/>
        <charset val="136"/>
      </rPr>
      <t>簡稱</t>
    </r>
    <r>
      <rPr>
        <sz val="12"/>
        <color rgb="FF000000"/>
        <rFont val="Times New Roman"/>
        <family val="1"/>
      </rPr>
      <t>P)</t>
    </r>
    <r>
      <rPr>
        <sz val="12"/>
        <color rgb="FF000000"/>
        <rFont val="微軟正黑體"/>
        <family val="2"/>
        <charset val="136"/>
      </rPr>
      <t>，物理或化學製程之排放；三為移動燃燒</t>
    </r>
    <r>
      <rPr>
        <sz val="12"/>
        <color rgb="FF000000"/>
        <rFont val="Times New Roman"/>
        <family val="1"/>
      </rPr>
      <t>(</t>
    </r>
    <r>
      <rPr>
        <sz val="12"/>
        <color rgb="FF000000"/>
        <rFont val="微軟正黑體"/>
        <family val="2"/>
        <charset val="136"/>
      </rPr>
      <t>簡稱</t>
    </r>
    <r>
      <rPr>
        <sz val="12"/>
        <color rgb="FF000000"/>
        <rFont val="Times New Roman"/>
        <family val="1"/>
      </rPr>
      <t>T)</t>
    </r>
    <r>
      <rPr>
        <sz val="12"/>
        <color rgb="FF000000"/>
        <rFont val="微軟正黑體"/>
        <family val="2"/>
        <charset val="136"/>
      </rPr>
      <t>，指交通運輸設備之燃料燃燒；最後為逸散</t>
    </r>
    <r>
      <rPr>
        <sz val="12"/>
        <color rgb="FF000000"/>
        <rFont val="Times New Roman"/>
        <family val="1"/>
      </rPr>
      <t>(</t>
    </r>
    <r>
      <rPr>
        <sz val="12"/>
        <color rgb="FF000000"/>
        <rFont val="微軟正黑體"/>
        <family val="2"/>
        <charset val="136"/>
      </rPr>
      <t>簡稱</t>
    </r>
    <r>
      <rPr>
        <sz val="12"/>
        <color rgb="FF000000"/>
        <rFont val="Times New Roman"/>
        <family val="1"/>
      </rPr>
      <t>F)</t>
    </r>
    <r>
      <rPr>
        <sz val="12"/>
        <color rgb="FF000000"/>
        <rFont val="微軟正黑體"/>
        <family val="2"/>
        <charset val="136"/>
      </rPr>
      <t>，有意及無意的排放。</t>
    </r>
  </si>
  <si>
    <r>
      <t xml:space="preserve">(2) </t>
    </r>
    <r>
      <rPr>
        <sz val="12"/>
        <color rgb="FF000000"/>
        <rFont val="微軟正黑體"/>
        <family val="2"/>
        <charset val="136"/>
      </rPr>
      <t>排放型式選擇範疇</t>
    </r>
    <r>
      <rPr>
        <sz val="12"/>
        <color rgb="FF000000"/>
        <rFont val="Times New Roman"/>
        <family val="1"/>
      </rPr>
      <t>2</t>
    </r>
    <r>
      <rPr>
        <sz val="12"/>
        <color rgb="FF000000"/>
        <rFont val="微軟正黑體"/>
        <family val="2"/>
        <charset val="136"/>
      </rPr>
      <t>，其排放型式分成二種，一為外購電力；二為外購蒸汽。</t>
    </r>
  </si>
  <si>
    <t>11.</t>
  </si>
  <si>
    <r>
      <rPr>
        <sz val="12"/>
        <color rgb="FF000000"/>
        <rFont val="微軟正黑體"/>
        <family val="2"/>
        <charset val="136"/>
      </rPr>
      <t>倘排放型式為製程或逸散時，必須進一步填寫其製程或逸散類別。</t>
    </r>
  </si>
  <si>
    <t>12.</t>
  </si>
  <si>
    <r>
      <rPr>
        <sz val="12"/>
        <color rgb="FF000000"/>
        <rFont val="微軟正黑體"/>
        <family val="2"/>
        <charset val="136"/>
      </rPr>
      <t>可能產生溫室氣體種類應依原燃物料或產品特性勾選。</t>
    </r>
  </si>
  <si>
    <r>
      <rPr>
        <b/>
        <sz val="12"/>
        <color rgb="FF000000"/>
        <rFont val="微軟正黑體"/>
        <family val="2"/>
        <charset val="136"/>
      </rPr>
      <t>四、活動數據</t>
    </r>
  </si>
  <si>
    <r>
      <rPr>
        <b/>
        <sz val="12"/>
        <color rgb="FF000080"/>
        <rFont val="微軟正黑體"/>
        <family val="2"/>
        <charset val="136"/>
      </rPr>
      <t>製程</t>
    </r>
  </si>
  <si>
    <r>
      <rPr>
        <b/>
        <sz val="12"/>
        <color rgb="FF000080"/>
        <rFont val="微軟正黑體"/>
        <family val="2"/>
        <charset val="136"/>
      </rPr>
      <t>設備</t>
    </r>
  </si>
  <si>
    <r>
      <rPr>
        <b/>
        <sz val="12"/>
        <color rgb="FF000080"/>
        <rFont val="微軟正黑體"/>
        <family val="2"/>
        <charset val="136"/>
      </rPr>
      <t>原燃物料或產品</t>
    </r>
  </si>
  <si>
    <r>
      <rPr>
        <b/>
        <sz val="12"/>
        <color rgb="FF000080"/>
        <rFont val="微軟正黑體"/>
        <family val="2"/>
        <charset val="136"/>
      </rPr>
      <t>排放源資料</t>
    </r>
  </si>
  <si>
    <r>
      <rPr>
        <b/>
        <sz val="12"/>
        <color rgb="FF000080"/>
        <rFont val="微軟正黑體"/>
        <family val="2"/>
        <charset val="136"/>
      </rPr>
      <t>年活動數據資訊</t>
    </r>
  </si>
  <si>
    <r>
      <rPr>
        <b/>
        <sz val="12"/>
        <color rgb="FF000080"/>
        <rFont val="微軟正黑體"/>
        <family val="2"/>
        <charset val="136"/>
      </rPr>
      <t>編號</t>
    </r>
  </si>
  <si>
    <r>
      <rPr>
        <b/>
        <sz val="12"/>
        <color rgb="FF000080"/>
        <rFont val="微軟正黑體"/>
        <family val="2"/>
        <charset val="136"/>
      </rPr>
      <t>代碼</t>
    </r>
  </si>
  <si>
    <r>
      <rPr>
        <b/>
        <sz val="12"/>
        <color rgb="FF000080"/>
        <rFont val="微軟正黑體"/>
        <family val="2"/>
        <charset val="136"/>
      </rPr>
      <t>名稱</t>
    </r>
  </si>
  <si>
    <r>
      <rPr>
        <b/>
        <sz val="12"/>
        <color rgb="FF000080"/>
        <rFont val="微軟正黑體"/>
        <family val="2"/>
        <charset val="136"/>
      </rPr>
      <t>原燃物料或產品代碼</t>
    </r>
  </si>
  <si>
    <r>
      <rPr>
        <b/>
        <sz val="12"/>
        <color rgb="FF000080"/>
        <rFont val="微軟正黑體"/>
        <family val="2"/>
        <charset val="136"/>
      </rPr>
      <t>原燃物料或產品名稱</t>
    </r>
  </si>
  <si>
    <r>
      <rPr>
        <b/>
        <sz val="12"/>
        <color rgb="FF000080"/>
        <rFont val="微軟正黑體"/>
        <family val="2"/>
        <charset val="136"/>
      </rPr>
      <t>是否為生質能源</t>
    </r>
  </si>
  <si>
    <r>
      <rPr>
        <b/>
        <sz val="12"/>
        <color rgb="FF000080"/>
        <rFont val="微軟正黑體"/>
        <family val="2"/>
        <charset val="136"/>
      </rPr>
      <t>範疇</t>
    </r>
    <r>
      <rPr>
        <b/>
        <sz val="12"/>
        <color rgb="FF000080"/>
        <rFont val="微軟正黑體"/>
        <family val="2"/>
        <charset val="136"/>
      </rPr>
      <t xml:space="preserve">
別</t>
    </r>
  </si>
  <si>
    <r>
      <rPr>
        <b/>
        <sz val="12"/>
        <color rgb="FF000080"/>
        <rFont val="微軟正黑體"/>
        <family val="2"/>
        <charset val="136"/>
      </rPr>
      <t>排放</t>
    </r>
    <r>
      <rPr>
        <b/>
        <sz val="12"/>
        <color rgb="FF000080"/>
        <rFont val="微軟正黑體"/>
        <family val="2"/>
        <charset val="136"/>
      </rPr>
      <t xml:space="preserve">
型式</t>
    </r>
  </si>
  <si>
    <r>
      <t>製程/逸散/外購電力類別</t>
    </r>
    <r>
      <rPr>
        <b/>
        <vertAlign val="superscript"/>
        <sz val="12"/>
        <color rgb="FF000066"/>
        <rFont val="微軟正黑體"/>
        <family val="2"/>
        <charset val="136"/>
      </rPr>
      <t>3</t>
    </r>
  </si>
  <si>
    <r>
      <rPr>
        <b/>
        <sz val="12"/>
        <color rgb="FF000066"/>
        <rFont val="微軟正黑體"/>
        <family val="2"/>
        <charset val="136"/>
      </rPr>
      <t>電力</t>
    </r>
    <r>
      <rPr>
        <b/>
        <sz val="12"/>
        <color rgb="FF000066"/>
        <rFont val="Times New Roman"/>
        <family val="1"/>
      </rPr>
      <t>/</t>
    </r>
    <r>
      <rPr>
        <b/>
        <sz val="12"/>
        <color rgb="FF000066"/>
        <rFont val="微軟正黑體"/>
        <family val="2"/>
        <charset val="136"/>
      </rPr>
      <t>蒸汽供應商名稱</t>
    </r>
    <r>
      <rPr>
        <b/>
        <vertAlign val="superscript"/>
        <sz val="12"/>
        <color rgb="FF000066"/>
        <rFont val="微軟正黑體"/>
        <family val="2"/>
        <charset val="136"/>
      </rPr>
      <t>4</t>
    </r>
  </si>
  <si>
    <r>
      <rPr>
        <b/>
        <sz val="12"/>
        <color rgb="FF000080"/>
        <rFont val="微軟正黑體"/>
        <family val="2"/>
        <charset val="136"/>
      </rPr>
      <t>活動數據</t>
    </r>
    <r>
      <rPr>
        <b/>
        <vertAlign val="superscript"/>
        <sz val="12"/>
        <color rgb="FF000080"/>
        <rFont val="Times New Roman"/>
        <family val="1"/>
      </rPr>
      <t>5</t>
    </r>
  </si>
  <si>
    <r>
      <rPr>
        <b/>
        <sz val="12"/>
        <color rgb="FF000080"/>
        <rFont val="微軟正黑體"/>
        <family val="2"/>
        <charset val="136"/>
      </rPr>
      <t>活動數據分配比率</t>
    </r>
    <r>
      <rPr>
        <b/>
        <sz val="12"/>
        <color rgb="FF000080"/>
        <rFont val="Times New Roman"/>
        <family val="1"/>
      </rPr>
      <t>%*</t>
    </r>
    <r>
      <rPr>
        <b/>
        <vertAlign val="superscript"/>
        <sz val="12"/>
        <color rgb="FF000080"/>
        <rFont val="Times New Roman"/>
        <family val="1"/>
      </rPr>
      <t>6</t>
    </r>
  </si>
  <si>
    <r>
      <rPr>
        <b/>
        <sz val="12"/>
        <color rgb="FF000080"/>
        <rFont val="微軟正黑體"/>
        <family val="2"/>
        <charset val="136"/>
      </rPr>
      <t>活動數據單位</t>
    </r>
    <r>
      <rPr>
        <b/>
        <vertAlign val="superscript"/>
        <sz val="12"/>
        <color rgb="FF000080"/>
        <rFont val="Times New Roman"/>
        <family val="1"/>
      </rPr>
      <t>7</t>
    </r>
  </si>
  <si>
    <r>
      <rPr>
        <b/>
        <sz val="12"/>
        <color rgb="FF000080"/>
        <rFont val="微軟正黑體"/>
        <family val="2"/>
        <charset val="136"/>
      </rPr>
      <t>其他單位名稱</t>
    </r>
    <r>
      <rPr>
        <b/>
        <vertAlign val="superscript"/>
        <sz val="12"/>
        <color rgb="FF000080"/>
        <rFont val="Times New Roman"/>
        <family val="1"/>
      </rPr>
      <t>8</t>
    </r>
  </si>
  <si>
    <r>
      <t xml:space="preserve">
</t>
    </r>
    <r>
      <rPr>
        <b/>
        <sz val="12"/>
        <color rgb="FF000080"/>
        <rFont val="微軟正黑體"/>
        <family val="2"/>
        <charset val="136"/>
      </rPr>
      <t>數據來源表單名稱</t>
    </r>
    <r>
      <rPr>
        <b/>
        <vertAlign val="superscript"/>
        <sz val="12"/>
        <color rgb="FF000080"/>
        <rFont val="Times New Roman"/>
        <family val="1"/>
      </rPr>
      <t>9</t>
    </r>
  </si>
  <si>
    <r>
      <t xml:space="preserve">
</t>
    </r>
    <r>
      <rPr>
        <b/>
        <sz val="12"/>
        <color rgb="FF000080"/>
        <rFont val="微軟正黑體"/>
        <family val="2"/>
        <charset val="136"/>
      </rPr>
      <t>保存單位</t>
    </r>
    <r>
      <rPr>
        <b/>
        <vertAlign val="superscript"/>
        <sz val="12"/>
        <color rgb="FF000080"/>
        <rFont val="Times New Roman"/>
        <family val="1"/>
      </rPr>
      <t>10</t>
    </r>
  </si>
  <si>
    <r>
      <rPr>
        <b/>
        <sz val="12"/>
        <color rgb="FF000080"/>
        <rFont val="微軟正黑體"/>
        <family val="2"/>
        <charset val="136"/>
      </rPr>
      <t>活動數據種類</t>
    </r>
    <r>
      <rPr>
        <b/>
        <vertAlign val="superscript"/>
        <sz val="12"/>
        <color rgb="FF000080"/>
        <rFont val="Times New Roman"/>
        <family val="1"/>
      </rPr>
      <t>11</t>
    </r>
  </si>
  <si>
    <r>
      <rPr>
        <b/>
        <sz val="12"/>
        <color rgb="FF000080"/>
        <rFont val="微軟正黑體"/>
        <family val="2"/>
        <charset val="136"/>
      </rPr>
      <t>燃料</t>
    </r>
    <r>
      <rPr>
        <b/>
        <sz val="12"/>
        <color rgb="FF000080"/>
        <rFont val="微軟正黑體"/>
        <family val="2"/>
        <charset val="136"/>
      </rPr>
      <t xml:space="preserve">
熱值數值</t>
    </r>
    <r>
      <rPr>
        <b/>
        <sz val="12"/>
        <color rgb="FF000080"/>
        <rFont val="Times New Roman"/>
        <family val="1"/>
      </rPr>
      <t>*</t>
    </r>
  </si>
  <si>
    <r>
      <rPr>
        <b/>
        <sz val="12"/>
        <color rgb="FF000080"/>
        <rFont val="微軟正黑體"/>
        <family val="2"/>
        <charset val="136"/>
      </rPr>
      <t>燃料</t>
    </r>
    <r>
      <rPr>
        <b/>
        <sz val="12"/>
        <color rgb="FF000080"/>
        <rFont val="微軟正黑體"/>
        <family val="2"/>
        <charset val="136"/>
      </rPr>
      <t xml:space="preserve">
熱值單位</t>
    </r>
    <r>
      <rPr>
        <b/>
        <sz val="12"/>
        <color rgb="FF000080"/>
        <rFont val="Times New Roman"/>
        <family val="1"/>
      </rPr>
      <t>*</t>
    </r>
  </si>
  <si>
    <r>
      <rPr>
        <b/>
        <sz val="12"/>
        <color rgb="FF000080"/>
        <rFont val="微軟正黑體"/>
        <family val="2"/>
        <charset val="136"/>
      </rPr>
      <t>含水量</t>
    </r>
    <r>
      <rPr>
        <b/>
        <sz val="12"/>
        <color rgb="FF000080"/>
        <rFont val="Times New Roman"/>
        <family val="1"/>
      </rPr>
      <t>(%)*</t>
    </r>
  </si>
  <si>
    <r>
      <rPr>
        <b/>
        <sz val="12"/>
        <color rgb="FF000080"/>
        <rFont val="微軟正黑體"/>
        <family val="2"/>
        <charset val="136"/>
      </rPr>
      <t>含碳量</t>
    </r>
    <r>
      <rPr>
        <b/>
        <sz val="12"/>
        <color rgb="FF000080"/>
        <rFont val="Times New Roman"/>
        <family val="1"/>
      </rPr>
      <t>(%)*</t>
    </r>
  </si>
  <si>
    <t>公秉</t>
  </si>
  <si>
    <t>領料單</t>
  </si>
  <si>
    <t>工務處</t>
  </si>
  <si>
    <t>定期(間歇)量測</t>
  </si>
  <si>
    <t>其他</t>
  </si>
  <si>
    <t>公斤</t>
  </si>
  <si>
    <t>年度請購統計表</t>
  </si>
  <si>
    <t>總務處</t>
  </si>
  <si>
    <t>燃料收發存月報表</t>
  </si>
  <si>
    <t>運轉課</t>
  </si>
  <si>
    <t>千立方公尺</t>
  </si>
  <si>
    <t>加油發票</t>
  </si>
  <si>
    <t>購買單據</t>
  </si>
  <si>
    <t>人天</t>
  </si>
  <si>
    <t>出勤紀錄</t>
  </si>
  <si>
    <t>人事室</t>
  </si>
  <si>
    <t>自行評估</t>
  </si>
  <si>
    <t>千度</t>
  </si>
  <si>
    <t>電費單</t>
  </si>
  <si>
    <t>公式自動帶出製程、逸散或外購電力之類型</t>
  </si>
  <si>
    <t>應填寫外購電力或蒸汽之供應商為何，若外購電力型式為併網者，毋須填寫。另應完整填寫供應商名稱。</t>
  </si>
  <si>
    <r>
      <rPr>
        <sz val="12"/>
        <color rgb="FF000000"/>
        <rFont val="微軟正黑體"/>
        <family val="2"/>
        <charset val="136"/>
      </rPr>
      <t>活動數據最多可填寫至小數點後四位，第五位四捨五入，小數位數不足部分表單將自動補</t>
    </r>
    <r>
      <rPr>
        <sz val="12"/>
        <color rgb="FF000000"/>
        <rFont val="Times New Roman"/>
        <family val="1"/>
      </rPr>
      <t>"0"</t>
    </r>
    <r>
      <rPr>
        <sz val="12"/>
        <color rgb="FF000000"/>
        <rFont val="微軟正黑體"/>
        <family val="2"/>
        <charset val="136"/>
      </rPr>
      <t>。</t>
    </r>
  </si>
  <si>
    <r>
      <rPr>
        <sz val="12"/>
        <color rgb="FF000000"/>
        <rFont val="微軟正黑體"/>
        <family val="2"/>
        <charset val="136"/>
      </rPr>
      <t>倘該筆活動數據非百分之百使用於該排放源時，必須進一步填寫排放源於該筆動數據所占之比例。</t>
    </r>
    <r>
      <rPr>
        <sz val="12"/>
        <color rgb="FF000000"/>
        <rFont val="Times New Roman"/>
        <family val="1"/>
      </rPr>
      <t>(</t>
    </r>
    <r>
      <rPr>
        <sz val="12"/>
        <color rgb="FF000000"/>
        <rFont val="微軟正黑體"/>
        <family val="2"/>
        <charset val="136"/>
      </rPr>
      <t>至多可到小數點下</t>
    </r>
    <r>
      <rPr>
        <sz val="12"/>
        <color rgb="FF000000"/>
        <rFont val="Times New Roman"/>
        <family val="1"/>
      </rPr>
      <t>5</t>
    </r>
    <r>
      <rPr>
        <sz val="12"/>
        <color rgb="FF000000"/>
        <rFont val="微軟正黑體"/>
        <family val="2"/>
        <charset val="136"/>
      </rPr>
      <t>位</t>
    </r>
    <r>
      <rPr>
        <sz val="12"/>
        <color rgb="FF000000"/>
        <rFont val="Times New Roman"/>
        <family val="1"/>
      </rPr>
      <t>)</t>
    </r>
  </si>
  <si>
    <r>
      <rPr>
        <sz val="12"/>
        <color rgb="FF000000"/>
        <rFont val="微軟正黑體"/>
        <family val="2"/>
        <charset val="136"/>
      </rPr>
      <t>原</t>
    </r>
    <r>
      <rPr>
        <sz val="12"/>
        <color rgb="FF000000"/>
        <rFont val="Times New Roman"/>
        <family val="1"/>
      </rPr>
      <t>(</t>
    </r>
    <r>
      <rPr>
        <sz val="12"/>
        <color rgb="FF000000"/>
        <rFont val="微軟正黑體"/>
        <family val="2"/>
        <charset val="136"/>
      </rPr>
      <t>燃</t>
    </r>
    <r>
      <rPr>
        <sz val="12"/>
        <color rgb="FF000000"/>
        <rFont val="Times New Roman"/>
        <family val="1"/>
      </rPr>
      <t>)</t>
    </r>
    <r>
      <rPr>
        <sz val="12"/>
        <color rgb="FF000000"/>
        <rFont val="微軟正黑體"/>
        <family val="2"/>
        <charset val="136"/>
      </rPr>
      <t>物料年使用量之數據單位，請填入公秉、千立方公尺、公噸等單位，但此處所填單位需與排放係數單位一致，以免計算時造成錯誤。</t>
    </r>
  </si>
  <si>
    <r>
      <rPr>
        <sz val="12"/>
        <color rgb="FF000000"/>
        <rFont val="微軟正黑體"/>
        <family val="2"/>
        <charset val="136"/>
      </rPr>
      <t>倘活動數據勾選</t>
    </r>
    <r>
      <rPr>
        <sz val="12"/>
        <color rgb="FF000000"/>
        <rFont val="Times New Roman"/>
        <family val="1"/>
      </rPr>
      <t>"</t>
    </r>
    <r>
      <rPr>
        <sz val="12"/>
        <color rgb="FF000000"/>
        <rFont val="微軟正黑體"/>
        <family val="2"/>
        <charset val="136"/>
      </rPr>
      <t>其他</t>
    </r>
    <r>
      <rPr>
        <sz val="12"/>
        <color rgb="FF000000"/>
        <rFont val="Times New Roman"/>
        <family val="1"/>
      </rPr>
      <t>"</t>
    </r>
    <r>
      <rPr>
        <sz val="12"/>
        <color rgb="FF000000"/>
        <rFont val="微軟正黑體"/>
        <family val="2"/>
        <charset val="136"/>
      </rPr>
      <t>時，應進一步填寫其單位。</t>
    </r>
  </si>
  <si>
    <r>
      <rPr>
        <sz val="12"/>
        <color rgb="FF000000"/>
        <rFont val="微軟正黑體"/>
        <family val="2"/>
        <charset val="136"/>
      </rPr>
      <t>原</t>
    </r>
    <r>
      <rPr>
        <sz val="12"/>
        <color rgb="FF000000"/>
        <rFont val="Times New Roman"/>
        <family val="1"/>
      </rPr>
      <t>(</t>
    </r>
    <r>
      <rPr>
        <sz val="12"/>
        <color rgb="FF000000"/>
        <rFont val="微軟正黑體"/>
        <family val="2"/>
        <charset val="136"/>
      </rPr>
      <t>燃</t>
    </r>
    <r>
      <rPr>
        <sz val="12"/>
        <color rgb="FF000000"/>
        <rFont val="Times New Roman"/>
        <family val="1"/>
      </rPr>
      <t>)</t>
    </r>
    <r>
      <rPr>
        <sz val="12"/>
        <color rgb="FF000000"/>
        <rFont val="微軟正黑體"/>
        <family val="2"/>
        <charset val="136"/>
      </rPr>
      <t>物料或產品所屬數據來源之表單名稱，如機組操作紀錄彙整表。</t>
    </r>
  </si>
  <si>
    <r>
      <rPr>
        <sz val="12"/>
        <color rgb="FF000000"/>
        <rFont val="微軟正黑體"/>
        <family val="2"/>
        <charset val="136"/>
      </rPr>
      <t>原</t>
    </r>
    <r>
      <rPr>
        <sz val="12"/>
        <color rgb="FF000000"/>
        <rFont val="Times New Roman"/>
        <family val="1"/>
      </rPr>
      <t>(</t>
    </r>
    <r>
      <rPr>
        <sz val="12"/>
        <color rgb="FF000000"/>
        <rFont val="微軟正黑體"/>
        <family val="2"/>
        <charset val="136"/>
      </rPr>
      <t>燃</t>
    </r>
    <r>
      <rPr>
        <sz val="12"/>
        <color rgb="FF000000"/>
        <rFont val="Times New Roman"/>
        <family val="1"/>
      </rPr>
      <t>)</t>
    </r>
    <r>
      <rPr>
        <sz val="12"/>
        <color rgb="FF000000"/>
        <rFont val="微軟正黑體"/>
        <family val="2"/>
        <charset val="136"/>
      </rPr>
      <t>物料或產品所屬數據來源之保存單位，如倉管、會計部、總務部或廠務部，可以部門代碼表示，但應檢附代碼對照表等。</t>
    </r>
  </si>
  <si>
    <r>
      <rPr>
        <sz val="12"/>
        <color rgb="FF000000"/>
        <rFont val="微軟正黑體"/>
        <family val="2"/>
        <charset val="136"/>
      </rPr>
      <t>依據活動數據統計或量測方式，活動數據類別可分成連續量測、定期（間歇）量測、財務會計推估、自行評估等四類。</t>
    </r>
  </si>
  <si>
    <t>五、定量盤查</t>
  </si>
  <si>
    <r>
      <rPr>
        <b/>
        <sz val="12"/>
        <color rgb="FF000000"/>
        <rFont val="細明體"/>
        <family val="3"/>
        <charset val="136"/>
      </rPr>
      <t>盤查日期：</t>
    </r>
  </si>
  <si>
    <t>X</t>
  </si>
  <si>
    <t>製程</t>
  </si>
  <si>
    <t>設備</t>
  </si>
  <si>
    <t>原燃物料或產品</t>
  </si>
  <si>
    <t>排放源資料</t>
  </si>
  <si>
    <r>
      <rPr>
        <b/>
        <sz val="12"/>
        <color rgb="FF000080"/>
        <rFont val="新細明體"/>
        <family val="1"/>
        <charset val="136"/>
      </rPr>
      <t>活動數據</t>
    </r>
  </si>
  <si>
    <r>
      <rPr>
        <b/>
        <sz val="12"/>
        <color rgb="FF000080"/>
        <rFont val="新細明體"/>
        <family val="1"/>
        <charset val="136"/>
      </rPr>
      <t>排放係數</t>
    </r>
    <r>
      <rPr>
        <b/>
        <sz val="12"/>
        <color rgb="FF000080"/>
        <rFont val="Times New Roman"/>
        <family val="1"/>
      </rPr>
      <t>(</t>
    </r>
    <r>
      <rPr>
        <b/>
        <sz val="12"/>
        <color rgb="FF000080"/>
        <rFont val="新細明體"/>
        <family val="1"/>
        <charset val="136"/>
      </rPr>
      <t>公噸</t>
    </r>
    <r>
      <rPr>
        <b/>
        <sz val="12"/>
        <color rgb="FF000080"/>
        <rFont val="Times New Roman"/>
        <family val="1"/>
      </rPr>
      <t>/</t>
    </r>
    <r>
      <rPr>
        <b/>
        <sz val="12"/>
        <color rgb="FF000080"/>
        <rFont val="新細明體"/>
        <family val="1"/>
        <charset val="136"/>
      </rPr>
      <t>公噸</t>
    </r>
    <r>
      <rPr>
        <b/>
        <sz val="12"/>
        <color rgb="FF000080"/>
        <rFont val="Times New Roman"/>
        <family val="1"/>
      </rPr>
      <t>or</t>
    </r>
    <r>
      <rPr>
        <b/>
        <sz val="12"/>
        <color rgb="FF000080"/>
        <rFont val="新細明體"/>
        <family val="1"/>
        <charset val="136"/>
      </rPr>
      <t>公秉</t>
    </r>
    <r>
      <rPr>
        <b/>
        <sz val="12"/>
        <color rgb="FF000080"/>
        <rFont val="Times New Roman"/>
        <family val="1"/>
      </rPr>
      <t>or</t>
    </r>
    <r>
      <rPr>
        <b/>
        <sz val="12"/>
        <color rgb="FF000080"/>
        <rFont val="新細明體"/>
        <family val="1"/>
        <charset val="136"/>
      </rPr>
      <t>立方公尺</t>
    </r>
    <r>
      <rPr>
        <b/>
        <sz val="12"/>
        <color rgb="FF000080"/>
        <rFont val="Times New Roman"/>
        <family val="1"/>
      </rPr>
      <t>)</t>
    </r>
    <r>
      <rPr>
        <b/>
        <sz val="12"/>
        <color rgb="FF000080"/>
        <rFont val="新細明體"/>
        <family val="1"/>
        <charset val="136"/>
      </rPr>
      <t>數據</t>
    </r>
  </si>
  <si>
    <r>
      <rPr>
        <b/>
        <sz val="12"/>
        <color rgb="FF000080"/>
        <rFont val="新細明體"/>
        <family val="1"/>
        <charset val="136"/>
      </rPr>
      <t>單一排放源排放當量小計</t>
    </r>
    <r>
      <rPr>
        <b/>
        <sz val="12"/>
        <color rgb="FF000080"/>
        <rFont val="Times New Roman"/>
        <family val="1"/>
      </rPr>
      <t>(CO</t>
    </r>
    <r>
      <rPr>
        <b/>
        <vertAlign val="subscript"/>
        <sz val="12"/>
        <color rgb="FF000080"/>
        <rFont val="Times New Roman"/>
        <family val="1"/>
      </rPr>
      <t>2</t>
    </r>
    <r>
      <rPr>
        <b/>
        <sz val="12"/>
        <color rgb="FF000080"/>
        <rFont val="Times New Roman"/>
        <family val="1"/>
      </rPr>
      <t>e</t>
    </r>
    <r>
      <rPr>
        <b/>
        <sz val="12"/>
        <color rgb="FF000080"/>
        <rFont val="新細明體"/>
        <family val="1"/>
        <charset val="136"/>
      </rPr>
      <t>公噸</t>
    </r>
    <r>
      <rPr>
        <b/>
        <sz val="12"/>
        <color rgb="FF000080"/>
        <rFont val="Times New Roman"/>
        <family val="1"/>
      </rPr>
      <t>/</t>
    </r>
    <r>
      <rPr>
        <b/>
        <sz val="12"/>
        <color rgb="FF000080"/>
        <rFont val="新細明體"/>
        <family val="1"/>
        <charset val="136"/>
      </rPr>
      <t>年</t>
    </r>
    <r>
      <rPr>
        <b/>
        <sz val="12"/>
        <color rgb="FF000080"/>
        <rFont val="Times New Roman"/>
        <family val="1"/>
      </rPr>
      <t>)</t>
    </r>
    <r>
      <rPr>
        <b/>
        <vertAlign val="superscript"/>
        <sz val="12"/>
        <color rgb="FF000080"/>
        <rFont val="Times New Roman"/>
        <family val="1"/>
      </rPr>
      <t>9</t>
    </r>
  </si>
  <si>
    <r>
      <rPr>
        <b/>
        <sz val="12"/>
        <color rgb="FF000080"/>
        <rFont val="新細明體"/>
        <family val="1"/>
        <charset val="136"/>
      </rPr>
      <t>單一排放源生質燃料之</t>
    </r>
    <r>
      <rPr>
        <b/>
        <sz val="12"/>
        <color rgb="FF000080"/>
        <rFont val="Times New Roman"/>
        <family val="1"/>
      </rPr>
      <t>CO</t>
    </r>
    <r>
      <rPr>
        <b/>
        <vertAlign val="subscript"/>
        <sz val="12"/>
        <color rgb="FF000080"/>
        <rFont val="Times New Roman"/>
        <family val="1"/>
      </rPr>
      <t>2</t>
    </r>
    <r>
      <rPr>
        <b/>
        <sz val="12"/>
        <color rgb="FF000080"/>
        <rFont val="新細明體"/>
        <family val="1"/>
        <charset val="136"/>
      </rPr>
      <t>排放當量小計</t>
    </r>
    <r>
      <rPr>
        <b/>
        <sz val="12"/>
        <color rgb="FF000080"/>
        <rFont val="Times New Roman"/>
        <family val="1"/>
      </rPr>
      <t>(CO</t>
    </r>
    <r>
      <rPr>
        <b/>
        <vertAlign val="subscript"/>
        <sz val="12"/>
        <color rgb="FF000080"/>
        <rFont val="Times New Roman"/>
        <family val="1"/>
      </rPr>
      <t>2</t>
    </r>
    <r>
      <rPr>
        <b/>
        <sz val="12"/>
        <color rgb="FF000080"/>
        <rFont val="Times New Roman"/>
        <family val="1"/>
      </rPr>
      <t>e</t>
    </r>
    <r>
      <rPr>
        <b/>
        <sz val="12"/>
        <color rgb="FF000080"/>
        <rFont val="新細明體"/>
        <family val="1"/>
        <charset val="136"/>
      </rPr>
      <t>公噸</t>
    </r>
    <r>
      <rPr>
        <b/>
        <sz val="12"/>
        <color rgb="FF000080"/>
        <rFont val="Times New Roman"/>
        <family val="1"/>
      </rPr>
      <t>/</t>
    </r>
    <r>
      <rPr>
        <b/>
        <sz val="12"/>
        <color rgb="FF000080"/>
        <rFont val="新細明體"/>
        <family val="1"/>
        <charset val="136"/>
      </rPr>
      <t>年</t>
    </r>
    <r>
      <rPr>
        <b/>
        <sz val="12"/>
        <color rgb="FF000080"/>
        <rFont val="Times New Roman"/>
        <family val="1"/>
      </rPr>
      <t>)</t>
    </r>
    <r>
      <rPr>
        <b/>
        <vertAlign val="superscript"/>
        <sz val="12"/>
        <color rgb="FF000080"/>
        <rFont val="Times New Roman"/>
        <family val="1"/>
      </rPr>
      <t>10</t>
    </r>
  </si>
  <si>
    <r>
      <rPr>
        <b/>
        <sz val="12"/>
        <color rgb="FF000080"/>
        <rFont val="新細明體"/>
        <family val="1"/>
        <charset val="136"/>
      </rPr>
      <t>單一排放源占排放總量比</t>
    </r>
    <r>
      <rPr>
        <b/>
        <sz val="12"/>
        <color rgb="FF000080"/>
        <rFont val="Times New Roman"/>
        <family val="1"/>
      </rPr>
      <t>(%)</t>
    </r>
    <r>
      <rPr>
        <b/>
        <vertAlign val="superscript"/>
        <sz val="12"/>
        <color rgb="FF000080"/>
        <rFont val="Times New Roman"/>
        <family val="1"/>
      </rPr>
      <t>11</t>
    </r>
  </si>
  <si>
    <r>
      <t>GWP</t>
    </r>
    <r>
      <rPr>
        <sz val="12"/>
        <color rgb="FF800080"/>
        <rFont val="新細明體"/>
        <family val="1"/>
        <charset val="136"/>
      </rPr>
      <t>值</t>
    </r>
    <r>
      <rPr>
        <sz val="12"/>
        <color rgb="FF800080"/>
        <rFont val="新細明體"/>
        <family val="1"/>
        <charset val="136"/>
      </rPr>
      <t xml:space="preserve">
</t>
    </r>
    <r>
      <rPr>
        <sz val="12"/>
        <color rgb="FF800080"/>
        <rFont val="Times New Roman"/>
        <family val="1"/>
      </rPr>
      <t>(HFC/PFC)</t>
    </r>
  </si>
  <si>
    <t>統計用變項</t>
  </si>
  <si>
    <r>
      <rPr>
        <b/>
        <sz val="12"/>
        <color rgb="FF000080"/>
        <rFont val="新細明體"/>
        <family val="1"/>
        <charset val="136"/>
      </rPr>
      <t>單一排放源排放當量絕對值小計</t>
    </r>
    <r>
      <rPr>
        <b/>
        <sz val="12"/>
        <color rgb="FF000080"/>
        <rFont val="Times New Roman"/>
        <family val="1"/>
      </rPr>
      <t>(CO</t>
    </r>
    <r>
      <rPr>
        <b/>
        <vertAlign val="subscript"/>
        <sz val="12"/>
        <color rgb="FF000080"/>
        <rFont val="Times New Roman"/>
        <family val="1"/>
      </rPr>
      <t>2</t>
    </r>
    <r>
      <rPr>
        <b/>
        <sz val="12"/>
        <color rgb="FF000080"/>
        <rFont val="Times New Roman"/>
        <family val="1"/>
      </rPr>
      <t>e</t>
    </r>
    <r>
      <rPr>
        <b/>
        <sz val="12"/>
        <color rgb="FF000080"/>
        <rFont val="新細明體"/>
        <family val="1"/>
        <charset val="136"/>
      </rPr>
      <t>公噸</t>
    </r>
    <r>
      <rPr>
        <b/>
        <sz val="12"/>
        <color rgb="FF000080"/>
        <rFont val="Times New Roman"/>
        <family val="1"/>
      </rPr>
      <t>/</t>
    </r>
    <r>
      <rPr>
        <b/>
        <sz val="12"/>
        <color rgb="FF000080"/>
        <rFont val="新細明體"/>
        <family val="1"/>
        <charset val="136"/>
      </rPr>
      <t>年</t>
    </r>
    <r>
      <rPr>
        <b/>
        <sz val="12"/>
        <color rgb="FF000080"/>
        <rFont val="Times New Roman"/>
        <family val="1"/>
      </rPr>
      <t>)</t>
    </r>
  </si>
  <si>
    <t>編號</t>
  </si>
  <si>
    <t>代碼</t>
  </si>
  <si>
    <t>名稱</t>
  </si>
  <si>
    <r>
      <rPr>
        <b/>
        <sz val="12"/>
        <color rgb="FF000080"/>
        <rFont val="新細明體"/>
        <family val="1"/>
        <charset val="136"/>
      </rPr>
      <t>是否屬生質能源</t>
    </r>
  </si>
  <si>
    <t>範疇別</t>
  </si>
  <si>
    <t>排放型式</t>
  </si>
  <si>
    <r>
      <rPr>
        <b/>
        <sz val="12"/>
        <color rgb="FF000080"/>
        <rFont val="新細明體"/>
        <family val="1"/>
        <charset val="136"/>
      </rPr>
      <t>活動</t>
    </r>
    <r>
      <rPr>
        <b/>
        <sz val="12"/>
        <color rgb="FF000080"/>
        <rFont val="新細明體"/>
        <family val="1"/>
        <charset val="136"/>
      </rPr>
      <t xml:space="preserve">
數據</t>
    </r>
  </si>
  <si>
    <r>
      <rPr>
        <b/>
        <sz val="12"/>
        <color rgb="FF000080"/>
        <rFont val="新細明體"/>
        <family val="1"/>
        <charset val="136"/>
      </rPr>
      <t>單位</t>
    </r>
  </si>
  <si>
    <t>溫室
氣體#1</t>
  </si>
  <si>
    <r>
      <t>係數類型</t>
    </r>
    <r>
      <rPr>
        <b/>
        <vertAlign val="superscript"/>
        <sz val="12"/>
        <color rgb="FF000080"/>
        <rFont val="細明體"/>
        <family val="3"/>
        <charset val="136"/>
      </rPr>
      <t>3</t>
    </r>
  </si>
  <si>
    <r>
      <t>預設排放係數</t>
    </r>
    <r>
      <rPr>
        <b/>
        <vertAlign val="superscript"/>
        <sz val="12"/>
        <color rgb="FF000080"/>
        <rFont val="新細明體"/>
        <family val="1"/>
        <charset val="136"/>
      </rPr>
      <t>4</t>
    </r>
  </si>
  <si>
    <r>
      <t>預設係數來源</t>
    </r>
    <r>
      <rPr>
        <b/>
        <vertAlign val="superscript"/>
        <sz val="12"/>
        <color rgb="FF000080"/>
        <rFont val="新細明體"/>
        <family val="1"/>
        <charset val="136"/>
      </rPr>
      <t>5</t>
    </r>
  </si>
  <si>
    <t>自訂排放係數</t>
  </si>
  <si>
    <t>自訂係數來源</t>
  </si>
  <si>
    <r>
      <t>係數
單位</t>
    </r>
    <r>
      <rPr>
        <b/>
        <vertAlign val="superscript"/>
        <sz val="12"/>
        <color rgb="FF000080"/>
        <rFont val="新細明體"/>
        <family val="1"/>
        <charset val="136"/>
      </rPr>
      <t>6</t>
    </r>
  </si>
  <si>
    <r>
      <t>係數種類</t>
    </r>
    <r>
      <rPr>
        <b/>
        <vertAlign val="superscript"/>
        <sz val="12"/>
        <color rgb="FF000080"/>
        <rFont val="新細明體"/>
        <family val="1"/>
        <charset val="136"/>
      </rPr>
      <t>7</t>
    </r>
  </si>
  <si>
    <r>
      <rPr>
        <b/>
        <sz val="12"/>
        <color rgb="FF000080"/>
        <rFont val="新細明體"/>
        <family val="1"/>
        <charset val="136"/>
      </rPr>
      <t>排放量</t>
    </r>
    <r>
      <rPr>
        <b/>
        <sz val="12"/>
        <color rgb="FF000080"/>
        <rFont val="新細明體"/>
        <family val="1"/>
        <charset val="136"/>
      </rPr>
      <t xml:space="preserve">
</t>
    </r>
    <r>
      <rPr>
        <b/>
        <sz val="12"/>
        <color rgb="FF000080"/>
        <rFont val="Times New Roman"/>
        <family val="1"/>
      </rPr>
      <t>(</t>
    </r>
    <r>
      <rPr>
        <b/>
        <sz val="12"/>
        <color rgb="FF000080"/>
        <rFont val="新細明體"/>
        <family val="1"/>
        <charset val="136"/>
      </rPr>
      <t>公噸</t>
    </r>
    <r>
      <rPr>
        <b/>
        <sz val="12"/>
        <color rgb="FF000080"/>
        <rFont val="Times New Roman"/>
        <family val="1"/>
      </rPr>
      <t>/</t>
    </r>
    <r>
      <rPr>
        <b/>
        <sz val="12"/>
        <color rgb="FF000080"/>
        <rFont val="新細明體"/>
        <family val="1"/>
        <charset val="136"/>
      </rPr>
      <t>年</t>
    </r>
    <r>
      <rPr>
        <b/>
        <sz val="12"/>
        <color rgb="FF000080"/>
        <rFont val="Times New Roman"/>
        <family val="1"/>
      </rPr>
      <t>)</t>
    </r>
  </si>
  <si>
    <t>GWP</t>
  </si>
  <si>
    <r>
      <rPr>
        <b/>
        <sz val="12"/>
        <color rgb="FF000080"/>
        <rFont val="新細明體"/>
        <family val="1"/>
        <charset val="136"/>
      </rPr>
      <t>排放</t>
    </r>
    <r>
      <rPr>
        <b/>
        <vertAlign val="subscript"/>
        <sz val="12"/>
        <color rgb="FF000080"/>
        <rFont val="Times New Roman"/>
        <family val="1"/>
      </rPr>
      <t xml:space="preserve">
</t>
    </r>
    <r>
      <rPr>
        <b/>
        <sz val="12"/>
        <color rgb="FF000080"/>
        <rFont val="新細明體"/>
        <family val="1"/>
        <charset val="136"/>
      </rPr>
      <t>當量</t>
    </r>
    <r>
      <rPr>
        <b/>
        <sz val="12"/>
        <color rgb="FF000080"/>
        <rFont val="新細明體"/>
        <family val="1"/>
        <charset val="136"/>
      </rPr>
      <t xml:space="preserve">
</t>
    </r>
    <r>
      <rPr>
        <b/>
        <sz val="12"/>
        <color rgb="FF000080"/>
        <rFont val="Times New Roman"/>
        <family val="1"/>
      </rPr>
      <t>(</t>
    </r>
    <r>
      <rPr>
        <b/>
        <sz val="12"/>
        <color rgb="FF000080"/>
        <rFont val="新細明體"/>
        <family val="1"/>
        <charset val="136"/>
      </rPr>
      <t>公噸</t>
    </r>
    <r>
      <rPr>
        <b/>
        <sz val="12"/>
        <color rgb="FF000080"/>
        <rFont val="Times New Roman"/>
        <family val="1"/>
      </rPr>
      <t>CO</t>
    </r>
    <r>
      <rPr>
        <b/>
        <vertAlign val="subscript"/>
        <sz val="12"/>
        <color rgb="FF000080"/>
        <rFont val="Times New Roman"/>
        <family val="1"/>
      </rPr>
      <t>2</t>
    </r>
    <r>
      <rPr>
        <b/>
        <sz val="12"/>
        <color rgb="FF000080"/>
        <rFont val="Times New Roman"/>
        <family val="1"/>
      </rPr>
      <t>e/</t>
    </r>
    <r>
      <rPr>
        <b/>
        <sz val="12"/>
        <color rgb="FF000080"/>
        <rFont val="新細明體"/>
        <family val="1"/>
        <charset val="136"/>
      </rPr>
      <t>年</t>
    </r>
    <r>
      <rPr>
        <b/>
        <sz val="12"/>
        <color rgb="FF000080"/>
        <rFont val="Times New Roman"/>
        <family val="1"/>
      </rPr>
      <t>)</t>
    </r>
    <r>
      <rPr>
        <b/>
        <vertAlign val="superscript"/>
        <sz val="12"/>
        <color rgb="FF000080"/>
        <rFont val="Times New Roman"/>
        <family val="1"/>
      </rPr>
      <t>8</t>
    </r>
  </si>
  <si>
    <t>溫室
氣體#2</t>
  </si>
  <si>
    <t>係數類型</t>
  </si>
  <si>
    <t>預設
排放係數</t>
  </si>
  <si>
    <t>預設係數來源</t>
  </si>
  <si>
    <t>係數
單位</t>
  </si>
  <si>
    <r>
      <rPr>
        <b/>
        <sz val="12"/>
        <color rgb="FF000080"/>
        <rFont val="新細明體"/>
        <family val="1"/>
        <charset val="136"/>
      </rPr>
      <t>係數種類</t>
    </r>
  </si>
  <si>
    <r>
      <rPr>
        <b/>
        <sz val="12"/>
        <color rgb="FF000080"/>
        <rFont val="新細明體"/>
        <family val="1"/>
        <charset val="136"/>
      </rPr>
      <t>排放</t>
    </r>
    <r>
      <rPr>
        <b/>
        <vertAlign val="subscript"/>
        <sz val="12"/>
        <color rgb="FF000080"/>
        <rFont val="Times New Roman"/>
        <family val="1"/>
      </rPr>
      <t xml:space="preserve">
</t>
    </r>
    <r>
      <rPr>
        <b/>
        <sz val="12"/>
        <color rgb="FF000080"/>
        <rFont val="新細明體"/>
        <family val="1"/>
        <charset val="136"/>
      </rPr>
      <t>當量</t>
    </r>
    <r>
      <rPr>
        <b/>
        <sz val="12"/>
        <color rgb="FF000080"/>
        <rFont val="新細明體"/>
        <family val="1"/>
        <charset val="136"/>
      </rPr>
      <t xml:space="preserve">
</t>
    </r>
    <r>
      <rPr>
        <b/>
        <sz val="12"/>
        <color rgb="FF000080"/>
        <rFont val="Times New Roman"/>
        <family val="1"/>
      </rPr>
      <t>(</t>
    </r>
    <r>
      <rPr>
        <b/>
        <sz val="12"/>
        <color rgb="FF000080"/>
        <rFont val="新細明體"/>
        <family val="1"/>
        <charset val="136"/>
      </rPr>
      <t>公噸</t>
    </r>
    <r>
      <rPr>
        <b/>
        <sz val="12"/>
        <color rgb="FF000080"/>
        <rFont val="Times New Roman"/>
        <family val="1"/>
      </rPr>
      <t>CO</t>
    </r>
    <r>
      <rPr>
        <b/>
        <vertAlign val="subscript"/>
        <sz val="12"/>
        <color rgb="FF000080"/>
        <rFont val="Times New Roman"/>
        <family val="1"/>
      </rPr>
      <t>2</t>
    </r>
    <r>
      <rPr>
        <b/>
        <sz val="12"/>
        <color rgb="FF000080"/>
        <rFont val="Times New Roman"/>
        <family val="1"/>
      </rPr>
      <t>e/</t>
    </r>
    <r>
      <rPr>
        <b/>
        <sz val="12"/>
        <color rgb="FF000080"/>
        <rFont val="新細明體"/>
        <family val="1"/>
        <charset val="136"/>
      </rPr>
      <t>年</t>
    </r>
    <r>
      <rPr>
        <b/>
        <sz val="12"/>
        <color rgb="FF000080"/>
        <rFont val="Times New Roman"/>
        <family val="1"/>
      </rPr>
      <t>)</t>
    </r>
  </si>
  <si>
    <t>溫室
氣體#3</t>
  </si>
  <si>
    <t>CO2</t>
  </si>
  <si>
    <t>預設</t>
  </si>
  <si>
    <t>能源局公告熱值</t>
  </si>
  <si>
    <t>5國家排放係數</t>
  </si>
  <si>
    <t>CH4</t>
  </si>
  <si>
    <t>N2O</t>
  </si>
  <si>
    <t>自訂</t>
  </si>
  <si>
    <t>1自廠發展係數/質量平衡所得係數</t>
  </si>
  <si>
    <t>能源局公告係數</t>
  </si>
  <si>
    <r>
      <rPr>
        <sz val="12"/>
        <color rgb="FF000000"/>
        <rFont val="微軟正黑體"/>
        <family val="2"/>
        <charset val="136"/>
      </rPr>
      <t>填表說明</t>
    </r>
  </si>
  <si>
    <r>
      <rPr>
        <sz val="12"/>
        <color rgb="FF000000"/>
        <rFont val="微軟正黑體"/>
        <family val="2"/>
        <charset val="136"/>
      </rPr>
      <t>係指單一排放源之原</t>
    </r>
    <r>
      <rPr>
        <sz val="12"/>
        <color rgb="FF000000"/>
        <rFont val="Times New Roman"/>
        <family val="1"/>
      </rPr>
      <t>(</t>
    </r>
    <r>
      <rPr>
        <sz val="12"/>
        <color rgb="FF000000"/>
        <rFont val="微軟正黑體"/>
        <family val="2"/>
        <charset val="136"/>
      </rPr>
      <t>燃</t>
    </r>
    <r>
      <rPr>
        <sz val="12"/>
        <color rgb="FF000000"/>
        <rFont val="Times New Roman"/>
        <family val="1"/>
      </rPr>
      <t>)</t>
    </r>
    <r>
      <rPr>
        <sz val="12"/>
        <color rgb="FF000000"/>
        <rFont val="微軟正黑體"/>
        <family val="2"/>
        <charset val="136"/>
      </rPr>
      <t>物料或產品所使用之溫室氣體排放係數是否使用表單預設排放係數</t>
    </r>
    <r>
      <rPr>
        <sz val="12"/>
        <color rgb="FF000000"/>
        <rFont val="Times New Roman"/>
        <family val="1"/>
      </rPr>
      <t>(</t>
    </r>
    <r>
      <rPr>
        <sz val="12"/>
        <color rgb="FF000000"/>
        <rFont val="微軟正黑體"/>
        <family val="2"/>
        <charset val="136"/>
      </rPr>
      <t>能源局</t>
    </r>
    <r>
      <rPr>
        <sz val="12"/>
        <color rgb="FF000000"/>
        <rFont val="Times New Roman"/>
        <family val="1"/>
      </rPr>
      <t>2010</t>
    </r>
    <r>
      <rPr>
        <sz val="12"/>
        <color rgb="FF000000"/>
        <rFont val="微軟正黑體"/>
        <family val="2"/>
        <charset val="136"/>
      </rPr>
      <t>年公告熱值</t>
    </r>
    <r>
      <rPr>
        <sz val="12"/>
        <color rgb="FF000000"/>
        <rFont val="Times New Roman"/>
        <family val="1"/>
      </rPr>
      <t>)</t>
    </r>
    <r>
      <rPr>
        <sz val="12"/>
        <color rgb="FF000000"/>
        <rFont val="微軟正黑體"/>
        <family val="2"/>
        <charset val="136"/>
      </rPr>
      <t>，或自行輸入排放係數，排放係數最多可填寫至小數點後十位，第十一位四捨五入，小數位數不足部分標單將自動補</t>
    </r>
    <r>
      <rPr>
        <sz val="12"/>
        <color rgb="FF000000"/>
        <rFont val="Times New Roman"/>
        <family val="1"/>
      </rPr>
      <t>"0"</t>
    </r>
    <r>
      <rPr>
        <sz val="12"/>
        <color rgb="FF000000"/>
        <rFont val="微軟正黑體"/>
        <family val="2"/>
        <charset val="136"/>
      </rPr>
      <t>。。</t>
    </r>
  </si>
  <si>
    <r>
      <rPr>
        <sz val="12"/>
        <color rgb="FF000000"/>
        <rFont val="微軟正黑體"/>
        <family val="2"/>
        <charset val="136"/>
      </rPr>
      <t>係指排放源之單位原</t>
    </r>
    <r>
      <rPr>
        <sz val="12"/>
        <color rgb="FF000000"/>
        <rFont val="Times New Roman"/>
        <family val="1"/>
      </rPr>
      <t>(</t>
    </r>
    <r>
      <rPr>
        <sz val="12"/>
        <color rgb="FF000000"/>
        <rFont val="微軟正黑體"/>
        <family val="2"/>
        <charset val="136"/>
      </rPr>
      <t>燃</t>
    </r>
    <r>
      <rPr>
        <sz val="12"/>
        <color rgb="FF000000"/>
        <rFont val="Times New Roman"/>
        <family val="1"/>
      </rPr>
      <t>)</t>
    </r>
    <r>
      <rPr>
        <sz val="12"/>
        <color rgb="FF000000"/>
        <rFont val="微軟正黑體"/>
        <family val="2"/>
        <charset val="136"/>
      </rPr>
      <t>物料或產品所產生之溫室氣體排放量。</t>
    </r>
  </si>
  <si>
    <r>
      <rPr>
        <sz val="12"/>
        <color rgb="FF000000"/>
        <rFont val="微軟正黑體"/>
        <family val="2"/>
        <charset val="136"/>
      </rPr>
      <t>所使用排放係數之來源，如</t>
    </r>
    <r>
      <rPr>
        <sz val="12"/>
        <color rgb="FF000000"/>
        <rFont val="Times New Roman"/>
        <family val="1"/>
      </rPr>
      <t>IPCC</t>
    </r>
    <r>
      <rPr>
        <sz val="12"/>
        <color rgb="FF000000"/>
        <rFont val="微軟正黑體"/>
        <family val="2"/>
        <charset val="136"/>
      </rPr>
      <t>、</t>
    </r>
    <r>
      <rPr>
        <sz val="12"/>
        <color rgb="FF000000"/>
        <rFont val="Times New Roman"/>
        <family val="1"/>
      </rPr>
      <t>GHG Protocol</t>
    </r>
    <r>
      <rPr>
        <sz val="12"/>
        <color rgb="FF000000"/>
        <rFont val="微軟正黑體"/>
        <family val="2"/>
        <charset val="136"/>
      </rPr>
      <t>、產業公會、</t>
    </r>
    <r>
      <rPr>
        <sz val="12"/>
        <color rgb="FF000000"/>
        <rFont val="Times New Roman"/>
        <family val="1"/>
      </rPr>
      <t>US EPA</t>
    </r>
    <r>
      <rPr>
        <sz val="12"/>
        <color rgb="FF000000"/>
        <rFont val="微軟正黑體"/>
        <family val="2"/>
        <charset val="136"/>
      </rPr>
      <t>、</t>
    </r>
    <r>
      <rPr>
        <sz val="12"/>
        <color rgb="FF000000"/>
        <rFont val="Times New Roman"/>
        <family val="1"/>
      </rPr>
      <t>IEA</t>
    </r>
    <r>
      <rPr>
        <sz val="12"/>
        <color rgb="FF000000"/>
        <rFont val="微軟正黑體"/>
        <family val="2"/>
        <charset val="136"/>
      </rPr>
      <t>或自行研發等，若名稱過長造成表格填寫不易，亦可使用代碼之方式，但須另行檢附代碼對照表。</t>
    </r>
  </si>
  <si>
    <r>
      <rPr>
        <sz val="12"/>
        <color rgb="FF000000"/>
        <rFont val="微軟正黑體"/>
        <family val="2"/>
        <charset val="136"/>
      </rPr>
      <t>計算排放量時所使用之係數值單位，如「公噸</t>
    </r>
    <r>
      <rPr>
        <sz val="12"/>
        <color rgb="FF000000"/>
        <rFont val="Times New Roman"/>
        <family val="1"/>
      </rPr>
      <t>CO</t>
    </r>
    <r>
      <rPr>
        <vertAlign val="subscript"/>
        <sz val="12"/>
        <color rgb="FF000000"/>
        <rFont val="Times New Roman"/>
        <family val="1"/>
      </rPr>
      <t>2</t>
    </r>
    <r>
      <rPr>
        <sz val="12"/>
        <color rgb="FF000000"/>
        <rFont val="Times New Roman"/>
        <family val="1"/>
      </rPr>
      <t>/</t>
    </r>
    <r>
      <rPr>
        <sz val="12"/>
        <color rgb="FF000000"/>
        <rFont val="微軟正黑體"/>
        <family val="2"/>
        <charset val="136"/>
      </rPr>
      <t>公秉」、「公噸</t>
    </r>
    <r>
      <rPr>
        <sz val="12"/>
        <color rgb="FF000000"/>
        <rFont val="Times New Roman"/>
        <family val="1"/>
      </rPr>
      <t>CO</t>
    </r>
    <r>
      <rPr>
        <vertAlign val="subscript"/>
        <sz val="12"/>
        <color rgb="FF000000"/>
        <rFont val="Times New Roman"/>
        <family val="1"/>
      </rPr>
      <t>2</t>
    </r>
    <r>
      <rPr>
        <sz val="12"/>
        <color rgb="FF000000"/>
        <rFont val="Times New Roman"/>
        <family val="1"/>
      </rPr>
      <t>/</t>
    </r>
    <r>
      <rPr>
        <sz val="12"/>
        <color rgb="FF000000"/>
        <rFont val="微軟正黑體"/>
        <family val="2"/>
        <charset val="136"/>
      </rPr>
      <t>立方公尺」、「公噸</t>
    </r>
    <r>
      <rPr>
        <sz val="12"/>
        <color rgb="FF000000"/>
        <rFont val="Times New Roman"/>
        <family val="1"/>
      </rPr>
      <t>CO</t>
    </r>
    <r>
      <rPr>
        <vertAlign val="subscript"/>
        <sz val="12"/>
        <color rgb="FF000000"/>
        <rFont val="Times New Roman"/>
        <family val="1"/>
      </rPr>
      <t>2</t>
    </r>
    <r>
      <rPr>
        <sz val="12"/>
        <color rgb="FF000000"/>
        <rFont val="Times New Roman"/>
        <family val="1"/>
      </rPr>
      <t>/</t>
    </r>
    <r>
      <rPr>
        <sz val="12"/>
        <color rgb="FF000000"/>
        <rFont val="微軟正黑體"/>
        <family val="2"/>
        <charset val="136"/>
      </rPr>
      <t>公噸」。</t>
    </r>
  </si>
  <si>
    <r>
      <rPr>
        <sz val="12"/>
        <color rgb="FF000000"/>
        <rFont val="微軟正黑體"/>
        <family val="2"/>
        <charset val="136"/>
      </rPr>
      <t>依據</t>
    </r>
    <r>
      <rPr>
        <sz val="12"/>
        <color rgb="FF000000"/>
        <rFont val="Times New Roman"/>
        <family val="1"/>
      </rPr>
      <t>ISO 14064-1</t>
    </r>
    <r>
      <rPr>
        <sz val="12"/>
        <color rgb="FF000000"/>
        <rFont val="微軟正黑體"/>
        <family val="2"/>
        <charset val="136"/>
      </rPr>
      <t>標準精神，係數可依準確度由高至低分為：</t>
    </r>
    <r>
      <rPr>
        <sz val="12"/>
        <color rgb="FF000000"/>
        <rFont val="Times New Roman"/>
        <family val="1"/>
      </rPr>
      <t>(1)</t>
    </r>
    <r>
      <rPr>
        <sz val="12"/>
        <color rgb="FF000000"/>
        <rFont val="微軟正黑體"/>
        <family val="2"/>
        <charset val="136"/>
      </rPr>
      <t>自廠發展係數</t>
    </r>
    <r>
      <rPr>
        <sz val="12"/>
        <color rgb="FF000000"/>
        <rFont val="Times New Roman"/>
        <family val="1"/>
      </rPr>
      <t>/</t>
    </r>
    <r>
      <rPr>
        <sz val="12"/>
        <color rgb="FF000000"/>
        <rFont val="微軟正黑體"/>
        <family val="2"/>
        <charset val="136"/>
      </rPr>
      <t>質量平衡所得係數；</t>
    </r>
    <r>
      <rPr>
        <sz val="12"/>
        <color rgb="FF000000"/>
        <rFont val="Times New Roman"/>
        <family val="1"/>
      </rPr>
      <t>(2)</t>
    </r>
    <r>
      <rPr>
        <sz val="12"/>
        <color rgb="FF000000"/>
        <rFont val="微軟正黑體"/>
        <family val="2"/>
        <charset val="136"/>
      </rPr>
      <t>同製程</t>
    </r>
    <r>
      <rPr>
        <sz val="12"/>
        <color rgb="FF000000"/>
        <rFont val="Times New Roman"/>
        <family val="1"/>
      </rPr>
      <t>/</t>
    </r>
    <r>
      <rPr>
        <sz val="12"/>
        <color rgb="FF000000"/>
        <rFont val="微軟正黑體"/>
        <family val="2"/>
        <charset val="136"/>
      </rPr>
      <t>設備經驗係數；</t>
    </r>
    <r>
      <rPr>
        <sz val="12"/>
        <color rgb="FF000000"/>
        <rFont val="Times New Roman"/>
        <family val="1"/>
      </rPr>
      <t>(3)</t>
    </r>
    <r>
      <rPr>
        <sz val="12"/>
        <color rgb="FF000000"/>
        <rFont val="微軟正黑體"/>
        <family val="2"/>
        <charset val="136"/>
      </rPr>
      <t>設備製造商提供係數；</t>
    </r>
    <r>
      <rPr>
        <sz val="12"/>
        <color rgb="FF000000"/>
        <rFont val="Times New Roman"/>
        <family val="1"/>
      </rPr>
      <t>(4)</t>
    </r>
    <r>
      <rPr>
        <sz val="12"/>
        <color rgb="FF000000"/>
        <rFont val="微軟正黑體"/>
        <family val="2"/>
        <charset val="136"/>
      </rPr>
      <t>區域排放係數；</t>
    </r>
    <r>
      <rPr>
        <sz val="12"/>
        <color rgb="FF000000"/>
        <rFont val="Times New Roman"/>
        <family val="1"/>
      </rPr>
      <t>(5)</t>
    </r>
    <r>
      <rPr>
        <sz val="12"/>
        <color rgb="FF000000"/>
        <rFont val="微軟正黑體"/>
        <family val="2"/>
        <charset val="136"/>
      </rPr>
      <t>國家排放係數；</t>
    </r>
    <r>
      <rPr>
        <sz val="12"/>
        <color rgb="FF000000"/>
        <rFont val="Times New Roman"/>
        <family val="1"/>
      </rPr>
      <t>(6)</t>
    </r>
    <r>
      <rPr>
        <sz val="12"/>
        <color rgb="FF000000"/>
        <rFont val="微軟正黑體"/>
        <family val="2"/>
        <charset val="136"/>
      </rPr>
      <t>國際排放係數等六大等級。填表者應優先選擇類別數字較小之係數。</t>
    </r>
  </si>
  <si>
    <r>
      <rPr>
        <sz val="12"/>
        <color rgb="FF000000"/>
        <rFont val="微軟正黑體"/>
        <family val="2"/>
        <charset val="136"/>
      </rPr>
      <t>單一排放源之單一溫室氣體排放當量，係該排放源之活動數據、溫室氣體排放係數以及溫暖化潛勢之乘積，單位以公噸</t>
    </r>
    <r>
      <rPr>
        <sz val="12"/>
        <color rgb="FF000000"/>
        <rFont val="Times New Roman"/>
        <family val="1"/>
      </rPr>
      <t>CO2e/</t>
    </r>
    <r>
      <rPr>
        <sz val="12"/>
        <color rgb="FF000000"/>
        <rFont val="微軟正黑體"/>
        <family val="2"/>
        <charset val="136"/>
      </rPr>
      <t>年表示，依有效位數邏輯，顯示至小數點後四位，第五位四捨五入。</t>
    </r>
  </si>
  <si>
    <r>
      <rPr>
        <sz val="12"/>
        <color rgb="FF000000"/>
        <rFont val="微軟正黑體"/>
        <family val="2"/>
        <charset val="136"/>
      </rPr>
      <t>單一排放源之各類溫室氣體排放當量之總和，單位以公噸</t>
    </r>
    <r>
      <rPr>
        <sz val="12"/>
        <color rgb="FF000000"/>
        <rFont val="Times New Roman"/>
        <family val="1"/>
      </rPr>
      <t>CO</t>
    </r>
    <r>
      <rPr>
        <vertAlign val="subscript"/>
        <sz val="12"/>
        <color rgb="FF000000"/>
        <rFont val="Times New Roman"/>
        <family val="1"/>
      </rPr>
      <t>2</t>
    </r>
    <r>
      <rPr>
        <sz val="12"/>
        <color rgb="FF000000"/>
        <rFont val="Times New Roman"/>
        <family val="1"/>
      </rPr>
      <t>e/</t>
    </r>
    <r>
      <rPr>
        <sz val="12"/>
        <color rgb="FF000000"/>
        <rFont val="微軟正黑體"/>
        <family val="2"/>
        <charset val="136"/>
      </rPr>
      <t>年表示。</t>
    </r>
  </si>
  <si>
    <r>
      <rPr>
        <sz val="12"/>
        <color rgb="FF000000"/>
        <rFont val="微軟正黑體"/>
        <family val="2"/>
        <charset val="136"/>
      </rPr>
      <t>單一排放源之生質燃料之</t>
    </r>
    <r>
      <rPr>
        <sz val="12"/>
        <color rgb="FF000000"/>
        <rFont val="Times New Roman"/>
        <family val="1"/>
      </rPr>
      <t>CO2</t>
    </r>
    <r>
      <rPr>
        <sz val="12"/>
        <color rgb="FF000000"/>
        <rFont val="微軟正黑體"/>
        <family val="2"/>
        <charset val="136"/>
      </rPr>
      <t>排放當量，單位以公噸</t>
    </r>
    <r>
      <rPr>
        <sz val="12"/>
        <color rgb="FF000000"/>
        <rFont val="Times New Roman"/>
        <family val="1"/>
      </rPr>
      <t>CO</t>
    </r>
    <r>
      <rPr>
        <vertAlign val="subscript"/>
        <sz val="12"/>
        <color rgb="FF000000"/>
        <rFont val="Times New Roman"/>
        <family val="1"/>
      </rPr>
      <t>2</t>
    </r>
    <r>
      <rPr>
        <sz val="12"/>
        <color rgb="FF000000"/>
        <rFont val="Times New Roman"/>
        <family val="1"/>
      </rPr>
      <t>e/</t>
    </r>
    <r>
      <rPr>
        <sz val="12"/>
        <color rgb="FF000000"/>
        <rFont val="微軟正黑體"/>
        <family val="2"/>
        <charset val="136"/>
      </rPr>
      <t>年表示。</t>
    </r>
  </si>
  <si>
    <r>
      <rPr>
        <sz val="12"/>
        <color rgb="FF000000"/>
        <rFont val="微軟正黑體"/>
        <family val="2"/>
        <charset val="136"/>
      </rPr>
      <t>單一排放源之排放當量占所有排放源之排放當量總量之比例，單位以</t>
    </r>
    <r>
      <rPr>
        <sz val="12"/>
        <color rgb="FF000000"/>
        <rFont val="Times New Roman"/>
        <family val="1"/>
      </rPr>
      <t>%</t>
    </r>
    <r>
      <rPr>
        <sz val="12"/>
        <color rgb="FF000000"/>
        <rFont val="微軟正黑體"/>
        <family val="2"/>
        <charset val="136"/>
      </rPr>
      <t>表示。</t>
    </r>
  </si>
  <si>
    <r>
      <rPr>
        <b/>
        <sz val="12"/>
        <color rgb="FF000000"/>
        <rFont val="微軟正黑體"/>
        <family val="2"/>
        <charset val="136"/>
      </rPr>
      <t>六、數據品質管理</t>
    </r>
  </si>
  <si>
    <r>
      <rPr>
        <b/>
        <sz val="12"/>
        <color rgb="FF000066"/>
        <rFont val="微軟正黑體"/>
        <family val="2"/>
        <charset val="136"/>
      </rPr>
      <t>排放係數</t>
    </r>
  </si>
  <si>
    <r>
      <rPr>
        <b/>
        <sz val="12"/>
        <color rgb="FF000066"/>
        <rFont val="微軟正黑體"/>
        <family val="2"/>
        <charset val="136"/>
      </rPr>
      <t>數據品質管理</t>
    </r>
  </si>
  <si>
    <r>
      <rPr>
        <b/>
        <sz val="12"/>
        <color rgb="FF000066"/>
        <rFont val="微軟正黑體"/>
        <family val="2"/>
        <charset val="136"/>
      </rPr>
      <t>編號</t>
    </r>
  </si>
  <si>
    <r>
      <rPr>
        <b/>
        <sz val="12"/>
        <color rgb="FF000066"/>
        <rFont val="微軟正黑體"/>
        <family val="2"/>
        <charset val="136"/>
      </rPr>
      <t>代碼</t>
    </r>
  </si>
  <si>
    <r>
      <rPr>
        <b/>
        <sz val="12"/>
        <color rgb="FF000066"/>
        <rFont val="微軟正黑體"/>
        <family val="2"/>
        <charset val="136"/>
      </rPr>
      <t>活動數據種類等級</t>
    </r>
    <r>
      <rPr>
        <b/>
        <vertAlign val="superscript"/>
        <sz val="12"/>
        <color rgb="FF000080"/>
        <rFont val="Times New Roman"/>
        <family val="1"/>
      </rPr>
      <t>3</t>
    </r>
  </si>
  <si>
    <r>
      <rPr>
        <b/>
        <sz val="12"/>
        <color rgb="FF000066"/>
        <rFont val="微軟正黑體"/>
        <family val="2"/>
        <charset val="136"/>
      </rPr>
      <t>活動數據可信種類</t>
    </r>
    <r>
      <rPr>
        <b/>
        <vertAlign val="superscript"/>
        <sz val="12"/>
        <color rgb="FF000080"/>
        <rFont val="Times New Roman"/>
        <family val="1"/>
      </rPr>
      <t>4</t>
    </r>
    <r>
      <rPr>
        <b/>
        <vertAlign val="superscript"/>
        <sz val="12"/>
        <color rgb="FF000080"/>
        <rFont val="Times New Roman"/>
        <family val="1"/>
      </rPr>
      <t xml:space="preserve">
</t>
    </r>
    <r>
      <rPr>
        <b/>
        <sz val="12"/>
        <color rgb="FF000080"/>
        <rFont val="微軟正黑體"/>
        <family val="2"/>
        <charset val="136"/>
      </rPr>
      <t>(儀器校正誤差等級)</t>
    </r>
  </si>
  <si>
    <r>
      <rPr>
        <b/>
        <sz val="12"/>
        <color rgb="FF000066"/>
        <rFont val="微軟正黑體"/>
        <family val="2"/>
        <charset val="136"/>
      </rPr>
      <t>活動數據可信等級</t>
    </r>
    <r>
      <rPr>
        <b/>
        <vertAlign val="superscript"/>
        <sz val="12"/>
        <color rgb="FF000080"/>
        <rFont val="Times New Roman"/>
        <family val="1"/>
      </rPr>
      <t>5</t>
    </r>
  </si>
  <si>
    <r>
      <rPr>
        <b/>
        <sz val="12"/>
        <color rgb="FF000066"/>
        <rFont val="微軟正黑體"/>
        <family val="2"/>
        <charset val="136"/>
      </rPr>
      <t>數據可信度資訊說明</t>
    </r>
    <r>
      <rPr>
        <b/>
        <sz val="12"/>
        <color rgb="FF000066"/>
        <rFont val="Times New Roman"/>
        <family val="1"/>
      </rPr>
      <t>*</t>
    </r>
    <r>
      <rPr>
        <b/>
        <vertAlign val="superscript"/>
        <sz val="12"/>
        <color rgb="FF000080"/>
        <rFont val="Times New Roman"/>
        <family val="1"/>
      </rPr>
      <t>6</t>
    </r>
  </si>
  <si>
    <r>
      <rPr>
        <b/>
        <sz val="12"/>
        <color rgb="FF000066"/>
        <rFont val="微軟正黑體"/>
        <family val="2"/>
        <charset val="136"/>
      </rPr>
      <t>負責單位或保存單位</t>
    </r>
    <r>
      <rPr>
        <b/>
        <vertAlign val="superscript"/>
        <sz val="12"/>
        <color rgb="FF000080"/>
        <rFont val="Times New Roman"/>
        <family val="1"/>
      </rPr>
      <t>7</t>
    </r>
  </si>
  <si>
    <r>
      <rPr>
        <b/>
        <sz val="12"/>
        <color rgb="FF000066"/>
        <rFont val="微軟正黑體"/>
        <family val="2"/>
        <charset val="136"/>
      </rPr>
      <t>範疇別</t>
    </r>
  </si>
  <si>
    <r>
      <rPr>
        <b/>
        <sz val="12"/>
        <color rgb="FF000066"/>
        <rFont val="微軟正黑體"/>
        <family val="2"/>
        <charset val="136"/>
      </rPr>
      <t>排放型式</t>
    </r>
  </si>
  <si>
    <r>
      <rPr>
        <b/>
        <sz val="12"/>
        <color rgb="FF000080"/>
        <rFont val="微軟正黑體"/>
        <family val="2"/>
        <charset val="136"/>
      </rPr>
      <t>係數種類</t>
    </r>
  </si>
  <si>
    <r>
      <rPr>
        <b/>
        <sz val="12"/>
        <color rgb="FF000066"/>
        <rFont val="微軟正黑體"/>
        <family val="2"/>
        <charset val="136"/>
      </rPr>
      <t>係數種類等級</t>
    </r>
    <r>
      <rPr>
        <b/>
        <vertAlign val="superscript"/>
        <sz val="12"/>
        <color rgb="FF000080"/>
        <rFont val="Times New Roman"/>
        <family val="1"/>
      </rPr>
      <t>8</t>
    </r>
  </si>
  <si>
    <r>
      <rPr>
        <b/>
        <sz val="12"/>
        <color rgb="FF000066"/>
        <rFont val="微軟正黑體"/>
        <family val="2"/>
        <charset val="136"/>
      </rPr>
      <t>單一排放源數據誤差等級</t>
    </r>
    <r>
      <rPr>
        <b/>
        <vertAlign val="superscript"/>
        <sz val="12"/>
        <color rgb="FF000080"/>
        <rFont val="Times New Roman"/>
        <family val="1"/>
      </rPr>
      <t>9</t>
    </r>
  </si>
  <si>
    <r>
      <rPr>
        <b/>
        <sz val="12"/>
        <color rgb="FF000066"/>
        <rFont val="微軟正黑體"/>
        <family val="2"/>
        <charset val="136"/>
      </rPr>
      <t>單一排放源占排放總量比</t>
    </r>
    <r>
      <rPr>
        <b/>
        <sz val="12"/>
        <color rgb="FF000066"/>
        <rFont val="Times New Roman"/>
        <family val="1"/>
      </rPr>
      <t>(%)</t>
    </r>
  </si>
  <si>
    <r>
      <rPr>
        <b/>
        <sz val="12"/>
        <color rgb="FF000066"/>
        <rFont val="微軟正黑體"/>
        <family val="2"/>
        <charset val="136"/>
      </rPr>
      <t>評分區間範圍</t>
    </r>
    <r>
      <rPr>
        <b/>
        <vertAlign val="superscript"/>
        <sz val="12"/>
        <color rgb="FF000080"/>
        <rFont val="Times New Roman"/>
        <family val="1"/>
      </rPr>
      <t>10</t>
    </r>
  </si>
  <si>
    <r>
      <rPr>
        <b/>
        <sz val="12"/>
        <color rgb="FF000066"/>
        <rFont val="微軟正黑體"/>
        <family val="2"/>
        <charset val="136"/>
      </rPr>
      <t>排放量占比加權平均</t>
    </r>
  </si>
  <si>
    <t>(2)有進行內部校正或經過會計簽證等証明者</t>
  </si>
  <si>
    <t>(1)有進行外部校正或有多組數據茲佐證者</t>
  </si>
  <si>
    <r>
      <rPr>
        <sz val="12"/>
        <color rgb="FF000000"/>
        <rFont val="微軟正黑體"/>
        <family val="2"/>
        <charset val="136"/>
      </rPr>
      <t>活動數據種類等級係依據活動數據的計量或統計方式予以分級，自動連續量測之數據等級為</t>
    </r>
    <r>
      <rPr>
        <sz val="12"/>
        <color rgb="FF000000"/>
        <rFont val="Times New Roman"/>
        <family val="1"/>
      </rPr>
      <t>1</t>
    </r>
    <r>
      <rPr>
        <sz val="12"/>
        <color rgb="FF000000"/>
        <rFont val="微軟正黑體"/>
        <family val="2"/>
        <charset val="136"/>
      </rPr>
      <t>、間歇量測或財務會計之數據等級為</t>
    </r>
    <r>
      <rPr>
        <sz val="12"/>
        <color rgb="FF000000"/>
        <rFont val="Times New Roman"/>
        <family val="1"/>
      </rPr>
      <t>2</t>
    </r>
    <r>
      <rPr>
        <sz val="12"/>
        <color rgb="FF000000"/>
        <rFont val="微軟正黑體"/>
        <family val="2"/>
        <charset val="136"/>
      </rPr>
      <t>、推估值之數據等級為</t>
    </r>
    <r>
      <rPr>
        <sz val="12"/>
        <color rgb="FF000000"/>
        <rFont val="Times New Roman"/>
        <family val="1"/>
      </rPr>
      <t>3</t>
    </r>
    <r>
      <rPr>
        <sz val="12"/>
        <color rgb="FF000000"/>
        <rFont val="微軟正黑體"/>
        <family val="2"/>
        <charset val="136"/>
      </rPr>
      <t>。</t>
    </r>
  </si>
  <si>
    <r>
      <rPr>
        <sz val="12"/>
        <color rgb="FF000000"/>
        <rFont val="微軟正黑體"/>
        <family val="2"/>
        <charset val="136"/>
      </rPr>
      <t>活動數據可信種類係指活動數據的計量或統計方式是否有經過校驗及其校驗方式。</t>
    </r>
  </si>
  <si>
    <r>
      <t>(1)</t>
    </r>
    <r>
      <rPr>
        <sz val="10"/>
        <color rgb="FF0000FF"/>
        <rFont val="微軟正黑體"/>
        <family val="2"/>
        <charset val="136"/>
      </rPr>
      <t>有進行外部校正或有多組數據茲佐證者﹝每年外校</t>
    </r>
    <r>
      <rPr>
        <sz val="10"/>
        <color rgb="FF0000FF"/>
        <rFont val="Times New Roman"/>
        <family val="1"/>
      </rPr>
      <t>1</t>
    </r>
    <r>
      <rPr>
        <sz val="10"/>
        <color rgb="FF0000FF"/>
        <rFont val="微軟正黑體"/>
        <family val="2"/>
        <charset val="136"/>
      </rPr>
      <t>次以上之儀器量測數值﹞</t>
    </r>
    <r>
      <rPr>
        <sz val="10"/>
        <color rgb="FF0000FF"/>
        <rFont val="Times New Roman"/>
        <family val="1"/>
      </rPr>
      <t>,(2)</t>
    </r>
    <r>
      <rPr>
        <sz val="10"/>
        <color rgb="FF0000FF"/>
        <rFont val="微軟正黑體"/>
        <family val="2"/>
        <charset val="136"/>
      </rPr>
      <t>有進行內部校正或經過會計簽證等証明者﹝每年外校不到</t>
    </r>
    <r>
      <rPr>
        <sz val="10"/>
        <color rgb="FF0000FF"/>
        <rFont val="Times New Roman"/>
        <family val="1"/>
      </rPr>
      <t>1</t>
    </r>
    <r>
      <rPr>
        <sz val="10"/>
        <color rgb="FF0000FF"/>
        <rFont val="微軟正黑體"/>
        <family val="2"/>
        <charset val="136"/>
      </rPr>
      <t>次之儀器量測數值﹞</t>
    </r>
    <r>
      <rPr>
        <sz val="10"/>
        <color rgb="FF0000FF"/>
        <rFont val="Times New Roman"/>
        <family val="1"/>
      </rPr>
      <t>,(3)</t>
    </r>
    <r>
      <rPr>
        <sz val="10"/>
        <color rgb="FF0000FF"/>
        <rFont val="微軟正黑體"/>
        <family val="2"/>
        <charset val="136"/>
      </rPr>
      <t>未進行儀器校正或未進行紀錄彙整者﹝非量測所得之估計數據﹞</t>
    </r>
  </si>
  <si>
    <r>
      <rPr>
        <sz val="12"/>
        <color rgb="FF000000"/>
        <rFont val="微軟正黑體"/>
        <family val="2"/>
        <charset val="136"/>
      </rPr>
      <t>活動數據可信等級依校驗方式分級，其中，有進行外部校正或有多組數據茲佐證者之數據等級為</t>
    </r>
    <r>
      <rPr>
        <sz val="12"/>
        <color rgb="FF000000"/>
        <rFont val="Times New Roman"/>
        <family val="1"/>
      </rPr>
      <t>1</t>
    </r>
    <r>
      <rPr>
        <sz val="12"/>
        <color rgb="FF000000"/>
        <rFont val="微軟正黑體"/>
        <family val="2"/>
        <charset val="136"/>
      </rPr>
      <t>、有進行內部校正或經過會計簽證等証明者之數據等級為</t>
    </r>
    <r>
      <rPr>
        <sz val="12"/>
        <color rgb="FF000000"/>
        <rFont val="Times New Roman"/>
        <family val="1"/>
      </rPr>
      <t>2</t>
    </r>
    <r>
      <rPr>
        <sz val="12"/>
        <color rgb="FF000000"/>
        <rFont val="微軟正黑體"/>
        <family val="2"/>
        <charset val="136"/>
      </rPr>
      <t>、未進行儀器校正或未進行紀錄彙整者之數據等級為</t>
    </r>
    <r>
      <rPr>
        <sz val="12"/>
        <color rgb="FF000000"/>
        <rFont val="Times New Roman"/>
        <family val="1"/>
      </rPr>
      <t>3</t>
    </r>
    <r>
      <rPr>
        <sz val="12"/>
        <color rgb="FF000000"/>
        <rFont val="微軟正黑體"/>
        <family val="2"/>
        <charset val="136"/>
      </rPr>
      <t>。</t>
    </r>
  </si>
  <si>
    <r>
      <rPr>
        <sz val="12"/>
        <color rgb="FF000000"/>
        <rFont val="微軟正黑體"/>
        <family val="2"/>
        <charset val="136"/>
      </rPr>
      <t>供使用者註記有關活動數據可信度種類之相關資訊說明</t>
    </r>
  </si>
  <si>
    <r>
      <rPr>
        <sz val="12"/>
        <color rgb="FF000000"/>
        <rFont val="微軟正黑體"/>
        <family val="2"/>
        <charset val="136"/>
      </rPr>
      <t>活動數據可信種類及其等級之負責保存單位。</t>
    </r>
  </si>
  <si>
    <r>
      <rPr>
        <sz val="12"/>
        <color rgb="FF000000"/>
        <rFont val="微軟正黑體"/>
        <family val="2"/>
        <charset val="136"/>
      </rPr>
      <t>指排放係數之數據分級，量測</t>
    </r>
    <r>
      <rPr>
        <sz val="12"/>
        <color rgb="FF000000"/>
        <rFont val="Times New Roman"/>
        <family val="1"/>
      </rPr>
      <t>/</t>
    </r>
    <r>
      <rPr>
        <sz val="12"/>
        <color rgb="FF000000"/>
        <rFont val="微軟正黑體"/>
        <family val="2"/>
        <charset val="136"/>
      </rPr>
      <t>質能平衡所得係數與同製程</t>
    </r>
    <r>
      <rPr>
        <sz val="12"/>
        <color rgb="FF000000"/>
        <rFont val="Times New Roman"/>
        <family val="1"/>
      </rPr>
      <t>/</t>
    </r>
    <r>
      <rPr>
        <sz val="12"/>
        <color rgb="FF000000"/>
        <rFont val="微軟正黑體"/>
        <family val="2"/>
        <charset val="136"/>
      </rPr>
      <t>設備經驗係數之數據等級為</t>
    </r>
    <r>
      <rPr>
        <sz val="12"/>
        <color rgb="FF000000"/>
        <rFont val="Times New Roman"/>
        <family val="1"/>
      </rPr>
      <t>1</t>
    </r>
    <r>
      <rPr>
        <sz val="12"/>
        <color rgb="FF000000"/>
        <rFont val="微軟正黑體"/>
        <family val="2"/>
        <charset val="136"/>
      </rPr>
      <t>、製造廠提供係數與區域排放係數之數據等級為</t>
    </r>
    <r>
      <rPr>
        <sz val="12"/>
        <color rgb="FF000000"/>
        <rFont val="Times New Roman"/>
        <family val="1"/>
      </rPr>
      <t>2</t>
    </r>
    <r>
      <rPr>
        <sz val="12"/>
        <color rgb="FF000000"/>
        <rFont val="微軟正黑體"/>
        <family val="2"/>
        <charset val="136"/>
      </rPr>
      <t>、國家排放係數與國際排放係數之數據等級為</t>
    </r>
    <r>
      <rPr>
        <sz val="12"/>
        <color rgb="FF000000"/>
        <rFont val="Times New Roman"/>
        <family val="1"/>
      </rPr>
      <t>3</t>
    </r>
    <r>
      <rPr>
        <sz val="12"/>
        <color rgb="FF000000"/>
        <rFont val="微軟正黑體"/>
        <family val="2"/>
        <charset val="136"/>
      </rPr>
      <t>。</t>
    </r>
  </si>
  <si>
    <r>
      <rPr>
        <sz val="12"/>
        <color rgb="FF000000"/>
        <rFont val="微軟正黑體"/>
        <family val="2"/>
        <charset val="136"/>
      </rPr>
      <t>單一排放源數據誤差等級為活動數據種類等級、活動數據可信等級、係數種類等級之乘積。</t>
    </r>
  </si>
  <si>
    <r>
      <rPr>
        <sz val="12"/>
        <color rgb="FF000000"/>
        <rFont val="微軟正黑體"/>
        <family val="2"/>
        <charset val="136"/>
      </rPr>
      <t>依單一排放源數據誤差等級之計算結果區分，誤差等級為</t>
    </r>
    <r>
      <rPr>
        <sz val="12"/>
        <color rgb="FF000000"/>
        <rFont val="Times New Roman"/>
        <family val="1"/>
      </rPr>
      <t>1~9</t>
    </r>
    <r>
      <rPr>
        <sz val="12"/>
        <color rgb="FF000000"/>
        <rFont val="微軟正黑體"/>
        <family val="2"/>
        <charset val="136"/>
      </rPr>
      <t>者之評分為</t>
    </r>
    <r>
      <rPr>
        <sz val="12"/>
        <color rgb="FF000000"/>
        <rFont val="Times New Roman"/>
        <family val="1"/>
      </rPr>
      <t>1</t>
    </r>
    <r>
      <rPr>
        <sz val="12"/>
        <color rgb="FF000000"/>
        <rFont val="微軟正黑體"/>
        <family val="2"/>
        <charset val="136"/>
      </rPr>
      <t>，誤差等級為</t>
    </r>
    <r>
      <rPr>
        <sz val="12"/>
        <color rgb="FF000000"/>
        <rFont val="Times New Roman"/>
        <family val="1"/>
      </rPr>
      <t>10~18</t>
    </r>
    <r>
      <rPr>
        <sz val="12"/>
        <color rgb="FF000000"/>
        <rFont val="微軟正黑體"/>
        <family val="2"/>
        <charset val="136"/>
      </rPr>
      <t>者之評分為</t>
    </r>
    <r>
      <rPr>
        <sz val="12"/>
        <color rgb="FF000000"/>
        <rFont val="Times New Roman"/>
        <family val="1"/>
      </rPr>
      <t>2</t>
    </r>
    <r>
      <rPr>
        <sz val="12"/>
        <color rgb="FF000000"/>
        <rFont val="微軟正黑體"/>
        <family val="2"/>
        <charset val="136"/>
      </rPr>
      <t>，誤差等級為</t>
    </r>
    <r>
      <rPr>
        <sz val="12"/>
        <color rgb="FF000000"/>
        <rFont val="Times New Roman"/>
        <family val="1"/>
      </rPr>
      <t>19~27</t>
    </r>
    <r>
      <rPr>
        <sz val="12"/>
        <color rgb="FF000000"/>
        <rFont val="微軟正黑體"/>
        <family val="2"/>
        <charset val="136"/>
      </rPr>
      <t>者之評分為</t>
    </r>
    <r>
      <rPr>
        <sz val="12"/>
        <color rgb="FF000000"/>
        <rFont val="Times New Roman"/>
        <family val="1"/>
      </rPr>
      <t>3</t>
    </r>
    <r>
      <rPr>
        <sz val="12"/>
        <color rgb="FF000000"/>
        <rFont val="微軟正黑體"/>
        <family val="2"/>
        <charset val="136"/>
      </rPr>
      <t>。</t>
    </r>
  </si>
  <si>
    <r>
      <rPr>
        <sz val="12"/>
        <color rgb="FF000000"/>
        <rFont val="微軟正黑體"/>
        <family val="2"/>
        <charset val="136"/>
      </rPr>
      <t>排放量占比加權平均為單一排放源數據誤差等級與單一排放源占排放總量比之乘積。</t>
    </r>
  </si>
  <si>
    <r>
      <rPr>
        <b/>
        <sz val="12"/>
        <color rgb="FF000000"/>
        <rFont val="微軟正黑體"/>
        <family val="2"/>
        <charset val="136"/>
      </rPr>
      <t>七、不確定性量化評估</t>
    </r>
  </si>
  <si>
    <r>
      <rPr>
        <b/>
        <sz val="12"/>
        <color rgb="FF000080"/>
        <rFont val="微軟正黑體"/>
        <family val="2"/>
        <charset val="136"/>
      </rPr>
      <t>製程編號</t>
    </r>
  </si>
  <si>
    <r>
      <rPr>
        <b/>
        <sz val="12"/>
        <color rgb="FF000080"/>
        <rFont val="微軟正黑體"/>
        <family val="2"/>
        <charset val="136"/>
      </rPr>
      <t>設備編號</t>
    </r>
  </si>
  <si>
    <r>
      <rPr>
        <b/>
        <sz val="12"/>
        <color rgb="FF000080"/>
        <rFont val="微軟正黑體"/>
        <family val="2"/>
        <charset val="136"/>
      </rPr>
      <t>活動數據之不確定性</t>
    </r>
  </si>
  <si>
    <r>
      <rPr>
        <b/>
        <sz val="12"/>
        <color rgb="FF000066"/>
        <rFont val="微軟正黑體"/>
        <family val="2"/>
        <charset val="136"/>
      </rPr>
      <t>溫室氣體</t>
    </r>
    <r>
      <rPr>
        <b/>
        <sz val="12"/>
        <color rgb="FF000066"/>
        <rFont val="Times New Roman"/>
        <family val="1"/>
      </rPr>
      <t>#1</t>
    </r>
    <r>
      <rPr>
        <b/>
        <sz val="12"/>
        <color rgb="FF000066"/>
        <rFont val="微軟正黑體"/>
        <family val="2"/>
        <charset val="136"/>
      </rPr>
      <t>之</t>
    </r>
    <r>
      <rPr>
        <b/>
        <sz val="12"/>
        <color rgb="FF000080"/>
        <rFont val="微軟正黑體"/>
        <family val="2"/>
        <charset val="136"/>
      </rPr>
      <t>排放係數不確定性</t>
    </r>
  </si>
  <si>
    <r>
      <rPr>
        <b/>
        <sz val="12"/>
        <color rgb="FF000080"/>
        <rFont val="微軟正黑體"/>
        <family val="2"/>
        <charset val="136"/>
      </rPr>
      <t>溫室氣體</t>
    </r>
    <r>
      <rPr>
        <b/>
        <sz val="12"/>
        <color rgb="FF000080"/>
        <rFont val="Times New Roman"/>
        <family val="1"/>
      </rPr>
      <t>#2</t>
    </r>
    <r>
      <rPr>
        <b/>
        <sz val="12"/>
        <color rgb="FF000080"/>
        <rFont val="微軟正黑體"/>
        <family val="2"/>
        <charset val="136"/>
      </rPr>
      <t>之排放係數不確定性</t>
    </r>
  </si>
  <si>
    <r>
      <rPr>
        <b/>
        <sz val="12"/>
        <color rgb="FF000080"/>
        <rFont val="微軟正黑體"/>
        <family val="2"/>
        <charset val="136"/>
      </rPr>
      <t>溫室氣體</t>
    </r>
    <r>
      <rPr>
        <b/>
        <sz val="12"/>
        <color rgb="FF000080"/>
        <rFont val="Times New Roman"/>
        <family val="1"/>
      </rPr>
      <t>#3</t>
    </r>
    <r>
      <rPr>
        <b/>
        <sz val="12"/>
        <color rgb="FF000080"/>
        <rFont val="微軟正黑體"/>
        <family val="2"/>
        <charset val="136"/>
      </rPr>
      <t>之排放係數不確定性</t>
    </r>
  </si>
  <si>
    <r>
      <rPr>
        <b/>
        <sz val="12"/>
        <color rgb="FF000066"/>
        <rFont val="微軟正黑體"/>
        <family val="2"/>
        <charset val="136"/>
      </rPr>
      <t>單一排放源不確定性</t>
    </r>
    <r>
      <rPr>
        <b/>
        <vertAlign val="superscript"/>
        <sz val="12"/>
        <color rgb="FF000080"/>
        <rFont val="Times New Roman"/>
        <family val="1"/>
      </rPr>
      <t>12</t>
    </r>
  </si>
  <si>
    <t>統計用數值</t>
  </si>
  <si>
    <r>
      <t>J</t>
    </r>
    <r>
      <rPr>
        <sz val="12"/>
        <color rgb="FF7030A0"/>
        <rFont val="細明體"/>
        <family val="3"/>
        <charset val="136"/>
      </rPr>
      <t>欄絕對值</t>
    </r>
  </si>
  <si>
    <r>
      <t>R</t>
    </r>
    <r>
      <rPr>
        <sz val="12"/>
        <color rgb="FF7030A0"/>
        <rFont val="細明體"/>
        <family val="3"/>
        <charset val="136"/>
      </rPr>
      <t>欄絕對值</t>
    </r>
  </si>
  <si>
    <r>
      <t>Z</t>
    </r>
    <r>
      <rPr>
        <sz val="12"/>
        <color rgb="FF7030A0"/>
        <rFont val="細明體"/>
        <family val="3"/>
        <charset val="136"/>
      </rPr>
      <t>欄絕對值</t>
    </r>
  </si>
  <si>
    <r>
      <t>95%</t>
    </r>
    <r>
      <rPr>
        <b/>
        <sz val="12"/>
        <color rgb="FF000080"/>
        <rFont val="微軟正黑體"/>
        <family val="2"/>
        <charset val="136"/>
      </rPr>
      <t>信賴區間之下限</t>
    </r>
    <r>
      <rPr>
        <b/>
        <vertAlign val="superscript"/>
        <sz val="12"/>
        <color rgb="FF000080"/>
        <rFont val="Times New Roman"/>
        <family val="1"/>
      </rPr>
      <t>3</t>
    </r>
  </si>
  <si>
    <r>
      <t>95%</t>
    </r>
    <r>
      <rPr>
        <b/>
        <sz val="12"/>
        <color rgb="FF000080"/>
        <rFont val="微軟正黑體"/>
        <family val="2"/>
        <charset val="136"/>
      </rPr>
      <t>信賴區間之上限</t>
    </r>
    <r>
      <rPr>
        <b/>
        <vertAlign val="subscript"/>
        <sz val="12"/>
        <color rgb="FF000080"/>
        <rFont val="Times New Roman"/>
        <family val="1"/>
      </rPr>
      <t>4</t>
    </r>
  </si>
  <si>
    <r>
      <rPr>
        <b/>
        <sz val="12"/>
        <color rgb="FF000080"/>
        <rFont val="微軟正黑體"/>
        <family val="2"/>
        <charset val="136"/>
      </rPr>
      <t>數據</t>
    </r>
    <r>
      <rPr>
        <b/>
        <sz val="12"/>
        <color rgb="FF000080"/>
        <rFont val="微軟正黑體"/>
        <family val="2"/>
        <charset val="136"/>
      </rPr>
      <t xml:space="preserve">
來源</t>
    </r>
    <r>
      <rPr>
        <b/>
        <vertAlign val="superscript"/>
        <sz val="12"/>
        <color rgb="FF000080"/>
        <rFont val="Times New Roman"/>
        <family val="1"/>
      </rPr>
      <t>5</t>
    </r>
  </si>
  <si>
    <r>
      <rPr>
        <b/>
        <sz val="12"/>
        <color rgb="FF000066"/>
        <rFont val="微軟正黑體"/>
        <family val="2"/>
        <charset val="136"/>
      </rPr>
      <t>活動數據保存單位</t>
    </r>
    <r>
      <rPr>
        <b/>
        <vertAlign val="superscript"/>
        <sz val="12"/>
        <color rgb="FF000080"/>
        <rFont val="Times New Roman"/>
        <family val="1"/>
      </rPr>
      <t>6</t>
    </r>
  </si>
  <si>
    <r>
      <rPr>
        <b/>
        <sz val="12"/>
        <color rgb="FF000080"/>
        <rFont val="微軟正黑體"/>
        <family val="2"/>
        <charset val="136"/>
      </rPr>
      <t>溫室氣體</t>
    </r>
  </si>
  <si>
    <r>
      <rPr>
        <b/>
        <sz val="12"/>
        <color rgb="FF000080"/>
        <rFont val="微軟正黑體"/>
        <family val="2"/>
        <charset val="136"/>
      </rPr>
      <t>溫室氣體排放當量</t>
    </r>
    <r>
      <rPr>
        <b/>
        <sz val="12"/>
        <color rgb="FF000080"/>
        <rFont val="Times New Roman"/>
        <family val="1"/>
      </rPr>
      <t>(</t>
    </r>
    <r>
      <rPr>
        <b/>
        <sz val="12"/>
        <color rgb="FF000080"/>
        <rFont val="微軟正黑體"/>
        <family val="2"/>
        <charset val="136"/>
      </rPr>
      <t>噸</t>
    </r>
    <r>
      <rPr>
        <b/>
        <sz val="12"/>
        <color rgb="FF000080"/>
        <rFont val="Times New Roman"/>
        <family val="1"/>
      </rPr>
      <t>CO</t>
    </r>
    <r>
      <rPr>
        <b/>
        <vertAlign val="subscript"/>
        <sz val="12"/>
        <color rgb="FF000080"/>
        <rFont val="Times New Roman"/>
        <family val="1"/>
      </rPr>
      <t>2</t>
    </r>
    <r>
      <rPr>
        <b/>
        <sz val="12"/>
        <color rgb="FF000080"/>
        <rFont val="Times New Roman"/>
        <family val="1"/>
      </rPr>
      <t>e/</t>
    </r>
    <r>
      <rPr>
        <b/>
        <sz val="12"/>
        <color rgb="FF000080"/>
        <rFont val="微軟正黑體"/>
        <family val="2"/>
        <charset val="136"/>
      </rPr>
      <t>年</t>
    </r>
    <r>
      <rPr>
        <b/>
        <sz val="12"/>
        <color rgb="FF000080"/>
        <rFont val="Times New Roman"/>
        <family val="1"/>
      </rPr>
      <t>)</t>
    </r>
  </si>
  <si>
    <r>
      <t>95%</t>
    </r>
    <r>
      <rPr>
        <b/>
        <sz val="12"/>
        <color rgb="FF000080"/>
        <rFont val="微軟正黑體"/>
        <family val="2"/>
        <charset val="136"/>
      </rPr>
      <t>信賴區間之下限</t>
    </r>
    <r>
      <rPr>
        <b/>
        <vertAlign val="superscript"/>
        <sz val="12"/>
        <color rgb="FF000080"/>
        <rFont val="Times New Roman"/>
        <family val="1"/>
      </rPr>
      <t>7</t>
    </r>
  </si>
  <si>
    <r>
      <t>95%</t>
    </r>
    <r>
      <rPr>
        <b/>
        <sz val="12"/>
        <color rgb="FF000080"/>
        <rFont val="微軟正黑體"/>
        <family val="2"/>
        <charset val="136"/>
      </rPr>
      <t>信賴區間之上限</t>
    </r>
    <r>
      <rPr>
        <b/>
        <vertAlign val="superscript"/>
        <sz val="12"/>
        <color rgb="FF000080"/>
        <rFont val="Times New Roman"/>
        <family val="1"/>
      </rPr>
      <t>8</t>
    </r>
  </si>
  <si>
    <r>
      <rPr>
        <b/>
        <sz val="12"/>
        <color rgb="FF000080"/>
        <rFont val="微軟正黑體"/>
        <family val="2"/>
        <charset val="136"/>
      </rPr>
      <t>係數不確定性資料來源</t>
    </r>
    <r>
      <rPr>
        <b/>
        <vertAlign val="superscript"/>
        <sz val="12"/>
        <color rgb="FF000080"/>
        <rFont val="Times New Roman"/>
        <family val="1"/>
      </rPr>
      <t>9</t>
    </r>
  </si>
  <si>
    <r>
      <rPr>
        <b/>
        <sz val="12"/>
        <color rgb="FF000080"/>
        <rFont val="微軟正黑體"/>
        <family val="2"/>
        <charset val="136"/>
      </rPr>
      <t>排放係數保存單位</t>
    </r>
    <r>
      <rPr>
        <b/>
        <vertAlign val="superscript"/>
        <sz val="12"/>
        <color rgb="FF000080"/>
        <rFont val="Times New Roman"/>
        <family val="1"/>
      </rPr>
      <t>10</t>
    </r>
  </si>
  <si>
    <r>
      <rPr>
        <b/>
        <sz val="12"/>
        <color rgb="FF000066"/>
        <rFont val="微軟正黑體"/>
        <family val="2"/>
        <charset val="136"/>
      </rPr>
      <t>單一溫室氣體不確定性</t>
    </r>
    <r>
      <rPr>
        <b/>
        <vertAlign val="superscript"/>
        <sz val="12"/>
        <color rgb="FF000080"/>
        <rFont val="Times New Roman"/>
        <family val="1"/>
      </rPr>
      <t>11</t>
    </r>
  </si>
  <si>
    <r>
      <t>95%</t>
    </r>
    <r>
      <rPr>
        <b/>
        <sz val="12"/>
        <color rgb="FF000080"/>
        <rFont val="微軟正黑體"/>
        <family val="2"/>
        <charset val="136"/>
      </rPr>
      <t>信賴區間之下限</t>
    </r>
  </si>
  <si>
    <r>
      <t>95%</t>
    </r>
    <r>
      <rPr>
        <b/>
        <sz val="12"/>
        <color rgb="FF000080"/>
        <rFont val="微軟正黑體"/>
        <family val="2"/>
        <charset val="136"/>
      </rPr>
      <t>信賴區間之上限</t>
    </r>
  </si>
  <si>
    <r>
      <rPr>
        <b/>
        <sz val="12"/>
        <color rgb="FF000080"/>
        <rFont val="微軟正黑體"/>
        <family val="2"/>
        <charset val="136"/>
      </rPr>
      <t>係數不確定性資料來源</t>
    </r>
  </si>
  <si>
    <r>
      <rPr>
        <b/>
        <sz val="12"/>
        <color rgb="FF000080"/>
        <rFont val="微軟正黑體"/>
        <family val="2"/>
        <charset val="136"/>
      </rPr>
      <t>排放係數保存單位</t>
    </r>
  </si>
  <si>
    <r>
      <rPr>
        <b/>
        <sz val="12"/>
        <color rgb="FF000080"/>
        <rFont val="微軟正黑體"/>
        <family val="2"/>
        <charset val="136"/>
      </rPr>
      <t>單一溫室氣體不確定性</t>
    </r>
  </si>
  <si>
    <r>
      <rPr>
        <sz val="12"/>
        <color rgb="FF000000"/>
        <rFont val="微軟正黑體"/>
        <family val="2"/>
        <charset val="136"/>
      </rPr>
      <t>活動數據之誤差值，統計學</t>
    </r>
    <r>
      <rPr>
        <sz val="12"/>
        <color rgb="FF000000"/>
        <rFont val="Times New Roman"/>
        <family val="1"/>
      </rPr>
      <t>95%</t>
    </r>
    <r>
      <rPr>
        <sz val="12"/>
        <color rgb="FF000000"/>
        <rFont val="微軟正黑體"/>
        <family val="2"/>
        <charset val="136"/>
      </rPr>
      <t>信賴區間範圍之下限。</t>
    </r>
  </si>
  <si>
    <r>
      <rPr>
        <sz val="12"/>
        <color rgb="FF000000"/>
        <rFont val="微軟正黑體"/>
        <family val="2"/>
        <charset val="136"/>
      </rPr>
      <t>活動數據之誤差值，統計學</t>
    </r>
    <r>
      <rPr>
        <sz val="12"/>
        <color rgb="FF000000"/>
        <rFont val="Times New Roman"/>
        <family val="1"/>
      </rPr>
      <t>95%</t>
    </r>
    <r>
      <rPr>
        <sz val="12"/>
        <color rgb="FF000000"/>
        <rFont val="微軟正黑體"/>
        <family val="2"/>
        <charset val="136"/>
      </rPr>
      <t>信賴區間範圍之上限。</t>
    </r>
  </si>
  <si>
    <r>
      <rPr>
        <sz val="12"/>
        <color rgb="FF000000"/>
        <rFont val="微軟正黑體"/>
        <family val="2"/>
        <charset val="136"/>
      </rPr>
      <t>活動數據誤差值之取得來源，如收據、發票、操作紀錄或請購單等，除填寫表單名稱外，並請將該筆單據之編號註明，以便查核。</t>
    </r>
  </si>
  <si>
    <r>
      <rPr>
        <sz val="12"/>
        <color rgb="FF000000"/>
        <rFont val="微軟正黑體"/>
        <family val="2"/>
        <charset val="136"/>
      </rPr>
      <t>活動數據誤差值之來源資料保存單位，倘以部門代碼表示，請檢附代碼對照表。</t>
    </r>
  </si>
  <si>
    <r>
      <rPr>
        <sz val="12"/>
        <color rgb="FF000000"/>
        <rFont val="微軟正黑體"/>
        <family val="2"/>
        <charset val="136"/>
      </rPr>
      <t>排放係數之誤差值，統計學</t>
    </r>
    <r>
      <rPr>
        <sz val="12"/>
        <color rgb="FF000000"/>
        <rFont val="Times New Roman"/>
        <family val="1"/>
      </rPr>
      <t>95%</t>
    </r>
    <r>
      <rPr>
        <sz val="12"/>
        <color rgb="FF000000"/>
        <rFont val="微軟正黑體"/>
        <family val="2"/>
        <charset val="136"/>
      </rPr>
      <t>信賴區間範圍之下限。</t>
    </r>
  </si>
  <si>
    <r>
      <rPr>
        <sz val="12"/>
        <color rgb="FF000000"/>
        <rFont val="微軟正黑體"/>
        <family val="2"/>
        <charset val="136"/>
      </rPr>
      <t>排放係數之誤差值，統計學</t>
    </r>
    <r>
      <rPr>
        <sz val="12"/>
        <color rgb="FF000000"/>
        <rFont val="Times New Roman"/>
        <family val="1"/>
      </rPr>
      <t>95%</t>
    </r>
    <r>
      <rPr>
        <sz val="12"/>
        <color rgb="FF000000"/>
        <rFont val="微軟正黑體"/>
        <family val="2"/>
        <charset val="136"/>
      </rPr>
      <t>信賴區間範圍之上限。</t>
    </r>
  </si>
  <si>
    <r>
      <rPr>
        <sz val="12"/>
        <color rgb="FF000000"/>
        <rFont val="微軟正黑體"/>
        <family val="2"/>
        <charset val="136"/>
      </rPr>
      <t>排放係數誤差值之取得來源，倘使用預設排放係數，則其來源相同為能源局</t>
    </r>
    <r>
      <rPr>
        <sz val="12"/>
        <color rgb="FF000000"/>
        <rFont val="Times New Roman"/>
        <family val="1"/>
      </rPr>
      <t>2010</t>
    </r>
    <r>
      <rPr>
        <sz val="12"/>
        <color rgb="FF000000"/>
        <rFont val="微軟正黑體"/>
        <family val="2"/>
        <charset val="136"/>
      </rPr>
      <t>年公告熱值，其他來源如</t>
    </r>
    <r>
      <rPr>
        <sz val="12"/>
        <color rgb="FF000000"/>
        <rFont val="Times New Roman"/>
        <family val="1"/>
      </rPr>
      <t>IPCC</t>
    </r>
    <r>
      <rPr>
        <sz val="12"/>
        <color rgb="FF000000"/>
        <rFont val="微軟正黑體"/>
        <family val="2"/>
        <charset val="136"/>
      </rPr>
      <t>、</t>
    </r>
    <r>
      <rPr>
        <sz val="12"/>
        <color rgb="FF000000"/>
        <rFont val="Times New Roman"/>
        <family val="1"/>
      </rPr>
      <t>GHG Protocol</t>
    </r>
    <r>
      <rPr>
        <sz val="12"/>
        <color rgb="FF000000"/>
        <rFont val="微軟正黑體"/>
        <family val="2"/>
        <charset val="136"/>
      </rPr>
      <t>、產業公會、</t>
    </r>
    <r>
      <rPr>
        <sz val="12"/>
        <color rgb="FF000000"/>
        <rFont val="Times New Roman"/>
        <family val="1"/>
      </rPr>
      <t>US EPA</t>
    </r>
    <r>
      <rPr>
        <sz val="12"/>
        <color rgb="FF000000"/>
        <rFont val="微軟正黑體"/>
        <family val="2"/>
        <charset val="136"/>
      </rPr>
      <t>、</t>
    </r>
    <r>
      <rPr>
        <sz val="12"/>
        <color rgb="FF000000"/>
        <rFont val="Times New Roman"/>
        <family val="1"/>
      </rPr>
      <t>IEA</t>
    </r>
    <r>
      <rPr>
        <sz val="12"/>
        <color rgb="FF000000"/>
        <rFont val="微軟正黑體"/>
        <family val="2"/>
        <charset val="136"/>
      </rPr>
      <t>或自行研發等，若名稱過長造成表格填寫不易，亦可使用代碼之方式，但須另行檢附代碼對照表。</t>
    </r>
  </si>
  <si>
    <r>
      <rPr>
        <sz val="12"/>
        <color rgb="FF000000"/>
        <rFont val="微軟正黑體"/>
        <family val="2"/>
        <charset val="136"/>
      </rPr>
      <t>排放係數誤差值之來源資料保存單位，倘以部門代碼表示，請檢附代碼對照表。</t>
    </r>
  </si>
  <si>
    <r>
      <rPr>
        <sz val="12"/>
        <color rgb="FF000000"/>
        <rFont val="微軟正黑體"/>
        <family val="2"/>
        <charset val="136"/>
      </rPr>
      <t>為活動數據之不確定性平方與溫室氣體之排放係數不確定性平方之總和開根號。</t>
    </r>
  </si>
  <si>
    <r>
      <rPr>
        <sz val="12"/>
        <color rgb="FF000000"/>
        <rFont val="微軟正黑體"/>
        <family val="2"/>
        <charset val="136"/>
      </rPr>
      <t>為各類溫室氣體之不確定性與排放當量相乘後平方之加總開根號，除以各類溫室氣體之排放當量總和。</t>
    </r>
  </si>
  <si>
    <r>
      <rPr>
        <b/>
        <sz val="12"/>
        <color rgb="FF000000"/>
        <rFont val="微軟正黑體"/>
        <family val="2"/>
        <charset val="136"/>
      </rPr>
      <t>八、溫室氣體排放量彙總</t>
    </r>
  </si>
  <si>
    <r>
      <rPr>
        <b/>
        <sz val="12"/>
        <color rgb="FF000000"/>
        <rFont val="微軟正黑體"/>
        <family val="2"/>
        <charset val="136"/>
      </rPr>
      <t>彙整表一、全廠電力</t>
    </r>
    <r>
      <rPr>
        <b/>
        <sz val="12"/>
        <color rgb="FF000000"/>
        <rFont val="Times New Roman"/>
        <family val="1"/>
      </rPr>
      <t>*</t>
    </r>
  </si>
  <si>
    <r>
      <rPr>
        <b/>
        <sz val="12"/>
        <color rgb="FF000000"/>
        <rFont val="微軟正黑體"/>
        <family val="2"/>
        <charset val="136"/>
      </rPr>
      <t>全廠蒸汽</t>
    </r>
    <r>
      <rPr>
        <b/>
        <sz val="12"/>
        <color rgb="FF000000"/>
        <rFont val="微軟正黑體"/>
        <family val="2"/>
        <charset val="136"/>
      </rPr>
      <t xml:space="preserve">
產生量</t>
    </r>
    <r>
      <rPr>
        <b/>
        <sz val="12"/>
        <color rgb="FF000000"/>
        <rFont val="微軟正黑體"/>
        <family val="2"/>
        <charset val="136"/>
      </rPr>
      <t xml:space="preserve">
</t>
    </r>
    <r>
      <rPr>
        <b/>
        <sz val="12"/>
        <color rgb="FF000000"/>
        <rFont val="Times New Roman"/>
        <family val="1"/>
      </rPr>
      <t>(</t>
    </r>
    <r>
      <rPr>
        <b/>
        <sz val="12"/>
        <color rgb="FF000000"/>
        <rFont val="微軟正黑體"/>
        <family val="2"/>
        <charset val="136"/>
      </rPr>
      <t>公噸</t>
    </r>
    <r>
      <rPr>
        <b/>
        <sz val="12"/>
        <color rgb="FF000000"/>
        <rFont val="Times New Roman"/>
        <family val="1"/>
      </rPr>
      <t>)</t>
    </r>
  </si>
  <si>
    <r>
      <rPr>
        <b/>
        <sz val="12"/>
        <color rgb="FF000000"/>
        <rFont val="微軟正黑體"/>
        <family val="2"/>
        <charset val="136"/>
      </rPr>
      <t>全廠電力</t>
    </r>
    <r>
      <rPr>
        <b/>
        <sz val="12"/>
        <color rgb="FF000000"/>
        <rFont val="微軟正黑體"/>
        <family val="2"/>
        <charset val="136"/>
      </rPr>
      <t xml:space="preserve">
</t>
    </r>
    <r>
      <rPr>
        <b/>
        <sz val="12"/>
        <color rgb="FF000000"/>
        <rFont val="Times New Roman"/>
        <family val="1"/>
      </rPr>
      <t>(</t>
    </r>
    <r>
      <rPr>
        <b/>
        <sz val="12"/>
        <color rgb="FF000000"/>
        <rFont val="微軟正黑體"/>
        <family val="2"/>
        <charset val="136"/>
      </rPr>
      <t>仟度</t>
    </r>
    <r>
      <rPr>
        <b/>
        <sz val="12"/>
        <color rgb="FF000000"/>
        <rFont val="Times New Roman"/>
        <family val="1"/>
      </rPr>
      <t>)</t>
    </r>
  </si>
  <si>
    <r>
      <rPr>
        <b/>
        <sz val="12"/>
        <color rgb="FF000000"/>
        <rFont val="微軟正黑體"/>
        <family val="2"/>
        <charset val="136"/>
      </rPr>
      <t>全廠火力電力</t>
    </r>
    <r>
      <rPr>
        <b/>
        <sz val="12"/>
        <color rgb="FF000000"/>
        <rFont val="微軟正黑體"/>
        <family val="2"/>
        <charset val="136"/>
      </rPr>
      <t xml:space="preserve">
</t>
    </r>
    <r>
      <rPr>
        <b/>
        <sz val="12"/>
        <color rgb="FF000000"/>
        <rFont val="Times New Roman"/>
        <family val="1"/>
      </rPr>
      <t>(</t>
    </r>
    <r>
      <rPr>
        <b/>
        <sz val="12"/>
        <color rgb="FF000000"/>
        <rFont val="微軟正黑體"/>
        <family val="2"/>
        <charset val="136"/>
      </rPr>
      <t>仟度</t>
    </r>
    <r>
      <rPr>
        <b/>
        <sz val="12"/>
        <color rgb="FF000000"/>
        <rFont val="Times New Roman"/>
        <family val="1"/>
      </rPr>
      <t>)</t>
    </r>
  </si>
  <si>
    <r>
      <rPr>
        <b/>
        <sz val="12"/>
        <color rgb="FF000000"/>
        <rFont val="微軟正黑體"/>
        <family val="2"/>
        <charset val="136"/>
      </rPr>
      <t>風力</t>
    </r>
    <r>
      <rPr>
        <b/>
        <sz val="12"/>
        <color rgb="FF000000"/>
        <rFont val="微軟正黑體"/>
        <family val="2"/>
        <charset val="136"/>
      </rPr>
      <t xml:space="preserve">
</t>
    </r>
    <r>
      <rPr>
        <b/>
        <sz val="12"/>
        <color rgb="FF000000"/>
        <rFont val="Times New Roman"/>
        <family val="1"/>
      </rPr>
      <t>(</t>
    </r>
    <r>
      <rPr>
        <b/>
        <sz val="12"/>
        <color rgb="FF000000"/>
        <rFont val="微軟正黑體"/>
        <family val="2"/>
        <charset val="136"/>
      </rPr>
      <t>仟度</t>
    </r>
    <r>
      <rPr>
        <b/>
        <sz val="12"/>
        <color rgb="FF000000"/>
        <rFont val="Times New Roman"/>
        <family val="1"/>
      </rPr>
      <t>)</t>
    </r>
  </si>
  <si>
    <r>
      <rPr>
        <b/>
        <sz val="12"/>
        <color rgb="FF000000"/>
        <rFont val="微軟正黑體"/>
        <family val="2"/>
        <charset val="136"/>
      </rPr>
      <t>水力</t>
    </r>
    <r>
      <rPr>
        <b/>
        <sz val="12"/>
        <color rgb="FF000000"/>
        <rFont val="微軟正黑體"/>
        <family val="2"/>
        <charset val="136"/>
      </rPr>
      <t xml:space="preserve">
</t>
    </r>
    <r>
      <rPr>
        <b/>
        <sz val="12"/>
        <color rgb="FF000000"/>
        <rFont val="Times New Roman"/>
        <family val="1"/>
      </rPr>
      <t>(</t>
    </r>
    <r>
      <rPr>
        <b/>
        <sz val="12"/>
        <color rgb="FF000000"/>
        <rFont val="微軟正黑體"/>
        <family val="2"/>
        <charset val="136"/>
      </rPr>
      <t>仟度</t>
    </r>
    <r>
      <rPr>
        <b/>
        <sz val="12"/>
        <color rgb="FF000000"/>
        <rFont val="Times New Roman"/>
        <family val="1"/>
      </rPr>
      <t>)</t>
    </r>
  </si>
  <si>
    <r>
      <rPr>
        <b/>
        <sz val="12"/>
        <color rgb="FF000000"/>
        <rFont val="微軟正黑體"/>
        <family val="2"/>
        <charset val="136"/>
      </rPr>
      <t>地熱</t>
    </r>
    <r>
      <rPr>
        <b/>
        <sz val="12"/>
        <color rgb="FF000000"/>
        <rFont val="微軟正黑體"/>
        <family val="2"/>
        <charset val="136"/>
      </rPr>
      <t xml:space="preserve">
</t>
    </r>
    <r>
      <rPr>
        <b/>
        <sz val="12"/>
        <color rgb="FF000000"/>
        <rFont val="Times New Roman"/>
        <family val="1"/>
      </rPr>
      <t>(</t>
    </r>
    <r>
      <rPr>
        <b/>
        <sz val="12"/>
        <color rgb="FF000000"/>
        <rFont val="微軟正黑體"/>
        <family val="2"/>
        <charset val="136"/>
      </rPr>
      <t>仟度</t>
    </r>
    <r>
      <rPr>
        <b/>
        <sz val="12"/>
        <color rgb="FF000000"/>
        <rFont val="Times New Roman"/>
        <family val="1"/>
      </rPr>
      <t>)</t>
    </r>
  </si>
  <si>
    <r>
      <rPr>
        <b/>
        <sz val="12"/>
        <color rgb="FF000000"/>
        <rFont val="微軟正黑體"/>
        <family val="2"/>
        <charset val="136"/>
      </rPr>
      <t>潮汐</t>
    </r>
    <r>
      <rPr>
        <b/>
        <sz val="12"/>
        <color rgb="FF000000"/>
        <rFont val="微軟正黑體"/>
        <family val="2"/>
        <charset val="136"/>
      </rPr>
      <t xml:space="preserve">
</t>
    </r>
    <r>
      <rPr>
        <b/>
        <sz val="12"/>
        <color rgb="FF000000"/>
        <rFont val="Times New Roman"/>
        <family val="1"/>
      </rPr>
      <t>(</t>
    </r>
    <r>
      <rPr>
        <b/>
        <sz val="12"/>
        <color rgb="FF000000"/>
        <rFont val="微軟正黑體"/>
        <family val="2"/>
        <charset val="136"/>
      </rPr>
      <t>仟度</t>
    </r>
    <r>
      <rPr>
        <b/>
        <sz val="12"/>
        <color rgb="FF000000"/>
        <rFont val="Times New Roman"/>
        <family val="1"/>
      </rPr>
      <t>)</t>
    </r>
  </si>
  <si>
    <r>
      <rPr>
        <b/>
        <sz val="12"/>
        <color rgb="FF000000"/>
        <rFont val="微軟正黑體"/>
        <family val="2"/>
        <charset val="136"/>
      </rPr>
      <t>其他再生能源</t>
    </r>
    <r>
      <rPr>
        <b/>
        <sz val="12"/>
        <color rgb="FF000000"/>
        <rFont val="微軟正黑體"/>
        <family val="2"/>
        <charset val="136"/>
      </rPr>
      <t xml:space="preserve">
</t>
    </r>
    <r>
      <rPr>
        <b/>
        <sz val="12"/>
        <color rgb="FF000000"/>
        <rFont val="Times New Roman"/>
        <family val="1"/>
      </rPr>
      <t>(</t>
    </r>
    <r>
      <rPr>
        <b/>
        <sz val="12"/>
        <color rgb="FF000000"/>
        <rFont val="微軟正黑體"/>
        <family val="2"/>
        <charset val="136"/>
      </rPr>
      <t>仟度</t>
    </r>
    <r>
      <rPr>
        <b/>
        <sz val="12"/>
        <color rgb="FF000000"/>
        <rFont val="Times New Roman"/>
        <family val="1"/>
      </rPr>
      <t>)</t>
    </r>
  </si>
  <si>
    <r>
      <rPr>
        <b/>
        <sz val="12"/>
        <color rgb="FF000000"/>
        <rFont val="微軟正黑體"/>
        <family val="2"/>
        <charset val="136"/>
      </rPr>
      <t>其他再生能源</t>
    </r>
    <r>
      <rPr>
        <b/>
        <sz val="12"/>
        <color rgb="FF000000"/>
        <rFont val="微軟正黑體"/>
        <family val="2"/>
        <charset val="136"/>
      </rPr>
      <t xml:space="preserve">
備註</t>
    </r>
  </si>
  <si>
    <r>
      <rPr>
        <b/>
        <sz val="12"/>
        <color rgb="FF000000"/>
        <rFont val="微軟正黑體"/>
        <family val="2"/>
        <charset val="136"/>
      </rPr>
      <t>核能發電量</t>
    </r>
    <r>
      <rPr>
        <b/>
        <sz val="12"/>
        <color rgb="FF000000"/>
        <rFont val="微軟正黑體"/>
        <family val="2"/>
        <charset val="136"/>
      </rPr>
      <t xml:space="preserve">
</t>
    </r>
    <r>
      <rPr>
        <b/>
        <sz val="12"/>
        <color rgb="FF000000"/>
        <rFont val="Times New Roman"/>
        <family val="1"/>
      </rPr>
      <t>(</t>
    </r>
    <r>
      <rPr>
        <b/>
        <sz val="12"/>
        <color rgb="FF000000"/>
        <rFont val="微軟正黑體"/>
        <family val="2"/>
        <charset val="136"/>
      </rPr>
      <t>仟度</t>
    </r>
    <r>
      <rPr>
        <b/>
        <sz val="12"/>
        <color rgb="FF000000"/>
        <rFont val="Times New Roman"/>
        <family val="1"/>
      </rPr>
      <t>)</t>
    </r>
  </si>
  <si>
    <r>
      <rPr>
        <b/>
        <sz val="12"/>
        <color rgb="FF000000"/>
        <rFont val="微軟正黑體"/>
        <family val="2"/>
        <charset val="136"/>
      </rPr>
      <t>其他發電量</t>
    </r>
    <r>
      <rPr>
        <b/>
        <sz val="12"/>
        <color rgb="FF000000"/>
        <rFont val="微軟正黑體"/>
        <family val="2"/>
        <charset val="136"/>
      </rPr>
      <t xml:space="preserve">
</t>
    </r>
    <r>
      <rPr>
        <b/>
        <sz val="12"/>
        <color rgb="FF000000"/>
        <rFont val="Times New Roman"/>
        <family val="1"/>
      </rPr>
      <t>(</t>
    </r>
    <r>
      <rPr>
        <b/>
        <sz val="12"/>
        <color rgb="FF000000"/>
        <rFont val="微軟正黑體"/>
        <family val="2"/>
        <charset val="136"/>
      </rPr>
      <t>仟度</t>
    </r>
    <r>
      <rPr>
        <b/>
        <sz val="12"/>
        <color rgb="FF000000"/>
        <rFont val="Times New Roman"/>
        <family val="1"/>
      </rPr>
      <t>)</t>
    </r>
  </si>
  <si>
    <r>
      <rPr>
        <b/>
        <sz val="12"/>
        <color rgb="FF000000"/>
        <rFont val="微軟正黑體"/>
        <family val="2"/>
        <charset val="136"/>
      </rPr>
      <t>其他發電量</t>
    </r>
    <r>
      <rPr>
        <b/>
        <sz val="12"/>
        <color rgb="FF000000"/>
        <rFont val="微軟正黑體"/>
        <family val="2"/>
        <charset val="136"/>
      </rPr>
      <t xml:space="preserve">
備註</t>
    </r>
  </si>
  <si>
    <t>彙整表二、全廠七大溫室氣體排放量統計表</t>
  </si>
  <si>
    <r>
      <t>CO</t>
    </r>
    <r>
      <rPr>
        <b/>
        <vertAlign val="subscript"/>
        <sz val="12"/>
        <color rgb="FF000000"/>
        <rFont val="Times New Roman"/>
        <family val="1"/>
      </rPr>
      <t>2</t>
    </r>
  </si>
  <si>
    <r>
      <t>CH</t>
    </r>
    <r>
      <rPr>
        <b/>
        <vertAlign val="subscript"/>
        <sz val="12"/>
        <color rgb="FF000000"/>
        <rFont val="Times New Roman"/>
        <family val="1"/>
      </rPr>
      <t>4</t>
    </r>
  </si>
  <si>
    <r>
      <t>N</t>
    </r>
    <r>
      <rPr>
        <b/>
        <vertAlign val="subscript"/>
        <sz val="12"/>
        <color rgb="FF000000"/>
        <rFont val="Times New Roman"/>
        <family val="1"/>
      </rPr>
      <t>2</t>
    </r>
    <r>
      <rPr>
        <b/>
        <sz val="12"/>
        <color rgb="FF000000"/>
        <rFont val="Times New Roman"/>
        <family val="1"/>
      </rPr>
      <t>O</t>
    </r>
  </si>
  <si>
    <t>HFCs</t>
  </si>
  <si>
    <t>PFCs</t>
  </si>
  <si>
    <r>
      <t>SF</t>
    </r>
    <r>
      <rPr>
        <b/>
        <vertAlign val="subscript"/>
        <sz val="12"/>
        <color rgb="FF000000"/>
        <rFont val="Times New Roman"/>
        <family val="1"/>
      </rPr>
      <t>6</t>
    </r>
  </si>
  <si>
    <r>
      <t>NF</t>
    </r>
    <r>
      <rPr>
        <b/>
        <vertAlign val="subscript"/>
        <sz val="12"/>
        <color rgb="FF000000"/>
        <rFont val="Times New Roman"/>
        <family val="1"/>
      </rPr>
      <t>3</t>
    </r>
  </si>
  <si>
    <r>
      <t>七種溫室氣體年總排放當量</t>
    </r>
    <r>
      <rPr>
        <b/>
        <vertAlign val="superscript"/>
        <sz val="12"/>
        <color rgb="FF000000"/>
        <rFont val="微軟正黑體"/>
        <family val="2"/>
        <charset val="136"/>
      </rPr>
      <t>註</t>
    </r>
  </si>
  <si>
    <r>
      <rPr>
        <b/>
        <sz val="12"/>
        <color rgb="FF000000"/>
        <rFont val="微軟正黑體"/>
        <family val="2"/>
        <charset val="136"/>
      </rPr>
      <t>生質排放當量</t>
    </r>
  </si>
  <si>
    <r>
      <rPr>
        <b/>
        <sz val="12"/>
        <color rgb="FF000000"/>
        <rFont val="微軟正黑體"/>
        <family val="2"/>
        <charset val="136"/>
      </rPr>
      <t>排放當量</t>
    </r>
    <r>
      <rPr>
        <b/>
        <sz val="12"/>
        <color rgb="FF000000"/>
        <rFont val="微軟正黑體"/>
        <family val="2"/>
        <charset val="136"/>
      </rPr>
      <t xml:space="preserve">
</t>
    </r>
    <r>
      <rPr>
        <b/>
        <sz val="12"/>
        <color rgb="FF000000"/>
        <rFont val="Times New Roman"/>
        <family val="1"/>
      </rPr>
      <t>(</t>
    </r>
    <r>
      <rPr>
        <b/>
        <sz val="12"/>
        <color rgb="FF000000"/>
        <rFont val="微軟正黑體"/>
        <family val="2"/>
        <charset val="136"/>
      </rPr>
      <t>公噸</t>
    </r>
    <r>
      <rPr>
        <b/>
        <sz val="12"/>
        <color rgb="FF000000"/>
        <rFont val="Times New Roman"/>
        <family val="1"/>
      </rPr>
      <t>CO</t>
    </r>
    <r>
      <rPr>
        <b/>
        <vertAlign val="subscript"/>
        <sz val="12"/>
        <color rgb="FF000000"/>
        <rFont val="Times New Roman"/>
        <family val="1"/>
      </rPr>
      <t>2</t>
    </r>
    <r>
      <rPr>
        <b/>
        <sz val="12"/>
        <color rgb="FF000000"/>
        <rFont val="Times New Roman"/>
        <family val="1"/>
      </rPr>
      <t>e/</t>
    </r>
    <r>
      <rPr>
        <b/>
        <sz val="12"/>
        <color rgb="FF000000"/>
        <rFont val="微軟正黑體"/>
        <family val="2"/>
        <charset val="136"/>
      </rPr>
      <t>年</t>
    </r>
    <r>
      <rPr>
        <b/>
        <sz val="12"/>
        <color rgb="FF000000"/>
        <rFont val="Times New Roman"/>
        <family val="1"/>
      </rPr>
      <t>)</t>
    </r>
  </si>
  <si>
    <r>
      <rPr>
        <b/>
        <sz val="12"/>
        <color rgb="FF000000"/>
        <rFont val="微軟正黑體"/>
        <family val="2"/>
        <charset val="136"/>
      </rPr>
      <t>氣體別占比</t>
    </r>
    <r>
      <rPr>
        <b/>
        <sz val="12"/>
        <color rgb="FF000000"/>
        <rFont val="微軟正黑體"/>
        <family val="2"/>
        <charset val="136"/>
      </rPr>
      <t xml:space="preserve">
</t>
    </r>
    <r>
      <rPr>
        <b/>
        <sz val="12"/>
        <color rgb="FF000000"/>
        <rFont val="Times New Roman"/>
        <family val="1"/>
      </rPr>
      <t>(</t>
    </r>
    <r>
      <rPr>
        <b/>
        <sz val="12"/>
        <color rgb="FF000000"/>
        <rFont val="微軟正黑體"/>
        <family val="2"/>
        <charset val="136"/>
      </rPr>
      <t>％</t>
    </r>
    <r>
      <rPr>
        <b/>
        <sz val="12"/>
        <color rgb="FF000000"/>
        <rFont val="Times New Roman"/>
        <family val="1"/>
      </rPr>
      <t>)</t>
    </r>
  </si>
  <si>
    <r>
      <rPr>
        <sz val="12"/>
        <color rgb="FF000000"/>
        <rFont val="微軟正黑體"/>
        <family val="2"/>
        <charset val="136"/>
      </rPr>
      <t>註：依溫室氣體排放量盤查登錄管理辦法第二條第一款規定，溫室氣體排放量以公噸二氧化碳當量</t>
    </r>
    <r>
      <rPr>
        <sz val="12"/>
        <color rgb="FF000000"/>
        <rFont val="Times New Roman"/>
        <family val="1"/>
      </rPr>
      <t>(</t>
    </r>
    <r>
      <rPr>
        <sz val="12"/>
        <color rgb="FF000000"/>
        <rFont val="微軟正黑體"/>
        <family val="2"/>
        <charset val="136"/>
      </rPr>
      <t>公噸</t>
    </r>
    <r>
      <rPr>
        <sz val="12"/>
        <color rgb="FF000000"/>
        <rFont val="Times New Roman"/>
        <family val="1"/>
      </rPr>
      <t>CO</t>
    </r>
    <r>
      <rPr>
        <vertAlign val="subscript"/>
        <sz val="12"/>
        <color rgb="FF000000"/>
        <rFont val="Times New Roman"/>
        <family val="1"/>
      </rPr>
      <t>2</t>
    </r>
    <r>
      <rPr>
        <sz val="12"/>
        <color rgb="FF000000"/>
        <rFont val="Times New Roman"/>
        <family val="1"/>
      </rPr>
      <t>e)</t>
    </r>
    <r>
      <rPr>
        <sz val="12"/>
        <color rgb="FF000000"/>
        <rFont val="微軟正黑體"/>
        <family val="2"/>
        <charset val="136"/>
      </rPr>
      <t>表示，並四捨五入至小數點後第三位。</t>
    </r>
  </si>
  <si>
    <t>彙整表三、範疇一七大溫室氣體排放量統計表</t>
  </si>
  <si>
    <t>SF6</t>
  </si>
  <si>
    <t>範疇一七種溫室氣體年總排放當量</t>
  </si>
  <si>
    <r>
      <rPr>
        <b/>
        <sz val="12"/>
        <color rgb="FF000000"/>
        <rFont val="微軟正黑體"/>
        <family val="2"/>
        <charset val="136"/>
      </rPr>
      <t>彙整表四、全廠溫室氣體範疇別及範疇一排放型式排放量統計表</t>
    </r>
  </si>
  <si>
    <r>
      <rPr>
        <b/>
        <sz val="12"/>
        <color rgb="FF000000"/>
        <rFont val="微軟正黑體"/>
        <family val="2"/>
        <charset val="136"/>
      </rPr>
      <t>範疇</t>
    </r>
    <r>
      <rPr>
        <b/>
        <sz val="12"/>
        <color rgb="FF000000"/>
        <rFont val="Times New Roman"/>
        <family val="1"/>
      </rPr>
      <t>1</t>
    </r>
  </si>
  <si>
    <r>
      <rPr>
        <b/>
        <sz val="12"/>
        <color rgb="FF000000"/>
        <rFont val="微軟正黑體"/>
        <family val="2"/>
        <charset val="136"/>
      </rPr>
      <t>範疇</t>
    </r>
    <r>
      <rPr>
        <b/>
        <sz val="12"/>
        <color rgb="FF000000"/>
        <rFont val="Times New Roman"/>
        <family val="1"/>
      </rPr>
      <t>2</t>
    </r>
  </si>
  <si>
    <r>
      <rPr>
        <b/>
        <sz val="12"/>
        <color rgb="FF000000"/>
        <rFont val="微軟正黑體"/>
        <family val="2"/>
        <charset val="136"/>
      </rPr>
      <t>範疇</t>
    </r>
    <r>
      <rPr>
        <b/>
        <sz val="12"/>
        <color rgb="FF000000"/>
        <rFont val="Times New Roman"/>
        <family val="1"/>
      </rPr>
      <t>3</t>
    </r>
  </si>
  <si>
    <r>
      <t>總排放當量</t>
    </r>
    <r>
      <rPr>
        <b/>
        <vertAlign val="superscript"/>
        <sz val="12"/>
        <color rgb="FF000000"/>
        <rFont val="微軟正黑體"/>
        <family val="2"/>
        <charset val="136"/>
      </rPr>
      <t>註</t>
    </r>
  </si>
  <si>
    <r>
      <rPr>
        <b/>
        <sz val="12"/>
        <color rgb="FF000000"/>
        <rFont val="微軟正黑體"/>
        <family val="2"/>
        <charset val="136"/>
      </rPr>
      <t>固定排放</t>
    </r>
  </si>
  <si>
    <r>
      <rPr>
        <b/>
        <sz val="12"/>
        <color rgb="FF000000"/>
        <rFont val="微軟正黑體"/>
        <family val="2"/>
        <charset val="136"/>
      </rPr>
      <t>製程排放</t>
    </r>
  </si>
  <si>
    <r>
      <rPr>
        <b/>
        <sz val="12"/>
        <color rgb="FF000000"/>
        <rFont val="微軟正黑體"/>
        <family val="2"/>
        <charset val="136"/>
      </rPr>
      <t>移動排放</t>
    </r>
  </si>
  <si>
    <r>
      <rPr>
        <b/>
        <sz val="12"/>
        <color rgb="FF000000"/>
        <rFont val="微軟正黑體"/>
        <family val="2"/>
        <charset val="136"/>
      </rPr>
      <t>逸散排放</t>
    </r>
  </si>
  <si>
    <r>
      <rPr>
        <b/>
        <sz val="12"/>
        <color rgb="FF000000"/>
        <rFont val="微軟正黑體"/>
        <family val="2"/>
        <charset val="136"/>
      </rPr>
      <t>能源間接排放</t>
    </r>
  </si>
  <si>
    <r>
      <rPr>
        <b/>
        <sz val="12"/>
        <color rgb="FF000000"/>
        <rFont val="微軟正黑體"/>
        <family val="2"/>
        <charset val="136"/>
      </rPr>
      <t>其他間接排放</t>
    </r>
  </si>
  <si>
    <r>
      <rPr>
        <b/>
        <sz val="12"/>
        <color rgb="FF000000"/>
        <rFont val="微軟正黑體"/>
        <family val="2"/>
        <charset val="136"/>
      </rPr>
      <t>彙整表五、全廠溫室氣體數據等級評分結果</t>
    </r>
  </si>
  <si>
    <r>
      <rPr>
        <b/>
        <sz val="12"/>
        <color rgb="FF000000"/>
        <rFont val="微軟正黑體"/>
        <family val="2"/>
        <charset val="136"/>
      </rPr>
      <t>彙整表六、溫室氣體不確定性量化評估結果</t>
    </r>
  </si>
  <si>
    <r>
      <rPr>
        <b/>
        <sz val="12"/>
        <color rgb="FF000000"/>
        <rFont val="微軟正黑體"/>
        <family val="2"/>
        <charset val="136"/>
      </rPr>
      <t>等級</t>
    </r>
  </si>
  <si>
    <r>
      <rPr>
        <b/>
        <sz val="12"/>
        <color rgb="FF000000"/>
        <rFont val="微軟正黑體"/>
        <family val="2"/>
        <charset val="136"/>
      </rPr>
      <t>第一級</t>
    </r>
  </si>
  <si>
    <r>
      <rPr>
        <b/>
        <sz val="12"/>
        <color rgb="FF000000"/>
        <rFont val="微軟正黑體"/>
        <family val="2"/>
        <charset val="136"/>
      </rPr>
      <t>第二級</t>
    </r>
  </si>
  <si>
    <r>
      <rPr>
        <b/>
        <sz val="12"/>
        <color rgb="FF000000"/>
        <rFont val="微軟正黑體"/>
        <family val="2"/>
        <charset val="136"/>
      </rPr>
      <t>第三級</t>
    </r>
  </si>
  <si>
    <t>進行不確定性評估之排放量絕對值加總</t>
  </si>
  <si>
    <t>排放總量絕對值加總</t>
  </si>
  <si>
    <r>
      <rPr>
        <b/>
        <sz val="12"/>
        <color rgb="FF000000"/>
        <rFont val="微軟正黑體"/>
        <family val="2"/>
        <charset val="136"/>
      </rPr>
      <t>本清冊之總不確定性</t>
    </r>
  </si>
  <si>
    <r>
      <rPr>
        <b/>
        <sz val="12"/>
        <color rgb="FF000000"/>
        <rFont val="微軟正黑體"/>
        <family val="2"/>
        <charset val="136"/>
      </rPr>
      <t>評分範圍</t>
    </r>
  </si>
  <si>
    <r>
      <t>X&lt;10</t>
    </r>
    <r>
      <rPr>
        <b/>
        <sz val="12"/>
        <color rgb="FF000000"/>
        <rFont val="微軟正黑體"/>
        <family val="2"/>
        <charset val="136"/>
      </rPr>
      <t>分</t>
    </r>
  </si>
  <si>
    <r>
      <t>10</t>
    </r>
    <r>
      <rPr>
        <b/>
        <sz val="12"/>
        <color rgb="FF000000"/>
        <rFont val="微軟正黑體"/>
        <family val="2"/>
        <charset val="136"/>
      </rPr>
      <t>分≦</t>
    </r>
    <r>
      <rPr>
        <b/>
        <sz val="12"/>
        <color rgb="FF000000"/>
        <rFont val="Times New Roman"/>
        <family val="1"/>
      </rPr>
      <t>X&lt;19</t>
    </r>
    <r>
      <rPr>
        <b/>
        <sz val="12"/>
        <color rgb="FF000000"/>
        <rFont val="微軟正黑體"/>
        <family val="2"/>
        <charset val="136"/>
      </rPr>
      <t>分</t>
    </r>
  </si>
  <si>
    <r>
      <t>19</t>
    </r>
    <r>
      <rPr>
        <b/>
        <sz val="12"/>
        <color rgb="FF000000"/>
        <rFont val="微軟正黑體"/>
        <family val="2"/>
        <charset val="136"/>
      </rPr>
      <t>≦</t>
    </r>
    <r>
      <rPr>
        <b/>
        <sz val="12"/>
        <color rgb="FF000000"/>
        <rFont val="Times New Roman"/>
        <family val="1"/>
      </rPr>
      <t>X</t>
    </r>
    <r>
      <rPr>
        <b/>
        <sz val="12"/>
        <color rgb="FF000000"/>
        <rFont val="微軟正黑體"/>
        <family val="2"/>
        <charset val="136"/>
      </rPr>
      <t>≦</t>
    </r>
    <r>
      <rPr>
        <b/>
        <sz val="12"/>
        <color rgb="FF000000"/>
        <rFont val="Times New Roman"/>
        <family val="1"/>
      </rPr>
      <t>27</t>
    </r>
    <r>
      <rPr>
        <b/>
        <sz val="12"/>
        <color rgb="FF000000"/>
        <rFont val="微軟正黑體"/>
        <family val="2"/>
        <charset val="136"/>
      </rPr>
      <t>分</t>
    </r>
  </si>
  <si>
    <r>
      <rPr>
        <b/>
        <sz val="12"/>
        <color rgb="FF000000"/>
        <rFont val="微軟正黑體"/>
        <family val="2"/>
        <charset val="136"/>
      </rPr>
      <t>個數</t>
    </r>
  </si>
  <si>
    <r>
      <rPr>
        <b/>
        <sz val="12"/>
        <color rgb="FF000000"/>
        <rFont val="微軟正黑體"/>
        <family val="2"/>
        <charset val="136"/>
      </rPr>
      <t>進行不確定性評估之排放量佔總排放量之比例</t>
    </r>
  </si>
  <si>
    <r>
      <t>95%</t>
    </r>
    <r>
      <rPr>
        <b/>
        <sz val="12"/>
        <color rgb="FF000000"/>
        <rFont val="微軟正黑體"/>
        <family val="2"/>
        <charset val="136"/>
      </rPr>
      <t>信賴區間下限</t>
    </r>
  </si>
  <si>
    <r>
      <t>95%</t>
    </r>
    <r>
      <rPr>
        <b/>
        <sz val="12"/>
        <color rgb="FF000000"/>
        <rFont val="微軟正黑體"/>
        <family val="2"/>
        <charset val="136"/>
      </rPr>
      <t>信賴區間上限</t>
    </r>
  </si>
  <si>
    <r>
      <rPr>
        <b/>
        <sz val="12"/>
        <color rgb="FF000000"/>
        <rFont val="微軟正黑體"/>
        <family val="2"/>
        <charset val="136"/>
      </rPr>
      <t>清冊等級總平均分數</t>
    </r>
  </si>
  <si>
    <r>
      <rPr>
        <b/>
        <sz val="12"/>
        <color rgb="FF000000"/>
        <rFont val="微軟正黑體"/>
        <family val="2"/>
        <charset val="136"/>
      </rPr>
      <t>清冊級別</t>
    </r>
  </si>
  <si>
    <t>九、全廠電力、蒸汽供需情況</t>
  </si>
  <si>
    <r>
      <rPr>
        <b/>
        <sz val="12"/>
        <color rgb="FF000000"/>
        <rFont val="微軟正黑體"/>
        <family val="2"/>
        <charset val="136"/>
      </rPr>
      <t>離網電力供應者或及蒸汽生產者應填寫本表</t>
    </r>
  </si>
  <si>
    <t>能源生產一覽表</t>
  </si>
  <si>
    <r>
      <rPr>
        <b/>
        <sz val="12"/>
        <color rgb="FF000066"/>
        <rFont val="微軟正黑體"/>
        <family val="2"/>
        <charset val="136"/>
      </rPr>
      <t>生產能源類別</t>
    </r>
  </si>
  <si>
    <r>
      <rPr>
        <b/>
        <sz val="12"/>
        <color rgb="FF000066"/>
        <rFont val="微軟正黑體"/>
        <family val="2"/>
        <charset val="136"/>
      </rPr>
      <t>產量</t>
    </r>
  </si>
  <si>
    <r>
      <rPr>
        <b/>
        <sz val="12"/>
        <color rgb="FF000066"/>
        <rFont val="微軟正黑體"/>
        <family val="2"/>
        <charset val="136"/>
      </rPr>
      <t>單位</t>
    </r>
  </si>
  <si>
    <r>
      <rPr>
        <b/>
        <sz val="12"/>
        <color rgb="FF000066"/>
        <rFont val="微軟正黑體"/>
        <family val="2"/>
        <charset val="136"/>
      </rPr>
      <t>自用量</t>
    </r>
  </si>
  <si>
    <t>單位</t>
  </si>
  <si>
    <r>
      <rPr>
        <b/>
        <sz val="12"/>
        <color rgb="FF000066"/>
        <rFont val="微軟正黑體"/>
        <family val="2"/>
        <charset val="136"/>
      </rPr>
      <t>外售量</t>
    </r>
  </si>
  <si>
    <t>說明電力/蒸汽外售對象(若為併網電力供應者，毋需填寫)</t>
  </si>
  <si>
    <t>外售能源類別</t>
  </si>
  <si>
    <t>外售對象</t>
  </si>
  <si>
    <t>外售量</t>
  </si>
  <si>
    <r>
      <rPr>
        <b/>
        <sz val="10"/>
        <color rgb="FF000066"/>
        <rFont val="微軟正黑體"/>
        <family val="2"/>
        <charset val="136"/>
      </rPr>
      <t>溫室氣體排放係數管理表</t>
    </r>
    <r>
      <rPr>
        <b/>
        <sz val="10"/>
        <color rgb="FF000066"/>
        <rFont val="Traditional Arabic"/>
        <family val="1"/>
        <charset val="178"/>
      </rPr>
      <t>6.0.4</t>
    </r>
    <r>
      <rPr>
        <b/>
        <sz val="10"/>
        <color rgb="FF000066"/>
        <rFont val="微軟正黑體"/>
        <family val="2"/>
        <charset val="136"/>
      </rPr>
      <t>版</t>
    </r>
  </si>
  <si>
    <r>
      <rPr>
        <b/>
        <sz val="10"/>
        <color rgb="FFFF0000"/>
        <rFont val="微軟正黑體"/>
        <family val="2"/>
        <charset val="136"/>
      </rPr>
      <t>適用於</t>
    </r>
    <r>
      <rPr>
        <b/>
        <sz val="10"/>
        <color rgb="FFFF0000"/>
        <rFont val="Traditional Arabic"/>
        <family val="1"/>
        <charset val="178"/>
      </rPr>
      <t>108</t>
    </r>
    <r>
      <rPr>
        <b/>
        <sz val="10"/>
        <color rgb="FFFF0000"/>
        <rFont val="微軟正黑體"/>
        <family val="2"/>
        <charset val="136"/>
      </rPr>
      <t>年之盤查作業</t>
    </r>
  </si>
  <si>
    <r>
      <rPr>
        <b/>
        <sz val="10"/>
        <color rgb="FF000080"/>
        <rFont val="微軟正黑體"/>
        <family val="2"/>
        <charset val="136"/>
      </rPr>
      <t>範疇別</t>
    </r>
  </si>
  <si>
    <r>
      <rPr>
        <b/>
        <sz val="10"/>
        <color rgb="FF000080"/>
        <rFont val="微軟正黑體"/>
        <family val="2"/>
        <charset val="136"/>
      </rPr>
      <t>排放型式</t>
    </r>
  </si>
  <si>
    <r>
      <rPr>
        <b/>
        <sz val="10"/>
        <color rgb="FF000080"/>
        <rFont val="微軟正黑體"/>
        <family val="2"/>
        <charset val="136"/>
      </rPr>
      <t>溫室</t>
    </r>
    <r>
      <rPr>
        <b/>
        <sz val="10"/>
        <color rgb="FF000080"/>
        <rFont val="微軟正黑體"/>
        <family val="2"/>
        <charset val="136"/>
      </rPr>
      <t xml:space="preserve">
氣體</t>
    </r>
  </si>
  <si>
    <r>
      <rPr>
        <b/>
        <sz val="10"/>
        <color rgb="FF000080"/>
        <rFont val="微軟正黑體"/>
        <family val="2"/>
        <charset val="136"/>
      </rPr>
      <t>原燃物料或產品</t>
    </r>
  </si>
  <si>
    <r>
      <rPr>
        <b/>
        <sz val="10"/>
        <color rgb="FF000080"/>
        <rFont val="微軟正黑體"/>
        <family val="2"/>
        <charset val="136"/>
      </rPr>
      <t>燃料別</t>
    </r>
  </si>
  <si>
    <r>
      <t>IPCC</t>
    </r>
    <r>
      <rPr>
        <b/>
        <sz val="10"/>
        <color rgb="FF000080"/>
        <rFont val="微軟正黑體"/>
        <family val="2"/>
        <charset val="136"/>
      </rPr>
      <t>原始係數名稱</t>
    </r>
  </si>
  <si>
    <t>A</t>
  </si>
  <si>
    <t>B</t>
  </si>
  <si>
    <t>C=A×B×(44/12)×1000</t>
  </si>
  <si>
    <t>D</t>
  </si>
  <si>
    <t>E</t>
  </si>
  <si>
    <r>
      <t>F=C×4186.8×10</t>
    </r>
    <r>
      <rPr>
        <b/>
        <vertAlign val="superscript"/>
        <sz val="10"/>
        <color rgb="FF000080"/>
        <rFont val="Traditional Arabic"/>
        <family val="1"/>
        <charset val="178"/>
      </rPr>
      <t>-9</t>
    </r>
    <r>
      <rPr>
        <b/>
        <sz val="10"/>
        <color rgb="FF000080"/>
        <rFont val="Traditional Arabic"/>
        <family val="1"/>
        <charset val="178"/>
      </rPr>
      <t>×10</t>
    </r>
    <r>
      <rPr>
        <b/>
        <vertAlign val="superscript"/>
        <sz val="10"/>
        <color rgb="FF000080"/>
        <rFont val="Traditional Arabic"/>
        <family val="1"/>
        <charset val="178"/>
      </rPr>
      <t>-3</t>
    </r>
  </si>
  <si>
    <t>G</t>
  </si>
  <si>
    <r>
      <rPr>
        <b/>
        <sz val="10"/>
        <color rgb="FF000080"/>
        <rFont val="微軟正黑體"/>
        <family val="2"/>
        <charset val="136"/>
      </rPr>
      <t>熱值資料來源</t>
    </r>
  </si>
  <si>
    <t>H=F×G</t>
  </si>
  <si>
    <t>I</t>
  </si>
  <si>
    <t>J</t>
  </si>
  <si>
    <t>熱值資料來源</t>
  </si>
  <si>
    <t>排放係數不確定數值來源</t>
  </si>
  <si>
    <r>
      <rPr>
        <b/>
        <sz val="10"/>
        <color rgb="FF000080"/>
        <rFont val="微軟正黑體"/>
        <family val="2"/>
        <charset val="136"/>
      </rPr>
      <t>備註</t>
    </r>
  </si>
  <si>
    <r>
      <rPr>
        <b/>
        <sz val="10"/>
        <color rgb="FF000080"/>
        <rFont val="微軟正黑體"/>
        <family val="2"/>
        <charset val="136"/>
      </rPr>
      <t>代碼</t>
    </r>
  </si>
  <si>
    <r>
      <rPr>
        <b/>
        <sz val="10"/>
        <color rgb="FF000080"/>
        <rFont val="微軟正黑體"/>
        <family val="2"/>
        <charset val="136"/>
      </rPr>
      <t>名稱</t>
    </r>
  </si>
  <si>
    <r>
      <t>IPCC 2006</t>
    </r>
    <r>
      <rPr>
        <b/>
        <sz val="10"/>
        <color rgb="FF000080"/>
        <rFont val="微軟正黑體"/>
        <family val="2"/>
        <charset val="136"/>
      </rPr>
      <t>年</t>
    </r>
    <r>
      <rPr>
        <b/>
        <sz val="10"/>
        <color rgb="FF000080"/>
        <rFont val="Traditional Arabic"/>
        <family val="1"/>
        <charset val="178"/>
      </rPr>
      <t>C</t>
    </r>
    <r>
      <rPr>
        <b/>
        <sz val="10"/>
        <color rgb="FF000080"/>
        <rFont val="微軟正黑體"/>
        <family val="2"/>
        <charset val="136"/>
      </rPr>
      <t>排放係數</t>
    </r>
  </si>
  <si>
    <r>
      <rPr>
        <b/>
        <sz val="10"/>
        <color rgb="FF000080"/>
        <rFont val="微軟正黑體"/>
        <family val="2"/>
        <charset val="136"/>
      </rPr>
      <t>碳氧化因子</t>
    </r>
  </si>
  <si>
    <r>
      <t>IPCC 2006</t>
    </r>
    <r>
      <rPr>
        <b/>
        <sz val="10"/>
        <color rgb="FF000080"/>
        <rFont val="微軟正黑體"/>
        <family val="2"/>
        <charset val="136"/>
      </rPr>
      <t>年</t>
    </r>
    <r>
      <rPr>
        <b/>
        <sz val="10"/>
        <color rgb="FF000080"/>
        <rFont val="Traditional Arabic"/>
        <family val="1"/>
        <charset val="178"/>
      </rPr>
      <t>CO2</t>
    </r>
    <r>
      <rPr>
        <b/>
        <sz val="10"/>
        <color rgb="FF000080"/>
        <rFont val="微軟正黑體"/>
        <family val="2"/>
        <charset val="136"/>
      </rPr>
      <t>排放係數</t>
    </r>
  </si>
  <si>
    <r>
      <t>IPCC 2006</t>
    </r>
    <r>
      <rPr>
        <b/>
        <sz val="10"/>
        <color rgb="FF000080"/>
        <rFont val="微軟正黑體"/>
        <family val="2"/>
        <charset val="136"/>
      </rPr>
      <t>年</t>
    </r>
    <r>
      <rPr>
        <b/>
        <sz val="10"/>
        <color rgb="FF000080"/>
        <rFont val="Traditional Arabic"/>
        <family val="1"/>
        <charset val="178"/>
      </rPr>
      <t>CO2</t>
    </r>
    <r>
      <rPr>
        <b/>
        <sz val="10"/>
        <color rgb="FF000080"/>
        <rFont val="微軟正黑體"/>
        <family val="2"/>
        <charset val="136"/>
      </rPr>
      <t>排放係數之不確定性</t>
    </r>
  </si>
  <si>
    <r>
      <rPr>
        <b/>
        <sz val="10"/>
        <color rgb="FF000080"/>
        <rFont val="微軟正黑體"/>
        <family val="2"/>
        <charset val="136"/>
      </rPr>
      <t>原始係數</t>
    </r>
  </si>
  <si>
    <r>
      <rPr>
        <b/>
        <sz val="10"/>
        <color rgb="FF000080"/>
        <rFont val="微軟正黑體"/>
        <family val="2"/>
        <charset val="136"/>
      </rPr>
      <t>我國熱值</t>
    </r>
  </si>
  <si>
    <r>
      <rPr>
        <b/>
        <sz val="10"/>
        <color rgb="FF000080"/>
        <rFont val="微軟正黑體"/>
        <family val="2"/>
        <charset val="136"/>
      </rPr>
      <t>建議排放係數</t>
    </r>
  </si>
  <si>
    <r>
      <rPr>
        <b/>
        <sz val="10"/>
        <color rgb="FF000080"/>
        <rFont val="微軟正黑體"/>
        <family val="2"/>
        <charset val="136"/>
      </rPr>
      <t>建議排放係數之不確定性</t>
    </r>
  </si>
  <si>
    <r>
      <t>C</t>
    </r>
    <r>
      <rPr>
        <b/>
        <sz val="10"/>
        <color rgb="FF000080"/>
        <rFont val="微軟正黑體"/>
        <family val="2"/>
        <charset val="136"/>
      </rPr>
      <t>排放</t>
    </r>
    <r>
      <rPr>
        <b/>
        <sz val="10"/>
        <color rgb="FF000080"/>
        <rFont val="微軟正黑體"/>
        <family val="2"/>
        <charset val="136"/>
      </rPr>
      <t xml:space="preserve">
係數</t>
    </r>
  </si>
  <si>
    <r>
      <rPr>
        <b/>
        <sz val="10"/>
        <color rgb="FF000080"/>
        <rFont val="微軟正黑體"/>
        <family val="2"/>
        <charset val="136"/>
      </rPr>
      <t>單位</t>
    </r>
  </si>
  <si>
    <r>
      <t>CO2</t>
    </r>
    <r>
      <rPr>
        <b/>
        <sz val="10"/>
        <color rgb="FF000080"/>
        <rFont val="微軟正黑體"/>
        <family val="2"/>
        <charset val="136"/>
      </rPr>
      <t>排放係數</t>
    </r>
  </si>
  <si>
    <r>
      <t>95%</t>
    </r>
    <r>
      <rPr>
        <b/>
        <sz val="10"/>
        <color rgb="FF000080"/>
        <rFont val="微軟正黑體"/>
        <family val="2"/>
        <charset val="136"/>
      </rPr>
      <t>信賴區間下限</t>
    </r>
  </si>
  <si>
    <r>
      <t>95%</t>
    </r>
    <r>
      <rPr>
        <b/>
        <sz val="10"/>
        <color rgb="FF000080"/>
        <rFont val="微軟正黑體"/>
        <family val="2"/>
        <charset val="136"/>
      </rPr>
      <t>信賴區間上限</t>
    </r>
  </si>
  <si>
    <r>
      <rPr>
        <b/>
        <sz val="10"/>
        <color rgb="FF000080"/>
        <rFont val="微軟正黑體"/>
        <family val="2"/>
        <charset val="136"/>
      </rPr>
      <t>熱值</t>
    </r>
  </si>
  <si>
    <r>
      <rPr>
        <b/>
        <sz val="10"/>
        <color rgb="FF000080"/>
        <rFont val="微軟正黑體"/>
        <family val="2"/>
        <charset val="136"/>
      </rPr>
      <t>熱值單位</t>
    </r>
  </si>
  <si>
    <r>
      <rPr>
        <b/>
        <sz val="10"/>
        <color rgb="FF000080"/>
        <rFont val="微軟正黑體"/>
        <family val="2"/>
        <charset val="136"/>
      </rPr>
      <t>數值</t>
    </r>
  </si>
  <si>
    <r>
      <rPr>
        <sz val="10"/>
        <color rgb="FF000000"/>
        <rFont val="微軟正黑體"/>
        <family val="2"/>
        <charset val="136"/>
      </rPr>
      <t>範疇</t>
    </r>
    <r>
      <rPr>
        <sz val="10"/>
        <color rgb="FF000000"/>
        <rFont val="Traditional Arabic"/>
        <family val="1"/>
        <charset val="178"/>
      </rPr>
      <t>1</t>
    </r>
  </si>
  <si>
    <r>
      <rPr>
        <sz val="10"/>
        <color rgb="FF000000"/>
        <rFont val="微軟正黑體"/>
        <family val="2"/>
        <charset val="136"/>
      </rPr>
      <t>固定</t>
    </r>
    <r>
      <rPr>
        <sz val="10"/>
        <color rgb="FF000000"/>
        <rFont val="Traditional Arabic"/>
        <family val="1"/>
        <charset val="178"/>
      </rPr>
      <t xml:space="preserve"> (E)</t>
    </r>
  </si>
  <si>
    <r>
      <rPr>
        <sz val="10"/>
        <color rgb="FF000000"/>
        <rFont val="微軟正黑體"/>
        <family val="2"/>
        <charset val="136"/>
      </rPr>
      <t>車用汽油</t>
    </r>
  </si>
  <si>
    <t>Motor Gasoline</t>
  </si>
  <si>
    <t>kgCH4/TJ</t>
  </si>
  <si>
    <t>Kg CH4/Kcal</t>
  </si>
  <si>
    <t>Kcal/L</t>
  </si>
  <si>
    <r>
      <rPr>
        <sz val="10"/>
        <color rgb="FF000000"/>
        <rFont val="微軟正黑體"/>
        <family val="2"/>
        <charset val="136"/>
      </rPr>
      <t>註</t>
    </r>
    <r>
      <rPr>
        <sz val="10"/>
        <color rgb="FF000000"/>
        <rFont val="Traditional Arabic"/>
        <family val="1"/>
        <charset val="178"/>
      </rPr>
      <t>1</t>
    </r>
  </si>
  <si>
    <t>KgCH4/L</t>
  </si>
  <si>
    <r>
      <t xml:space="preserve">IPCC 2006 </t>
    </r>
    <r>
      <rPr>
        <sz val="10"/>
        <color rgb="FF000000"/>
        <rFont val="細明體"/>
        <family val="3"/>
        <charset val="136"/>
      </rPr>
      <t>建議數值</t>
    </r>
  </si>
  <si>
    <t>kgC/GJ</t>
  </si>
  <si>
    <t>kgCO2/TJ</t>
  </si>
  <si>
    <t>Kg CO2/Kcal</t>
  </si>
  <si>
    <t>KgCO2/L</t>
  </si>
  <si>
    <t>kgN2O/TJ</t>
  </si>
  <si>
    <t>Kg N2O/Kcal</t>
  </si>
  <si>
    <t>KgN2O/L</t>
  </si>
  <si>
    <r>
      <rPr>
        <sz val="10"/>
        <color rgb="FF000000"/>
        <rFont val="微軟正黑體"/>
        <family val="2"/>
        <charset val="136"/>
      </rPr>
      <t>煤油</t>
    </r>
  </si>
  <si>
    <t>Other Kerosene</t>
  </si>
  <si>
    <r>
      <rPr>
        <sz val="10"/>
        <color rgb="FF000000"/>
        <rFont val="微軟正黑體"/>
        <family val="2"/>
        <charset val="136"/>
      </rPr>
      <t>柴油</t>
    </r>
  </si>
  <si>
    <t>Gas/Diesel Oil</t>
  </si>
  <si>
    <r>
      <rPr>
        <sz val="10"/>
        <color rgb="FF000000"/>
        <rFont val="微軟正黑體"/>
        <family val="2"/>
        <charset val="136"/>
      </rPr>
      <t>潤滑油</t>
    </r>
  </si>
  <si>
    <t>Lubricants</t>
  </si>
  <si>
    <r>
      <rPr>
        <sz val="10"/>
        <color rgb="FF000000"/>
        <rFont val="微軟正黑體"/>
        <family val="2"/>
        <charset val="136"/>
      </rPr>
      <t>石油腦</t>
    </r>
    <r>
      <rPr>
        <sz val="10"/>
        <color rgb="FF000000"/>
        <rFont val="Traditional Arabic"/>
        <family val="1"/>
        <charset val="178"/>
      </rPr>
      <t>(</t>
    </r>
    <r>
      <rPr>
        <sz val="10"/>
        <color rgb="FF000000"/>
        <rFont val="微軟正黑體"/>
        <family val="2"/>
        <charset val="136"/>
      </rPr>
      <t>輕油</t>
    </r>
    <r>
      <rPr>
        <sz val="10"/>
        <color rgb="FF000000"/>
        <rFont val="Traditional Arabic"/>
        <family val="1"/>
        <charset val="178"/>
      </rPr>
      <t>)</t>
    </r>
  </si>
  <si>
    <r>
      <rPr>
        <sz val="10"/>
        <color rgb="FF000000"/>
        <rFont val="微軟正黑體"/>
        <family val="2"/>
        <charset val="136"/>
      </rPr>
      <t>石油腦</t>
    </r>
  </si>
  <si>
    <t>Naphtha</t>
  </si>
  <si>
    <r>
      <rPr>
        <sz val="10"/>
        <color rgb="FF000000"/>
        <rFont val="微軟正黑體"/>
        <family val="2"/>
        <charset val="136"/>
      </rPr>
      <t>片狀柏油</t>
    </r>
    <r>
      <rPr>
        <sz val="10"/>
        <color rgb="FF000000"/>
        <rFont val="Traditional Arabic"/>
        <family val="1"/>
        <charset val="178"/>
      </rPr>
      <t>(</t>
    </r>
    <r>
      <rPr>
        <sz val="10"/>
        <color rgb="FF000000"/>
        <rFont val="微軟正黑體"/>
        <family val="2"/>
        <charset val="136"/>
      </rPr>
      <t>瀝青</t>
    </r>
    <r>
      <rPr>
        <sz val="10"/>
        <color rgb="FF000000"/>
        <rFont val="Traditional Arabic"/>
        <family val="1"/>
        <charset val="178"/>
      </rPr>
      <t>)</t>
    </r>
  </si>
  <si>
    <r>
      <rPr>
        <sz val="10"/>
        <color rgb="FF000000"/>
        <rFont val="微軟正黑體"/>
        <family val="2"/>
        <charset val="136"/>
      </rPr>
      <t>柏油</t>
    </r>
  </si>
  <si>
    <t>Bitumen</t>
  </si>
  <si>
    <r>
      <rPr>
        <sz val="10"/>
        <color rgb="FF000000"/>
        <rFont val="微軟正黑體"/>
        <family val="2"/>
        <charset val="136"/>
      </rPr>
      <t>乳狀瀝青，柏油</t>
    </r>
  </si>
  <si>
    <r>
      <rPr>
        <sz val="10"/>
        <color rgb="FF000000"/>
        <rFont val="微軟正黑體"/>
        <family val="2"/>
        <charset val="136"/>
      </rPr>
      <t>１～３號重油</t>
    </r>
  </si>
  <si>
    <r>
      <rPr>
        <sz val="10"/>
        <color rgb="FF000000"/>
        <rFont val="微軟正黑體"/>
        <family val="2"/>
        <charset val="136"/>
      </rPr>
      <t>蒸餘油</t>
    </r>
    <r>
      <rPr>
        <sz val="10"/>
        <color rgb="FF000000"/>
        <rFont val="Traditional Arabic"/>
        <family val="1"/>
        <charset val="178"/>
      </rPr>
      <t>(</t>
    </r>
    <r>
      <rPr>
        <sz val="10"/>
        <color rgb="FF000000"/>
        <rFont val="微軟正黑體"/>
        <family val="2"/>
        <charset val="136"/>
      </rPr>
      <t>燃料油</t>
    </r>
    <r>
      <rPr>
        <sz val="10"/>
        <color rgb="FF000000"/>
        <rFont val="Traditional Arabic"/>
        <family val="1"/>
        <charset val="178"/>
      </rPr>
      <t>)</t>
    </r>
  </si>
  <si>
    <t>Residual Fuel Oil</t>
  </si>
  <si>
    <r>
      <rPr>
        <sz val="10"/>
        <color rgb="FF000000"/>
        <rFont val="微軟正黑體"/>
        <family val="2"/>
        <charset val="136"/>
      </rPr>
      <t>蒸餘油</t>
    </r>
    <r>
      <rPr>
        <sz val="10"/>
        <color rgb="FF000000"/>
        <rFont val="微軟正黑體"/>
        <family val="2"/>
        <charset val="136"/>
      </rPr>
      <t xml:space="preserve">
</t>
    </r>
    <r>
      <rPr>
        <sz val="10"/>
        <color rgb="FF000000"/>
        <rFont val="Traditional Arabic"/>
        <family val="1"/>
        <charset val="178"/>
      </rPr>
      <t>(</t>
    </r>
    <r>
      <rPr>
        <sz val="10"/>
        <color rgb="FF000000"/>
        <rFont val="微軟正黑體"/>
        <family val="2"/>
        <charset val="136"/>
      </rPr>
      <t>燃料油</t>
    </r>
    <r>
      <rPr>
        <sz val="10"/>
        <color rgb="FF000000"/>
        <rFont val="Traditional Arabic"/>
        <family val="1"/>
        <charset val="178"/>
      </rPr>
      <t>)</t>
    </r>
  </si>
  <si>
    <r>
      <rPr>
        <sz val="10"/>
        <color rgb="FF000000"/>
        <rFont val="微軟正黑體"/>
        <family val="2"/>
        <charset val="136"/>
      </rPr>
      <t>４～６號重油</t>
    </r>
  </si>
  <si>
    <r>
      <rPr>
        <sz val="10"/>
        <color rgb="FF000000"/>
        <rFont val="微軟正黑體"/>
        <family val="2"/>
        <charset val="136"/>
      </rPr>
      <t>焦炭</t>
    </r>
  </si>
  <si>
    <t>Coke Oven Coke and Lignite Coke</t>
  </si>
  <si>
    <t>Kcal/Kg</t>
  </si>
  <si>
    <t>KgCH4/Kg</t>
  </si>
  <si>
    <t>KgCO2/Kg</t>
  </si>
  <si>
    <t>KgN2O/Kg</t>
  </si>
  <si>
    <r>
      <rPr>
        <sz val="10"/>
        <color rgb="FF000000"/>
        <rFont val="微軟正黑體"/>
        <family val="2"/>
        <charset val="136"/>
      </rPr>
      <t>石油焦</t>
    </r>
  </si>
  <si>
    <t>Petroleum Coke</t>
  </si>
  <si>
    <r>
      <rPr>
        <sz val="10"/>
        <color rgb="FF000000"/>
        <rFont val="微軟正黑體"/>
        <family val="2"/>
        <charset val="136"/>
      </rPr>
      <t>高級汽油</t>
    </r>
  </si>
  <si>
    <r>
      <t>92</t>
    </r>
    <r>
      <rPr>
        <sz val="10"/>
        <color rgb="FF000000"/>
        <rFont val="微軟正黑體"/>
        <family val="2"/>
        <charset val="136"/>
      </rPr>
      <t>無鉛汽油</t>
    </r>
  </si>
  <si>
    <r>
      <t>95</t>
    </r>
    <r>
      <rPr>
        <sz val="10"/>
        <color rgb="FF000000"/>
        <rFont val="微軟正黑體"/>
        <family val="2"/>
        <charset val="136"/>
      </rPr>
      <t>無鉛汽油</t>
    </r>
  </si>
  <si>
    <r>
      <t>98</t>
    </r>
    <r>
      <rPr>
        <sz val="10"/>
        <color rgb="FF000000"/>
        <rFont val="微軟正黑體"/>
        <family val="2"/>
        <charset val="136"/>
      </rPr>
      <t>無鉛汽油</t>
    </r>
  </si>
  <si>
    <r>
      <rPr>
        <sz val="10"/>
        <color rgb="FF000000"/>
        <rFont val="微軟正黑體"/>
        <family val="2"/>
        <charset val="136"/>
      </rPr>
      <t>石油腦</t>
    </r>
    <r>
      <rPr>
        <sz val="10"/>
        <color rgb="FF000000"/>
        <rFont val="Traditional Arabic"/>
        <family val="1"/>
        <charset val="178"/>
      </rPr>
      <t>(</t>
    </r>
    <r>
      <rPr>
        <sz val="10"/>
        <color rgb="FF000000"/>
        <rFont val="微軟正黑體"/>
        <family val="2"/>
        <charset val="136"/>
      </rPr>
      <t>重油</t>
    </r>
    <r>
      <rPr>
        <sz val="10"/>
        <color rgb="FF000000"/>
        <rFont val="Traditional Arabic"/>
        <family val="1"/>
        <charset val="178"/>
      </rPr>
      <t>)</t>
    </r>
  </si>
  <si>
    <r>
      <rPr>
        <sz val="10"/>
        <color rgb="FF000000"/>
        <rFont val="微軟正黑體"/>
        <family val="2"/>
        <charset val="136"/>
      </rPr>
      <t>二行程無鉛汽油</t>
    </r>
  </si>
  <si>
    <r>
      <rPr>
        <sz val="10"/>
        <color rgb="FF000000"/>
        <rFont val="微軟正黑體"/>
        <family val="2"/>
        <charset val="136"/>
      </rPr>
      <t>煤塔</t>
    </r>
  </si>
  <si>
    <r>
      <rPr>
        <sz val="10"/>
        <color rgb="FF000000"/>
        <rFont val="微軟正黑體"/>
        <family val="2"/>
        <charset val="136"/>
      </rPr>
      <t>煤球</t>
    </r>
  </si>
  <si>
    <t>Patent Fuel</t>
  </si>
  <si>
    <r>
      <rPr>
        <sz val="10"/>
        <color rgb="FF000000"/>
        <rFont val="微軟正黑體"/>
        <family val="2"/>
        <charset val="136"/>
      </rPr>
      <t>其他汽油</t>
    </r>
  </si>
  <si>
    <r>
      <rPr>
        <sz val="10"/>
        <color rgb="FF000000"/>
        <rFont val="微軟正黑體"/>
        <family val="2"/>
        <charset val="136"/>
      </rPr>
      <t>其他燃料</t>
    </r>
  </si>
  <si>
    <t>NULL</t>
  </si>
  <si>
    <r>
      <rPr>
        <sz val="10"/>
        <color rgb="FF000000"/>
        <rFont val="微軟正黑體"/>
        <family val="2"/>
        <charset val="136"/>
      </rPr>
      <t>乙烷</t>
    </r>
  </si>
  <si>
    <t>Ethane</t>
  </si>
  <si>
    <r>
      <rPr>
        <sz val="10"/>
        <color rgb="FF000000"/>
        <rFont val="微軟正黑體"/>
        <family val="2"/>
        <charset val="136"/>
      </rPr>
      <t>註</t>
    </r>
    <r>
      <rPr>
        <sz val="10"/>
        <color rgb="FF000000"/>
        <rFont val="Traditional Arabic"/>
        <family val="1"/>
        <charset val="178"/>
      </rPr>
      <t>2</t>
    </r>
  </si>
  <si>
    <r>
      <rPr>
        <sz val="10"/>
        <color rgb="FF000000"/>
        <rFont val="微軟正黑體"/>
        <family val="2"/>
        <charset val="136"/>
      </rPr>
      <t>液化石油氣</t>
    </r>
  </si>
  <si>
    <r>
      <rPr>
        <sz val="10"/>
        <color rgb="FF000000"/>
        <rFont val="微軟正黑體"/>
        <family val="2"/>
        <charset val="136"/>
      </rPr>
      <t>液化石油氣</t>
    </r>
    <r>
      <rPr>
        <sz val="10"/>
        <color rgb="FF000000"/>
        <rFont val="Traditional Arabic"/>
        <family val="1"/>
        <charset val="178"/>
      </rPr>
      <t>(LPG)</t>
    </r>
  </si>
  <si>
    <t>Liquefied Petroleum Gases</t>
  </si>
  <si>
    <r>
      <rPr>
        <sz val="10"/>
        <color rgb="FF000000"/>
        <rFont val="微軟正黑體"/>
        <family val="2"/>
        <charset val="136"/>
      </rPr>
      <t>煉焦爐氣</t>
    </r>
  </si>
  <si>
    <r>
      <rPr>
        <sz val="10"/>
        <color rgb="FF000000"/>
        <rFont val="微軟正黑體"/>
        <family val="2"/>
        <charset val="136"/>
      </rPr>
      <t>焦爐氣</t>
    </r>
  </si>
  <si>
    <t>Coke Oven Gas</t>
  </si>
  <si>
    <r>
      <t>Kcal/M</t>
    </r>
    <r>
      <rPr>
        <vertAlign val="superscript"/>
        <sz val="10"/>
        <color rgb="FF000000"/>
        <rFont val="Traditional Arabic"/>
        <family val="1"/>
        <charset val="178"/>
      </rPr>
      <t>3</t>
    </r>
  </si>
  <si>
    <r>
      <t>KgCH4/M</t>
    </r>
    <r>
      <rPr>
        <vertAlign val="superscript"/>
        <sz val="10"/>
        <color rgb="FF000000"/>
        <rFont val="Traditional Arabic"/>
        <family val="1"/>
        <charset val="178"/>
      </rPr>
      <t>3</t>
    </r>
  </si>
  <si>
    <r>
      <t>KgCO2/M</t>
    </r>
    <r>
      <rPr>
        <vertAlign val="superscript"/>
        <sz val="10"/>
        <color rgb="FF000000"/>
        <rFont val="Traditional Arabic"/>
        <family val="1"/>
        <charset val="178"/>
      </rPr>
      <t>3</t>
    </r>
  </si>
  <si>
    <r>
      <t>KgN2O/M</t>
    </r>
    <r>
      <rPr>
        <vertAlign val="superscript"/>
        <sz val="10"/>
        <color rgb="FF000000"/>
        <rFont val="Traditional Arabic"/>
        <family val="1"/>
        <charset val="178"/>
      </rPr>
      <t>3</t>
    </r>
  </si>
  <si>
    <r>
      <rPr>
        <sz val="10"/>
        <color rgb="FF000000"/>
        <rFont val="微軟正黑體"/>
        <family val="2"/>
        <charset val="136"/>
      </rPr>
      <t>精煉油氣</t>
    </r>
  </si>
  <si>
    <r>
      <rPr>
        <sz val="10"/>
        <color rgb="FF000000"/>
        <rFont val="微軟正黑體"/>
        <family val="2"/>
        <charset val="136"/>
      </rPr>
      <t>煉油氣</t>
    </r>
  </si>
  <si>
    <t>Refinery Gas</t>
  </si>
  <si>
    <r>
      <rPr>
        <sz val="10"/>
        <color rgb="FF000000"/>
        <rFont val="微軟正黑體"/>
        <family val="2"/>
        <charset val="136"/>
      </rPr>
      <t>高爐氣</t>
    </r>
  </si>
  <si>
    <t>Blast Furnace Gas</t>
  </si>
  <si>
    <t>050001</t>
  </si>
  <si>
    <r>
      <rPr>
        <sz val="10"/>
        <color rgb="FF000000"/>
        <rFont val="微軟正黑體"/>
        <family val="2"/>
        <charset val="136"/>
      </rPr>
      <t>原油</t>
    </r>
  </si>
  <si>
    <t>Crude Oil</t>
  </si>
  <si>
    <r>
      <rPr>
        <sz val="10"/>
        <color rgb="FF000000"/>
        <rFont val="微軟正黑體"/>
        <family val="2"/>
        <charset val="136"/>
      </rPr>
      <t>天然氣</t>
    </r>
  </si>
  <si>
    <t>Natural Gas</t>
  </si>
  <si>
    <r>
      <t>9906</t>
    </r>
    <r>
      <rPr>
        <sz val="10"/>
        <color rgb="FF000000"/>
        <rFont val="微軟正黑體"/>
        <family val="2"/>
        <charset val="136"/>
      </rPr>
      <t>更新熱值</t>
    </r>
  </si>
  <si>
    <t>050004</t>
  </si>
  <si>
    <r>
      <rPr>
        <sz val="10"/>
        <color rgb="FF000000"/>
        <rFont val="微軟正黑體"/>
        <family val="2"/>
        <charset val="136"/>
      </rPr>
      <t>液化天然氣</t>
    </r>
  </si>
  <si>
    <r>
      <rPr>
        <sz val="10"/>
        <color rgb="FF000000"/>
        <rFont val="微軟正黑體"/>
        <family val="2"/>
        <charset val="136"/>
      </rPr>
      <t>天然氣凝結油</t>
    </r>
    <r>
      <rPr>
        <sz val="10"/>
        <color rgb="FF000000"/>
        <rFont val="Traditional Arabic"/>
        <family val="1"/>
        <charset val="178"/>
      </rPr>
      <t>(NGLs)</t>
    </r>
  </si>
  <si>
    <t>Natural Gas Liquids</t>
  </si>
  <si>
    <t>070001</t>
  </si>
  <si>
    <r>
      <rPr>
        <sz val="10"/>
        <color rgb="FF000000"/>
        <rFont val="微軟正黑體"/>
        <family val="2"/>
        <charset val="136"/>
      </rPr>
      <t>泥煤</t>
    </r>
  </si>
  <si>
    <t>Peat</t>
  </si>
  <si>
    <t>070002</t>
  </si>
  <si>
    <r>
      <rPr>
        <sz val="10"/>
        <color rgb="FF000000"/>
        <rFont val="微軟正黑體"/>
        <family val="2"/>
        <charset val="136"/>
      </rPr>
      <t>褐煤</t>
    </r>
  </si>
  <si>
    <t>Lignite</t>
  </si>
  <si>
    <t>070003</t>
  </si>
  <si>
    <r>
      <rPr>
        <sz val="10"/>
        <color rgb="FF000000"/>
        <rFont val="微軟正黑體"/>
        <family val="2"/>
        <charset val="136"/>
      </rPr>
      <t>煙煤</t>
    </r>
  </si>
  <si>
    <t>Other Bituminous Coal</t>
  </si>
  <si>
    <t>070004</t>
  </si>
  <si>
    <r>
      <rPr>
        <sz val="10"/>
        <color rgb="FFFF0000"/>
        <rFont val="微軟正黑體"/>
        <family val="2"/>
        <charset val="136"/>
      </rPr>
      <t>亞</t>
    </r>
    <r>
      <rPr>
        <sz val="10"/>
        <color rgb="FF000000"/>
        <rFont val="微軟正黑體"/>
        <family val="2"/>
        <charset val="136"/>
      </rPr>
      <t>煙煤</t>
    </r>
  </si>
  <si>
    <t>Sub-Bituminous Coal</t>
  </si>
  <si>
    <t>070005</t>
  </si>
  <si>
    <r>
      <rPr>
        <sz val="10"/>
        <color rgb="FF000000"/>
        <rFont val="微軟正黑體"/>
        <family val="2"/>
        <charset val="136"/>
      </rPr>
      <t>無煙煤</t>
    </r>
  </si>
  <si>
    <t>Anthracite</t>
  </si>
  <si>
    <t>B00006</t>
  </si>
  <si>
    <r>
      <rPr>
        <sz val="10"/>
        <color rgb="FF000000"/>
        <rFont val="微軟正黑體"/>
        <family val="2"/>
        <charset val="136"/>
      </rPr>
      <t>燃料－石油腦</t>
    </r>
  </si>
  <si>
    <t>GG0701</t>
  </si>
  <si>
    <r>
      <rPr>
        <sz val="10"/>
        <color rgb="FF000000"/>
        <rFont val="微軟正黑體"/>
        <family val="2"/>
        <charset val="136"/>
      </rPr>
      <t>燃料－油頁岩</t>
    </r>
  </si>
  <si>
    <r>
      <rPr>
        <sz val="10"/>
        <color rgb="FF000000"/>
        <rFont val="微軟正黑體"/>
        <family val="2"/>
        <charset val="136"/>
      </rPr>
      <t>油頁岩</t>
    </r>
  </si>
  <si>
    <t>Oil Shale and Tar Sands</t>
  </si>
  <si>
    <t>GG0703</t>
  </si>
  <si>
    <r>
      <rPr>
        <sz val="10"/>
        <color rgb="FF000000"/>
        <rFont val="微軟正黑體"/>
        <family val="2"/>
        <charset val="136"/>
      </rPr>
      <t>燃料－原料煤</t>
    </r>
  </si>
  <si>
    <r>
      <rPr>
        <sz val="10"/>
        <color rgb="FF000000"/>
        <rFont val="微軟正黑體"/>
        <family val="2"/>
        <charset val="136"/>
      </rPr>
      <t>原料煤</t>
    </r>
  </si>
  <si>
    <t>GG0704</t>
  </si>
  <si>
    <r>
      <rPr>
        <sz val="10"/>
        <color rgb="FF000000"/>
        <rFont val="微軟正黑體"/>
        <family val="2"/>
        <charset val="136"/>
      </rPr>
      <t>燃料－自產煤</t>
    </r>
  </si>
  <si>
    <r>
      <rPr>
        <sz val="10"/>
        <color rgb="FF000000"/>
        <rFont val="微軟正黑體"/>
        <family val="2"/>
        <charset val="136"/>
      </rPr>
      <t>自產煤</t>
    </r>
  </si>
  <si>
    <t>GG1700</t>
  </si>
  <si>
    <r>
      <rPr>
        <sz val="10"/>
        <color rgb="FF000000"/>
        <rFont val="微軟正黑體"/>
        <family val="2"/>
        <charset val="136"/>
      </rPr>
      <t>燃料－煤氣</t>
    </r>
  </si>
  <si>
    <r>
      <rPr>
        <sz val="10"/>
        <color rgb="FF000000"/>
        <rFont val="微軟正黑體"/>
        <family val="2"/>
        <charset val="136"/>
      </rPr>
      <t>公噸</t>
    </r>
    <r>
      <rPr>
        <sz val="10"/>
        <color rgb="FF000000"/>
        <rFont val="Traditional Arabic"/>
        <family val="1"/>
        <charset val="178"/>
      </rPr>
      <t>/</t>
    </r>
    <r>
      <rPr>
        <sz val="10"/>
        <color rgb="FF000000"/>
        <rFont val="微軟正黑體"/>
        <family val="2"/>
        <charset val="136"/>
      </rPr>
      <t>千立方公尺</t>
    </r>
  </si>
  <si>
    <t>GG1701</t>
  </si>
  <si>
    <r>
      <rPr>
        <sz val="10"/>
        <color rgb="FF000000"/>
        <rFont val="微軟正黑體"/>
        <family val="2"/>
        <charset val="136"/>
      </rPr>
      <t>燃料－頁岩油</t>
    </r>
  </si>
  <si>
    <r>
      <rPr>
        <sz val="10"/>
        <color rgb="FF000000"/>
        <rFont val="微軟正黑體"/>
        <family val="2"/>
        <charset val="136"/>
      </rPr>
      <t>頁岩油</t>
    </r>
  </si>
  <si>
    <t>Shale Oil</t>
  </si>
  <si>
    <t>GG1702</t>
  </si>
  <si>
    <r>
      <rPr>
        <sz val="10"/>
        <color rgb="FF000000"/>
        <rFont val="微軟正黑體"/>
        <family val="2"/>
        <charset val="136"/>
      </rPr>
      <t>燃料－奧里油</t>
    </r>
  </si>
  <si>
    <r>
      <rPr>
        <sz val="10"/>
        <color rgb="FF000000"/>
        <rFont val="微軟正黑體"/>
        <family val="2"/>
        <charset val="136"/>
      </rPr>
      <t>奧里油</t>
    </r>
  </si>
  <si>
    <t>Orimulsion</t>
  </si>
  <si>
    <t>GG1799</t>
  </si>
  <si>
    <r>
      <rPr>
        <sz val="10"/>
        <color rgb="FF000000"/>
        <rFont val="微軟正黑體"/>
        <family val="2"/>
        <charset val="136"/>
      </rPr>
      <t>其他油品</t>
    </r>
  </si>
  <si>
    <t>Other Petroleum Products</t>
  </si>
  <si>
    <t>GG3801</t>
  </si>
  <si>
    <r>
      <rPr>
        <sz val="10"/>
        <color rgb="FF000000"/>
        <rFont val="微軟正黑體"/>
        <family val="2"/>
        <charset val="136"/>
      </rPr>
      <t>廢棄物－一般事業廢棄物</t>
    </r>
  </si>
  <si>
    <r>
      <rPr>
        <sz val="10"/>
        <color rgb="FF000000"/>
        <rFont val="微軟正黑體"/>
        <family val="2"/>
        <charset val="136"/>
      </rPr>
      <t>一般廢棄物</t>
    </r>
  </si>
  <si>
    <t>Municipal Wastes</t>
  </si>
  <si>
    <t>kcal/kg</t>
  </si>
  <si>
    <r>
      <rPr>
        <sz val="10"/>
        <color rgb="FF000000"/>
        <rFont val="微軟正黑體"/>
        <family val="2"/>
        <charset val="136"/>
      </rPr>
      <t>註</t>
    </r>
    <r>
      <rPr>
        <sz val="10"/>
        <color rgb="FF000000"/>
        <rFont val="Traditional Arabic"/>
        <family val="1"/>
        <charset val="178"/>
      </rPr>
      <t>3</t>
    </r>
  </si>
  <si>
    <t>環保署環境統計年報</t>
  </si>
  <si>
    <t>GG3869</t>
  </si>
  <si>
    <r>
      <rPr>
        <sz val="10"/>
        <color rgb="FF000000"/>
        <rFont val="微軟正黑體"/>
        <family val="2"/>
        <charset val="136"/>
      </rPr>
      <t>其他氣態生質燃料</t>
    </r>
  </si>
  <si>
    <t>Other Biogas</t>
  </si>
  <si>
    <t>GG3879</t>
  </si>
  <si>
    <r>
      <rPr>
        <sz val="10"/>
        <color rgb="FF000000"/>
        <rFont val="微軟正黑體"/>
        <family val="2"/>
        <charset val="136"/>
      </rPr>
      <t>其他液態生質燃料</t>
    </r>
  </si>
  <si>
    <t>Other Liquid Biofuels</t>
  </si>
  <si>
    <t>GG3889</t>
  </si>
  <si>
    <r>
      <rPr>
        <sz val="10"/>
        <color rgb="FF000000"/>
        <rFont val="微軟正黑體"/>
        <family val="2"/>
        <charset val="136"/>
      </rPr>
      <t>其他固態生質燃料</t>
    </r>
  </si>
  <si>
    <r>
      <rPr>
        <sz val="10"/>
        <color rgb="FF000000"/>
        <rFont val="微軟正黑體"/>
        <family val="2"/>
        <charset val="136"/>
      </rPr>
      <t>其他固體生質燃料</t>
    </r>
  </si>
  <si>
    <t>Other Primary Solid Biomass</t>
  </si>
  <si>
    <r>
      <rPr>
        <sz val="10"/>
        <color rgb="FF000000"/>
        <rFont val="微軟正黑體"/>
        <family val="2"/>
        <charset val="136"/>
      </rPr>
      <t>移動</t>
    </r>
    <r>
      <rPr>
        <sz val="10"/>
        <color rgb="FF000000"/>
        <rFont val="Traditional Arabic"/>
        <family val="1"/>
        <charset val="178"/>
      </rPr>
      <t xml:space="preserve"> (T)</t>
    </r>
  </si>
  <si>
    <r>
      <rPr>
        <sz val="10"/>
        <color rgb="FF000000"/>
        <rFont val="微軟正黑體"/>
        <family val="2"/>
        <charset val="136"/>
      </rPr>
      <t>航空燃油</t>
    </r>
  </si>
  <si>
    <t>Jet Kerosene</t>
  </si>
  <si>
    <t>Kerosene</t>
  </si>
  <si>
    <t>NA</t>
  </si>
  <si>
    <r>
      <rPr>
        <sz val="10"/>
        <color rgb="FF000000"/>
        <rFont val="微軟正黑體"/>
        <family val="2"/>
        <charset val="136"/>
      </rPr>
      <t>液化天然氣</t>
    </r>
    <r>
      <rPr>
        <sz val="10"/>
        <color rgb="FF000000"/>
        <rFont val="Traditional Arabic"/>
        <family val="1"/>
        <charset val="178"/>
      </rPr>
      <t>(LNG)</t>
    </r>
  </si>
  <si>
    <t>Liquefied Natural Gas</t>
  </si>
  <si>
    <r>
      <rPr>
        <sz val="10"/>
        <color rgb="FF000000"/>
        <rFont val="微軟正黑體"/>
        <family val="2"/>
        <charset val="136"/>
      </rPr>
      <t>－</t>
    </r>
  </si>
  <si>
    <t>再生能源憑證使用係數</t>
  </si>
  <si>
    <r>
      <t>REC</t>
    </r>
    <r>
      <rPr>
        <sz val="10"/>
        <color rgb="FF000000"/>
        <rFont val="細明體"/>
        <family val="3"/>
        <charset val="136"/>
      </rPr>
      <t>登載電力使用</t>
    </r>
    <r>
      <rPr>
        <sz val="10"/>
        <color rgb="FF000000"/>
        <rFont val="Traditional Arabic"/>
        <family val="1"/>
        <charset val="178"/>
      </rPr>
      <t>-</t>
    </r>
    <r>
      <rPr>
        <sz val="10"/>
        <color rgb="FF000000"/>
        <rFont val="細明體"/>
        <family val="3"/>
        <charset val="136"/>
      </rPr>
      <t>電證合一</t>
    </r>
  </si>
  <si>
    <r>
      <rPr>
        <b/>
        <sz val="10"/>
        <color rgb="FF000066"/>
        <rFont val="微軟正黑體"/>
        <family val="2"/>
        <charset val="136"/>
      </rPr>
      <t>範疇二</t>
    </r>
  </si>
  <si>
    <r>
      <rPr>
        <b/>
        <sz val="10"/>
        <color rgb="FF000080"/>
        <rFont val="微軟正黑體"/>
        <family val="2"/>
        <charset val="136"/>
      </rPr>
      <t>年度</t>
    </r>
  </si>
  <si>
    <t>係數資料來源</t>
  </si>
  <si>
    <r>
      <rPr>
        <sz val="10"/>
        <color rgb="FF000000"/>
        <rFont val="微軟正黑體"/>
        <family val="2"/>
        <charset val="136"/>
      </rPr>
      <t>範疇</t>
    </r>
    <r>
      <rPr>
        <sz val="10"/>
        <color rgb="FF000000"/>
        <rFont val="Traditional Arabic"/>
        <family val="1"/>
        <charset val="178"/>
      </rPr>
      <t>2</t>
    </r>
  </si>
  <si>
    <r>
      <rPr>
        <sz val="10"/>
        <color rgb="FF000000"/>
        <rFont val="微軟正黑體"/>
        <family val="2"/>
        <charset val="136"/>
      </rPr>
      <t>外購電力</t>
    </r>
  </si>
  <si>
    <r>
      <rPr>
        <sz val="10"/>
        <color rgb="FF000000"/>
        <rFont val="微軟正黑體"/>
        <family val="2"/>
        <charset val="136"/>
      </rPr>
      <t>其他電力</t>
    </r>
  </si>
  <si>
    <t>KgCO2/KWh</t>
  </si>
  <si>
    <r>
      <rPr>
        <sz val="16"/>
        <color rgb="FF000000"/>
        <rFont val="標楷體"/>
        <family val="4"/>
        <charset val="136"/>
      </rPr>
      <t>代碼</t>
    </r>
  </si>
  <si>
    <r>
      <rPr>
        <sz val="16"/>
        <color rgb="FF000000"/>
        <rFont val="標楷體"/>
        <family val="4"/>
        <charset val="136"/>
      </rPr>
      <t>預設</t>
    </r>
    <r>
      <rPr>
        <sz val="16"/>
        <color rgb="FF000000"/>
        <rFont val="Times New Roman"/>
        <family val="1"/>
      </rPr>
      <t xml:space="preserve"> GWP </t>
    </r>
    <r>
      <rPr>
        <sz val="16"/>
        <color rgb="FF000000"/>
        <rFont val="標楷體"/>
        <family val="4"/>
        <charset val="136"/>
      </rPr>
      <t>值</t>
    </r>
  </si>
  <si>
    <r>
      <rPr>
        <sz val="16"/>
        <color rgb="FF000000"/>
        <rFont val="標楷體"/>
        <family val="4"/>
        <charset val="136"/>
      </rPr>
      <t>自訂</t>
    </r>
    <r>
      <rPr>
        <sz val="16"/>
        <color rgb="FF000000"/>
        <rFont val="Times New Roman"/>
        <family val="1"/>
      </rPr>
      <t xml:space="preserve"> GWP </t>
    </r>
    <r>
      <rPr>
        <sz val="16"/>
        <color rgb="FF000000"/>
        <rFont val="標楷體"/>
        <family val="4"/>
        <charset val="136"/>
      </rPr>
      <t>值</t>
    </r>
  </si>
  <si>
    <t>Montreal Protocol *</t>
  </si>
  <si>
    <t>溫室氣體化學式</t>
  </si>
  <si>
    <t>引用數據</t>
  </si>
  <si>
    <r>
      <t>IPCC</t>
    </r>
    <r>
      <rPr>
        <sz val="16"/>
        <color rgb="FF000000"/>
        <rFont val="標楷體"/>
        <family val="4"/>
        <charset val="136"/>
      </rPr>
      <t>第二次評估報告</t>
    </r>
    <r>
      <rPr>
        <sz val="16"/>
        <color rgb="FF000000"/>
        <rFont val="標楷體"/>
        <family val="4"/>
        <charset val="136"/>
      </rPr>
      <t xml:space="preserve">
（</t>
    </r>
    <r>
      <rPr>
        <sz val="16"/>
        <color rgb="FF000000"/>
        <rFont val="Times New Roman"/>
        <family val="1"/>
      </rPr>
      <t>1995</t>
    </r>
    <r>
      <rPr>
        <sz val="16"/>
        <color rgb="FF000000"/>
        <rFont val="標楷體"/>
        <family val="4"/>
        <charset val="136"/>
      </rPr>
      <t>）</t>
    </r>
  </si>
  <si>
    <r>
      <t>IPCC</t>
    </r>
    <r>
      <rPr>
        <sz val="16"/>
        <color rgb="FF000000"/>
        <rFont val="標楷體"/>
        <family val="4"/>
        <charset val="136"/>
      </rPr>
      <t>第三次評估報告</t>
    </r>
    <r>
      <rPr>
        <sz val="16"/>
        <color rgb="FF000000"/>
        <rFont val="Times New Roman"/>
        <family val="1"/>
      </rPr>
      <t>(2001)</t>
    </r>
  </si>
  <si>
    <r>
      <t>IPCC</t>
    </r>
    <r>
      <rPr>
        <sz val="16"/>
        <color rgb="FF000000"/>
        <rFont val="標楷體"/>
        <family val="4"/>
        <charset val="136"/>
      </rPr>
      <t>第四次評估報告</t>
    </r>
    <r>
      <rPr>
        <sz val="16"/>
        <color rgb="FF000000"/>
        <rFont val="Times New Roman"/>
        <family val="1"/>
      </rPr>
      <t>(2007)</t>
    </r>
  </si>
  <si>
    <r>
      <t>IPCC</t>
    </r>
    <r>
      <rPr>
        <sz val="16"/>
        <color rgb="FF000000"/>
        <rFont val="標楷體"/>
        <family val="4"/>
        <charset val="136"/>
      </rPr>
      <t>第五次評估報告</t>
    </r>
    <r>
      <rPr>
        <sz val="16"/>
        <color rgb="FF000000"/>
        <rFont val="Times New Roman"/>
        <family val="1"/>
      </rPr>
      <t>(2013)</t>
    </r>
  </si>
  <si>
    <r>
      <rPr>
        <sz val="16"/>
        <color rgb="FF000000"/>
        <rFont val="標楷體"/>
        <family val="4"/>
        <charset val="136"/>
      </rPr>
      <t>備註</t>
    </r>
  </si>
  <si>
    <r>
      <rPr>
        <sz val="16"/>
        <color rgb="FF000000"/>
        <rFont val="標楷體"/>
        <family val="4"/>
        <charset val="136"/>
      </rPr>
      <t>數值</t>
    </r>
  </si>
  <si>
    <r>
      <rPr>
        <sz val="16"/>
        <color rgb="FF000000"/>
        <rFont val="標楷體"/>
        <family val="4"/>
        <charset val="136"/>
      </rPr>
      <t>來源</t>
    </r>
  </si>
  <si>
    <r>
      <t>CO2</t>
    </r>
    <r>
      <rPr>
        <sz val="16"/>
        <color rgb="FF000000"/>
        <rFont val="標楷體"/>
        <family val="4"/>
        <charset val="136"/>
      </rPr>
      <t>二氧化碳</t>
    </r>
  </si>
  <si>
    <t>180177</t>
  </si>
  <si>
    <r>
      <t>CH4</t>
    </r>
    <r>
      <rPr>
        <sz val="16"/>
        <color rgb="FF000000"/>
        <rFont val="標楷體"/>
        <family val="4"/>
        <charset val="136"/>
      </rPr>
      <t>甲烷</t>
    </r>
  </si>
  <si>
    <r>
      <t>CH4</t>
    </r>
    <r>
      <rPr>
        <sz val="16"/>
        <color rgb="FF000000"/>
        <rFont val="標楷體"/>
        <family val="4"/>
        <charset val="136"/>
      </rPr>
      <t>石化甲烷</t>
    </r>
  </si>
  <si>
    <t>GG1802</t>
  </si>
  <si>
    <r>
      <t>N2O</t>
    </r>
    <r>
      <rPr>
        <sz val="16"/>
        <color rgb="FF000000"/>
        <rFont val="標楷體"/>
        <family val="4"/>
        <charset val="136"/>
      </rPr>
      <t>氧化亞氮</t>
    </r>
  </si>
  <si>
    <r>
      <t xml:space="preserve">Chlorofluorocarbons, </t>
    </r>
    <r>
      <rPr>
        <b/>
        <sz val="16"/>
        <color rgb="FF000000"/>
        <rFont val="標楷體"/>
        <family val="4"/>
        <charset val="136"/>
      </rPr>
      <t>氟氯碳化物</t>
    </r>
  </si>
  <si>
    <r>
      <t>CFC-11</t>
    </r>
    <r>
      <rPr>
        <sz val="16"/>
        <color rgb="FF000000"/>
        <rFont val="標楷體"/>
        <family val="4"/>
        <charset val="136"/>
      </rPr>
      <t>，</t>
    </r>
    <r>
      <rPr>
        <sz val="16"/>
        <color rgb="FF000000"/>
        <rFont val="Times New Roman"/>
        <family val="1"/>
      </rPr>
      <t>CCl3F </t>
    </r>
  </si>
  <si>
    <t>4,750 </t>
  </si>
  <si>
    <t>*</t>
  </si>
  <si>
    <r>
      <t>CFC-12</t>
    </r>
    <r>
      <rPr>
        <sz val="16"/>
        <color rgb="FF000000"/>
        <rFont val="標楷體"/>
        <family val="4"/>
        <charset val="136"/>
      </rPr>
      <t>，</t>
    </r>
    <r>
      <rPr>
        <sz val="16"/>
        <color rgb="FF000000"/>
        <rFont val="Times New Roman"/>
        <family val="1"/>
      </rPr>
      <t>CCl2F2 </t>
    </r>
  </si>
  <si>
    <t>10,900 </t>
  </si>
  <si>
    <r>
      <t>CFC-13</t>
    </r>
    <r>
      <rPr>
        <sz val="16"/>
        <color rgb="FF000000"/>
        <rFont val="標楷體"/>
        <family val="4"/>
        <charset val="136"/>
      </rPr>
      <t>，</t>
    </r>
    <r>
      <rPr>
        <sz val="16"/>
        <color rgb="FF000000"/>
        <rFont val="Times New Roman"/>
        <family val="1"/>
      </rPr>
      <t>CClF3 </t>
    </r>
  </si>
  <si>
    <t>14,400 </t>
  </si>
  <si>
    <r>
      <t>CFC-113</t>
    </r>
    <r>
      <rPr>
        <sz val="16"/>
        <color rgb="FF000000"/>
        <rFont val="標楷體"/>
        <family val="4"/>
        <charset val="136"/>
      </rPr>
      <t>，</t>
    </r>
    <r>
      <rPr>
        <sz val="16"/>
        <color rgb="FF000000"/>
        <rFont val="Times New Roman"/>
        <family val="1"/>
      </rPr>
      <t>CCl2FCClF2 </t>
    </r>
  </si>
  <si>
    <t>6,130 </t>
  </si>
  <si>
    <r>
      <t>CFC-114</t>
    </r>
    <r>
      <rPr>
        <sz val="16"/>
        <color rgb="FF000000"/>
        <rFont val="標楷體"/>
        <family val="4"/>
        <charset val="136"/>
      </rPr>
      <t>，</t>
    </r>
    <r>
      <rPr>
        <sz val="16"/>
        <color rgb="FF000000"/>
        <rFont val="Times New Roman"/>
        <family val="1"/>
      </rPr>
      <t>CClF2CClF2 </t>
    </r>
  </si>
  <si>
    <t>10,000 </t>
  </si>
  <si>
    <r>
      <t>CFC-115</t>
    </r>
    <r>
      <rPr>
        <sz val="16"/>
        <color rgb="FF000000"/>
        <rFont val="標楷體"/>
        <family val="4"/>
        <charset val="136"/>
      </rPr>
      <t>，</t>
    </r>
    <r>
      <rPr>
        <sz val="16"/>
        <color rgb="FF000000"/>
        <rFont val="Times New Roman"/>
        <family val="1"/>
      </rPr>
      <t>CClF2CF3 </t>
    </r>
  </si>
  <si>
    <t>7,370 </t>
  </si>
  <si>
    <r>
      <t xml:space="preserve">Hydrofluorocarbons, HFCs, </t>
    </r>
    <r>
      <rPr>
        <b/>
        <sz val="16"/>
        <color rgb="FF000000"/>
        <rFont val="標楷體"/>
        <family val="4"/>
        <charset val="136"/>
      </rPr>
      <t>氫氟碳化物</t>
    </r>
  </si>
  <si>
    <t>GG1840</t>
  </si>
  <si>
    <r>
      <t>HFC-23/R-23</t>
    </r>
    <r>
      <rPr>
        <sz val="16"/>
        <color rgb="FF000000"/>
        <rFont val="標楷體"/>
        <family val="4"/>
        <charset val="136"/>
      </rPr>
      <t>三氟甲烷，</t>
    </r>
    <r>
      <rPr>
        <sz val="16"/>
        <color rgb="FF000000"/>
        <rFont val="Times New Roman"/>
        <family val="1"/>
      </rPr>
      <t>CHF3</t>
    </r>
  </si>
  <si>
    <t>GG1839</t>
  </si>
  <si>
    <r>
      <t>HFC-32/R-32</t>
    </r>
    <r>
      <rPr>
        <sz val="16"/>
        <color rgb="FF000000"/>
        <rFont val="標楷體"/>
        <family val="4"/>
        <charset val="136"/>
      </rPr>
      <t>二氟甲烷，</t>
    </r>
    <r>
      <rPr>
        <sz val="16"/>
        <color rgb="FF000000"/>
        <rFont val="Times New Roman"/>
        <family val="1"/>
      </rPr>
      <t>CH2F2</t>
    </r>
  </si>
  <si>
    <t>GG1838</t>
  </si>
  <si>
    <r>
      <t>HFC-41</t>
    </r>
    <r>
      <rPr>
        <sz val="16"/>
        <color rgb="FF000000"/>
        <rFont val="標楷體"/>
        <family val="4"/>
        <charset val="136"/>
      </rPr>
      <t>一氟甲烷，</t>
    </r>
    <r>
      <rPr>
        <sz val="16"/>
        <color rgb="FF000000"/>
        <rFont val="Times New Roman"/>
        <family val="1"/>
      </rPr>
      <t>CH3F</t>
    </r>
  </si>
  <si>
    <t>GG1837</t>
  </si>
  <si>
    <r>
      <t>HFC-125/R-125</t>
    </r>
    <r>
      <rPr>
        <sz val="16"/>
        <color rgb="FF000000"/>
        <rFont val="標楷體"/>
        <family val="4"/>
        <charset val="136"/>
      </rPr>
      <t>，</t>
    </r>
    <r>
      <rPr>
        <sz val="16"/>
        <color rgb="FF000000"/>
        <rFont val="Times New Roman"/>
        <family val="1"/>
      </rPr>
      <t>1,1,1,2,2-</t>
    </r>
    <r>
      <rPr>
        <sz val="16"/>
        <color rgb="FF000000"/>
        <rFont val="標楷體"/>
        <family val="4"/>
        <charset val="136"/>
      </rPr>
      <t>五氟乙烷，</t>
    </r>
    <r>
      <rPr>
        <sz val="16"/>
        <color rgb="FF000000"/>
        <rFont val="Times New Roman"/>
        <family val="1"/>
      </rPr>
      <t>CHF2CF3</t>
    </r>
  </si>
  <si>
    <t>GG1836</t>
  </si>
  <si>
    <r>
      <t>HFC-134</t>
    </r>
    <r>
      <rPr>
        <sz val="16"/>
        <color rgb="FF000000"/>
        <rFont val="標楷體"/>
        <family val="4"/>
        <charset val="136"/>
      </rPr>
      <t>，</t>
    </r>
    <r>
      <rPr>
        <sz val="16"/>
        <color rgb="FF000000"/>
        <rFont val="Times New Roman"/>
        <family val="1"/>
      </rPr>
      <t>1,1,2,2-</t>
    </r>
    <r>
      <rPr>
        <sz val="16"/>
        <color rgb="FF000000"/>
        <rFont val="標楷體"/>
        <family val="4"/>
        <charset val="136"/>
      </rPr>
      <t>四氟乙烷，</t>
    </r>
    <r>
      <rPr>
        <sz val="16"/>
        <color rgb="FF000000"/>
        <rFont val="Times New Roman"/>
        <family val="1"/>
      </rPr>
      <t>CHF2CHF2</t>
    </r>
  </si>
  <si>
    <t>GG1835</t>
  </si>
  <si>
    <r>
      <t>HFC-134a/R-134a</t>
    </r>
    <r>
      <rPr>
        <sz val="16"/>
        <color rgb="FF000000"/>
        <rFont val="標楷體"/>
        <family val="4"/>
        <charset val="136"/>
      </rPr>
      <t>，</t>
    </r>
    <r>
      <rPr>
        <sz val="16"/>
        <color rgb="FF000000"/>
        <rFont val="Times New Roman"/>
        <family val="1"/>
      </rPr>
      <t>1,1,1,2-</t>
    </r>
    <r>
      <rPr>
        <sz val="16"/>
        <color rgb="FF000000"/>
        <rFont val="標楷體"/>
        <family val="4"/>
        <charset val="136"/>
      </rPr>
      <t>四氟乙烷，</t>
    </r>
    <r>
      <rPr>
        <sz val="16"/>
        <color rgb="FF000000"/>
        <rFont val="Times New Roman"/>
        <family val="1"/>
      </rPr>
      <t>CH2FCF3</t>
    </r>
  </si>
  <si>
    <t>GG1834</t>
  </si>
  <si>
    <r>
      <t>HFC-143</t>
    </r>
    <r>
      <rPr>
        <sz val="16"/>
        <color rgb="FF000000"/>
        <rFont val="標楷體"/>
        <family val="4"/>
        <charset val="136"/>
      </rPr>
      <t>，</t>
    </r>
    <r>
      <rPr>
        <sz val="16"/>
        <color rgb="FF000000"/>
        <rFont val="Times New Roman"/>
        <family val="1"/>
      </rPr>
      <t>1,1,2-</t>
    </r>
    <r>
      <rPr>
        <sz val="16"/>
        <color rgb="FF000000"/>
        <rFont val="標楷體"/>
        <family val="4"/>
        <charset val="136"/>
      </rPr>
      <t>三氟乙烷，</t>
    </r>
    <r>
      <rPr>
        <sz val="16"/>
        <color rgb="FF000000"/>
        <rFont val="Times New Roman"/>
        <family val="1"/>
      </rPr>
      <t>CH2FCHF2</t>
    </r>
  </si>
  <si>
    <t>GG1833</t>
  </si>
  <si>
    <r>
      <t>HFC-143a/R-143a</t>
    </r>
    <r>
      <rPr>
        <sz val="16"/>
        <color rgb="FF000000"/>
        <rFont val="標楷體"/>
        <family val="4"/>
        <charset val="136"/>
      </rPr>
      <t>，</t>
    </r>
    <r>
      <rPr>
        <sz val="16"/>
        <color rgb="FF000000"/>
        <rFont val="Times New Roman"/>
        <family val="1"/>
      </rPr>
      <t>1,1,1-</t>
    </r>
    <r>
      <rPr>
        <sz val="16"/>
        <color rgb="FF000000"/>
        <rFont val="標楷體"/>
        <family val="4"/>
        <charset val="136"/>
      </rPr>
      <t>三氟乙烷，</t>
    </r>
    <r>
      <rPr>
        <sz val="16"/>
        <color rgb="FF000000"/>
        <rFont val="Times New Roman"/>
        <family val="1"/>
      </rPr>
      <t>CH3CF3</t>
    </r>
  </si>
  <si>
    <t>GG1832</t>
  </si>
  <si>
    <r>
      <t>HFC-152</t>
    </r>
    <r>
      <rPr>
        <sz val="16"/>
        <color rgb="FF000000"/>
        <rFont val="標楷體"/>
        <family val="4"/>
        <charset val="136"/>
      </rPr>
      <t>，</t>
    </r>
    <r>
      <rPr>
        <sz val="16"/>
        <color rgb="FF000000"/>
        <rFont val="Times New Roman"/>
        <family val="1"/>
      </rPr>
      <t>1,2-</t>
    </r>
    <r>
      <rPr>
        <sz val="16"/>
        <color rgb="FF000000"/>
        <rFont val="標楷體"/>
        <family val="4"/>
        <charset val="136"/>
      </rPr>
      <t>二氟乙烷，</t>
    </r>
    <r>
      <rPr>
        <sz val="16"/>
        <color rgb="FF000000"/>
        <rFont val="Times New Roman"/>
        <family val="1"/>
      </rPr>
      <t>CH2FCH2F</t>
    </r>
  </si>
  <si>
    <r>
      <rPr>
        <sz val="16"/>
        <color rgb="FF000000"/>
        <rFont val="標楷體"/>
        <family val="4"/>
        <charset val="136"/>
      </rPr>
      <t>─</t>
    </r>
  </si>
  <si>
    <t>GG1831</t>
  </si>
  <si>
    <r>
      <t>HFC-152a/R-152a</t>
    </r>
    <r>
      <rPr>
        <sz val="16"/>
        <color rgb="FF000000"/>
        <rFont val="標楷體"/>
        <family val="4"/>
        <charset val="136"/>
      </rPr>
      <t>，</t>
    </r>
    <r>
      <rPr>
        <sz val="16"/>
        <color rgb="FF000000"/>
        <rFont val="Times New Roman"/>
        <family val="1"/>
      </rPr>
      <t>1,1-</t>
    </r>
    <r>
      <rPr>
        <sz val="16"/>
        <color rgb="FF000000"/>
        <rFont val="標楷體"/>
        <family val="4"/>
        <charset val="136"/>
      </rPr>
      <t>二氟乙烷，</t>
    </r>
    <r>
      <rPr>
        <sz val="16"/>
        <color rgb="FF000000"/>
        <rFont val="Times New Roman"/>
        <family val="1"/>
      </rPr>
      <t>CH3CHF2</t>
    </r>
  </si>
  <si>
    <t>GG1830</t>
  </si>
  <si>
    <r>
      <t>HFC-161</t>
    </r>
    <r>
      <rPr>
        <sz val="16"/>
        <color rgb="FF000000"/>
        <rFont val="標楷體"/>
        <family val="4"/>
        <charset val="136"/>
      </rPr>
      <t>，一氟乙烷，</t>
    </r>
    <r>
      <rPr>
        <sz val="16"/>
        <color rgb="FF000000"/>
        <rFont val="Times New Roman"/>
        <family val="1"/>
      </rPr>
      <t>CH3CH2F</t>
    </r>
  </si>
  <si>
    <t>─</t>
  </si>
  <si>
    <t>GG18AE</t>
  </si>
  <si>
    <r>
      <t>HFC-227ca</t>
    </r>
    <r>
      <rPr>
        <sz val="16"/>
        <color rgb="FF000000"/>
        <rFont val="標楷體"/>
        <family val="4"/>
        <charset val="136"/>
      </rPr>
      <t>，</t>
    </r>
    <r>
      <rPr>
        <sz val="16"/>
        <color rgb="FF000000"/>
        <rFont val="Times New Roman"/>
        <family val="1"/>
      </rPr>
      <t>1,1,1,2,2,3,3-</t>
    </r>
    <r>
      <rPr>
        <sz val="16"/>
        <color rgb="FF000000"/>
        <rFont val="標楷體"/>
        <family val="4"/>
        <charset val="136"/>
      </rPr>
      <t>七氟丙烷，</t>
    </r>
    <r>
      <rPr>
        <sz val="16"/>
        <color rgb="FF000000"/>
        <rFont val="Times New Roman"/>
        <family val="1"/>
      </rPr>
      <t>CF3CF2CHF2</t>
    </r>
  </si>
  <si>
    <t>GG1829</t>
  </si>
  <si>
    <r>
      <t>HFC-227ea</t>
    </r>
    <r>
      <rPr>
        <sz val="16"/>
        <color rgb="FF000000"/>
        <rFont val="標楷體"/>
        <family val="4"/>
        <charset val="136"/>
      </rPr>
      <t>，</t>
    </r>
    <r>
      <rPr>
        <sz val="16"/>
        <color rgb="FF000000"/>
        <rFont val="Times New Roman"/>
        <family val="1"/>
      </rPr>
      <t>1,1,1,2,3,3,3-</t>
    </r>
    <r>
      <rPr>
        <sz val="16"/>
        <color rgb="FF000000"/>
        <rFont val="標楷體"/>
        <family val="4"/>
        <charset val="136"/>
      </rPr>
      <t>七氟丙烷，</t>
    </r>
    <r>
      <rPr>
        <sz val="16"/>
        <color rgb="FF000000"/>
        <rFont val="Times New Roman"/>
        <family val="1"/>
      </rPr>
      <t>CF3CHFCF3</t>
    </r>
  </si>
  <si>
    <t>GG1828</t>
  </si>
  <si>
    <r>
      <t>HFC-236cb</t>
    </r>
    <r>
      <rPr>
        <sz val="16"/>
        <color rgb="FF000000"/>
        <rFont val="標楷體"/>
        <family val="4"/>
        <charset val="136"/>
      </rPr>
      <t>，</t>
    </r>
    <r>
      <rPr>
        <sz val="16"/>
        <color rgb="FF000000"/>
        <rFont val="Times New Roman"/>
        <family val="1"/>
      </rPr>
      <t>1,1,1,2,2,3-</t>
    </r>
    <r>
      <rPr>
        <sz val="16"/>
        <color rgb="FF000000"/>
        <rFont val="標楷體"/>
        <family val="4"/>
        <charset val="136"/>
      </rPr>
      <t>六氟丙烷，</t>
    </r>
    <r>
      <rPr>
        <sz val="16"/>
        <color rgb="FF000000"/>
        <rFont val="Times New Roman"/>
        <family val="1"/>
      </rPr>
      <t>CH2FCF2CF3</t>
    </r>
  </si>
  <si>
    <t>GG1827</t>
  </si>
  <si>
    <r>
      <t>HFC-236ea</t>
    </r>
    <r>
      <rPr>
        <sz val="16"/>
        <color rgb="FF000000"/>
        <rFont val="標楷體"/>
        <family val="4"/>
        <charset val="136"/>
      </rPr>
      <t>，</t>
    </r>
    <r>
      <rPr>
        <sz val="16"/>
        <color rgb="FF000000"/>
        <rFont val="Times New Roman"/>
        <family val="1"/>
      </rPr>
      <t>1,1,1,2,3,3-</t>
    </r>
    <r>
      <rPr>
        <sz val="16"/>
        <color rgb="FF000000"/>
        <rFont val="標楷體"/>
        <family val="4"/>
        <charset val="136"/>
      </rPr>
      <t>六氟丙烷，</t>
    </r>
    <r>
      <rPr>
        <sz val="16"/>
        <color rgb="FF000000"/>
        <rFont val="Times New Roman"/>
        <family val="1"/>
      </rPr>
      <t>CHF2CHFCF3</t>
    </r>
  </si>
  <si>
    <t>GG1826</t>
  </si>
  <si>
    <r>
      <t>HFC-236fa</t>
    </r>
    <r>
      <rPr>
        <sz val="16"/>
        <color rgb="FF000000"/>
        <rFont val="標楷體"/>
        <family val="4"/>
        <charset val="136"/>
      </rPr>
      <t>，</t>
    </r>
    <r>
      <rPr>
        <sz val="16"/>
        <color rgb="FF000000"/>
        <rFont val="Times New Roman"/>
        <family val="1"/>
      </rPr>
      <t>1,1,1,3,3,3-</t>
    </r>
    <r>
      <rPr>
        <sz val="16"/>
        <color rgb="FF000000"/>
        <rFont val="標楷體"/>
        <family val="4"/>
        <charset val="136"/>
      </rPr>
      <t>六氟丙烷，</t>
    </r>
    <r>
      <rPr>
        <sz val="16"/>
        <color rgb="FF000000"/>
        <rFont val="Times New Roman"/>
        <family val="1"/>
      </rPr>
      <t>CF3CH2CF3</t>
    </r>
  </si>
  <si>
    <t>GG1825</t>
  </si>
  <si>
    <r>
      <t>HFC-245ca</t>
    </r>
    <r>
      <rPr>
        <sz val="16"/>
        <color rgb="FF000000"/>
        <rFont val="標楷體"/>
        <family val="4"/>
        <charset val="136"/>
      </rPr>
      <t>，</t>
    </r>
    <r>
      <rPr>
        <sz val="16"/>
        <color rgb="FF000000"/>
        <rFont val="Times New Roman"/>
        <family val="1"/>
      </rPr>
      <t>1,1,2,2,3-</t>
    </r>
    <r>
      <rPr>
        <sz val="16"/>
        <color rgb="FF000000"/>
        <rFont val="標楷體"/>
        <family val="4"/>
        <charset val="136"/>
      </rPr>
      <t>五氟丙烷，</t>
    </r>
    <r>
      <rPr>
        <sz val="16"/>
        <color rgb="FF000000"/>
        <rFont val="Times New Roman"/>
        <family val="1"/>
      </rPr>
      <t>CH2FCF2CHF2</t>
    </r>
  </si>
  <si>
    <t>GG18AF</t>
  </si>
  <si>
    <r>
      <t>HFC-245cb</t>
    </r>
    <r>
      <rPr>
        <sz val="16"/>
        <color rgb="FF000000"/>
        <rFont val="標楷體"/>
        <family val="4"/>
        <charset val="136"/>
      </rPr>
      <t>，</t>
    </r>
    <r>
      <rPr>
        <sz val="16"/>
        <color rgb="FF000000"/>
        <rFont val="Times New Roman"/>
        <family val="1"/>
      </rPr>
      <t>1,1,1,2,2-</t>
    </r>
    <r>
      <rPr>
        <sz val="16"/>
        <color rgb="FF000000"/>
        <rFont val="標楷體"/>
        <family val="4"/>
        <charset val="136"/>
      </rPr>
      <t>五氟丙烷，</t>
    </r>
    <r>
      <rPr>
        <sz val="16"/>
        <color rgb="FF000000"/>
        <rFont val="Times New Roman"/>
        <family val="1"/>
      </rPr>
      <t>CF3CF2CH3</t>
    </r>
  </si>
  <si>
    <t>GG18B0</t>
  </si>
  <si>
    <r>
      <t>HFC-245ea</t>
    </r>
    <r>
      <rPr>
        <sz val="16"/>
        <color rgb="FF000000"/>
        <rFont val="標楷體"/>
        <family val="4"/>
        <charset val="136"/>
      </rPr>
      <t>，</t>
    </r>
    <r>
      <rPr>
        <sz val="16"/>
        <color rgb="FF000000"/>
        <rFont val="Times New Roman"/>
        <family val="1"/>
      </rPr>
      <t>1,1,2,3,3-</t>
    </r>
    <r>
      <rPr>
        <sz val="16"/>
        <color rgb="FF000000"/>
        <rFont val="標楷體"/>
        <family val="4"/>
        <charset val="136"/>
      </rPr>
      <t>五氟丙烷，</t>
    </r>
    <r>
      <rPr>
        <sz val="16"/>
        <color rgb="FF000000"/>
        <rFont val="Times New Roman"/>
        <family val="1"/>
      </rPr>
      <t>CHF2CHFCHF2</t>
    </r>
  </si>
  <si>
    <t>GG18B1</t>
  </si>
  <si>
    <r>
      <t>HFC-245eb</t>
    </r>
    <r>
      <rPr>
        <sz val="16"/>
        <color rgb="FF000000"/>
        <rFont val="標楷體"/>
        <family val="4"/>
        <charset val="136"/>
      </rPr>
      <t>，</t>
    </r>
    <r>
      <rPr>
        <sz val="16"/>
        <color rgb="FF000000"/>
        <rFont val="Times New Roman"/>
        <family val="1"/>
      </rPr>
      <t>1,1,1,2,3-</t>
    </r>
    <r>
      <rPr>
        <sz val="16"/>
        <color rgb="FF000000"/>
        <rFont val="標楷體"/>
        <family val="4"/>
        <charset val="136"/>
      </rPr>
      <t>五氟丙烷，</t>
    </r>
    <r>
      <rPr>
        <sz val="16"/>
        <color rgb="FF000000"/>
        <rFont val="Times New Roman"/>
        <family val="1"/>
      </rPr>
      <t>CH2FCHFCF3</t>
    </r>
  </si>
  <si>
    <t>GG1824</t>
  </si>
  <si>
    <r>
      <t>HFC-245fa</t>
    </r>
    <r>
      <rPr>
        <sz val="16"/>
        <color rgb="FF000000"/>
        <rFont val="標楷體"/>
        <family val="4"/>
        <charset val="136"/>
      </rPr>
      <t>，</t>
    </r>
    <r>
      <rPr>
        <sz val="16"/>
        <color rgb="FF000000"/>
        <rFont val="Times New Roman"/>
        <family val="1"/>
      </rPr>
      <t>1,1,1,3,3-</t>
    </r>
    <r>
      <rPr>
        <sz val="16"/>
        <color rgb="FF000000"/>
        <rFont val="標楷體"/>
        <family val="4"/>
        <charset val="136"/>
      </rPr>
      <t>五氟丙烷，</t>
    </r>
    <r>
      <rPr>
        <sz val="16"/>
        <color rgb="FF000000"/>
        <rFont val="Times New Roman"/>
        <family val="1"/>
      </rPr>
      <t>CHF2CH2CF3</t>
    </r>
  </si>
  <si>
    <t>GG18B2</t>
  </si>
  <si>
    <r>
      <t>HFC-263fb</t>
    </r>
    <r>
      <rPr>
        <sz val="16"/>
        <color rgb="FF000000"/>
        <rFont val="標楷體"/>
        <family val="4"/>
        <charset val="136"/>
      </rPr>
      <t>，</t>
    </r>
    <r>
      <rPr>
        <sz val="16"/>
        <color rgb="FF000000"/>
        <rFont val="Times New Roman"/>
        <family val="1"/>
      </rPr>
      <t>1,1,1-</t>
    </r>
    <r>
      <rPr>
        <sz val="16"/>
        <color rgb="FF000000"/>
        <rFont val="標楷體"/>
        <family val="4"/>
        <charset val="136"/>
      </rPr>
      <t>三氟丙烷，</t>
    </r>
    <r>
      <rPr>
        <sz val="16"/>
        <color rgb="FF000000"/>
        <rFont val="Times New Roman"/>
        <family val="1"/>
      </rPr>
      <t>CH3CH2CF3</t>
    </r>
  </si>
  <si>
    <t>GG18B3</t>
  </si>
  <si>
    <r>
      <t>HFC-272ca</t>
    </r>
    <r>
      <rPr>
        <sz val="16"/>
        <color rgb="FF000000"/>
        <rFont val="標楷體"/>
        <family val="4"/>
        <charset val="136"/>
      </rPr>
      <t>，</t>
    </r>
    <r>
      <rPr>
        <sz val="16"/>
        <color rgb="FF000000"/>
        <rFont val="Times New Roman"/>
        <family val="1"/>
      </rPr>
      <t>2,2-</t>
    </r>
    <r>
      <rPr>
        <sz val="16"/>
        <color rgb="FF000000"/>
        <rFont val="標楷體"/>
        <family val="4"/>
        <charset val="136"/>
      </rPr>
      <t>二氟丙烷，</t>
    </r>
    <r>
      <rPr>
        <sz val="16"/>
        <color rgb="FF000000"/>
        <rFont val="Times New Roman"/>
        <family val="1"/>
      </rPr>
      <t>CH3CF2CH3</t>
    </r>
  </si>
  <si>
    <t>GG18B4</t>
  </si>
  <si>
    <r>
      <t>HFC-329p</t>
    </r>
    <r>
      <rPr>
        <sz val="16"/>
        <color rgb="FF000000"/>
        <rFont val="標楷體"/>
        <family val="4"/>
        <charset val="136"/>
      </rPr>
      <t>，</t>
    </r>
    <r>
      <rPr>
        <sz val="16"/>
        <color rgb="FF000000"/>
        <rFont val="Times New Roman"/>
        <family val="1"/>
      </rPr>
      <t>1,1,1,2,2,3,3,4,4-</t>
    </r>
    <r>
      <rPr>
        <sz val="16"/>
        <color rgb="FF000000"/>
        <rFont val="標楷體"/>
        <family val="4"/>
        <charset val="136"/>
      </rPr>
      <t>九氟丁烷，</t>
    </r>
    <r>
      <rPr>
        <sz val="16"/>
        <color rgb="FF000000"/>
        <rFont val="Times New Roman"/>
        <family val="1"/>
      </rPr>
      <t>CHF2CF2CF2CF3</t>
    </r>
  </si>
  <si>
    <t>GG1823</t>
  </si>
  <si>
    <r>
      <t>HFC-365mfc</t>
    </r>
    <r>
      <rPr>
        <sz val="16"/>
        <color rgb="FF000000"/>
        <rFont val="標楷體"/>
        <family val="4"/>
        <charset val="136"/>
      </rPr>
      <t>，</t>
    </r>
    <r>
      <rPr>
        <sz val="16"/>
        <color rgb="FF000000"/>
        <rFont val="Times New Roman"/>
        <family val="1"/>
      </rPr>
      <t>1,1,1,3,3-</t>
    </r>
    <r>
      <rPr>
        <sz val="16"/>
        <color rgb="FF000000"/>
        <rFont val="標楷體"/>
        <family val="4"/>
        <charset val="136"/>
      </rPr>
      <t>五氟丁烷，</t>
    </r>
    <r>
      <rPr>
        <sz val="16"/>
        <color rgb="FF000000"/>
        <rFont val="Times New Roman"/>
        <family val="1"/>
      </rPr>
      <t>CH3CF2CH2CF3</t>
    </r>
  </si>
  <si>
    <t>GG1822</t>
  </si>
  <si>
    <r>
      <t>HFC-43-10mee</t>
    </r>
    <r>
      <rPr>
        <sz val="16"/>
        <color rgb="FF000000"/>
        <rFont val="標楷體"/>
        <family val="4"/>
        <charset val="136"/>
      </rPr>
      <t>，</t>
    </r>
    <r>
      <rPr>
        <sz val="16"/>
        <color rgb="FF000000"/>
        <rFont val="Times New Roman"/>
        <family val="1"/>
      </rPr>
      <t>1,1,1,2,2,3,4,5,5,5-</t>
    </r>
    <r>
      <rPr>
        <sz val="16"/>
        <color rgb="FF000000"/>
        <rFont val="標楷體"/>
        <family val="4"/>
        <charset val="136"/>
      </rPr>
      <t>十氟戊烷，</t>
    </r>
    <r>
      <rPr>
        <sz val="16"/>
        <color rgb="FF000000"/>
        <rFont val="Times New Roman"/>
        <family val="1"/>
      </rPr>
      <t>CF3CHFCHFCF2CF3</t>
    </r>
  </si>
  <si>
    <t>GG18MD</t>
  </si>
  <si>
    <r>
      <t>HFC-1132a</t>
    </r>
    <r>
      <rPr>
        <sz val="16"/>
        <color rgb="FF000000"/>
        <rFont val="標楷體"/>
        <family val="4"/>
        <charset val="136"/>
      </rPr>
      <t>，</t>
    </r>
    <r>
      <rPr>
        <sz val="16"/>
        <color rgb="FF000000"/>
        <rFont val="Times New Roman"/>
        <family val="1"/>
      </rPr>
      <t>1,1-</t>
    </r>
    <r>
      <rPr>
        <sz val="16"/>
        <color rgb="FF000000"/>
        <rFont val="標楷體"/>
        <family val="4"/>
        <charset val="136"/>
      </rPr>
      <t>二氟乙烯，</t>
    </r>
    <r>
      <rPr>
        <sz val="16"/>
        <color rgb="FF000000"/>
        <rFont val="Times New Roman"/>
        <family val="1"/>
      </rPr>
      <t>CH2=CF2</t>
    </r>
  </si>
  <si>
    <t>&lt;1</t>
  </si>
  <si>
    <t>GG18ME</t>
  </si>
  <si>
    <r>
      <t>HFC-1141</t>
    </r>
    <r>
      <rPr>
        <sz val="16"/>
        <color rgb="FF000000"/>
        <rFont val="標楷體"/>
        <family val="4"/>
        <charset val="136"/>
      </rPr>
      <t>，一氟乙烯，</t>
    </r>
    <r>
      <rPr>
        <sz val="16"/>
        <color rgb="FF000000"/>
        <rFont val="Times New Roman"/>
        <family val="1"/>
      </rPr>
      <t>CH2=CHF</t>
    </r>
  </si>
  <si>
    <t>GG18MF</t>
  </si>
  <si>
    <r>
      <t>(Z)-HFC-1225ye</t>
    </r>
    <r>
      <rPr>
        <sz val="16"/>
        <color rgb="FF000000"/>
        <rFont val="標楷體"/>
        <family val="4"/>
        <charset val="136"/>
      </rPr>
      <t>，</t>
    </r>
    <r>
      <rPr>
        <sz val="16"/>
        <color rgb="FF000000"/>
        <rFont val="Times New Roman"/>
        <family val="1"/>
      </rPr>
      <t>(</t>
    </r>
    <r>
      <rPr>
        <sz val="16"/>
        <color rgb="FF000000"/>
        <rFont val="標楷體"/>
        <family val="4"/>
        <charset val="136"/>
      </rPr>
      <t>順</t>
    </r>
    <r>
      <rPr>
        <sz val="16"/>
        <color rgb="FF000000"/>
        <rFont val="Times New Roman"/>
        <family val="1"/>
      </rPr>
      <t>)1,2,3,3,3-</t>
    </r>
    <r>
      <rPr>
        <sz val="16"/>
        <color rgb="FF000000"/>
        <rFont val="標楷體"/>
        <family val="4"/>
        <charset val="136"/>
      </rPr>
      <t>五氟</t>
    </r>
    <r>
      <rPr>
        <sz val="16"/>
        <color rgb="FF000000"/>
        <rFont val="Times New Roman"/>
        <family val="1"/>
      </rPr>
      <t xml:space="preserve"> 1-</t>
    </r>
    <r>
      <rPr>
        <sz val="16"/>
        <color rgb="FF000000"/>
        <rFont val="標楷體"/>
        <family val="4"/>
        <charset val="136"/>
      </rPr>
      <t>丙烯，</t>
    </r>
    <r>
      <rPr>
        <sz val="16"/>
        <color rgb="FF000000"/>
        <rFont val="Times New Roman"/>
        <family val="1"/>
      </rPr>
      <t>CF3CF=CHF(Z)</t>
    </r>
  </si>
  <si>
    <t>GG18N0</t>
  </si>
  <si>
    <r>
      <t>(E)-HFC-1225ye</t>
    </r>
    <r>
      <rPr>
        <sz val="16"/>
        <color rgb="FF000000"/>
        <rFont val="標楷體"/>
        <family val="4"/>
        <charset val="136"/>
      </rPr>
      <t>，</t>
    </r>
    <r>
      <rPr>
        <sz val="16"/>
        <color rgb="FF000000"/>
        <rFont val="Times New Roman"/>
        <family val="1"/>
      </rPr>
      <t>(</t>
    </r>
    <r>
      <rPr>
        <sz val="16"/>
        <color rgb="FF000000"/>
        <rFont val="標楷體"/>
        <family val="4"/>
        <charset val="136"/>
      </rPr>
      <t>反</t>
    </r>
    <r>
      <rPr>
        <sz val="16"/>
        <color rgb="FF000000"/>
        <rFont val="Times New Roman"/>
        <family val="1"/>
      </rPr>
      <t>)1,2,3,3,3-</t>
    </r>
    <r>
      <rPr>
        <sz val="16"/>
        <color rgb="FF000000"/>
        <rFont val="標楷體"/>
        <family val="4"/>
        <charset val="136"/>
      </rPr>
      <t>五氟</t>
    </r>
    <r>
      <rPr>
        <sz val="16"/>
        <color rgb="FF000000"/>
        <rFont val="Times New Roman"/>
        <family val="1"/>
      </rPr>
      <t xml:space="preserve"> 1-</t>
    </r>
    <r>
      <rPr>
        <sz val="16"/>
        <color rgb="FF000000"/>
        <rFont val="標楷體"/>
        <family val="4"/>
        <charset val="136"/>
      </rPr>
      <t>丙烯，</t>
    </r>
    <r>
      <rPr>
        <sz val="16"/>
        <color rgb="FF000000"/>
        <rFont val="Times New Roman"/>
        <family val="1"/>
      </rPr>
      <t xml:space="preserve">CF3CF=CHF(E) </t>
    </r>
  </si>
  <si>
    <t>GG18N1</t>
  </si>
  <si>
    <r>
      <t>(Z)-HFC-1234ze</t>
    </r>
    <r>
      <rPr>
        <sz val="16"/>
        <color rgb="FF000000"/>
        <rFont val="標楷體"/>
        <family val="4"/>
        <charset val="136"/>
      </rPr>
      <t>，</t>
    </r>
    <r>
      <rPr>
        <sz val="16"/>
        <color rgb="FF000000"/>
        <rFont val="Times New Roman"/>
        <family val="1"/>
      </rPr>
      <t>(</t>
    </r>
    <r>
      <rPr>
        <sz val="16"/>
        <color rgb="FF000000"/>
        <rFont val="標楷體"/>
        <family val="4"/>
        <charset val="136"/>
      </rPr>
      <t>順</t>
    </r>
    <r>
      <rPr>
        <sz val="16"/>
        <color rgb="FF000000"/>
        <rFont val="Times New Roman"/>
        <family val="1"/>
      </rPr>
      <t>)1,3,3,3-</t>
    </r>
    <r>
      <rPr>
        <sz val="16"/>
        <color rgb="FF000000"/>
        <rFont val="標楷體"/>
        <family val="4"/>
        <charset val="136"/>
      </rPr>
      <t>四氟</t>
    </r>
    <r>
      <rPr>
        <sz val="16"/>
        <color rgb="FF000000"/>
        <rFont val="Times New Roman"/>
        <family val="1"/>
      </rPr>
      <t xml:space="preserve"> 1-</t>
    </r>
    <r>
      <rPr>
        <sz val="16"/>
        <color rgb="FF000000"/>
        <rFont val="標楷體"/>
        <family val="4"/>
        <charset val="136"/>
      </rPr>
      <t>丙烯，</t>
    </r>
    <r>
      <rPr>
        <sz val="16"/>
        <color rgb="FF000000"/>
        <rFont val="Times New Roman"/>
        <family val="1"/>
      </rPr>
      <t>CF3CH=CHF(Z)</t>
    </r>
  </si>
  <si>
    <t>GG18N2</t>
  </si>
  <si>
    <r>
      <t>HFC-1234yf</t>
    </r>
    <r>
      <rPr>
        <sz val="16"/>
        <color rgb="FF000000"/>
        <rFont val="標楷體"/>
        <family val="4"/>
        <charset val="136"/>
      </rPr>
      <t>，</t>
    </r>
    <r>
      <rPr>
        <sz val="16"/>
        <color rgb="FF000000"/>
        <rFont val="Times New Roman"/>
        <family val="1"/>
      </rPr>
      <t>2,3,3,3-</t>
    </r>
    <r>
      <rPr>
        <sz val="16"/>
        <color rgb="FF000000"/>
        <rFont val="標楷體"/>
        <family val="4"/>
        <charset val="136"/>
      </rPr>
      <t>四氟</t>
    </r>
    <r>
      <rPr>
        <sz val="16"/>
        <color rgb="FF000000"/>
        <rFont val="Times New Roman"/>
        <family val="1"/>
      </rPr>
      <t xml:space="preserve"> 1-</t>
    </r>
    <r>
      <rPr>
        <sz val="16"/>
        <color rgb="FF000000"/>
        <rFont val="標楷體"/>
        <family val="4"/>
        <charset val="136"/>
      </rPr>
      <t>丙烯，</t>
    </r>
    <r>
      <rPr>
        <sz val="16"/>
        <color rgb="FF000000"/>
        <rFont val="Times New Roman"/>
        <family val="1"/>
      </rPr>
      <t>CF3CF=CH2</t>
    </r>
  </si>
  <si>
    <t>GG18N3</t>
  </si>
  <si>
    <r>
      <t>(E)-HFC-1234ze</t>
    </r>
    <r>
      <rPr>
        <sz val="16"/>
        <color rgb="FF000000"/>
        <rFont val="標楷體"/>
        <family val="4"/>
        <charset val="136"/>
      </rPr>
      <t>，</t>
    </r>
    <r>
      <rPr>
        <sz val="16"/>
        <color rgb="FF000000"/>
        <rFont val="Times New Roman"/>
        <family val="1"/>
      </rPr>
      <t>(</t>
    </r>
    <r>
      <rPr>
        <sz val="16"/>
        <color rgb="FF000000"/>
        <rFont val="標楷體"/>
        <family val="4"/>
        <charset val="136"/>
      </rPr>
      <t>反</t>
    </r>
    <r>
      <rPr>
        <sz val="16"/>
        <color rgb="FF000000"/>
        <rFont val="Times New Roman"/>
        <family val="1"/>
      </rPr>
      <t>)1,3,3,3-</t>
    </r>
    <r>
      <rPr>
        <sz val="16"/>
        <color rgb="FF000000"/>
        <rFont val="標楷體"/>
        <family val="4"/>
        <charset val="136"/>
      </rPr>
      <t>四氟</t>
    </r>
    <r>
      <rPr>
        <sz val="16"/>
        <color rgb="FF000000"/>
        <rFont val="Times New Roman"/>
        <family val="1"/>
      </rPr>
      <t xml:space="preserve"> 1-</t>
    </r>
    <r>
      <rPr>
        <sz val="16"/>
        <color rgb="FF000000"/>
        <rFont val="標楷體"/>
        <family val="4"/>
        <charset val="136"/>
      </rPr>
      <t>丙烯，</t>
    </r>
    <r>
      <rPr>
        <sz val="16"/>
        <color rgb="FF000000"/>
        <rFont val="Times New Roman"/>
        <family val="1"/>
      </rPr>
      <t>trans-CF3CH=CHF</t>
    </r>
  </si>
  <si>
    <t>GG18BC</t>
  </si>
  <si>
    <r>
      <t>(Z)-HFC-1336</t>
    </r>
    <r>
      <rPr>
        <sz val="16"/>
        <color rgb="FF000000"/>
        <rFont val="標楷體"/>
        <family val="4"/>
        <charset val="136"/>
      </rPr>
      <t>，</t>
    </r>
    <r>
      <rPr>
        <sz val="16"/>
        <color rgb="FF000000"/>
        <rFont val="Times New Roman"/>
        <family val="1"/>
      </rPr>
      <t>(</t>
    </r>
    <r>
      <rPr>
        <sz val="16"/>
        <color rgb="FF000000"/>
        <rFont val="標楷體"/>
        <family val="4"/>
        <charset val="136"/>
      </rPr>
      <t>順</t>
    </r>
    <r>
      <rPr>
        <sz val="16"/>
        <color rgb="FF000000"/>
        <rFont val="Times New Roman"/>
        <family val="1"/>
      </rPr>
      <t>)1,1,1,3,3,3-</t>
    </r>
    <r>
      <rPr>
        <sz val="16"/>
        <color rgb="FF000000"/>
        <rFont val="標楷體"/>
        <family val="4"/>
        <charset val="136"/>
      </rPr>
      <t>六氟</t>
    </r>
    <r>
      <rPr>
        <sz val="16"/>
        <color rgb="FF000000"/>
        <rFont val="Times New Roman"/>
        <family val="1"/>
      </rPr>
      <t xml:space="preserve"> 2</t>
    </r>
    <r>
      <rPr>
        <sz val="16"/>
        <color rgb="FF000000"/>
        <rFont val="標楷體"/>
        <family val="4"/>
        <charset val="136"/>
      </rPr>
      <t>丁烯，</t>
    </r>
    <r>
      <rPr>
        <sz val="16"/>
        <color rgb="FF000000"/>
        <rFont val="Times New Roman"/>
        <family val="1"/>
      </rPr>
      <t>CF3CH=CHCF3(Z)</t>
    </r>
  </si>
  <si>
    <t>GG18N4</t>
  </si>
  <si>
    <r>
      <t>HFC-1243zf</t>
    </r>
    <r>
      <rPr>
        <sz val="16"/>
        <color rgb="FF000000"/>
        <rFont val="標楷體"/>
        <family val="4"/>
        <charset val="136"/>
      </rPr>
      <t>，</t>
    </r>
    <r>
      <rPr>
        <sz val="16"/>
        <color rgb="FF000000"/>
        <rFont val="Times New Roman"/>
        <family val="1"/>
      </rPr>
      <t>3,3,3-</t>
    </r>
    <r>
      <rPr>
        <sz val="16"/>
        <color rgb="FF000000"/>
        <rFont val="標楷體"/>
        <family val="4"/>
        <charset val="136"/>
      </rPr>
      <t>三氟</t>
    </r>
    <r>
      <rPr>
        <sz val="16"/>
        <color rgb="FF000000"/>
        <rFont val="Times New Roman"/>
        <family val="1"/>
      </rPr>
      <t xml:space="preserve"> 1-</t>
    </r>
    <r>
      <rPr>
        <sz val="16"/>
        <color rgb="FF000000"/>
        <rFont val="標楷體"/>
        <family val="4"/>
        <charset val="136"/>
      </rPr>
      <t>丙烯，</t>
    </r>
    <r>
      <rPr>
        <sz val="16"/>
        <color rgb="FF000000"/>
        <rFont val="Times New Roman"/>
        <family val="1"/>
      </rPr>
      <t>CF3CH=CH2</t>
    </r>
  </si>
  <si>
    <t>GG18N5</t>
  </si>
  <si>
    <r>
      <t>HFC-1345zfc</t>
    </r>
    <r>
      <rPr>
        <sz val="16"/>
        <color rgb="FF000000"/>
        <rFont val="標楷體"/>
        <family val="4"/>
        <charset val="136"/>
      </rPr>
      <t>，</t>
    </r>
    <r>
      <rPr>
        <sz val="16"/>
        <color rgb="FF000000"/>
        <rFont val="Times New Roman"/>
        <family val="1"/>
      </rPr>
      <t>2,2,4,4,4-</t>
    </r>
    <r>
      <rPr>
        <sz val="16"/>
        <color rgb="FF000000"/>
        <rFont val="標楷體"/>
        <family val="4"/>
        <charset val="136"/>
      </rPr>
      <t>五氟</t>
    </r>
    <r>
      <rPr>
        <sz val="16"/>
        <color rgb="FF000000"/>
        <rFont val="Times New Roman"/>
        <family val="1"/>
      </rPr>
      <t xml:space="preserve"> 1-</t>
    </r>
    <r>
      <rPr>
        <sz val="16"/>
        <color rgb="FF000000"/>
        <rFont val="標楷體"/>
        <family val="4"/>
        <charset val="136"/>
      </rPr>
      <t>丁烯，</t>
    </r>
    <r>
      <rPr>
        <sz val="16"/>
        <color rgb="FF000000"/>
        <rFont val="Times New Roman"/>
        <family val="1"/>
      </rPr>
      <t>C2F5CH=CH2</t>
    </r>
  </si>
  <si>
    <t>GG18N6</t>
  </si>
  <si>
    <r>
      <t>3,3,4,4,5,5,6,6,6-Nonafluorohex-1-ene</t>
    </r>
    <r>
      <rPr>
        <sz val="16"/>
        <color rgb="FF000000"/>
        <rFont val="標楷體"/>
        <family val="4"/>
        <charset val="136"/>
      </rPr>
      <t>，</t>
    </r>
    <r>
      <rPr>
        <sz val="16"/>
        <color rgb="FF000000"/>
        <rFont val="Times New Roman"/>
        <family val="1"/>
      </rPr>
      <t>3,3,4,4,5,5,6,6,6-</t>
    </r>
    <r>
      <rPr>
        <sz val="16"/>
        <color rgb="FF000000"/>
        <rFont val="標楷體"/>
        <family val="4"/>
        <charset val="136"/>
      </rPr>
      <t>九氟己烯，</t>
    </r>
    <r>
      <rPr>
        <sz val="16"/>
        <color rgb="FF000000"/>
        <rFont val="Times New Roman"/>
        <family val="1"/>
      </rPr>
      <t>C4F9CH=CH2</t>
    </r>
  </si>
  <si>
    <t>GG18N7</t>
  </si>
  <si>
    <r>
      <t>3,3,4,4,5,5,6,6,7,7,8,8,8-Tridecafluorooct-1-ene</t>
    </r>
    <r>
      <rPr>
        <sz val="16"/>
        <color rgb="FF000000"/>
        <rFont val="標楷體"/>
        <family val="4"/>
        <charset val="136"/>
      </rPr>
      <t>，</t>
    </r>
    <r>
      <rPr>
        <sz val="16"/>
        <color rgb="FF000000"/>
        <rFont val="Times New Roman"/>
        <family val="1"/>
      </rPr>
      <t>3,3,4,4,5,5,6,6,7,7,8,8,8-</t>
    </r>
    <r>
      <rPr>
        <sz val="16"/>
        <color rgb="FF000000"/>
        <rFont val="標楷體"/>
        <family val="4"/>
        <charset val="136"/>
      </rPr>
      <t>十三氟辛烯，</t>
    </r>
    <r>
      <rPr>
        <sz val="16"/>
        <color rgb="FF000000"/>
        <rFont val="Times New Roman"/>
        <family val="1"/>
      </rPr>
      <t>C6F13CH=CH2</t>
    </r>
  </si>
  <si>
    <t>GG18N8</t>
  </si>
  <si>
    <r>
      <t>3,3,4,4,5,5,6,6,7,7,8,8,9,9,10,10,10-Hep-tadecafluorodec-1-ene</t>
    </r>
    <r>
      <rPr>
        <sz val="16"/>
        <color rgb="FF000000"/>
        <rFont val="標楷體"/>
        <family val="4"/>
        <charset val="136"/>
      </rPr>
      <t>，</t>
    </r>
    <r>
      <rPr>
        <sz val="16"/>
        <color rgb="FF000000"/>
        <rFont val="Times New Roman"/>
        <family val="1"/>
      </rPr>
      <t>3,3,4,4,5,5,6,6,7,7,8,8,9,9,10,10,10-</t>
    </r>
    <r>
      <rPr>
        <sz val="16"/>
        <color rgb="FF000000"/>
        <rFont val="標楷體"/>
        <family val="4"/>
        <charset val="136"/>
      </rPr>
      <t>十七氟癸烯，</t>
    </r>
    <r>
      <rPr>
        <sz val="16"/>
        <color rgb="FF000000"/>
        <rFont val="Times New Roman"/>
        <family val="1"/>
      </rPr>
      <t>C8F17CH=CH2</t>
    </r>
  </si>
  <si>
    <r>
      <t xml:space="preserve">Hydrochlorofluorocarbons, HCFCs, </t>
    </r>
    <r>
      <rPr>
        <b/>
        <sz val="16"/>
        <color rgb="FF000000"/>
        <rFont val="標楷體"/>
        <family val="4"/>
        <charset val="136"/>
      </rPr>
      <t>氫氟氯碳化物</t>
    </r>
  </si>
  <si>
    <t>HCFC-21，CHCl2F </t>
  </si>
  <si>
    <t>151 </t>
  </si>
  <si>
    <t>GG1841</t>
  </si>
  <si>
    <t>HCFC-22，CHF2Cl</t>
  </si>
  <si>
    <t>HCFC-122，CHCl2CF2Cl</t>
  </si>
  <si>
    <t>HCFC-122a，CHFClCFCl2</t>
  </si>
  <si>
    <t>HCFC-123，CHCl2CF3 </t>
  </si>
  <si>
    <t>77 </t>
  </si>
  <si>
    <t>HCFC-123a，CHClFCF2Cl</t>
  </si>
  <si>
    <t>HCFC-124，CHClFCF3 </t>
  </si>
  <si>
    <t>609 </t>
  </si>
  <si>
    <t>HCFC-132c，CH2FCFCl2</t>
  </si>
  <si>
    <t>HCFC-141b，CH3CCl2F </t>
  </si>
  <si>
    <t>725 </t>
  </si>
  <si>
    <t>HCFC-142b，CH3CClF2 </t>
  </si>
  <si>
    <t>2,310 </t>
  </si>
  <si>
    <t>HCFC-225ca，CHCl2CF2CF3 </t>
  </si>
  <si>
    <t>122 </t>
  </si>
  <si>
    <t>HCFC-225cb，CHClFCF2CClF2 </t>
  </si>
  <si>
    <t>595 </t>
  </si>
  <si>
    <t>(E)-1-Chloro-3,3,3-trifluoroprop-1-ene，trans-CF3CH=CHCl</t>
  </si>
  <si>
    <t>Chlorocarbons and Hydrochlorocarbons</t>
  </si>
  <si>
    <t>Methyl chloroform，CH3CCl3 </t>
  </si>
  <si>
    <t>146 </t>
  </si>
  <si>
    <t>Carbon tetrachloride，CCl4  </t>
  </si>
  <si>
    <t>1,400 </t>
  </si>
  <si>
    <t>Methyl chloride，CH3Cl    </t>
  </si>
  <si>
    <t>13  </t>
  </si>
  <si>
    <t>Methylene chloride ，CH2Cl2  </t>
  </si>
  <si>
    <t>8.7  </t>
  </si>
  <si>
    <t>Chloroform ，CHCl3  </t>
  </si>
  <si>
    <t>31  </t>
  </si>
  <si>
    <t>1,2-Dichloroethane，CH2ClCH2Cl</t>
  </si>
  <si>
    <t>Bromocarbons, Hydrobromocarbons and Halons</t>
  </si>
  <si>
    <t>Methyl bromide，CH3Br </t>
  </si>
  <si>
    <t>5 </t>
  </si>
  <si>
    <t>Methylene bromide，CH2Br2  </t>
  </si>
  <si>
    <t>1.54  </t>
  </si>
  <si>
    <t>Halon-1201，CHBrF2    </t>
  </si>
  <si>
    <t>404  </t>
  </si>
  <si>
    <t>Halon-1202，CBrF2  </t>
  </si>
  <si>
    <t>Halon-1211，CBrClF2 </t>
  </si>
  <si>
    <t>1,890 </t>
  </si>
  <si>
    <t>Halon-1301，CBrF3 </t>
  </si>
  <si>
    <t>7,140 </t>
  </si>
  <si>
    <t>Halon-2301，CH2BrCF3</t>
  </si>
  <si>
    <t>Halon-2311/Halothane，CHBrClCF3</t>
  </si>
  <si>
    <t>Halon-2401，CHFBrCF3</t>
  </si>
  <si>
    <t>Halon-2402，CBrF2CBrF2 </t>
  </si>
  <si>
    <t>1,640 </t>
  </si>
  <si>
    <t>Fully Fluorinated Species</t>
  </si>
  <si>
    <t>180123</t>
  </si>
  <si>
    <r>
      <t>NF3</t>
    </r>
    <r>
      <rPr>
        <sz val="16"/>
        <color rgb="FF000000"/>
        <rFont val="標楷體"/>
        <family val="4"/>
        <charset val="136"/>
      </rPr>
      <t>，三氟化氮</t>
    </r>
  </si>
  <si>
    <t>180122</t>
  </si>
  <si>
    <r>
      <t>SF6</t>
    </r>
    <r>
      <rPr>
        <sz val="16"/>
        <color rgb="FF000000"/>
        <rFont val="標楷體"/>
        <family val="4"/>
        <charset val="136"/>
      </rPr>
      <t>，六氟化硫</t>
    </r>
  </si>
  <si>
    <t>GG18EC</t>
  </si>
  <si>
    <r>
      <t>SF5CF3</t>
    </r>
    <r>
      <rPr>
        <sz val="16"/>
        <color rgb="FF000000"/>
        <rFont val="標楷體"/>
        <family val="4"/>
        <charset val="136"/>
      </rPr>
      <t>，三氟甲基五氟化硫</t>
    </r>
    <r>
      <rPr>
        <sz val="16"/>
        <color rgb="FF000000"/>
        <rFont val="Times New Roman"/>
        <family val="1"/>
      </rPr>
      <t> </t>
    </r>
  </si>
  <si>
    <t>17,700  </t>
  </si>
  <si>
    <t>GG18ED</t>
  </si>
  <si>
    <r>
      <t>SO2F2</t>
    </r>
    <r>
      <rPr>
        <sz val="16"/>
        <color rgb="FF000000"/>
        <rFont val="標楷體"/>
        <family val="4"/>
        <charset val="136"/>
      </rPr>
      <t>，硫醯氟</t>
    </r>
  </si>
  <si>
    <t>GG1803</t>
  </si>
  <si>
    <r>
      <t>PFC-14</t>
    </r>
    <r>
      <rPr>
        <sz val="16"/>
        <color rgb="FF000000"/>
        <rFont val="標楷體"/>
        <family val="4"/>
        <charset val="136"/>
      </rPr>
      <t>，四氟化碳，</t>
    </r>
    <r>
      <rPr>
        <sz val="16"/>
        <color rgb="FF000000"/>
        <rFont val="Times New Roman"/>
        <family val="1"/>
      </rPr>
      <t>CF4</t>
    </r>
  </si>
  <si>
    <t>GG1804</t>
  </si>
  <si>
    <r>
      <t>PFC-116</t>
    </r>
    <r>
      <rPr>
        <sz val="16"/>
        <color rgb="FF000000"/>
        <rFont val="標楷體"/>
        <family val="4"/>
        <charset val="136"/>
      </rPr>
      <t>，六氟乙烷，</t>
    </r>
    <r>
      <rPr>
        <sz val="16"/>
        <color rgb="FF000000"/>
        <rFont val="Times New Roman"/>
        <family val="1"/>
      </rPr>
      <t>C2F6</t>
    </r>
  </si>
  <si>
    <t>GG18N9</t>
  </si>
  <si>
    <r>
      <t>Perfluorocyclopropane(PFC-c216)</t>
    </r>
    <r>
      <rPr>
        <sz val="16"/>
        <color rgb="FF000000"/>
        <rFont val="標楷體"/>
        <family val="4"/>
        <charset val="136"/>
      </rPr>
      <t>，</t>
    </r>
    <r>
      <rPr>
        <sz val="16"/>
        <color rgb="FF000000"/>
        <rFont val="Times New Roman"/>
        <family val="1"/>
      </rPr>
      <t>c-C</t>
    </r>
    <r>
      <rPr>
        <vertAlign val="subscript"/>
        <sz val="16"/>
        <color rgb="FF000000"/>
        <rFont val="Times New Roman"/>
        <family val="1"/>
      </rPr>
      <t>3</t>
    </r>
    <r>
      <rPr>
        <sz val="16"/>
        <color rgb="FF000000"/>
        <rFont val="Times New Roman"/>
        <family val="1"/>
      </rPr>
      <t>F</t>
    </r>
    <r>
      <rPr>
        <vertAlign val="subscript"/>
        <sz val="16"/>
        <color rgb="FF000000"/>
        <rFont val="Times New Roman"/>
        <family val="1"/>
      </rPr>
      <t>6 </t>
    </r>
    <r>
      <rPr>
        <sz val="16"/>
        <color rgb="FF000000"/>
        <rFont val="Times New Roman"/>
        <family val="1"/>
      </rPr>
      <t> </t>
    </r>
  </si>
  <si>
    <t>GG1809</t>
  </si>
  <si>
    <r>
      <t>PFC-218</t>
    </r>
    <r>
      <rPr>
        <sz val="16"/>
        <color rgb="FF000000"/>
        <rFont val="標楷體"/>
        <family val="4"/>
        <charset val="136"/>
      </rPr>
      <t>，</t>
    </r>
    <r>
      <rPr>
        <sz val="16"/>
        <color rgb="FF000000"/>
        <rFont val="Times New Roman"/>
        <family val="1"/>
      </rPr>
      <t>C3F8</t>
    </r>
    <r>
      <rPr>
        <sz val="16"/>
        <color rgb="FF000000"/>
        <rFont val="標楷體"/>
        <family val="4"/>
        <charset val="136"/>
      </rPr>
      <t>，全氟丙烷</t>
    </r>
  </si>
  <si>
    <t>GG1808</t>
  </si>
  <si>
    <r>
      <t>PFC-318</t>
    </r>
    <r>
      <rPr>
        <sz val="16"/>
        <color rgb="FF000000"/>
        <rFont val="標楷體"/>
        <family val="4"/>
        <charset val="136"/>
      </rPr>
      <t>，</t>
    </r>
    <r>
      <rPr>
        <sz val="16"/>
        <color rgb="FF000000"/>
        <rFont val="Times New Roman"/>
        <family val="1"/>
      </rPr>
      <t>c-C4F8</t>
    </r>
    <r>
      <rPr>
        <sz val="16"/>
        <color rgb="FF000000"/>
        <rFont val="標楷體"/>
        <family val="4"/>
        <charset val="136"/>
      </rPr>
      <t>，八氟環丁烷</t>
    </r>
  </si>
  <si>
    <t>GG1807</t>
  </si>
  <si>
    <r>
      <t>PFC-31-10</t>
    </r>
    <r>
      <rPr>
        <sz val="16"/>
        <color rgb="FF000000"/>
        <rFont val="標楷體"/>
        <family val="4"/>
        <charset val="136"/>
      </rPr>
      <t>，</t>
    </r>
    <r>
      <rPr>
        <sz val="16"/>
        <color rgb="FF000000"/>
        <rFont val="Times New Roman"/>
        <family val="1"/>
      </rPr>
      <t>C4F10</t>
    </r>
    <r>
      <rPr>
        <sz val="16"/>
        <color rgb="FF000000"/>
        <rFont val="標楷體"/>
        <family val="4"/>
        <charset val="136"/>
      </rPr>
      <t>，全氟丁烷</t>
    </r>
  </si>
  <si>
    <t>GG1886</t>
  </si>
  <si>
    <r>
      <t>Perfluorocyclopentene</t>
    </r>
    <r>
      <rPr>
        <sz val="16"/>
        <color rgb="FF000000"/>
        <rFont val="標楷體"/>
        <family val="4"/>
        <charset val="136"/>
      </rPr>
      <t>，</t>
    </r>
    <r>
      <rPr>
        <sz val="16"/>
        <color rgb="FF000000"/>
        <rFont val="Times New Roman"/>
        <family val="1"/>
      </rPr>
      <t>c-C5F8</t>
    </r>
    <r>
      <rPr>
        <sz val="16"/>
        <color rgb="FF000000"/>
        <rFont val="標楷體"/>
        <family val="4"/>
        <charset val="136"/>
      </rPr>
      <t>，全氟環戊烯</t>
    </r>
  </si>
  <si>
    <t>GG1806</t>
  </si>
  <si>
    <r>
      <t>PFC-41-12</t>
    </r>
    <r>
      <rPr>
        <sz val="16"/>
        <color rgb="FF000000"/>
        <rFont val="標楷體"/>
        <family val="4"/>
        <charset val="136"/>
      </rPr>
      <t>，</t>
    </r>
    <r>
      <rPr>
        <sz val="16"/>
        <color rgb="FF000000"/>
        <rFont val="Times New Roman"/>
        <family val="1"/>
      </rPr>
      <t>C5F12(n-C5F12)</t>
    </r>
    <r>
      <rPr>
        <sz val="16"/>
        <color rgb="FF000000"/>
        <rFont val="標楷體"/>
        <family val="4"/>
        <charset val="136"/>
      </rPr>
      <t>，全氟戊烷</t>
    </r>
  </si>
  <si>
    <t>GG1805</t>
  </si>
  <si>
    <r>
      <t xml:space="preserve">PFC-51-14 </t>
    </r>
    <r>
      <rPr>
        <sz val="16"/>
        <color rgb="FF000000"/>
        <rFont val="標楷體"/>
        <family val="4"/>
        <charset val="136"/>
      </rPr>
      <t>，</t>
    </r>
    <r>
      <rPr>
        <sz val="16"/>
        <color rgb="FF000000"/>
        <rFont val="Times New Roman"/>
        <family val="1"/>
      </rPr>
      <t>C6F14(n-C6F14)</t>
    </r>
    <r>
      <rPr>
        <sz val="16"/>
        <color rgb="FF000000"/>
        <rFont val="標楷體"/>
        <family val="4"/>
        <charset val="136"/>
      </rPr>
      <t>，全氟己烷</t>
    </r>
  </si>
  <si>
    <t>GG18F2</t>
  </si>
  <si>
    <r>
      <t>PFC-61-16</t>
    </r>
    <r>
      <rPr>
        <sz val="16"/>
        <color rgb="FF000000"/>
        <rFont val="標楷體"/>
        <family val="4"/>
        <charset val="136"/>
      </rPr>
      <t>，全氟庚烷，</t>
    </r>
    <r>
      <rPr>
        <sz val="16"/>
        <color rgb="FF000000"/>
        <rFont val="Times New Roman"/>
        <family val="1"/>
      </rPr>
      <t>n-C7F16</t>
    </r>
  </si>
  <si>
    <t>GG18F3</t>
  </si>
  <si>
    <r>
      <t>PFC-71-18</t>
    </r>
    <r>
      <rPr>
        <sz val="16"/>
        <color rgb="FF000000"/>
        <rFont val="標楷體"/>
        <family val="4"/>
        <charset val="136"/>
      </rPr>
      <t>，全氟辛烷，</t>
    </r>
    <r>
      <rPr>
        <sz val="16"/>
        <color rgb="FF000000"/>
        <rFont val="Times New Roman"/>
        <family val="1"/>
      </rPr>
      <t>C8F18  </t>
    </r>
  </si>
  <si>
    <t>GG18NA</t>
  </si>
  <si>
    <r>
      <t xml:space="preserve">PFC-91-18 </t>
    </r>
    <r>
      <rPr>
        <sz val="16"/>
        <color rgb="FF000000"/>
        <rFont val="標楷體"/>
        <family val="4"/>
        <charset val="136"/>
      </rPr>
      <t>，全氟萘烷</t>
    </r>
    <r>
      <rPr>
        <sz val="16"/>
        <color rgb="FF000000"/>
        <rFont val="Times New Roman"/>
        <family val="1"/>
      </rPr>
      <t>C10F18  </t>
    </r>
  </si>
  <si>
    <t>&gt;7,500  </t>
  </si>
  <si>
    <t>GG18F5</t>
  </si>
  <si>
    <r>
      <t>Perfluorodecalin (cis)</t>
    </r>
    <r>
      <rPr>
        <sz val="16"/>
        <color rgb="FF000000"/>
        <rFont val="標楷體"/>
        <family val="4"/>
        <charset val="136"/>
      </rPr>
      <t>，順式全氟萘烷，</t>
    </r>
    <r>
      <rPr>
        <sz val="16"/>
        <color rgb="FF000000"/>
        <rFont val="Times New Roman"/>
        <family val="1"/>
      </rPr>
      <t>Z-C10F18</t>
    </r>
  </si>
  <si>
    <t>GG18F6</t>
  </si>
  <si>
    <r>
      <t>Perfluorodecalin (trans)</t>
    </r>
    <r>
      <rPr>
        <sz val="16"/>
        <color rgb="FF000000"/>
        <rFont val="標楷體"/>
        <family val="4"/>
        <charset val="136"/>
      </rPr>
      <t>，反式全氟萘烷，</t>
    </r>
    <r>
      <rPr>
        <sz val="16"/>
        <color rgb="FF000000"/>
        <rFont val="Times New Roman"/>
        <family val="1"/>
      </rPr>
      <t>E-C10F18</t>
    </r>
  </si>
  <si>
    <t>GG18NB</t>
  </si>
  <si>
    <r>
      <t>PFC-1114</t>
    </r>
    <r>
      <rPr>
        <sz val="16"/>
        <color rgb="FF000000"/>
        <rFont val="標楷體"/>
        <family val="4"/>
        <charset val="136"/>
      </rPr>
      <t>，全氟乙烯，</t>
    </r>
    <r>
      <rPr>
        <sz val="16"/>
        <color rgb="FF000000"/>
        <rFont val="Times New Roman"/>
        <family val="1"/>
      </rPr>
      <t>CF2=CF2</t>
    </r>
  </si>
  <si>
    <t>GG18NC</t>
  </si>
  <si>
    <r>
      <t>PFC-1216</t>
    </r>
    <r>
      <rPr>
        <sz val="16"/>
        <color rgb="FF000000"/>
        <rFont val="標楷體"/>
        <family val="4"/>
        <charset val="136"/>
      </rPr>
      <t>，全氟丙烯，</t>
    </r>
    <r>
      <rPr>
        <sz val="16"/>
        <color rgb="FF000000"/>
        <rFont val="Times New Roman"/>
        <family val="1"/>
      </rPr>
      <t>CF3CF=CF2</t>
    </r>
  </si>
  <si>
    <t>GG18ND</t>
  </si>
  <si>
    <r>
      <t>Perfluorobuta-1,3-diene</t>
    </r>
    <r>
      <rPr>
        <sz val="16"/>
        <color rgb="FF000000"/>
        <rFont val="標楷體"/>
        <family val="4"/>
        <charset val="136"/>
      </rPr>
      <t>，</t>
    </r>
    <r>
      <rPr>
        <sz val="16"/>
        <color rgb="FF000000"/>
        <rFont val="Times New Roman"/>
        <family val="1"/>
      </rPr>
      <t>1,3-</t>
    </r>
    <r>
      <rPr>
        <sz val="16"/>
        <color rgb="FF000000"/>
        <rFont val="標楷體"/>
        <family val="4"/>
        <charset val="136"/>
      </rPr>
      <t>全氟丁二烯，</t>
    </r>
    <r>
      <rPr>
        <sz val="16"/>
        <color rgb="FF000000"/>
        <rFont val="Times New Roman"/>
        <family val="1"/>
      </rPr>
      <t>CF2=CFCF=CF2</t>
    </r>
  </si>
  <si>
    <t>GG18NE</t>
  </si>
  <si>
    <r>
      <t>Perfluorobut-1-ene</t>
    </r>
    <r>
      <rPr>
        <sz val="16"/>
        <color rgb="FF000000"/>
        <rFont val="標楷體"/>
        <family val="4"/>
        <charset val="136"/>
      </rPr>
      <t>，</t>
    </r>
    <r>
      <rPr>
        <sz val="16"/>
        <color rgb="FF000000"/>
        <rFont val="Times New Roman"/>
        <family val="1"/>
      </rPr>
      <t>1-</t>
    </r>
    <r>
      <rPr>
        <sz val="16"/>
        <color rgb="FF000000"/>
        <rFont val="標楷體"/>
        <family val="4"/>
        <charset val="136"/>
      </rPr>
      <t>全氟丁烯，</t>
    </r>
    <r>
      <rPr>
        <sz val="16"/>
        <color rgb="FF000000"/>
        <rFont val="Times New Roman"/>
        <family val="1"/>
      </rPr>
      <t>CF3CF2CF=CF2</t>
    </r>
  </si>
  <si>
    <t>GG18FB</t>
  </si>
  <si>
    <r>
      <t>Perfluorobut-2-ene</t>
    </r>
    <r>
      <rPr>
        <sz val="16"/>
        <color rgb="FF000000"/>
        <rFont val="標楷體"/>
        <family val="4"/>
        <charset val="136"/>
      </rPr>
      <t>，</t>
    </r>
    <r>
      <rPr>
        <sz val="16"/>
        <color rgb="FF000000"/>
        <rFont val="Times New Roman"/>
        <family val="1"/>
      </rPr>
      <t>2-</t>
    </r>
    <r>
      <rPr>
        <sz val="16"/>
        <color rgb="FF000000"/>
        <rFont val="標楷體"/>
        <family val="4"/>
        <charset val="136"/>
      </rPr>
      <t>全氟丁烯，</t>
    </r>
    <r>
      <rPr>
        <sz val="16"/>
        <color rgb="FF000000"/>
        <rFont val="Times New Roman"/>
        <family val="1"/>
      </rPr>
      <t>CF3CF=CFCF3</t>
    </r>
  </si>
  <si>
    <r>
      <rPr>
        <b/>
        <sz val="16"/>
        <color rgb="FF000000"/>
        <rFont val="標楷體"/>
        <family val="4"/>
        <charset val="136"/>
      </rPr>
      <t>混合冷媒</t>
    </r>
  </si>
  <si>
    <t>GG1821</t>
  </si>
  <si>
    <r>
      <t>R-401A</t>
    </r>
    <r>
      <rPr>
        <sz val="16"/>
        <color rgb="FF000000"/>
        <rFont val="標楷體"/>
        <family val="4"/>
        <charset val="136"/>
      </rPr>
      <t>，</t>
    </r>
    <r>
      <rPr>
        <sz val="16"/>
        <color rgb="FF000000"/>
        <rFont val="Times New Roman"/>
        <family val="1"/>
      </rPr>
      <t>HCFC-22/HFC-152a/HCFC-124 (53.0/13.0/34.0)</t>
    </r>
  </si>
  <si>
    <r>
      <rPr>
        <sz val="16"/>
        <color rgb="FF000000"/>
        <rFont val="標楷體"/>
        <family val="4"/>
        <charset val="136"/>
      </rPr>
      <t>根據</t>
    </r>
    <r>
      <rPr>
        <sz val="16"/>
        <color rgb="FF000000"/>
        <rFont val="Times New Roman"/>
        <family val="1"/>
      </rPr>
      <t xml:space="preserve"> 2006</t>
    </r>
    <r>
      <rPr>
        <sz val="16"/>
        <color rgb="FF000000"/>
        <rFont val="標楷體"/>
        <family val="4"/>
        <charset val="136"/>
      </rPr>
      <t>年</t>
    </r>
    <r>
      <rPr>
        <sz val="16"/>
        <color rgb="FF000000"/>
        <rFont val="Times New Roman"/>
        <family val="1"/>
      </rPr>
      <t>IPCC</t>
    </r>
    <r>
      <rPr>
        <sz val="16"/>
        <color rgb="FF000000"/>
        <rFont val="標楷體"/>
        <family val="4"/>
        <charset val="136"/>
      </rPr>
      <t>國家溫室氣體清冊指引第三冊第七章表</t>
    </r>
    <r>
      <rPr>
        <sz val="16"/>
        <color rgb="FF000000"/>
        <rFont val="Times New Roman"/>
        <family val="1"/>
      </rPr>
      <t>7.8</t>
    </r>
    <r>
      <rPr>
        <sz val="16"/>
        <color rgb="FF000000"/>
        <rFont val="標楷體"/>
        <family val="4"/>
        <charset val="136"/>
      </rPr>
      <t>之混合冷媒比例</t>
    </r>
  </si>
  <si>
    <t>GG1820</t>
  </si>
  <si>
    <r>
      <t>R-401B</t>
    </r>
    <r>
      <rPr>
        <sz val="16"/>
        <color rgb="FF000000"/>
        <rFont val="標楷體"/>
        <family val="4"/>
        <charset val="136"/>
      </rPr>
      <t>，</t>
    </r>
    <r>
      <rPr>
        <sz val="16"/>
        <color rgb="FF000000"/>
        <rFont val="Times New Roman"/>
        <family val="1"/>
      </rPr>
      <t>HCFC-22/HFC-152a/HCFC-124 (61.0/11.0/28.0)</t>
    </r>
  </si>
  <si>
    <t>GG1842</t>
  </si>
  <si>
    <r>
      <t>R-401C</t>
    </r>
    <r>
      <rPr>
        <sz val="16"/>
        <color rgb="FF000000"/>
        <rFont val="標楷體"/>
        <family val="4"/>
        <charset val="136"/>
      </rPr>
      <t>，</t>
    </r>
    <r>
      <rPr>
        <sz val="16"/>
        <color rgb="FF000000"/>
        <rFont val="Times New Roman"/>
        <family val="1"/>
      </rPr>
      <t>HCFC-22/HFC-152a/HCFC-124 (33.0/15.0/52.0)</t>
    </r>
  </si>
  <si>
    <t>GG1843</t>
  </si>
  <si>
    <r>
      <t>R-402A</t>
    </r>
    <r>
      <rPr>
        <sz val="16"/>
        <color rgb="FF000000"/>
        <rFont val="標楷體"/>
        <family val="4"/>
        <charset val="136"/>
      </rPr>
      <t>，</t>
    </r>
    <r>
      <rPr>
        <sz val="16"/>
        <color rgb="FF000000"/>
        <rFont val="Times New Roman"/>
        <family val="1"/>
      </rPr>
      <t>HFC-125/HC-290/HCFC-22 (60.0/2.0/38.0)</t>
    </r>
  </si>
  <si>
    <t>GG1844</t>
  </si>
  <si>
    <r>
      <t>R-402B</t>
    </r>
    <r>
      <rPr>
        <sz val="16"/>
        <color rgb="FF000000"/>
        <rFont val="標楷體"/>
        <family val="4"/>
        <charset val="136"/>
      </rPr>
      <t>，</t>
    </r>
    <r>
      <rPr>
        <sz val="16"/>
        <color rgb="FF000000"/>
        <rFont val="Times New Roman"/>
        <family val="1"/>
      </rPr>
      <t>HFC-125/HC-290/HCFC-22 (38.0/2.0/60.0)</t>
    </r>
  </si>
  <si>
    <t>GG1845</t>
  </si>
  <si>
    <r>
      <t>R-403A</t>
    </r>
    <r>
      <rPr>
        <sz val="16"/>
        <color rgb="FF000000"/>
        <rFont val="標楷體"/>
        <family val="4"/>
        <charset val="136"/>
      </rPr>
      <t>，</t>
    </r>
    <r>
      <rPr>
        <sz val="16"/>
        <color rgb="FF000000"/>
        <rFont val="Times New Roman"/>
        <family val="1"/>
      </rPr>
      <t>HC-290/HCFC-22/PFC-218 (5.0/75.0/20.0)</t>
    </r>
  </si>
  <si>
    <t>GG1846</t>
  </si>
  <si>
    <r>
      <t>R-403B</t>
    </r>
    <r>
      <rPr>
        <sz val="16"/>
        <color rgb="FF000000"/>
        <rFont val="標楷體"/>
        <family val="4"/>
        <charset val="136"/>
      </rPr>
      <t>，</t>
    </r>
    <r>
      <rPr>
        <sz val="16"/>
        <color rgb="FF000000"/>
        <rFont val="Times New Roman"/>
        <family val="1"/>
      </rPr>
      <t>HC-290/HCFC-22/PFC-218 (5.0/56.0/39.0)</t>
    </r>
  </si>
  <si>
    <t>GG1819</t>
  </si>
  <si>
    <r>
      <t>R-404A</t>
    </r>
    <r>
      <rPr>
        <sz val="16"/>
        <color rgb="FF000000"/>
        <rFont val="標楷體"/>
        <family val="4"/>
        <charset val="136"/>
      </rPr>
      <t>，</t>
    </r>
    <r>
      <rPr>
        <sz val="16"/>
        <color rgb="FF000000"/>
        <rFont val="Times New Roman"/>
        <family val="1"/>
      </rPr>
      <t>HFC-125/HFC-143a/HFC-134a (44.0/52.0/4.0)</t>
    </r>
  </si>
  <si>
    <t>GG1847</t>
  </si>
  <si>
    <r>
      <t>R-405A</t>
    </r>
    <r>
      <rPr>
        <sz val="16"/>
        <color rgb="FF000000"/>
        <rFont val="標楷體"/>
        <family val="4"/>
        <charset val="136"/>
      </rPr>
      <t>，</t>
    </r>
    <r>
      <rPr>
        <sz val="16"/>
        <color rgb="FF000000"/>
        <rFont val="Times New Roman"/>
        <family val="1"/>
      </rPr>
      <t>HCFC-22/ HFC-152a/ HCFC-142b/PFC-318 (45.0/7.0/5.5/42.5)</t>
    </r>
  </si>
  <si>
    <t>GG1848</t>
  </si>
  <si>
    <r>
      <t>R-406A</t>
    </r>
    <r>
      <rPr>
        <sz val="16"/>
        <color rgb="FF000000"/>
        <rFont val="標楷體"/>
        <family val="4"/>
        <charset val="136"/>
      </rPr>
      <t>，</t>
    </r>
    <r>
      <rPr>
        <sz val="16"/>
        <color rgb="FF000000"/>
        <rFont val="Times New Roman"/>
        <family val="1"/>
      </rPr>
      <t>HCFC-22/HC-600a/HCFC-142b (55.0/14.0/41.0)</t>
    </r>
  </si>
  <si>
    <t>GG1818</t>
  </si>
  <si>
    <r>
      <t>R-407A</t>
    </r>
    <r>
      <rPr>
        <sz val="16"/>
        <color rgb="FF000000"/>
        <rFont val="標楷體"/>
        <family val="4"/>
        <charset val="136"/>
      </rPr>
      <t>，</t>
    </r>
    <r>
      <rPr>
        <sz val="16"/>
        <color rgb="FF000000"/>
        <rFont val="Times New Roman"/>
        <family val="1"/>
      </rPr>
      <t>HFC-32/HFC-125/HFC-134a (20.0/40.0/40.0)</t>
    </r>
  </si>
  <si>
    <t>GG1817</t>
  </si>
  <si>
    <r>
      <t>R-407B</t>
    </r>
    <r>
      <rPr>
        <sz val="16"/>
        <color rgb="FF000000"/>
        <rFont val="標楷體"/>
        <family val="4"/>
        <charset val="136"/>
      </rPr>
      <t>，</t>
    </r>
    <r>
      <rPr>
        <sz val="16"/>
        <color rgb="FF000000"/>
        <rFont val="Times New Roman"/>
        <family val="1"/>
      </rPr>
      <t>HFC-32/HFC-125/HFC-134a (10.0/70.0/20.0)</t>
    </r>
  </si>
  <si>
    <t>GG1816</t>
  </si>
  <si>
    <r>
      <t>R-407C</t>
    </r>
    <r>
      <rPr>
        <sz val="16"/>
        <color rgb="FF000000"/>
        <rFont val="標楷體"/>
        <family val="4"/>
        <charset val="136"/>
      </rPr>
      <t>，</t>
    </r>
    <r>
      <rPr>
        <sz val="16"/>
        <color rgb="FF000000"/>
        <rFont val="Times New Roman"/>
        <family val="1"/>
      </rPr>
      <t>HFC-32/HFC-125/HFC-134a (23.0/25.0/52.0)</t>
    </r>
  </si>
  <si>
    <t>GG1849</t>
  </si>
  <si>
    <r>
      <t>R-407D</t>
    </r>
    <r>
      <rPr>
        <sz val="16"/>
        <color rgb="FF000000"/>
        <rFont val="標楷體"/>
        <family val="4"/>
        <charset val="136"/>
      </rPr>
      <t>，</t>
    </r>
    <r>
      <rPr>
        <sz val="16"/>
        <color rgb="FF000000"/>
        <rFont val="Times New Roman"/>
        <family val="1"/>
      </rPr>
      <t>HFC-32/HFC-125/HFC-134a (15.0/15.0/70.0)</t>
    </r>
  </si>
  <si>
    <t>GG1850</t>
  </si>
  <si>
    <r>
      <t>R-407E</t>
    </r>
    <r>
      <rPr>
        <sz val="16"/>
        <color rgb="FF000000"/>
        <rFont val="標楷體"/>
        <family val="4"/>
        <charset val="136"/>
      </rPr>
      <t>，</t>
    </r>
    <r>
      <rPr>
        <sz val="16"/>
        <color rgb="FF000000"/>
        <rFont val="Times New Roman"/>
        <family val="1"/>
      </rPr>
      <t>HFC-32/HFC-125/HFC-134a (25.0/15.0/60.0)</t>
    </r>
  </si>
  <si>
    <t>GG1815</t>
  </si>
  <si>
    <r>
      <t>R-408A</t>
    </r>
    <r>
      <rPr>
        <sz val="16"/>
        <color rgb="FF000000"/>
        <rFont val="標楷體"/>
        <family val="4"/>
        <charset val="136"/>
      </rPr>
      <t>，</t>
    </r>
    <r>
      <rPr>
        <sz val="16"/>
        <color rgb="FF000000"/>
        <rFont val="Times New Roman"/>
        <family val="1"/>
      </rPr>
      <t>HFC-125/HFC-143a/HCFC-22 (7.0/46.0/47.0)</t>
    </r>
  </si>
  <si>
    <t>GG1851</t>
  </si>
  <si>
    <r>
      <t>R-409A</t>
    </r>
    <r>
      <rPr>
        <sz val="16"/>
        <color rgb="FF000000"/>
        <rFont val="標楷體"/>
        <family val="4"/>
        <charset val="136"/>
      </rPr>
      <t>，</t>
    </r>
    <r>
      <rPr>
        <sz val="16"/>
        <color rgb="FF000000"/>
        <rFont val="Times New Roman"/>
        <family val="1"/>
      </rPr>
      <t>HCFC-22/HCFC-124/HCFC-142b (60.0/25.0/15.0)</t>
    </r>
  </si>
  <si>
    <t>GG1852</t>
  </si>
  <si>
    <r>
      <t>R-409B</t>
    </r>
    <r>
      <rPr>
        <sz val="16"/>
        <color rgb="FF000000"/>
        <rFont val="標楷體"/>
        <family val="4"/>
        <charset val="136"/>
      </rPr>
      <t>，</t>
    </r>
    <r>
      <rPr>
        <sz val="16"/>
        <color rgb="FF000000"/>
        <rFont val="Times New Roman"/>
        <family val="1"/>
      </rPr>
      <t>HCFC-22/HCFC-124/HCFC-142b (65.0/25.0/10.0)</t>
    </r>
  </si>
  <si>
    <t>GG1814</t>
  </si>
  <si>
    <r>
      <t>R-410A</t>
    </r>
    <r>
      <rPr>
        <sz val="16"/>
        <color rgb="FF000000"/>
        <rFont val="標楷體"/>
        <family val="4"/>
        <charset val="136"/>
      </rPr>
      <t>，</t>
    </r>
    <r>
      <rPr>
        <sz val="16"/>
        <color rgb="FF000000"/>
        <rFont val="Times New Roman"/>
        <family val="1"/>
      </rPr>
      <t>HFC-32/HFC-125 (50.0/50.0)</t>
    </r>
  </si>
  <si>
    <t>GG1853</t>
  </si>
  <si>
    <r>
      <t>R-410B</t>
    </r>
    <r>
      <rPr>
        <sz val="16"/>
        <color rgb="FF000000"/>
        <rFont val="標楷體"/>
        <family val="4"/>
        <charset val="136"/>
      </rPr>
      <t>，</t>
    </r>
    <r>
      <rPr>
        <sz val="16"/>
        <color rgb="FF000000"/>
        <rFont val="Times New Roman"/>
        <family val="1"/>
      </rPr>
      <t>HFC-32/HFC-125 (45.0/55.0)</t>
    </r>
  </si>
  <si>
    <t>GG1854</t>
  </si>
  <si>
    <r>
      <t>R-411A</t>
    </r>
    <r>
      <rPr>
        <sz val="16"/>
        <color rgb="FF000000"/>
        <rFont val="標楷體"/>
        <family val="4"/>
        <charset val="136"/>
      </rPr>
      <t>，</t>
    </r>
    <r>
      <rPr>
        <sz val="16"/>
        <color rgb="FF000000"/>
        <rFont val="Times New Roman"/>
        <family val="1"/>
      </rPr>
      <t>HC-1270/HCFC-22/HFC-152a (1.5/87.5/11.0)</t>
    </r>
  </si>
  <si>
    <t>GG1855</t>
  </si>
  <si>
    <r>
      <t>R-411B</t>
    </r>
    <r>
      <rPr>
        <sz val="16"/>
        <color rgb="FF000000"/>
        <rFont val="標楷體"/>
        <family val="4"/>
        <charset val="136"/>
      </rPr>
      <t>，</t>
    </r>
    <r>
      <rPr>
        <sz val="16"/>
        <color rgb="FF000000"/>
        <rFont val="Times New Roman"/>
        <family val="1"/>
      </rPr>
      <t>HC-1270/HCFC-22/HFC-152a (3.0/94.0/3.0)</t>
    </r>
  </si>
  <si>
    <t>GG1856</t>
  </si>
  <si>
    <r>
      <t>R-411C</t>
    </r>
    <r>
      <rPr>
        <sz val="16"/>
        <color rgb="FF000000"/>
        <rFont val="標楷體"/>
        <family val="4"/>
        <charset val="136"/>
      </rPr>
      <t>，</t>
    </r>
    <r>
      <rPr>
        <sz val="16"/>
        <color rgb="FF000000"/>
        <rFont val="Times New Roman"/>
        <family val="1"/>
      </rPr>
      <t>HC-1270/HCFC-22/HFC-152a (3.0/95.5/1.5)</t>
    </r>
  </si>
  <si>
    <t>GG1857</t>
  </si>
  <si>
    <r>
      <t>R-412A</t>
    </r>
    <r>
      <rPr>
        <sz val="16"/>
        <color rgb="FF000000"/>
        <rFont val="標楷體"/>
        <family val="4"/>
        <charset val="136"/>
      </rPr>
      <t>，</t>
    </r>
    <r>
      <rPr>
        <sz val="16"/>
        <color rgb="FF000000"/>
        <rFont val="Times New Roman"/>
        <family val="1"/>
      </rPr>
      <t>HCFC-22/PFC-218/HCFC-142b (70.0/5.0/25.0)</t>
    </r>
  </si>
  <si>
    <t>GG1813</t>
  </si>
  <si>
    <r>
      <t>R-413A</t>
    </r>
    <r>
      <rPr>
        <sz val="16"/>
        <color rgb="FF000000"/>
        <rFont val="標楷體"/>
        <family val="4"/>
        <charset val="136"/>
      </rPr>
      <t>，</t>
    </r>
    <r>
      <rPr>
        <sz val="16"/>
        <color rgb="FF000000"/>
        <rFont val="Times New Roman"/>
        <family val="1"/>
      </rPr>
      <t>PFC-218/HFC-134a/HC-600a (9.0/88.0/3.0)</t>
    </r>
  </si>
  <si>
    <t>GG1858</t>
  </si>
  <si>
    <r>
      <t>R-414A</t>
    </r>
    <r>
      <rPr>
        <sz val="16"/>
        <color rgb="FF000000"/>
        <rFont val="標楷體"/>
        <family val="4"/>
        <charset val="136"/>
      </rPr>
      <t>，</t>
    </r>
    <r>
      <rPr>
        <sz val="16"/>
        <color rgb="FF000000"/>
        <rFont val="Times New Roman"/>
        <family val="1"/>
      </rPr>
      <t>HCFC-22/HCFC-124/HC-600a/HCFC-142b (51.0/28.5/4.0/16.5)</t>
    </r>
  </si>
  <si>
    <t>GG1859</t>
  </si>
  <si>
    <r>
      <t>R-414B</t>
    </r>
    <r>
      <rPr>
        <sz val="16"/>
        <color rgb="FF000000"/>
        <rFont val="標楷體"/>
        <family val="4"/>
        <charset val="136"/>
      </rPr>
      <t>，</t>
    </r>
    <r>
      <rPr>
        <sz val="16"/>
        <color rgb="FF000000"/>
        <rFont val="Times New Roman"/>
        <family val="1"/>
      </rPr>
      <t>HCFC-22/HCFC-124/HC-600a/HCFC-142b (50.0/39.0/1.5/9.5)</t>
    </r>
  </si>
  <si>
    <t>GG1860</t>
  </si>
  <si>
    <r>
      <t>R-415A</t>
    </r>
    <r>
      <rPr>
        <sz val="16"/>
        <color rgb="FF000000"/>
        <rFont val="標楷體"/>
        <family val="4"/>
        <charset val="136"/>
      </rPr>
      <t>，</t>
    </r>
    <r>
      <rPr>
        <sz val="16"/>
        <color rgb="FF000000"/>
        <rFont val="Times New Roman"/>
        <family val="1"/>
      </rPr>
      <t>HCFC-22/HFC-152a (82.0/18.0)</t>
    </r>
  </si>
  <si>
    <t>GG1861</t>
  </si>
  <si>
    <r>
      <t>R-415B</t>
    </r>
    <r>
      <rPr>
        <sz val="16"/>
        <color rgb="FF000000"/>
        <rFont val="標楷體"/>
        <family val="4"/>
        <charset val="136"/>
      </rPr>
      <t>，</t>
    </r>
    <r>
      <rPr>
        <sz val="16"/>
        <color rgb="FF000000"/>
        <rFont val="Times New Roman"/>
        <family val="1"/>
      </rPr>
      <t>HCFC-22/HFC-152a (25.0/75.0)</t>
    </r>
  </si>
  <si>
    <t>GG1862</t>
  </si>
  <si>
    <r>
      <t>R-416A</t>
    </r>
    <r>
      <rPr>
        <sz val="16"/>
        <color rgb="FF000000"/>
        <rFont val="標楷體"/>
        <family val="4"/>
        <charset val="136"/>
      </rPr>
      <t>，</t>
    </r>
    <r>
      <rPr>
        <sz val="16"/>
        <color rgb="FF000000"/>
        <rFont val="Times New Roman"/>
        <family val="1"/>
      </rPr>
      <t>HFC-134a/HCFC-124/HC-600 (59.0/39.5/1.5)</t>
    </r>
  </si>
  <si>
    <t>GG1812</t>
  </si>
  <si>
    <r>
      <t>R-417A</t>
    </r>
    <r>
      <rPr>
        <sz val="16"/>
        <color rgb="FF000000"/>
        <rFont val="標楷體"/>
        <family val="4"/>
        <charset val="136"/>
      </rPr>
      <t>，</t>
    </r>
    <r>
      <rPr>
        <sz val="16"/>
        <color rgb="FF000000"/>
        <rFont val="Times New Roman"/>
        <family val="1"/>
      </rPr>
      <t>HFC-125/HFC-134a/HC-600 (46.6/50.0/3.4)</t>
    </r>
  </si>
  <si>
    <t>GG1863</t>
  </si>
  <si>
    <r>
      <t>R-418A</t>
    </r>
    <r>
      <rPr>
        <sz val="16"/>
        <color rgb="FF000000"/>
        <rFont val="標楷體"/>
        <family val="4"/>
        <charset val="136"/>
      </rPr>
      <t>，</t>
    </r>
    <r>
      <rPr>
        <sz val="16"/>
        <color rgb="FF000000"/>
        <rFont val="Times New Roman"/>
        <family val="1"/>
      </rPr>
      <t>HC-290/HCFC-22/HFC-152a (1.5/96.0/2.5)</t>
    </r>
  </si>
  <si>
    <t>GG1864</t>
  </si>
  <si>
    <r>
      <t>R-419A</t>
    </r>
    <r>
      <rPr>
        <sz val="16"/>
        <color rgb="FF000000"/>
        <rFont val="標楷體"/>
        <family val="4"/>
        <charset val="136"/>
      </rPr>
      <t>，</t>
    </r>
    <r>
      <rPr>
        <sz val="16"/>
        <color rgb="FF000000"/>
        <rFont val="Times New Roman"/>
        <family val="1"/>
      </rPr>
      <t>HFC-125/HFC-134a/HE-E170 (77.0/19.0/4.0)</t>
    </r>
  </si>
  <si>
    <t>GG1865</t>
  </si>
  <si>
    <r>
      <t>R-420A</t>
    </r>
    <r>
      <rPr>
        <sz val="16"/>
        <color rgb="FF000000"/>
        <rFont val="標楷體"/>
        <family val="4"/>
        <charset val="136"/>
      </rPr>
      <t>，</t>
    </r>
    <r>
      <rPr>
        <sz val="16"/>
        <color rgb="FF000000"/>
        <rFont val="Times New Roman"/>
        <family val="1"/>
      </rPr>
      <t>HFC-134a/HCFC-142b (88.0/12.0)</t>
    </r>
  </si>
  <si>
    <t>GG1866</t>
  </si>
  <si>
    <r>
      <t>R-421A</t>
    </r>
    <r>
      <rPr>
        <sz val="16"/>
        <color rgb="FF000000"/>
        <rFont val="標楷體"/>
        <family val="4"/>
        <charset val="136"/>
      </rPr>
      <t>，</t>
    </r>
    <r>
      <rPr>
        <sz val="16"/>
        <color rgb="FF000000"/>
        <rFont val="Times New Roman"/>
        <family val="1"/>
      </rPr>
      <t>HFC-125/HFC-134a (58.0/42.0)</t>
    </r>
  </si>
  <si>
    <t>GG1867</t>
  </si>
  <si>
    <r>
      <t>R-421B</t>
    </r>
    <r>
      <rPr>
        <sz val="16"/>
        <color rgb="FF000000"/>
        <rFont val="標楷體"/>
        <family val="4"/>
        <charset val="136"/>
      </rPr>
      <t>，</t>
    </r>
    <r>
      <rPr>
        <sz val="16"/>
        <color rgb="FF000000"/>
        <rFont val="Times New Roman"/>
        <family val="1"/>
      </rPr>
      <t>HFC-125/HFC-134a (85.0/15.0)</t>
    </r>
  </si>
  <si>
    <t>GG1868</t>
  </si>
  <si>
    <r>
      <t>R-422A</t>
    </r>
    <r>
      <rPr>
        <sz val="16"/>
        <color rgb="FF000000"/>
        <rFont val="標楷體"/>
        <family val="4"/>
        <charset val="136"/>
      </rPr>
      <t>，</t>
    </r>
    <r>
      <rPr>
        <sz val="16"/>
        <color rgb="FF000000"/>
        <rFont val="Times New Roman"/>
        <family val="1"/>
      </rPr>
      <t>HFC-125/HFC-134a/HC-600a (85.1/11.5/3.4)</t>
    </r>
  </si>
  <si>
    <t>GG1869</t>
  </si>
  <si>
    <r>
      <t>R-422B</t>
    </r>
    <r>
      <rPr>
        <sz val="16"/>
        <color rgb="FF000000"/>
        <rFont val="標楷體"/>
        <family val="4"/>
        <charset val="136"/>
      </rPr>
      <t>，</t>
    </r>
    <r>
      <rPr>
        <sz val="16"/>
        <color rgb="FF000000"/>
        <rFont val="Times New Roman"/>
        <family val="1"/>
      </rPr>
      <t>HFC-125/HFC-134a/HC-600a (55.0/42.0/3.0)</t>
    </r>
  </si>
  <si>
    <t>GG1870</t>
  </si>
  <si>
    <r>
      <t>R-422C</t>
    </r>
    <r>
      <rPr>
        <sz val="16"/>
        <color rgb="FF000000"/>
        <rFont val="標楷體"/>
        <family val="4"/>
        <charset val="136"/>
      </rPr>
      <t>，</t>
    </r>
    <r>
      <rPr>
        <sz val="16"/>
        <color rgb="FF000000"/>
        <rFont val="Times New Roman"/>
        <family val="1"/>
      </rPr>
      <t>HFC-125/HFC-134a/HC-600a (82.0/15.0/3.0)</t>
    </r>
  </si>
  <si>
    <t>GG1871</t>
  </si>
  <si>
    <r>
      <t>R-500</t>
    </r>
    <r>
      <rPr>
        <sz val="16"/>
        <color rgb="FF000000"/>
        <rFont val="標楷體"/>
        <family val="4"/>
        <charset val="136"/>
      </rPr>
      <t>，</t>
    </r>
    <r>
      <rPr>
        <sz val="16"/>
        <color rgb="FF000000"/>
        <rFont val="Times New Roman"/>
        <family val="1"/>
      </rPr>
      <t>CFC-12/HFC-152a (73.8/26.2)</t>
    </r>
  </si>
  <si>
    <t>GG1872</t>
  </si>
  <si>
    <r>
      <t>R-501</t>
    </r>
    <r>
      <rPr>
        <sz val="16"/>
        <color rgb="FF000000"/>
        <rFont val="標楷體"/>
        <family val="4"/>
        <charset val="136"/>
      </rPr>
      <t>，</t>
    </r>
    <r>
      <rPr>
        <sz val="16"/>
        <color rgb="FF000000"/>
        <rFont val="Times New Roman"/>
        <family val="1"/>
      </rPr>
      <t>HCFC-22/CFC-12 (75.0/25.0)</t>
    </r>
  </si>
  <si>
    <t>GG1873</t>
  </si>
  <si>
    <r>
      <t>R-502</t>
    </r>
    <r>
      <rPr>
        <sz val="16"/>
        <color rgb="FF000000"/>
        <rFont val="標楷體"/>
        <family val="4"/>
        <charset val="136"/>
      </rPr>
      <t>，</t>
    </r>
    <r>
      <rPr>
        <sz val="16"/>
        <color rgb="FF000000"/>
        <rFont val="Times New Roman"/>
        <family val="1"/>
      </rPr>
      <t>HCFC-22/CFC-115 (48.8/51.2)</t>
    </r>
  </si>
  <si>
    <t>GG1874</t>
  </si>
  <si>
    <r>
      <t>R-503</t>
    </r>
    <r>
      <rPr>
        <sz val="16"/>
        <color rgb="FF000000"/>
        <rFont val="標楷體"/>
        <family val="4"/>
        <charset val="136"/>
      </rPr>
      <t>，</t>
    </r>
    <r>
      <rPr>
        <sz val="16"/>
        <color rgb="FF000000"/>
        <rFont val="Times New Roman"/>
        <family val="1"/>
      </rPr>
      <t>HFC-23/CFC-13 (40.1/59.9)</t>
    </r>
  </si>
  <si>
    <t>GG1875</t>
  </si>
  <si>
    <r>
      <t>R-504</t>
    </r>
    <r>
      <rPr>
        <sz val="16"/>
        <color rgb="FF000000"/>
        <rFont val="標楷體"/>
        <family val="4"/>
        <charset val="136"/>
      </rPr>
      <t>，</t>
    </r>
    <r>
      <rPr>
        <sz val="16"/>
        <color rgb="FF000000"/>
        <rFont val="Times New Roman"/>
        <family val="1"/>
      </rPr>
      <t>HFC-32/CFC-115 (48.2/51.8)</t>
    </r>
  </si>
  <si>
    <t>GG1876</t>
  </si>
  <si>
    <r>
      <t>R-505</t>
    </r>
    <r>
      <rPr>
        <sz val="16"/>
        <color rgb="FF000000"/>
        <rFont val="標楷體"/>
        <family val="4"/>
        <charset val="136"/>
      </rPr>
      <t>，</t>
    </r>
    <r>
      <rPr>
        <sz val="16"/>
        <color rgb="FF000000"/>
        <rFont val="Times New Roman"/>
        <family val="1"/>
      </rPr>
      <t>CFC-12/HCFC-31 (78.0/22.0)</t>
    </r>
  </si>
  <si>
    <t>GG1877</t>
  </si>
  <si>
    <r>
      <t>R-506</t>
    </r>
    <r>
      <rPr>
        <sz val="16"/>
        <color rgb="FF000000"/>
        <rFont val="標楷體"/>
        <family val="4"/>
        <charset val="136"/>
      </rPr>
      <t>，</t>
    </r>
    <r>
      <rPr>
        <sz val="16"/>
        <color rgb="FF000000"/>
        <rFont val="Times New Roman"/>
        <family val="1"/>
      </rPr>
      <t>CFC-31/CFC-114 (55.1/44.9)</t>
    </r>
  </si>
  <si>
    <t>GG1878</t>
  </si>
  <si>
    <r>
      <t>R-507A</t>
    </r>
    <r>
      <rPr>
        <sz val="16"/>
        <color rgb="FF000000"/>
        <rFont val="標楷體"/>
        <family val="4"/>
        <charset val="136"/>
      </rPr>
      <t>，</t>
    </r>
    <r>
      <rPr>
        <sz val="16"/>
        <color rgb="FF000000"/>
        <rFont val="Times New Roman"/>
        <family val="1"/>
      </rPr>
      <t>HFC-125/HFC-143a (50.0/50.0)</t>
    </r>
  </si>
  <si>
    <t>GG1879</t>
  </si>
  <si>
    <r>
      <t>R-508A</t>
    </r>
    <r>
      <rPr>
        <sz val="16"/>
        <color rgb="FF000000"/>
        <rFont val="標楷體"/>
        <family val="4"/>
        <charset val="136"/>
      </rPr>
      <t>，</t>
    </r>
    <r>
      <rPr>
        <sz val="16"/>
        <color rgb="FF000000"/>
        <rFont val="Times New Roman"/>
        <family val="1"/>
      </rPr>
      <t>HFC-23/PFC-116 (39.0/61.0)</t>
    </r>
  </si>
  <si>
    <t>GG1880</t>
  </si>
  <si>
    <r>
      <t>R-508B</t>
    </r>
    <r>
      <rPr>
        <sz val="16"/>
        <color rgb="FF000000"/>
        <rFont val="標楷體"/>
        <family val="4"/>
        <charset val="136"/>
      </rPr>
      <t>，</t>
    </r>
    <r>
      <rPr>
        <sz val="16"/>
        <color rgb="FF000000"/>
        <rFont val="Times New Roman"/>
        <family val="1"/>
      </rPr>
      <t>HFC-23/PFC-116 (46.0/54.0)</t>
    </r>
  </si>
  <si>
    <t>GG1881</t>
  </si>
  <si>
    <r>
      <t>R-509A</t>
    </r>
    <r>
      <rPr>
        <sz val="16"/>
        <color rgb="FF000000"/>
        <rFont val="標楷體"/>
        <family val="4"/>
        <charset val="136"/>
      </rPr>
      <t>，</t>
    </r>
    <r>
      <rPr>
        <sz val="16"/>
        <color rgb="FF000000"/>
        <rFont val="Times New Roman"/>
        <family val="1"/>
      </rPr>
      <t>HCFC-22/PFC-218 (44.0/56.0)</t>
    </r>
  </si>
  <si>
    <t>GG1882</t>
  </si>
  <si>
    <r>
      <t>R-600A</t>
    </r>
    <r>
      <rPr>
        <sz val="16"/>
        <color rgb="FF000000"/>
        <rFont val="標楷體"/>
        <family val="4"/>
        <charset val="136"/>
      </rPr>
      <t>，異丁烷</t>
    </r>
    <r>
      <rPr>
        <sz val="16"/>
        <color rgb="FF000000"/>
        <rFont val="Times New Roman"/>
        <family val="1"/>
      </rPr>
      <t>(CH3)CHCH3</t>
    </r>
  </si>
  <si>
    <r>
      <t>IPCC</t>
    </r>
    <r>
      <rPr>
        <sz val="16"/>
        <color rgb="FF000000"/>
        <rFont val="標楷體"/>
        <family val="4"/>
        <charset val="136"/>
      </rPr>
      <t>尚未公告</t>
    </r>
    <r>
      <rPr>
        <sz val="16"/>
        <color rgb="FF000000"/>
        <rFont val="Times New Roman"/>
        <family val="1"/>
      </rPr>
      <t>GWP</t>
    </r>
    <r>
      <rPr>
        <sz val="16"/>
        <color rgb="FF000000"/>
        <rFont val="標楷體"/>
        <family val="4"/>
        <charset val="136"/>
      </rPr>
      <t>值</t>
    </r>
  </si>
  <si>
    <t>GG1883</t>
  </si>
  <si>
    <r>
      <t>FC-77</t>
    </r>
    <r>
      <rPr>
        <sz val="16"/>
        <color rgb="FF000000"/>
        <rFont val="標楷體"/>
        <family val="4"/>
        <charset val="136"/>
      </rPr>
      <t>，全氟混合物</t>
    </r>
  </si>
  <si>
    <t>GG1885</t>
  </si>
  <si>
    <r>
      <t>C4F6</t>
    </r>
    <r>
      <rPr>
        <sz val="16"/>
        <color rgb="FF000000"/>
        <rFont val="標楷體"/>
        <family val="4"/>
        <charset val="136"/>
      </rPr>
      <t>，六氟丁二烯</t>
    </r>
  </si>
  <si>
    <r>
      <t>IPCC</t>
    </r>
    <r>
      <rPr>
        <sz val="16"/>
        <color rgb="FF000000"/>
        <rFont val="標楷體"/>
        <family val="4"/>
        <charset val="136"/>
      </rPr>
      <t>尚未公告</t>
    </r>
    <r>
      <rPr>
        <sz val="16"/>
        <color rgb="FF000000"/>
        <rFont val="Times New Roman"/>
        <family val="1"/>
      </rPr>
      <t>GWP</t>
    </r>
    <r>
      <rPr>
        <sz val="16"/>
        <color rgb="FF000000"/>
        <rFont val="標楷體"/>
        <family val="4"/>
        <charset val="136"/>
      </rPr>
      <t>值，目前僅提供代碼以便光電半導體業計算其所產生之副產物。</t>
    </r>
  </si>
  <si>
    <r>
      <t>C5F8</t>
    </r>
    <r>
      <rPr>
        <sz val="16"/>
        <color rgb="FF000000"/>
        <rFont val="標楷體"/>
        <family val="4"/>
        <charset val="136"/>
      </rPr>
      <t>，八氟環戊烯</t>
    </r>
  </si>
  <si>
    <t>GG1887</t>
  </si>
  <si>
    <t>C4F8O</t>
  </si>
  <si>
    <t>GG1888</t>
  </si>
  <si>
    <t>COF2</t>
  </si>
  <si>
    <t>GG1889</t>
  </si>
  <si>
    <t>F2</t>
  </si>
  <si>
    <t>自112年盤查作業，統一採用採IPCC 2013年第五次評估報告</t>
  </si>
  <si>
    <r>
      <rPr>
        <sz val="10"/>
        <color rgb="FF000000"/>
        <rFont val="微軟正黑體"/>
        <family val="2"/>
        <charset val="136"/>
      </rPr>
      <t>臺灣地區郵遞區號前</t>
    </r>
    <r>
      <rPr>
        <sz val="10"/>
        <color rgb="FF000000"/>
        <rFont val="Times New Roman"/>
        <family val="1"/>
      </rPr>
      <t>3</t>
    </r>
    <r>
      <rPr>
        <sz val="10"/>
        <color rgb="FF000000"/>
        <rFont val="微軟正黑體"/>
        <family val="2"/>
        <charset val="136"/>
      </rPr>
      <t>碼一覽表</t>
    </r>
    <r>
      <rPr>
        <sz val="10"/>
        <color rgb="FF000000"/>
        <rFont val="微軟正黑體"/>
        <family val="2"/>
        <charset val="136"/>
      </rPr>
      <t xml:space="preserve">
</t>
    </r>
  </si>
  <si>
    <t>縣市別</t>
  </si>
  <si>
    <r>
      <rPr>
        <b/>
        <sz val="10"/>
        <color rgb="FF000000"/>
        <rFont val="微軟正黑體"/>
        <family val="2"/>
        <charset val="136"/>
      </rPr>
      <t>臺北市</t>
    </r>
  </si>
  <si>
    <r>
      <rPr>
        <sz val="10"/>
        <color rgb="FF000000"/>
        <rFont val="微軟正黑體"/>
        <family val="2"/>
        <charset val="136"/>
      </rPr>
      <t>中正區</t>
    </r>
  </si>
  <si>
    <r>
      <rPr>
        <b/>
        <sz val="10"/>
        <color rgb="FF000000"/>
        <rFont val="微軟正黑體"/>
        <family val="2"/>
        <charset val="136"/>
      </rPr>
      <t>基隆市</t>
    </r>
  </si>
  <si>
    <r>
      <rPr>
        <sz val="10"/>
        <color rgb="FF000000"/>
        <rFont val="微軟正黑體"/>
        <family val="2"/>
        <charset val="136"/>
      </rPr>
      <t>大同區</t>
    </r>
  </si>
  <si>
    <r>
      <rPr>
        <b/>
        <sz val="10"/>
        <color rgb="FF000000"/>
        <rFont val="微軟正黑體"/>
        <family val="2"/>
        <charset val="136"/>
      </rPr>
      <t>新北市</t>
    </r>
  </si>
  <si>
    <r>
      <rPr>
        <sz val="10"/>
        <color rgb="FF000000"/>
        <rFont val="微軟正黑體"/>
        <family val="2"/>
        <charset val="136"/>
      </rPr>
      <t>中山區</t>
    </r>
  </si>
  <si>
    <r>
      <rPr>
        <b/>
        <sz val="10"/>
        <color rgb="FF000000"/>
        <rFont val="微軟正黑體"/>
        <family val="2"/>
        <charset val="136"/>
      </rPr>
      <t>宜蘭縣</t>
    </r>
  </si>
  <si>
    <r>
      <rPr>
        <sz val="10"/>
        <color rgb="FF000000"/>
        <rFont val="微軟正黑體"/>
        <family val="2"/>
        <charset val="136"/>
      </rPr>
      <t>松山區</t>
    </r>
  </si>
  <si>
    <r>
      <rPr>
        <b/>
        <sz val="10"/>
        <color rgb="FF000000"/>
        <rFont val="微軟正黑體"/>
        <family val="2"/>
        <charset val="136"/>
      </rPr>
      <t>新竹市</t>
    </r>
  </si>
  <si>
    <r>
      <rPr>
        <sz val="10"/>
        <color rgb="FF000000"/>
        <rFont val="微軟正黑體"/>
        <family val="2"/>
        <charset val="136"/>
      </rPr>
      <t>大安區</t>
    </r>
  </si>
  <si>
    <r>
      <rPr>
        <b/>
        <sz val="10"/>
        <color rgb="FF000000"/>
        <rFont val="微軟正黑體"/>
        <family val="2"/>
        <charset val="136"/>
      </rPr>
      <t>新竹縣</t>
    </r>
  </si>
  <si>
    <r>
      <rPr>
        <sz val="10"/>
        <color rgb="FF000000"/>
        <rFont val="微軟正黑體"/>
        <family val="2"/>
        <charset val="136"/>
      </rPr>
      <t>萬華區</t>
    </r>
  </si>
  <si>
    <r>
      <rPr>
        <b/>
        <sz val="10"/>
        <color rgb="FF000000"/>
        <rFont val="微軟正黑體"/>
        <family val="2"/>
        <charset val="136"/>
      </rPr>
      <t>桃園市</t>
    </r>
  </si>
  <si>
    <r>
      <rPr>
        <sz val="10"/>
        <color rgb="FF000000"/>
        <rFont val="微軟正黑體"/>
        <family val="2"/>
        <charset val="136"/>
      </rPr>
      <t>信義區</t>
    </r>
  </si>
  <si>
    <r>
      <rPr>
        <b/>
        <sz val="10"/>
        <color rgb="FF000000"/>
        <rFont val="微軟正黑體"/>
        <family val="2"/>
        <charset val="136"/>
      </rPr>
      <t>苗栗縣</t>
    </r>
  </si>
  <si>
    <r>
      <rPr>
        <sz val="10"/>
        <color rgb="FF000000"/>
        <rFont val="微軟正黑體"/>
        <family val="2"/>
        <charset val="136"/>
      </rPr>
      <t>士林區</t>
    </r>
  </si>
  <si>
    <r>
      <rPr>
        <b/>
        <sz val="10"/>
        <color rgb="FF000000"/>
        <rFont val="微軟正黑體"/>
        <family val="2"/>
        <charset val="136"/>
      </rPr>
      <t>臺中市</t>
    </r>
  </si>
  <si>
    <r>
      <rPr>
        <sz val="10"/>
        <color rgb="FF000000"/>
        <rFont val="微軟正黑體"/>
        <family val="2"/>
        <charset val="136"/>
      </rPr>
      <t>北投區</t>
    </r>
  </si>
  <si>
    <r>
      <rPr>
        <b/>
        <sz val="10"/>
        <color rgb="FF000000"/>
        <rFont val="微軟正黑體"/>
        <family val="2"/>
        <charset val="136"/>
      </rPr>
      <t>彰化縣</t>
    </r>
  </si>
  <si>
    <r>
      <rPr>
        <sz val="10"/>
        <color rgb="FF000000"/>
        <rFont val="微軟正黑體"/>
        <family val="2"/>
        <charset val="136"/>
      </rPr>
      <t>內湖區</t>
    </r>
  </si>
  <si>
    <r>
      <rPr>
        <b/>
        <sz val="10"/>
        <color rgb="FF000000"/>
        <rFont val="微軟正黑體"/>
        <family val="2"/>
        <charset val="136"/>
      </rPr>
      <t>南投縣</t>
    </r>
  </si>
  <si>
    <r>
      <rPr>
        <sz val="10"/>
        <color rgb="FF000000"/>
        <rFont val="微軟正黑體"/>
        <family val="2"/>
        <charset val="136"/>
      </rPr>
      <t>南港區</t>
    </r>
  </si>
  <si>
    <r>
      <rPr>
        <b/>
        <sz val="10"/>
        <color rgb="FF000000"/>
        <rFont val="微軟正黑體"/>
        <family val="2"/>
        <charset val="136"/>
      </rPr>
      <t>嘉義市</t>
    </r>
  </si>
  <si>
    <r>
      <rPr>
        <sz val="10"/>
        <color rgb="FF000000"/>
        <rFont val="微軟正黑體"/>
        <family val="2"/>
        <charset val="136"/>
      </rPr>
      <t>文山區</t>
    </r>
  </si>
  <si>
    <r>
      <rPr>
        <b/>
        <sz val="10"/>
        <color rgb="FF000000"/>
        <rFont val="微軟正黑體"/>
        <family val="2"/>
        <charset val="136"/>
      </rPr>
      <t>嘉義縣</t>
    </r>
  </si>
  <si>
    <r>
      <rPr>
        <b/>
        <sz val="10"/>
        <color rgb="FF000000"/>
        <rFont val="微軟正黑體"/>
        <family val="2"/>
        <charset val="136"/>
      </rPr>
      <t>雲林縣</t>
    </r>
  </si>
  <si>
    <r>
      <rPr>
        <sz val="10"/>
        <color rgb="FF000000"/>
        <rFont val="微軟正黑體"/>
        <family val="2"/>
        <charset val="136"/>
      </rPr>
      <t>仁愛區</t>
    </r>
  </si>
  <si>
    <r>
      <rPr>
        <b/>
        <sz val="10"/>
        <color rgb="FF000000"/>
        <rFont val="微軟正黑體"/>
        <family val="2"/>
        <charset val="136"/>
      </rPr>
      <t>臺南市</t>
    </r>
  </si>
  <si>
    <r>
      <rPr>
        <b/>
        <sz val="10"/>
        <color rgb="FF000000"/>
        <rFont val="微軟正黑體"/>
        <family val="2"/>
        <charset val="136"/>
      </rPr>
      <t>高雄市</t>
    </r>
  </si>
  <si>
    <r>
      <rPr>
        <b/>
        <sz val="10"/>
        <color rgb="FF000000"/>
        <rFont val="微軟正黑體"/>
        <family val="2"/>
        <charset val="136"/>
      </rPr>
      <t>南海諸島</t>
    </r>
  </si>
  <si>
    <r>
      <rPr>
        <b/>
        <sz val="10"/>
        <color rgb="FF000000"/>
        <rFont val="微軟正黑體"/>
        <family val="2"/>
        <charset val="136"/>
      </rPr>
      <t>澎湖縣</t>
    </r>
  </si>
  <si>
    <r>
      <rPr>
        <sz val="10"/>
        <color rgb="FF000000"/>
        <rFont val="微軟正黑體"/>
        <family val="2"/>
        <charset val="136"/>
      </rPr>
      <t>安樂區</t>
    </r>
  </si>
  <si>
    <r>
      <rPr>
        <b/>
        <sz val="10"/>
        <color rgb="FF000000"/>
        <rFont val="微軟正黑體"/>
        <family val="2"/>
        <charset val="136"/>
      </rPr>
      <t>屏東縣</t>
    </r>
  </si>
  <si>
    <r>
      <rPr>
        <sz val="10"/>
        <color rgb="FF000000"/>
        <rFont val="微軟正黑體"/>
        <family val="2"/>
        <charset val="136"/>
      </rPr>
      <t>暖暖區</t>
    </r>
  </si>
  <si>
    <r>
      <rPr>
        <b/>
        <sz val="10"/>
        <color rgb="FF000000"/>
        <rFont val="微軟正黑體"/>
        <family val="2"/>
        <charset val="136"/>
      </rPr>
      <t>臺東縣</t>
    </r>
  </si>
  <si>
    <r>
      <rPr>
        <sz val="10"/>
        <color rgb="FF000000"/>
        <rFont val="微軟正黑體"/>
        <family val="2"/>
        <charset val="136"/>
      </rPr>
      <t>七堵區</t>
    </r>
  </si>
  <si>
    <r>
      <rPr>
        <b/>
        <sz val="10"/>
        <color rgb="FF000000"/>
        <rFont val="微軟正黑體"/>
        <family val="2"/>
        <charset val="136"/>
      </rPr>
      <t>花蓮縣</t>
    </r>
  </si>
  <si>
    <r>
      <rPr>
        <b/>
        <sz val="10"/>
        <color rgb="FF000000"/>
        <rFont val="微軟正黑體"/>
        <family val="2"/>
        <charset val="136"/>
      </rPr>
      <t>金門縣</t>
    </r>
  </si>
  <si>
    <r>
      <rPr>
        <sz val="10"/>
        <color rgb="FF000000"/>
        <rFont val="微軟正黑體"/>
        <family val="2"/>
        <charset val="136"/>
      </rPr>
      <t>萬里區</t>
    </r>
  </si>
  <si>
    <r>
      <rPr>
        <b/>
        <sz val="10"/>
        <color rgb="FF000000"/>
        <rFont val="微軟正黑體"/>
        <family val="2"/>
        <charset val="136"/>
      </rPr>
      <t>連江縣</t>
    </r>
  </si>
  <si>
    <r>
      <rPr>
        <sz val="10"/>
        <color rgb="FF000000"/>
        <rFont val="微軟正黑體"/>
        <family val="2"/>
        <charset val="136"/>
      </rPr>
      <t>金山區</t>
    </r>
  </si>
  <si>
    <r>
      <rPr>
        <sz val="10"/>
        <color rgb="FF000000"/>
        <rFont val="微軟正黑體"/>
        <family val="2"/>
        <charset val="136"/>
      </rPr>
      <t>板橋區</t>
    </r>
  </si>
  <si>
    <r>
      <rPr>
        <sz val="10"/>
        <color rgb="FF000000"/>
        <rFont val="微軟正黑體"/>
        <family val="2"/>
        <charset val="136"/>
      </rPr>
      <t>汐止區</t>
    </r>
  </si>
  <si>
    <r>
      <rPr>
        <sz val="10"/>
        <color rgb="FF000000"/>
        <rFont val="微軟正黑體"/>
        <family val="2"/>
        <charset val="136"/>
      </rPr>
      <t>深坑區</t>
    </r>
  </si>
  <si>
    <r>
      <rPr>
        <sz val="10"/>
        <color rgb="FF000000"/>
        <rFont val="微軟正黑體"/>
        <family val="2"/>
        <charset val="136"/>
      </rPr>
      <t>石碇區</t>
    </r>
  </si>
  <si>
    <r>
      <rPr>
        <sz val="10"/>
        <color rgb="FF000000"/>
        <rFont val="微軟正黑體"/>
        <family val="2"/>
        <charset val="136"/>
      </rPr>
      <t>瑞芳區</t>
    </r>
  </si>
  <si>
    <r>
      <rPr>
        <sz val="10"/>
        <color rgb="FF000000"/>
        <rFont val="微軟正黑體"/>
        <family val="2"/>
        <charset val="136"/>
      </rPr>
      <t>平溪區</t>
    </r>
  </si>
  <si>
    <r>
      <rPr>
        <sz val="10"/>
        <color rgb="FF000000"/>
        <rFont val="微軟正黑體"/>
        <family val="2"/>
        <charset val="136"/>
      </rPr>
      <t>雙溪區</t>
    </r>
  </si>
  <si>
    <r>
      <rPr>
        <sz val="10"/>
        <color rgb="FF000000"/>
        <rFont val="微軟正黑體"/>
        <family val="2"/>
        <charset val="136"/>
      </rPr>
      <t>貢寮區</t>
    </r>
  </si>
  <si>
    <r>
      <rPr>
        <sz val="10"/>
        <color rgb="FF000000"/>
        <rFont val="微軟正黑體"/>
        <family val="2"/>
        <charset val="136"/>
      </rPr>
      <t>新店區</t>
    </r>
  </si>
  <si>
    <r>
      <rPr>
        <sz val="10"/>
        <color rgb="FF000000"/>
        <rFont val="微軟正黑體"/>
        <family val="2"/>
        <charset val="136"/>
      </rPr>
      <t>坪林區</t>
    </r>
  </si>
  <si>
    <r>
      <rPr>
        <sz val="10"/>
        <color rgb="FF000000"/>
        <rFont val="微軟正黑體"/>
        <family val="2"/>
        <charset val="136"/>
      </rPr>
      <t>烏來區</t>
    </r>
  </si>
  <si>
    <r>
      <rPr>
        <sz val="10"/>
        <color rgb="FF000000"/>
        <rFont val="微軟正黑體"/>
        <family val="2"/>
        <charset val="136"/>
      </rPr>
      <t>永和區</t>
    </r>
  </si>
  <si>
    <r>
      <rPr>
        <sz val="10"/>
        <color rgb="FF000000"/>
        <rFont val="微軟正黑體"/>
        <family val="2"/>
        <charset val="136"/>
      </rPr>
      <t>中和區</t>
    </r>
  </si>
  <si>
    <r>
      <rPr>
        <sz val="10"/>
        <color rgb="FF000000"/>
        <rFont val="微軟正黑體"/>
        <family val="2"/>
        <charset val="136"/>
      </rPr>
      <t>土城區</t>
    </r>
  </si>
  <si>
    <r>
      <rPr>
        <sz val="10"/>
        <color rgb="FF000000"/>
        <rFont val="微軟正黑體"/>
        <family val="2"/>
        <charset val="136"/>
      </rPr>
      <t>三峽區</t>
    </r>
  </si>
  <si>
    <r>
      <rPr>
        <sz val="10"/>
        <color rgb="FF000000"/>
        <rFont val="微軟正黑體"/>
        <family val="2"/>
        <charset val="136"/>
      </rPr>
      <t>樹林區</t>
    </r>
  </si>
  <si>
    <r>
      <rPr>
        <sz val="10"/>
        <color rgb="FF000000"/>
        <rFont val="微軟正黑體"/>
        <family val="2"/>
        <charset val="136"/>
      </rPr>
      <t>鶯歌區</t>
    </r>
  </si>
  <si>
    <r>
      <rPr>
        <sz val="10"/>
        <color rgb="FF000000"/>
        <rFont val="微軟正黑體"/>
        <family val="2"/>
        <charset val="136"/>
      </rPr>
      <t>三重區</t>
    </r>
  </si>
  <si>
    <r>
      <rPr>
        <sz val="10"/>
        <color rgb="FF000000"/>
        <rFont val="微軟正黑體"/>
        <family val="2"/>
        <charset val="136"/>
      </rPr>
      <t>新莊區</t>
    </r>
  </si>
  <si>
    <r>
      <rPr>
        <sz val="10"/>
        <color rgb="FF000000"/>
        <rFont val="微軟正黑體"/>
        <family val="2"/>
        <charset val="136"/>
      </rPr>
      <t>泰山區</t>
    </r>
  </si>
  <si>
    <r>
      <rPr>
        <sz val="10"/>
        <color rgb="FF000000"/>
        <rFont val="微軟正黑體"/>
        <family val="2"/>
        <charset val="136"/>
      </rPr>
      <t>林口區</t>
    </r>
  </si>
  <si>
    <r>
      <rPr>
        <sz val="10"/>
        <color rgb="FF000000"/>
        <rFont val="微軟正黑體"/>
        <family val="2"/>
        <charset val="136"/>
      </rPr>
      <t>蘆洲區</t>
    </r>
  </si>
  <si>
    <r>
      <rPr>
        <sz val="10"/>
        <color rgb="FF000000"/>
        <rFont val="微軟正黑體"/>
        <family val="2"/>
        <charset val="136"/>
      </rPr>
      <t>五股區</t>
    </r>
  </si>
  <si>
    <r>
      <rPr>
        <sz val="10"/>
        <color rgb="FF000000"/>
        <rFont val="微軟正黑體"/>
        <family val="2"/>
        <charset val="136"/>
      </rPr>
      <t>八里區</t>
    </r>
  </si>
  <si>
    <r>
      <rPr>
        <sz val="10"/>
        <color rgb="FF000000"/>
        <rFont val="微軟正黑體"/>
        <family val="2"/>
        <charset val="136"/>
      </rPr>
      <t>淡水區</t>
    </r>
  </si>
  <si>
    <r>
      <rPr>
        <sz val="10"/>
        <color rgb="FF000000"/>
        <rFont val="微軟正黑體"/>
        <family val="2"/>
        <charset val="136"/>
      </rPr>
      <t>三芝區</t>
    </r>
  </si>
  <si>
    <r>
      <rPr>
        <sz val="10"/>
        <color rgb="FF000000"/>
        <rFont val="微軟正黑體"/>
        <family val="2"/>
        <charset val="136"/>
      </rPr>
      <t>石門區</t>
    </r>
  </si>
  <si>
    <r>
      <rPr>
        <sz val="10"/>
        <color rgb="FF000000"/>
        <rFont val="微軟正黑體"/>
        <family val="2"/>
        <charset val="136"/>
      </rPr>
      <t>宜蘭</t>
    </r>
  </si>
  <si>
    <r>
      <rPr>
        <sz val="10"/>
        <color rgb="FF000000"/>
        <rFont val="微軟正黑體"/>
        <family val="2"/>
        <charset val="136"/>
      </rPr>
      <t>頭城</t>
    </r>
  </si>
  <si>
    <r>
      <rPr>
        <sz val="10"/>
        <color rgb="FF000000"/>
        <rFont val="微軟正黑體"/>
        <family val="2"/>
        <charset val="136"/>
      </rPr>
      <t>礁溪</t>
    </r>
  </si>
  <si>
    <r>
      <rPr>
        <sz val="10"/>
        <color rgb="FF000000"/>
        <rFont val="微軟正黑體"/>
        <family val="2"/>
        <charset val="136"/>
      </rPr>
      <t>壯圍</t>
    </r>
  </si>
  <si>
    <r>
      <rPr>
        <sz val="10"/>
        <color rgb="FF000000"/>
        <rFont val="微軟正黑體"/>
        <family val="2"/>
        <charset val="136"/>
      </rPr>
      <t>員山</t>
    </r>
  </si>
  <si>
    <r>
      <rPr>
        <sz val="10"/>
        <color rgb="FF000000"/>
        <rFont val="微軟正黑體"/>
        <family val="2"/>
        <charset val="136"/>
      </rPr>
      <t>羅東</t>
    </r>
  </si>
  <si>
    <r>
      <rPr>
        <sz val="10"/>
        <color rgb="FF000000"/>
        <rFont val="微軟正黑體"/>
        <family val="2"/>
        <charset val="136"/>
      </rPr>
      <t>三星</t>
    </r>
  </si>
  <si>
    <r>
      <rPr>
        <sz val="10"/>
        <color rgb="FF000000"/>
        <rFont val="微軟正黑體"/>
        <family val="2"/>
        <charset val="136"/>
      </rPr>
      <t>大同</t>
    </r>
  </si>
  <si>
    <r>
      <rPr>
        <sz val="10"/>
        <color rgb="FF000000"/>
        <rFont val="微軟正黑體"/>
        <family val="2"/>
        <charset val="136"/>
      </rPr>
      <t>五結</t>
    </r>
  </si>
  <si>
    <r>
      <rPr>
        <sz val="10"/>
        <color rgb="FF000000"/>
        <rFont val="微軟正黑體"/>
        <family val="2"/>
        <charset val="136"/>
      </rPr>
      <t>冬山</t>
    </r>
  </si>
  <si>
    <r>
      <rPr>
        <sz val="10"/>
        <color rgb="FF000000"/>
        <rFont val="微軟正黑體"/>
        <family val="2"/>
        <charset val="136"/>
      </rPr>
      <t>蘇澳</t>
    </r>
  </si>
  <si>
    <r>
      <rPr>
        <sz val="10"/>
        <color rgb="FF000000"/>
        <rFont val="微軟正黑體"/>
        <family val="2"/>
        <charset val="136"/>
      </rPr>
      <t>南澳</t>
    </r>
  </si>
  <si>
    <r>
      <rPr>
        <sz val="10"/>
        <color rgb="FF000000"/>
        <rFont val="微軟正黑體"/>
        <family val="2"/>
        <charset val="136"/>
      </rPr>
      <t>釣魚臺列嶼</t>
    </r>
  </si>
  <si>
    <t>東區</t>
  </si>
  <si>
    <t>北區</t>
  </si>
  <si>
    <t>香山區</t>
  </si>
  <si>
    <r>
      <rPr>
        <sz val="10"/>
        <color rgb="FF000000"/>
        <rFont val="微軟正黑體"/>
        <family val="2"/>
        <charset val="136"/>
      </rPr>
      <t>竹北</t>
    </r>
  </si>
  <si>
    <r>
      <rPr>
        <sz val="10"/>
        <color rgb="FF000000"/>
        <rFont val="微軟正黑體"/>
        <family val="2"/>
        <charset val="136"/>
      </rPr>
      <t>湖口</t>
    </r>
  </si>
  <si>
    <r>
      <rPr>
        <sz val="10"/>
        <color rgb="FF000000"/>
        <rFont val="微軟正黑體"/>
        <family val="2"/>
        <charset val="136"/>
      </rPr>
      <t>新豐</t>
    </r>
  </si>
  <si>
    <r>
      <rPr>
        <sz val="10"/>
        <color rgb="FF000000"/>
        <rFont val="微軟正黑體"/>
        <family val="2"/>
        <charset val="136"/>
      </rPr>
      <t>新埔</t>
    </r>
  </si>
  <si>
    <r>
      <rPr>
        <sz val="10"/>
        <color rgb="FF000000"/>
        <rFont val="微軟正黑體"/>
        <family val="2"/>
        <charset val="136"/>
      </rPr>
      <t>關西</t>
    </r>
  </si>
  <si>
    <r>
      <rPr>
        <sz val="10"/>
        <color rgb="FF000000"/>
        <rFont val="微軟正黑體"/>
        <family val="2"/>
        <charset val="136"/>
      </rPr>
      <t>芎林</t>
    </r>
  </si>
  <si>
    <r>
      <rPr>
        <sz val="10"/>
        <color rgb="FF000000"/>
        <rFont val="微軟正黑體"/>
        <family val="2"/>
        <charset val="136"/>
      </rPr>
      <t>寶山</t>
    </r>
  </si>
  <si>
    <r>
      <rPr>
        <sz val="10"/>
        <color rgb="FF000000"/>
        <rFont val="微軟正黑體"/>
        <family val="2"/>
        <charset val="136"/>
      </rPr>
      <t>竹東</t>
    </r>
  </si>
  <si>
    <r>
      <rPr>
        <sz val="10"/>
        <color rgb="FF000000"/>
        <rFont val="微軟正黑體"/>
        <family val="2"/>
        <charset val="136"/>
      </rPr>
      <t>五峰</t>
    </r>
  </si>
  <si>
    <r>
      <rPr>
        <sz val="10"/>
        <color rgb="FF000000"/>
        <rFont val="微軟正黑體"/>
        <family val="2"/>
        <charset val="136"/>
      </rPr>
      <t>橫山</t>
    </r>
  </si>
  <si>
    <r>
      <rPr>
        <sz val="10"/>
        <color rgb="FF000000"/>
        <rFont val="微軟正黑體"/>
        <family val="2"/>
        <charset val="136"/>
      </rPr>
      <t>尖石</t>
    </r>
  </si>
  <si>
    <r>
      <rPr>
        <sz val="10"/>
        <color rgb="FF000000"/>
        <rFont val="微軟正黑體"/>
        <family val="2"/>
        <charset val="136"/>
      </rPr>
      <t>北埔</t>
    </r>
  </si>
  <si>
    <r>
      <rPr>
        <sz val="10"/>
        <color rgb="FF000000"/>
        <rFont val="微軟正黑體"/>
        <family val="2"/>
        <charset val="136"/>
      </rPr>
      <t>峨眉</t>
    </r>
  </si>
  <si>
    <r>
      <rPr>
        <sz val="10"/>
        <color rgb="FF000000"/>
        <rFont val="微軟正黑體"/>
        <family val="2"/>
        <charset val="136"/>
      </rPr>
      <t>中壢區</t>
    </r>
  </si>
  <si>
    <r>
      <rPr>
        <sz val="10"/>
        <color rgb="FF000000"/>
        <rFont val="微軟正黑體"/>
        <family val="2"/>
        <charset val="136"/>
      </rPr>
      <t>平鎮區</t>
    </r>
  </si>
  <si>
    <r>
      <rPr>
        <sz val="10"/>
        <color rgb="FF000000"/>
        <rFont val="微軟正黑體"/>
        <family val="2"/>
        <charset val="136"/>
      </rPr>
      <t>龍潭區</t>
    </r>
  </si>
  <si>
    <r>
      <rPr>
        <sz val="10"/>
        <color rgb="FF000000"/>
        <rFont val="微軟正黑體"/>
        <family val="2"/>
        <charset val="136"/>
      </rPr>
      <t>楊梅區</t>
    </r>
  </si>
  <si>
    <r>
      <rPr>
        <sz val="10"/>
        <color rgb="FF000000"/>
        <rFont val="微軟正黑體"/>
        <family val="2"/>
        <charset val="136"/>
      </rPr>
      <t>新屋區</t>
    </r>
  </si>
  <si>
    <r>
      <rPr>
        <sz val="10"/>
        <color rgb="FF000000"/>
        <rFont val="微軟正黑體"/>
        <family val="2"/>
        <charset val="136"/>
      </rPr>
      <t>觀音區</t>
    </r>
  </si>
  <si>
    <r>
      <rPr>
        <sz val="10"/>
        <color rgb="FF000000"/>
        <rFont val="微軟正黑體"/>
        <family val="2"/>
        <charset val="136"/>
      </rPr>
      <t>桃園區</t>
    </r>
  </si>
  <si>
    <r>
      <rPr>
        <sz val="10"/>
        <color rgb="FF000000"/>
        <rFont val="微軟正黑體"/>
        <family val="2"/>
        <charset val="136"/>
      </rPr>
      <t>龜山區</t>
    </r>
  </si>
  <si>
    <r>
      <rPr>
        <sz val="10"/>
        <color rgb="FF000000"/>
        <rFont val="微軟正黑體"/>
        <family val="2"/>
        <charset val="136"/>
      </rPr>
      <t>八德區</t>
    </r>
  </si>
  <si>
    <r>
      <rPr>
        <sz val="10"/>
        <color rgb="FF000000"/>
        <rFont val="微軟正黑體"/>
        <family val="2"/>
        <charset val="136"/>
      </rPr>
      <t>大溪區</t>
    </r>
  </si>
  <si>
    <r>
      <rPr>
        <sz val="10"/>
        <color rgb="FF000000"/>
        <rFont val="微軟正黑體"/>
        <family val="2"/>
        <charset val="136"/>
      </rPr>
      <t>復興區</t>
    </r>
  </si>
  <si>
    <r>
      <rPr>
        <sz val="10"/>
        <color rgb="FF000000"/>
        <rFont val="微軟正黑體"/>
        <family val="2"/>
        <charset val="136"/>
      </rPr>
      <t>大園區</t>
    </r>
  </si>
  <si>
    <r>
      <rPr>
        <sz val="10"/>
        <color rgb="FF000000"/>
        <rFont val="微軟正黑體"/>
        <family val="2"/>
        <charset val="136"/>
      </rPr>
      <t>蘆竹區</t>
    </r>
  </si>
  <si>
    <r>
      <rPr>
        <sz val="10"/>
        <color rgb="FF000000"/>
        <rFont val="微軟正黑體"/>
        <family val="2"/>
        <charset val="136"/>
      </rPr>
      <t>竹南</t>
    </r>
  </si>
  <si>
    <r>
      <rPr>
        <sz val="10"/>
        <color rgb="FF000000"/>
        <rFont val="微軟正黑體"/>
        <family val="2"/>
        <charset val="136"/>
      </rPr>
      <t>頭份</t>
    </r>
  </si>
  <si>
    <r>
      <rPr>
        <sz val="10"/>
        <color rgb="FF000000"/>
        <rFont val="微軟正黑體"/>
        <family val="2"/>
        <charset val="136"/>
      </rPr>
      <t>三灣</t>
    </r>
  </si>
  <si>
    <r>
      <rPr>
        <sz val="10"/>
        <color rgb="FF000000"/>
        <rFont val="微軟正黑體"/>
        <family val="2"/>
        <charset val="136"/>
      </rPr>
      <t>南庄</t>
    </r>
  </si>
  <si>
    <r>
      <rPr>
        <sz val="10"/>
        <color rgb="FF000000"/>
        <rFont val="微軟正黑體"/>
        <family val="2"/>
        <charset val="136"/>
      </rPr>
      <t>獅潭</t>
    </r>
  </si>
  <si>
    <r>
      <rPr>
        <sz val="10"/>
        <color rgb="FF000000"/>
        <rFont val="微軟正黑體"/>
        <family val="2"/>
        <charset val="136"/>
      </rPr>
      <t>後龍</t>
    </r>
  </si>
  <si>
    <r>
      <rPr>
        <sz val="10"/>
        <color rgb="FF000000"/>
        <rFont val="微軟正黑體"/>
        <family val="2"/>
        <charset val="136"/>
      </rPr>
      <t>通霄</t>
    </r>
  </si>
  <si>
    <r>
      <rPr>
        <sz val="10"/>
        <color rgb="FF000000"/>
        <rFont val="微軟正黑體"/>
        <family val="2"/>
        <charset val="136"/>
      </rPr>
      <t>苑裡</t>
    </r>
  </si>
  <si>
    <r>
      <rPr>
        <sz val="10"/>
        <color rgb="FF000000"/>
        <rFont val="微軟正黑體"/>
        <family val="2"/>
        <charset val="136"/>
      </rPr>
      <t>苗栗</t>
    </r>
  </si>
  <si>
    <r>
      <rPr>
        <sz val="10"/>
        <color rgb="FF000000"/>
        <rFont val="微軟正黑體"/>
        <family val="2"/>
        <charset val="136"/>
      </rPr>
      <t>造橋</t>
    </r>
  </si>
  <si>
    <r>
      <rPr>
        <sz val="10"/>
        <color rgb="FF000000"/>
        <rFont val="微軟正黑體"/>
        <family val="2"/>
        <charset val="136"/>
      </rPr>
      <t>頭屋</t>
    </r>
  </si>
  <si>
    <r>
      <rPr>
        <sz val="10"/>
        <color rgb="FF000000"/>
        <rFont val="微軟正黑體"/>
        <family val="2"/>
        <charset val="136"/>
      </rPr>
      <t>公館</t>
    </r>
  </si>
  <si>
    <r>
      <rPr>
        <sz val="10"/>
        <color rgb="FF000000"/>
        <rFont val="微軟正黑體"/>
        <family val="2"/>
        <charset val="136"/>
      </rPr>
      <t>大湖</t>
    </r>
  </si>
  <si>
    <r>
      <rPr>
        <sz val="10"/>
        <color rgb="FF000000"/>
        <rFont val="微軟正黑體"/>
        <family val="2"/>
        <charset val="136"/>
      </rPr>
      <t>泰安</t>
    </r>
  </si>
  <si>
    <r>
      <rPr>
        <sz val="10"/>
        <color rgb="FF000000"/>
        <rFont val="微軟正黑體"/>
        <family val="2"/>
        <charset val="136"/>
      </rPr>
      <t>銅鑼</t>
    </r>
  </si>
  <si>
    <r>
      <rPr>
        <sz val="10"/>
        <color rgb="FF000000"/>
        <rFont val="微軟正黑體"/>
        <family val="2"/>
        <charset val="136"/>
      </rPr>
      <t>三義</t>
    </r>
  </si>
  <si>
    <r>
      <rPr>
        <sz val="10"/>
        <color rgb="FF000000"/>
        <rFont val="微軟正黑體"/>
        <family val="2"/>
        <charset val="136"/>
      </rPr>
      <t>西湖</t>
    </r>
  </si>
  <si>
    <r>
      <rPr>
        <sz val="10"/>
        <color rgb="FF000000"/>
        <rFont val="微軟正黑體"/>
        <family val="2"/>
        <charset val="136"/>
      </rPr>
      <t>卓蘭</t>
    </r>
  </si>
  <si>
    <r>
      <rPr>
        <sz val="10"/>
        <color rgb="FF000000"/>
        <rFont val="微軟正黑體"/>
        <family val="2"/>
        <charset val="136"/>
      </rPr>
      <t>中區</t>
    </r>
  </si>
  <si>
    <r>
      <rPr>
        <sz val="10"/>
        <color rgb="FF000000"/>
        <rFont val="微軟正黑體"/>
        <family val="2"/>
        <charset val="136"/>
      </rPr>
      <t>東區</t>
    </r>
  </si>
  <si>
    <r>
      <rPr>
        <sz val="10"/>
        <color rgb="FF000000"/>
        <rFont val="微軟正黑體"/>
        <family val="2"/>
        <charset val="136"/>
      </rPr>
      <t>南區</t>
    </r>
  </si>
  <si>
    <r>
      <rPr>
        <sz val="10"/>
        <color rgb="FF000000"/>
        <rFont val="微軟正黑體"/>
        <family val="2"/>
        <charset val="136"/>
      </rPr>
      <t>西區</t>
    </r>
  </si>
  <si>
    <r>
      <rPr>
        <sz val="10"/>
        <color rgb="FF000000"/>
        <rFont val="微軟正黑體"/>
        <family val="2"/>
        <charset val="136"/>
      </rPr>
      <t>北區</t>
    </r>
  </si>
  <si>
    <r>
      <rPr>
        <sz val="10"/>
        <color rgb="FF000000"/>
        <rFont val="微軟正黑體"/>
        <family val="2"/>
        <charset val="136"/>
      </rPr>
      <t>北屯區</t>
    </r>
  </si>
  <si>
    <r>
      <rPr>
        <sz val="10"/>
        <color rgb="FF000000"/>
        <rFont val="微軟正黑體"/>
        <family val="2"/>
        <charset val="136"/>
      </rPr>
      <t>西屯區</t>
    </r>
  </si>
  <si>
    <r>
      <rPr>
        <sz val="10"/>
        <color rgb="FF000000"/>
        <rFont val="微軟正黑體"/>
        <family val="2"/>
        <charset val="136"/>
      </rPr>
      <t>南屯區</t>
    </r>
  </si>
  <si>
    <r>
      <rPr>
        <sz val="10"/>
        <color rgb="FF000000"/>
        <rFont val="微軟正黑體"/>
        <family val="2"/>
        <charset val="136"/>
      </rPr>
      <t>太平區</t>
    </r>
  </si>
  <si>
    <r>
      <rPr>
        <sz val="10"/>
        <color rgb="FF000000"/>
        <rFont val="微軟正黑體"/>
        <family val="2"/>
        <charset val="136"/>
      </rPr>
      <t>大里區</t>
    </r>
  </si>
  <si>
    <r>
      <rPr>
        <sz val="10"/>
        <color rgb="FF000000"/>
        <rFont val="微軟正黑體"/>
        <family val="2"/>
        <charset val="136"/>
      </rPr>
      <t>霧峰區</t>
    </r>
  </si>
  <si>
    <r>
      <rPr>
        <sz val="10"/>
        <color rgb="FF000000"/>
        <rFont val="微軟正黑體"/>
        <family val="2"/>
        <charset val="136"/>
      </rPr>
      <t>烏日區</t>
    </r>
  </si>
  <si>
    <r>
      <rPr>
        <sz val="10"/>
        <color rgb="FF000000"/>
        <rFont val="微軟正黑體"/>
        <family val="2"/>
        <charset val="136"/>
      </rPr>
      <t>豐原區</t>
    </r>
  </si>
  <si>
    <r>
      <rPr>
        <sz val="10"/>
        <color rgb="FF000000"/>
        <rFont val="微軟正黑體"/>
        <family val="2"/>
        <charset val="136"/>
      </rPr>
      <t>后里區</t>
    </r>
  </si>
  <si>
    <r>
      <rPr>
        <sz val="10"/>
        <color rgb="FF000000"/>
        <rFont val="微軟正黑體"/>
        <family val="2"/>
        <charset val="136"/>
      </rPr>
      <t>石岡區</t>
    </r>
  </si>
  <si>
    <r>
      <rPr>
        <sz val="10"/>
        <color rgb="FF000000"/>
        <rFont val="微軟正黑體"/>
        <family val="2"/>
        <charset val="136"/>
      </rPr>
      <t>東勢區</t>
    </r>
  </si>
  <si>
    <r>
      <rPr>
        <sz val="10"/>
        <color rgb="FF000000"/>
        <rFont val="微軟正黑體"/>
        <family val="2"/>
        <charset val="136"/>
      </rPr>
      <t>和平區</t>
    </r>
  </si>
  <si>
    <r>
      <rPr>
        <sz val="10"/>
        <color rgb="FF000000"/>
        <rFont val="微軟正黑體"/>
        <family val="2"/>
        <charset val="136"/>
      </rPr>
      <t>新社區</t>
    </r>
  </si>
  <si>
    <r>
      <rPr>
        <sz val="10"/>
        <color rgb="FF000000"/>
        <rFont val="微軟正黑體"/>
        <family val="2"/>
        <charset val="136"/>
      </rPr>
      <t>潭子區</t>
    </r>
  </si>
  <si>
    <r>
      <rPr>
        <sz val="10"/>
        <color rgb="FF000000"/>
        <rFont val="微軟正黑體"/>
        <family val="2"/>
        <charset val="136"/>
      </rPr>
      <t>大雅區</t>
    </r>
  </si>
  <si>
    <r>
      <rPr>
        <sz val="10"/>
        <color rgb="FF000000"/>
        <rFont val="微軟正黑體"/>
        <family val="2"/>
        <charset val="136"/>
      </rPr>
      <t>神岡區</t>
    </r>
  </si>
  <si>
    <r>
      <rPr>
        <sz val="10"/>
        <color rgb="FF000000"/>
        <rFont val="微軟正黑體"/>
        <family val="2"/>
        <charset val="136"/>
      </rPr>
      <t>大肚區</t>
    </r>
  </si>
  <si>
    <r>
      <rPr>
        <sz val="10"/>
        <color rgb="FF000000"/>
        <rFont val="微軟正黑體"/>
        <family val="2"/>
        <charset val="136"/>
      </rPr>
      <t>沙鹿區</t>
    </r>
  </si>
  <si>
    <r>
      <rPr>
        <sz val="10"/>
        <color rgb="FF000000"/>
        <rFont val="微軟正黑體"/>
        <family val="2"/>
        <charset val="136"/>
      </rPr>
      <t>龍井區</t>
    </r>
  </si>
  <si>
    <r>
      <rPr>
        <sz val="10"/>
        <color rgb="FF000000"/>
        <rFont val="微軟正黑體"/>
        <family val="2"/>
        <charset val="136"/>
      </rPr>
      <t>梧棲區</t>
    </r>
  </si>
  <si>
    <r>
      <rPr>
        <sz val="10"/>
        <color rgb="FF000000"/>
        <rFont val="微軟正黑體"/>
        <family val="2"/>
        <charset val="136"/>
      </rPr>
      <t>清水區</t>
    </r>
  </si>
  <si>
    <r>
      <rPr>
        <sz val="10"/>
        <color rgb="FF000000"/>
        <rFont val="微軟正黑體"/>
        <family val="2"/>
        <charset val="136"/>
      </rPr>
      <t>大甲區</t>
    </r>
  </si>
  <si>
    <r>
      <rPr>
        <sz val="10"/>
        <color rgb="FF000000"/>
        <rFont val="微軟正黑體"/>
        <family val="2"/>
        <charset val="136"/>
      </rPr>
      <t>外埔區</t>
    </r>
  </si>
  <si>
    <r>
      <rPr>
        <sz val="10"/>
        <color rgb="FF000000"/>
        <rFont val="微軟正黑體"/>
        <family val="2"/>
        <charset val="136"/>
      </rPr>
      <t>彰化</t>
    </r>
  </si>
  <si>
    <r>
      <rPr>
        <sz val="10"/>
        <color rgb="FF000000"/>
        <rFont val="微軟正黑體"/>
        <family val="2"/>
        <charset val="136"/>
      </rPr>
      <t>芬園</t>
    </r>
  </si>
  <si>
    <r>
      <rPr>
        <sz val="10"/>
        <color rgb="FF000000"/>
        <rFont val="微軟正黑體"/>
        <family val="2"/>
        <charset val="136"/>
      </rPr>
      <t>花壇</t>
    </r>
  </si>
  <si>
    <r>
      <rPr>
        <sz val="10"/>
        <color rgb="FF000000"/>
        <rFont val="微軟正黑體"/>
        <family val="2"/>
        <charset val="136"/>
      </rPr>
      <t>秀水</t>
    </r>
  </si>
  <si>
    <r>
      <rPr>
        <sz val="10"/>
        <color rgb="FF000000"/>
        <rFont val="微軟正黑體"/>
        <family val="2"/>
        <charset val="136"/>
      </rPr>
      <t>鹿港</t>
    </r>
  </si>
  <si>
    <r>
      <rPr>
        <sz val="10"/>
        <color rgb="FF000000"/>
        <rFont val="微軟正黑體"/>
        <family val="2"/>
        <charset val="136"/>
      </rPr>
      <t>福興</t>
    </r>
  </si>
  <si>
    <r>
      <rPr>
        <sz val="10"/>
        <color rgb="FF000000"/>
        <rFont val="微軟正黑體"/>
        <family val="2"/>
        <charset val="136"/>
      </rPr>
      <t>線西</t>
    </r>
  </si>
  <si>
    <r>
      <rPr>
        <sz val="10"/>
        <color rgb="FF000000"/>
        <rFont val="微軟正黑體"/>
        <family val="2"/>
        <charset val="136"/>
      </rPr>
      <t>和美</t>
    </r>
  </si>
  <si>
    <r>
      <rPr>
        <sz val="10"/>
        <color rgb="FF000000"/>
        <rFont val="微軟正黑體"/>
        <family val="2"/>
        <charset val="136"/>
      </rPr>
      <t>伸港</t>
    </r>
  </si>
  <si>
    <r>
      <rPr>
        <sz val="10"/>
        <color rgb="FF000000"/>
        <rFont val="微軟正黑體"/>
        <family val="2"/>
        <charset val="136"/>
      </rPr>
      <t>員林</t>
    </r>
  </si>
  <si>
    <r>
      <rPr>
        <sz val="10"/>
        <color rgb="FF000000"/>
        <rFont val="微軟正黑體"/>
        <family val="2"/>
        <charset val="136"/>
      </rPr>
      <t>社頭</t>
    </r>
  </si>
  <si>
    <r>
      <rPr>
        <sz val="10"/>
        <color rgb="FF000000"/>
        <rFont val="微軟正黑體"/>
        <family val="2"/>
        <charset val="136"/>
      </rPr>
      <t>永靖</t>
    </r>
  </si>
  <si>
    <r>
      <rPr>
        <sz val="10"/>
        <color rgb="FF000000"/>
        <rFont val="微軟正黑體"/>
        <family val="2"/>
        <charset val="136"/>
      </rPr>
      <t>埔心</t>
    </r>
  </si>
  <si>
    <r>
      <rPr>
        <sz val="10"/>
        <color rgb="FF000000"/>
        <rFont val="微軟正黑體"/>
        <family val="2"/>
        <charset val="136"/>
      </rPr>
      <t>溪湖</t>
    </r>
  </si>
  <si>
    <r>
      <rPr>
        <sz val="10"/>
        <color rgb="FF000000"/>
        <rFont val="微軟正黑體"/>
        <family val="2"/>
        <charset val="136"/>
      </rPr>
      <t>大村</t>
    </r>
  </si>
  <si>
    <r>
      <rPr>
        <sz val="10"/>
        <color rgb="FF000000"/>
        <rFont val="微軟正黑體"/>
        <family val="2"/>
        <charset val="136"/>
      </rPr>
      <t>埔鹽</t>
    </r>
  </si>
  <si>
    <r>
      <rPr>
        <sz val="10"/>
        <color rgb="FF000000"/>
        <rFont val="微軟正黑體"/>
        <family val="2"/>
        <charset val="136"/>
      </rPr>
      <t>田中</t>
    </r>
  </si>
  <si>
    <r>
      <rPr>
        <sz val="10"/>
        <color rgb="FF000000"/>
        <rFont val="微軟正黑體"/>
        <family val="2"/>
        <charset val="136"/>
      </rPr>
      <t>北斗</t>
    </r>
  </si>
  <si>
    <r>
      <rPr>
        <sz val="10"/>
        <color rgb="FF000000"/>
        <rFont val="微軟正黑體"/>
        <family val="2"/>
        <charset val="136"/>
      </rPr>
      <t>田尾</t>
    </r>
  </si>
  <si>
    <r>
      <rPr>
        <sz val="10"/>
        <color rgb="FF000000"/>
        <rFont val="微軟正黑體"/>
        <family val="2"/>
        <charset val="136"/>
      </rPr>
      <t>埤頭</t>
    </r>
  </si>
  <si>
    <r>
      <rPr>
        <sz val="10"/>
        <color rgb="FF000000"/>
        <rFont val="微軟正黑體"/>
        <family val="2"/>
        <charset val="136"/>
      </rPr>
      <t>溪州</t>
    </r>
  </si>
  <si>
    <r>
      <rPr>
        <sz val="10"/>
        <color rgb="FF000000"/>
        <rFont val="微軟正黑體"/>
        <family val="2"/>
        <charset val="136"/>
      </rPr>
      <t>竹塘</t>
    </r>
  </si>
  <si>
    <r>
      <rPr>
        <sz val="10"/>
        <color rgb="FF000000"/>
        <rFont val="微軟正黑體"/>
        <family val="2"/>
        <charset val="136"/>
      </rPr>
      <t>二林</t>
    </r>
  </si>
  <si>
    <r>
      <rPr>
        <sz val="10"/>
        <color rgb="FF000000"/>
        <rFont val="微軟正黑體"/>
        <family val="2"/>
        <charset val="136"/>
      </rPr>
      <t>大城</t>
    </r>
  </si>
  <si>
    <r>
      <rPr>
        <sz val="10"/>
        <color rgb="FF000000"/>
        <rFont val="微軟正黑體"/>
        <family val="2"/>
        <charset val="136"/>
      </rPr>
      <t>芳苑</t>
    </r>
  </si>
  <si>
    <r>
      <rPr>
        <sz val="10"/>
        <color rgb="FF000000"/>
        <rFont val="微軟正黑體"/>
        <family val="2"/>
        <charset val="136"/>
      </rPr>
      <t>二水</t>
    </r>
  </si>
  <si>
    <r>
      <rPr>
        <sz val="10"/>
        <color rgb="FF000000"/>
        <rFont val="微軟正黑體"/>
        <family val="2"/>
        <charset val="136"/>
      </rPr>
      <t>南投</t>
    </r>
  </si>
  <si>
    <r>
      <rPr>
        <sz val="10"/>
        <color rgb="FF000000"/>
        <rFont val="微軟正黑體"/>
        <family val="2"/>
        <charset val="136"/>
      </rPr>
      <t>中寮</t>
    </r>
  </si>
  <si>
    <r>
      <rPr>
        <sz val="10"/>
        <color rgb="FF000000"/>
        <rFont val="微軟正黑體"/>
        <family val="2"/>
        <charset val="136"/>
      </rPr>
      <t>草屯</t>
    </r>
  </si>
  <si>
    <r>
      <rPr>
        <sz val="10"/>
        <color rgb="FF000000"/>
        <rFont val="微軟正黑體"/>
        <family val="2"/>
        <charset val="136"/>
      </rPr>
      <t>國姓</t>
    </r>
  </si>
  <si>
    <r>
      <rPr>
        <sz val="10"/>
        <color rgb="FF000000"/>
        <rFont val="微軟正黑體"/>
        <family val="2"/>
        <charset val="136"/>
      </rPr>
      <t>埔里</t>
    </r>
  </si>
  <si>
    <r>
      <rPr>
        <sz val="10"/>
        <color rgb="FF000000"/>
        <rFont val="微軟正黑體"/>
        <family val="2"/>
        <charset val="136"/>
      </rPr>
      <t>仁愛</t>
    </r>
  </si>
  <si>
    <r>
      <rPr>
        <sz val="10"/>
        <color rgb="FF000000"/>
        <rFont val="微軟正黑體"/>
        <family val="2"/>
        <charset val="136"/>
      </rPr>
      <t>名間</t>
    </r>
  </si>
  <si>
    <r>
      <rPr>
        <sz val="10"/>
        <color rgb="FF000000"/>
        <rFont val="微軟正黑體"/>
        <family val="2"/>
        <charset val="136"/>
      </rPr>
      <t>集集</t>
    </r>
  </si>
  <si>
    <r>
      <rPr>
        <sz val="10"/>
        <color rgb="FF000000"/>
        <rFont val="微軟正黑體"/>
        <family val="2"/>
        <charset val="136"/>
      </rPr>
      <t>水里</t>
    </r>
  </si>
  <si>
    <r>
      <rPr>
        <sz val="10"/>
        <color rgb="FF000000"/>
        <rFont val="微軟正黑體"/>
        <family val="2"/>
        <charset val="136"/>
      </rPr>
      <t>魚池</t>
    </r>
  </si>
  <si>
    <r>
      <rPr>
        <sz val="10"/>
        <color rgb="FF000000"/>
        <rFont val="微軟正黑體"/>
        <family val="2"/>
        <charset val="136"/>
      </rPr>
      <t>信義</t>
    </r>
  </si>
  <si>
    <r>
      <rPr>
        <sz val="10"/>
        <color rgb="FF000000"/>
        <rFont val="微軟正黑體"/>
        <family val="2"/>
        <charset val="136"/>
      </rPr>
      <t>竹山</t>
    </r>
  </si>
  <si>
    <r>
      <rPr>
        <sz val="10"/>
        <color rgb="FF000000"/>
        <rFont val="微軟正黑體"/>
        <family val="2"/>
        <charset val="136"/>
      </rPr>
      <t>鹿谷</t>
    </r>
  </si>
  <si>
    <r>
      <rPr>
        <sz val="10"/>
        <color rgb="FF000000"/>
        <rFont val="微軟正黑體"/>
        <family val="2"/>
        <charset val="136"/>
      </rPr>
      <t>番路</t>
    </r>
  </si>
  <si>
    <r>
      <rPr>
        <sz val="10"/>
        <color rgb="FF000000"/>
        <rFont val="微軟正黑體"/>
        <family val="2"/>
        <charset val="136"/>
      </rPr>
      <t>梅山</t>
    </r>
  </si>
  <si>
    <r>
      <rPr>
        <sz val="10"/>
        <color rgb="FF000000"/>
        <rFont val="微軟正黑體"/>
        <family val="2"/>
        <charset val="136"/>
      </rPr>
      <t>竹崎</t>
    </r>
  </si>
  <si>
    <r>
      <rPr>
        <sz val="10"/>
        <color rgb="FF000000"/>
        <rFont val="微軟正黑體"/>
        <family val="2"/>
        <charset val="136"/>
      </rPr>
      <t>阿里山</t>
    </r>
  </si>
  <si>
    <r>
      <rPr>
        <sz val="10"/>
        <color rgb="FF000000"/>
        <rFont val="微軟正黑體"/>
        <family val="2"/>
        <charset val="136"/>
      </rPr>
      <t>中埔</t>
    </r>
  </si>
  <si>
    <r>
      <rPr>
        <sz val="10"/>
        <color rgb="FF000000"/>
        <rFont val="微軟正黑體"/>
        <family val="2"/>
        <charset val="136"/>
      </rPr>
      <t>大埔</t>
    </r>
  </si>
  <si>
    <r>
      <rPr>
        <sz val="10"/>
        <color rgb="FF000000"/>
        <rFont val="微軟正黑體"/>
        <family val="2"/>
        <charset val="136"/>
      </rPr>
      <t>水上</t>
    </r>
  </si>
  <si>
    <r>
      <rPr>
        <sz val="10"/>
        <color rgb="FF000000"/>
        <rFont val="微軟正黑體"/>
        <family val="2"/>
        <charset val="136"/>
      </rPr>
      <t>鹿草</t>
    </r>
  </si>
  <si>
    <r>
      <rPr>
        <sz val="10"/>
        <color rgb="FF000000"/>
        <rFont val="微軟正黑體"/>
        <family val="2"/>
        <charset val="136"/>
      </rPr>
      <t>太保</t>
    </r>
  </si>
  <si>
    <r>
      <rPr>
        <sz val="10"/>
        <color rgb="FF000000"/>
        <rFont val="微軟正黑體"/>
        <family val="2"/>
        <charset val="136"/>
      </rPr>
      <t>朴子</t>
    </r>
  </si>
  <si>
    <r>
      <rPr>
        <sz val="10"/>
        <color rgb="FF000000"/>
        <rFont val="微軟正黑體"/>
        <family val="2"/>
        <charset val="136"/>
      </rPr>
      <t>東石</t>
    </r>
  </si>
  <si>
    <r>
      <rPr>
        <sz val="10"/>
        <color rgb="FF000000"/>
        <rFont val="微軟正黑體"/>
        <family val="2"/>
        <charset val="136"/>
      </rPr>
      <t>六腳</t>
    </r>
  </si>
  <si>
    <r>
      <rPr>
        <sz val="10"/>
        <color rgb="FF000000"/>
        <rFont val="微軟正黑體"/>
        <family val="2"/>
        <charset val="136"/>
      </rPr>
      <t>新港</t>
    </r>
  </si>
  <si>
    <r>
      <rPr>
        <sz val="10"/>
        <color rgb="FF000000"/>
        <rFont val="微軟正黑體"/>
        <family val="2"/>
        <charset val="136"/>
      </rPr>
      <t>民雄</t>
    </r>
  </si>
  <si>
    <r>
      <rPr>
        <sz val="10"/>
        <color rgb="FF000000"/>
        <rFont val="微軟正黑體"/>
        <family val="2"/>
        <charset val="136"/>
      </rPr>
      <t>大林</t>
    </r>
  </si>
  <si>
    <r>
      <rPr>
        <sz val="10"/>
        <color rgb="FF000000"/>
        <rFont val="微軟正黑體"/>
        <family val="2"/>
        <charset val="136"/>
      </rPr>
      <t>溪口</t>
    </r>
  </si>
  <si>
    <r>
      <rPr>
        <sz val="10"/>
        <color rgb="FF000000"/>
        <rFont val="微軟正黑體"/>
        <family val="2"/>
        <charset val="136"/>
      </rPr>
      <t>義竹</t>
    </r>
  </si>
  <si>
    <r>
      <rPr>
        <sz val="10"/>
        <color rgb="FF000000"/>
        <rFont val="微軟正黑體"/>
        <family val="2"/>
        <charset val="136"/>
      </rPr>
      <t>布袋</t>
    </r>
  </si>
  <si>
    <r>
      <rPr>
        <sz val="10"/>
        <color rgb="FF000000"/>
        <rFont val="微軟正黑體"/>
        <family val="2"/>
        <charset val="136"/>
      </rPr>
      <t>斗南</t>
    </r>
  </si>
  <si>
    <r>
      <rPr>
        <sz val="10"/>
        <color rgb="FF000000"/>
        <rFont val="微軟正黑體"/>
        <family val="2"/>
        <charset val="136"/>
      </rPr>
      <t>大埤</t>
    </r>
  </si>
  <si>
    <r>
      <rPr>
        <sz val="10"/>
        <color rgb="FF000000"/>
        <rFont val="微軟正黑體"/>
        <family val="2"/>
        <charset val="136"/>
      </rPr>
      <t>虎尾</t>
    </r>
  </si>
  <si>
    <r>
      <rPr>
        <sz val="10"/>
        <color rgb="FF000000"/>
        <rFont val="微軟正黑體"/>
        <family val="2"/>
        <charset val="136"/>
      </rPr>
      <t>土庫</t>
    </r>
  </si>
  <si>
    <r>
      <rPr>
        <sz val="10"/>
        <color rgb="FF000000"/>
        <rFont val="微軟正黑體"/>
        <family val="2"/>
        <charset val="136"/>
      </rPr>
      <t>褒忠</t>
    </r>
  </si>
  <si>
    <r>
      <rPr>
        <sz val="10"/>
        <color rgb="FF000000"/>
        <rFont val="微軟正黑體"/>
        <family val="2"/>
        <charset val="136"/>
      </rPr>
      <t>東勢</t>
    </r>
  </si>
  <si>
    <r>
      <rPr>
        <sz val="10"/>
        <color rgb="FF000000"/>
        <rFont val="微軟正黑體"/>
        <family val="2"/>
        <charset val="136"/>
      </rPr>
      <t>臺西</t>
    </r>
  </si>
  <si>
    <r>
      <rPr>
        <sz val="10"/>
        <color rgb="FF000000"/>
        <rFont val="微軟正黑體"/>
        <family val="2"/>
        <charset val="136"/>
      </rPr>
      <t>崙背</t>
    </r>
  </si>
  <si>
    <r>
      <rPr>
        <sz val="10"/>
        <color rgb="FF000000"/>
        <rFont val="微軟正黑體"/>
        <family val="2"/>
        <charset val="136"/>
      </rPr>
      <t>麥寮</t>
    </r>
  </si>
  <si>
    <r>
      <rPr>
        <sz val="10"/>
        <color rgb="FF000000"/>
        <rFont val="微軟正黑體"/>
        <family val="2"/>
        <charset val="136"/>
      </rPr>
      <t>斗六</t>
    </r>
  </si>
  <si>
    <r>
      <rPr>
        <sz val="10"/>
        <color rgb="FF000000"/>
        <rFont val="微軟正黑體"/>
        <family val="2"/>
        <charset val="136"/>
      </rPr>
      <t>林內</t>
    </r>
  </si>
  <si>
    <r>
      <rPr>
        <sz val="10"/>
        <color rgb="FF000000"/>
        <rFont val="微軟正黑體"/>
        <family val="2"/>
        <charset val="136"/>
      </rPr>
      <t>古坑</t>
    </r>
  </si>
  <si>
    <r>
      <rPr>
        <sz val="10"/>
        <color rgb="FF000000"/>
        <rFont val="微軟正黑體"/>
        <family val="2"/>
        <charset val="136"/>
      </rPr>
      <t>莿桐</t>
    </r>
  </si>
  <si>
    <r>
      <rPr>
        <sz val="10"/>
        <color rgb="FF000000"/>
        <rFont val="微軟正黑體"/>
        <family val="2"/>
        <charset val="136"/>
      </rPr>
      <t>西螺</t>
    </r>
  </si>
  <si>
    <r>
      <rPr>
        <sz val="10"/>
        <color rgb="FF000000"/>
        <rFont val="微軟正黑體"/>
        <family val="2"/>
        <charset val="136"/>
      </rPr>
      <t>二崙</t>
    </r>
  </si>
  <si>
    <r>
      <rPr>
        <sz val="10"/>
        <color rgb="FF000000"/>
        <rFont val="微軟正黑體"/>
        <family val="2"/>
        <charset val="136"/>
      </rPr>
      <t>北港</t>
    </r>
  </si>
  <si>
    <r>
      <rPr>
        <sz val="10"/>
        <color rgb="FF000000"/>
        <rFont val="微軟正黑體"/>
        <family val="2"/>
        <charset val="136"/>
      </rPr>
      <t>水林</t>
    </r>
  </si>
  <si>
    <r>
      <rPr>
        <sz val="10"/>
        <color rgb="FF000000"/>
        <rFont val="微軟正黑體"/>
        <family val="2"/>
        <charset val="136"/>
      </rPr>
      <t>口湖</t>
    </r>
  </si>
  <si>
    <r>
      <rPr>
        <sz val="10"/>
        <color rgb="FF000000"/>
        <rFont val="微軟正黑體"/>
        <family val="2"/>
        <charset val="136"/>
      </rPr>
      <t>四湖</t>
    </r>
  </si>
  <si>
    <r>
      <rPr>
        <sz val="10"/>
        <color rgb="FF000000"/>
        <rFont val="微軟正黑體"/>
        <family val="2"/>
        <charset val="136"/>
      </rPr>
      <t>元長</t>
    </r>
  </si>
  <si>
    <r>
      <rPr>
        <sz val="10"/>
        <color rgb="FF000000"/>
        <rFont val="微軟正黑體"/>
        <family val="2"/>
        <charset val="136"/>
      </rPr>
      <t>中西區</t>
    </r>
  </si>
  <si>
    <r>
      <rPr>
        <sz val="10"/>
        <color rgb="FF000000"/>
        <rFont val="微軟正黑體"/>
        <family val="2"/>
        <charset val="136"/>
      </rPr>
      <t>安平區</t>
    </r>
  </si>
  <si>
    <r>
      <rPr>
        <sz val="10"/>
        <color rgb="FF000000"/>
        <rFont val="微軟正黑體"/>
        <family val="2"/>
        <charset val="136"/>
      </rPr>
      <t>安南區</t>
    </r>
  </si>
  <si>
    <r>
      <rPr>
        <sz val="10"/>
        <color rgb="FF000000"/>
        <rFont val="微軟正黑體"/>
        <family val="2"/>
        <charset val="136"/>
      </rPr>
      <t>永康區</t>
    </r>
  </si>
  <si>
    <r>
      <rPr>
        <sz val="10"/>
        <color rgb="FF000000"/>
        <rFont val="微軟正黑體"/>
        <family val="2"/>
        <charset val="136"/>
      </rPr>
      <t>歸仁區</t>
    </r>
  </si>
  <si>
    <r>
      <rPr>
        <sz val="10"/>
        <color rgb="FF000000"/>
        <rFont val="微軟正黑體"/>
        <family val="2"/>
        <charset val="136"/>
      </rPr>
      <t>新化區</t>
    </r>
  </si>
  <si>
    <r>
      <rPr>
        <sz val="10"/>
        <color rgb="FF000000"/>
        <rFont val="微軟正黑體"/>
        <family val="2"/>
        <charset val="136"/>
      </rPr>
      <t>左鎮區</t>
    </r>
  </si>
  <si>
    <r>
      <rPr>
        <sz val="10"/>
        <color rgb="FF000000"/>
        <rFont val="微軟正黑體"/>
        <family val="2"/>
        <charset val="136"/>
      </rPr>
      <t>玉井區</t>
    </r>
  </si>
  <si>
    <r>
      <rPr>
        <sz val="10"/>
        <color rgb="FF000000"/>
        <rFont val="微軟正黑體"/>
        <family val="2"/>
        <charset val="136"/>
      </rPr>
      <t>楠西區</t>
    </r>
  </si>
  <si>
    <r>
      <rPr>
        <sz val="10"/>
        <color rgb="FF000000"/>
        <rFont val="微軟正黑體"/>
        <family val="2"/>
        <charset val="136"/>
      </rPr>
      <t>南化區</t>
    </r>
  </si>
  <si>
    <r>
      <rPr>
        <sz val="10"/>
        <color rgb="FF000000"/>
        <rFont val="微軟正黑體"/>
        <family val="2"/>
        <charset val="136"/>
      </rPr>
      <t>仁德區</t>
    </r>
  </si>
  <si>
    <r>
      <rPr>
        <sz val="10"/>
        <color rgb="FF000000"/>
        <rFont val="微軟正黑體"/>
        <family val="2"/>
        <charset val="136"/>
      </rPr>
      <t>關廟區</t>
    </r>
  </si>
  <si>
    <r>
      <rPr>
        <sz val="10"/>
        <color rgb="FF000000"/>
        <rFont val="微軟正黑體"/>
        <family val="2"/>
        <charset val="136"/>
      </rPr>
      <t>龍崎區</t>
    </r>
  </si>
  <si>
    <r>
      <rPr>
        <sz val="10"/>
        <color rgb="FF000000"/>
        <rFont val="微軟正黑體"/>
        <family val="2"/>
        <charset val="136"/>
      </rPr>
      <t>官田區</t>
    </r>
  </si>
  <si>
    <r>
      <rPr>
        <sz val="10"/>
        <color rgb="FF000000"/>
        <rFont val="微軟正黑體"/>
        <family val="2"/>
        <charset val="136"/>
      </rPr>
      <t>麻豆區</t>
    </r>
  </si>
  <si>
    <r>
      <rPr>
        <sz val="10"/>
        <color rgb="FF000000"/>
        <rFont val="微軟正黑體"/>
        <family val="2"/>
        <charset val="136"/>
      </rPr>
      <t>佳里區</t>
    </r>
  </si>
  <si>
    <r>
      <rPr>
        <sz val="10"/>
        <color rgb="FF000000"/>
        <rFont val="微軟正黑體"/>
        <family val="2"/>
        <charset val="136"/>
      </rPr>
      <t>西港區</t>
    </r>
  </si>
  <si>
    <r>
      <rPr>
        <sz val="10"/>
        <color rgb="FF000000"/>
        <rFont val="微軟正黑體"/>
        <family val="2"/>
        <charset val="136"/>
      </rPr>
      <t>七股區</t>
    </r>
  </si>
  <si>
    <r>
      <rPr>
        <sz val="10"/>
        <color rgb="FF000000"/>
        <rFont val="微軟正黑體"/>
        <family val="2"/>
        <charset val="136"/>
      </rPr>
      <t>將軍區</t>
    </r>
  </si>
  <si>
    <r>
      <rPr>
        <sz val="10"/>
        <color rgb="FF000000"/>
        <rFont val="微軟正黑體"/>
        <family val="2"/>
        <charset val="136"/>
      </rPr>
      <t>學甲區</t>
    </r>
  </si>
  <si>
    <r>
      <rPr>
        <sz val="10"/>
        <color rgb="FF000000"/>
        <rFont val="微軟正黑體"/>
        <family val="2"/>
        <charset val="136"/>
      </rPr>
      <t>北門區</t>
    </r>
  </si>
  <si>
    <r>
      <rPr>
        <sz val="10"/>
        <color rgb="FF000000"/>
        <rFont val="微軟正黑體"/>
        <family val="2"/>
        <charset val="136"/>
      </rPr>
      <t>新營區</t>
    </r>
  </si>
  <si>
    <r>
      <rPr>
        <sz val="10"/>
        <color rgb="FF000000"/>
        <rFont val="微軟正黑體"/>
        <family val="2"/>
        <charset val="136"/>
      </rPr>
      <t>後壁區</t>
    </r>
  </si>
  <si>
    <r>
      <rPr>
        <sz val="10"/>
        <color rgb="FF000000"/>
        <rFont val="微軟正黑體"/>
        <family val="2"/>
        <charset val="136"/>
      </rPr>
      <t>白河區</t>
    </r>
  </si>
  <si>
    <r>
      <rPr>
        <sz val="10"/>
        <color rgb="FF000000"/>
        <rFont val="微軟正黑體"/>
        <family val="2"/>
        <charset val="136"/>
      </rPr>
      <t>東山區</t>
    </r>
  </si>
  <si>
    <r>
      <rPr>
        <sz val="10"/>
        <color rgb="FF000000"/>
        <rFont val="微軟正黑體"/>
        <family val="2"/>
        <charset val="136"/>
      </rPr>
      <t>六甲區</t>
    </r>
  </si>
  <si>
    <r>
      <rPr>
        <sz val="10"/>
        <color rgb="FF000000"/>
        <rFont val="微軟正黑體"/>
        <family val="2"/>
        <charset val="136"/>
      </rPr>
      <t>下營區</t>
    </r>
  </si>
  <si>
    <r>
      <rPr>
        <sz val="10"/>
        <color rgb="FF000000"/>
        <rFont val="微軟正黑體"/>
        <family val="2"/>
        <charset val="136"/>
      </rPr>
      <t>柳營區</t>
    </r>
  </si>
  <si>
    <r>
      <rPr>
        <sz val="10"/>
        <color rgb="FF000000"/>
        <rFont val="微軟正黑體"/>
        <family val="2"/>
        <charset val="136"/>
      </rPr>
      <t>鹽水區</t>
    </r>
  </si>
  <si>
    <r>
      <rPr>
        <sz val="10"/>
        <color rgb="FF000000"/>
        <rFont val="微軟正黑體"/>
        <family val="2"/>
        <charset val="136"/>
      </rPr>
      <t>善化區</t>
    </r>
  </si>
  <si>
    <r>
      <rPr>
        <sz val="10"/>
        <color rgb="FF000000"/>
        <rFont val="微軟正黑體"/>
        <family val="2"/>
        <charset val="136"/>
      </rPr>
      <t>大內區</t>
    </r>
  </si>
  <si>
    <r>
      <rPr>
        <sz val="10"/>
        <color rgb="FF000000"/>
        <rFont val="微軟正黑體"/>
        <family val="2"/>
        <charset val="136"/>
      </rPr>
      <t>山上區</t>
    </r>
  </si>
  <si>
    <r>
      <rPr>
        <sz val="10"/>
        <color rgb="FF000000"/>
        <rFont val="微軟正黑體"/>
        <family val="2"/>
        <charset val="136"/>
      </rPr>
      <t>新市區</t>
    </r>
  </si>
  <si>
    <r>
      <rPr>
        <sz val="10"/>
        <color rgb="FF000000"/>
        <rFont val="微軟正黑體"/>
        <family val="2"/>
        <charset val="136"/>
      </rPr>
      <t>安定區</t>
    </r>
  </si>
  <si>
    <r>
      <rPr>
        <sz val="10"/>
        <color rgb="FF000000"/>
        <rFont val="微軟正黑體"/>
        <family val="2"/>
        <charset val="136"/>
      </rPr>
      <t>新興區</t>
    </r>
  </si>
  <si>
    <r>
      <rPr>
        <sz val="10"/>
        <color rgb="FF000000"/>
        <rFont val="微軟正黑體"/>
        <family val="2"/>
        <charset val="136"/>
      </rPr>
      <t>前金區</t>
    </r>
  </si>
  <si>
    <r>
      <rPr>
        <sz val="10"/>
        <color rgb="FF000000"/>
        <rFont val="微軟正黑體"/>
        <family val="2"/>
        <charset val="136"/>
      </rPr>
      <t>苓雅區</t>
    </r>
  </si>
  <si>
    <r>
      <rPr>
        <sz val="10"/>
        <color rgb="FF000000"/>
        <rFont val="微軟正黑體"/>
        <family val="2"/>
        <charset val="136"/>
      </rPr>
      <t>鹽埕區</t>
    </r>
  </si>
  <si>
    <r>
      <rPr>
        <sz val="10"/>
        <color rgb="FF000000"/>
        <rFont val="微軟正黑體"/>
        <family val="2"/>
        <charset val="136"/>
      </rPr>
      <t>鼓山區</t>
    </r>
  </si>
  <si>
    <r>
      <rPr>
        <sz val="10"/>
        <color rgb="FF000000"/>
        <rFont val="微軟正黑體"/>
        <family val="2"/>
        <charset val="136"/>
      </rPr>
      <t>旗津區</t>
    </r>
  </si>
  <si>
    <r>
      <rPr>
        <sz val="10"/>
        <color rgb="FF000000"/>
        <rFont val="微軟正黑體"/>
        <family val="2"/>
        <charset val="136"/>
      </rPr>
      <t>前鎮區</t>
    </r>
  </si>
  <si>
    <r>
      <rPr>
        <sz val="10"/>
        <color rgb="FF000000"/>
        <rFont val="微軟正黑體"/>
        <family val="2"/>
        <charset val="136"/>
      </rPr>
      <t>三民區</t>
    </r>
  </si>
  <si>
    <r>
      <rPr>
        <sz val="10"/>
        <color rgb="FF000000"/>
        <rFont val="微軟正黑體"/>
        <family val="2"/>
        <charset val="136"/>
      </rPr>
      <t>楠梓區</t>
    </r>
  </si>
  <si>
    <r>
      <rPr>
        <sz val="10"/>
        <color rgb="FF000000"/>
        <rFont val="微軟正黑體"/>
        <family val="2"/>
        <charset val="136"/>
      </rPr>
      <t>小港區</t>
    </r>
  </si>
  <si>
    <r>
      <rPr>
        <sz val="10"/>
        <color rgb="FF000000"/>
        <rFont val="微軟正黑體"/>
        <family val="2"/>
        <charset val="136"/>
      </rPr>
      <t>左營區</t>
    </r>
  </si>
  <si>
    <r>
      <rPr>
        <sz val="10"/>
        <color rgb="FF000000"/>
        <rFont val="微軟正黑體"/>
        <family val="2"/>
        <charset val="136"/>
      </rPr>
      <t>仁武區</t>
    </r>
  </si>
  <si>
    <r>
      <rPr>
        <sz val="10"/>
        <color rgb="FF000000"/>
        <rFont val="微軟正黑體"/>
        <family val="2"/>
        <charset val="136"/>
      </rPr>
      <t>大社區</t>
    </r>
  </si>
  <si>
    <r>
      <rPr>
        <sz val="10"/>
        <color rgb="FF000000"/>
        <rFont val="微軟正黑體"/>
        <family val="2"/>
        <charset val="136"/>
      </rPr>
      <t>岡山區</t>
    </r>
  </si>
  <si>
    <r>
      <rPr>
        <sz val="10"/>
        <color rgb="FF000000"/>
        <rFont val="微軟正黑體"/>
        <family val="2"/>
        <charset val="136"/>
      </rPr>
      <t>路竹區</t>
    </r>
  </si>
  <si>
    <r>
      <rPr>
        <sz val="10"/>
        <color rgb="FF000000"/>
        <rFont val="微軟正黑體"/>
        <family val="2"/>
        <charset val="136"/>
      </rPr>
      <t>阿蓮區</t>
    </r>
  </si>
  <si>
    <r>
      <rPr>
        <sz val="10"/>
        <color rgb="FF000000"/>
        <rFont val="微軟正黑體"/>
        <family val="2"/>
        <charset val="136"/>
      </rPr>
      <t>田寮區</t>
    </r>
  </si>
  <si>
    <r>
      <rPr>
        <sz val="10"/>
        <color rgb="FF000000"/>
        <rFont val="微軟正黑體"/>
        <family val="2"/>
        <charset val="136"/>
      </rPr>
      <t>燕巢區</t>
    </r>
  </si>
  <si>
    <r>
      <rPr>
        <sz val="10"/>
        <color rgb="FF000000"/>
        <rFont val="微軟正黑體"/>
        <family val="2"/>
        <charset val="136"/>
      </rPr>
      <t>橋頭區</t>
    </r>
  </si>
  <si>
    <r>
      <rPr>
        <sz val="10"/>
        <color rgb="FF000000"/>
        <rFont val="微軟正黑體"/>
        <family val="2"/>
        <charset val="136"/>
      </rPr>
      <t>梓官區</t>
    </r>
  </si>
  <si>
    <r>
      <rPr>
        <sz val="10"/>
        <color rgb="FF000000"/>
        <rFont val="微軟正黑體"/>
        <family val="2"/>
        <charset val="136"/>
      </rPr>
      <t>彌陀區</t>
    </r>
  </si>
  <si>
    <r>
      <rPr>
        <sz val="10"/>
        <color rgb="FF000000"/>
        <rFont val="微軟正黑體"/>
        <family val="2"/>
        <charset val="136"/>
      </rPr>
      <t>永安區</t>
    </r>
  </si>
  <si>
    <r>
      <rPr>
        <sz val="10"/>
        <color rgb="FF000000"/>
        <rFont val="微軟正黑體"/>
        <family val="2"/>
        <charset val="136"/>
      </rPr>
      <t>湖內區</t>
    </r>
  </si>
  <si>
    <r>
      <rPr>
        <sz val="10"/>
        <color rgb="FF000000"/>
        <rFont val="微軟正黑體"/>
        <family val="2"/>
        <charset val="136"/>
      </rPr>
      <t>鳳山區</t>
    </r>
  </si>
  <si>
    <r>
      <rPr>
        <sz val="10"/>
        <color rgb="FF000000"/>
        <rFont val="微軟正黑體"/>
        <family val="2"/>
        <charset val="136"/>
      </rPr>
      <t>大寮區</t>
    </r>
  </si>
  <si>
    <r>
      <rPr>
        <sz val="10"/>
        <color rgb="FF000000"/>
        <rFont val="微軟正黑體"/>
        <family val="2"/>
        <charset val="136"/>
      </rPr>
      <t>林園區</t>
    </r>
  </si>
  <si>
    <r>
      <rPr>
        <sz val="10"/>
        <color rgb="FF000000"/>
        <rFont val="微軟正黑體"/>
        <family val="2"/>
        <charset val="136"/>
      </rPr>
      <t>鳥松區</t>
    </r>
  </si>
  <si>
    <r>
      <rPr>
        <sz val="10"/>
        <color rgb="FF000000"/>
        <rFont val="微軟正黑體"/>
        <family val="2"/>
        <charset val="136"/>
      </rPr>
      <t>大樹區</t>
    </r>
  </si>
  <si>
    <r>
      <rPr>
        <sz val="10"/>
        <color rgb="FF000000"/>
        <rFont val="微軟正黑體"/>
        <family val="2"/>
        <charset val="136"/>
      </rPr>
      <t>旗山區</t>
    </r>
  </si>
  <si>
    <r>
      <rPr>
        <sz val="10"/>
        <color rgb="FF000000"/>
        <rFont val="微軟正黑體"/>
        <family val="2"/>
        <charset val="136"/>
      </rPr>
      <t>美濃區</t>
    </r>
  </si>
  <si>
    <r>
      <rPr>
        <sz val="10"/>
        <color rgb="FF000000"/>
        <rFont val="微軟正黑體"/>
        <family val="2"/>
        <charset val="136"/>
      </rPr>
      <t>六龜區</t>
    </r>
  </si>
  <si>
    <r>
      <rPr>
        <sz val="10"/>
        <color rgb="FF000000"/>
        <rFont val="微軟正黑體"/>
        <family val="2"/>
        <charset val="136"/>
      </rPr>
      <t>內門區</t>
    </r>
  </si>
  <si>
    <r>
      <rPr>
        <sz val="10"/>
        <color rgb="FF000000"/>
        <rFont val="微軟正黑體"/>
        <family val="2"/>
        <charset val="136"/>
      </rPr>
      <t>杉林區</t>
    </r>
  </si>
  <si>
    <r>
      <rPr>
        <sz val="10"/>
        <color rgb="FF000000"/>
        <rFont val="微軟正黑體"/>
        <family val="2"/>
        <charset val="136"/>
      </rPr>
      <t>甲仙區</t>
    </r>
  </si>
  <si>
    <r>
      <rPr>
        <sz val="10"/>
        <color rgb="FF000000"/>
        <rFont val="微軟正黑體"/>
        <family val="2"/>
        <charset val="136"/>
      </rPr>
      <t>桃源區</t>
    </r>
  </si>
  <si>
    <r>
      <rPr>
        <sz val="10"/>
        <color rgb="FF000000"/>
        <rFont val="微軟正黑體"/>
        <family val="2"/>
        <charset val="136"/>
      </rPr>
      <t>那瑪夏區</t>
    </r>
  </si>
  <si>
    <r>
      <rPr>
        <sz val="10"/>
        <color rgb="FF000000"/>
        <rFont val="微軟正黑體"/>
        <family val="2"/>
        <charset val="136"/>
      </rPr>
      <t>茂林區</t>
    </r>
  </si>
  <si>
    <r>
      <rPr>
        <sz val="10"/>
        <color rgb="FF000000"/>
        <rFont val="微軟正黑體"/>
        <family val="2"/>
        <charset val="136"/>
      </rPr>
      <t>茄萣區</t>
    </r>
  </si>
  <si>
    <r>
      <rPr>
        <sz val="10"/>
        <color rgb="FF000000"/>
        <rFont val="微軟正黑體"/>
        <family val="2"/>
        <charset val="136"/>
      </rPr>
      <t>東沙</t>
    </r>
  </si>
  <si>
    <r>
      <rPr>
        <sz val="10"/>
        <color rgb="FF000000"/>
        <rFont val="微軟正黑體"/>
        <family val="2"/>
        <charset val="136"/>
      </rPr>
      <t>南沙</t>
    </r>
  </si>
  <si>
    <r>
      <rPr>
        <sz val="10"/>
        <color rgb="FF000000"/>
        <rFont val="微軟正黑體"/>
        <family val="2"/>
        <charset val="136"/>
      </rPr>
      <t>馬公</t>
    </r>
  </si>
  <si>
    <r>
      <rPr>
        <sz val="10"/>
        <color rgb="FF000000"/>
        <rFont val="微軟正黑體"/>
        <family val="2"/>
        <charset val="136"/>
      </rPr>
      <t>西嶼</t>
    </r>
  </si>
  <si>
    <r>
      <rPr>
        <sz val="10"/>
        <color rgb="FF000000"/>
        <rFont val="微軟正黑體"/>
        <family val="2"/>
        <charset val="136"/>
      </rPr>
      <t>望安</t>
    </r>
  </si>
  <si>
    <r>
      <rPr>
        <sz val="10"/>
        <color rgb="FF000000"/>
        <rFont val="微軟正黑體"/>
        <family val="2"/>
        <charset val="136"/>
      </rPr>
      <t>七美</t>
    </r>
  </si>
  <si>
    <r>
      <rPr>
        <sz val="10"/>
        <color rgb="FF000000"/>
        <rFont val="微軟正黑體"/>
        <family val="2"/>
        <charset val="136"/>
      </rPr>
      <t>白沙</t>
    </r>
  </si>
  <si>
    <r>
      <rPr>
        <sz val="10"/>
        <color rgb="FF000000"/>
        <rFont val="微軟正黑體"/>
        <family val="2"/>
        <charset val="136"/>
      </rPr>
      <t>湖西</t>
    </r>
  </si>
  <si>
    <r>
      <rPr>
        <sz val="10"/>
        <color rgb="FF000000"/>
        <rFont val="微軟正黑體"/>
        <family val="2"/>
        <charset val="136"/>
      </rPr>
      <t>屏東</t>
    </r>
  </si>
  <si>
    <r>
      <rPr>
        <sz val="10"/>
        <color rgb="FF000000"/>
        <rFont val="微軟正黑體"/>
        <family val="2"/>
        <charset val="136"/>
      </rPr>
      <t>三地門</t>
    </r>
  </si>
  <si>
    <r>
      <rPr>
        <sz val="10"/>
        <color rgb="FF000000"/>
        <rFont val="微軟正黑體"/>
        <family val="2"/>
        <charset val="136"/>
      </rPr>
      <t>霧臺</t>
    </r>
  </si>
  <si>
    <r>
      <rPr>
        <sz val="10"/>
        <color rgb="FF000000"/>
        <rFont val="微軟正黑體"/>
        <family val="2"/>
        <charset val="136"/>
      </rPr>
      <t>瑪家</t>
    </r>
  </si>
  <si>
    <r>
      <rPr>
        <sz val="10"/>
        <color rgb="FF000000"/>
        <rFont val="微軟正黑體"/>
        <family val="2"/>
        <charset val="136"/>
      </rPr>
      <t>九如</t>
    </r>
  </si>
  <si>
    <r>
      <rPr>
        <sz val="10"/>
        <color rgb="FF000000"/>
        <rFont val="微軟正黑體"/>
        <family val="2"/>
        <charset val="136"/>
      </rPr>
      <t>里港</t>
    </r>
  </si>
  <si>
    <r>
      <rPr>
        <sz val="10"/>
        <color rgb="FF000000"/>
        <rFont val="微軟正黑體"/>
        <family val="2"/>
        <charset val="136"/>
      </rPr>
      <t>高樹</t>
    </r>
  </si>
  <si>
    <r>
      <rPr>
        <sz val="10"/>
        <color rgb="FF000000"/>
        <rFont val="微軟正黑體"/>
        <family val="2"/>
        <charset val="136"/>
      </rPr>
      <t>鹽埔</t>
    </r>
  </si>
  <si>
    <r>
      <rPr>
        <sz val="10"/>
        <color rgb="FF000000"/>
        <rFont val="微軟正黑體"/>
        <family val="2"/>
        <charset val="136"/>
      </rPr>
      <t>長治</t>
    </r>
  </si>
  <si>
    <r>
      <rPr>
        <sz val="10"/>
        <color rgb="FF000000"/>
        <rFont val="微軟正黑體"/>
        <family val="2"/>
        <charset val="136"/>
      </rPr>
      <t>麟洛</t>
    </r>
  </si>
  <si>
    <r>
      <rPr>
        <sz val="10"/>
        <color rgb="FF000000"/>
        <rFont val="微軟正黑體"/>
        <family val="2"/>
        <charset val="136"/>
      </rPr>
      <t>竹田</t>
    </r>
  </si>
  <si>
    <r>
      <rPr>
        <sz val="10"/>
        <color rgb="FF000000"/>
        <rFont val="微軟正黑體"/>
        <family val="2"/>
        <charset val="136"/>
      </rPr>
      <t>內埔</t>
    </r>
  </si>
  <si>
    <r>
      <rPr>
        <sz val="10"/>
        <color rgb="FF000000"/>
        <rFont val="微軟正黑體"/>
        <family val="2"/>
        <charset val="136"/>
      </rPr>
      <t>萬丹</t>
    </r>
  </si>
  <si>
    <r>
      <rPr>
        <sz val="10"/>
        <color rgb="FF000000"/>
        <rFont val="微軟正黑體"/>
        <family val="2"/>
        <charset val="136"/>
      </rPr>
      <t>潮州</t>
    </r>
  </si>
  <si>
    <r>
      <rPr>
        <sz val="10"/>
        <color rgb="FF000000"/>
        <rFont val="微軟正黑體"/>
        <family val="2"/>
        <charset val="136"/>
      </rPr>
      <t>泰武</t>
    </r>
  </si>
  <si>
    <r>
      <rPr>
        <sz val="10"/>
        <color rgb="FF000000"/>
        <rFont val="微軟正黑體"/>
        <family val="2"/>
        <charset val="136"/>
      </rPr>
      <t>來義</t>
    </r>
  </si>
  <si>
    <r>
      <rPr>
        <sz val="10"/>
        <color rgb="FF000000"/>
        <rFont val="微軟正黑體"/>
        <family val="2"/>
        <charset val="136"/>
      </rPr>
      <t>萬巒</t>
    </r>
  </si>
  <si>
    <r>
      <rPr>
        <sz val="10"/>
        <color rgb="FF000000"/>
        <rFont val="微軟正黑體"/>
        <family val="2"/>
        <charset val="136"/>
      </rPr>
      <t>崁頂</t>
    </r>
  </si>
  <si>
    <r>
      <rPr>
        <sz val="10"/>
        <color rgb="FF000000"/>
        <rFont val="微軟正黑體"/>
        <family val="2"/>
        <charset val="136"/>
      </rPr>
      <t>新埤</t>
    </r>
  </si>
  <si>
    <r>
      <rPr>
        <sz val="10"/>
        <color rgb="FF000000"/>
        <rFont val="微軟正黑體"/>
        <family val="2"/>
        <charset val="136"/>
      </rPr>
      <t>南州</t>
    </r>
  </si>
  <si>
    <r>
      <rPr>
        <sz val="10"/>
        <color rgb="FF000000"/>
        <rFont val="微軟正黑體"/>
        <family val="2"/>
        <charset val="136"/>
      </rPr>
      <t>林邊</t>
    </r>
  </si>
  <si>
    <r>
      <rPr>
        <sz val="10"/>
        <color rgb="FF000000"/>
        <rFont val="微軟正黑體"/>
        <family val="2"/>
        <charset val="136"/>
      </rPr>
      <t>東港</t>
    </r>
  </si>
  <si>
    <r>
      <rPr>
        <sz val="10"/>
        <color rgb="FF000000"/>
        <rFont val="微軟正黑體"/>
        <family val="2"/>
        <charset val="136"/>
      </rPr>
      <t>琉球</t>
    </r>
  </si>
  <si>
    <r>
      <rPr>
        <sz val="10"/>
        <color rgb="FF000000"/>
        <rFont val="微軟正黑體"/>
        <family val="2"/>
        <charset val="136"/>
      </rPr>
      <t>佳冬</t>
    </r>
  </si>
  <si>
    <r>
      <rPr>
        <sz val="10"/>
        <color rgb="FF000000"/>
        <rFont val="微軟正黑體"/>
        <family val="2"/>
        <charset val="136"/>
      </rPr>
      <t>新園</t>
    </r>
  </si>
  <si>
    <r>
      <rPr>
        <sz val="10"/>
        <color rgb="FF000000"/>
        <rFont val="微軟正黑體"/>
        <family val="2"/>
        <charset val="136"/>
      </rPr>
      <t>枋寮</t>
    </r>
  </si>
  <si>
    <r>
      <rPr>
        <sz val="10"/>
        <color rgb="FF000000"/>
        <rFont val="微軟正黑體"/>
        <family val="2"/>
        <charset val="136"/>
      </rPr>
      <t>枋山</t>
    </r>
  </si>
  <si>
    <r>
      <rPr>
        <sz val="10"/>
        <color rgb="FF000000"/>
        <rFont val="微軟正黑體"/>
        <family val="2"/>
        <charset val="136"/>
      </rPr>
      <t>春日</t>
    </r>
  </si>
  <si>
    <r>
      <rPr>
        <sz val="10"/>
        <color rgb="FF000000"/>
        <rFont val="微軟正黑體"/>
        <family val="2"/>
        <charset val="136"/>
      </rPr>
      <t>獅子</t>
    </r>
  </si>
  <si>
    <r>
      <rPr>
        <sz val="10"/>
        <color rgb="FF000000"/>
        <rFont val="微軟正黑體"/>
        <family val="2"/>
        <charset val="136"/>
      </rPr>
      <t>車城</t>
    </r>
  </si>
  <si>
    <r>
      <rPr>
        <sz val="10"/>
        <color rgb="FF000000"/>
        <rFont val="微軟正黑體"/>
        <family val="2"/>
        <charset val="136"/>
      </rPr>
      <t>牡丹</t>
    </r>
  </si>
  <si>
    <r>
      <rPr>
        <sz val="10"/>
        <color rgb="FF000000"/>
        <rFont val="微軟正黑體"/>
        <family val="2"/>
        <charset val="136"/>
      </rPr>
      <t>恆春</t>
    </r>
  </si>
  <si>
    <r>
      <rPr>
        <sz val="10"/>
        <color rgb="FF000000"/>
        <rFont val="微軟正黑體"/>
        <family val="2"/>
        <charset val="136"/>
      </rPr>
      <t>滿州</t>
    </r>
  </si>
  <si>
    <r>
      <rPr>
        <sz val="10"/>
        <color rgb="FF000000"/>
        <rFont val="微軟正黑體"/>
        <family val="2"/>
        <charset val="136"/>
      </rPr>
      <t>臺東</t>
    </r>
  </si>
  <si>
    <r>
      <rPr>
        <sz val="10"/>
        <color rgb="FF000000"/>
        <rFont val="微軟正黑體"/>
        <family val="2"/>
        <charset val="136"/>
      </rPr>
      <t>綠島</t>
    </r>
  </si>
  <si>
    <r>
      <rPr>
        <sz val="10"/>
        <color rgb="FF000000"/>
        <rFont val="微軟正黑體"/>
        <family val="2"/>
        <charset val="136"/>
      </rPr>
      <t>蘭嶼</t>
    </r>
  </si>
  <si>
    <r>
      <rPr>
        <sz val="10"/>
        <color rgb="FF000000"/>
        <rFont val="微軟正黑體"/>
        <family val="2"/>
        <charset val="136"/>
      </rPr>
      <t>延平</t>
    </r>
  </si>
  <si>
    <r>
      <rPr>
        <sz val="10"/>
        <color rgb="FF000000"/>
        <rFont val="微軟正黑體"/>
        <family val="2"/>
        <charset val="136"/>
      </rPr>
      <t>卑南</t>
    </r>
  </si>
  <si>
    <r>
      <rPr>
        <sz val="10"/>
        <color rgb="FF000000"/>
        <rFont val="微軟正黑體"/>
        <family val="2"/>
        <charset val="136"/>
      </rPr>
      <t>鹿野</t>
    </r>
  </si>
  <si>
    <r>
      <rPr>
        <sz val="10"/>
        <color rgb="FF000000"/>
        <rFont val="微軟正黑體"/>
        <family val="2"/>
        <charset val="136"/>
      </rPr>
      <t>關山</t>
    </r>
  </si>
  <si>
    <r>
      <rPr>
        <sz val="10"/>
        <color rgb="FF000000"/>
        <rFont val="微軟正黑體"/>
        <family val="2"/>
        <charset val="136"/>
      </rPr>
      <t>海端</t>
    </r>
  </si>
  <si>
    <r>
      <rPr>
        <sz val="10"/>
        <color rgb="FF000000"/>
        <rFont val="微軟正黑體"/>
        <family val="2"/>
        <charset val="136"/>
      </rPr>
      <t>池上</t>
    </r>
  </si>
  <si>
    <r>
      <rPr>
        <sz val="10"/>
        <color rgb="FF000000"/>
        <rFont val="微軟正黑體"/>
        <family val="2"/>
        <charset val="136"/>
      </rPr>
      <t>東河</t>
    </r>
  </si>
  <si>
    <r>
      <rPr>
        <sz val="10"/>
        <color rgb="FF000000"/>
        <rFont val="微軟正黑體"/>
        <family val="2"/>
        <charset val="136"/>
      </rPr>
      <t>成功</t>
    </r>
  </si>
  <si>
    <r>
      <rPr>
        <sz val="10"/>
        <color rgb="FF000000"/>
        <rFont val="微軟正黑體"/>
        <family val="2"/>
        <charset val="136"/>
      </rPr>
      <t>長濱</t>
    </r>
  </si>
  <si>
    <r>
      <rPr>
        <sz val="10"/>
        <color rgb="FF000000"/>
        <rFont val="微軟正黑體"/>
        <family val="2"/>
        <charset val="136"/>
      </rPr>
      <t>太麻里</t>
    </r>
  </si>
  <si>
    <r>
      <rPr>
        <sz val="10"/>
        <color rgb="FF000000"/>
        <rFont val="微軟正黑體"/>
        <family val="2"/>
        <charset val="136"/>
      </rPr>
      <t>金峰</t>
    </r>
  </si>
  <si>
    <r>
      <rPr>
        <sz val="10"/>
        <color rgb="FF000000"/>
        <rFont val="微軟正黑體"/>
        <family val="2"/>
        <charset val="136"/>
      </rPr>
      <t>大武</t>
    </r>
  </si>
  <si>
    <r>
      <rPr>
        <sz val="10"/>
        <color rgb="FF000000"/>
        <rFont val="微軟正黑體"/>
        <family val="2"/>
        <charset val="136"/>
      </rPr>
      <t>達仁</t>
    </r>
  </si>
  <si>
    <r>
      <rPr>
        <sz val="10"/>
        <color rgb="FF000000"/>
        <rFont val="微軟正黑體"/>
        <family val="2"/>
        <charset val="136"/>
      </rPr>
      <t>花蓮</t>
    </r>
  </si>
  <si>
    <r>
      <rPr>
        <sz val="10"/>
        <color rgb="FF000000"/>
        <rFont val="微軟正黑體"/>
        <family val="2"/>
        <charset val="136"/>
      </rPr>
      <t>新城</t>
    </r>
  </si>
  <si>
    <r>
      <rPr>
        <sz val="10"/>
        <color rgb="FF000000"/>
        <rFont val="微軟正黑體"/>
        <family val="2"/>
        <charset val="136"/>
      </rPr>
      <t>秀林</t>
    </r>
  </si>
  <si>
    <r>
      <rPr>
        <sz val="10"/>
        <color rgb="FF000000"/>
        <rFont val="微軟正黑體"/>
        <family val="2"/>
        <charset val="136"/>
      </rPr>
      <t>吉安</t>
    </r>
  </si>
  <si>
    <r>
      <rPr>
        <sz val="10"/>
        <color rgb="FF000000"/>
        <rFont val="微軟正黑體"/>
        <family val="2"/>
        <charset val="136"/>
      </rPr>
      <t>壽豐</t>
    </r>
  </si>
  <si>
    <r>
      <rPr>
        <sz val="10"/>
        <color rgb="FF000000"/>
        <rFont val="微軟正黑體"/>
        <family val="2"/>
        <charset val="136"/>
      </rPr>
      <t>鳳林</t>
    </r>
  </si>
  <si>
    <r>
      <rPr>
        <sz val="10"/>
        <color rgb="FF000000"/>
        <rFont val="微軟正黑體"/>
        <family val="2"/>
        <charset val="136"/>
      </rPr>
      <t>光復</t>
    </r>
  </si>
  <si>
    <r>
      <rPr>
        <sz val="10"/>
        <color rgb="FF000000"/>
        <rFont val="微軟正黑體"/>
        <family val="2"/>
        <charset val="136"/>
      </rPr>
      <t>豐濱</t>
    </r>
  </si>
  <si>
    <r>
      <rPr>
        <sz val="10"/>
        <color rgb="FF000000"/>
        <rFont val="微軟正黑體"/>
        <family val="2"/>
        <charset val="136"/>
      </rPr>
      <t>瑞穗</t>
    </r>
  </si>
  <si>
    <r>
      <rPr>
        <sz val="10"/>
        <color rgb="FF000000"/>
        <rFont val="微軟正黑體"/>
        <family val="2"/>
        <charset val="136"/>
      </rPr>
      <t>萬榮</t>
    </r>
  </si>
  <si>
    <r>
      <rPr>
        <sz val="10"/>
        <color rgb="FF000000"/>
        <rFont val="微軟正黑體"/>
        <family val="2"/>
        <charset val="136"/>
      </rPr>
      <t>玉里</t>
    </r>
  </si>
  <si>
    <r>
      <rPr>
        <sz val="10"/>
        <color rgb="FF000000"/>
        <rFont val="微軟正黑體"/>
        <family val="2"/>
        <charset val="136"/>
      </rPr>
      <t>卓溪</t>
    </r>
  </si>
  <si>
    <r>
      <rPr>
        <sz val="10"/>
        <color rgb="FF000000"/>
        <rFont val="微軟正黑體"/>
        <family val="2"/>
        <charset val="136"/>
      </rPr>
      <t>富里</t>
    </r>
  </si>
  <si>
    <r>
      <rPr>
        <sz val="10"/>
        <color rgb="FF000000"/>
        <rFont val="微軟正黑體"/>
        <family val="2"/>
        <charset val="136"/>
      </rPr>
      <t>金沙</t>
    </r>
  </si>
  <si>
    <r>
      <rPr>
        <sz val="10"/>
        <color rgb="FF000000"/>
        <rFont val="微軟正黑體"/>
        <family val="2"/>
        <charset val="136"/>
      </rPr>
      <t>金湖</t>
    </r>
  </si>
  <si>
    <r>
      <rPr>
        <sz val="10"/>
        <color rgb="FF000000"/>
        <rFont val="微軟正黑體"/>
        <family val="2"/>
        <charset val="136"/>
      </rPr>
      <t>金寧</t>
    </r>
  </si>
  <si>
    <r>
      <rPr>
        <sz val="10"/>
        <color rgb="FF000000"/>
        <rFont val="微軟正黑體"/>
        <family val="2"/>
        <charset val="136"/>
      </rPr>
      <t>金城</t>
    </r>
  </si>
  <si>
    <r>
      <rPr>
        <sz val="10"/>
        <color rgb="FF000000"/>
        <rFont val="微軟正黑體"/>
        <family val="2"/>
        <charset val="136"/>
      </rPr>
      <t>烈嶼</t>
    </r>
  </si>
  <si>
    <r>
      <rPr>
        <sz val="10"/>
        <color rgb="FF000000"/>
        <rFont val="微軟正黑體"/>
        <family val="2"/>
        <charset val="136"/>
      </rPr>
      <t>烏坵</t>
    </r>
  </si>
  <si>
    <r>
      <rPr>
        <sz val="10"/>
        <color rgb="FF000000"/>
        <rFont val="微軟正黑體"/>
        <family val="2"/>
        <charset val="136"/>
      </rPr>
      <t>南竿</t>
    </r>
  </si>
  <si>
    <r>
      <rPr>
        <sz val="10"/>
        <color rgb="FF000000"/>
        <rFont val="微軟正黑體"/>
        <family val="2"/>
        <charset val="136"/>
      </rPr>
      <t>北竿</t>
    </r>
  </si>
  <si>
    <r>
      <rPr>
        <sz val="10"/>
        <color rgb="FF000000"/>
        <rFont val="微軟正黑體"/>
        <family val="2"/>
        <charset val="136"/>
      </rPr>
      <t>莒光</t>
    </r>
  </si>
  <si>
    <r>
      <rPr>
        <sz val="10"/>
        <color rgb="FF000000"/>
        <rFont val="微軟正黑體"/>
        <family val="2"/>
        <charset val="136"/>
      </rPr>
      <t>東引</t>
    </r>
  </si>
  <si>
    <r>
      <rPr>
        <b/>
        <sz val="10"/>
        <color rgb="FF000000"/>
        <rFont val="微軟正黑體"/>
        <family val="2"/>
        <charset val="136"/>
      </rPr>
      <t>序號</t>
    </r>
  </si>
  <si>
    <r>
      <rPr>
        <b/>
        <sz val="10"/>
        <color rgb="FF000000"/>
        <rFont val="微軟正黑體"/>
        <family val="2"/>
        <charset val="136"/>
      </rPr>
      <t>行業代碼</t>
    </r>
  </si>
  <si>
    <r>
      <rPr>
        <b/>
        <sz val="10"/>
        <color rgb="FF000000"/>
        <rFont val="微軟正黑體"/>
        <family val="2"/>
        <charset val="136"/>
      </rPr>
      <t>行業名稱</t>
    </r>
  </si>
  <si>
    <t>0111</t>
  </si>
  <si>
    <r>
      <rPr>
        <sz val="10"/>
        <color rgb="FF000000"/>
        <rFont val="微軟正黑體"/>
        <family val="2"/>
        <charset val="136"/>
      </rPr>
      <t>稻作栽培業</t>
    </r>
  </si>
  <si>
    <t>0112</t>
  </si>
  <si>
    <r>
      <rPr>
        <sz val="10"/>
        <color rgb="FF000000"/>
        <rFont val="微軟正黑體"/>
        <family val="2"/>
        <charset val="136"/>
      </rPr>
      <t>雜糧栽培業</t>
    </r>
  </si>
  <si>
    <t>0113</t>
  </si>
  <si>
    <r>
      <rPr>
        <sz val="10"/>
        <color rgb="FF000000"/>
        <rFont val="微軟正黑體"/>
        <family val="2"/>
        <charset val="136"/>
      </rPr>
      <t>特用作物栽培業</t>
    </r>
  </si>
  <si>
    <t>0114</t>
  </si>
  <si>
    <r>
      <rPr>
        <sz val="10"/>
        <color rgb="FF000000"/>
        <rFont val="微軟正黑體"/>
        <family val="2"/>
        <charset val="136"/>
      </rPr>
      <t>蔬菜栽培業</t>
    </r>
  </si>
  <si>
    <t>0115</t>
  </si>
  <si>
    <r>
      <rPr>
        <sz val="10"/>
        <color rgb="FF000000"/>
        <rFont val="微軟正黑體"/>
        <family val="2"/>
        <charset val="136"/>
      </rPr>
      <t>果樹栽培業</t>
    </r>
  </si>
  <si>
    <t>0116</t>
  </si>
  <si>
    <r>
      <rPr>
        <sz val="10"/>
        <color rgb="FF000000"/>
        <rFont val="微軟正黑體"/>
        <family val="2"/>
        <charset val="136"/>
      </rPr>
      <t>食用菌菇類栽培業</t>
    </r>
  </si>
  <si>
    <t>0117</t>
  </si>
  <si>
    <r>
      <rPr>
        <sz val="10"/>
        <color rgb="FF000000"/>
        <rFont val="微軟正黑體"/>
        <family val="2"/>
        <charset val="136"/>
      </rPr>
      <t>花卉栽培業</t>
    </r>
  </si>
  <si>
    <t>0119</t>
  </si>
  <si>
    <r>
      <rPr>
        <sz val="10"/>
        <color rgb="FF000000"/>
        <rFont val="微軟正黑體"/>
        <family val="2"/>
        <charset val="136"/>
      </rPr>
      <t>其他農作物栽培業</t>
    </r>
  </si>
  <si>
    <t>0121</t>
  </si>
  <si>
    <r>
      <rPr>
        <sz val="10"/>
        <color rgb="FF000000"/>
        <rFont val="微軟正黑體"/>
        <family val="2"/>
        <charset val="136"/>
      </rPr>
      <t>牛飼育業</t>
    </r>
  </si>
  <si>
    <t>0122</t>
  </si>
  <si>
    <r>
      <rPr>
        <sz val="10"/>
        <color rgb="FF000000"/>
        <rFont val="微軟正黑體"/>
        <family val="2"/>
        <charset val="136"/>
      </rPr>
      <t>豬飼育業</t>
    </r>
  </si>
  <si>
    <t>0123</t>
  </si>
  <si>
    <r>
      <rPr>
        <sz val="10"/>
        <color rgb="FF000000"/>
        <rFont val="微軟正黑體"/>
        <family val="2"/>
        <charset val="136"/>
      </rPr>
      <t>雞飼育業</t>
    </r>
  </si>
  <si>
    <t>0124</t>
  </si>
  <si>
    <r>
      <rPr>
        <sz val="10"/>
        <color rgb="FF000000"/>
        <rFont val="微軟正黑體"/>
        <family val="2"/>
        <charset val="136"/>
      </rPr>
      <t>鴨飼育業</t>
    </r>
  </si>
  <si>
    <t>0129</t>
  </si>
  <si>
    <r>
      <rPr>
        <sz val="10"/>
        <color rgb="FF000000"/>
        <rFont val="微軟正黑體"/>
        <family val="2"/>
        <charset val="136"/>
      </rPr>
      <t>其他畜牧業</t>
    </r>
  </si>
  <si>
    <t>0131</t>
  </si>
  <si>
    <r>
      <rPr>
        <sz val="10"/>
        <color rgb="FF000000"/>
        <rFont val="微軟正黑體"/>
        <family val="2"/>
        <charset val="136"/>
      </rPr>
      <t>作物栽培服務業</t>
    </r>
  </si>
  <si>
    <t>0132</t>
  </si>
  <si>
    <r>
      <rPr>
        <sz val="10"/>
        <color rgb="FF000000"/>
        <rFont val="微軟正黑體"/>
        <family val="2"/>
        <charset val="136"/>
      </rPr>
      <t>農產品整理業</t>
    </r>
  </si>
  <si>
    <t>0133</t>
  </si>
  <si>
    <r>
      <rPr>
        <sz val="10"/>
        <color rgb="FF000000"/>
        <rFont val="微軟正黑體"/>
        <family val="2"/>
        <charset val="136"/>
      </rPr>
      <t>畜牧服務業</t>
    </r>
  </si>
  <si>
    <t>0139</t>
  </si>
  <si>
    <r>
      <rPr>
        <sz val="10"/>
        <color rgb="FF000000"/>
        <rFont val="微軟正黑體"/>
        <family val="2"/>
        <charset val="136"/>
      </rPr>
      <t>其他農事服務業</t>
    </r>
  </si>
  <si>
    <t>0210</t>
  </si>
  <si>
    <r>
      <rPr>
        <sz val="10"/>
        <color rgb="FF000000"/>
        <rFont val="微軟正黑體"/>
        <family val="2"/>
        <charset val="136"/>
      </rPr>
      <t>造林業</t>
    </r>
  </si>
  <si>
    <t>0221</t>
  </si>
  <si>
    <r>
      <rPr>
        <sz val="10"/>
        <color rgb="FF000000"/>
        <rFont val="微軟正黑體"/>
        <family val="2"/>
        <charset val="136"/>
      </rPr>
      <t>伐木業</t>
    </r>
  </si>
  <si>
    <t>0222</t>
  </si>
  <si>
    <r>
      <rPr>
        <sz val="10"/>
        <color rgb="FF000000"/>
        <rFont val="微軟正黑體"/>
        <family val="2"/>
        <charset val="136"/>
      </rPr>
      <t>野生物採捕業</t>
    </r>
  </si>
  <si>
    <t>0311</t>
  </si>
  <si>
    <r>
      <rPr>
        <sz val="10"/>
        <color rgb="FF000000"/>
        <rFont val="微軟正黑體"/>
        <family val="2"/>
        <charset val="136"/>
      </rPr>
      <t>海洋漁業</t>
    </r>
  </si>
  <si>
    <t>0312</t>
  </si>
  <si>
    <r>
      <rPr>
        <sz val="10"/>
        <color rgb="FF000000"/>
        <rFont val="微軟正黑體"/>
        <family val="2"/>
        <charset val="136"/>
      </rPr>
      <t>內陸漁撈業</t>
    </r>
  </si>
  <si>
    <t>0321</t>
  </si>
  <si>
    <r>
      <rPr>
        <sz val="10"/>
        <color rgb="FF000000"/>
        <rFont val="微軟正黑體"/>
        <family val="2"/>
        <charset val="136"/>
      </rPr>
      <t>海面養殖業</t>
    </r>
  </si>
  <si>
    <t>0322</t>
  </si>
  <si>
    <r>
      <rPr>
        <sz val="10"/>
        <color rgb="FF000000"/>
        <rFont val="微軟正黑體"/>
        <family val="2"/>
        <charset val="136"/>
      </rPr>
      <t>內陸養殖業</t>
    </r>
  </si>
  <si>
    <t>0500</t>
  </si>
  <si>
    <r>
      <rPr>
        <sz val="10"/>
        <color rgb="FF000000"/>
        <rFont val="微軟正黑體"/>
        <family val="2"/>
        <charset val="136"/>
      </rPr>
      <t>石油及天然氣礦業</t>
    </r>
  </si>
  <si>
    <t>0600</t>
  </si>
  <si>
    <r>
      <rPr>
        <sz val="10"/>
        <color rgb="FF000000"/>
        <rFont val="微軟正黑體"/>
        <family val="2"/>
        <charset val="136"/>
      </rPr>
      <t>砂、石及黏土採取業</t>
    </r>
  </si>
  <si>
    <t>0700</t>
  </si>
  <si>
    <r>
      <rPr>
        <sz val="10"/>
        <color rgb="FF000000"/>
        <rFont val="微軟正黑體"/>
        <family val="2"/>
        <charset val="136"/>
      </rPr>
      <t>其他礦業及土石採取業</t>
    </r>
  </si>
  <si>
    <t>0811</t>
  </si>
  <si>
    <r>
      <rPr>
        <sz val="10"/>
        <color rgb="FF000000"/>
        <rFont val="微軟正黑體"/>
        <family val="2"/>
        <charset val="136"/>
      </rPr>
      <t>屠宰業</t>
    </r>
  </si>
  <si>
    <t>0812</t>
  </si>
  <si>
    <r>
      <rPr>
        <sz val="10"/>
        <color rgb="FF000000"/>
        <rFont val="微軟正黑體"/>
        <family val="2"/>
        <charset val="136"/>
      </rPr>
      <t>冷凍冷藏肉類製造業</t>
    </r>
  </si>
  <si>
    <t>0813</t>
  </si>
  <si>
    <r>
      <rPr>
        <sz val="10"/>
        <color rgb="FF000000"/>
        <rFont val="微軟正黑體"/>
        <family val="2"/>
        <charset val="136"/>
      </rPr>
      <t>肉品製造業</t>
    </r>
  </si>
  <si>
    <t>0821</t>
  </si>
  <si>
    <r>
      <rPr>
        <sz val="10"/>
        <color rgb="FF000000"/>
        <rFont val="微軟正黑體"/>
        <family val="2"/>
        <charset val="136"/>
      </rPr>
      <t>冷凍冷藏水產製造業</t>
    </r>
  </si>
  <si>
    <t>0822</t>
  </si>
  <si>
    <r>
      <rPr>
        <sz val="10"/>
        <color rgb="FF000000"/>
        <rFont val="微軟正黑體"/>
        <family val="2"/>
        <charset val="136"/>
      </rPr>
      <t>水產品製造業</t>
    </r>
  </si>
  <si>
    <t>0831</t>
  </si>
  <si>
    <r>
      <rPr>
        <sz val="10"/>
        <color rgb="FF000000"/>
        <rFont val="微軟正黑體"/>
        <family val="2"/>
        <charset val="136"/>
      </rPr>
      <t>冷凍冷藏蔬果製造業</t>
    </r>
  </si>
  <si>
    <t>0832</t>
  </si>
  <si>
    <r>
      <rPr>
        <sz val="10"/>
        <color rgb="FF000000"/>
        <rFont val="微軟正黑體"/>
        <family val="2"/>
        <charset val="136"/>
      </rPr>
      <t>蔬果製品製造業</t>
    </r>
  </si>
  <si>
    <t>0840</t>
  </si>
  <si>
    <r>
      <rPr>
        <sz val="10"/>
        <color rgb="FF000000"/>
        <rFont val="微軟正黑體"/>
        <family val="2"/>
        <charset val="136"/>
      </rPr>
      <t>食用油脂製造業</t>
    </r>
  </si>
  <si>
    <t>0850</t>
  </si>
  <si>
    <r>
      <rPr>
        <sz val="10"/>
        <color rgb="FF000000"/>
        <rFont val="微軟正黑體"/>
        <family val="2"/>
        <charset val="136"/>
      </rPr>
      <t>乳品製造業</t>
    </r>
  </si>
  <si>
    <t>0861</t>
  </si>
  <si>
    <r>
      <rPr>
        <sz val="10"/>
        <color rgb="FF000000"/>
        <rFont val="微軟正黑體"/>
        <family val="2"/>
        <charset val="136"/>
      </rPr>
      <t>碾榖業</t>
    </r>
  </si>
  <si>
    <t>0862</t>
  </si>
  <si>
    <r>
      <rPr>
        <sz val="10"/>
        <color rgb="FF000000"/>
        <rFont val="微軟正黑體"/>
        <family val="2"/>
        <charset val="136"/>
      </rPr>
      <t>磨粉製品製造業</t>
    </r>
  </si>
  <si>
    <t>0863</t>
  </si>
  <si>
    <r>
      <rPr>
        <sz val="10"/>
        <color rgb="FF000000"/>
        <rFont val="微軟正黑體"/>
        <family val="2"/>
        <charset val="136"/>
      </rPr>
      <t>澱粉及其製品製造業</t>
    </r>
  </si>
  <si>
    <t>0870</t>
  </si>
  <si>
    <r>
      <rPr>
        <sz val="10"/>
        <color rgb="FF000000"/>
        <rFont val="微軟正黑體"/>
        <family val="2"/>
        <charset val="136"/>
      </rPr>
      <t>動物飼料配製業</t>
    </r>
  </si>
  <si>
    <t>0891</t>
  </si>
  <si>
    <r>
      <rPr>
        <sz val="10"/>
        <color rgb="FF000000"/>
        <rFont val="微軟正黑體"/>
        <family val="2"/>
        <charset val="136"/>
      </rPr>
      <t>烘焙炊蒸食品製造業</t>
    </r>
  </si>
  <si>
    <t>0892</t>
  </si>
  <si>
    <r>
      <rPr>
        <sz val="10"/>
        <color rgb="FF000000"/>
        <rFont val="微軟正黑體"/>
        <family val="2"/>
        <charset val="136"/>
      </rPr>
      <t>麵條、粉條類食品製造業</t>
    </r>
  </si>
  <si>
    <t>0893</t>
  </si>
  <si>
    <r>
      <rPr>
        <sz val="10"/>
        <color rgb="FF000000"/>
        <rFont val="微軟正黑體"/>
        <family val="2"/>
        <charset val="136"/>
      </rPr>
      <t>製糖業</t>
    </r>
  </si>
  <si>
    <t>0894</t>
  </si>
  <si>
    <r>
      <rPr>
        <sz val="10"/>
        <color rgb="FF000000"/>
        <rFont val="微軟正黑體"/>
        <family val="2"/>
        <charset val="136"/>
      </rPr>
      <t>糖果製造業</t>
    </r>
  </si>
  <si>
    <t>0895</t>
  </si>
  <si>
    <r>
      <rPr>
        <sz val="10"/>
        <color rgb="FF000000"/>
        <rFont val="微軟正黑體"/>
        <family val="2"/>
        <charset val="136"/>
      </rPr>
      <t>製茶業</t>
    </r>
  </si>
  <si>
    <t>0896</t>
  </si>
  <si>
    <r>
      <rPr>
        <sz val="10"/>
        <color rgb="FF000000"/>
        <rFont val="微軟正黑體"/>
        <family val="2"/>
        <charset val="136"/>
      </rPr>
      <t>調味品製造業</t>
    </r>
  </si>
  <si>
    <t>0897</t>
  </si>
  <si>
    <r>
      <rPr>
        <sz val="10"/>
        <color rgb="FF000000"/>
        <rFont val="微軟正黑體"/>
        <family val="2"/>
        <charset val="136"/>
      </rPr>
      <t>調理食品製造業</t>
    </r>
  </si>
  <si>
    <t>0899</t>
  </si>
  <si>
    <r>
      <rPr>
        <sz val="10"/>
        <color rgb="FF000000"/>
        <rFont val="微軟正黑體"/>
        <family val="2"/>
        <charset val="136"/>
      </rPr>
      <t>未分類其他食品製造業</t>
    </r>
  </si>
  <si>
    <t>0911</t>
  </si>
  <si>
    <r>
      <rPr>
        <sz val="10"/>
        <color rgb="FF000000"/>
        <rFont val="微軟正黑體"/>
        <family val="2"/>
        <charset val="136"/>
      </rPr>
      <t>啤酒製造業</t>
    </r>
  </si>
  <si>
    <t>0919</t>
  </si>
  <si>
    <r>
      <rPr>
        <sz val="10"/>
        <color rgb="FF000000"/>
        <rFont val="微軟正黑體"/>
        <family val="2"/>
        <charset val="136"/>
      </rPr>
      <t>其他酒精飲料製造業</t>
    </r>
  </si>
  <si>
    <t>0920</t>
  </si>
  <si>
    <r>
      <rPr>
        <sz val="10"/>
        <color rgb="FF000000"/>
        <rFont val="微軟正黑體"/>
        <family val="2"/>
        <charset val="136"/>
      </rPr>
      <t>非酒精飲料製造業</t>
    </r>
  </si>
  <si>
    <t>1000</t>
  </si>
  <si>
    <r>
      <rPr>
        <sz val="10"/>
        <color rgb="FF000000"/>
        <rFont val="微軟正黑體"/>
        <family val="2"/>
        <charset val="136"/>
      </rPr>
      <t>菸草製造業</t>
    </r>
  </si>
  <si>
    <t>1111</t>
  </si>
  <si>
    <r>
      <rPr>
        <sz val="10"/>
        <color rgb="FF000000"/>
        <rFont val="微軟正黑體"/>
        <family val="2"/>
        <charset val="136"/>
      </rPr>
      <t>棉紡紗業</t>
    </r>
  </si>
  <si>
    <t>1112</t>
  </si>
  <si>
    <r>
      <rPr>
        <sz val="10"/>
        <color rgb="FF000000"/>
        <rFont val="微軟正黑體"/>
        <family val="2"/>
        <charset val="136"/>
      </rPr>
      <t>毛紡紗業</t>
    </r>
  </si>
  <si>
    <t>1113</t>
  </si>
  <si>
    <r>
      <rPr>
        <sz val="10"/>
        <color rgb="FF000000"/>
        <rFont val="微軟正黑體"/>
        <family val="2"/>
        <charset val="136"/>
      </rPr>
      <t>人造纖維紡紗業</t>
    </r>
  </si>
  <si>
    <t>1114</t>
  </si>
  <si>
    <r>
      <rPr>
        <sz val="10"/>
        <color rgb="FF000000"/>
        <rFont val="微軟正黑體"/>
        <family val="2"/>
        <charset val="136"/>
      </rPr>
      <t>人造纖維加工絲業</t>
    </r>
  </si>
  <si>
    <t>1119</t>
  </si>
  <si>
    <r>
      <rPr>
        <sz val="10"/>
        <color rgb="FF000000"/>
        <rFont val="微軟正黑體"/>
        <family val="2"/>
        <charset val="136"/>
      </rPr>
      <t>其他紡紗業</t>
    </r>
  </si>
  <si>
    <t>1121</t>
  </si>
  <si>
    <r>
      <rPr>
        <sz val="10"/>
        <color rgb="FF000000"/>
        <rFont val="微軟正黑體"/>
        <family val="2"/>
        <charset val="136"/>
      </rPr>
      <t>棉梭織布業</t>
    </r>
  </si>
  <si>
    <t>1122</t>
  </si>
  <si>
    <r>
      <rPr>
        <sz val="10"/>
        <color rgb="FF000000"/>
        <rFont val="微軟正黑體"/>
        <family val="2"/>
        <charset val="136"/>
      </rPr>
      <t>毛梭織布業</t>
    </r>
  </si>
  <si>
    <t>1123</t>
  </si>
  <si>
    <r>
      <rPr>
        <sz val="10"/>
        <color rgb="FF000000"/>
        <rFont val="微軟正黑體"/>
        <family val="2"/>
        <charset val="136"/>
      </rPr>
      <t>人造纖維梭織布業</t>
    </r>
  </si>
  <si>
    <t>1124</t>
  </si>
  <si>
    <r>
      <rPr>
        <sz val="10"/>
        <color rgb="FF000000"/>
        <rFont val="微軟正黑體"/>
        <family val="2"/>
        <charset val="136"/>
      </rPr>
      <t>玻璃纖維梭織布業</t>
    </r>
  </si>
  <si>
    <t>1125</t>
  </si>
  <si>
    <r>
      <rPr>
        <sz val="10"/>
        <color rgb="FF000000"/>
        <rFont val="微軟正黑體"/>
        <family val="2"/>
        <charset val="136"/>
      </rPr>
      <t>針織布業</t>
    </r>
  </si>
  <si>
    <t>1129</t>
  </si>
  <si>
    <r>
      <rPr>
        <sz val="10"/>
        <color rgb="FF000000"/>
        <rFont val="微軟正黑體"/>
        <family val="2"/>
        <charset val="136"/>
      </rPr>
      <t>其他織布業</t>
    </r>
  </si>
  <si>
    <t>1130</t>
  </si>
  <si>
    <r>
      <rPr>
        <sz val="10"/>
        <color rgb="FF000000"/>
        <rFont val="微軟正黑體"/>
        <family val="2"/>
        <charset val="136"/>
      </rPr>
      <t>不織布業</t>
    </r>
  </si>
  <si>
    <t>1140</t>
  </si>
  <si>
    <r>
      <rPr>
        <sz val="10"/>
        <color rgb="FF000000"/>
        <rFont val="微軟正黑體"/>
        <family val="2"/>
        <charset val="136"/>
      </rPr>
      <t>印染整理業</t>
    </r>
  </si>
  <si>
    <t>1151</t>
  </si>
  <si>
    <r>
      <rPr>
        <sz val="10"/>
        <color rgb="FF000000"/>
        <rFont val="微軟正黑體"/>
        <family val="2"/>
        <charset val="136"/>
      </rPr>
      <t>紡織製成品製造業</t>
    </r>
  </si>
  <si>
    <t>1152</t>
  </si>
  <si>
    <r>
      <rPr>
        <sz val="10"/>
        <color rgb="FF000000"/>
        <rFont val="微軟正黑體"/>
        <family val="2"/>
        <charset val="136"/>
      </rPr>
      <t>繩、纜、網製造業</t>
    </r>
  </si>
  <si>
    <t>1159</t>
  </si>
  <si>
    <r>
      <rPr>
        <sz val="10"/>
        <color rgb="FF000000"/>
        <rFont val="微軟正黑體"/>
        <family val="2"/>
        <charset val="136"/>
      </rPr>
      <t>其他紡織品製造業</t>
    </r>
  </si>
  <si>
    <t>1211</t>
  </si>
  <si>
    <r>
      <rPr>
        <sz val="10"/>
        <color rgb="FF000000"/>
        <rFont val="微軟正黑體"/>
        <family val="2"/>
        <charset val="136"/>
      </rPr>
      <t>梭織外衣製造業</t>
    </r>
  </si>
  <si>
    <t>1212</t>
  </si>
  <si>
    <r>
      <rPr>
        <sz val="10"/>
        <color rgb="FF000000"/>
        <rFont val="微軟正黑體"/>
        <family val="2"/>
        <charset val="136"/>
      </rPr>
      <t>梭織內衣及睡衣製造業</t>
    </r>
  </si>
  <si>
    <t>1221</t>
  </si>
  <si>
    <r>
      <rPr>
        <sz val="10"/>
        <color rgb="FF000000"/>
        <rFont val="微軟正黑體"/>
        <family val="2"/>
        <charset val="136"/>
      </rPr>
      <t>針織外衣製造業</t>
    </r>
  </si>
  <si>
    <t>1222</t>
  </si>
  <si>
    <r>
      <rPr>
        <sz val="10"/>
        <color rgb="FF000000"/>
        <rFont val="微軟正黑體"/>
        <family val="2"/>
        <charset val="136"/>
      </rPr>
      <t>針織內衣及睡衣製造業</t>
    </r>
  </si>
  <si>
    <t>1231</t>
  </si>
  <si>
    <r>
      <rPr>
        <sz val="10"/>
        <color rgb="FF000000"/>
        <rFont val="微軟正黑體"/>
        <family val="2"/>
        <charset val="136"/>
      </rPr>
      <t>襪類製造業</t>
    </r>
  </si>
  <si>
    <t>1232</t>
  </si>
  <si>
    <r>
      <rPr>
        <sz val="10"/>
        <color rgb="FF000000"/>
        <rFont val="微軟正黑體"/>
        <family val="2"/>
        <charset val="136"/>
      </rPr>
      <t>紡織手套製造業</t>
    </r>
  </si>
  <si>
    <t>1233</t>
  </si>
  <si>
    <r>
      <rPr>
        <sz val="10"/>
        <color rgb="FF000000"/>
        <rFont val="微軟正黑體"/>
        <family val="2"/>
        <charset val="136"/>
      </rPr>
      <t>紡織帽製造業</t>
    </r>
  </si>
  <si>
    <t>1239</t>
  </si>
  <si>
    <r>
      <rPr>
        <sz val="10"/>
        <color rgb="FF000000"/>
        <rFont val="微軟正黑體"/>
        <family val="2"/>
        <charset val="136"/>
      </rPr>
      <t>其他服飾品製造業</t>
    </r>
  </si>
  <si>
    <t>1301</t>
  </si>
  <si>
    <r>
      <rPr>
        <sz val="10"/>
        <color rgb="FF000000"/>
        <rFont val="微軟正黑體"/>
        <family val="2"/>
        <charset val="136"/>
      </rPr>
      <t>皮革、毛皮整製業</t>
    </r>
  </si>
  <si>
    <t>1302</t>
  </si>
  <si>
    <r>
      <rPr>
        <sz val="10"/>
        <color rgb="FF000000"/>
        <rFont val="微軟正黑體"/>
        <family val="2"/>
        <charset val="136"/>
      </rPr>
      <t>鞋類製造業</t>
    </r>
  </si>
  <si>
    <t>1303</t>
  </si>
  <si>
    <r>
      <rPr>
        <sz val="10"/>
        <color rgb="FF000000"/>
        <rFont val="微軟正黑體"/>
        <family val="2"/>
        <charset val="136"/>
      </rPr>
      <t>行李箱及手提袋製造業</t>
    </r>
  </si>
  <si>
    <t>1309</t>
  </si>
  <si>
    <r>
      <rPr>
        <sz val="10"/>
        <color rgb="FF000000"/>
        <rFont val="微軟正黑體"/>
        <family val="2"/>
        <charset val="136"/>
      </rPr>
      <t>其他皮革、毛皮製品製造業</t>
    </r>
  </si>
  <si>
    <t>1401</t>
  </si>
  <si>
    <r>
      <rPr>
        <sz val="10"/>
        <color rgb="FF000000"/>
        <rFont val="微軟正黑體"/>
        <family val="2"/>
        <charset val="136"/>
      </rPr>
      <t>製材業</t>
    </r>
  </si>
  <si>
    <t>1402</t>
  </si>
  <si>
    <r>
      <rPr>
        <sz val="10"/>
        <color rgb="FF000000"/>
        <rFont val="微軟正黑體"/>
        <family val="2"/>
        <charset val="136"/>
      </rPr>
      <t>合板及組合木材製造業</t>
    </r>
  </si>
  <si>
    <t>1403</t>
  </si>
  <si>
    <r>
      <rPr>
        <sz val="10"/>
        <color rgb="FF000000"/>
        <rFont val="微軟正黑體"/>
        <family val="2"/>
        <charset val="136"/>
      </rPr>
      <t>建築用木製品製造業</t>
    </r>
  </si>
  <si>
    <t>1404</t>
  </si>
  <si>
    <r>
      <rPr>
        <sz val="10"/>
        <color rgb="FF000000"/>
        <rFont val="微軟正黑體"/>
        <family val="2"/>
        <charset val="136"/>
      </rPr>
      <t>木質容器製造業</t>
    </r>
  </si>
  <si>
    <t>1409</t>
  </si>
  <si>
    <r>
      <rPr>
        <sz val="10"/>
        <color rgb="FF000000"/>
        <rFont val="微軟正黑體"/>
        <family val="2"/>
        <charset val="136"/>
      </rPr>
      <t>其他木竹製品製造業</t>
    </r>
  </si>
  <si>
    <t>1511</t>
  </si>
  <si>
    <r>
      <rPr>
        <sz val="10"/>
        <color rgb="FF000000"/>
        <rFont val="微軟正黑體"/>
        <family val="2"/>
        <charset val="136"/>
      </rPr>
      <t>紙漿製造業</t>
    </r>
  </si>
  <si>
    <t>1512</t>
  </si>
  <si>
    <r>
      <rPr>
        <sz val="10"/>
        <color rgb="FF000000"/>
        <rFont val="微軟正黑體"/>
        <family val="2"/>
        <charset val="136"/>
      </rPr>
      <t>紙張製造業</t>
    </r>
  </si>
  <si>
    <t>1513</t>
  </si>
  <si>
    <r>
      <rPr>
        <sz val="10"/>
        <color rgb="FF000000"/>
        <rFont val="微軟正黑體"/>
        <family val="2"/>
        <charset val="136"/>
      </rPr>
      <t>紙板製造業</t>
    </r>
  </si>
  <si>
    <t>1520</t>
  </si>
  <si>
    <r>
      <rPr>
        <sz val="10"/>
        <color rgb="FF000000"/>
        <rFont val="微軟正黑體"/>
        <family val="2"/>
        <charset val="136"/>
      </rPr>
      <t>紙容器製造業</t>
    </r>
  </si>
  <si>
    <t>1591</t>
  </si>
  <si>
    <r>
      <rPr>
        <sz val="10"/>
        <color rgb="FF000000"/>
        <rFont val="微軟正黑體"/>
        <family val="2"/>
        <charset val="136"/>
      </rPr>
      <t>家庭及衛生用紙製造業</t>
    </r>
  </si>
  <si>
    <t>1599</t>
  </si>
  <si>
    <r>
      <rPr>
        <sz val="10"/>
        <color rgb="FF000000"/>
        <rFont val="微軟正黑體"/>
        <family val="2"/>
        <charset val="136"/>
      </rPr>
      <t>未分類其他紙製品製造業</t>
    </r>
  </si>
  <si>
    <t>1611</t>
  </si>
  <si>
    <r>
      <rPr>
        <sz val="10"/>
        <color rgb="FF000000"/>
        <rFont val="微軟正黑體"/>
        <family val="2"/>
        <charset val="136"/>
      </rPr>
      <t>印刷業</t>
    </r>
  </si>
  <si>
    <r>
      <rPr>
        <sz val="10"/>
        <color rgb="FF000000"/>
        <rFont val="微軟正黑體"/>
        <family val="2"/>
        <charset val="136"/>
      </rPr>
      <t>印刷輔助業</t>
    </r>
  </si>
  <si>
    <t>1620</t>
  </si>
  <si>
    <r>
      <rPr>
        <sz val="10"/>
        <color rgb="FF000000"/>
        <rFont val="微軟正黑體"/>
        <family val="2"/>
        <charset val="136"/>
      </rPr>
      <t>資料儲存媒體複製業</t>
    </r>
  </si>
  <si>
    <t>1700</t>
  </si>
  <si>
    <r>
      <rPr>
        <sz val="10"/>
        <color rgb="FF000000"/>
        <rFont val="微軟正黑體"/>
        <family val="2"/>
        <charset val="136"/>
      </rPr>
      <t>石油及煤製品製造業</t>
    </r>
  </si>
  <si>
    <t>1810</t>
  </si>
  <si>
    <r>
      <rPr>
        <sz val="10"/>
        <color rgb="FF000000"/>
        <rFont val="微軟正黑體"/>
        <family val="2"/>
        <charset val="136"/>
      </rPr>
      <t>基本化學材料製造業</t>
    </r>
  </si>
  <si>
    <t>1820</t>
  </si>
  <si>
    <r>
      <rPr>
        <sz val="10"/>
        <color rgb="FF000000"/>
        <rFont val="微軟正黑體"/>
        <family val="2"/>
        <charset val="136"/>
      </rPr>
      <t>石油化工原料製造業</t>
    </r>
  </si>
  <si>
    <t>1830</t>
  </si>
  <si>
    <r>
      <rPr>
        <sz val="10"/>
        <color rgb="FF000000"/>
        <rFont val="微軟正黑體"/>
        <family val="2"/>
        <charset val="136"/>
      </rPr>
      <t>肥料製造業</t>
    </r>
  </si>
  <si>
    <t>1841</t>
  </si>
  <si>
    <r>
      <rPr>
        <sz val="10"/>
        <color rgb="FF000000"/>
        <rFont val="微軟正黑體"/>
        <family val="2"/>
        <charset val="136"/>
      </rPr>
      <t>合成樹脂及塑膠製造業</t>
    </r>
  </si>
  <si>
    <t>1842</t>
  </si>
  <si>
    <r>
      <rPr>
        <sz val="10"/>
        <color rgb="FF000000"/>
        <rFont val="微軟正黑體"/>
        <family val="2"/>
        <charset val="136"/>
      </rPr>
      <t>合成橡膠製造業</t>
    </r>
  </si>
  <si>
    <t>1850</t>
  </si>
  <si>
    <r>
      <rPr>
        <sz val="10"/>
        <color rgb="FF000000"/>
        <rFont val="微軟正黑體"/>
        <family val="2"/>
        <charset val="136"/>
      </rPr>
      <t>人造纖維製造業</t>
    </r>
  </si>
  <si>
    <t>1910</t>
  </si>
  <si>
    <r>
      <rPr>
        <sz val="10"/>
        <color rgb="FF000000"/>
        <rFont val="微軟正黑體"/>
        <family val="2"/>
        <charset val="136"/>
      </rPr>
      <t>農藥及環境衛生用藥製造業</t>
    </r>
  </si>
  <si>
    <t>1920</t>
  </si>
  <si>
    <r>
      <rPr>
        <sz val="10"/>
        <color rgb="FF000000"/>
        <rFont val="微軟正黑體"/>
        <family val="2"/>
        <charset val="136"/>
      </rPr>
      <t>塗料、染料及顏料製造業</t>
    </r>
  </si>
  <si>
    <t>1930</t>
  </si>
  <si>
    <r>
      <rPr>
        <sz val="10"/>
        <color rgb="FF000000"/>
        <rFont val="微軟正黑體"/>
        <family val="2"/>
        <charset val="136"/>
      </rPr>
      <t>清潔用品製造業</t>
    </r>
  </si>
  <si>
    <t>1940</t>
  </si>
  <si>
    <r>
      <rPr>
        <sz val="10"/>
        <color rgb="FF000000"/>
        <rFont val="微軟正黑體"/>
        <family val="2"/>
        <charset val="136"/>
      </rPr>
      <t>化粧品製造業</t>
    </r>
  </si>
  <si>
    <t>1990</t>
  </si>
  <si>
    <r>
      <rPr>
        <sz val="10"/>
        <color rgb="FF000000"/>
        <rFont val="微軟正黑體"/>
        <family val="2"/>
        <charset val="136"/>
      </rPr>
      <t>其他化學製品製造業</t>
    </r>
  </si>
  <si>
    <t>2001</t>
  </si>
  <si>
    <r>
      <rPr>
        <sz val="10"/>
        <color rgb="FF000000"/>
        <rFont val="微軟正黑體"/>
        <family val="2"/>
        <charset val="136"/>
      </rPr>
      <t>原料藥製造業</t>
    </r>
  </si>
  <si>
    <t>2002</t>
  </si>
  <si>
    <r>
      <rPr>
        <sz val="10"/>
        <color rgb="FF000000"/>
        <rFont val="微軟正黑體"/>
        <family val="2"/>
        <charset val="136"/>
      </rPr>
      <t>西藥製造業</t>
    </r>
  </si>
  <si>
    <t>2003</t>
  </si>
  <si>
    <r>
      <rPr>
        <sz val="10"/>
        <color rgb="FF000000"/>
        <rFont val="微軟正黑體"/>
        <family val="2"/>
        <charset val="136"/>
      </rPr>
      <t>生物藥品製造業</t>
    </r>
  </si>
  <si>
    <t>2004</t>
  </si>
  <si>
    <r>
      <rPr>
        <sz val="10"/>
        <color rgb="FF000000"/>
        <rFont val="微軟正黑體"/>
        <family val="2"/>
        <charset val="136"/>
      </rPr>
      <t>中藥製造業</t>
    </r>
  </si>
  <si>
    <t>2005</t>
  </si>
  <si>
    <r>
      <rPr>
        <sz val="10"/>
        <color rgb="FF000000"/>
        <rFont val="微軟正黑體"/>
        <family val="2"/>
        <charset val="136"/>
      </rPr>
      <t>體外檢驗試劑製造業</t>
    </r>
  </si>
  <si>
    <t>2101</t>
  </si>
  <si>
    <r>
      <rPr>
        <sz val="10"/>
        <color rgb="FF000000"/>
        <rFont val="微軟正黑體"/>
        <family val="2"/>
        <charset val="136"/>
      </rPr>
      <t>輪胎製造業</t>
    </r>
  </si>
  <si>
    <t>2102</t>
  </si>
  <si>
    <r>
      <rPr>
        <sz val="10"/>
        <color rgb="FF000000"/>
        <rFont val="微軟正黑體"/>
        <family val="2"/>
        <charset val="136"/>
      </rPr>
      <t>工業用橡膠製品製造業</t>
    </r>
  </si>
  <si>
    <t>2109</t>
  </si>
  <si>
    <r>
      <rPr>
        <sz val="10"/>
        <color rgb="FF000000"/>
        <rFont val="微軟正黑體"/>
        <family val="2"/>
        <charset val="136"/>
      </rPr>
      <t>其他橡膠製品製造業</t>
    </r>
  </si>
  <si>
    <t>2201</t>
  </si>
  <si>
    <r>
      <rPr>
        <sz val="10"/>
        <color rgb="FF000000"/>
        <rFont val="微軟正黑體"/>
        <family val="2"/>
        <charset val="136"/>
      </rPr>
      <t>塑膠皮、板、管材製造業</t>
    </r>
  </si>
  <si>
    <t>2202</t>
  </si>
  <si>
    <r>
      <rPr>
        <sz val="10"/>
        <color rgb="FF000000"/>
        <rFont val="微軟正黑體"/>
        <family val="2"/>
        <charset val="136"/>
      </rPr>
      <t>塑膠膜袋製造業</t>
    </r>
  </si>
  <si>
    <t>2203</t>
  </si>
  <si>
    <r>
      <rPr>
        <sz val="10"/>
        <color rgb="FF000000"/>
        <rFont val="微軟正黑體"/>
        <family val="2"/>
        <charset val="136"/>
      </rPr>
      <t>塑膠日用品製造業</t>
    </r>
  </si>
  <si>
    <t>2204</t>
  </si>
  <si>
    <r>
      <rPr>
        <sz val="10"/>
        <color rgb="FF000000"/>
        <rFont val="微軟正黑體"/>
        <family val="2"/>
        <charset val="136"/>
      </rPr>
      <t>工業用塑膠製品製造業</t>
    </r>
  </si>
  <si>
    <t>2209</t>
  </si>
  <si>
    <r>
      <rPr>
        <sz val="10"/>
        <color rgb="FF000000"/>
        <rFont val="微軟正黑體"/>
        <family val="2"/>
        <charset val="136"/>
      </rPr>
      <t>其他塑膠製品製造業</t>
    </r>
  </si>
  <si>
    <t>2311</t>
  </si>
  <si>
    <r>
      <rPr>
        <sz val="10"/>
        <color rgb="FF000000"/>
        <rFont val="微軟正黑體"/>
        <family val="2"/>
        <charset val="136"/>
      </rPr>
      <t>平板玻璃及其製品製造業</t>
    </r>
  </si>
  <si>
    <t>2312</t>
  </si>
  <si>
    <r>
      <rPr>
        <sz val="10"/>
        <color rgb="FF000000"/>
        <rFont val="微軟正黑體"/>
        <family val="2"/>
        <charset val="136"/>
      </rPr>
      <t>玻璃容器製造業</t>
    </r>
  </si>
  <si>
    <t>2313</t>
  </si>
  <si>
    <r>
      <rPr>
        <sz val="10"/>
        <color rgb="FF000000"/>
        <rFont val="微軟正黑體"/>
        <family val="2"/>
        <charset val="136"/>
      </rPr>
      <t>玻璃纖維製造業</t>
    </r>
  </si>
  <si>
    <t>2319</t>
  </si>
  <si>
    <r>
      <rPr>
        <sz val="10"/>
        <color rgb="FF000000"/>
        <rFont val="微軟正黑體"/>
        <family val="2"/>
        <charset val="136"/>
      </rPr>
      <t>其他玻璃及其製品製造業</t>
    </r>
  </si>
  <si>
    <t>2321</t>
  </si>
  <si>
    <r>
      <rPr>
        <sz val="10"/>
        <color rgb="FF000000"/>
        <rFont val="微軟正黑體"/>
        <family val="2"/>
        <charset val="136"/>
      </rPr>
      <t>耐火材料製造業</t>
    </r>
  </si>
  <si>
    <t>2322</t>
  </si>
  <si>
    <r>
      <rPr>
        <sz val="10"/>
        <color rgb="FF000000"/>
        <rFont val="微軟正黑體"/>
        <family val="2"/>
        <charset val="136"/>
      </rPr>
      <t>黏土建築材料製造業</t>
    </r>
  </si>
  <si>
    <t>2323</t>
  </si>
  <si>
    <r>
      <rPr>
        <sz val="10"/>
        <color rgb="FF000000"/>
        <rFont val="微軟正黑體"/>
        <family val="2"/>
        <charset val="136"/>
      </rPr>
      <t>陶瓷衛浴設備製造業</t>
    </r>
  </si>
  <si>
    <t>2329</t>
  </si>
  <si>
    <r>
      <rPr>
        <sz val="10"/>
        <color rgb="FF000000"/>
        <rFont val="微軟正黑體"/>
        <family val="2"/>
        <charset val="136"/>
      </rPr>
      <t>其他陶瓷製品製造業</t>
    </r>
  </si>
  <si>
    <t>2331</t>
  </si>
  <si>
    <r>
      <rPr>
        <sz val="10"/>
        <color rgb="FF000000"/>
        <rFont val="微軟正黑體"/>
        <family val="2"/>
        <charset val="136"/>
      </rPr>
      <t>水泥製造業</t>
    </r>
  </si>
  <si>
    <t>2332</t>
  </si>
  <si>
    <r>
      <rPr>
        <sz val="10"/>
        <color rgb="FF000000"/>
        <rFont val="微軟正黑體"/>
        <family val="2"/>
        <charset val="136"/>
      </rPr>
      <t>預拌混凝土製造業</t>
    </r>
  </si>
  <si>
    <t>2333</t>
  </si>
  <si>
    <r>
      <rPr>
        <sz val="10"/>
        <color rgb="FF000000"/>
        <rFont val="微軟正黑體"/>
        <family val="2"/>
        <charset val="136"/>
      </rPr>
      <t>水泥製品製造業</t>
    </r>
  </si>
  <si>
    <t>2340</t>
  </si>
  <si>
    <r>
      <rPr>
        <sz val="10"/>
        <color rgb="FF000000"/>
        <rFont val="微軟正黑體"/>
        <family val="2"/>
        <charset val="136"/>
      </rPr>
      <t>石材製品製造業</t>
    </r>
  </si>
  <si>
    <t>2391</t>
  </si>
  <si>
    <r>
      <rPr>
        <sz val="10"/>
        <color rgb="FF000000"/>
        <rFont val="微軟正黑體"/>
        <family val="2"/>
        <charset val="136"/>
      </rPr>
      <t>工業及研磨材料製造業</t>
    </r>
  </si>
  <si>
    <t>2392</t>
  </si>
  <si>
    <r>
      <rPr>
        <sz val="10"/>
        <color rgb="FF000000"/>
        <rFont val="微軟正黑體"/>
        <family val="2"/>
        <charset val="136"/>
      </rPr>
      <t>石灰製造業</t>
    </r>
  </si>
  <si>
    <t>2393</t>
  </si>
  <si>
    <r>
      <rPr>
        <sz val="10"/>
        <color rgb="FF000000"/>
        <rFont val="微軟正黑體"/>
        <family val="2"/>
        <charset val="136"/>
      </rPr>
      <t>石膏製品製造業</t>
    </r>
  </si>
  <si>
    <t>2399</t>
  </si>
  <si>
    <r>
      <rPr>
        <sz val="10"/>
        <color rgb="FF000000"/>
        <rFont val="微軟正黑體"/>
        <family val="2"/>
        <charset val="136"/>
      </rPr>
      <t>未分類其他非金屬礦物製品製造業</t>
    </r>
  </si>
  <si>
    <t>2411</t>
  </si>
  <si>
    <r>
      <rPr>
        <sz val="10"/>
        <color rgb="FF000000"/>
        <rFont val="微軟正黑體"/>
        <family val="2"/>
        <charset val="136"/>
      </rPr>
      <t>鋼鐵冶鍊業</t>
    </r>
  </si>
  <si>
    <t>2412</t>
  </si>
  <si>
    <r>
      <rPr>
        <sz val="10"/>
        <color rgb="FF000000"/>
        <rFont val="微軟正黑體"/>
        <family val="2"/>
        <charset val="136"/>
      </rPr>
      <t>鋼鐵鑄造業</t>
    </r>
  </si>
  <si>
    <r>
      <rPr>
        <sz val="10"/>
        <color rgb="FF000000"/>
        <rFont val="微軟正黑體"/>
        <family val="2"/>
        <charset val="136"/>
      </rPr>
      <t>鋼鐵軋延及擠型業</t>
    </r>
  </si>
  <si>
    <t>2414</t>
  </si>
  <si>
    <r>
      <rPr>
        <sz val="10"/>
        <color rgb="FF000000"/>
        <rFont val="微軟正黑體"/>
        <family val="2"/>
        <charset val="136"/>
      </rPr>
      <t>鋼鐵伸線業</t>
    </r>
  </si>
  <si>
    <t>2421</t>
  </si>
  <si>
    <r>
      <rPr>
        <sz val="10"/>
        <color rgb="FF000000"/>
        <rFont val="微軟正黑體"/>
        <family val="2"/>
        <charset val="136"/>
      </rPr>
      <t>鍊鋁業</t>
    </r>
  </si>
  <si>
    <t>2422</t>
  </si>
  <si>
    <r>
      <rPr>
        <sz val="10"/>
        <color rgb="FF000000"/>
        <rFont val="微軟正黑體"/>
        <family val="2"/>
        <charset val="136"/>
      </rPr>
      <t>鋁鑄造業</t>
    </r>
  </si>
  <si>
    <t>2423</t>
  </si>
  <si>
    <r>
      <rPr>
        <sz val="10"/>
        <color rgb="FF000000"/>
        <rFont val="微軟正黑體"/>
        <family val="2"/>
        <charset val="136"/>
      </rPr>
      <t>鋁材軋延、擠型、伸線業</t>
    </r>
  </si>
  <si>
    <t>2431</t>
  </si>
  <si>
    <r>
      <rPr>
        <sz val="10"/>
        <color rgb="FF000000"/>
        <rFont val="微軟正黑體"/>
        <family val="2"/>
        <charset val="136"/>
      </rPr>
      <t>鍊銅業</t>
    </r>
  </si>
  <si>
    <t>2432</t>
  </si>
  <si>
    <r>
      <rPr>
        <sz val="10"/>
        <color rgb="FF000000"/>
        <rFont val="微軟正黑體"/>
        <family val="2"/>
        <charset val="136"/>
      </rPr>
      <t>銅鑄造業</t>
    </r>
  </si>
  <si>
    <t>2433</t>
  </si>
  <si>
    <r>
      <rPr>
        <sz val="10"/>
        <color rgb="FF000000"/>
        <rFont val="微軟正黑體"/>
        <family val="2"/>
        <charset val="136"/>
      </rPr>
      <t>銅材軋延、擠型、伸線業</t>
    </r>
  </si>
  <si>
    <t>2491</t>
  </si>
  <si>
    <r>
      <rPr>
        <sz val="10"/>
        <color rgb="FF000000"/>
        <rFont val="微軟正黑體"/>
        <family val="2"/>
        <charset val="136"/>
      </rPr>
      <t>其他基本金屬鑄造業</t>
    </r>
  </si>
  <si>
    <t>2499</t>
  </si>
  <si>
    <r>
      <rPr>
        <sz val="10"/>
        <color rgb="FF000000"/>
        <rFont val="微軟正黑體"/>
        <family val="2"/>
        <charset val="136"/>
      </rPr>
      <t>未分類其他基本金屬製造業</t>
    </r>
  </si>
  <si>
    <t>2511</t>
  </si>
  <si>
    <r>
      <rPr>
        <sz val="10"/>
        <color rgb="FF000000"/>
        <rFont val="微軟正黑體"/>
        <family val="2"/>
        <charset val="136"/>
      </rPr>
      <t>金屬手工具製造業</t>
    </r>
  </si>
  <si>
    <t>2512</t>
  </si>
  <si>
    <r>
      <rPr>
        <sz val="10"/>
        <color rgb="FF000000"/>
        <rFont val="微軟正黑體"/>
        <family val="2"/>
        <charset val="136"/>
      </rPr>
      <t>金屬模具製造業</t>
    </r>
  </si>
  <si>
    <t>2521</t>
  </si>
  <si>
    <r>
      <rPr>
        <sz val="10"/>
        <color rgb="FF000000"/>
        <rFont val="微軟正黑體"/>
        <family val="2"/>
        <charset val="136"/>
      </rPr>
      <t>金屬結構製造業</t>
    </r>
  </si>
  <si>
    <t>2522</t>
  </si>
  <si>
    <r>
      <rPr>
        <sz val="10"/>
        <color rgb="FF000000"/>
        <rFont val="微軟正黑體"/>
        <family val="2"/>
        <charset val="136"/>
      </rPr>
      <t>金屬建築組件製造業</t>
    </r>
  </si>
  <si>
    <t>2531</t>
  </si>
  <si>
    <r>
      <rPr>
        <sz val="10"/>
        <color rgb="FF000000"/>
        <rFont val="微軟正黑體"/>
        <family val="2"/>
        <charset val="136"/>
      </rPr>
      <t>鍋爐、金屬貯槽及壓力容器製造業</t>
    </r>
  </si>
  <si>
    <t>2539</t>
  </si>
  <si>
    <r>
      <rPr>
        <sz val="10"/>
        <color rgb="FF000000"/>
        <rFont val="微軟正黑體"/>
        <family val="2"/>
        <charset val="136"/>
      </rPr>
      <t>其他金屬容器製造業</t>
    </r>
  </si>
  <si>
    <t>2541</t>
  </si>
  <si>
    <r>
      <rPr>
        <sz val="10"/>
        <color rgb="FF000000"/>
        <rFont val="微軟正黑體"/>
        <family val="2"/>
        <charset val="136"/>
      </rPr>
      <t>金屬鍛造業</t>
    </r>
  </si>
  <si>
    <t>2542</t>
  </si>
  <si>
    <r>
      <rPr>
        <sz val="10"/>
        <color rgb="FF000000"/>
        <rFont val="微軟正黑體"/>
        <family val="2"/>
        <charset val="136"/>
      </rPr>
      <t>粉末冶金業</t>
    </r>
  </si>
  <si>
    <t>2543</t>
  </si>
  <si>
    <r>
      <rPr>
        <sz val="10"/>
        <color rgb="FF000000"/>
        <rFont val="微軟正黑體"/>
        <family val="2"/>
        <charset val="136"/>
      </rPr>
      <t>金屬熱處理業</t>
    </r>
  </si>
  <si>
    <t>2544</t>
  </si>
  <si>
    <r>
      <rPr>
        <sz val="10"/>
        <color rgb="FF000000"/>
        <rFont val="微軟正黑體"/>
        <family val="2"/>
        <charset val="136"/>
      </rPr>
      <t>金屬表面處理業</t>
    </r>
  </si>
  <si>
    <t>2549</t>
  </si>
  <si>
    <r>
      <rPr>
        <sz val="10"/>
        <color rgb="FF000000"/>
        <rFont val="微軟正黑體"/>
        <family val="2"/>
        <charset val="136"/>
      </rPr>
      <t>其他金屬加工處理業</t>
    </r>
  </si>
  <si>
    <t>2591</t>
  </si>
  <si>
    <r>
      <rPr>
        <sz val="10"/>
        <color rgb="FF000000"/>
        <rFont val="微軟正黑體"/>
        <family val="2"/>
        <charset val="136"/>
      </rPr>
      <t>螺絲、螺帽及鉚釘製造業</t>
    </r>
  </si>
  <si>
    <t>2592</t>
  </si>
  <si>
    <r>
      <rPr>
        <sz val="10"/>
        <color rgb="FF000000"/>
        <rFont val="微軟正黑體"/>
        <family val="2"/>
        <charset val="136"/>
      </rPr>
      <t>金屬彈簧製造業</t>
    </r>
  </si>
  <si>
    <t>2593</t>
  </si>
  <si>
    <r>
      <rPr>
        <sz val="10"/>
        <color rgb="FF000000"/>
        <rFont val="微軟正黑體"/>
        <family val="2"/>
        <charset val="136"/>
      </rPr>
      <t>金屬線製品製造業</t>
    </r>
  </si>
  <si>
    <t>2599</t>
  </si>
  <si>
    <r>
      <rPr>
        <sz val="10"/>
        <color rgb="FF000000"/>
        <rFont val="微軟正黑體"/>
        <family val="2"/>
        <charset val="136"/>
      </rPr>
      <t>未分類其他金屬製品製造業</t>
    </r>
  </si>
  <si>
    <t>2611</t>
  </si>
  <si>
    <r>
      <rPr>
        <sz val="10"/>
        <color rgb="FF000000"/>
        <rFont val="微軟正黑體"/>
        <family val="2"/>
        <charset val="136"/>
      </rPr>
      <t>積體電路製造業</t>
    </r>
  </si>
  <si>
    <t>2612</t>
  </si>
  <si>
    <r>
      <rPr>
        <sz val="10"/>
        <color rgb="FF000000"/>
        <rFont val="微軟正黑體"/>
        <family val="2"/>
        <charset val="136"/>
      </rPr>
      <t>分離式元件製造業</t>
    </r>
  </si>
  <si>
    <t>2613</t>
  </si>
  <si>
    <r>
      <rPr>
        <sz val="10"/>
        <color rgb="FF000000"/>
        <rFont val="微軟正黑體"/>
        <family val="2"/>
        <charset val="136"/>
      </rPr>
      <t>半導體封裝及測試業</t>
    </r>
  </si>
  <si>
    <t>2620</t>
  </si>
  <si>
    <r>
      <rPr>
        <sz val="10"/>
        <color rgb="FF000000"/>
        <rFont val="微軟正黑體"/>
        <family val="2"/>
        <charset val="136"/>
      </rPr>
      <t>被動電子元件製造業</t>
    </r>
  </si>
  <si>
    <t>2630</t>
  </si>
  <si>
    <r>
      <rPr>
        <sz val="10"/>
        <color rgb="FF000000"/>
        <rFont val="微軟正黑體"/>
        <family val="2"/>
        <charset val="136"/>
      </rPr>
      <t>印刷電路板製造業</t>
    </r>
  </si>
  <si>
    <t>2641</t>
  </si>
  <si>
    <r>
      <rPr>
        <sz val="10"/>
        <color rgb="FF000000"/>
        <rFont val="微軟正黑體"/>
        <family val="2"/>
        <charset val="136"/>
      </rPr>
      <t>液晶面板及其組件製造業</t>
    </r>
  </si>
  <si>
    <t>2649</t>
  </si>
  <si>
    <r>
      <rPr>
        <sz val="10"/>
        <color rgb="FF000000"/>
        <rFont val="微軟正黑體"/>
        <family val="2"/>
        <charset val="136"/>
      </rPr>
      <t>其他光電材料及元件製造業</t>
    </r>
  </si>
  <si>
    <t>2691</t>
  </si>
  <si>
    <r>
      <rPr>
        <sz val="10"/>
        <color rgb="FF000000"/>
        <rFont val="微軟正黑體"/>
        <family val="2"/>
        <charset val="136"/>
      </rPr>
      <t>印刷電路板組件製造業</t>
    </r>
  </si>
  <si>
    <t>2692</t>
  </si>
  <si>
    <r>
      <rPr>
        <sz val="10"/>
        <color rgb="FF000000"/>
        <rFont val="微軟正黑體"/>
        <family val="2"/>
        <charset val="136"/>
      </rPr>
      <t>電子管製造業</t>
    </r>
  </si>
  <si>
    <t>2699</t>
  </si>
  <si>
    <r>
      <rPr>
        <sz val="10"/>
        <color rgb="FF000000"/>
        <rFont val="微軟正黑體"/>
        <family val="2"/>
        <charset val="136"/>
      </rPr>
      <t>未分類其他電子零組件製造業</t>
    </r>
  </si>
  <si>
    <t>2711</t>
  </si>
  <si>
    <r>
      <rPr>
        <sz val="10"/>
        <color rgb="FF000000"/>
        <rFont val="微軟正黑體"/>
        <family val="2"/>
        <charset val="136"/>
      </rPr>
      <t>電腦製造業</t>
    </r>
  </si>
  <si>
    <t>2712</t>
  </si>
  <si>
    <r>
      <rPr>
        <sz val="10"/>
        <color rgb="FF000000"/>
        <rFont val="微軟正黑體"/>
        <family val="2"/>
        <charset val="136"/>
      </rPr>
      <t>顯示器及終端機製造業</t>
    </r>
  </si>
  <si>
    <t>2719</t>
  </si>
  <si>
    <r>
      <rPr>
        <sz val="10"/>
        <color rgb="FF000000"/>
        <rFont val="微軟正黑體"/>
        <family val="2"/>
        <charset val="136"/>
      </rPr>
      <t>其他電腦週邊設備製造業</t>
    </r>
  </si>
  <si>
    <t>2721</t>
  </si>
  <si>
    <r>
      <rPr>
        <sz val="10"/>
        <color rgb="FF000000"/>
        <rFont val="微軟正黑體"/>
        <family val="2"/>
        <charset val="136"/>
      </rPr>
      <t>電話及手機製造業</t>
    </r>
  </si>
  <si>
    <t>2729</t>
  </si>
  <si>
    <r>
      <rPr>
        <sz val="10"/>
        <color rgb="FF000000"/>
        <rFont val="微軟正黑體"/>
        <family val="2"/>
        <charset val="136"/>
      </rPr>
      <t>其他通訊傳播設備製造業</t>
    </r>
  </si>
  <si>
    <t>2730</t>
  </si>
  <si>
    <r>
      <rPr>
        <sz val="10"/>
        <color rgb="FF000000"/>
        <rFont val="微軟正黑體"/>
        <family val="2"/>
        <charset val="136"/>
      </rPr>
      <t>視聽電子產品製造業</t>
    </r>
  </si>
  <si>
    <t>2740</t>
  </si>
  <si>
    <r>
      <rPr>
        <sz val="10"/>
        <color rgb="FF000000"/>
        <rFont val="微軟正黑體"/>
        <family val="2"/>
        <charset val="136"/>
      </rPr>
      <t>資料儲存媒體製造業</t>
    </r>
  </si>
  <si>
    <t>2751</t>
  </si>
  <si>
    <r>
      <rPr>
        <sz val="10"/>
        <color rgb="FF000000"/>
        <rFont val="微軟正黑體"/>
        <family val="2"/>
        <charset val="136"/>
      </rPr>
      <t>量測、導航及控制設備製造業</t>
    </r>
  </si>
  <si>
    <t>2752</t>
  </si>
  <si>
    <r>
      <rPr>
        <sz val="10"/>
        <color rgb="FF000000"/>
        <rFont val="微軟正黑體"/>
        <family val="2"/>
        <charset val="136"/>
      </rPr>
      <t>鐘錶製造業</t>
    </r>
  </si>
  <si>
    <t>2760</t>
  </si>
  <si>
    <r>
      <rPr>
        <sz val="10"/>
        <color rgb="FF000000"/>
        <rFont val="微軟正黑體"/>
        <family val="2"/>
        <charset val="136"/>
      </rPr>
      <t>輻射及電子醫學設備製造業</t>
    </r>
  </si>
  <si>
    <t>2771</t>
  </si>
  <si>
    <r>
      <rPr>
        <sz val="10"/>
        <color rgb="FF000000"/>
        <rFont val="微軟正黑體"/>
        <family val="2"/>
        <charset val="136"/>
      </rPr>
      <t>照相機製造業</t>
    </r>
  </si>
  <si>
    <t>2779</t>
  </si>
  <si>
    <r>
      <rPr>
        <sz val="10"/>
        <color rgb="FF000000"/>
        <rFont val="微軟正黑體"/>
        <family val="2"/>
        <charset val="136"/>
      </rPr>
      <t>其他光學儀器及設備製造業</t>
    </r>
  </si>
  <si>
    <t>2810</t>
  </si>
  <si>
    <r>
      <rPr>
        <sz val="10"/>
        <color rgb="FF000000"/>
        <rFont val="微軟正黑體"/>
        <family val="2"/>
        <charset val="136"/>
      </rPr>
      <t>發電、輸電、配電機械製造業</t>
    </r>
  </si>
  <si>
    <t>2820</t>
  </si>
  <si>
    <r>
      <rPr>
        <sz val="10"/>
        <color rgb="FF000000"/>
        <rFont val="微軟正黑體"/>
        <family val="2"/>
        <charset val="136"/>
      </rPr>
      <t>電池製造業</t>
    </r>
  </si>
  <si>
    <t>2831</t>
  </si>
  <si>
    <r>
      <rPr>
        <sz val="10"/>
        <color rgb="FF000000"/>
        <rFont val="微軟正黑體"/>
        <family val="2"/>
        <charset val="136"/>
      </rPr>
      <t>電線及電纜製造業</t>
    </r>
  </si>
  <si>
    <t>2832</t>
  </si>
  <si>
    <r>
      <rPr>
        <sz val="10"/>
        <color rgb="FF000000"/>
        <rFont val="微軟正黑體"/>
        <family val="2"/>
        <charset val="136"/>
      </rPr>
      <t>配線器材製造業</t>
    </r>
  </si>
  <si>
    <t>2841</t>
  </si>
  <si>
    <r>
      <rPr>
        <sz val="10"/>
        <color rgb="FF000000"/>
        <rFont val="微軟正黑體"/>
        <family val="2"/>
        <charset val="136"/>
      </rPr>
      <t>電燈泡及燈管製造業</t>
    </r>
  </si>
  <si>
    <t>2842</t>
  </si>
  <si>
    <r>
      <rPr>
        <sz val="10"/>
        <color rgb="FF000000"/>
        <rFont val="微軟正黑體"/>
        <family val="2"/>
        <charset val="136"/>
      </rPr>
      <t>照明器具製造業</t>
    </r>
  </si>
  <si>
    <t>2851</t>
  </si>
  <si>
    <r>
      <rPr>
        <sz val="10"/>
        <color rgb="FF000000"/>
        <rFont val="微軟正黑體"/>
        <family val="2"/>
        <charset val="136"/>
      </rPr>
      <t>家用空調器具製造業</t>
    </r>
  </si>
  <si>
    <t>2852</t>
  </si>
  <si>
    <r>
      <rPr>
        <sz val="10"/>
        <color rgb="FF000000"/>
        <rFont val="微軟正黑體"/>
        <family val="2"/>
        <charset val="136"/>
      </rPr>
      <t>家用電冰箱製造業</t>
    </r>
  </si>
  <si>
    <t>2853</t>
  </si>
  <si>
    <r>
      <rPr>
        <sz val="10"/>
        <color rgb="FF000000"/>
        <rFont val="微軟正黑體"/>
        <family val="2"/>
        <charset val="136"/>
      </rPr>
      <t>家用洗衣設備製造業</t>
    </r>
  </si>
  <si>
    <t>2854</t>
  </si>
  <si>
    <r>
      <rPr>
        <sz val="10"/>
        <color rgb="FF000000"/>
        <rFont val="微軟正黑體"/>
        <family val="2"/>
        <charset val="136"/>
      </rPr>
      <t>家用電扇製造業</t>
    </r>
  </si>
  <si>
    <t>2859</t>
  </si>
  <si>
    <r>
      <rPr>
        <sz val="10"/>
        <color rgb="FF000000"/>
        <rFont val="微軟正黑體"/>
        <family val="2"/>
        <charset val="136"/>
      </rPr>
      <t>其他家用電器製造業</t>
    </r>
  </si>
  <si>
    <t>2890</t>
  </si>
  <si>
    <r>
      <rPr>
        <sz val="10"/>
        <color rgb="FF000000"/>
        <rFont val="微軟正黑體"/>
        <family val="2"/>
        <charset val="136"/>
      </rPr>
      <t>其他電力設備製造業</t>
    </r>
  </si>
  <si>
    <t>2911</t>
  </si>
  <si>
    <r>
      <rPr>
        <sz val="10"/>
        <color rgb="FF000000"/>
        <rFont val="微軟正黑體"/>
        <family val="2"/>
        <charset val="136"/>
      </rPr>
      <t>冶金機械製造業</t>
    </r>
  </si>
  <si>
    <t>2912</t>
  </si>
  <si>
    <r>
      <rPr>
        <sz val="10"/>
        <color rgb="FF000000"/>
        <rFont val="微軟正黑體"/>
        <family val="2"/>
        <charset val="136"/>
      </rPr>
      <t>金屬切削工具機製造業</t>
    </r>
  </si>
  <si>
    <t>2919</t>
  </si>
  <si>
    <r>
      <rPr>
        <sz val="10"/>
        <color rgb="FF000000"/>
        <rFont val="微軟正黑體"/>
        <family val="2"/>
        <charset val="136"/>
      </rPr>
      <t>其他金屬加工用機械設備製造業</t>
    </r>
  </si>
  <si>
    <t>2921</t>
  </si>
  <si>
    <r>
      <rPr>
        <sz val="10"/>
        <color rgb="FF000000"/>
        <rFont val="微軟正黑體"/>
        <family val="2"/>
        <charset val="136"/>
      </rPr>
      <t>農用及林用機械設備製造業</t>
    </r>
  </si>
  <si>
    <t>2922</t>
  </si>
  <si>
    <r>
      <rPr>
        <sz val="10"/>
        <color rgb="FF000000"/>
        <rFont val="微軟正黑體"/>
        <family val="2"/>
        <charset val="136"/>
      </rPr>
      <t>採礦及營造用機械設備製造業</t>
    </r>
  </si>
  <si>
    <t>2923</t>
  </si>
  <si>
    <r>
      <rPr>
        <sz val="10"/>
        <color rgb="FF000000"/>
        <rFont val="微軟正黑體"/>
        <family val="2"/>
        <charset val="136"/>
      </rPr>
      <t>食品、飲料及菸草製作用機械設備製造業</t>
    </r>
  </si>
  <si>
    <t>2924</t>
  </si>
  <si>
    <r>
      <rPr>
        <sz val="10"/>
        <color rgb="FF000000"/>
        <rFont val="微軟正黑體"/>
        <family val="2"/>
        <charset val="136"/>
      </rPr>
      <t>紡織、成衣及皮革生產用機械設備製造業</t>
    </r>
  </si>
  <si>
    <t>2925</t>
  </si>
  <si>
    <r>
      <rPr>
        <sz val="10"/>
        <color rgb="FF000000"/>
        <rFont val="微軟正黑體"/>
        <family val="2"/>
        <charset val="136"/>
      </rPr>
      <t>木工機械設備製造業</t>
    </r>
  </si>
  <si>
    <t>2926</t>
  </si>
  <si>
    <r>
      <rPr>
        <sz val="10"/>
        <color rgb="FF000000"/>
        <rFont val="微軟正黑體"/>
        <family val="2"/>
        <charset val="136"/>
      </rPr>
      <t>化工機械設備製造業</t>
    </r>
  </si>
  <si>
    <t>2927</t>
  </si>
  <si>
    <r>
      <rPr>
        <sz val="10"/>
        <color rgb="FF000000"/>
        <rFont val="微軟正黑體"/>
        <family val="2"/>
        <charset val="136"/>
      </rPr>
      <t>橡膠及塑膠加工用機械設備製造業</t>
    </r>
  </si>
  <si>
    <t>2928</t>
  </si>
  <si>
    <r>
      <rPr>
        <sz val="10"/>
        <color rgb="FF000000"/>
        <rFont val="微軟正黑體"/>
        <family val="2"/>
        <charset val="136"/>
      </rPr>
      <t>電子及半導體生產用機械設備製造業</t>
    </r>
  </si>
  <si>
    <t>2929</t>
  </si>
  <si>
    <r>
      <rPr>
        <sz val="10"/>
        <color rgb="FF000000"/>
        <rFont val="微軟正黑體"/>
        <family val="2"/>
        <charset val="136"/>
      </rPr>
      <t>未分類其他專用機械設備製造業</t>
    </r>
  </si>
  <si>
    <t>2931</t>
  </si>
  <si>
    <r>
      <rPr>
        <sz val="10"/>
        <color rgb="FF000000"/>
        <rFont val="微軟正黑體"/>
        <family val="2"/>
        <charset val="136"/>
      </rPr>
      <t>原動機製造業</t>
    </r>
  </si>
  <si>
    <t>2932</t>
  </si>
  <si>
    <r>
      <rPr>
        <sz val="10"/>
        <color rgb="FF000000"/>
        <rFont val="微軟正黑體"/>
        <family val="2"/>
        <charset val="136"/>
      </rPr>
      <t>流體傳動設備製造業</t>
    </r>
  </si>
  <si>
    <t>2933</t>
  </si>
  <si>
    <r>
      <rPr>
        <sz val="10"/>
        <color rgb="FF000000"/>
        <rFont val="微軟正黑體"/>
        <family val="2"/>
        <charset val="136"/>
      </rPr>
      <t>泵、壓縮機、活栓及活閥製造業</t>
    </r>
  </si>
  <si>
    <t>2934</t>
  </si>
  <si>
    <r>
      <rPr>
        <sz val="10"/>
        <color rgb="FF000000"/>
        <rFont val="微軟正黑體"/>
        <family val="2"/>
        <charset val="136"/>
      </rPr>
      <t>機械傳動設備製造業</t>
    </r>
  </si>
  <si>
    <t>2935</t>
  </si>
  <si>
    <r>
      <rPr>
        <sz val="10"/>
        <color rgb="FF000000"/>
        <rFont val="微軟正黑體"/>
        <family val="2"/>
        <charset val="136"/>
      </rPr>
      <t>輸送機械設備製造業</t>
    </r>
  </si>
  <si>
    <t>2936</t>
  </si>
  <si>
    <r>
      <rPr>
        <sz val="10"/>
        <color rgb="FF000000"/>
        <rFont val="微軟正黑體"/>
        <family val="2"/>
        <charset val="136"/>
      </rPr>
      <t>事務機械設備製造業</t>
    </r>
  </si>
  <si>
    <t>2937</t>
  </si>
  <si>
    <r>
      <rPr>
        <sz val="10"/>
        <color rgb="FF000000"/>
        <rFont val="微軟正黑體"/>
        <family val="2"/>
        <charset val="136"/>
      </rPr>
      <t>污染防治設備製造業</t>
    </r>
  </si>
  <si>
    <t>2938</t>
  </si>
  <si>
    <r>
      <rPr>
        <sz val="10"/>
        <color rgb="FF000000"/>
        <rFont val="微軟正黑體"/>
        <family val="2"/>
        <charset val="136"/>
      </rPr>
      <t>動力手工具製造業</t>
    </r>
  </si>
  <si>
    <t>2939</t>
  </si>
  <si>
    <r>
      <rPr>
        <sz val="10"/>
        <color rgb="FF000000"/>
        <rFont val="微軟正黑體"/>
        <family val="2"/>
        <charset val="136"/>
      </rPr>
      <t>其他通用機械設備製造業</t>
    </r>
  </si>
  <si>
    <t>3010</t>
  </si>
  <si>
    <r>
      <rPr>
        <sz val="10"/>
        <color rgb="FF000000"/>
        <rFont val="微軟正黑體"/>
        <family val="2"/>
        <charset val="136"/>
      </rPr>
      <t>汽車製造業</t>
    </r>
  </si>
  <si>
    <t>3020</t>
  </si>
  <si>
    <r>
      <rPr>
        <sz val="10"/>
        <color rgb="FF000000"/>
        <rFont val="微軟正黑體"/>
        <family val="2"/>
        <charset val="136"/>
      </rPr>
      <t>車體製造業</t>
    </r>
  </si>
  <si>
    <t>3030</t>
  </si>
  <si>
    <r>
      <rPr>
        <sz val="10"/>
        <color rgb="FF000000"/>
        <rFont val="微軟正黑體"/>
        <family val="2"/>
        <charset val="136"/>
      </rPr>
      <t>汽車零件製造業</t>
    </r>
  </si>
  <si>
    <t>3110</t>
  </si>
  <si>
    <r>
      <rPr>
        <sz val="10"/>
        <color rgb="FF000000"/>
        <rFont val="微軟正黑體"/>
        <family val="2"/>
        <charset val="136"/>
      </rPr>
      <t>船舶及其零件製造業</t>
    </r>
  </si>
  <si>
    <t>3121</t>
  </si>
  <si>
    <r>
      <rPr>
        <sz val="10"/>
        <color rgb="FF000000"/>
        <rFont val="微軟正黑體"/>
        <family val="2"/>
        <charset val="136"/>
      </rPr>
      <t>機車製造業</t>
    </r>
  </si>
  <si>
    <t>3122</t>
  </si>
  <si>
    <r>
      <rPr>
        <sz val="10"/>
        <color rgb="FF000000"/>
        <rFont val="微軟正黑體"/>
        <family val="2"/>
        <charset val="136"/>
      </rPr>
      <t>機車零件製造業</t>
    </r>
  </si>
  <si>
    <t>3131</t>
  </si>
  <si>
    <r>
      <rPr>
        <sz val="10"/>
        <color rgb="FF000000"/>
        <rFont val="微軟正黑體"/>
        <family val="2"/>
        <charset val="136"/>
      </rPr>
      <t>自行車製造業</t>
    </r>
  </si>
  <si>
    <t>3132</t>
  </si>
  <si>
    <r>
      <rPr>
        <sz val="10"/>
        <color rgb="FF000000"/>
        <rFont val="微軟正黑體"/>
        <family val="2"/>
        <charset val="136"/>
      </rPr>
      <t>自行車零件製造業</t>
    </r>
  </si>
  <si>
    <t>3190</t>
  </si>
  <si>
    <r>
      <rPr>
        <sz val="10"/>
        <color rgb="FF000000"/>
        <rFont val="微軟正黑體"/>
        <family val="2"/>
        <charset val="136"/>
      </rPr>
      <t>未分類其他運輸工具及零件製造業</t>
    </r>
  </si>
  <si>
    <t>3211</t>
  </si>
  <si>
    <r>
      <rPr>
        <sz val="10"/>
        <color rgb="FF000000"/>
        <rFont val="微軟正黑體"/>
        <family val="2"/>
        <charset val="136"/>
      </rPr>
      <t>木製家具製造業</t>
    </r>
  </si>
  <si>
    <t>3219</t>
  </si>
  <si>
    <r>
      <rPr>
        <sz val="10"/>
        <color rgb="FF000000"/>
        <rFont val="微軟正黑體"/>
        <family val="2"/>
        <charset val="136"/>
      </rPr>
      <t>其他非金屬家具製造業</t>
    </r>
  </si>
  <si>
    <t>3220</t>
  </si>
  <si>
    <r>
      <rPr>
        <sz val="10"/>
        <color rgb="FF000000"/>
        <rFont val="微軟正黑體"/>
        <family val="2"/>
        <charset val="136"/>
      </rPr>
      <t>金屬家具製造業</t>
    </r>
  </si>
  <si>
    <t>3311</t>
  </si>
  <si>
    <r>
      <rPr>
        <sz val="10"/>
        <color rgb="FF000000"/>
        <rFont val="微軟正黑體"/>
        <family val="2"/>
        <charset val="136"/>
      </rPr>
      <t>體育用品製造業</t>
    </r>
  </si>
  <si>
    <t>3312</t>
  </si>
  <si>
    <r>
      <rPr>
        <sz val="10"/>
        <color rgb="FF000000"/>
        <rFont val="微軟正黑體"/>
        <family val="2"/>
        <charset val="136"/>
      </rPr>
      <t>玩具製造業</t>
    </r>
  </si>
  <si>
    <t>3313</t>
  </si>
  <si>
    <r>
      <rPr>
        <sz val="10"/>
        <color rgb="FF000000"/>
        <rFont val="微軟正黑體"/>
        <family val="2"/>
        <charset val="136"/>
      </rPr>
      <t>樂器製造業</t>
    </r>
  </si>
  <si>
    <t>3314</t>
  </si>
  <si>
    <r>
      <rPr>
        <sz val="10"/>
        <color rgb="FF000000"/>
        <rFont val="微軟正黑體"/>
        <family val="2"/>
        <charset val="136"/>
      </rPr>
      <t>文具製造業</t>
    </r>
  </si>
  <si>
    <t>3321</t>
  </si>
  <si>
    <r>
      <rPr>
        <sz val="10"/>
        <color rgb="FF000000"/>
        <rFont val="微軟正黑體"/>
        <family val="2"/>
        <charset val="136"/>
      </rPr>
      <t>眼鏡製造業</t>
    </r>
  </si>
  <si>
    <t>3329</t>
  </si>
  <si>
    <r>
      <rPr>
        <sz val="10"/>
        <color rgb="FF000000"/>
        <rFont val="微軟正黑體"/>
        <family val="2"/>
        <charset val="136"/>
      </rPr>
      <t>其他醫療器材及用品製造業</t>
    </r>
  </si>
  <si>
    <t>3391</t>
  </si>
  <si>
    <r>
      <rPr>
        <sz val="10"/>
        <color rgb="FF000000"/>
        <rFont val="微軟正黑體"/>
        <family val="2"/>
        <charset val="136"/>
      </rPr>
      <t>珠寶及金工製品製造業</t>
    </r>
  </si>
  <si>
    <t>3392</t>
  </si>
  <si>
    <r>
      <rPr>
        <sz val="10"/>
        <color rgb="FF000000"/>
        <rFont val="微軟正黑體"/>
        <family val="2"/>
        <charset val="136"/>
      </rPr>
      <t>拉鍊及鈕扣製造業</t>
    </r>
  </si>
  <si>
    <t>3399</t>
  </si>
  <si>
    <r>
      <rPr>
        <sz val="10"/>
        <color rgb="FF000000"/>
        <rFont val="微軟正黑體"/>
        <family val="2"/>
        <charset val="136"/>
      </rPr>
      <t>其他未分類製造業</t>
    </r>
  </si>
  <si>
    <t>3400</t>
  </si>
  <si>
    <r>
      <rPr>
        <sz val="10"/>
        <color rgb="FF000000"/>
        <rFont val="微軟正黑體"/>
        <family val="2"/>
        <charset val="136"/>
      </rPr>
      <t>產業用機械設備維修及安裝業</t>
    </r>
  </si>
  <si>
    <t>3510</t>
  </si>
  <si>
    <r>
      <rPr>
        <sz val="10"/>
        <color rgb="FF000000"/>
        <rFont val="微軟正黑體"/>
        <family val="2"/>
        <charset val="136"/>
      </rPr>
      <t>電力供應業</t>
    </r>
  </si>
  <si>
    <t>3520</t>
  </si>
  <si>
    <r>
      <rPr>
        <sz val="10"/>
        <color rgb="FF000000"/>
        <rFont val="微軟正黑體"/>
        <family val="2"/>
        <charset val="136"/>
      </rPr>
      <t>氣體燃料供應業</t>
    </r>
  </si>
  <si>
    <t>3530</t>
  </si>
  <si>
    <r>
      <rPr>
        <sz val="10"/>
        <color rgb="FF000000"/>
        <rFont val="微軟正黑體"/>
        <family val="2"/>
        <charset val="136"/>
      </rPr>
      <t>蒸汽供應業</t>
    </r>
  </si>
  <si>
    <t>3600</t>
  </si>
  <si>
    <r>
      <rPr>
        <sz val="10"/>
        <color rgb="FF000000"/>
        <rFont val="微軟正黑體"/>
        <family val="2"/>
        <charset val="136"/>
      </rPr>
      <t>用水供應業</t>
    </r>
  </si>
  <si>
    <t>3700</t>
  </si>
  <si>
    <r>
      <rPr>
        <sz val="10"/>
        <color rgb="FF000000"/>
        <rFont val="微軟正黑體"/>
        <family val="2"/>
        <charset val="136"/>
      </rPr>
      <t>廢（污）水處理業</t>
    </r>
  </si>
  <si>
    <t>3811</t>
  </si>
  <si>
    <r>
      <rPr>
        <sz val="10"/>
        <color rgb="FF000000"/>
        <rFont val="微軟正黑體"/>
        <family val="2"/>
        <charset val="136"/>
      </rPr>
      <t>無害廢棄物清除業</t>
    </r>
  </si>
  <si>
    <t>3812</t>
  </si>
  <si>
    <r>
      <rPr>
        <sz val="10"/>
        <color rgb="FF000000"/>
        <rFont val="微軟正黑體"/>
        <family val="2"/>
        <charset val="136"/>
      </rPr>
      <t>有害廢棄物清除業</t>
    </r>
  </si>
  <si>
    <t>3821</t>
  </si>
  <si>
    <r>
      <rPr>
        <sz val="10"/>
        <color rgb="FF000000"/>
        <rFont val="微軟正黑體"/>
        <family val="2"/>
        <charset val="136"/>
      </rPr>
      <t>無害廢棄物處理業</t>
    </r>
  </si>
  <si>
    <t>3822</t>
  </si>
  <si>
    <r>
      <rPr>
        <sz val="10"/>
        <color rgb="FF000000"/>
        <rFont val="微軟正黑體"/>
        <family val="2"/>
        <charset val="136"/>
      </rPr>
      <t>有害廢棄物處理業</t>
    </r>
  </si>
  <si>
    <t>3830</t>
  </si>
  <si>
    <r>
      <rPr>
        <sz val="10"/>
        <color rgb="FF000000"/>
        <rFont val="微軟正黑體"/>
        <family val="2"/>
        <charset val="136"/>
      </rPr>
      <t>資源回收業</t>
    </r>
  </si>
  <si>
    <t>3900</t>
  </si>
  <si>
    <r>
      <rPr>
        <sz val="10"/>
        <color rgb="FF000000"/>
        <rFont val="微軟正黑體"/>
        <family val="2"/>
        <charset val="136"/>
      </rPr>
      <t>污染整治業</t>
    </r>
  </si>
  <si>
    <t>4100</t>
  </si>
  <si>
    <r>
      <rPr>
        <sz val="10"/>
        <color rgb="FF000000"/>
        <rFont val="微軟正黑體"/>
        <family val="2"/>
        <charset val="136"/>
      </rPr>
      <t>建築工程業</t>
    </r>
  </si>
  <si>
    <t>4210</t>
  </si>
  <si>
    <r>
      <rPr>
        <sz val="10"/>
        <color rgb="FF000000"/>
        <rFont val="微軟正黑體"/>
        <family val="2"/>
        <charset val="136"/>
      </rPr>
      <t>道路工程業</t>
    </r>
  </si>
  <si>
    <t>4220</t>
  </si>
  <si>
    <r>
      <rPr>
        <sz val="10"/>
        <color rgb="FF000000"/>
        <rFont val="微軟正黑體"/>
        <family val="2"/>
        <charset val="136"/>
      </rPr>
      <t>公用事業設施工程業</t>
    </r>
  </si>
  <si>
    <t>4290</t>
  </si>
  <si>
    <r>
      <rPr>
        <sz val="10"/>
        <color rgb="FF000000"/>
        <rFont val="微軟正黑體"/>
        <family val="2"/>
        <charset val="136"/>
      </rPr>
      <t>其他土木工程業</t>
    </r>
  </si>
  <si>
    <t>4310</t>
  </si>
  <si>
    <r>
      <rPr>
        <sz val="10"/>
        <color rgb="FF000000"/>
        <rFont val="微軟正黑體"/>
        <family val="2"/>
        <charset val="136"/>
      </rPr>
      <t>整地、基礎及結構工程業</t>
    </r>
  </si>
  <si>
    <t>4320</t>
  </si>
  <si>
    <r>
      <rPr>
        <sz val="10"/>
        <color rgb="FF000000"/>
        <rFont val="微軟正黑體"/>
        <family val="2"/>
        <charset val="136"/>
      </rPr>
      <t>庭園景觀工程業</t>
    </r>
  </si>
  <si>
    <t>4331</t>
  </si>
  <si>
    <r>
      <rPr>
        <sz val="10"/>
        <color rgb="FF000000"/>
        <rFont val="微軟正黑體"/>
        <family val="2"/>
        <charset val="136"/>
      </rPr>
      <t>機電、電信及電路設備安裝業</t>
    </r>
  </si>
  <si>
    <t>4332</t>
  </si>
  <si>
    <r>
      <rPr>
        <sz val="10"/>
        <color rgb="FF000000"/>
        <rFont val="微軟正黑體"/>
        <family val="2"/>
        <charset val="136"/>
      </rPr>
      <t>冷凍、空調及管道工程業</t>
    </r>
  </si>
  <si>
    <t>4339</t>
  </si>
  <si>
    <r>
      <rPr>
        <sz val="10"/>
        <color rgb="FF000000"/>
        <rFont val="微軟正黑體"/>
        <family val="2"/>
        <charset val="136"/>
      </rPr>
      <t>其他建築設備安裝業</t>
    </r>
  </si>
  <si>
    <t>4340</t>
  </si>
  <si>
    <r>
      <rPr>
        <sz val="10"/>
        <color rgb="FF000000"/>
        <rFont val="微軟正黑體"/>
        <family val="2"/>
        <charset val="136"/>
      </rPr>
      <t>最後修整工程業</t>
    </r>
  </si>
  <si>
    <t>4390</t>
  </si>
  <si>
    <r>
      <rPr>
        <sz val="10"/>
        <color rgb="FF000000"/>
        <rFont val="微軟正黑體"/>
        <family val="2"/>
        <charset val="136"/>
      </rPr>
      <t>其他專門營造業</t>
    </r>
  </si>
  <si>
    <t>4510</t>
  </si>
  <si>
    <r>
      <rPr>
        <sz val="10"/>
        <color rgb="FF000000"/>
        <rFont val="微軟正黑體"/>
        <family val="2"/>
        <charset val="136"/>
      </rPr>
      <t>商品經紀業</t>
    </r>
  </si>
  <si>
    <t>4520</t>
  </si>
  <si>
    <r>
      <rPr>
        <sz val="10"/>
        <color rgb="FF000000"/>
        <rFont val="微軟正黑體"/>
        <family val="2"/>
        <charset val="136"/>
      </rPr>
      <t>綜合商品批發業</t>
    </r>
  </si>
  <si>
    <t>4531</t>
  </si>
  <si>
    <r>
      <rPr>
        <sz val="10"/>
        <color rgb="FF000000"/>
        <rFont val="微軟正黑體"/>
        <family val="2"/>
        <charset val="136"/>
      </rPr>
      <t>穀類及豆類批發業</t>
    </r>
  </si>
  <si>
    <t>4532</t>
  </si>
  <si>
    <r>
      <rPr>
        <sz val="10"/>
        <color rgb="FF000000"/>
        <rFont val="微軟正黑體"/>
        <family val="2"/>
        <charset val="136"/>
      </rPr>
      <t>花卉批發業</t>
    </r>
  </si>
  <si>
    <t>4533</t>
  </si>
  <si>
    <r>
      <rPr>
        <sz val="10"/>
        <color rgb="FF000000"/>
        <rFont val="微軟正黑體"/>
        <family val="2"/>
        <charset val="136"/>
      </rPr>
      <t>活動物批發業</t>
    </r>
  </si>
  <si>
    <t>4539</t>
  </si>
  <si>
    <r>
      <rPr>
        <sz val="10"/>
        <color rgb="FF000000"/>
        <rFont val="微軟正黑體"/>
        <family val="2"/>
        <charset val="136"/>
      </rPr>
      <t>其他農產原料批發業</t>
    </r>
  </si>
  <si>
    <t>4541</t>
  </si>
  <si>
    <r>
      <rPr>
        <sz val="10"/>
        <color rgb="FF000000"/>
        <rFont val="微軟正黑體"/>
        <family val="2"/>
        <charset val="136"/>
      </rPr>
      <t>蔬果批發業</t>
    </r>
  </si>
  <si>
    <t>4542</t>
  </si>
  <si>
    <r>
      <rPr>
        <sz val="10"/>
        <color rgb="FF000000"/>
        <rFont val="微軟正黑體"/>
        <family val="2"/>
        <charset val="136"/>
      </rPr>
      <t>肉品批發業</t>
    </r>
  </si>
  <si>
    <t>4543</t>
  </si>
  <si>
    <r>
      <rPr>
        <sz val="10"/>
        <color rgb="FF000000"/>
        <rFont val="微軟正黑體"/>
        <family val="2"/>
        <charset val="136"/>
      </rPr>
      <t>水產品批發業</t>
    </r>
  </si>
  <si>
    <t>4544</t>
  </si>
  <si>
    <r>
      <rPr>
        <sz val="10"/>
        <color rgb="FF000000"/>
        <rFont val="微軟正黑體"/>
        <family val="2"/>
        <charset val="136"/>
      </rPr>
      <t>冷凍調理食品批發業</t>
    </r>
  </si>
  <si>
    <t>4545</t>
  </si>
  <si>
    <r>
      <rPr>
        <sz val="10"/>
        <color rgb="FF000000"/>
        <rFont val="微軟正黑體"/>
        <family val="2"/>
        <charset val="136"/>
      </rPr>
      <t>乳製品、蛋及食用油脂批發業</t>
    </r>
  </si>
  <si>
    <t>4546</t>
  </si>
  <si>
    <r>
      <rPr>
        <sz val="10"/>
        <color rgb="FF000000"/>
        <rFont val="微軟正黑體"/>
        <family val="2"/>
        <charset val="136"/>
      </rPr>
      <t>菸酒批發業</t>
    </r>
  </si>
  <si>
    <t>4547</t>
  </si>
  <si>
    <r>
      <rPr>
        <sz val="10"/>
        <color rgb="FF000000"/>
        <rFont val="微軟正黑體"/>
        <family val="2"/>
        <charset val="136"/>
      </rPr>
      <t>非酒精飲料批發業</t>
    </r>
  </si>
  <si>
    <t>4548</t>
  </si>
  <si>
    <r>
      <rPr>
        <sz val="10"/>
        <color rgb="FF000000"/>
        <rFont val="微軟正黑體"/>
        <family val="2"/>
        <charset val="136"/>
      </rPr>
      <t>咖啡、茶葉及香料批發業</t>
    </r>
  </si>
  <si>
    <t>4549</t>
  </si>
  <si>
    <r>
      <rPr>
        <sz val="10"/>
        <color rgb="FF000000"/>
        <rFont val="微軟正黑體"/>
        <family val="2"/>
        <charset val="136"/>
      </rPr>
      <t>其他食品批發業</t>
    </r>
  </si>
  <si>
    <t>4551</t>
  </si>
  <si>
    <r>
      <rPr>
        <sz val="10"/>
        <color rgb="FF000000"/>
        <rFont val="微軟正黑體"/>
        <family val="2"/>
        <charset val="136"/>
      </rPr>
      <t>布疋批發業</t>
    </r>
  </si>
  <si>
    <t>4552</t>
  </si>
  <si>
    <r>
      <rPr>
        <sz val="10"/>
        <color rgb="FF000000"/>
        <rFont val="微軟正黑體"/>
        <family val="2"/>
        <charset val="136"/>
      </rPr>
      <t>服裝及其配件批發業</t>
    </r>
  </si>
  <si>
    <t>4553</t>
  </si>
  <si>
    <r>
      <rPr>
        <sz val="10"/>
        <color rgb="FF000000"/>
        <rFont val="微軟正黑體"/>
        <family val="2"/>
        <charset val="136"/>
      </rPr>
      <t>鞋類批發業</t>
    </r>
  </si>
  <si>
    <t>4559</t>
  </si>
  <si>
    <r>
      <rPr>
        <sz val="10"/>
        <color rgb="FF000000"/>
        <rFont val="微軟正黑體"/>
        <family val="2"/>
        <charset val="136"/>
      </rPr>
      <t>其他服飾品批發業</t>
    </r>
  </si>
  <si>
    <t>4561</t>
  </si>
  <si>
    <r>
      <rPr>
        <sz val="10"/>
        <color rgb="FF000000"/>
        <rFont val="微軟正黑體"/>
        <family val="2"/>
        <charset val="136"/>
      </rPr>
      <t>家庭電器批發業</t>
    </r>
  </si>
  <si>
    <t>4562</t>
  </si>
  <si>
    <r>
      <rPr>
        <sz val="10"/>
        <color rgb="FF000000"/>
        <rFont val="微軟正黑體"/>
        <family val="2"/>
        <charset val="136"/>
      </rPr>
      <t>家具批發業</t>
    </r>
  </si>
  <si>
    <t>4563</t>
  </si>
  <si>
    <r>
      <rPr>
        <sz val="10"/>
        <color rgb="FF000000"/>
        <rFont val="微軟正黑體"/>
        <family val="2"/>
        <charset val="136"/>
      </rPr>
      <t>家飾品批發業</t>
    </r>
  </si>
  <si>
    <t>4564</t>
  </si>
  <si>
    <r>
      <rPr>
        <sz val="10"/>
        <color rgb="FF000000"/>
        <rFont val="微軟正黑體"/>
        <family val="2"/>
        <charset val="136"/>
      </rPr>
      <t>家用攝影器材及光學產品批發業</t>
    </r>
  </si>
  <si>
    <t>4565</t>
  </si>
  <si>
    <r>
      <rPr>
        <sz val="10"/>
        <color rgb="FF000000"/>
        <rFont val="微軟正黑體"/>
        <family val="2"/>
        <charset val="136"/>
      </rPr>
      <t>鐘錶及眼鏡批發業</t>
    </r>
  </si>
  <si>
    <t>4566</t>
  </si>
  <si>
    <r>
      <rPr>
        <sz val="10"/>
        <color rgb="FF000000"/>
        <rFont val="微軟正黑體"/>
        <family val="2"/>
        <charset val="136"/>
      </rPr>
      <t>珠寶及貴金屬製品批發業</t>
    </r>
  </si>
  <si>
    <t>4567</t>
  </si>
  <si>
    <r>
      <rPr>
        <sz val="10"/>
        <color rgb="FF000000"/>
        <rFont val="微軟正黑體"/>
        <family val="2"/>
        <charset val="136"/>
      </rPr>
      <t>清潔用品批發業</t>
    </r>
  </si>
  <si>
    <t>4569</t>
  </si>
  <si>
    <r>
      <rPr>
        <sz val="10"/>
        <color rgb="FF000000"/>
        <rFont val="微軟正黑體"/>
        <family val="2"/>
        <charset val="136"/>
      </rPr>
      <t>其他家庭器具及用品批發業</t>
    </r>
  </si>
  <si>
    <t>4571</t>
  </si>
  <si>
    <r>
      <rPr>
        <sz val="10"/>
        <color rgb="FF000000"/>
        <rFont val="微軟正黑體"/>
        <family val="2"/>
        <charset val="136"/>
      </rPr>
      <t>藥品及醫療用品批發業</t>
    </r>
  </si>
  <si>
    <t>4572</t>
  </si>
  <si>
    <r>
      <rPr>
        <sz val="10"/>
        <color rgb="FF000000"/>
        <rFont val="微軟正黑體"/>
        <family val="2"/>
        <charset val="136"/>
      </rPr>
      <t>化粧品批發業</t>
    </r>
  </si>
  <si>
    <t>4581</t>
  </si>
  <si>
    <r>
      <rPr>
        <sz val="10"/>
        <color rgb="FF000000"/>
        <rFont val="微軟正黑體"/>
        <family val="2"/>
        <charset val="136"/>
      </rPr>
      <t>書籍、文具批發業</t>
    </r>
  </si>
  <si>
    <t>4582</t>
  </si>
  <si>
    <r>
      <rPr>
        <sz val="10"/>
        <color rgb="FF000000"/>
        <rFont val="微軟正黑體"/>
        <family val="2"/>
        <charset val="136"/>
      </rPr>
      <t>運動用品、器材批發業</t>
    </r>
  </si>
  <si>
    <t>4583</t>
  </si>
  <si>
    <r>
      <rPr>
        <sz val="10"/>
        <color rgb="FF000000"/>
        <rFont val="微軟正黑體"/>
        <family val="2"/>
        <charset val="136"/>
      </rPr>
      <t>玩具、娛樂用品批發業</t>
    </r>
  </si>
  <si>
    <t>4611</t>
  </si>
  <si>
    <r>
      <rPr>
        <sz val="10"/>
        <color rgb="FF000000"/>
        <rFont val="微軟正黑體"/>
        <family val="2"/>
        <charset val="136"/>
      </rPr>
      <t>木製建材批發業</t>
    </r>
  </si>
  <si>
    <t>4612</t>
  </si>
  <si>
    <r>
      <rPr>
        <sz val="10"/>
        <color rgb="FF000000"/>
        <rFont val="微軟正黑體"/>
        <family val="2"/>
        <charset val="136"/>
      </rPr>
      <t>磚瓦、砂石、水泥及其製品批發業</t>
    </r>
  </si>
  <si>
    <t>4613</t>
  </si>
  <si>
    <r>
      <rPr>
        <sz val="10"/>
        <color rgb="FF000000"/>
        <rFont val="微軟正黑體"/>
        <family val="2"/>
        <charset val="136"/>
      </rPr>
      <t>磁磚、貼面石材、衛浴設備批發業</t>
    </r>
  </si>
  <si>
    <t>4614</t>
  </si>
  <si>
    <r>
      <rPr>
        <sz val="10"/>
        <color rgb="FF000000"/>
        <rFont val="微軟正黑體"/>
        <family val="2"/>
        <charset val="136"/>
      </rPr>
      <t>漆料、塗料批發業</t>
    </r>
  </si>
  <si>
    <t>4615</t>
  </si>
  <si>
    <r>
      <rPr>
        <sz val="10"/>
        <color rgb="FF000000"/>
        <rFont val="微軟正黑體"/>
        <family val="2"/>
        <charset val="136"/>
      </rPr>
      <t>金屬建材批發業</t>
    </r>
  </si>
  <si>
    <t>4619</t>
  </si>
  <si>
    <r>
      <rPr>
        <sz val="10"/>
        <color rgb="FF000000"/>
        <rFont val="微軟正黑體"/>
        <family val="2"/>
        <charset val="136"/>
      </rPr>
      <t>其他建材批發業</t>
    </r>
  </si>
  <si>
    <t>4621</t>
  </si>
  <si>
    <r>
      <rPr>
        <sz val="10"/>
        <color rgb="FF000000"/>
        <rFont val="微軟正黑體"/>
        <family val="2"/>
        <charset val="136"/>
      </rPr>
      <t>化學原料批發業</t>
    </r>
  </si>
  <si>
    <t>4622</t>
  </si>
  <si>
    <r>
      <rPr>
        <sz val="10"/>
        <color rgb="FF000000"/>
        <rFont val="微軟正黑體"/>
        <family val="2"/>
        <charset val="136"/>
      </rPr>
      <t>化學製品批發業</t>
    </r>
  </si>
  <si>
    <t>4631</t>
  </si>
  <si>
    <r>
      <rPr>
        <sz val="10"/>
        <color rgb="FF000000"/>
        <rFont val="微軟正黑體"/>
        <family val="2"/>
        <charset val="136"/>
      </rPr>
      <t>石油製品燃料批發業</t>
    </r>
  </si>
  <si>
    <t>4639</t>
  </si>
  <si>
    <r>
      <rPr>
        <sz val="10"/>
        <color rgb="FF000000"/>
        <rFont val="微軟正黑體"/>
        <family val="2"/>
        <charset val="136"/>
      </rPr>
      <t>其他燃料批發業</t>
    </r>
  </si>
  <si>
    <t>4641</t>
  </si>
  <si>
    <r>
      <rPr>
        <sz val="10"/>
        <color rgb="FF000000"/>
        <rFont val="微軟正黑體"/>
        <family val="2"/>
        <charset val="136"/>
      </rPr>
      <t>電腦及其週邊設備、軟體批發業</t>
    </r>
  </si>
  <si>
    <t>4642</t>
  </si>
  <si>
    <r>
      <rPr>
        <sz val="10"/>
        <color rgb="FF000000"/>
        <rFont val="微軟正黑體"/>
        <family val="2"/>
        <charset val="136"/>
      </rPr>
      <t>電子設備及其零組件批發業</t>
    </r>
  </si>
  <si>
    <t>4643</t>
  </si>
  <si>
    <r>
      <rPr>
        <sz val="10"/>
        <color rgb="FF000000"/>
        <rFont val="微軟正黑體"/>
        <family val="2"/>
        <charset val="136"/>
      </rPr>
      <t>農用及工業用機械設備批發業</t>
    </r>
  </si>
  <si>
    <t>4644</t>
  </si>
  <si>
    <r>
      <rPr>
        <sz val="10"/>
        <color rgb="FF000000"/>
        <rFont val="微軟正黑體"/>
        <family val="2"/>
        <charset val="136"/>
      </rPr>
      <t>辦公用機械器具批發業</t>
    </r>
  </si>
  <si>
    <t>4649</t>
  </si>
  <si>
    <r>
      <rPr>
        <sz val="10"/>
        <color rgb="FF000000"/>
        <rFont val="微軟正黑體"/>
        <family val="2"/>
        <charset val="136"/>
      </rPr>
      <t>其他機械器具批發業</t>
    </r>
  </si>
  <si>
    <t>4651</t>
  </si>
  <si>
    <r>
      <rPr>
        <sz val="10"/>
        <color rgb="FF000000"/>
        <rFont val="微軟正黑體"/>
        <family val="2"/>
        <charset val="136"/>
      </rPr>
      <t>汽車批發業</t>
    </r>
  </si>
  <si>
    <t>4652</t>
  </si>
  <si>
    <r>
      <rPr>
        <sz val="10"/>
        <color rgb="FF000000"/>
        <rFont val="微軟正黑體"/>
        <family val="2"/>
        <charset val="136"/>
      </rPr>
      <t>機車批發業</t>
    </r>
  </si>
  <si>
    <t>4653</t>
  </si>
  <si>
    <r>
      <rPr>
        <sz val="10"/>
        <color rgb="FF000000"/>
        <rFont val="微軟正黑體"/>
        <family val="2"/>
        <charset val="136"/>
      </rPr>
      <t>汽機車零配件、用品批發業</t>
    </r>
  </si>
  <si>
    <t>4691</t>
  </si>
  <si>
    <r>
      <rPr>
        <sz val="10"/>
        <color rgb="FF000000"/>
        <rFont val="微軟正黑體"/>
        <family val="2"/>
        <charset val="136"/>
      </rPr>
      <t>回收物料批發業</t>
    </r>
  </si>
  <si>
    <t>4699</t>
  </si>
  <si>
    <r>
      <rPr>
        <sz val="10"/>
        <color rgb="FF000000"/>
        <rFont val="微軟正黑體"/>
        <family val="2"/>
        <charset val="136"/>
      </rPr>
      <t>未分類其他專賣批發業</t>
    </r>
  </si>
  <si>
    <t>4711</t>
  </si>
  <si>
    <r>
      <rPr>
        <sz val="10"/>
        <color rgb="FF000000"/>
        <rFont val="微軟正黑體"/>
        <family val="2"/>
        <charset val="136"/>
      </rPr>
      <t>食品飲料為主之綜合商品零售業</t>
    </r>
  </si>
  <si>
    <t>4719</t>
  </si>
  <si>
    <r>
      <rPr>
        <sz val="10"/>
        <color rgb="FF000000"/>
        <rFont val="微軟正黑體"/>
        <family val="2"/>
        <charset val="136"/>
      </rPr>
      <t>其他綜合商品零售業</t>
    </r>
  </si>
  <si>
    <t>4721</t>
  </si>
  <si>
    <r>
      <rPr>
        <sz val="10"/>
        <color rgb="FF000000"/>
        <rFont val="微軟正黑體"/>
        <family val="2"/>
        <charset val="136"/>
      </rPr>
      <t>蔬果零售業</t>
    </r>
  </si>
  <si>
    <t>4722</t>
  </si>
  <si>
    <r>
      <rPr>
        <sz val="10"/>
        <color rgb="FF000000"/>
        <rFont val="微軟正黑體"/>
        <family val="2"/>
        <charset val="136"/>
      </rPr>
      <t>肉品零售業</t>
    </r>
  </si>
  <si>
    <t>4723</t>
  </si>
  <si>
    <r>
      <rPr>
        <sz val="10"/>
        <color rgb="FF000000"/>
        <rFont val="微軟正黑體"/>
        <family val="2"/>
        <charset val="136"/>
      </rPr>
      <t>水產品零售業</t>
    </r>
  </si>
  <si>
    <t>4729</t>
  </si>
  <si>
    <r>
      <rPr>
        <sz val="10"/>
        <color rgb="FF000000"/>
        <rFont val="微軟正黑體"/>
        <family val="2"/>
        <charset val="136"/>
      </rPr>
      <t>其他食品及飲料、菸草製品零售業</t>
    </r>
  </si>
  <si>
    <t>4731</t>
  </si>
  <si>
    <r>
      <rPr>
        <sz val="10"/>
        <color rgb="FF000000"/>
        <rFont val="微軟正黑體"/>
        <family val="2"/>
        <charset val="136"/>
      </rPr>
      <t>布疋零售業</t>
    </r>
  </si>
  <si>
    <t>4732</t>
  </si>
  <si>
    <r>
      <rPr>
        <sz val="10"/>
        <color rgb="FF000000"/>
        <rFont val="微軟正黑體"/>
        <family val="2"/>
        <charset val="136"/>
      </rPr>
      <t>服裝及其配件零售業</t>
    </r>
  </si>
  <si>
    <t>4733</t>
  </si>
  <si>
    <r>
      <rPr>
        <sz val="10"/>
        <color rgb="FF000000"/>
        <rFont val="微軟正黑體"/>
        <family val="2"/>
        <charset val="136"/>
      </rPr>
      <t>鞋類零售業</t>
    </r>
  </si>
  <si>
    <t>4739</t>
  </si>
  <si>
    <r>
      <rPr>
        <sz val="10"/>
        <color rgb="FF000000"/>
        <rFont val="微軟正黑體"/>
        <family val="2"/>
        <charset val="136"/>
      </rPr>
      <t>其他服飾品零售業</t>
    </r>
  </si>
  <si>
    <t>4741</t>
  </si>
  <si>
    <r>
      <rPr>
        <sz val="10"/>
        <color rgb="FF000000"/>
        <rFont val="微軟正黑體"/>
        <family val="2"/>
        <charset val="136"/>
      </rPr>
      <t>家庭電器零售業</t>
    </r>
  </si>
  <si>
    <t>4742</t>
  </si>
  <si>
    <r>
      <rPr>
        <sz val="10"/>
        <color rgb="FF000000"/>
        <rFont val="微軟正黑體"/>
        <family val="2"/>
        <charset val="136"/>
      </rPr>
      <t>家具零售業</t>
    </r>
  </si>
  <si>
    <t>4743</t>
  </si>
  <si>
    <r>
      <rPr>
        <sz val="10"/>
        <color rgb="FF000000"/>
        <rFont val="微軟正黑體"/>
        <family val="2"/>
        <charset val="136"/>
      </rPr>
      <t>家飾品零售業</t>
    </r>
  </si>
  <si>
    <t>4744</t>
  </si>
  <si>
    <r>
      <rPr>
        <sz val="10"/>
        <color rgb="FF000000"/>
        <rFont val="微軟正黑體"/>
        <family val="2"/>
        <charset val="136"/>
      </rPr>
      <t>鐘錶及眼鏡零售業</t>
    </r>
  </si>
  <si>
    <t>4745</t>
  </si>
  <si>
    <r>
      <rPr>
        <sz val="10"/>
        <color rgb="FF000000"/>
        <rFont val="微軟正黑體"/>
        <family val="2"/>
        <charset val="136"/>
      </rPr>
      <t>珠寶及貴金屬製品零售業</t>
    </r>
  </si>
  <si>
    <t>4749</t>
  </si>
  <si>
    <r>
      <rPr>
        <sz val="10"/>
        <color rgb="FF000000"/>
        <rFont val="微軟正黑體"/>
        <family val="2"/>
        <charset val="136"/>
      </rPr>
      <t>其他家庭器具及用品零售業</t>
    </r>
  </si>
  <si>
    <t>4751</t>
  </si>
  <si>
    <r>
      <rPr>
        <sz val="10"/>
        <color rgb="FF000000"/>
        <rFont val="微軟正黑體"/>
        <family val="2"/>
        <charset val="136"/>
      </rPr>
      <t>藥品及醫療用品零售業</t>
    </r>
  </si>
  <si>
    <t>4752</t>
  </si>
  <si>
    <r>
      <rPr>
        <sz val="10"/>
        <color rgb="FF000000"/>
        <rFont val="微軟正黑體"/>
        <family val="2"/>
        <charset val="136"/>
      </rPr>
      <t>化粧品零售業</t>
    </r>
  </si>
  <si>
    <t>4761</t>
  </si>
  <si>
    <r>
      <rPr>
        <sz val="10"/>
        <color rgb="FF000000"/>
        <rFont val="微軟正黑體"/>
        <family val="2"/>
        <charset val="136"/>
      </rPr>
      <t>書籍、文具零售業</t>
    </r>
  </si>
  <si>
    <t>4762</t>
  </si>
  <si>
    <r>
      <rPr>
        <sz val="10"/>
        <color rgb="FF000000"/>
        <rFont val="微軟正黑體"/>
        <family val="2"/>
        <charset val="136"/>
      </rPr>
      <t>運動用品、器材零售業</t>
    </r>
  </si>
  <si>
    <t>4763</t>
  </si>
  <si>
    <r>
      <rPr>
        <sz val="10"/>
        <color rgb="FF000000"/>
        <rFont val="微軟正黑體"/>
        <family val="2"/>
        <charset val="136"/>
      </rPr>
      <t>玩具、娛樂用品零售業</t>
    </r>
  </si>
  <si>
    <t>4764</t>
  </si>
  <si>
    <r>
      <rPr>
        <sz val="10"/>
        <color rgb="FF000000"/>
        <rFont val="微軟正黑體"/>
        <family val="2"/>
        <charset val="136"/>
      </rPr>
      <t>音樂帶及影片零售業</t>
    </r>
  </si>
  <si>
    <t>4810</t>
  </si>
  <si>
    <r>
      <rPr>
        <sz val="10"/>
        <color rgb="FF000000"/>
        <rFont val="微軟正黑體"/>
        <family val="2"/>
        <charset val="136"/>
      </rPr>
      <t>建材零售業</t>
    </r>
  </si>
  <si>
    <t>4821</t>
  </si>
  <si>
    <r>
      <rPr>
        <sz val="10"/>
        <color rgb="FF000000"/>
        <rFont val="微軟正黑體"/>
        <family val="2"/>
        <charset val="136"/>
      </rPr>
      <t>加油站業</t>
    </r>
  </si>
  <si>
    <t>4829</t>
  </si>
  <si>
    <r>
      <rPr>
        <sz val="10"/>
        <color rgb="FF000000"/>
        <rFont val="微軟正黑體"/>
        <family val="2"/>
        <charset val="136"/>
      </rPr>
      <t>其他燃料零售業</t>
    </r>
  </si>
  <si>
    <t>4831</t>
  </si>
  <si>
    <r>
      <rPr>
        <sz val="10"/>
        <color rgb="FF000000"/>
        <rFont val="微軟正黑體"/>
        <family val="2"/>
        <charset val="136"/>
      </rPr>
      <t>電腦及其週邊設備、軟體零售業</t>
    </r>
  </si>
  <si>
    <t>4832</t>
  </si>
  <si>
    <r>
      <rPr>
        <sz val="10"/>
        <color rgb="FF000000"/>
        <rFont val="微軟正黑體"/>
        <family val="2"/>
        <charset val="136"/>
      </rPr>
      <t>通訊設備零售業</t>
    </r>
  </si>
  <si>
    <t>4833</t>
  </si>
  <si>
    <r>
      <rPr>
        <sz val="10"/>
        <color rgb="FF000000"/>
        <rFont val="微軟正黑體"/>
        <family val="2"/>
        <charset val="136"/>
      </rPr>
      <t>視聽設備零售業</t>
    </r>
  </si>
  <si>
    <t>4841</t>
  </si>
  <si>
    <r>
      <rPr>
        <sz val="10"/>
        <color rgb="FF000000"/>
        <rFont val="微軟正黑體"/>
        <family val="2"/>
        <charset val="136"/>
      </rPr>
      <t>汽車零售業</t>
    </r>
  </si>
  <si>
    <t>4842</t>
  </si>
  <si>
    <r>
      <rPr>
        <sz val="10"/>
        <color rgb="FF000000"/>
        <rFont val="微軟正黑體"/>
        <family val="2"/>
        <charset val="136"/>
      </rPr>
      <t>機車零售業</t>
    </r>
  </si>
  <si>
    <t>4843</t>
  </si>
  <si>
    <r>
      <rPr>
        <sz val="10"/>
        <color rgb="FF000000"/>
        <rFont val="微軟正黑體"/>
        <family val="2"/>
        <charset val="136"/>
      </rPr>
      <t>汽機車零配件、用品零售業</t>
    </r>
  </si>
  <si>
    <t>4851</t>
  </si>
  <si>
    <r>
      <rPr>
        <sz val="10"/>
        <color rgb="FF000000"/>
        <rFont val="微軟正黑體"/>
        <family val="2"/>
        <charset val="136"/>
      </rPr>
      <t>花卉零售業</t>
    </r>
  </si>
  <si>
    <t>4852</t>
  </si>
  <si>
    <r>
      <rPr>
        <sz val="10"/>
        <color rgb="FF000000"/>
        <rFont val="微軟正黑體"/>
        <family val="2"/>
        <charset val="136"/>
      </rPr>
      <t>其他全新商品零售業</t>
    </r>
  </si>
  <si>
    <t>4853</t>
  </si>
  <si>
    <r>
      <rPr>
        <sz val="10"/>
        <color rgb="FF000000"/>
        <rFont val="微軟正黑體"/>
        <family val="2"/>
        <charset val="136"/>
      </rPr>
      <t>中古商品零售業</t>
    </r>
  </si>
  <si>
    <t>4861</t>
  </si>
  <si>
    <r>
      <rPr>
        <sz val="10"/>
        <color rgb="FF000000"/>
        <rFont val="微軟正黑體"/>
        <family val="2"/>
        <charset val="136"/>
      </rPr>
      <t>食品、飲料及菸草製品之零售攤販業</t>
    </r>
  </si>
  <si>
    <t>4862</t>
  </si>
  <si>
    <r>
      <rPr>
        <sz val="10"/>
        <color rgb="FF000000"/>
        <rFont val="微軟正黑體"/>
        <family val="2"/>
        <charset val="136"/>
      </rPr>
      <t>紡織品、服裝及鞋類之零售攤販業</t>
    </r>
  </si>
  <si>
    <t>4869</t>
  </si>
  <si>
    <r>
      <rPr>
        <sz val="10"/>
        <color rgb="FF000000"/>
        <rFont val="微軟正黑體"/>
        <family val="2"/>
        <charset val="136"/>
      </rPr>
      <t>其他商品之零售攤販業</t>
    </r>
  </si>
  <si>
    <t>4871</t>
  </si>
  <si>
    <r>
      <rPr>
        <sz val="10"/>
        <color rgb="FF000000"/>
        <rFont val="微軟正黑體"/>
        <family val="2"/>
        <charset val="136"/>
      </rPr>
      <t>電子購物及郵購業</t>
    </r>
  </si>
  <si>
    <t>4872</t>
  </si>
  <si>
    <r>
      <rPr>
        <sz val="10"/>
        <color rgb="FF000000"/>
        <rFont val="微軟正黑體"/>
        <family val="2"/>
        <charset val="136"/>
      </rPr>
      <t>直銷業</t>
    </r>
  </si>
  <si>
    <t>4879</t>
  </si>
  <si>
    <r>
      <rPr>
        <sz val="10"/>
        <color rgb="FF000000"/>
        <rFont val="微軟正黑體"/>
        <family val="2"/>
        <charset val="136"/>
      </rPr>
      <t>未分類其他無店面零售業</t>
    </r>
  </si>
  <si>
    <t>4910</t>
  </si>
  <si>
    <r>
      <rPr>
        <sz val="10"/>
        <color rgb="FF000000"/>
        <rFont val="微軟正黑體"/>
        <family val="2"/>
        <charset val="136"/>
      </rPr>
      <t>鐵路運輸業</t>
    </r>
  </si>
  <si>
    <t>4920</t>
  </si>
  <si>
    <r>
      <rPr>
        <sz val="10"/>
        <color rgb="FF000000"/>
        <rFont val="微軟正黑體"/>
        <family val="2"/>
        <charset val="136"/>
      </rPr>
      <t>大眾捷運系統運輸業</t>
    </r>
  </si>
  <si>
    <t>4931</t>
  </si>
  <si>
    <r>
      <rPr>
        <sz val="10"/>
        <color rgb="FF000000"/>
        <rFont val="微軟正黑體"/>
        <family val="2"/>
        <charset val="136"/>
      </rPr>
      <t>公共汽車客運業</t>
    </r>
  </si>
  <si>
    <t>4932</t>
  </si>
  <si>
    <r>
      <rPr>
        <sz val="10"/>
        <color rgb="FF000000"/>
        <rFont val="微軟正黑體"/>
        <family val="2"/>
        <charset val="136"/>
      </rPr>
      <t>計程車客運業</t>
    </r>
  </si>
  <si>
    <t>4939</t>
  </si>
  <si>
    <r>
      <rPr>
        <sz val="10"/>
        <color rgb="FF000000"/>
        <rFont val="微軟正黑體"/>
        <family val="2"/>
        <charset val="136"/>
      </rPr>
      <t>其他汽車客運業</t>
    </r>
  </si>
  <si>
    <t>4940</t>
  </si>
  <si>
    <r>
      <rPr>
        <sz val="10"/>
        <color rgb="FF000000"/>
        <rFont val="微軟正黑體"/>
        <family val="2"/>
        <charset val="136"/>
      </rPr>
      <t>汽車貨運業</t>
    </r>
  </si>
  <si>
    <t>4990</t>
  </si>
  <si>
    <r>
      <rPr>
        <sz val="10"/>
        <color rgb="FF000000"/>
        <rFont val="微軟正黑體"/>
        <family val="2"/>
        <charset val="136"/>
      </rPr>
      <t>其他陸上運輸業</t>
    </r>
  </si>
  <si>
    <t>5010</t>
  </si>
  <si>
    <r>
      <rPr>
        <sz val="10"/>
        <color rgb="FF000000"/>
        <rFont val="微軟正黑體"/>
        <family val="2"/>
        <charset val="136"/>
      </rPr>
      <t>海洋水運業</t>
    </r>
  </si>
  <si>
    <t>5020</t>
  </si>
  <si>
    <r>
      <rPr>
        <sz val="10"/>
        <color rgb="FF000000"/>
        <rFont val="微軟正黑體"/>
        <family val="2"/>
        <charset val="136"/>
      </rPr>
      <t>內河及湖泊水運業</t>
    </r>
  </si>
  <si>
    <t>5101</t>
  </si>
  <si>
    <r>
      <rPr>
        <sz val="10"/>
        <color rgb="FF000000"/>
        <rFont val="微軟正黑體"/>
        <family val="2"/>
        <charset val="136"/>
      </rPr>
      <t>民用航空運輸業</t>
    </r>
  </si>
  <si>
    <t>5102</t>
  </si>
  <si>
    <r>
      <rPr>
        <sz val="10"/>
        <color rgb="FF000000"/>
        <rFont val="微軟正黑體"/>
        <family val="2"/>
        <charset val="136"/>
      </rPr>
      <t>普通航空業</t>
    </r>
  </si>
  <si>
    <t>5210</t>
  </si>
  <si>
    <r>
      <rPr>
        <sz val="10"/>
        <color rgb="FF000000"/>
        <rFont val="微軟正黑體"/>
        <family val="2"/>
        <charset val="136"/>
      </rPr>
      <t>報關業</t>
    </r>
  </si>
  <si>
    <t>5220</t>
  </si>
  <si>
    <r>
      <rPr>
        <sz val="10"/>
        <color rgb="FF000000"/>
        <rFont val="微軟正黑體"/>
        <family val="2"/>
        <charset val="136"/>
      </rPr>
      <t>船務代理業</t>
    </r>
  </si>
  <si>
    <t>5231</t>
  </si>
  <si>
    <r>
      <rPr>
        <sz val="10"/>
        <color rgb="FF000000"/>
        <rFont val="微軟正黑體"/>
        <family val="2"/>
        <charset val="136"/>
      </rPr>
      <t>陸上貨運承攬業</t>
    </r>
  </si>
  <si>
    <t>5232</t>
  </si>
  <si>
    <r>
      <rPr>
        <sz val="10"/>
        <color rgb="FF000000"/>
        <rFont val="微軟正黑體"/>
        <family val="2"/>
        <charset val="136"/>
      </rPr>
      <t>海洋貨運承攬業</t>
    </r>
  </si>
  <si>
    <t>5233</t>
  </si>
  <si>
    <r>
      <rPr>
        <sz val="10"/>
        <color rgb="FF000000"/>
        <rFont val="微軟正黑體"/>
        <family val="2"/>
        <charset val="136"/>
      </rPr>
      <t>航空貨運承攬業</t>
    </r>
  </si>
  <si>
    <t>5241</t>
  </si>
  <si>
    <r>
      <rPr>
        <sz val="10"/>
        <color rgb="FF000000"/>
        <rFont val="微軟正黑體"/>
        <family val="2"/>
        <charset val="136"/>
      </rPr>
      <t>停車場業</t>
    </r>
  </si>
  <si>
    <t>5249</t>
  </si>
  <si>
    <r>
      <rPr>
        <sz val="10"/>
        <color rgb="FF000000"/>
        <rFont val="微軟正黑體"/>
        <family val="2"/>
        <charset val="136"/>
      </rPr>
      <t>其他陸上運輸輔助業</t>
    </r>
  </si>
  <si>
    <t>5251</t>
  </si>
  <si>
    <r>
      <rPr>
        <sz val="10"/>
        <color rgb="FF000000"/>
        <rFont val="微軟正黑體"/>
        <family val="2"/>
        <charset val="136"/>
      </rPr>
      <t>港埠業</t>
    </r>
  </si>
  <si>
    <t>5259</t>
  </si>
  <si>
    <r>
      <rPr>
        <sz val="10"/>
        <color rgb="FF000000"/>
        <rFont val="微軟正黑體"/>
        <family val="2"/>
        <charset val="136"/>
      </rPr>
      <t>其他水上運輸輔助業</t>
    </r>
  </si>
  <si>
    <t>5260</t>
  </si>
  <si>
    <r>
      <rPr>
        <sz val="10"/>
        <color rgb="FF000000"/>
        <rFont val="微軟正黑體"/>
        <family val="2"/>
        <charset val="136"/>
      </rPr>
      <t>航空運輸輔助業</t>
    </r>
  </si>
  <si>
    <t>5290</t>
  </si>
  <si>
    <r>
      <rPr>
        <sz val="10"/>
        <color rgb="FF000000"/>
        <rFont val="微軟正黑體"/>
        <family val="2"/>
        <charset val="136"/>
      </rPr>
      <t>其他運輸輔助業</t>
    </r>
  </si>
  <si>
    <t>5301</t>
  </si>
  <si>
    <r>
      <rPr>
        <sz val="10"/>
        <color rgb="FF000000"/>
        <rFont val="微軟正黑體"/>
        <family val="2"/>
        <charset val="136"/>
      </rPr>
      <t>普通倉儲業</t>
    </r>
  </si>
  <si>
    <t>5302</t>
  </si>
  <si>
    <r>
      <rPr>
        <sz val="10"/>
        <color rgb="FF000000"/>
        <rFont val="微軟正黑體"/>
        <family val="2"/>
        <charset val="136"/>
      </rPr>
      <t>冷凍冷藏倉儲業</t>
    </r>
  </si>
  <si>
    <t>5410</t>
  </si>
  <si>
    <r>
      <rPr>
        <sz val="10"/>
        <color rgb="FF000000"/>
        <rFont val="微軟正黑體"/>
        <family val="2"/>
        <charset val="136"/>
      </rPr>
      <t>郵政業</t>
    </r>
  </si>
  <si>
    <t>5420</t>
  </si>
  <si>
    <r>
      <rPr>
        <sz val="10"/>
        <color rgb="FF000000"/>
        <rFont val="微軟正黑體"/>
        <family val="2"/>
        <charset val="136"/>
      </rPr>
      <t>快遞服務業</t>
    </r>
  </si>
  <si>
    <t>5510</t>
  </si>
  <si>
    <r>
      <rPr>
        <sz val="10"/>
        <color rgb="FF000000"/>
        <rFont val="微軟正黑體"/>
        <family val="2"/>
        <charset val="136"/>
      </rPr>
      <t>短期住宿服務業</t>
    </r>
  </si>
  <si>
    <t>5590</t>
  </si>
  <si>
    <r>
      <rPr>
        <sz val="10"/>
        <color rgb="FF000000"/>
        <rFont val="微軟正黑體"/>
        <family val="2"/>
        <charset val="136"/>
      </rPr>
      <t>其他住宿服務業</t>
    </r>
  </si>
  <si>
    <t>5610</t>
  </si>
  <si>
    <r>
      <rPr>
        <sz val="10"/>
        <color rgb="FF000000"/>
        <rFont val="微軟正黑體"/>
        <family val="2"/>
        <charset val="136"/>
      </rPr>
      <t>餐館業</t>
    </r>
  </si>
  <si>
    <t>5621</t>
  </si>
  <si>
    <r>
      <rPr>
        <sz val="10"/>
        <color rgb="FF000000"/>
        <rFont val="微軟正黑體"/>
        <family val="2"/>
        <charset val="136"/>
      </rPr>
      <t>非酒精飲料店業</t>
    </r>
  </si>
  <si>
    <t>5622</t>
  </si>
  <si>
    <r>
      <rPr>
        <sz val="10"/>
        <color rgb="FF000000"/>
        <rFont val="微軟正黑體"/>
        <family val="2"/>
        <charset val="136"/>
      </rPr>
      <t>酒精飲料店業</t>
    </r>
  </si>
  <si>
    <t>5631</t>
  </si>
  <si>
    <r>
      <rPr>
        <sz val="10"/>
        <color rgb="FF000000"/>
        <rFont val="微軟正黑體"/>
        <family val="2"/>
        <charset val="136"/>
      </rPr>
      <t>餐食攤販業</t>
    </r>
  </si>
  <si>
    <t>5632</t>
  </si>
  <si>
    <r>
      <rPr>
        <sz val="10"/>
        <color rgb="FF000000"/>
        <rFont val="微軟正黑體"/>
        <family val="2"/>
        <charset val="136"/>
      </rPr>
      <t>調理飲料攤販業</t>
    </r>
  </si>
  <si>
    <t>5690</t>
  </si>
  <si>
    <r>
      <rPr>
        <sz val="10"/>
        <color rgb="FF000000"/>
        <rFont val="微軟正黑體"/>
        <family val="2"/>
        <charset val="136"/>
      </rPr>
      <t>其他餐飲業</t>
    </r>
  </si>
  <si>
    <t>5811</t>
  </si>
  <si>
    <r>
      <rPr>
        <sz val="10"/>
        <color rgb="FF000000"/>
        <rFont val="微軟正黑體"/>
        <family val="2"/>
        <charset val="136"/>
      </rPr>
      <t>新聞出版業</t>
    </r>
  </si>
  <si>
    <t>5812</t>
  </si>
  <si>
    <r>
      <rPr>
        <sz val="10"/>
        <color rgb="FF000000"/>
        <rFont val="微軟正黑體"/>
        <family val="2"/>
        <charset val="136"/>
      </rPr>
      <t>雜誌（期刊）出版業</t>
    </r>
  </si>
  <si>
    <t>5813</t>
  </si>
  <si>
    <r>
      <rPr>
        <sz val="10"/>
        <color rgb="FF000000"/>
        <rFont val="微軟正黑體"/>
        <family val="2"/>
        <charset val="136"/>
      </rPr>
      <t>書籍出版業</t>
    </r>
  </si>
  <si>
    <t>5819</t>
  </si>
  <si>
    <r>
      <rPr>
        <sz val="10"/>
        <color rgb="FF000000"/>
        <rFont val="微軟正黑體"/>
        <family val="2"/>
        <charset val="136"/>
      </rPr>
      <t>其他出版業</t>
    </r>
  </si>
  <si>
    <t>5820</t>
  </si>
  <si>
    <r>
      <rPr>
        <sz val="10"/>
        <color rgb="FF000000"/>
        <rFont val="微軟正黑體"/>
        <family val="2"/>
        <charset val="136"/>
      </rPr>
      <t>軟體出版業</t>
    </r>
  </si>
  <si>
    <t>5911</t>
  </si>
  <si>
    <r>
      <rPr>
        <sz val="10"/>
        <color rgb="FF000000"/>
        <rFont val="微軟正黑體"/>
        <family val="2"/>
        <charset val="136"/>
      </rPr>
      <t>影片製作業</t>
    </r>
  </si>
  <si>
    <t>5912</t>
  </si>
  <si>
    <r>
      <rPr>
        <sz val="10"/>
        <color rgb="FF000000"/>
        <rFont val="微軟正黑體"/>
        <family val="2"/>
        <charset val="136"/>
      </rPr>
      <t>影片後製服務業</t>
    </r>
  </si>
  <si>
    <t>5913</t>
  </si>
  <si>
    <r>
      <rPr>
        <sz val="10"/>
        <color rgb="FF000000"/>
        <rFont val="微軟正黑體"/>
        <family val="2"/>
        <charset val="136"/>
      </rPr>
      <t>影片發行業</t>
    </r>
  </si>
  <si>
    <t>5914</t>
  </si>
  <si>
    <r>
      <rPr>
        <sz val="10"/>
        <color rgb="FF000000"/>
        <rFont val="微軟正黑體"/>
        <family val="2"/>
        <charset val="136"/>
      </rPr>
      <t>影片放映業</t>
    </r>
  </si>
  <si>
    <t>5920</t>
  </si>
  <si>
    <r>
      <rPr>
        <sz val="10"/>
        <color rgb="FF000000"/>
        <rFont val="微軟正黑體"/>
        <family val="2"/>
        <charset val="136"/>
      </rPr>
      <t>聲音錄製及音樂出版業</t>
    </r>
  </si>
  <si>
    <t>6010</t>
  </si>
  <si>
    <r>
      <rPr>
        <sz val="10"/>
        <color rgb="FF000000"/>
        <rFont val="微軟正黑體"/>
        <family val="2"/>
        <charset val="136"/>
      </rPr>
      <t>廣播業</t>
    </r>
  </si>
  <si>
    <t>6021</t>
  </si>
  <si>
    <r>
      <rPr>
        <sz val="10"/>
        <color rgb="FF000000"/>
        <rFont val="微軟正黑體"/>
        <family val="2"/>
        <charset val="136"/>
      </rPr>
      <t>電視傳播業</t>
    </r>
  </si>
  <si>
    <t>6022</t>
  </si>
  <si>
    <r>
      <rPr>
        <sz val="10"/>
        <color rgb="FF000000"/>
        <rFont val="微軟正黑體"/>
        <family val="2"/>
        <charset val="136"/>
      </rPr>
      <t>有線及其他付費節目播送業</t>
    </r>
  </si>
  <si>
    <t>6100</t>
  </si>
  <si>
    <r>
      <rPr>
        <sz val="10"/>
        <color rgb="FF000000"/>
        <rFont val="微軟正黑體"/>
        <family val="2"/>
        <charset val="136"/>
      </rPr>
      <t>電信業</t>
    </r>
  </si>
  <si>
    <t>6201</t>
  </si>
  <si>
    <r>
      <rPr>
        <sz val="10"/>
        <color rgb="FF000000"/>
        <rFont val="微軟正黑體"/>
        <family val="2"/>
        <charset val="136"/>
      </rPr>
      <t>電腦軟體設計業</t>
    </r>
  </si>
  <si>
    <t>6202</t>
  </si>
  <si>
    <r>
      <rPr>
        <sz val="10"/>
        <color rgb="FF000000"/>
        <rFont val="微軟正黑體"/>
        <family val="2"/>
        <charset val="136"/>
      </rPr>
      <t>電腦系統整合服務業</t>
    </r>
  </si>
  <si>
    <t>6209</t>
  </si>
  <si>
    <r>
      <rPr>
        <sz val="10"/>
        <color rgb="FF000000"/>
        <rFont val="微軟正黑體"/>
        <family val="2"/>
        <charset val="136"/>
      </rPr>
      <t>其他電腦系統設計服務業</t>
    </r>
  </si>
  <si>
    <t>6311</t>
  </si>
  <si>
    <r>
      <rPr>
        <sz val="10"/>
        <color rgb="FF000000"/>
        <rFont val="微軟正黑體"/>
        <family val="2"/>
        <charset val="136"/>
      </rPr>
      <t>入口網站經營業</t>
    </r>
  </si>
  <si>
    <t>6312</t>
  </si>
  <si>
    <r>
      <rPr>
        <sz val="10"/>
        <color rgb="FF000000"/>
        <rFont val="微軟正黑體"/>
        <family val="2"/>
        <charset val="136"/>
      </rPr>
      <t>資料處理、網站代管及相關服務業</t>
    </r>
  </si>
  <si>
    <t>6391</t>
  </si>
  <si>
    <r>
      <rPr>
        <sz val="10"/>
        <color rgb="FF000000"/>
        <rFont val="微軟正黑體"/>
        <family val="2"/>
        <charset val="136"/>
      </rPr>
      <t>新聞供應業</t>
    </r>
  </si>
  <si>
    <t>6399</t>
  </si>
  <si>
    <r>
      <rPr>
        <sz val="10"/>
        <color rgb="FF000000"/>
        <rFont val="微軟正黑體"/>
        <family val="2"/>
        <charset val="136"/>
      </rPr>
      <t>未分類其他資訊供應服務業</t>
    </r>
  </si>
  <si>
    <t>6411</t>
  </si>
  <si>
    <r>
      <rPr>
        <sz val="10"/>
        <color rgb="FF000000"/>
        <rFont val="微軟正黑體"/>
        <family val="2"/>
        <charset val="136"/>
      </rPr>
      <t>中央銀行</t>
    </r>
  </si>
  <si>
    <t>6412</t>
  </si>
  <si>
    <r>
      <rPr>
        <sz val="10"/>
        <color rgb="FF000000"/>
        <rFont val="微軟正黑體"/>
        <family val="2"/>
        <charset val="136"/>
      </rPr>
      <t>銀行業</t>
    </r>
  </si>
  <si>
    <t>6413</t>
  </si>
  <si>
    <r>
      <rPr>
        <sz val="10"/>
        <color rgb="FF000000"/>
        <rFont val="微軟正黑體"/>
        <family val="2"/>
        <charset val="136"/>
      </rPr>
      <t>信用合作社業</t>
    </r>
  </si>
  <si>
    <t>6414</t>
  </si>
  <si>
    <r>
      <rPr>
        <sz val="10"/>
        <color rgb="FF000000"/>
        <rFont val="微軟正黑體"/>
        <family val="2"/>
        <charset val="136"/>
      </rPr>
      <t>農會、漁會信用部</t>
    </r>
  </si>
  <si>
    <t>6415</t>
  </si>
  <si>
    <r>
      <rPr>
        <sz val="10"/>
        <color rgb="FF000000"/>
        <rFont val="微軟正黑體"/>
        <family val="2"/>
        <charset val="136"/>
      </rPr>
      <t>郵政儲金匯兌業</t>
    </r>
  </si>
  <si>
    <t>6419</t>
  </si>
  <si>
    <r>
      <rPr>
        <sz val="10"/>
        <color rgb="FF000000"/>
        <rFont val="微軟正黑體"/>
        <family val="2"/>
        <charset val="136"/>
      </rPr>
      <t>其他存款機構</t>
    </r>
  </si>
  <si>
    <t>6420</t>
  </si>
  <si>
    <r>
      <rPr>
        <sz val="10"/>
        <color rgb="FF000000"/>
        <rFont val="微軟正黑體"/>
        <family val="2"/>
        <charset val="136"/>
      </rPr>
      <t>金融控股業</t>
    </r>
  </si>
  <si>
    <t>6430</t>
  </si>
  <si>
    <r>
      <rPr>
        <sz val="10"/>
        <color rgb="FF000000"/>
        <rFont val="微軟正黑體"/>
        <family val="2"/>
        <charset val="136"/>
      </rPr>
      <t>信託、基金及其他金融工具</t>
    </r>
  </si>
  <si>
    <t>6491</t>
  </si>
  <si>
    <r>
      <rPr>
        <sz val="10"/>
        <color rgb="FF000000"/>
        <rFont val="微軟正黑體"/>
        <family val="2"/>
        <charset val="136"/>
      </rPr>
      <t>金融租賃業</t>
    </r>
  </si>
  <si>
    <t>6492</t>
  </si>
  <si>
    <r>
      <rPr>
        <sz val="10"/>
        <color rgb="FF000000"/>
        <rFont val="微軟正黑體"/>
        <family val="2"/>
        <charset val="136"/>
      </rPr>
      <t>票券金融業</t>
    </r>
  </si>
  <si>
    <t>6493</t>
  </si>
  <si>
    <r>
      <rPr>
        <sz val="10"/>
        <color rgb="FF000000"/>
        <rFont val="微軟正黑體"/>
        <family val="2"/>
        <charset val="136"/>
      </rPr>
      <t>證券金融業</t>
    </r>
  </si>
  <si>
    <t>6494</t>
  </si>
  <si>
    <r>
      <rPr>
        <sz val="10"/>
        <color rgb="FF000000"/>
        <rFont val="微軟正黑體"/>
        <family val="2"/>
        <charset val="136"/>
      </rPr>
      <t>信用卡業</t>
    </r>
  </si>
  <si>
    <t>6495</t>
  </si>
  <si>
    <r>
      <rPr>
        <sz val="10"/>
        <color rgb="FF000000"/>
        <rFont val="微軟正黑體"/>
        <family val="2"/>
        <charset val="136"/>
      </rPr>
      <t>典當業</t>
    </r>
  </si>
  <si>
    <t>6496</t>
  </si>
  <si>
    <r>
      <rPr>
        <sz val="10"/>
        <color rgb="FF000000"/>
        <rFont val="微軟正黑體"/>
        <family val="2"/>
        <charset val="136"/>
      </rPr>
      <t>民間融資業</t>
    </r>
  </si>
  <si>
    <t>6499</t>
  </si>
  <si>
    <r>
      <rPr>
        <sz val="10"/>
        <color rgb="FF000000"/>
        <rFont val="微軟正黑體"/>
        <family val="2"/>
        <charset val="136"/>
      </rPr>
      <t>未分類其他金融中介業</t>
    </r>
  </si>
  <si>
    <t>6510</t>
  </si>
  <si>
    <r>
      <rPr>
        <sz val="10"/>
        <color rgb="FF000000"/>
        <rFont val="微軟正黑體"/>
        <family val="2"/>
        <charset val="136"/>
      </rPr>
      <t>人身保險業</t>
    </r>
  </si>
  <si>
    <t>6520</t>
  </si>
  <si>
    <r>
      <rPr>
        <sz val="10"/>
        <color rgb="FF000000"/>
        <rFont val="微軟正黑體"/>
        <family val="2"/>
        <charset val="136"/>
      </rPr>
      <t>財產保險業</t>
    </r>
  </si>
  <si>
    <t>6530</t>
  </si>
  <si>
    <r>
      <rPr>
        <sz val="10"/>
        <color rgb="FF000000"/>
        <rFont val="微軟正黑體"/>
        <family val="2"/>
        <charset val="136"/>
      </rPr>
      <t>再保險業</t>
    </r>
  </si>
  <si>
    <t>6540</t>
  </si>
  <si>
    <r>
      <rPr>
        <sz val="10"/>
        <color rgb="FF000000"/>
        <rFont val="微軟正黑體"/>
        <family val="2"/>
        <charset val="136"/>
      </rPr>
      <t>退休基金</t>
    </r>
  </si>
  <si>
    <t>6551</t>
  </si>
  <si>
    <r>
      <rPr>
        <sz val="10"/>
        <color rgb="FF000000"/>
        <rFont val="微軟正黑體"/>
        <family val="2"/>
        <charset val="136"/>
      </rPr>
      <t>保險代理及經紀業</t>
    </r>
  </si>
  <si>
    <t>6559</t>
  </si>
  <si>
    <r>
      <rPr>
        <sz val="10"/>
        <color rgb="FF000000"/>
        <rFont val="微軟正黑體"/>
        <family val="2"/>
        <charset val="136"/>
      </rPr>
      <t>其他保險及退休基金輔助業</t>
    </r>
  </si>
  <si>
    <t>6611</t>
  </si>
  <si>
    <r>
      <rPr>
        <sz val="10"/>
        <color rgb="FF000000"/>
        <rFont val="微軟正黑體"/>
        <family val="2"/>
        <charset val="136"/>
      </rPr>
      <t>證券商</t>
    </r>
  </si>
  <si>
    <t>6619</t>
  </si>
  <si>
    <r>
      <rPr>
        <sz val="10"/>
        <color rgb="FF000000"/>
        <rFont val="微軟正黑體"/>
        <family val="2"/>
        <charset val="136"/>
      </rPr>
      <t>其他證券業</t>
    </r>
  </si>
  <si>
    <t>6621</t>
  </si>
  <si>
    <r>
      <rPr>
        <sz val="10"/>
        <color rgb="FF000000"/>
        <rFont val="微軟正黑體"/>
        <family val="2"/>
        <charset val="136"/>
      </rPr>
      <t>期貨商</t>
    </r>
  </si>
  <si>
    <t>6629</t>
  </si>
  <si>
    <r>
      <rPr>
        <sz val="10"/>
        <color rgb="FF000000"/>
        <rFont val="微軟正黑體"/>
        <family val="2"/>
        <charset val="136"/>
      </rPr>
      <t>其他期貨業</t>
    </r>
  </si>
  <si>
    <t>6631</t>
  </si>
  <si>
    <r>
      <rPr>
        <sz val="10"/>
        <color rgb="FF000000"/>
        <rFont val="微軟正黑體"/>
        <family val="2"/>
        <charset val="136"/>
      </rPr>
      <t>投資顧問業</t>
    </r>
  </si>
  <si>
    <t>6632</t>
  </si>
  <si>
    <r>
      <rPr>
        <sz val="10"/>
        <color rgb="FF000000"/>
        <rFont val="微軟正黑體"/>
        <family val="2"/>
        <charset val="136"/>
      </rPr>
      <t>信託服務業</t>
    </r>
  </si>
  <si>
    <t>6639</t>
  </si>
  <si>
    <r>
      <rPr>
        <sz val="10"/>
        <color rgb="FF000000"/>
        <rFont val="微軟正黑體"/>
        <family val="2"/>
        <charset val="136"/>
      </rPr>
      <t>其他金融輔助業</t>
    </r>
  </si>
  <si>
    <t>6640</t>
  </si>
  <si>
    <r>
      <rPr>
        <sz val="10"/>
        <color rgb="FF000000"/>
        <rFont val="微軟正黑體"/>
        <family val="2"/>
        <charset val="136"/>
      </rPr>
      <t>基金管理業</t>
    </r>
  </si>
  <si>
    <t>6700</t>
  </si>
  <si>
    <r>
      <rPr>
        <sz val="10"/>
        <color rgb="FF000000"/>
        <rFont val="微軟正黑體"/>
        <family val="2"/>
        <charset val="136"/>
      </rPr>
      <t>不動產開發業</t>
    </r>
  </si>
  <si>
    <t>6811</t>
  </si>
  <si>
    <r>
      <rPr>
        <sz val="10"/>
        <color rgb="FF000000"/>
        <rFont val="微軟正黑體"/>
        <family val="2"/>
        <charset val="136"/>
      </rPr>
      <t>不動產租售業</t>
    </r>
  </si>
  <si>
    <t>6812</t>
  </si>
  <si>
    <r>
      <rPr>
        <sz val="10"/>
        <color rgb="FF000000"/>
        <rFont val="微軟正黑體"/>
        <family val="2"/>
        <charset val="136"/>
      </rPr>
      <t>不動產經紀業</t>
    </r>
  </si>
  <si>
    <t>6891</t>
  </si>
  <si>
    <r>
      <rPr>
        <sz val="10"/>
        <color rgb="FF000000"/>
        <rFont val="微軟正黑體"/>
        <family val="2"/>
        <charset val="136"/>
      </rPr>
      <t>不動產管理業</t>
    </r>
  </si>
  <si>
    <t>6899</t>
  </si>
  <si>
    <r>
      <rPr>
        <sz val="10"/>
        <color rgb="FF000000"/>
        <rFont val="微軟正黑體"/>
        <family val="2"/>
        <charset val="136"/>
      </rPr>
      <t>未分類其他不動產業</t>
    </r>
  </si>
  <si>
    <t>6911</t>
  </si>
  <si>
    <r>
      <rPr>
        <sz val="10"/>
        <color rgb="FF000000"/>
        <rFont val="微軟正黑體"/>
        <family val="2"/>
        <charset val="136"/>
      </rPr>
      <t>律師事務服務業</t>
    </r>
  </si>
  <si>
    <t>6912</t>
  </si>
  <si>
    <r>
      <rPr>
        <sz val="10"/>
        <color rgb="FF000000"/>
        <rFont val="微軟正黑體"/>
        <family val="2"/>
        <charset val="136"/>
      </rPr>
      <t>代書事務服務業</t>
    </r>
  </si>
  <si>
    <t>6919</t>
  </si>
  <si>
    <r>
      <rPr>
        <sz val="10"/>
        <color rgb="FF000000"/>
        <rFont val="微軟正黑體"/>
        <family val="2"/>
        <charset val="136"/>
      </rPr>
      <t>其他法律服務業</t>
    </r>
  </si>
  <si>
    <t>6920</t>
  </si>
  <si>
    <r>
      <rPr>
        <sz val="10"/>
        <color rgb="FF000000"/>
        <rFont val="微軟正黑體"/>
        <family val="2"/>
        <charset val="136"/>
      </rPr>
      <t>會計服務業</t>
    </r>
  </si>
  <si>
    <t>7010</t>
  </si>
  <si>
    <r>
      <rPr>
        <sz val="10"/>
        <color rgb="FF000000"/>
        <rFont val="微軟正黑體"/>
        <family val="2"/>
        <charset val="136"/>
      </rPr>
      <t>企業總管理機構</t>
    </r>
  </si>
  <si>
    <t>7020</t>
  </si>
  <si>
    <r>
      <rPr>
        <sz val="10"/>
        <color rgb="FF000000"/>
        <rFont val="微軟正黑體"/>
        <family val="2"/>
        <charset val="136"/>
      </rPr>
      <t>管理顧問業</t>
    </r>
  </si>
  <si>
    <t>7111</t>
  </si>
  <si>
    <r>
      <rPr>
        <sz val="10"/>
        <color rgb="FF000000"/>
        <rFont val="微軟正黑體"/>
        <family val="2"/>
        <charset val="136"/>
      </rPr>
      <t>建築服務業</t>
    </r>
  </si>
  <si>
    <t>7112</t>
  </si>
  <si>
    <r>
      <rPr>
        <sz val="10"/>
        <color rgb="FF000000"/>
        <rFont val="微軟正黑體"/>
        <family val="2"/>
        <charset val="136"/>
      </rPr>
      <t>工程服務及相關技術顧問業</t>
    </r>
  </si>
  <si>
    <t>7121</t>
  </si>
  <si>
    <r>
      <rPr>
        <sz val="10"/>
        <color rgb="FF000000"/>
        <rFont val="微軟正黑體"/>
        <family val="2"/>
        <charset val="136"/>
      </rPr>
      <t>環境檢測服務業</t>
    </r>
  </si>
  <si>
    <t>7129</t>
  </si>
  <si>
    <r>
      <rPr>
        <sz val="10"/>
        <color rgb="FF000000"/>
        <rFont val="微軟正黑體"/>
        <family val="2"/>
        <charset val="136"/>
      </rPr>
      <t>其他技術檢測及分析服務業</t>
    </r>
  </si>
  <si>
    <t>7210</t>
  </si>
  <si>
    <r>
      <rPr>
        <sz val="10"/>
        <color rgb="FF000000"/>
        <rFont val="微軟正黑體"/>
        <family val="2"/>
        <charset val="136"/>
      </rPr>
      <t>自然及工程科學研究發展服務業</t>
    </r>
  </si>
  <si>
    <t>7220</t>
  </si>
  <si>
    <r>
      <rPr>
        <sz val="10"/>
        <color rgb="FF000000"/>
        <rFont val="微軟正黑體"/>
        <family val="2"/>
        <charset val="136"/>
      </rPr>
      <t>社會及人文科學研究發展服務業</t>
    </r>
  </si>
  <si>
    <t>7230</t>
  </si>
  <si>
    <r>
      <rPr>
        <sz val="10"/>
        <color rgb="FF000000"/>
        <rFont val="微軟正黑體"/>
        <family val="2"/>
        <charset val="136"/>
      </rPr>
      <t>綜合研究發展服務業</t>
    </r>
  </si>
  <si>
    <t>7311</t>
  </si>
  <si>
    <r>
      <rPr>
        <sz val="10"/>
        <color rgb="FF000000"/>
        <rFont val="微軟正黑體"/>
        <family val="2"/>
        <charset val="136"/>
      </rPr>
      <t>一般廣告業</t>
    </r>
  </si>
  <si>
    <t>7312</t>
  </si>
  <si>
    <r>
      <rPr>
        <sz val="10"/>
        <color rgb="FF000000"/>
        <rFont val="微軟正黑體"/>
        <family val="2"/>
        <charset val="136"/>
      </rPr>
      <t>戶外廣告業</t>
    </r>
  </si>
  <si>
    <t>7319</t>
  </si>
  <si>
    <r>
      <rPr>
        <sz val="10"/>
        <color rgb="FF000000"/>
        <rFont val="微軟正黑體"/>
        <family val="2"/>
        <charset val="136"/>
      </rPr>
      <t>其他廣告業</t>
    </r>
  </si>
  <si>
    <t>7320</t>
  </si>
  <si>
    <r>
      <rPr>
        <sz val="10"/>
        <color rgb="FF000000"/>
        <rFont val="微軟正黑體"/>
        <family val="2"/>
        <charset val="136"/>
      </rPr>
      <t>市場研究及民意調查業</t>
    </r>
  </si>
  <si>
    <t>7401</t>
  </si>
  <si>
    <r>
      <rPr>
        <sz val="10"/>
        <color rgb="FF000000"/>
        <rFont val="微軟正黑體"/>
        <family val="2"/>
        <charset val="136"/>
      </rPr>
      <t>室內設計業</t>
    </r>
  </si>
  <si>
    <t>7409</t>
  </si>
  <si>
    <r>
      <rPr>
        <sz val="10"/>
        <color rgb="FF000000"/>
        <rFont val="微軟正黑體"/>
        <family val="2"/>
        <charset val="136"/>
      </rPr>
      <t>其他專門設計服務業</t>
    </r>
  </si>
  <si>
    <t>7500</t>
  </si>
  <si>
    <r>
      <rPr>
        <sz val="10"/>
        <color rgb="FF000000"/>
        <rFont val="微軟正黑體"/>
        <family val="2"/>
        <charset val="136"/>
      </rPr>
      <t>獸醫服務業</t>
    </r>
  </si>
  <si>
    <t>7601</t>
  </si>
  <si>
    <r>
      <rPr>
        <sz val="10"/>
        <color rgb="FF000000"/>
        <rFont val="微軟正黑體"/>
        <family val="2"/>
        <charset val="136"/>
      </rPr>
      <t>攝影業</t>
    </r>
  </si>
  <si>
    <t>7602</t>
  </si>
  <si>
    <r>
      <rPr>
        <sz val="10"/>
        <color rgb="FF000000"/>
        <rFont val="微軟正黑體"/>
        <family val="2"/>
        <charset val="136"/>
      </rPr>
      <t>翻譯服務業</t>
    </r>
  </si>
  <si>
    <t>7603</t>
  </si>
  <si>
    <r>
      <rPr>
        <sz val="10"/>
        <color rgb="FF000000"/>
        <rFont val="微軟正黑體"/>
        <family val="2"/>
        <charset val="136"/>
      </rPr>
      <t>藝人及模特兒等經紀業</t>
    </r>
  </si>
  <si>
    <t>7609</t>
  </si>
  <si>
    <r>
      <rPr>
        <sz val="10"/>
        <color rgb="FF000000"/>
        <rFont val="微軟正黑體"/>
        <family val="2"/>
        <charset val="136"/>
      </rPr>
      <t>未分類其他專業、科學及技術服務業</t>
    </r>
  </si>
  <si>
    <t>7711</t>
  </si>
  <si>
    <r>
      <rPr>
        <sz val="10"/>
        <color rgb="FF000000"/>
        <rFont val="微軟正黑體"/>
        <family val="2"/>
        <charset val="136"/>
      </rPr>
      <t>營造用機械設備租賃業</t>
    </r>
  </si>
  <si>
    <t>7712</t>
  </si>
  <si>
    <r>
      <rPr>
        <sz val="10"/>
        <color rgb="FF000000"/>
        <rFont val="微軟正黑體"/>
        <family val="2"/>
        <charset val="136"/>
      </rPr>
      <t>農業及其他工業用機械設備租賃業</t>
    </r>
  </si>
  <si>
    <t>7713</t>
  </si>
  <si>
    <r>
      <rPr>
        <sz val="10"/>
        <color rgb="FF000000"/>
        <rFont val="微軟正黑體"/>
        <family val="2"/>
        <charset val="136"/>
      </rPr>
      <t>辦公用機械設備租賃業</t>
    </r>
  </si>
  <si>
    <t>7719</t>
  </si>
  <si>
    <r>
      <rPr>
        <sz val="10"/>
        <color rgb="FF000000"/>
        <rFont val="微軟正黑體"/>
        <family val="2"/>
        <charset val="136"/>
      </rPr>
      <t>其他機械設備租賃業</t>
    </r>
  </si>
  <si>
    <t>7721</t>
  </si>
  <si>
    <r>
      <rPr>
        <sz val="10"/>
        <color rgb="FF000000"/>
        <rFont val="微軟正黑體"/>
        <family val="2"/>
        <charset val="136"/>
      </rPr>
      <t>汽車租賃業</t>
    </r>
  </si>
  <si>
    <t>7722</t>
  </si>
  <si>
    <r>
      <rPr>
        <sz val="10"/>
        <color rgb="FF000000"/>
        <rFont val="微軟正黑體"/>
        <family val="2"/>
        <charset val="136"/>
      </rPr>
      <t>船舶租賃業</t>
    </r>
  </si>
  <si>
    <t>7723</t>
  </si>
  <si>
    <r>
      <rPr>
        <sz val="10"/>
        <color rgb="FF000000"/>
        <rFont val="微軟正黑體"/>
        <family val="2"/>
        <charset val="136"/>
      </rPr>
      <t>貨櫃租賃業</t>
    </r>
  </si>
  <si>
    <t>7729</t>
  </si>
  <si>
    <r>
      <rPr>
        <sz val="10"/>
        <color rgb="FF000000"/>
        <rFont val="微軟正黑體"/>
        <family val="2"/>
        <charset val="136"/>
      </rPr>
      <t>其他運輸工具設備租賃業</t>
    </r>
  </si>
  <si>
    <t>7731</t>
  </si>
  <si>
    <r>
      <rPr>
        <sz val="10"/>
        <color rgb="FF000000"/>
        <rFont val="微軟正黑體"/>
        <family val="2"/>
        <charset val="136"/>
      </rPr>
      <t>運動及娛樂用品租賃業</t>
    </r>
  </si>
  <si>
    <t>7732</t>
  </si>
  <si>
    <r>
      <rPr>
        <sz val="10"/>
        <color rgb="FF000000"/>
        <rFont val="微軟正黑體"/>
        <family val="2"/>
        <charset val="136"/>
      </rPr>
      <t>錄影帶及碟片租賃業</t>
    </r>
  </si>
  <si>
    <t>7739</t>
  </si>
  <si>
    <r>
      <rPr>
        <sz val="10"/>
        <color rgb="FF000000"/>
        <rFont val="微軟正黑體"/>
        <family val="2"/>
        <charset val="136"/>
      </rPr>
      <t>其他物品租賃業</t>
    </r>
  </si>
  <si>
    <t>7740</t>
  </si>
  <si>
    <r>
      <rPr>
        <sz val="10"/>
        <color rgb="FF000000"/>
        <rFont val="微軟正黑體"/>
        <family val="2"/>
        <charset val="136"/>
      </rPr>
      <t>非金融性無形資產租賃業</t>
    </r>
  </si>
  <si>
    <t>7801</t>
  </si>
  <si>
    <r>
      <rPr>
        <sz val="10"/>
        <color rgb="FF000000"/>
        <rFont val="微軟正黑體"/>
        <family val="2"/>
        <charset val="136"/>
      </rPr>
      <t>職業介紹服務業</t>
    </r>
  </si>
  <si>
    <t>7802</t>
  </si>
  <si>
    <r>
      <rPr>
        <sz val="10"/>
        <color rgb="FF000000"/>
        <rFont val="微軟正黑體"/>
        <family val="2"/>
        <charset val="136"/>
      </rPr>
      <t>人力派遣業</t>
    </r>
  </si>
  <si>
    <t>7809</t>
  </si>
  <si>
    <r>
      <rPr>
        <sz val="10"/>
        <color rgb="FF000000"/>
        <rFont val="微軟正黑體"/>
        <family val="2"/>
        <charset val="136"/>
      </rPr>
      <t>其他就業服務業</t>
    </r>
  </si>
  <si>
    <t>7900</t>
  </si>
  <si>
    <r>
      <rPr>
        <sz val="10"/>
        <color rgb="FF000000"/>
        <rFont val="微軟正黑體"/>
        <family val="2"/>
        <charset val="136"/>
      </rPr>
      <t>旅行業</t>
    </r>
  </si>
  <si>
    <t>8001</t>
  </si>
  <si>
    <r>
      <rPr>
        <sz val="10"/>
        <color rgb="FF000000"/>
        <rFont val="微軟正黑體"/>
        <family val="2"/>
        <charset val="136"/>
      </rPr>
      <t>保全服務業</t>
    </r>
  </si>
  <si>
    <t>8002</t>
  </si>
  <si>
    <r>
      <rPr>
        <sz val="10"/>
        <color rgb="FF000000"/>
        <rFont val="微軟正黑體"/>
        <family val="2"/>
        <charset val="136"/>
      </rPr>
      <t>系統保全服務業</t>
    </r>
  </si>
  <si>
    <t>8003</t>
  </si>
  <si>
    <r>
      <rPr>
        <sz val="10"/>
        <color rgb="FF000000"/>
        <rFont val="微軟正黑體"/>
        <family val="2"/>
        <charset val="136"/>
      </rPr>
      <t>私家偵探服務業</t>
    </r>
  </si>
  <si>
    <t>8110</t>
  </si>
  <si>
    <r>
      <rPr>
        <sz val="10"/>
        <color rgb="FF000000"/>
        <rFont val="微軟正黑體"/>
        <family val="2"/>
        <charset val="136"/>
      </rPr>
      <t>複合支援服務業</t>
    </r>
  </si>
  <si>
    <t>8120</t>
  </si>
  <si>
    <r>
      <rPr>
        <sz val="10"/>
        <color rgb="FF000000"/>
        <rFont val="微軟正黑體"/>
        <family val="2"/>
        <charset val="136"/>
      </rPr>
      <t>清潔服務業</t>
    </r>
  </si>
  <si>
    <t>8130</t>
  </si>
  <si>
    <r>
      <rPr>
        <sz val="10"/>
        <color rgb="FF000000"/>
        <rFont val="微軟正黑體"/>
        <family val="2"/>
        <charset val="136"/>
      </rPr>
      <t>綠化服務業</t>
    </r>
  </si>
  <si>
    <t>8201</t>
  </si>
  <si>
    <r>
      <rPr>
        <sz val="10"/>
        <color rgb="FF000000"/>
        <rFont val="微軟正黑體"/>
        <family val="2"/>
        <charset val="136"/>
      </rPr>
      <t>代收帳款及信用調查服務業</t>
    </r>
  </si>
  <si>
    <t>8202</t>
  </si>
  <si>
    <r>
      <rPr>
        <sz val="10"/>
        <color rgb="FF000000"/>
        <rFont val="微軟正黑體"/>
        <family val="2"/>
        <charset val="136"/>
      </rPr>
      <t>會議及展覽服務業</t>
    </r>
  </si>
  <si>
    <t>8203</t>
  </si>
  <si>
    <r>
      <rPr>
        <sz val="10"/>
        <color rgb="FF000000"/>
        <rFont val="微軟正黑體"/>
        <family val="2"/>
        <charset val="136"/>
      </rPr>
      <t>影印業</t>
    </r>
  </si>
  <si>
    <t>8209</t>
  </si>
  <si>
    <r>
      <rPr>
        <sz val="10"/>
        <color rgb="FF000000"/>
        <rFont val="微軟正黑體"/>
        <family val="2"/>
        <charset val="136"/>
      </rPr>
      <t>其他業務及辦公室支援服務業</t>
    </r>
  </si>
  <si>
    <t>8311</t>
  </si>
  <si>
    <r>
      <rPr>
        <sz val="10"/>
        <color rgb="FF000000"/>
        <rFont val="微軟正黑體"/>
        <family val="2"/>
        <charset val="136"/>
      </rPr>
      <t>政府機關</t>
    </r>
  </si>
  <si>
    <t>8312</t>
  </si>
  <si>
    <r>
      <rPr>
        <sz val="10"/>
        <color rgb="FF000000"/>
        <rFont val="微軟正黑體"/>
        <family val="2"/>
        <charset val="136"/>
      </rPr>
      <t>民意機關</t>
    </r>
  </si>
  <si>
    <t>8320</t>
  </si>
  <si>
    <r>
      <rPr>
        <sz val="10"/>
        <color rgb="FF000000"/>
        <rFont val="微軟正黑體"/>
        <family val="2"/>
        <charset val="136"/>
      </rPr>
      <t>國防事務業</t>
    </r>
  </si>
  <si>
    <t>8330</t>
  </si>
  <si>
    <r>
      <rPr>
        <sz val="10"/>
        <color rgb="FF000000"/>
        <rFont val="微軟正黑體"/>
        <family val="2"/>
        <charset val="136"/>
      </rPr>
      <t>強制性社會安全</t>
    </r>
  </si>
  <si>
    <t>8400</t>
  </si>
  <si>
    <r>
      <rPr>
        <sz val="10"/>
        <color rgb="FF000000"/>
        <rFont val="微軟正黑體"/>
        <family val="2"/>
        <charset val="136"/>
      </rPr>
      <t>國際組織及外國機構</t>
    </r>
  </si>
  <si>
    <t>8510</t>
  </si>
  <si>
    <r>
      <rPr>
        <sz val="10"/>
        <color rgb="FF000000"/>
        <rFont val="微軟正黑體"/>
        <family val="2"/>
        <charset val="136"/>
      </rPr>
      <t>學前教育事業</t>
    </r>
  </si>
  <si>
    <t>8520</t>
  </si>
  <si>
    <r>
      <rPr>
        <sz val="10"/>
        <color rgb="FF000000"/>
        <rFont val="微軟正黑體"/>
        <family val="2"/>
        <charset val="136"/>
      </rPr>
      <t>小學</t>
    </r>
  </si>
  <si>
    <t>8530</t>
  </si>
  <si>
    <r>
      <rPr>
        <sz val="10"/>
        <color rgb="FF000000"/>
        <rFont val="微軟正黑體"/>
        <family val="2"/>
        <charset val="136"/>
      </rPr>
      <t>中學</t>
    </r>
  </si>
  <si>
    <r>
      <rPr>
        <sz val="10"/>
        <color rgb="FF000000"/>
        <rFont val="微軟正黑體"/>
        <family val="2"/>
        <charset val="136"/>
      </rPr>
      <t>職業學校</t>
    </r>
  </si>
  <si>
    <t>8550</t>
  </si>
  <si>
    <r>
      <rPr>
        <sz val="10"/>
        <color rgb="FF000000"/>
        <rFont val="微軟正黑體"/>
        <family val="2"/>
        <charset val="136"/>
      </rPr>
      <t>大專校院</t>
    </r>
  </si>
  <si>
    <t>8560</t>
  </si>
  <si>
    <r>
      <rPr>
        <sz val="10"/>
        <color rgb="FF000000"/>
        <rFont val="微軟正黑體"/>
        <family val="2"/>
        <charset val="136"/>
      </rPr>
      <t>特殊教育事業</t>
    </r>
  </si>
  <si>
    <t>8571</t>
  </si>
  <si>
    <r>
      <rPr>
        <sz val="10"/>
        <color rgb="FF000000"/>
        <rFont val="微軟正黑體"/>
        <family val="2"/>
        <charset val="136"/>
      </rPr>
      <t>外語教育服務業</t>
    </r>
  </si>
  <si>
    <t>8572</t>
  </si>
  <si>
    <r>
      <rPr>
        <sz val="10"/>
        <color rgb="FF000000"/>
        <rFont val="微軟正黑體"/>
        <family val="2"/>
        <charset val="136"/>
      </rPr>
      <t>藝術教育服務業</t>
    </r>
  </si>
  <si>
    <t>8573</t>
  </si>
  <si>
    <r>
      <rPr>
        <sz val="10"/>
        <color rgb="FF000000"/>
        <rFont val="微軟正黑體"/>
        <family val="2"/>
        <charset val="136"/>
      </rPr>
      <t>運動及休閒教育服務業</t>
    </r>
  </si>
  <si>
    <t>8574</t>
  </si>
  <si>
    <r>
      <rPr>
        <sz val="10"/>
        <color rgb="FF000000"/>
        <rFont val="微軟正黑體"/>
        <family val="2"/>
        <charset val="136"/>
      </rPr>
      <t>商業、資訊及專業管理教育服務業</t>
    </r>
  </si>
  <si>
    <t>8579</t>
  </si>
  <si>
    <r>
      <rPr>
        <sz val="10"/>
        <color rgb="FF000000"/>
        <rFont val="微軟正黑體"/>
        <family val="2"/>
        <charset val="136"/>
      </rPr>
      <t>未分類其他教育服務業</t>
    </r>
  </si>
  <si>
    <t>8580</t>
  </si>
  <si>
    <r>
      <rPr>
        <sz val="10"/>
        <color rgb="FF000000"/>
        <rFont val="微軟正黑體"/>
        <family val="2"/>
        <charset val="136"/>
      </rPr>
      <t>教育輔助服務業</t>
    </r>
  </si>
  <si>
    <t>8610</t>
  </si>
  <si>
    <r>
      <rPr>
        <sz val="10"/>
        <color rgb="FF000000"/>
        <rFont val="微軟正黑體"/>
        <family val="2"/>
        <charset val="136"/>
      </rPr>
      <t>醫院</t>
    </r>
  </si>
  <si>
    <t>8620</t>
  </si>
  <si>
    <r>
      <rPr>
        <sz val="10"/>
        <color rgb="FF000000"/>
        <rFont val="微軟正黑體"/>
        <family val="2"/>
        <charset val="136"/>
      </rPr>
      <t>診所</t>
    </r>
  </si>
  <si>
    <t>8691</t>
  </si>
  <si>
    <r>
      <rPr>
        <sz val="10"/>
        <color rgb="FF000000"/>
        <rFont val="微軟正黑體"/>
        <family val="2"/>
        <charset val="136"/>
      </rPr>
      <t>醫學檢驗服務業</t>
    </r>
  </si>
  <si>
    <t>8699</t>
  </si>
  <si>
    <r>
      <rPr>
        <sz val="10"/>
        <color rgb="FF000000"/>
        <rFont val="微軟正黑體"/>
        <family val="2"/>
        <charset val="136"/>
      </rPr>
      <t>未分類其他醫療保健服務業</t>
    </r>
  </si>
  <si>
    <t>8701</t>
  </si>
  <si>
    <r>
      <rPr>
        <sz val="10"/>
        <color rgb="FF000000"/>
        <rFont val="微軟正黑體"/>
        <family val="2"/>
        <charset val="136"/>
      </rPr>
      <t>護理照顧服務業</t>
    </r>
  </si>
  <si>
    <t>8702</t>
  </si>
  <si>
    <r>
      <rPr>
        <sz val="10"/>
        <color rgb="FF000000"/>
        <rFont val="微軟正黑體"/>
        <family val="2"/>
        <charset val="136"/>
      </rPr>
      <t>心智障礙及藥物濫用者居住照顧服務業</t>
    </r>
  </si>
  <si>
    <t>8703</t>
  </si>
  <si>
    <r>
      <rPr>
        <sz val="10"/>
        <color rgb="FF000000"/>
        <rFont val="微軟正黑體"/>
        <family val="2"/>
        <charset val="136"/>
      </rPr>
      <t>老人居住照顧服務業</t>
    </r>
  </si>
  <si>
    <t>8709</t>
  </si>
  <si>
    <r>
      <rPr>
        <sz val="10"/>
        <color rgb="FF000000"/>
        <rFont val="微軟正黑體"/>
        <family val="2"/>
        <charset val="136"/>
      </rPr>
      <t>其他居住照顧服務業</t>
    </r>
  </si>
  <si>
    <t>8801</t>
  </si>
  <si>
    <r>
      <rPr>
        <sz val="10"/>
        <color rgb="FF000000"/>
        <rFont val="微軟正黑體"/>
        <family val="2"/>
        <charset val="136"/>
      </rPr>
      <t>兒童及少年之社會工作服務業</t>
    </r>
  </si>
  <si>
    <t>8802</t>
  </si>
  <si>
    <r>
      <rPr>
        <sz val="10"/>
        <color rgb="FF000000"/>
        <rFont val="微軟正黑體"/>
        <family val="2"/>
        <charset val="136"/>
      </rPr>
      <t>老人之社會工作服務業</t>
    </r>
  </si>
  <si>
    <t>8803</t>
  </si>
  <si>
    <r>
      <rPr>
        <sz val="10"/>
        <color rgb="FF000000"/>
        <rFont val="微軟正黑體"/>
        <family val="2"/>
        <charset val="136"/>
      </rPr>
      <t>身心障礙者之社會工作服務業</t>
    </r>
  </si>
  <si>
    <t>8804</t>
  </si>
  <si>
    <r>
      <rPr>
        <sz val="10"/>
        <color rgb="FF000000"/>
        <rFont val="微軟正黑體"/>
        <family val="2"/>
        <charset val="136"/>
      </rPr>
      <t>婦女之社會工作服務業</t>
    </r>
  </si>
  <si>
    <t>8809</t>
  </si>
  <si>
    <r>
      <rPr>
        <sz val="10"/>
        <color rgb="FF000000"/>
        <rFont val="微軟正黑體"/>
        <family val="2"/>
        <charset val="136"/>
      </rPr>
      <t>未分類其他社會工作服務業</t>
    </r>
  </si>
  <si>
    <t>9010</t>
  </si>
  <si>
    <r>
      <rPr>
        <sz val="10"/>
        <color rgb="FF000000"/>
        <rFont val="微軟正黑體"/>
        <family val="2"/>
        <charset val="136"/>
      </rPr>
      <t>創作業</t>
    </r>
  </si>
  <si>
    <t>9020</t>
  </si>
  <si>
    <r>
      <rPr>
        <sz val="10"/>
        <color rgb="FF000000"/>
        <rFont val="微軟正黑體"/>
        <family val="2"/>
        <charset val="136"/>
      </rPr>
      <t>藝術表演業</t>
    </r>
  </si>
  <si>
    <t>9031</t>
  </si>
  <si>
    <r>
      <rPr>
        <sz val="10"/>
        <color rgb="FF000000"/>
        <rFont val="微軟正黑體"/>
        <family val="2"/>
        <charset val="136"/>
      </rPr>
      <t>藝術表演場所經營業</t>
    </r>
  </si>
  <si>
    <t>9039</t>
  </si>
  <si>
    <r>
      <rPr>
        <sz val="10"/>
        <color rgb="FF000000"/>
        <rFont val="微軟正黑體"/>
        <family val="2"/>
        <charset val="136"/>
      </rPr>
      <t>其他藝術表演輔助服務業</t>
    </r>
  </si>
  <si>
    <t>9101</t>
  </si>
  <si>
    <r>
      <rPr>
        <sz val="10"/>
        <color rgb="FF000000"/>
        <rFont val="微軟正黑體"/>
        <family val="2"/>
        <charset val="136"/>
      </rPr>
      <t>圖書館及檔案保存業</t>
    </r>
  </si>
  <si>
    <t>9102</t>
  </si>
  <si>
    <r>
      <rPr>
        <sz val="10"/>
        <color rgb="FF000000"/>
        <rFont val="微軟正黑體"/>
        <family val="2"/>
        <charset val="136"/>
      </rPr>
      <t>植物園、動物園及自然生態保護機構</t>
    </r>
  </si>
  <si>
    <t>9103</t>
  </si>
  <si>
    <r>
      <rPr>
        <sz val="10"/>
        <color rgb="FF000000"/>
        <rFont val="微軟正黑體"/>
        <family val="2"/>
        <charset val="136"/>
      </rPr>
      <t>博物館、歷史遺址及其他類似機構</t>
    </r>
  </si>
  <si>
    <t>9200</t>
  </si>
  <si>
    <r>
      <rPr>
        <sz val="10"/>
        <color rgb="FF000000"/>
        <rFont val="微軟正黑體"/>
        <family val="2"/>
        <charset val="136"/>
      </rPr>
      <t>博弈業</t>
    </r>
  </si>
  <si>
    <t>9311</t>
  </si>
  <si>
    <r>
      <rPr>
        <sz val="10"/>
        <color rgb="FF000000"/>
        <rFont val="微軟正黑體"/>
        <family val="2"/>
        <charset val="136"/>
      </rPr>
      <t>職業運動業</t>
    </r>
  </si>
  <si>
    <t>9312</t>
  </si>
  <si>
    <r>
      <rPr>
        <sz val="10"/>
        <color rgb="FF000000"/>
        <rFont val="微軟正黑體"/>
        <family val="2"/>
        <charset val="136"/>
      </rPr>
      <t>運動場館業</t>
    </r>
  </si>
  <si>
    <t>9319</t>
  </si>
  <si>
    <r>
      <rPr>
        <sz val="10"/>
        <color rgb="FF000000"/>
        <rFont val="微軟正黑體"/>
        <family val="2"/>
        <charset val="136"/>
      </rPr>
      <t>其他運動服務業</t>
    </r>
  </si>
  <si>
    <t>9321</t>
  </si>
  <si>
    <r>
      <rPr>
        <sz val="10"/>
        <color rgb="FF000000"/>
        <rFont val="微軟正黑體"/>
        <family val="2"/>
        <charset val="136"/>
      </rPr>
      <t>遊樂園及主題樂園</t>
    </r>
  </si>
  <si>
    <t>9322</t>
  </si>
  <si>
    <r>
      <rPr>
        <sz val="10"/>
        <color rgb="FF000000"/>
        <rFont val="微軟正黑體"/>
        <family val="2"/>
        <charset val="136"/>
      </rPr>
      <t>視聽及視唱業</t>
    </r>
  </si>
  <si>
    <t>9323</t>
  </si>
  <si>
    <r>
      <rPr>
        <sz val="10"/>
        <color rgb="FF000000"/>
        <rFont val="微軟正黑體"/>
        <family val="2"/>
        <charset val="136"/>
      </rPr>
      <t>特殊娛樂業</t>
    </r>
  </si>
  <si>
    <t>9324</t>
  </si>
  <si>
    <r>
      <rPr>
        <sz val="10"/>
        <color rgb="FF000000"/>
        <rFont val="微軟正黑體"/>
        <family val="2"/>
        <charset val="136"/>
      </rPr>
      <t>遊戲場業</t>
    </r>
  </si>
  <si>
    <t>9329</t>
  </si>
  <si>
    <r>
      <rPr>
        <sz val="10"/>
        <color rgb="FF000000"/>
        <rFont val="微軟正黑體"/>
        <family val="2"/>
        <charset val="136"/>
      </rPr>
      <t>其他娛樂及休閒服務業</t>
    </r>
  </si>
  <si>
    <t>9410</t>
  </si>
  <si>
    <r>
      <rPr>
        <sz val="10"/>
        <color rgb="FF000000"/>
        <rFont val="微軟正黑體"/>
        <family val="2"/>
        <charset val="136"/>
      </rPr>
      <t>宗教組織</t>
    </r>
  </si>
  <si>
    <t>9421</t>
  </si>
  <si>
    <r>
      <rPr>
        <sz val="10"/>
        <color rgb="FF000000"/>
        <rFont val="微軟正黑體"/>
        <family val="2"/>
        <charset val="136"/>
      </rPr>
      <t>工商業團體</t>
    </r>
  </si>
  <si>
    <t>9422</t>
  </si>
  <si>
    <r>
      <rPr>
        <sz val="10"/>
        <color rgb="FF000000"/>
        <rFont val="微軟正黑體"/>
        <family val="2"/>
        <charset val="136"/>
      </rPr>
      <t>專門職業團體</t>
    </r>
  </si>
  <si>
    <t>9423</t>
  </si>
  <si>
    <r>
      <rPr>
        <sz val="10"/>
        <color rgb="FF000000"/>
        <rFont val="微軟正黑體"/>
        <family val="2"/>
        <charset val="136"/>
      </rPr>
      <t>勞工團體</t>
    </r>
  </si>
  <si>
    <t>9424</t>
  </si>
  <si>
    <r>
      <rPr>
        <sz val="10"/>
        <color rgb="FF000000"/>
        <rFont val="微軟正黑體"/>
        <family val="2"/>
        <charset val="136"/>
      </rPr>
      <t>農民團體</t>
    </r>
  </si>
  <si>
    <t>9491</t>
  </si>
  <si>
    <r>
      <rPr>
        <sz val="10"/>
        <color rgb="FF000000"/>
        <rFont val="微軟正黑體"/>
        <family val="2"/>
        <charset val="136"/>
      </rPr>
      <t>政治團體</t>
    </r>
  </si>
  <si>
    <t>9499</t>
  </si>
  <si>
    <r>
      <rPr>
        <sz val="10"/>
        <color rgb="FF000000"/>
        <rFont val="微軟正黑體"/>
        <family val="2"/>
        <charset val="136"/>
      </rPr>
      <t>未分類其他組織</t>
    </r>
  </si>
  <si>
    <t>9511</t>
  </si>
  <si>
    <r>
      <rPr>
        <sz val="10"/>
        <color rgb="FF000000"/>
        <rFont val="微軟正黑體"/>
        <family val="2"/>
        <charset val="136"/>
      </rPr>
      <t>汽車維修業</t>
    </r>
  </si>
  <si>
    <t>9512</t>
  </si>
  <si>
    <r>
      <rPr>
        <sz val="10"/>
        <color rgb="FF000000"/>
        <rFont val="微軟正黑體"/>
        <family val="2"/>
        <charset val="136"/>
      </rPr>
      <t>汽車美容業</t>
    </r>
  </si>
  <si>
    <t>9521</t>
  </si>
  <si>
    <r>
      <rPr>
        <sz val="10"/>
        <color rgb="FF000000"/>
        <rFont val="微軟正黑體"/>
        <family val="2"/>
        <charset val="136"/>
      </rPr>
      <t>電腦及其週邊設備修理業</t>
    </r>
  </si>
  <si>
    <t>9522</t>
  </si>
  <si>
    <r>
      <rPr>
        <sz val="10"/>
        <color rgb="FF000000"/>
        <rFont val="微軟正黑體"/>
        <family val="2"/>
        <charset val="136"/>
      </rPr>
      <t>通訊傳播設備修理業</t>
    </r>
  </si>
  <si>
    <t>9523</t>
  </si>
  <si>
    <r>
      <rPr>
        <sz val="10"/>
        <color rgb="FF000000"/>
        <rFont val="微軟正黑體"/>
        <family val="2"/>
        <charset val="136"/>
      </rPr>
      <t>視聽電子產品及家用電器修理業</t>
    </r>
  </si>
  <si>
    <t>9591</t>
  </si>
  <si>
    <r>
      <rPr>
        <sz val="10"/>
        <color rgb="FF000000"/>
        <rFont val="微軟正黑體"/>
        <family val="2"/>
        <charset val="136"/>
      </rPr>
      <t>機車維修業</t>
    </r>
  </si>
  <si>
    <t>9599</t>
  </si>
  <si>
    <r>
      <rPr>
        <sz val="10"/>
        <color rgb="FF000000"/>
        <rFont val="微軟正黑體"/>
        <family val="2"/>
        <charset val="136"/>
      </rPr>
      <t>未分類其他個人及家庭用品維修業</t>
    </r>
  </si>
  <si>
    <t>9610</t>
  </si>
  <si>
    <r>
      <rPr>
        <sz val="10"/>
        <color rgb="FF000000"/>
        <rFont val="微軟正黑體"/>
        <family val="2"/>
        <charset val="136"/>
      </rPr>
      <t>洗衣業</t>
    </r>
  </si>
  <si>
    <t>9620</t>
  </si>
  <si>
    <r>
      <rPr>
        <sz val="10"/>
        <color rgb="FF000000"/>
        <rFont val="微軟正黑體"/>
        <family val="2"/>
        <charset val="136"/>
      </rPr>
      <t>理髮及美容業</t>
    </r>
  </si>
  <si>
    <t>9630</t>
  </si>
  <si>
    <r>
      <rPr>
        <sz val="10"/>
        <color rgb="FF000000"/>
        <rFont val="微軟正黑體"/>
        <family val="2"/>
        <charset val="136"/>
      </rPr>
      <t>殯葬服務業</t>
    </r>
  </si>
  <si>
    <t>9640</t>
  </si>
  <si>
    <r>
      <rPr>
        <sz val="10"/>
        <color rgb="FF000000"/>
        <rFont val="微軟正黑體"/>
        <family val="2"/>
        <charset val="136"/>
      </rPr>
      <t>家事服務業</t>
    </r>
  </si>
  <si>
    <t>9690</t>
  </si>
  <si>
    <r>
      <rPr>
        <sz val="10"/>
        <color rgb="FF000000"/>
        <rFont val="微軟正黑體"/>
        <family val="2"/>
        <charset val="136"/>
      </rPr>
      <t>其他個人服務業</t>
    </r>
  </si>
  <si>
    <r>
      <rPr>
        <b/>
        <sz val="10"/>
        <color rgb="FF000000"/>
        <rFont val="微軟正黑體"/>
        <family val="2"/>
        <charset val="136"/>
      </rPr>
      <t>製程名稱</t>
    </r>
  </si>
  <si>
    <t>000000</t>
  </si>
  <si>
    <r>
      <rPr>
        <sz val="10"/>
        <color rgb="FF000000"/>
        <rFont val="微軟正黑體"/>
        <family val="2"/>
        <charset val="136"/>
      </rPr>
      <t>非製造程序產出類別</t>
    </r>
  </si>
  <si>
    <t>000001</t>
  </si>
  <si>
    <r>
      <rPr>
        <sz val="10"/>
        <color rgb="FF000000"/>
        <rFont val="微軟正黑體"/>
        <family val="2"/>
        <charset val="136"/>
      </rPr>
      <t>鍋爐蒸氣產生程序</t>
    </r>
  </si>
  <si>
    <t>000002</t>
  </si>
  <si>
    <r>
      <rPr>
        <sz val="10"/>
        <color rgb="FF000000"/>
        <rFont val="微軟正黑體"/>
        <family val="2"/>
        <charset val="136"/>
      </rPr>
      <t>熱媒加熱程序</t>
    </r>
  </si>
  <si>
    <t>000003</t>
  </si>
  <si>
    <r>
      <rPr>
        <sz val="10"/>
        <color rgb="FF000000"/>
        <rFont val="微軟正黑體"/>
        <family val="2"/>
        <charset val="136"/>
      </rPr>
      <t>鍋爐汽電共生程序</t>
    </r>
  </si>
  <si>
    <t>000004</t>
  </si>
  <si>
    <r>
      <rPr>
        <sz val="10"/>
        <color rgb="FF000000"/>
        <rFont val="微軟正黑體"/>
        <family val="2"/>
        <charset val="136"/>
      </rPr>
      <t>廢氣處理程序</t>
    </r>
  </si>
  <si>
    <t>000005</t>
  </si>
  <si>
    <r>
      <rPr>
        <sz val="10"/>
        <color rgb="FF000000"/>
        <rFont val="微軟正黑體"/>
        <family val="2"/>
        <charset val="136"/>
      </rPr>
      <t>廢氣焚化處理程序</t>
    </r>
  </si>
  <si>
    <t>000006</t>
  </si>
  <si>
    <r>
      <rPr>
        <sz val="10"/>
        <color rgb="FF000000"/>
        <rFont val="微軟正黑體"/>
        <family val="2"/>
        <charset val="136"/>
      </rPr>
      <t>堆置場作業程序</t>
    </r>
  </si>
  <si>
    <t>000007</t>
  </si>
  <si>
    <r>
      <rPr>
        <sz val="10"/>
        <color rgb="FF000000"/>
        <rFont val="微軟正黑體"/>
        <family val="2"/>
        <charset val="136"/>
      </rPr>
      <t>揮發性有機液體儲槽作業程序</t>
    </r>
  </si>
  <si>
    <t>000008</t>
  </si>
  <si>
    <r>
      <rPr>
        <sz val="10"/>
        <color rgb="FF000000"/>
        <rFont val="微軟正黑體"/>
        <family val="2"/>
        <charset val="136"/>
      </rPr>
      <t>非參與製程生產之有機溶劑作業程序</t>
    </r>
  </si>
  <si>
    <r>
      <rPr>
        <sz val="10"/>
        <color rgb="FF000000"/>
        <rFont val="微軟正黑體"/>
        <family val="2"/>
        <charset val="136"/>
      </rPr>
      <t>其他未分類製程</t>
    </r>
  </si>
  <si>
    <t>010001</t>
  </si>
  <si>
    <r>
      <rPr>
        <sz val="10"/>
        <color rgb="FF000000"/>
        <rFont val="微軟正黑體"/>
        <family val="2"/>
        <charset val="136"/>
      </rPr>
      <t>稻作栽培作業程序</t>
    </r>
  </si>
  <si>
    <t>010002</t>
  </si>
  <si>
    <r>
      <rPr>
        <sz val="10"/>
        <color rgb="FF000000"/>
        <rFont val="微軟正黑體"/>
        <family val="2"/>
        <charset val="136"/>
      </rPr>
      <t>雜糧栽培作業程序</t>
    </r>
  </si>
  <si>
    <t>010003</t>
  </si>
  <si>
    <r>
      <rPr>
        <sz val="10"/>
        <color rgb="FF000000"/>
        <rFont val="微軟正黑體"/>
        <family val="2"/>
        <charset val="136"/>
      </rPr>
      <t>特用作物栽培作業程序</t>
    </r>
  </si>
  <si>
    <t>010004</t>
  </si>
  <si>
    <r>
      <rPr>
        <sz val="10"/>
        <color rgb="FF000000"/>
        <rFont val="微軟正黑體"/>
        <family val="2"/>
        <charset val="136"/>
      </rPr>
      <t>蔬菜栽培作業程序</t>
    </r>
  </si>
  <si>
    <t>010005</t>
  </si>
  <si>
    <r>
      <rPr>
        <sz val="10"/>
        <color rgb="FF000000"/>
        <rFont val="微軟正黑體"/>
        <family val="2"/>
        <charset val="136"/>
      </rPr>
      <t>果樹栽培作業程序</t>
    </r>
  </si>
  <si>
    <t>010006</t>
  </si>
  <si>
    <r>
      <rPr>
        <sz val="10"/>
        <color rgb="FF000000"/>
        <rFont val="微軟正黑體"/>
        <family val="2"/>
        <charset val="136"/>
      </rPr>
      <t>食用菌菇類栽培作業程序</t>
    </r>
  </si>
  <si>
    <t>010007</t>
  </si>
  <si>
    <r>
      <rPr>
        <sz val="10"/>
        <color rgb="FF000000"/>
        <rFont val="微軟正黑體"/>
        <family val="2"/>
        <charset val="136"/>
      </rPr>
      <t>花卉栽培作業程序</t>
    </r>
  </si>
  <si>
    <t>010009</t>
  </si>
  <si>
    <r>
      <rPr>
        <sz val="10"/>
        <color rgb="FF000000"/>
        <rFont val="微軟正黑體"/>
        <family val="2"/>
        <charset val="136"/>
      </rPr>
      <t>其他農作物栽培作業程序</t>
    </r>
  </si>
  <si>
    <t>010011</t>
  </si>
  <si>
    <r>
      <rPr>
        <sz val="10"/>
        <color rgb="FF000000"/>
        <rFont val="微軟正黑體"/>
        <family val="2"/>
        <charset val="136"/>
      </rPr>
      <t>牛飼育作業程序</t>
    </r>
  </si>
  <si>
    <t>010012</t>
  </si>
  <si>
    <r>
      <rPr>
        <sz val="10"/>
        <color rgb="FF000000"/>
        <rFont val="微軟正黑體"/>
        <family val="2"/>
        <charset val="136"/>
      </rPr>
      <t>豬飼育作業程序</t>
    </r>
  </si>
  <si>
    <t>010019</t>
  </si>
  <si>
    <r>
      <rPr>
        <sz val="10"/>
        <color rgb="FF000000"/>
        <rFont val="微軟正黑體"/>
        <family val="2"/>
        <charset val="136"/>
      </rPr>
      <t>其他家畜飼育作業程序</t>
    </r>
  </si>
  <si>
    <t>010021</t>
  </si>
  <si>
    <r>
      <rPr>
        <sz val="10"/>
        <color rgb="FF000000"/>
        <rFont val="微軟正黑體"/>
        <family val="2"/>
        <charset val="136"/>
      </rPr>
      <t>雞飼育作業程序</t>
    </r>
  </si>
  <si>
    <t>010022</t>
  </si>
  <si>
    <r>
      <rPr>
        <sz val="10"/>
        <color rgb="FF000000"/>
        <rFont val="微軟正黑體"/>
        <family val="2"/>
        <charset val="136"/>
      </rPr>
      <t>鴨飼育作業程序</t>
    </r>
  </si>
  <si>
    <t>010023</t>
  </si>
  <si>
    <r>
      <rPr>
        <sz val="10"/>
        <color rgb="FF000000"/>
        <rFont val="微軟正黑體"/>
        <family val="2"/>
        <charset val="136"/>
      </rPr>
      <t>家禽蛋生產程序</t>
    </r>
  </si>
  <si>
    <t>010029</t>
  </si>
  <si>
    <r>
      <rPr>
        <sz val="10"/>
        <color rgb="FF000000"/>
        <rFont val="微軟正黑體"/>
        <family val="2"/>
        <charset val="136"/>
      </rPr>
      <t>其他家禽飼育作業程序</t>
    </r>
  </si>
  <si>
    <t>010031</t>
  </si>
  <si>
    <r>
      <rPr>
        <sz val="10"/>
        <color rgb="FF000000"/>
        <rFont val="微軟正黑體"/>
        <family val="2"/>
        <charset val="136"/>
      </rPr>
      <t>作物栽培服務作業程序</t>
    </r>
  </si>
  <si>
    <t>010032</t>
  </si>
  <si>
    <r>
      <rPr>
        <sz val="10"/>
        <color rgb="FF000000"/>
        <rFont val="微軟正黑體"/>
        <family val="2"/>
        <charset val="136"/>
      </rPr>
      <t>農產品整理作業程序</t>
    </r>
  </si>
  <si>
    <t>010033</t>
  </si>
  <si>
    <r>
      <rPr>
        <sz val="10"/>
        <color rgb="FF000000"/>
        <rFont val="微軟正黑體"/>
        <family val="2"/>
        <charset val="136"/>
      </rPr>
      <t>畜牧服務作業程序</t>
    </r>
  </si>
  <si>
    <t>010034</t>
  </si>
  <si>
    <r>
      <rPr>
        <sz val="10"/>
        <color rgb="FF000000"/>
        <rFont val="微軟正黑體"/>
        <family val="2"/>
        <charset val="136"/>
      </rPr>
      <t>苜蓿脫水／牧草處理程序</t>
    </r>
  </si>
  <si>
    <t>010039</t>
  </si>
  <si>
    <r>
      <rPr>
        <sz val="10"/>
        <color rgb="FF000000"/>
        <rFont val="微軟正黑體"/>
        <family val="2"/>
        <charset val="136"/>
      </rPr>
      <t>其他農事服務作業程序</t>
    </r>
  </si>
  <si>
    <t>020001</t>
  </si>
  <si>
    <r>
      <rPr>
        <sz val="10"/>
        <color rgb="FF000000"/>
        <rFont val="微軟正黑體"/>
        <family val="2"/>
        <charset val="136"/>
      </rPr>
      <t>造林作業程序</t>
    </r>
  </si>
  <si>
    <t>020002</t>
  </si>
  <si>
    <r>
      <rPr>
        <sz val="10"/>
        <color rgb="FF000000"/>
        <rFont val="微軟正黑體"/>
        <family val="2"/>
        <charset val="136"/>
      </rPr>
      <t>伐木作業程序</t>
    </r>
  </si>
  <si>
    <t>030001</t>
  </si>
  <si>
    <r>
      <rPr>
        <sz val="10"/>
        <color rgb="FF000000"/>
        <rFont val="微軟正黑體"/>
        <family val="2"/>
        <charset val="136"/>
      </rPr>
      <t>野生物採捕作業程序</t>
    </r>
  </si>
  <si>
    <t>030002</t>
  </si>
  <si>
    <r>
      <rPr>
        <sz val="10"/>
        <color rgb="FF000000"/>
        <rFont val="微軟正黑體"/>
        <family val="2"/>
        <charset val="136"/>
      </rPr>
      <t>漁撈作業程序</t>
    </r>
  </si>
  <si>
    <t>030003</t>
  </si>
  <si>
    <r>
      <rPr>
        <sz val="10"/>
        <color rgb="FF000000"/>
        <rFont val="微軟正黑體"/>
        <family val="2"/>
        <charset val="136"/>
      </rPr>
      <t>水產養殖作業程序</t>
    </r>
  </si>
  <si>
    <r>
      <rPr>
        <sz val="10"/>
        <color rgb="FF000000"/>
        <rFont val="微軟正黑體"/>
        <family val="2"/>
        <charset val="136"/>
      </rPr>
      <t>原油生產</t>
    </r>
    <r>
      <rPr>
        <sz val="10"/>
        <color rgb="FF000000"/>
        <rFont val="Times New Roman"/>
        <family val="1"/>
      </rPr>
      <t>(</t>
    </r>
    <r>
      <rPr>
        <sz val="10"/>
        <color rgb="FF000000"/>
        <rFont val="微軟正黑體"/>
        <family val="2"/>
        <charset val="136"/>
      </rPr>
      <t>採取</t>
    </r>
    <r>
      <rPr>
        <sz val="10"/>
        <color rgb="FF000000"/>
        <rFont val="Times New Roman"/>
        <family val="1"/>
      </rPr>
      <t>)</t>
    </r>
    <r>
      <rPr>
        <sz val="10"/>
        <color rgb="FF000000"/>
        <rFont val="微軟正黑體"/>
        <family val="2"/>
        <charset val="136"/>
      </rPr>
      <t>作業程序</t>
    </r>
  </si>
  <si>
    <r>
      <rPr>
        <sz val="10"/>
        <color rgb="FF000000"/>
        <rFont val="微軟正黑體"/>
        <family val="2"/>
        <charset val="136"/>
      </rPr>
      <t>天然氣生產</t>
    </r>
    <r>
      <rPr>
        <sz val="10"/>
        <color rgb="FF000000"/>
        <rFont val="Times New Roman"/>
        <family val="1"/>
      </rPr>
      <t>(</t>
    </r>
    <r>
      <rPr>
        <sz val="10"/>
        <color rgb="FF000000"/>
        <rFont val="微軟正黑體"/>
        <family val="2"/>
        <charset val="136"/>
      </rPr>
      <t>採取</t>
    </r>
    <r>
      <rPr>
        <sz val="10"/>
        <color rgb="FF000000"/>
        <rFont val="Times New Roman"/>
        <family val="1"/>
      </rPr>
      <t>)</t>
    </r>
    <r>
      <rPr>
        <sz val="10"/>
        <color rgb="FF000000"/>
        <rFont val="微軟正黑體"/>
        <family val="2"/>
        <charset val="136"/>
      </rPr>
      <t>作業程序</t>
    </r>
  </si>
  <si>
    <t>060001</t>
  </si>
  <si>
    <r>
      <rPr>
        <sz val="10"/>
        <color rgb="FF000000"/>
        <rFont val="微軟正黑體"/>
        <family val="2"/>
        <charset val="136"/>
      </rPr>
      <t>砂石採取作業程序</t>
    </r>
  </si>
  <si>
    <t>060002</t>
  </si>
  <si>
    <r>
      <rPr>
        <sz val="10"/>
        <color rgb="FF000000"/>
        <rFont val="微軟正黑體"/>
        <family val="2"/>
        <charset val="136"/>
      </rPr>
      <t>黏土採取作業程序</t>
    </r>
  </si>
  <si>
    <r>
      <rPr>
        <sz val="10"/>
        <color rgb="FF000000"/>
        <rFont val="微軟正黑體"/>
        <family val="2"/>
        <charset val="136"/>
      </rPr>
      <t>金屬礦採集／處理程序</t>
    </r>
  </si>
  <si>
    <r>
      <rPr>
        <sz val="10"/>
        <color rgb="FF000000"/>
        <rFont val="微軟正黑體"/>
        <family val="2"/>
        <charset val="136"/>
      </rPr>
      <t>磷酸鹽礦採集／處理程序</t>
    </r>
  </si>
  <si>
    <r>
      <rPr>
        <sz val="10"/>
        <color rgb="FF000000"/>
        <rFont val="微軟正黑體"/>
        <family val="2"/>
        <charset val="136"/>
      </rPr>
      <t>鹽礦採集／處理程序</t>
    </r>
  </si>
  <si>
    <r>
      <rPr>
        <sz val="10"/>
        <color rgb="FF000000"/>
        <rFont val="微軟正黑體"/>
        <family val="2"/>
        <charset val="136"/>
      </rPr>
      <t>碳酸鎂採集／處理程序</t>
    </r>
  </si>
  <si>
    <r>
      <rPr>
        <sz val="10"/>
        <color rgb="FF000000"/>
        <rFont val="微軟正黑體"/>
        <family val="2"/>
        <charset val="136"/>
      </rPr>
      <t>矽藻土採集／處理程序</t>
    </r>
  </si>
  <si>
    <t>070006</t>
  </si>
  <si>
    <r>
      <rPr>
        <sz val="10"/>
        <color rgb="FF000000"/>
        <rFont val="微軟正黑體"/>
        <family val="2"/>
        <charset val="136"/>
      </rPr>
      <t>石綿礦採集／處理程序</t>
    </r>
  </si>
  <si>
    <t>070007</t>
  </si>
  <si>
    <r>
      <rPr>
        <sz val="10"/>
        <color rgb="FF000000"/>
        <rFont val="微軟正黑體"/>
        <family val="2"/>
        <charset val="136"/>
      </rPr>
      <t>蛭石採集處理程序</t>
    </r>
  </si>
  <si>
    <t>070099</t>
  </si>
  <si>
    <r>
      <rPr>
        <sz val="10"/>
        <color rgb="FF000000"/>
        <rFont val="微軟正黑體"/>
        <family val="2"/>
        <charset val="136"/>
      </rPr>
      <t>其他礦業及土石採取作業程序</t>
    </r>
  </si>
  <si>
    <t>080001</t>
  </si>
  <si>
    <r>
      <rPr>
        <sz val="10"/>
        <color rgb="FF000000"/>
        <rFont val="微軟正黑體"/>
        <family val="2"/>
        <charset val="136"/>
      </rPr>
      <t>冷凍食品製造程序</t>
    </r>
  </si>
  <si>
    <t>080002</t>
  </si>
  <si>
    <r>
      <rPr>
        <sz val="10"/>
        <color rgb="FF000000"/>
        <rFont val="微軟正黑體"/>
        <family val="2"/>
        <charset val="136"/>
      </rPr>
      <t>肉類燻製食品製造程序</t>
    </r>
  </si>
  <si>
    <t>080009</t>
  </si>
  <si>
    <r>
      <rPr>
        <sz val="10"/>
        <color rgb="FF000000"/>
        <rFont val="微軟正黑體"/>
        <family val="2"/>
        <charset val="136"/>
      </rPr>
      <t>其他肉品製造程序</t>
    </r>
  </si>
  <si>
    <t>080012</t>
  </si>
  <si>
    <r>
      <rPr>
        <sz val="10"/>
        <color rgb="FF000000"/>
        <rFont val="微軟正黑體"/>
        <family val="2"/>
        <charset val="136"/>
      </rPr>
      <t>漁產品製造程序</t>
    </r>
  </si>
  <si>
    <t>080019</t>
  </si>
  <si>
    <r>
      <rPr>
        <sz val="10"/>
        <color rgb="FF000000"/>
        <rFont val="微軟正黑體"/>
        <family val="2"/>
        <charset val="136"/>
      </rPr>
      <t>其他水產品製造程序</t>
    </r>
  </si>
  <si>
    <t>080022</t>
  </si>
  <si>
    <r>
      <rPr>
        <sz val="10"/>
        <color rgb="FF000000"/>
        <rFont val="微軟正黑體"/>
        <family val="2"/>
        <charset val="136"/>
      </rPr>
      <t>花生處理程序</t>
    </r>
  </si>
  <si>
    <t>080023</t>
  </si>
  <si>
    <r>
      <rPr>
        <sz val="10"/>
        <color rgb="FF000000"/>
        <rFont val="微軟正黑體"/>
        <family val="2"/>
        <charset val="136"/>
      </rPr>
      <t>種子處理程序</t>
    </r>
  </si>
  <si>
    <t>080024</t>
  </si>
  <si>
    <r>
      <rPr>
        <sz val="10"/>
        <color rgb="FF000000"/>
        <rFont val="微軟正黑體"/>
        <family val="2"/>
        <charset val="136"/>
      </rPr>
      <t>香菇食品製造程序</t>
    </r>
  </si>
  <si>
    <t>080029</t>
  </si>
  <si>
    <r>
      <rPr>
        <sz val="10"/>
        <color rgb="FF000000"/>
        <rFont val="微軟正黑體"/>
        <family val="2"/>
        <charset val="136"/>
      </rPr>
      <t>其他蔬果製品製造程序</t>
    </r>
  </si>
  <si>
    <t>080031</t>
  </si>
  <si>
    <r>
      <rPr>
        <sz val="10"/>
        <color rgb="FF000000"/>
        <rFont val="微軟正黑體"/>
        <family val="2"/>
        <charset val="136"/>
      </rPr>
      <t>動物油處理製造程序</t>
    </r>
  </si>
  <si>
    <t>080032</t>
  </si>
  <si>
    <r>
      <rPr>
        <sz val="10"/>
        <color rgb="FF000000"/>
        <rFont val="微軟正黑體"/>
        <family val="2"/>
        <charset val="136"/>
      </rPr>
      <t>植物油處理製造程序</t>
    </r>
  </si>
  <si>
    <t>080033</t>
  </si>
  <si>
    <r>
      <rPr>
        <sz val="10"/>
        <color rgb="FF000000"/>
        <rFont val="微軟正黑體"/>
        <family val="2"/>
        <charset val="136"/>
      </rPr>
      <t>乳品製造程序</t>
    </r>
  </si>
  <si>
    <t>080034</t>
  </si>
  <si>
    <r>
      <rPr>
        <sz val="10"/>
        <color rgb="FF000000"/>
        <rFont val="微軟正黑體"/>
        <family val="2"/>
        <charset val="136"/>
      </rPr>
      <t>穀粒起卸程序</t>
    </r>
  </si>
  <si>
    <t>080035</t>
  </si>
  <si>
    <r>
      <rPr>
        <sz val="10"/>
        <color rgb="FF000000"/>
        <rFont val="微軟正黑體"/>
        <family val="2"/>
        <charset val="136"/>
      </rPr>
      <t>碾穀處理作業程序</t>
    </r>
  </si>
  <si>
    <t>080036</t>
  </si>
  <si>
    <r>
      <rPr>
        <sz val="10"/>
        <color rgb="FF000000"/>
        <rFont val="微軟正黑體"/>
        <family val="2"/>
        <charset val="136"/>
      </rPr>
      <t>磨粉程序</t>
    </r>
  </si>
  <si>
    <t>080037</t>
  </si>
  <si>
    <r>
      <rPr>
        <sz val="10"/>
        <color rgb="FF000000"/>
        <rFont val="微軟正黑體"/>
        <family val="2"/>
        <charset val="136"/>
      </rPr>
      <t>磨粉製品製造程序</t>
    </r>
  </si>
  <si>
    <t>080038</t>
  </si>
  <si>
    <r>
      <rPr>
        <sz val="10"/>
        <color rgb="FF000000"/>
        <rFont val="微軟正黑體"/>
        <family val="2"/>
        <charset val="136"/>
      </rPr>
      <t>澱粉製造程序</t>
    </r>
  </si>
  <si>
    <t>080039</t>
  </si>
  <si>
    <r>
      <rPr>
        <sz val="10"/>
        <color rgb="FF000000"/>
        <rFont val="微軟正黑體"/>
        <family val="2"/>
        <charset val="136"/>
      </rPr>
      <t>澱粉製品製造程序</t>
    </r>
  </si>
  <si>
    <t>080040</t>
  </si>
  <si>
    <r>
      <rPr>
        <sz val="10"/>
        <color rgb="FF000000"/>
        <rFont val="微軟正黑體"/>
        <family val="2"/>
        <charset val="136"/>
      </rPr>
      <t>飼料製造程序</t>
    </r>
  </si>
  <si>
    <t>080041</t>
  </si>
  <si>
    <r>
      <rPr>
        <sz val="10"/>
        <color rgb="FF000000"/>
        <rFont val="微軟正黑體"/>
        <family val="2"/>
        <charset val="136"/>
      </rPr>
      <t>動物飼料製造</t>
    </r>
    <r>
      <rPr>
        <sz val="10"/>
        <color rgb="FF000000"/>
        <rFont val="Times New Roman"/>
        <family val="1"/>
      </rPr>
      <t>(</t>
    </r>
    <r>
      <rPr>
        <sz val="10"/>
        <color rgb="FF000000"/>
        <rFont val="微軟正黑體"/>
        <family val="2"/>
        <charset val="136"/>
      </rPr>
      <t>配製</t>
    </r>
    <r>
      <rPr>
        <sz val="10"/>
        <color rgb="FF000000"/>
        <rFont val="Times New Roman"/>
        <family val="1"/>
      </rPr>
      <t>)</t>
    </r>
    <r>
      <rPr>
        <sz val="10"/>
        <color rgb="FF000000"/>
        <rFont val="微軟正黑體"/>
        <family val="2"/>
        <charset val="136"/>
      </rPr>
      <t>程序</t>
    </r>
  </si>
  <si>
    <t>080042</t>
  </si>
  <si>
    <r>
      <rPr>
        <sz val="10"/>
        <color rgb="FF000000"/>
        <rFont val="微軟正黑體"/>
        <family val="2"/>
        <charset val="136"/>
      </rPr>
      <t>麵食</t>
    </r>
    <r>
      <rPr>
        <sz val="10"/>
        <color rgb="FF000000"/>
        <rFont val="Times New Roman"/>
        <family val="1"/>
      </rPr>
      <t>(</t>
    </r>
    <r>
      <rPr>
        <sz val="10"/>
        <color rgb="FF000000"/>
        <rFont val="微軟正黑體"/>
        <family val="2"/>
        <charset val="136"/>
      </rPr>
      <t>餅乾</t>
    </r>
    <r>
      <rPr>
        <sz val="10"/>
        <color rgb="FF000000"/>
        <rFont val="Times New Roman"/>
        <family val="1"/>
      </rPr>
      <t>)</t>
    </r>
    <r>
      <rPr>
        <sz val="10"/>
        <color rgb="FF000000"/>
        <rFont val="微軟正黑體"/>
        <family val="2"/>
        <charset val="136"/>
      </rPr>
      <t>烘焙／製造程序</t>
    </r>
  </si>
  <si>
    <t>080044</t>
  </si>
  <si>
    <r>
      <rPr>
        <sz val="10"/>
        <color rgb="FF000000"/>
        <rFont val="微軟正黑體"/>
        <family val="2"/>
        <charset val="136"/>
      </rPr>
      <t>蔗糖製造程序</t>
    </r>
  </si>
  <si>
    <t>080045</t>
  </si>
  <si>
    <r>
      <rPr>
        <sz val="10"/>
        <color rgb="FF000000"/>
        <rFont val="微軟正黑體"/>
        <family val="2"/>
        <charset val="136"/>
      </rPr>
      <t>砂糖製造</t>
    </r>
    <r>
      <rPr>
        <sz val="10"/>
        <color rgb="FF000000"/>
        <rFont val="Times New Roman"/>
        <family val="1"/>
      </rPr>
      <t>(</t>
    </r>
    <r>
      <rPr>
        <sz val="10"/>
        <color rgb="FF000000"/>
        <rFont val="微軟正黑體"/>
        <family val="2"/>
        <charset val="136"/>
      </rPr>
      <t>精煉</t>
    </r>
    <r>
      <rPr>
        <sz val="10"/>
        <color rgb="FF000000"/>
        <rFont val="Times New Roman"/>
        <family val="1"/>
      </rPr>
      <t>)</t>
    </r>
    <r>
      <rPr>
        <sz val="10"/>
        <color rgb="FF000000"/>
        <rFont val="微軟正黑體"/>
        <family val="2"/>
        <charset val="136"/>
      </rPr>
      <t>程序</t>
    </r>
  </si>
  <si>
    <t>080046</t>
  </si>
  <si>
    <r>
      <rPr>
        <sz val="10"/>
        <color rgb="FF000000"/>
        <rFont val="微軟正黑體"/>
        <family val="2"/>
        <charset val="136"/>
      </rPr>
      <t>糖果製造程序</t>
    </r>
  </si>
  <si>
    <t>080047</t>
  </si>
  <si>
    <r>
      <rPr>
        <sz val="10"/>
        <color rgb="FF000000"/>
        <rFont val="微軟正黑體"/>
        <family val="2"/>
        <charset val="136"/>
      </rPr>
      <t>茶葉製造程序</t>
    </r>
  </si>
  <si>
    <t>080048</t>
  </si>
  <si>
    <r>
      <rPr>
        <sz val="10"/>
        <color rgb="FF000000"/>
        <rFont val="微軟正黑體"/>
        <family val="2"/>
        <charset val="136"/>
      </rPr>
      <t>咖啡製品製造程序</t>
    </r>
  </si>
  <si>
    <t>080049</t>
  </si>
  <si>
    <r>
      <rPr>
        <sz val="10"/>
        <color rgb="FF000000"/>
        <rFont val="微軟正黑體"/>
        <family val="2"/>
        <charset val="136"/>
      </rPr>
      <t>味精製造程序</t>
    </r>
  </si>
  <si>
    <t>080050</t>
  </si>
  <si>
    <r>
      <rPr>
        <sz val="10"/>
        <color rgb="FF000000"/>
        <rFont val="微軟正黑體"/>
        <family val="2"/>
        <charset val="136"/>
      </rPr>
      <t>調味品製造程序</t>
    </r>
  </si>
  <si>
    <t>080051</t>
  </si>
  <si>
    <r>
      <rPr>
        <sz val="10"/>
        <color rgb="FF000000"/>
        <rFont val="微軟正黑體"/>
        <family val="2"/>
        <charset val="136"/>
      </rPr>
      <t>調理食品製造程序</t>
    </r>
  </si>
  <si>
    <t>080052</t>
  </si>
  <si>
    <r>
      <rPr>
        <sz val="10"/>
        <color rgb="FF000000"/>
        <rFont val="微軟正黑體"/>
        <family val="2"/>
        <charset val="136"/>
      </rPr>
      <t>醃漬食品製造程序</t>
    </r>
  </si>
  <si>
    <t>080053</t>
  </si>
  <si>
    <r>
      <rPr>
        <sz val="10"/>
        <color rgb="FF000000"/>
        <rFont val="微軟正黑體"/>
        <family val="2"/>
        <charset val="136"/>
      </rPr>
      <t>脫水食品製造程序</t>
    </r>
  </si>
  <si>
    <t>080054</t>
  </si>
  <si>
    <r>
      <rPr>
        <sz val="10"/>
        <color rgb="FF000000"/>
        <rFont val="微軟正黑體"/>
        <family val="2"/>
        <charset val="136"/>
      </rPr>
      <t>罐頭食品製造程序</t>
    </r>
  </si>
  <si>
    <t>080055</t>
  </si>
  <si>
    <r>
      <rPr>
        <sz val="10"/>
        <color rgb="FF000000"/>
        <rFont val="微軟正黑體"/>
        <family val="2"/>
        <charset val="136"/>
      </rPr>
      <t>屠宰作業程序</t>
    </r>
  </si>
  <si>
    <t>080999</t>
  </si>
  <si>
    <r>
      <rPr>
        <sz val="10"/>
        <color rgb="FF000000"/>
        <rFont val="微軟正黑體"/>
        <family val="2"/>
        <charset val="136"/>
      </rPr>
      <t>其他食品製造程序</t>
    </r>
  </si>
  <si>
    <t>090001</t>
  </si>
  <si>
    <r>
      <rPr>
        <sz val="10"/>
        <color rgb="FF000000"/>
        <rFont val="微軟正黑體"/>
        <family val="2"/>
        <charset val="136"/>
      </rPr>
      <t>啤酒製造程序</t>
    </r>
  </si>
  <si>
    <t>090002</t>
  </si>
  <si>
    <r>
      <rPr>
        <sz val="10"/>
        <color rgb="FF000000"/>
        <rFont val="微軟正黑體"/>
        <family val="2"/>
        <charset val="136"/>
      </rPr>
      <t>醱酵／威士忌釀製程序</t>
    </r>
  </si>
  <si>
    <t>090003</t>
  </si>
  <si>
    <r>
      <rPr>
        <sz val="10"/>
        <color rgb="FF000000"/>
        <rFont val="微軟正黑體"/>
        <family val="2"/>
        <charset val="136"/>
      </rPr>
      <t>醱酵／葡萄酒釀製程序</t>
    </r>
  </si>
  <si>
    <t>090009</t>
  </si>
  <si>
    <r>
      <rPr>
        <sz val="10"/>
        <color rgb="FF000000"/>
        <rFont val="微軟正黑體"/>
        <family val="2"/>
        <charset val="136"/>
      </rPr>
      <t>其他飲料製造程序</t>
    </r>
  </si>
  <si>
    <t>100001</t>
  </si>
  <si>
    <r>
      <rPr>
        <sz val="10"/>
        <color rgb="FF000000"/>
        <rFont val="微軟正黑體"/>
        <family val="2"/>
        <charset val="136"/>
      </rPr>
      <t>菸草製造程序</t>
    </r>
  </si>
  <si>
    <t>110001</t>
  </si>
  <si>
    <r>
      <rPr>
        <sz val="10"/>
        <color rgb="FF000000"/>
        <rFont val="微軟正黑體"/>
        <family val="2"/>
        <charset val="136"/>
      </rPr>
      <t>棉紡紗製造程序</t>
    </r>
  </si>
  <si>
    <t>110002</t>
  </si>
  <si>
    <r>
      <rPr>
        <sz val="10"/>
        <color rgb="FF000000"/>
        <rFont val="微軟正黑體"/>
        <family val="2"/>
        <charset val="136"/>
      </rPr>
      <t>毛紡紗製造程序</t>
    </r>
  </si>
  <si>
    <t>110003</t>
  </si>
  <si>
    <r>
      <rPr>
        <sz val="10"/>
        <color rgb="FF000000"/>
        <rFont val="微軟正黑體"/>
        <family val="2"/>
        <charset val="136"/>
      </rPr>
      <t>軋棉處理程序</t>
    </r>
  </si>
  <si>
    <t>110004</t>
  </si>
  <si>
    <r>
      <rPr>
        <sz val="10"/>
        <color rgb="FF000000"/>
        <rFont val="微軟正黑體"/>
        <family val="2"/>
        <charset val="136"/>
      </rPr>
      <t>人造纖維紡紗製造程序</t>
    </r>
  </si>
  <si>
    <t>110005</t>
  </si>
  <si>
    <r>
      <rPr>
        <sz val="10"/>
        <color rgb="FF000000"/>
        <rFont val="微軟正黑體"/>
        <family val="2"/>
        <charset val="136"/>
      </rPr>
      <t>人造纖維加工絲製造程序</t>
    </r>
  </si>
  <si>
    <t>110009</t>
  </si>
  <si>
    <r>
      <rPr>
        <sz val="10"/>
        <color rgb="FF000000"/>
        <rFont val="微軟正黑體"/>
        <family val="2"/>
        <charset val="136"/>
      </rPr>
      <t>其他紡紗製造程序</t>
    </r>
  </si>
  <si>
    <t>110011</t>
  </si>
  <si>
    <r>
      <rPr>
        <sz val="10"/>
        <color rgb="FF000000"/>
        <rFont val="微軟正黑體"/>
        <family val="2"/>
        <charset val="136"/>
      </rPr>
      <t>棉梭織布製造程序</t>
    </r>
  </si>
  <si>
    <t>110012</t>
  </si>
  <si>
    <r>
      <rPr>
        <sz val="10"/>
        <color rgb="FF000000"/>
        <rFont val="微軟正黑體"/>
        <family val="2"/>
        <charset val="136"/>
      </rPr>
      <t>毛梭織布製造程序</t>
    </r>
  </si>
  <si>
    <t>110013</t>
  </si>
  <si>
    <r>
      <rPr>
        <sz val="10"/>
        <color rgb="FF000000"/>
        <rFont val="微軟正黑體"/>
        <family val="2"/>
        <charset val="136"/>
      </rPr>
      <t>人造纖維梭織布製造程序</t>
    </r>
  </si>
  <si>
    <t>110014</t>
  </si>
  <si>
    <r>
      <rPr>
        <sz val="10"/>
        <color rgb="FF000000"/>
        <rFont val="微軟正黑體"/>
        <family val="2"/>
        <charset val="136"/>
      </rPr>
      <t>玻璃纖維梭織布製造程序</t>
    </r>
  </si>
  <si>
    <t>110015</t>
  </si>
  <si>
    <r>
      <rPr>
        <sz val="10"/>
        <color rgb="FF000000"/>
        <rFont val="微軟正黑體"/>
        <family val="2"/>
        <charset val="136"/>
      </rPr>
      <t>針織布製造程序</t>
    </r>
  </si>
  <si>
    <t>110019</t>
  </si>
  <si>
    <r>
      <rPr>
        <sz val="10"/>
        <color rgb="FF000000"/>
        <rFont val="微軟正黑體"/>
        <family val="2"/>
        <charset val="136"/>
      </rPr>
      <t>其他織布製造程序</t>
    </r>
  </si>
  <si>
    <t>110021</t>
  </si>
  <si>
    <r>
      <rPr>
        <sz val="10"/>
        <color rgb="FF000000"/>
        <rFont val="微軟正黑體"/>
        <family val="2"/>
        <charset val="136"/>
      </rPr>
      <t>不織布製造程序</t>
    </r>
  </si>
  <si>
    <t>110022</t>
  </si>
  <si>
    <r>
      <rPr>
        <sz val="10"/>
        <color rgb="FF000000"/>
        <rFont val="微軟正黑體"/>
        <family val="2"/>
        <charset val="136"/>
      </rPr>
      <t>繩、纜、網製造程序</t>
    </r>
  </si>
  <si>
    <t>110023</t>
  </si>
  <si>
    <r>
      <rPr>
        <sz val="10"/>
        <color rgb="FF000000"/>
        <rFont val="微軟正黑體"/>
        <family val="2"/>
        <charset val="136"/>
      </rPr>
      <t>紡織品表面塗裝程序</t>
    </r>
  </si>
  <si>
    <t>110024</t>
  </si>
  <si>
    <r>
      <rPr>
        <sz val="10"/>
        <color rgb="FF000000"/>
        <rFont val="微軟正黑體"/>
        <family val="2"/>
        <charset val="136"/>
      </rPr>
      <t>棉紡織品製造程序</t>
    </r>
  </si>
  <si>
    <t>110025</t>
  </si>
  <si>
    <r>
      <rPr>
        <sz val="10"/>
        <color rgb="FF000000"/>
        <rFont val="微軟正黑體"/>
        <family val="2"/>
        <charset val="136"/>
      </rPr>
      <t>毛紡織品製造程序</t>
    </r>
  </si>
  <si>
    <t>110026</t>
  </si>
  <si>
    <r>
      <rPr>
        <sz val="10"/>
        <color rgb="FF000000"/>
        <rFont val="微軟正黑體"/>
        <family val="2"/>
        <charset val="136"/>
      </rPr>
      <t>絲紡織品製造程序</t>
    </r>
  </si>
  <si>
    <t>110027</t>
  </si>
  <si>
    <r>
      <rPr>
        <sz val="10"/>
        <color rgb="FF000000"/>
        <rFont val="微軟正黑體"/>
        <family val="2"/>
        <charset val="136"/>
      </rPr>
      <t>再生及合成纖維紡織品製造程序</t>
    </r>
  </si>
  <si>
    <t>110029</t>
  </si>
  <si>
    <r>
      <rPr>
        <sz val="10"/>
        <color rgb="FF000000"/>
        <rFont val="微軟正黑體"/>
        <family val="2"/>
        <charset val="136"/>
      </rPr>
      <t>其他紡織品製造程序</t>
    </r>
  </si>
  <si>
    <t>110031</t>
  </si>
  <si>
    <r>
      <rPr>
        <sz val="10"/>
        <color rgb="FF000000"/>
        <rFont val="微軟正黑體"/>
        <family val="2"/>
        <charset val="136"/>
      </rPr>
      <t>梭織成衣製造程序</t>
    </r>
  </si>
  <si>
    <t>110032</t>
  </si>
  <si>
    <r>
      <rPr>
        <sz val="10"/>
        <color rgb="FF000000"/>
        <rFont val="微軟正黑體"/>
        <family val="2"/>
        <charset val="136"/>
      </rPr>
      <t>針織成衣製造程序</t>
    </r>
  </si>
  <si>
    <t>110033</t>
  </si>
  <si>
    <r>
      <rPr>
        <sz val="10"/>
        <color rgb="FF000000"/>
        <rFont val="微軟正黑體"/>
        <family val="2"/>
        <charset val="136"/>
      </rPr>
      <t>印染整理程序</t>
    </r>
  </si>
  <si>
    <t>110034</t>
  </si>
  <si>
    <r>
      <rPr>
        <sz val="10"/>
        <color rgb="FF000000"/>
        <rFont val="微軟正黑體"/>
        <family val="2"/>
        <charset val="136"/>
      </rPr>
      <t>纖維漂染程序</t>
    </r>
  </si>
  <si>
    <t>110035</t>
  </si>
  <si>
    <r>
      <rPr>
        <sz val="10"/>
        <color rgb="FF000000"/>
        <rFont val="微軟正黑體"/>
        <family val="2"/>
        <charset val="136"/>
      </rPr>
      <t>紗線漂染程序</t>
    </r>
  </si>
  <si>
    <t>110036</t>
  </si>
  <si>
    <r>
      <rPr>
        <sz val="10"/>
        <color rgb="FF000000"/>
        <rFont val="微軟正黑體"/>
        <family val="2"/>
        <charset val="136"/>
      </rPr>
      <t>布疋練漂程序</t>
    </r>
  </si>
  <si>
    <t>110037</t>
  </si>
  <si>
    <r>
      <rPr>
        <sz val="10"/>
        <color rgb="FF000000"/>
        <rFont val="微軟正黑體"/>
        <family val="2"/>
        <charset val="136"/>
      </rPr>
      <t>布疋染色程序</t>
    </r>
  </si>
  <si>
    <t>110038</t>
  </si>
  <si>
    <r>
      <rPr>
        <sz val="10"/>
        <color rgb="FF000000"/>
        <rFont val="微軟正黑體"/>
        <family val="2"/>
        <charset val="136"/>
      </rPr>
      <t>布疋定型加工程序</t>
    </r>
  </si>
  <si>
    <t>110039</t>
  </si>
  <si>
    <r>
      <rPr>
        <sz val="10"/>
        <color rgb="FF000000"/>
        <rFont val="微軟正黑體"/>
        <family val="2"/>
        <charset val="136"/>
      </rPr>
      <t>布疋印花程序</t>
    </r>
  </si>
  <si>
    <t>110040</t>
  </si>
  <si>
    <r>
      <rPr>
        <sz val="10"/>
        <color rgb="FF000000"/>
        <rFont val="微軟正黑體"/>
        <family val="2"/>
        <charset val="136"/>
      </rPr>
      <t>布疋塗佈加工程序</t>
    </r>
  </si>
  <si>
    <t>110041</t>
  </si>
  <si>
    <r>
      <rPr>
        <sz val="10"/>
        <color rgb="FF000000"/>
        <rFont val="微軟正黑體"/>
        <family val="2"/>
        <charset val="136"/>
      </rPr>
      <t>布疋貼合加工程序</t>
    </r>
  </si>
  <si>
    <t>110049</t>
  </si>
  <si>
    <r>
      <rPr>
        <sz val="10"/>
        <color rgb="FF000000"/>
        <rFont val="微軟正黑體"/>
        <family val="2"/>
        <charset val="136"/>
      </rPr>
      <t>其他印染整理加工程序</t>
    </r>
  </si>
  <si>
    <t>120001</t>
  </si>
  <si>
    <r>
      <rPr>
        <sz val="10"/>
        <color rgb="FF000000"/>
        <rFont val="微軟正黑體"/>
        <family val="2"/>
        <charset val="136"/>
      </rPr>
      <t>服飾品製造程序</t>
    </r>
  </si>
  <si>
    <t>130001</t>
  </si>
  <si>
    <r>
      <rPr>
        <sz val="10"/>
        <color rgb="FF000000"/>
        <rFont val="微軟正黑體"/>
        <family val="2"/>
        <charset val="136"/>
      </rPr>
      <t>皮革整製程序</t>
    </r>
  </si>
  <si>
    <t>130002</t>
  </si>
  <si>
    <r>
      <rPr>
        <sz val="10"/>
        <color rgb="FF000000"/>
        <rFont val="微軟正黑體"/>
        <family val="2"/>
        <charset val="136"/>
      </rPr>
      <t>皮革表面塗裝程序</t>
    </r>
  </si>
  <si>
    <t>130003</t>
  </si>
  <si>
    <r>
      <rPr>
        <sz val="10"/>
        <color rgb="FF000000"/>
        <rFont val="微軟正黑體"/>
        <family val="2"/>
        <charset val="136"/>
      </rPr>
      <t>再生皮製造程序</t>
    </r>
  </si>
  <si>
    <t>130004</t>
  </si>
  <si>
    <r>
      <rPr>
        <sz val="10"/>
        <color rgb="FF000000"/>
        <rFont val="微軟正黑體"/>
        <family val="2"/>
        <charset val="136"/>
      </rPr>
      <t>毛皮及其製品製造程序</t>
    </r>
  </si>
  <si>
    <t>130011</t>
  </si>
  <si>
    <r>
      <rPr>
        <sz val="10"/>
        <color rgb="FF000000"/>
        <rFont val="微軟正黑體"/>
        <family val="2"/>
        <charset val="136"/>
      </rPr>
      <t>塑膠鞋製造程序</t>
    </r>
  </si>
  <si>
    <t>130012</t>
  </si>
  <si>
    <r>
      <rPr>
        <sz val="10"/>
        <color rgb="FF000000"/>
        <rFont val="微軟正黑體"/>
        <family val="2"/>
        <charset val="136"/>
      </rPr>
      <t>橡膠鞋製造程序</t>
    </r>
  </si>
  <si>
    <t>130013</t>
  </si>
  <si>
    <r>
      <rPr>
        <sz val="10"/>
        <color rgb="FF000000"/>
        <rFont val="微軟正黑體"/>
        <family val="2"/>
        <charset val="136"/>
      </rPr>
      <t>皮革製品製造程序</t>
    </r>
  </si>
  <si>
    <t>130014</t>
  </si>
  <si>
    <r>
      <rPr>
        <sz val="10"/>
        <color rgb="FF000000"/>
        <rFont val="微軟正黑體"/>
        <family val="2"/>
        <charset val="136"/>
      </rPr>
      <t>鞋底製造程序</t>
    </r>
  </si>
  <si>
    <t>130019</t>
  </si>
  <si>
    <r>
      <rPr>
        <sz val="10"/>
        <color rgb="FF000000"/>
        <rFont val="微軟正黑體"/>
        <family val="2"/>
        <charset val="136"/>
      </rPr>
      <t>其他鞋類製造程序</t>
    </r>
  </si>
  <si>
    <t>130022</t>
  </si>
  <si>
    <r>
      <rPr>
        <sz val="10"/>
        <color rgb="FF000000"/>
        <rFont val="微軟正黑體"/>
        <family val="2"/>
        <charset val="136"/>
      </rPr>
      <t>行李箱及手提袋製造程序</t>
    </r>
  </si>
  <si>
    <t>130099</t>
  </si>
  <si>
    <r>
      <rPr>
        <sz val="10"/>
        <color rgb="FF000000"/>
        <rFont val="微軟正黑體"/>
        <family val="2"/>
        <charset val="136"/>
      </rPr>
      <t>其他皮革、毛皮製品製造程序</t>
    </r>
  </si>
  <si>
    <t>130199</t>
  </si>
  <si>
    <r>
      <rPr>
        <sz val="10"/>
        <color rgb="FF000000"/>
        <rFont val="微軟正黑體"/>
        <family val="2"/>
        <charset val="136"/>
      </rPr>
      <t>其他皮革、毛皮整製業製造程序</t>
    </r>
  </si>
  <si>
    <t>140001</t>
  </si>
  <si>
    <r>
      <rPr>
        <sz val="10"/>
        <color rgb="FF000000"/>
        <rFont val="微軟正黑體"/>
        <family val="2"/>
        <charset val="136"/>
      </rPr>
      <t>木材</t>
    </r>
    <r>
      <rPr>
        <sz val="10"/>
        <color rgb="FF000000"/>
        <rFont val="Times New Roman"/>
        <family val="1"/>
      </rPr>
      <t>(</t>
    </r>
    <r>
      <rPr>
        <sz val="10"/>
        <color rgb="FF000000"/>
        <rFont val="微軟正黑體"/>
        <family val="2"/>
        <charset val="136"/>
      </rPr>
      <t>鋸鉋</t>
    </r>
    <r>
      <rPr>
        <sz val="10"/>
        <color rgb="FF000000"/>
        <rFont val="Times New Roman"/>
        <family val="1"/>
      </rPr>
      <t>)</t>
    </r>
    <r>
      <rPr>
        <sz val="10"/>
        <color rgb="FF000000"/>
        <rFont val="微軟正黑體"/>
        <family val="2"/>
        <charset val="136"/>
      </rPr>
      <t>製造程序</t>
    </r>
  </si>
  <si>
    <t>140002</t>
  </si>
  <si>
    <r>
      <rPr>
        <sz val="10"/>
        <color rgb="FF000000"/>
        <rFont val="微軟正黑體"/>
        <family val="2"/>
        <charset val="136"/>
      </rPr>
      <t>木材保存處理程序</t>
    </r>
  </si>
  <si>
    <t>140003</t>
  </si>
  <si>
    <r>
      <rPr>
        <sz val="10"/>
        <color rgb="FF000000"/>
        <rFont val="微軟正黑體"/>
        <family val="2"/>
        <charset val="136"/>
      </rPr>
      <t>合板及組合木材製造製造程序</t>
    </r>
  </si>
  <si>
    <t>140004</t>
  </si>
  <si>
    <r>
      <rPr>
        <sz val="10"/>
        <color rgb="FF000000"/>
        <rFont val="微軟正黑體"/>
        <family val="2"/>
        <charset val="136"/>
      </rPr>
      <t>合板表面加工處理程序</t>
    </r>
  </si>
  <si>
    <t>140005</t>
  </si>
  <si>
    <r>
      <rPr>
        <sz val="10"/>
        <color rgb="FF000000"/>
        <rFont val="微軟正黑體"/>
        <family val="2"/>
        <charset val="136"/>
      </rPr>
      <t>建築用木製品製造程序</t>
    </r>
  </si>
  <si>
    <t>140006</t>
  </si>
  <si>
    <r>
      <rPr>
        <sz val="10"/>
        <color rgb="FF000000"/>
        <rFont val="微軟正黑體"/>
        <family val="2"/>
        <charset val="136"/>
      </rPr>
      <t>木質容器製造程序</t>
    </r>
  </si>
  <si>
    <t>140007</t>
  </si>
  <si>
    <r>
      <rPr>
        <sz val="10"/>
        <color rgb="FF000000"/>
        <rFont val="微軟正黑體"/>
        <family val="2"/>
        <charset val="136"/>
      </rPr>
      <t>合板製品製造程序</t>
    </r>
  </si>
  <si>
    <t>140008</t>
  </si>
  <si>
    <r>
      <rPr>
        <sz val="10"/>
        <color rgb="FF000000"/>
        <rFont val="微軟正黑體"/>
        <family val="2"/>
        <charset val="136"/>
      </rPr>
      <t>木造品製造程序</t>
    </r>
  </si>
  <si>
    <t>140009</t>
  </si>
  <si>
    <r>
      <rPr>
        <sz val="10"/>
        <color rgb="FF000000"/>
        <rFont val="微軟正黑體"/>
        <family val="2"/>
        <charset val="136"/>
      </rPr>
      <t>木製品塗裝程序</t>
    </r>
  </si>
  <si>
    <t>140999</t>
  </si>
  <si>
    <r>
      <rPr>
        <sz val="10"/>
        <color rgb="FF000000"/>
        <rFont val="微軟正黑體"/>
        <family val="2"/>
        <charset val="136"/>
      </rPr>
      <t>其他木竹製品製造程序</t>
    </r>
  </si>
  <si>
    <t>150001</t>
  </si>
  <si>
    <r>
      <rPr>
        <sz val="10"/>
        <color rgb="FF000000"/>
        <rFont val="微軟正黑體"/>
        <family val="2"/>
        <charset val="136"/>
      </rPr>
      <t>牛皮紙漿製程程序</t>
    </r>
  </si>
  <si>
    <t>150002</t>
  </si>
  <si>
    <r>
      <rPr>
        <sz val="10"/>
        <color rgb="FF000000"/>
        <rFont val="微軟正黑體"/>
        <family val="2"/>
        <charset val="136"/>
      </rPr>
      <t>紙張製造程序</t>
    </r>
  </si>
  <si>
    <t>150003</t>
  </si>
  <si>
    <r>
      <rPr>
        <sz val="10"/>
        <color rgb="FF000000"/>
        <rFont val="微軟正黑體"/>
        <family val="2"/>
        <charset val="136"/>
      </rPr>
      <t>紙張表面塗裝程序</t>
    </r>
  </si>
  <si>
    <t>150004</t>
  </si>
  <si>
    <r>
      <rPr>
        <sz val="10"/>
        <color rgb="FF000000"/>
        <rFont val="微軟正黑體"/>
        <family val="2"/>
        <charset val="136"/>
      </rPr>
      <t>紙板製造程序</t>
    </r>
  </si>
  <si>
    <t>150005</t>
  </si>
  <si>
    <r>
      <rPr>
        <sz val="10"/>
        <color rgb="FF000000"/>
        <rFont val="微軟正黑體"/>
        <family val="2"/>
        <charset val="136"/>
      </rPr>
      <t>紙容器製造程序</t>
    </r>
  </si>
  <si>
    <t>150006</t>
  </si>
  <si>
    <r>
      <rPr>
        <sz val="10"/>
        <color rgb="FF000000"/>
        <rFont val="微軟正黑體"/>
        <family val="2"/>
        <charset val="136"/>
      </rPr>
      <t>家庭及衛生用紙製造程序</t>
    </r>
  </si>
  <si>
    <t>150007</t>
  </si>
  <si>
    <r>
      <rPr>
        <sz val="10"/>
        <color rgb="FF000000"/>
        <rFont val="微軟正黑體"/>
        <family val="2"/>
        <charset val="136"/>
      </rPr>
      <t>亞硫酸鹽製漿程序</t>
    </r>
  </si>
  <si>
    <t>150008</t>
  </si>
  <si>
    <r>
      <rPr>
        <sz val="10"/>
        <color rgb="FF000000"/>
        <rFont val="微軟正黑體"/>
        <family val="2"/>
        <charset val="136"/>
      </rPr>
      <t>半化學法製漿程序</t>
    </r>
  </si>
  <si>
    <t>150009</t>
  </si>
  <si>
    <r>
      <rPr>
        <sz val="10"/>
        <color rgb="FF000000"/>
        <rFont val="微軟正黑體"/>
        <family val="2"/>
        <charset val="136"/>
      </rPr>
      <t>雜項紙漿製造程序</t>
    </r>
  </si>
  <si>
    <t>150999</t>
  </si>
  <si>
    <r>
      <rPr>
        <sz val="10"/>
        <color rgb="FF000000"/>
        <rFont val="微軟正黑體"/>
        <family val="2"/>
        <charset val="136"/>
      </rPr>
      <t>其他紙製品製造程序</t>
    </r>
  </si>
  <si>
    <t>160001</t>
  </si>
  <si>
    <r>
      <rPr>
        <sz val="10"/>
        <color rgb="FF000000"/>
        <rFont val="微軟正黑體"/>
        <family val="2"/>
        <charset val="136"/>
      </rPr>
      <t>凹版印刷作業程序</t>
    </r>
  </si>
  <si>
    <t>160002</t>
  </si>
  <si>
    <r>
      <rPr>
        <sz val="10"/>
        <color rgb="FF000000"/>
        <rFont val="微軟正黑體"/>
        <family val="2"/>
        <charset val="136"/>
      </rPr>
      <t>平版印刷作業程序</t>
    </r>
  </si>
  <si>
    <t>160003</t>
  </si>
  <si>
    <r>
      <rPr>
        <sz val="10"/>
        <color rgb="FF000000"/>
        <rFont val="微軟正黑體"/>
        <family val="2"/>
        <charset val="136"/>
      </rPr>
      <t>活字凸版印刷程序</t>
    </r>
  </si>
  <si>
    <t>160004</t>
  </si>
  <si>
    <r>
      <rPr>
        <sz val="10"/>
        <color rgb="FF000000"/>
        <rFont val="微軟正黑體"/>
        <family val="2"/>
        <charset val="136"/>
      </rPr>
      <t>彈性橡皮凸版印刷程序</t>
    </r>
  </si>
  <si>
    <t>160005</t>
  </si>
  <si>
    <r>
      <rPr>
        <sz val="10"/>
        <color rgb="FF000000"/>
        <rFont val="微軟正黑體"/>
        <family val="2"/>
        <charset val="136"/>
      </rPr>
      <t>一般凸版印刷程序</t>
    </r>
  </si>
  <si>
    <t>160006</t>
  </si>
  <si>
    <r>
      <rPr>
        <sz val="10"/>
        <color rgb="FF000000"/>
        <rFont val="微軟正黑體"/>
        <family val="2"/>
        <charset val="136"/>
      </rPr>
      <t>孔版印刷程序</t>
    </r>
  </si>
  <si>
    <t>160009</t>
  </si>
  <si>
    <r>
      <rPr>
        <sz val="10"/>
        <color rgb="FF000000"/>
        <rFont val="微軟正黑體"/>
        <family val="2"/>
        <charset val="136"/>
      </rPr>
      <t>其他印刷作業程序</t>
    </r>
  </si>
  <si>
    <t>160011</t>
  </si>
  <si>
    <r>
      <rPr>
        <sz val="10"/>
        <color rgb="FF000000"/>
        <rFont val="微軟正黑體"/>
        <family val="2"/>
        <charset val="136"/>
      </rPr>
      <t>照相製版作業程序</t>
    </r>
  </si>
  <si>
    <t>160012</t>
  </si>
  <si>
    <r>
      <rPr>
        <sz val="10"/>
        <color rgb="FF000000"/>
        <rFont val="微軟正黑體"/>
        <family val="2"/>
        <charset val="136"/>
      </rPr>
      <t>電子製版作業程序</t>
    </r>
  </si>
  <si>
    <t>160013</t>
  </si>
  <si>
    <r>
      <rPr>
        <sz val="10"/>
        <color rgb="FF000000"/>
        <rFont val="微軟正黑體"/>
        <family val="2"/>
        <charset val="136"/>
      </rPr>
      <t>網版印刷作業程序</t>
    </r>
  </si>
  <si>
    <t>160014</t>
  </si>
  <si>
    <r>
      <rPr>
        <sz val="10"/>
        <color rgb="FF000000"/>
        <rFont val="微軟正黑體"/>
        <family val="2"/>
        <charset val="136"/>
      </rPr>
      <t>蝕刻製版作業程序</t>
    </r>
  </si>
  <si>
    <t>160015</t>
  </si>
  <si>
    <r>
      <rPr>
        <sz val="10"/>
        <color rgb="FF000000"/>
        <rFont val="微軟正黑體"/>
        <family val="2"/>
        <charset val="136"/>
      </rPr>
      <t>雕刻製版作業程序</t>
    </r>
  </si>
  <si>
    <t>160019</t>
  </si>
  <si>
    <r>
      <rPr>
        <sz val="10"/>
        <color rgb="FF000000"/>
        <rFont val="微軟正黑體"/>
        <family val="2"/>
        <charset val="136"/>
      </rPr>
      <t>其他印刷品製版作業程序</t>
    </r>
  </si>
  <si>
    <t>160021</t>
  </si>
  <si>
    <r>
      <rPr>
        <sz val="10"/>
        <color rgb="FF000000"/>
        <rFont val="微軟正黑體"/>
        <family val="2"/>
        <charset val="136"/>
      </rPr>
      <t>印刷品裝訂及加工作業程序</t>
    </r>
  </si>
  <si>
    <t>160022</t>
  </si>
  <si>
    <r>
      <rPr>
        <sz val="10"/>
        <color rgb="FF000000"/>
        <rFont val="微軟正黑體"/>
        <family val="2"/>
        <charset val="136"/>
      </rPr>
      <t>資料儲存媒體複製作業程序</t>
    </r>
  </si>
  <si>
    <r>
      <rPr>
        <sz val="10"/>
        <color rgb="FF000000"/>
        <rFont val="微軟正黑體"/>
        <family val="2"/>
        <charset val="136"/>
      </rPr>
      <t>原油蒸餾程序</t>
    </r>
  </si>
  <si>
    <t>170002</t>
  </si>
  <si>
    <r>
      <rPr>
        <sz val="10"/>
        <color rgb="FF000000"/>
        <rFont val="微軟正黑體"/>
        <family val="2"/>
        <charset val="136"/>
      </rPr>
      <t>真空蒸餾程序</t>
    </r>
  </si>
  <si>
    <t>170003</t>
  </si>
  <si>
    <r>
      <rPr>
        <sz val="10"/>
        <color rgb="FF000000"/>
        <rFont val="微軟正黑體"/>
        <family val="2"/>
        <charset val="136"/>
      </rPr>
      <t>觸媒裂解程序</t>
    </r>
  </si>
  <si>
    <t>170004</t>
  </si>
  <si>
    <r>
      <rPr>
        <sz val="10"/>
        <color rgb="FF000000"/>
        <rFont val="微軟正黑體"/>
        <family val="2"/>
        <charset val="136"/>
      </rPr>
      <t>流體焦碳製造程序</t>
    </r>
  </si>
  <si>
    <t>170005</t>
  </si>
  <si>
    <r>
      <rPr>
        <sz val="10"/>
        <color rgb="FF000000"/>
        <rFont val="微軟正黑體"/>
        <family val="2"/>
        <charset val="136"/>
      </rPr>
      <t>加氫脫硫處理程序</t>
    </r>
  </si>
  <si>
    <r>
      <rPr>
        <sz val="10"/>
        <color rgb="FF000000"/>
        <rFont val="微軟正黑體"/>
        <family val="2"/>
        <charset val="136"/>
      </rPr>
      <t>硫磺回收處理程序</t>
    </r>
  </si>
  <si>
    <t>170007</t>
  </si>
  <si>
    <r>
      <rPr>
        <sz val="10"/>
        <color rgb="FF000000"/>
        <rFont val="微軟正黑體"/>
        <family val="2"/>
        <charset val="136"/>
      </rPr>
      <t>加氫裂解程序</t>
    </r>
  </si>
  <si>
    <t>170008</t>
  </si>
  <si>
    <r>
      <rPr>
        <sz val="10"/>
        <color rgb="FF000000"/>
        <rFont val="微軟正黑體"/>
        <family val="2"/>
        <charset val="136"/>
      </rPr>
      <t>烷化程序</t>
    </r>
  </si>
  <si>
    <t>170009</t>
  </si>
  <si>
    <r>
      <rPr>
        <sz val="10"/>
        <color rgb="FF000000"/>
        <rFont val="微軟正黑體"/>
        <family val="2"/>
        <charset val="136"/>
      </rPr>
      <t>觸媒重組程序</t>
    </r>
  </si>
  <si>
    <t>170010</t>
  </si>
  <si>
    <r>
      <rPr>
        <sz val="10"/>
        <color rgb="FF000000"/>
        <rFont val="微軟正黑體"/>
        <family val="2"/>
        <charset val="136"/>
      </rPr>
      <t>石油焦煉製程序</t>
    </r>
  </si>
  <si>
    <t>170011</t>
  </si>
  <si>
    <r>
      <rPr>
        <sz val="10"/>
        <color rgb="FF000000"/>
        <rFont val="微軟正黑體"/>
        <family val="2"/>
        <charset val="136"/>
      </rPr>
      <t>氫氣製造程序</t>
    </r>
  </si>
  <si>
    <t>170012</t>
  </si>
  <si>
    <r>
      <rPr>
        <sz val="10"/>
        <color rgb="FF000000"/>
        <rFont val="微軟正黑體"/>
        <family val="2"/>
        <charset val="136"/>
      </rPr>
      <t>溶劑脫柏油程序</t>
    </r>
  </si>
  <si>
    <t>170013</t>
  </si>
  <si>
    <r>
      <rPr>
        <sz val="10"/>
        <color rgb="FF000000"/>
        <rFont val="微軟正黑體"/>
        <family val="2"/>
        <charset val="136"/>
      </rPr>
      <t>異戊烷分離程序</t>
    </r>
  </si>
  <si>
    <t>170014</t>
  </si>
  <si>
    <r>
      <rPr>
        <sz val="10"/>
        <color rgb="FF000000"/>
        <rFont val="微軟正黑體"/>
        <family val="2"/>
        <charset val="136"/>
      </rPr>
      <t>殘渣油氣化程序</t>
    </r>
  </si>
  <si>
    <t>170015</t>
  </si>
  <si>
    <r>
      <rPr>
        <sz val="10"/>
        <color rgb="FF000000"/>
        <rFont val="微軟正黑體"/>
        <family val="2"/>
        <charset val="136"/>
      </rPr>
      <t>瀝青吹煉程序</t>
    </r>
  </si>
  <si>
    <t>170016</t>
  </si>
  <si>
    <r>
      <rPr>
        <sz val="10"/>
        <color rgb="FF000000"/>
        <rFont val="微軟正黑體"/>
        <family val="2"/>
        <charset val="136"/>
      </rPr>
      <t>潤滑油製造程序</t>
    </r>
  </si>
  <si>
    <t>170017</t>
  </si>
  <si>
    <r>
      <rPr>
        <sz val="10"/>
        <color rgb="FF000000"/>
        <rFont val="微軟正黑體"/>
        <family val="2"/>
        <charset val="136"/>
      </rPr>
      <t>瀝青混凝土製造程序</t>
    </r>
  </si>
  <si>
    <t>170018</t>
  </si>
  <si>
    <r>
      <rPr>
        <sz val="10"/>
        <color rgb="FF000000"/>
        <rFont val="微軟正黑體"/>
        <family val="2"/>
        <charset val="136"/>
      </rPr>
      <t>輕油裂解程序</t>
    </r>
  </si>
  <si>
    <r>
      <rPr>
        <sz val="10"/>
        <color rgb="FF000000"/>
        <rFont val="微軟正黑體"/>
        <family val="2"/>
        <charset val="136"/>
      </rPr>
      <t>煤製品製造程序</t>
    </r>
  </si>
  <si>
    <t>170020</t>
  </si>
  <si>
    <r>
      <rPr>
        <sz val="10"/>
        <color rgb="FF000000"/>
        <rFont val="微軟正黑體"/>
        <family val="2"/>
        <charset val="136"/>
      </rPr>
      <t>淨煤／磨煤處理程序</t>
    </r>
  </si>
  <si>
    <t>170021</t>
  </si>
  <si>
    <r>
      <rPr>
        <sz val="10"/>
        <color rgb="FF000000"/>
        <rFont val="微軟正黑體"/>
        <family val="2"/>
        <charset val="136"/>
      </rPr>
      <t>煉焦製造程序</t>
    </r>
  </si>
  <si>
    <t>170022</t>
  </si>
  <si>
    <r>
      <rPr>
        <sz val="10"/>
        <color rgb="FF000000"/>
        <rFont val="微軟正黑體"/>
        <family val="2"/>
        <charset val="136"/>
      </rPr>
      <t>回收煤碳焦油或回收輕油或石腦油精之製造程序</t>
    </r>
  </si>
  <si>
    <t>170023</t>
  </si>
  <si>
    <r>
      <rPr>
        <sz val="10"/>
        <color rgb="FF000000"/>
        <rFont val="微軟正黑體"/>
        <family val="2"/>
        <charset val="136"/>
      </rPr>
      <t>污泥輸送程序</t>
    </r>
  </si>
  <si>
    <t>170024</t>
  </si>
  <si>
    <r>
      <rPr>
        <sz val="10"/>
        <color rgb="FF000000"/>
        <rFont val="微軟正黑體"/>
        <family val="2"/>
        <charset val="136"/>
      </rPr>
      <t>煤油裂解程序</t>
    </r>
  </si>
  <si>
    <t>170999</t>
  </si>
  <si>
    <r>
      <rPr>
        <sz val="10"/>
        <color rgb="FF000000"/>
        <rFont val="微軟正黑體"/>
        <family val="2"/>
        <charset val="136"/>
      </rPr>
      <t>其他石油製品製造程序</t>
    </r>
  </si>
  <si>
    <t>180001</t>
  </si>
  <si>
    <r>
      <rPr>
        <sz val="10"/>
        <color rgb="FF000000"/>
        <rFont val="微軟正黑體"/>
        <family val="2"/>
        <charset val="136"/>
      </rPr>
      <t>氯氣製造程序</t>
    </r>
  </si>
  <si>
    <t>180002</t>
  </si>
  <si>
    <r>
      <rPr>
        <sz val="10"/>
        <color rgb="FF000000"/>
        <rFont val="微軟正黑體"/>
        <family val="2"/>
        <charset val="136"/>
      </rPr>
      <t>氮氣製造程序</t>
    </r>
  </si>
  <si>
    <t>180003</t>
  </si>
  <si>
    <r>
      <rPr>
        <sz val="10"/>
        <color rgb="FF000000"/>
        <rFont val="微軟正黑體"/>
        <family val="2"/>
        <charset val="136"/>
      </rPr>
      <t>氨化學製造程序</t>
    </r>
  </si>
  <si>
    <t>180004</t>
  </si>
  <si>
    <r>
      <rPr>
        <sz val="10"/>
        <color rgb="FF000000"/>
        <rFont val="微軟正黑體"/>
        <family val="2"/>
        <charset val="136"/>
      </rPr>
      <t>硫磺化學製造程序</t>
    </r>
  </si>
  <si>
    <t>180005</t>
  </si>
  <si>
    <r>
      <rPr>
        <sz val="10"/>
        <color rgb="FF000000"/>
        <rFont val="微軟正黑體"/>
        <family val="2"/>
        <charset val="136"/>
      </rPr>
      <t>汞電極法製氯製造程序</t>
    </r>
  </si>
  <si>
    <t>180006</t>
  </si>
  <si>
    <r>
      <rPr>
        <sz val="10"/>
        <color rgb="FF000000"/>
        <rFont val="微軟正黑體"/>
        <family val="2"/>
        <charset val="136"/>
      </rPr>
      <t>以石墨作為陽極之橫隔製程純化氯製造程序</t>
    </r>
  </si>
  <si>
    <t>180009</t>
  </si>
  <si>
    <r>
      <rPr>
        <sz val="10"/>
        <color rgb="FF000000"/>
        <rFont val="微軟正黑體"/>
        <family val="2"/>
        <charset val="136"/>
      </rPr>
      <t>其他化學元素或工業氣體製造程序</t>
    </r>
  </si>
  <si>
    <t>180011</t>
  </si>
  <si>
    <r>
      <rPr>
        <sz val="10"/>
        <color rgb="FF000000"/>
        <rFont val="微軟正黑體"/>
        <family val="2"/>
        <charset val="136"/>
      </rPr>
      <t>硝酸製造程序</t>
    </r>
  </si>
  <si>
    <t>180012</t>
  </si>
  <si>
    <r>
      <rPr>
        <sz val="10"/>
        <color rgb="FF000000"/>
        <rFont val="微軟正黑體"/>
        <family val="2"/>
        <charset val="136"/>
      </rPr>
      <t>鹽酸製造程序</t>
    </r>
  </si>
  <si>
    <t>180013</t>
  </si>
  <si>
    <r>
      <rPr>
        <sz val="10"/>
        <color rgb="FF000000"/>
        <rFont val="微軟正黑體"/>
        <family val="2"/>
        <charset val="136"/>
      </rPr>
      <t>氫氟酸製造程序</t>
    </r>
  </si>
  <si>
    <r>
      <rPr>
        <sz val="10"/>
        <color rgb="FF000000"/>
        <rFont val="微軟正黑體"/>
        <family val="2"/>
        <charset val="136"/>
      </rPr>
      <t>硫酸製造程序</t>
    </r>
  </si>
  <si>
    <t>180015</t>
  </si>
  <si>
    <r>
      <rPr>
        <sz val="10"/>
        <color rgb="FF000000"/>
        <rFont val="微軟正黑體"/>
        <family val="2"/>
        <charset val="136"/>
      </rPr>
      <t>磷酸／乾式化學製造程序</t>
    </r>
  </si>
  <si>
    <t>180016</t>
  </si>
  <si>
    <r>
      <rPr>
        <sz val="10"/>
        <color rgb="FF000000"/>
        <rFont val="微軟正黑體"/>
        <family val="2"/>
        <charset val="136"/>
      </rPr>
      <t>磷酸／濕式化學製造程序</t>
    </r>
  </si>
  <si>
    <t>180019</t>
  </si>
  <si>
    <r>
      <rPr>
        <sz val="10"/>
        <color rgb="FF000000"/>
        <rFont val="微軟正黑體"/>
        <family val="2"/>
        <charset val="136"/>
      </rPr>
      <t>其他無機酸製造程序</t>
    </r>
  </si>
  <si>
    <t>180021</t>
  </si>
  <si>
    <r>
      <rPr>
        <sz val="10"/>
        <color rgb="FF000000"/>
        <rFont val="微軟正黑體"/>
        <family val="2"/>
        <charset val="136"/>
      </rPr>
      <t>氫氧化物製造程序</t>
    </r>
  </si>
  <si>
    <t>180022</t>
  </si>
  <si>
    <r>
      <rPr>
        <sz val="10"/>
        <color rgb="FF000000"/>
        <rFont val="微軟正黑體"/>
        <family val="2"/>
        <charset val="136"/>
      </rPr>
      <t>過氧化氫製造程序</t>
    </r>
  </si>
  <si>
    <t>180023</t>
  </si>
  <si>
    <r>
      <rPr>
        <sz val="10"/>
        <color rgb="FF000000"/>
        <rFont val="微軟正黑體"/>
        <family val="2"/>
        <charset val="136"/>
      </rPr>
      <t>氧化銻製造程序</t>
    </r>
  </si>
  <si>
    <t>180024</t>
  </si>
  <si>
    <r>
      <rPr>
        <sz val="10"/>
        <color rgb="FF000000"/>
        <rFont val="微軟正黑體"/>
        <family val="2"/>
        <charset val="136"/>
      </rPr>
      <t>鋁／氫氧化物鍛燒製造程序</t>
    </r>
  </si>
  <si>
    <t>180025</t>
  </si>
  <si>
    <r>
      <rPr>
        <sz val="10"/>
        <color rgb="FF000000"/>
        <rFont val="微軟正黑體"/>
        <family val="2"/>
        <charset val="136"/>
      </rPr>
      <t>白煙製造程序</t>
    </r>
  </si>
  <si>
    <t>180029</t>
  </si>
  <si>
    <r>
      <rPr>
        <sz val="10"/>
        <color rgb="FF000000"/>
        <rFont val="微軟正黑體"/>
        <family val="2"/>
        <charset val="136"/>
      </rPr>
      <t>其他氧化物製造程序</t>
    </r>
  </si>
  <si>
    <t>180031</t>
  </si>
  <si>
    <r>
      <rPr>
        <sz val="10"/>
        <color rgb="FF000000"/>
        <rFont val="微軟正黑體"/>
        <family val="2"/>
        <charset val="136"/>
      </rPr>
      <t>硫酸銨化學製造程序</t>
    </r>
  </si>
  <si>
    <t>180032</t>
  </si>
  <si>
    <r>
      <rPr>
        <sz val="10"/>
        <color rgb="FF000000"/>
        <rFont val="微軟正黑體"/>
        <family val="2"/>
        <charset val="136"/>
      </rPr>
      <t>硫酸銅製造程序</t>
    </r>
  </si>
  <si>
    <t>180039</t>
  </si>
  <si>
    <r>
      <rPr>
        <sz val="10"/>
        <color rgb="FF000000"/>
        <rFont val="微軟正黑體"/>
        <family val="2"/>
        <charset val="136"/>
      </rPr>
      <t>其他硫酸化合物製造程序</t>
    </r>
  </si>
  <si>
    <t>180041</t>
  </si>
  <si>
    <r>
      <rPr>
        <sz val="10"/>
        <color rgb="FF000000"/>
        <rFont val="微軟正黑體"/>
        <family val="2"/>
        <charset val="136"/>
      </rPr>
      <t>氯化鈣化學製造程序</t>
    </r>
  </si>
  <si>
    <t>180042</t>
  </si>
  <si>
    <r>
      <rPr>
        <sz val="10"/>
        <color rgb="FF000000"/>
        <rFont val="微軟正黑體"/>
        <family val="2"/>
        <charset val="136"/>
      </rPr>
      <t>氯化鹽化學製造程序</t>
    </r>
  </si>
  <si>
    <t>180043</t>
  </si>
  <si>
    <r>
      <rPr>
        <sz val="10"/>
        <color rgb="FF000000"/>
        <rFont val="微軟正黑體"/>
        <family val="2"/>
        <charset val="136"/>
      </rPr>
      <t>碳酸鈉製造程序</t>
    </r>
  </si>
  <si>
    <t>180044</t>
  </si>
  <si>
    <r>
      <rPr>
        <sz val="10"/>
        <color rgb="FF000000"/>
        <rFont val="微軟正黑體"/>
        <family val="2"/>
        <charset val="136"/>
      </rPr>
      <t>以二胺甲苯光氣法生產二異氰酸鹽製造程序</t>
    </r>
  </si>
  <si>
    <t>180045</t>
  </si>
  <si>
    <r>
      <rPr>
        <sz val="10"/>
        <color rgb="FF000000"/>
        <rFont val="微軟正黑體"/>
        <family val="2"/>
        <charset val="136"/>
      </rPr>
      <t>鹼氯化學製造程序</t>
    </r>
  </si>
  <si>
    <t>180046</t>
  </si>
  <si>
    <r>
      <rPr>
        <sz val="10"/>
        <color rgb="FF000000"/>
        <rFont val="微軟正黑體"/>
        <family val="2"/>
        <charset val="136"/>
      </rPr>
      <t>石綿化學製造程序</t>
    </r>
  </si>
  <si>
    <t>180047</t>
  </si>
  <si>
    <r>
      <rPr>
        <sz val="10"/>
        <color rgb="FF000000"/>
        <rFont val="微軟正黑體"/>
        <family val="2"/>
        <charset val="136"/>
      </rPr>
      <t>水玻璃製造程序</t>
    </r>
  </si>
  <si>
    <t>180049</t>
  </si>
  <si>
    <r>
      <rPr>
        <sz val="10"/>
        <color rgb="FF000000"/>
        <rFont val="微軟正黑體"/>
        <family val="2"/>
        <charset val="136"/>
      </rPr>
      <t>其他金屬或無機鹽製造程序</t>
    </r>
  </si>
  <si>
    <t>180051</t>
  </si>
  <si>
    <r>
      <rPr>
        <sz val="10"/>
        <color rgb="FF000000"/>
        <rFont val="微軟正黑體"/>
        <family val="2"/>
        <charset val="136"/>
      </rPr>
      <t>氰化物化學製造程序</t>
    </r>
  </si>
  <si>
    <t>180052</t>
  </si>
  <si>
    <r>
      <rPr>
        <sz val="10"/>
        <color rgb="FF000000"/>
        <rFont val="微軟正黑體"/>
        <family val="2"/>
        <charset val="136"/>
      </rPr>
      <t>碳黑製造程序</t>
    </r>
  </si>
  <si>
    <t>180053</t>
  </si>
  <si>
    <r>
      <rPr>
        <sz val="10"/>
        <color rgb="FF000000"/>
        <rFont val="微軟正黑體"/>
        <family val="2"/>
        <charset val="136"/>
      </rPr>
      <t>氰化氫化學製造程序</t>
    </r>
  </si>
  <si>
    <t>180054</t>
  </si>
  <si>
    <r>
      <rPr>
        <sz val="10"/>
        <color rgb="FF000000"/>
        <rFont val="微軟正黑體"/>
        <family val="2"/>
        <charset val="136"/>
      </rPr>
      <t>次碳酸鈉化學製造程序</t>
    </r>
  </si>
  <si>
    <t>180055</t>
  </si>
  <si>
    <r>
      <rPr>
        <sz val="10"/>
        <color rgb="FF000000"/>
        <rFont val="微軟正黑體"/>
        <family val="2"/>
        <charset val="136"/>
      </rPr>
      <t>哥羅普林化學製造程序</t>
    </r>
  </si>
  <si>
    <t>180056</t>
  </si>
  <si>
    <r>
      <rPr>
        <sz val="10"/>
        <color rgb="FF000000"/>
        <rFont val="微軟正黑體"/>
        <family val="2"/>
        <charset val="136"/>
      </rPr>
      <t>碳化鈣製品製造程序</t>
    </r>
  </si>
  <si>
    <t>180059</t>
  </si>
  <si>
    <r>
      <rPr>
        <sz val="10"/>
        <color rgb="FF000000"/>
        <rFont val="微軟正黑體"/>
        <family val="2"/>
        <charset val="136"/>
      </rPr>
      <t>其他基本化學材料製造程序</t>
    </r>
  </si>
  <si>
    <t>180061</t>
  </si>
  <si>
    <r>
      <t>2,2-</t>
    </r>
    <r>
      <rPr>
        <sz val="10"/>
        <color rgb="FF000000"/>
        <rFont val="微軟正黑體"/>
        <family val="2"/>
        <charset val="136"/>
      </rPr>
      <t>雙丙烷化學製造程序</t>
    </r>
  </si>
  <si>
    <t>180062</t>
  </si>
  <si>
    <r>
      <rPr>
        <sz val="10"/>
        <color rgb="FF000000"/>
        <rFont val="微軟正黑體"/>
        <family val="2"/>
        <charset val="136"/>
      </rPr>
      <t>丁二烯化學製造程序</t>
    </r>
  </si>
  <si>
    <t>180063</t>
  </si>
  <si>
    <r>
      <rPr>
        <sz val="10"/>
        <color rgb="FF000000"/>
        <rFont val="微軟正黑體"/>
        <family val="2"/>
        <charset val="136"/>
      </rPr>
      <t>乙烯化學製造程序</t>
    </r>
  </si>
  <si>
    <t>180064</t>
  </si>
  <si>
    <r>
      <rPr>
        <sz val="10"/>
        <color rgb="FF000000"/>
        <rFont val="微軟正黑體"/>
        <family val="2"/>
        <charset val="136"/>
      </rPr>
      <t>丙烯化學製造程序</t>
    </r>
  </si>
  <si>
    <t>180065</t>
  </si>
  <si>
    <r>
      <rPr>
        <sz val="10"/>
        <color rgb="FF000000"/>
        <rFont val="微軟正黑體"/>
        <family val="2"/>
        <charset val="136"/>
      </rPr>
      <t>正丁烯化學製造程序</t>
    </r>
  </si>
  <si>
    <t>180066</t>
  </si>
  <si>
    <r>
      <rPr>
        <sz val="10"/>
        <color rgb="FF000000"/>
        <rFont val="微軟正黑體"/>
        <family val="2"/>
        <charset val="136"/>
      </rPr>
      <t>正烷烴化學製造程序</t>
    </r>
  </si>
  <si>
    <t>180067</t>
  </si>
  <si>
    <r>
      <rPr>
        <sz val="10"/>
        <color rgb="FF000000"/>
        <rFont val="微軟正黑體"/>
        <family val="2"/>
        <charset val="136"/>
      </rPr>
      <t>乙炔製造程序</t>
    </r>
  </si>
  <si>
    <t>180068</t>
  </si>
  <si>
    <r>
      <rPr>
        <sz val="10"/>
        <color rgb="FF000000"/>
        <rFont val="微軟正黑體"/>
        <family val="2"/>
        <charset val="136"/>
      </rPr>
      <t>環氧氯化丙烷製造程序</t>
    </r>
  </si>
  <si>
    <t>180069</t>
  </si>
  <si>
    <r>
      <rPr>
        <sz val="10"/>
        <color rgb="FF000000"/>
        <rFont val="微軟正黑體"/>
        <family val="2"/>
        <charset val="136"/>
      </rPr>
      <t>其他無環烴製造程序</t>
    </r>
  </si>
  <si>
    <t>180071</t>
  </si>
  <si>
    <r>
      <rPr>
        <sz val="10"/>
        <color rgb="FF000000"/>
        <rFont val="微軟正黑體"/>
        <family val="2"/>
        <charset val="136"/>
      </rPr>
      <t>以甲苯硝化製造二硝基甲苯製造程序</t>
    </r>
  </si>
  <si>
    <t>180072</t>
  </si>
  <si>
    <r>
      <rPr>
        <sz val="10"/>
        <color rgb="FF000000"/>
        <rFont val="微軟正黑體"/>
        <family val="2"/>
        <charset val="136"/>
      </rPr>
      <t>以硝化苯的製程生產硝基苯製造程序</t>
    </r>
  </si>
  <si>
    <t>180073</t>
  </si>
  <si>
    <r>
      <t>α-(</t>
    </r>
    <r>
      <rPr>
        <sz val="10"/>
        <color rgb="FF000000"/>
        <rFont val="微軟正黑體"/>
        <family val="2"/>
        <charset val="136"/>
      </rPr>
      <t>或甲基</t>
    </r>
    <r>
      <rPr>
        <sz val="10"/>
        <color rgb="FF000000"/>
        <rFont val="Times New Roman"/>
        <family val="1"/>
      </rPr>
      <t>)</t>
    </r>
    <r>
      <rPr>
        <sz val="10"/>
        <color rgb="FF000000"/>
        <rFont val="微軟正黑體"/>
        <family val="2"/>
        <charset val="136"/>
      </rPr>
      <t>氯甲苯、環氯甲苯、氯化苯和其官能基製造程序</t>
    </r>
  </si>
  <si>
    <t>180074</t>
  </si>
  <si>
    <r>
      <rPr>
        <sz val="10"/>
        <color rgb="FF000000"/>
        <rFont val="微軟正黑體"/>
        <family val="2"/>
        <charset val="136"/>
      </rPr>
      <t>二異氰酸甲苯製造程序</t>
    </r>
  </si>
  <si>
    <t>180075</t>
  </si>
  <si>
    <r>
      <rPr>
        <sz val="10"/>
        <color rgb="FF000000"/>
        <rFont val="微軟正黑體"/>
        <family val="2"/>
        <charset val="136"/>
      </rPr>
      <t>異二氰甲苯化學製造程序</t>
    </r>
  </si>
  <si>
    <t>180076</t>
  </si>
  <si>
    <r>
      <rPr>
        <sz val="10"/>
        <color rgb="FF000000"/>
        <rFont val="微軟正黑體"/>
        <family val="2"/>
        <charset val="136"/>
      </rPr>
      <t>氯苯製造程序</t>
    </r>
  </si>
  <si>
    <t>180077</t>
  </si>
  <si>
    <r>
      <rPr>
        <sz val="10"/>
        <color rgb="FF000000"/>
        <rFont val="微軟正黑體"/>
        <family val="2"/>
        <charset val="136"/>
      </rPr>
      <t>硝基苯製造程序</t>
    </r>
  </si>
  <si>
    <t>180078</t>
  </si>
  <si>
    <r>
      <rPr>
        <sz val="10"/>
        <color rgb="FF000000"/>
        <rFont val="微軟正黑體"/>
        <family val="2"/>
        <charset val="136"/>
      </rPr>
      <t>苯乙烯製造程序</t>
    </r>
  </si>
  <si>
    <t>180079</t>
  </si>
  <si>
    <r>
      <rPr>
        <sz val="10"/>
        <color rgb="FF000000"/>
        <rFont val="微軟正黑體"/>
        <family val="2"/>
        <charset val="136"/>
      </rPr>
      <t>對二乙苯化學製造程序</t>
    </r>
  </si>
  <si>
    <t>180080</t>
  </si>
  <si>
    <r>
      <rPr>
        <sz val="10"/>
        <color rgb="FF000000"/>
        <rFont val="微軟正黑體"/>
        <family val="2"/>
        <charset val="136"/>
      </rPr>
      <t>乙苯製造程序</t>
    </r>
  </si>
  <si>
    <t>180081</t>
  </si>
  <si>
    <r>
      <rPr>
        <sz val="10"/>
        <color rgb="FF000000"/>
        <rFont val="微軟正黑體"/>
        <family val="2"/>
        <charset val="136"/>
      </rPr>
      <t>烷基苯製造程序</t>
    </r>
  </si>
  <si>
    <t>180082</t>
  </si>
  <si>
    <r>
      <rPr>
        <sz val="10"/>
        <color rgb="FF000000"/>
        <rFont val="微軟正黑體"/>
        <family val="2"/>
        <charset val="136"/>
      </rPr>
      <t>異丙苯製造程序</t>
    </r>
  </si>
  <si>
    <t>180083</t>
  </si>
  <si>
    <r>
      <rPr>
        <sz val="10"/>
        <color rgb="FF000000"/>
        <rFont val="微軟正黑體"/>
        <family val="2"/>
        <charset val="136"/>
      </rPr>
      <t>甲乙基比啶製造程序</t>
    </r>
  </si>
  <si>
    <t>180084</t>
  </si>
  <si>
    <r>
      <rPr>
        <sz val="10"/>
        <color rgb="FF000000"/>
        <rFont val="微軟正黑體"/>
        <family val="2"/>
        <charset val="136"/>
      </rPr>
      <t>比啶製造程序</t>
    </r>
  </si>
  <si>
    <t>180085</t>
  </si>
  <si>
    <r>
      <rPr>
        <sz val="10"/>
        <color rgb="FF000000"/>
        <rFont val="微軟正黑體"/>
        <family val="2"/>
        <charset val="136"/>
      </rPr>
      <t>睛化學製造程序</t>
    </r>
  </si>
  <si>
    <t>180099</t>
  </si>
  <si>
    <r>
      <rPr>
        <sz val="10"/>
        <color rgb="FF000000"/>
        <rFont val="微軟正黑體"/>
        <family val="2"/>
        <charset val="136"/>
      </rPr>
      <t>其他芳香烴製造程序</t>
    </r>
  </si>
  <si>
    <t>180101</t>
  </si>
  <si>
    <r>
      <rPr>
        <sz val="10"/>
        <color rgb="FF000000"/>
        <rFont val="微軟正黑體"/>
        <family val="2"/>
        <charset val="136"/>
      </rPr>
      <t>環己烷化學製造程序</t>
    </r>
  </si>
  <si>
    <t>180102</t>
  </si>
  <si>
    <r>
      <rPr>
        <sz val="10"/>
        <color rgb="FF000000"/>
        <rFont val="微軟正黑體"/>
        <family val="2"/>
        <charset val="136"/>
      </rPr>
      <t>對苯二甲酸製造程序</t>
    </r>
  </si>
  <si>
    <t>180109</t>
  </si>
  <si>
    <r>
      <rPr>
        <sz val="10"/>
        <color rgb="FF000000"/>
        <rFont val="微軟正黑體"/>
        <family val="2"/>
        <charset val="136"/>
      </rPr>
      <t>其他環烴製造程序</t>
    </r>
  </si>
  <si>
    <t>180111</t>
  </si>
  <si>
    <r>
      <rPr>
        <sz val="10"/>
        <color rgb="FF000000"/>
        <rFont val="微軟正黑體"/>
        <family val="2"/>
        <charset val="136"/>
      </rPr>
      <t>氯化膽鹼素製造程序</t>
    </r>
  </si>
  <si>
    <t>180112</t>
  </si>
  <si>
    <r>
      <rPr>
        <sz val="10"/>
        <color rgb="FF000000"/>
        <rFont val="微軟正黑體"/>
        <family val="2"/>
        <charset val="136"/>
      </rPr>
      <t>氯乙烯製造程序</t>
    </r>
  </si>
  <si>
    <t>180113</t>
  </si>
  <si>
    <r>
      <rPr>
        <sz val="10"/>
        <color rgb="FF000000"/>
        <rFont val="微軟正黑體"/>
        <family val="2"/>
        <charset val="136"/>
      </rPr>
      <t>四氯化碳製造程序</t>
    </r>
  </si>
  <si>
    <t>180114</t>
  </si>
  <si>
    <r>
      <rPr>
        <sz val="10"/>
        <color rgb="FF000000"/>
        <rFont val="微軟正黑體"/>
        <family val="2"/>
        <charset val="136"/>
      </rPr>
      <t>氯化甲烷製造程序</t>
    </r>
  </si>
  <si>
    <t>180115</t>
  </si>
  <si>
    <r>
      <rPr>
        <sz val="10"/>
        <color rgb="FF000000"/>
        <rFont val="微軟正黑體"/>
        <family val="2"/>
        <charset val="136"/>
      </rPr>
      <t>二氯乙烷製造程序</t>
    </r>
  </si>
  <si>
    <t>180116</t>
  </si>
  <si>
    <r>
      <rPr>
        <sz val="10"/>
        <color rgb="FF000000"/>
        <rFont val="微軟正黑體"/>
        <family val="2"/>
        <charset val="136"/>
      </rPr>
      <t>二氯乙烯化學製造程序</t>
    </r>
  </si>
  <si>
    <t>180117</t>
  </si>
  <si>
    <r>
      <rPr>
        <sz val="10"/>
        <color rgb="FF000000"/>
        <rFont val="微軟正黑體"/>
        <family val="2"/>
        <charset val="136"/>
      </rPr>
      <t>氯乙烷製造程序</t>
    </r>
  </si>
  <si>
    <t>180118</t>
  </si>
  <si>
    <r>
      <rPr>
        <sz val="10"/>
        <color rgb="FF000000"/>
        <rFont val="微軟正黑體"/>
        <family val="2"/>
        <charset val="136"/>
      </rPr>
      <t>氯甲烷製造程序</t>
    </r>
  </si>
  <si>
    <t>180119</t>
  </si>
  <si>
    <r>
      <t>1,1,1-</t>
    </r>
    <r>
      <rPr>
        <sz val="10"/>
        <color rgb="FF000000"/>
        <rFont val="微軟正黑體"/>
        <family val="2"/>
        <charset val="136"/>
      </rPr>
      <t>三氯乙烷製造程序</t>
    </r>
  </si>
  <si>
    <t>180120</t>
  </si>
  <si>
    <r>
      <rPr>
        <sz val="10"/>
        <color rgb="FF000000"/>
        <rFont val="微軟正黑體"/>
        <family val="2"/>
        <charset val="136"/>
      </rPr>
      <t>三氯乙烷及過氯乙稀製造程序</t>
    </r>
  </si>
  <si>
    <t>180121</t>
  </si>
  <si>
    <r>
      <rPr>
        <sz val="10"/>
        <color rgb="FF000000"/>
        <rFont val="微軟正黑體"/>
        <family val="2"/>
        <charset val="136"/>
      </rPr>
      <t>氯乙烯單體製造程序</t>
    </r>
  </si>
  <si>
    <r>
      <rPr>
        <sz val="10"/>
        <color rgb="FF000000"/>
        <rFont val="微軟正黑體"/>
        <family val="2"/>
        <charset val="136"/>
      </rPr>
      <t>以氯化汞觸媒之乙炔製程製造氯乙烯單體製造程序</t>
    </r>
  </si>
  <si>
    <r>
      <rPr>
        <sz val="10"/>
        <color rgb="FF000000"/>
        <rFont val="微軟正黑體"/>
        <family val="2"/>
        <charset val="136"/>
      </rPr>
      <t>以乙烯溴化製造二溴乙烷製造程序</t>
    </r>
  </si>
  <si>
    <t>180124</t>
  </si>
  <si>
    <r>
      <t>3-</t>
    </r>
    <r>
      <rPr>
        <sz val="10"/>
        <color rgb="FF000000"/>
        <rFont val="微軟正黑體"/>
        <family val="2"/>
        <charset val="136"/>
      </rPr>
      <t>氯丙烯化學製造程序</t>
    </r>
  </si>
  <si>
    <t>180125</t>
  </si>
  <si>
    <r>
      <rPr>
        <sz val="10"/>
        <color rgb="FF000000"/>
        <rFont val="微軟正黑體"/>
        <family val="2"/>
        <charset val="136"/>
      </rPr>
      <t>氯化乙烷化學製造程序</t>
    </r>
  </si>
  <si>
    <t>180126</t>
  </si>
  <si>
    <r>
      <rPr>
        <sz val="10"/>
        <color rgb="FF000000"/>
        <rFont val="微軟正黑體"/>
        <family val="2"/>
        <charset val="136"/>
      </rPr>
      <t>全氯乙烯化學製造程序</t>
    </r>
  </si>
  <si>
    <t>180129</t>
  </si>
  <si>
    <r>
      <rPr>
        <sz val="10"/>
        <color rgb="FF000000"/>
        <rFont val="微軟正黑體"/>
        <family val="2"/>
        <charset val="136"/>
      </rPr>
      <t>其他烴衍生物製造程序</t>
    </r>
  </si>
  <si>
    <t>180131</t>
  </si>
  <si>
    <r>
      <rPr>
        <sz val="10"/>
        <color rgb="FF000000"/>
        <rFont val="微軟正黑體"/>
        <family val="2"/>
        <charset val="136"/>
      </rPr>
      <t>甲基第三丁基醚化學製造程序</t>
    </r>
  </si>
  <si>
    <t>180132</t>
  </si>
  <si>
    <r>
      <rPr>
        <sz val="10"/>
        <color rgb="FF000000"/>
        <rFont val="微軟正黑體"/>
        <family val="2"/>
        <charset val="136"/>
      </rPr>
      <t>乙二醇醚化學製造程序</t>
    </r>
  </si>
  <si>
    <t>180139</t>
  </si>
  <si>
    <r>
      <rPr>
        <sz val="10"/>
        <color rgb="FF000000"/>
        <rFont val="微軟正黑體"/>
        <family val="2"/>
        <charset val="136"/>
      </rPr>
      <t>其他醚化學製造程序</t>
    </r>
  </si>
  <si>
    <t>180141</t>
  </si>
  <si>
    <r>
      <rPr>
        <sz val="10"/>
        <color rgb="FF000000"/>
        <rFont val="微軟正黑體"/>
        <family val="2"/>
        <charset val="136"/>
      </rPr>
      <t>環氧乙烷製造程序</t>
    </r>
  </si>
  <si>
    <t>180142</t>
  </si>
  <si>
    <r>
      <rPr>
        <sz val="10"/>
        <color rgb="FF000000"/>
        <rFont val="微軟正黑體"/>
        <family val="2"/>
        <charset val="136"/>
      </rPr>
      <t>環氧氯丙烷製造程序</t>
    </r>
  </si>
  <si>
    <t>180143</t>
  </si>
  <si>
    <r>
      <t>1,2-</t>
    </r>
    <r>
      <rPr>
        <sz val="10"/>
        <color rgb="FF000000"/>
        <rFont val="微軟正黑體"/>
        <family val="2"/>
        <charset val="136"/>
      </rPr>
      <t>環氧丙烷化學製造程序</t>
    </r>
  </si>
  <si>
    <t>180144</t>
  </si>
  <si>
    <r>
      <rPr>
        <sz val="10"/>
        <color rgb="FF000000"/>
        <rFont val="微軟正黑體"/>
        <family val="2"/>
        <charset val="136"/>
      </rPr>
      <t>丙烯睛化學製造程序</t>
    </r>
  </si>
  <si>
    <t>180149</t>
  </si>
  <si>
    <r>
      <rPr>
        <sz val="10"/>
        <color rgb="FF000000"/>
        <rFont val="微軟正黑體"/>
        <family val="2"/>
        <charset val="136"/>
      </rPr>
      <t>其他環氧化物製造程序</t>
    </r>
  </si>
  <si>
    <t>180151</t>
  </si>
  <si>
    <r>
      <rPr>
        <sz val="10"/>
        <color rgb="FF000000"/>
        <rFont val="微軟正黑體"/>
        <family val="2"/>
        <charset val="136"/>
      </rPr>
      <t>丁醛化學製造程序</t>
    </r>
  </si>
  <si>
    <t>180152</t>
  </si>
  <si>
    <r>
      <rPr>
        <sz val="10"/>
        <color rgb="FF000000"/>
        <rFont val="微軟正黑體"/>
        <family val="2"/>
        <charset val="136"/>
      </rPr>
      <t>甲醛製造程序</t>
    </r>
  </si>
  <si>
    <t>180153</t>
  </si>
  <si>
    <r>
      <rPr>
        <sz val="10"/>
        <color rgb="FF000000"/>
        <rFont val="微軟正黑體"/>
        <family val="2"/>
        <charset val="136"/>
      </rPr>
      <t>乙醛製造程序</t>
    </r>
  </si>
  <si>
    <t>180154</t>
  </si>
  <si>
    <r>
      <rPr>
        <sz val="10"/>
        <color rgb="FF000000"/>
        <rFont val="微軟正黑體"/>
        <family val="2"/>
        <charset val="136"/>
      </rPr>
      <t>以乙烯製造乙醛製造程序</t>
    </r>
  </si>
  <si>
    <t>180155</t>
  </si>
  <si>
    <r>
      <rPr>
        <sz val="10"/>
        <color rgb="FF000000"/>
        <rFont val="微軟正黑體"/>
        <family val="2"/>
        <charset val="136"/>
      </rPr>
      <t>丙烯醛化學製造程序</t>
    </r>
  </si>
  <si>
    <t>180159</t>
  </si>
  <si>
    <r>
      <rPr>
        <sz val="10"/>
        <color rgb="FF000000"/>
        <rFont val="微軟正黑體"/>
        <family val="2"/>
        <charset val="136"/>
      </rPr>
      <t>其他醛類化學製造程序</t>
    </r>
  </si>
  <si>
    <t>180161</t>
  </si>
  <si>
    <r>
      <rPr>
        <sz val="10"/>
        <color rgb="FF000000"/>
        <rFont val="微軟正黑體"/>
        <family val="2"/>
        <charset val="136"/>
      </rPr>
      <t>以異丙苯製造酚及丙酮製造程序</t>
    </r>
  </si>
  <si>
    <t>180162</t>
  </si>
  <si>
    <r>
      <rPr>
        <sz val="10"/>
        <color rgb="FF000000"/>
        <rFont val="微軟正黑體"/>
        <family val="2"/>
        <charset val="136"/>
      </rPr>
      <t>丙酮製造程序</t>
    </r>
  </si>
  <si>
    <t>180163</t>
  </si>
  <si>
    <r>
      <rPr>
        <sz val="10"/>
        <color rgb="FF000000"/>
        <rFont val="微軟正黑體"/>
        <family val="2"/>
        <charset val="136"/>
      </rPr>
      <t>環己酮製造程序</t>
    </r>
  </si>
  <si>
    <t>180164</t>
  </si>
  <si>
    <r>
      <rPr>
        <sz val="10"/>
        <color rgb="FF000000"/>
        <rFont val="微軟正黑體"/>
        <family val="2"/>
        <charset val="136"/>
      </rPr>
      <t>甲基異丁酮化學製造程序</t>
    </r>
  </si>
  <si>
    <t>180169</t>
  </si>
  <si>
    <r>
      <rPr>
        <sz val="10"/>
        <color rgb="FF000000"/>
        <rFont val="微軟正黑體"/>
        <family val="2"/>
        <charset val="136"/>
      </rPr>
      <t>其他酮類化學製造程序</t>
    </r>
  </si>
  <si>
    <t>180171</t>
  </si>
  <si>
    <r>
      <t>1,4-</t>
    </r>
    <r>
      <rPr>
        <sz val="10"/>
        <color rgb="FF000000"/>
        <rFont val="微軟正黑體"/>
        <family val="2"/>
        <charset val="136"/>
      </rPr>
      <t>丁二醇化學製造程序</t>
    </r>
  </si>
  <si>
    <t>180172</t>
  </si>
  <si>
    <r>
      <rPr>
        <sz val="10"/>
        <color rgb="FF000000"/>
        <rFont val="微軟正黑體"/>
        <family val="2"/>
        <charset val="136"/>
      </rPr>
      <t>第二丁醇化學製造程序</t>
    </r>
  </si>
  <si>
    <t>180173</t>
  </si>
  <si>
    <r>
      <rPr>
        <sz val="10"/>
        <color rgb="FF000000"/>
        <rFont val="微軟正黑體"/>
        <family val="2"/>
        <charset val="136"/>
      </rPr>
      <t>正丁醇化學製造程序</t>
    </r>
  </si>
  <si>
    <t>180174</t>
  </si>
  <si>
    <r>
      <rPr>
        <sz val="10"/>
        <color rgb="FF000000"/>
        <rFont val="微軟正黑體"/>
        <family val="2"/>
        <charset val="136"/>
      </rPr>
      <t>丙烯醇</t>
    </r>
    <r>
      <rPr>
        <sz val="10"/>
        <color rgb="FF000000"/>
        <rFont val="Times New Roman"/>
        <family val="1"/>
      </rPr>
      <t>[3]</t>
    </r>
    <r>
      <rPr>
        <sz val="10"/>
        <color rgb="FF000000"/>
        <rFont val="微軟正黑體"/>
        <family val="2"/>
        <charset val="136"/>
      </rPr>
      <t>化學製造程序</t>
    </r>
  </si>
  <si>
    <t>180175</t>
  </si>
  <si>
    <r>
      <rPr>
        <sz val="10"/>
        <color rgb="FF000000"/>
        <rFont val="微軟正黑體"/>
        <family val="2"/>
        <charset val="136"/>
      </rPr>
      <t>甲醇製造程序</t>
    </r>
  </si>
  <si>
    <t>180176</t>
  </si>
  <si>
    <r>
      <rPr>
        <sz val="10"/>
        <color rgb="FF000000"/>
        <rFont val="微軟正黑體"/>
        <family val="2"/>
        <charset val="136"/>
      </rPr>
      <t>乙二醇製造程序</t>
    </r>
  </si>
  <si>
    <r>
      <rPr>
        <sz val="10"/>
        <color rgb="FF000000"/>
        <rFont val="微軟正黑體"/>
        <family val="2"/>
        <charset val="136"/>
      </rPr>
      <t>異丙醇製造程序</t>
    </r>
  </si>
  <si>
    <t>180178</t>
  </si>
  <si>
    <r>
      <rPr>
        <sz val="10"/>
        <color rgb="FF000000"/>
        <rFont val="微軟正黑體"/>
        <family val="2"/>
        <charset val="136"/>
      </rPr>
      <t>甘油製造程序</t>
    </r>
  </si>
  <si>
    <t>180179</t>
  </si>
  <si>
    <r>
      <rPr>
        <sz val="10"/>
        <color rgb="FF000000"/>
        <rFont val="微軟正黑體"/>
        <family val="2"/>
        <charset val="136"/>
      </rPr>
      <t>酒精製造程序</t>
    </r>
  </si>
  <si>
    <t>180189</t>
  </si>
  <si>
    <r>
      <rPr>
        <sz val="10"/>
        <color rgb="FF000000"/>
        <rFont val="微軟正黑體"/>
        <family val="2"/>
        <charset val="136"/>
      </rPr>
      <t>其他醇類化學製造程序</t>
    </r>
  </si>
  <si>
    <r>
      <t>2,4,6-</t>
    </r>
    <r>
      <rPr>
        <sz val="10"/>
        <color rgb="FF000000"/>
        <rFont val="微軟正黑體"/>
        <family val="2"/>
        <charset val="136"/>
      </rPr>
      <t>三溴酚製造程序</t>
    </r>
  </si>
  <si>
    <t>180192</t>
  </si>
  <si>
    <r>
      <rPr>
        <sz val="10"/>
        <color rgb="FF000000"/>
        <rFont val="微軟正黑體"/>
        <family val="2"/>
        <charset val="136"/>
      </rPr>
      <t>酚類化學製造程序</t>
    </r>
  </si>
  <si>
    <t>180193</t>
  </si>
  <si>
    <r>
      <rPr>
        <sz val="10"/>
        <color rgb="FF000000"/>
        <rFont val="微軟正黑體"/>
        <family val="2"/>
        <charset val="136"/>
      </rPr>
      <t>偶酚化學製造程序</t>
    </r>
  </si>
  <si>
    <t>180199</t>
  </si>
  <si>
    <r>
      <rPr>
        <sz val="10"/>
        <color rgb="FF000000"/>
        <rFont val="微軟正黑體"/>
        <family val="2"/>
        <charset val="136"/>
      </rPr>
      <t>其他酚及化合物製造程序</t>
    </r>
  </si>
  <si>
    <t>180201</t>
  </si>
  <si>
    <r>
      <rPr>
        <sz val="10"/>
        <color rgb="FF000000"/>
        <rFont val="微軟正黑體"/>
        <family val="2"/>
        <charset val="136"/>
      </rPr>
      <t>硼酸製造程序</t>
    </r>
  </si>
  <si>
    <t>180202</t>
  </si>
  <si>
    <r>
      <rPr>
        <sz val="10"/>
        <color rgb="FF000000"/>
        <rFont val="微軟正黑體"/>
        <family val="2"/>
        <charset val="136"/>
      </rPr>
      <t>草酸製造程序</t>
    </r>
  </si>
  <si>
    <t>180203</t>
  </si>
  <si>
    <r>
      <rPr>
        <sz val="10"/>
        <color rgb="FF000000"/>
        <rFont val="微軟正黑體"/>
        <family val="2"/>
        <charset val="136"/>
      </rPr>
      <t>己二酸化學製造程序</t>
    </r>
  </si>
  <si>
    <t>180204</t>
  </si>
  <si>
    <r>
      <rPr>
        <sz val="10"/>
        <color rgb="FF000000"/>
        <rFont val="微軟正黑體"/>
        <family val="2"/>
        <charset val="136"/>
      </rPr>
      <t>乙酸化學製造程序</t>
    </r>
  </si>
  <si>
    <t>180209</t>
  </si>
  <si>
    <r>
      <rPr>
        <sz val="10"/>
        <color rgb="FF000000"/>
        <rFont val="微軟正黑體"/>
        <family val="2"/>
        <charset val="136"/>
      </rPr>
      <t>其他有機酸化學製造程序</t>
    </r>
  </si>
  <si>
    <t>180211</t>
  </si>
  <si>
    <r>
      <rPr>
        <sz val="10"/>
        <color rgb="FF000000"/>
        <rFont val="微軟正黑體"/>
        <family val="2"/>
        <charset val="136"/>
      </rPr>
      <t>甲基丙烯酸酯類化學製造程序</t>
    </r>
  </si>
  <si>
    <t>180212</t>
  </si>
  <si>
    <r>
      <rPr>
        <sz val="10"/>
        <color rgb="FF000000"/>
        <rFont val="微軟正黑體"/>
        <family val="2"/>
        <charset val="136"/>
      </rPr>
      <t>夫酸酯類化學製造程序</t>
    </r>
  </si>
  <si>
    <t>180213</t>
  </si>
  <si>
    <r>
      <rPr>
        <sz val="10"/>
        <color rgb="FF000000"/>
        <rFont val="微軟正黑體"/>
        <family val="2"/>
        <charset val="136"/>
      </rPr>
      <t>苯二甲酸酯化學製造程序</t>
    </r>
  </si>
  <si>
    <t>180214</t>
  </si>
  <si>
    <r>
      <rPr>
        <sz val="10"/>
        <color rgb="FF000000"/>
        <rFont val="微軟正黑體"/>
        <family val="2"/>
        <charset val="136"/>
      </rPr>
      <t>乙酸乙酯製造程序</t>
    </r>
  </si>
  <si>
    <t>180215</t>
  </si>
  <si>
    <r>
      <rPr>
        <sz val="10"/>
        <color rgb="FF000000"/>
        <rFont val="微軟正黑體"/>
        <family val="2"/>
        <charset val="136"/>
      </rPr>
      <t>丙烯酸及其酯類製造程序</t>
    </r>
  </si>
  <si>
    <t>180216</t>
  </si>
  <si>
    <r>
      <rPr>
        <sz val="10"/>
        <color rgb="FF000000"/>
        <rFont val="微軟正黑體"/>
        <family val="2"/>
        <charset val="136"/>
      </rPr>
      <t>對苯二甲酸二甲酯製造程序</t>
    </r>
  </si>
  <si>
    <t>180217</t>
  </si>
  <si>
    <r>
      <rPr>
        <sz val="10"/>
        <color rgb="FF000000"/>
        <rFont val="微軟正黑體"/>
        <family val="2"/>
        <charset val="136"/>
      </rPr>
      <t>丙烯酸酯製造程序</t>
    </r>
  </si>
  <si>
    <t>180218</t>
  </si>
  <si>
    <r>
      <rPr>
        <sz val="10"/>
        <color rgb="FF000000"/>
        <rFont val="微軟正黑體"/>
        <family val="2"/>
        <charset val="136"/>
      </rPr>
      <t>氨基甲酸酯製造程序</t>
    </r>
  </si>
  <si>
    <t>180219</t>
  </si>
  <si>
    <r>
      <rPr>
        <sz val="10"/>
        <color rgb="FF000000"/>
        <rFont val="微軟正黑體"/>
        <family val="2"/>
        <charset val="136"/>
      </rPr>
      <t>鄰苯二甲酸二辛酯化學製造程序</t>
    </r>
  </si>
  <si>
    <t>180229</t>
  </si>
  <si>
    <r>
      <rPr>
        <sz val="10"/>
        <color rgb="FF000000"/>
        <rFont val="微軟正黑體"/>
        <family val="2"/>
        <charset val="136"/>
      </rPr>
      <t>其他酯類化學製造程序</t>
    </r>
  </si>
  <si>
    <t>180231</t>
  </si>
  <si>
    <r>
      <rPr>
        <sz val="10"/>
        <color rgb="FF000000"/>
        <rFont val="微軟正黑體"/>
        <family val="2"/>
        <charset val="136"/>
      </rPr>
      <t>以鄰二甲苯製造鄰苯二甲酐製造程序</t>
    </r>
  </si>
  <si>
    <t>180232</t>
  </si>
  <si>
    <r>
      <rPr>
        <sz val="10"/>
        <color rgb="FF000000"/>
        <rFont val="微軟正黑體"/>
        <family val="2"/>
        <charset val="136"/>
      </rPr>
      <t>鄰苯二甲酐製造程序</t>
    </r>
  </si>
  <si>
    <t>180233</t>
  </si>
  <si>
    <r>
      <rPr>
        <sz val="10"/>
        <color rgb="FF000000"/>
        <rFont val="微軟正黑體"/>
        <family val="2"/>
        <charset val="136"/>
      </rPr>
      <t>馬來酸酐製造程序</t>
    </r>
  </si>
  <si>
    <t>180239</t>
  </si>
  <si>
    <r>
      <rPr>
        <sz val="10"/>
        <color rgb="FF000000"/>
        <rFont val="微軟正黑體"/>
        <family val="2"/>
        <charset val="136"/>
      </rPr>
      <t>其他酸酐類製造程序</t>
    </r>
  </si>
  <si>
    <t>180241</t>
  </si>
  <si>
    <r>
      <rPr>
        <sz val="10"/>
        <color rgb="FF000000"/>
        <rFont val="微軟正黑體"/>
        <family val="2"/>
        <charset val="136"/>
      </rPr>
      <t>苯胺製造程序</t>
    </r>
  </si>
  <si>
    <t>180242</t>
  </si>
  <si>
    <r>
      <rPr>
        <sz val="10"/>
        <color rgb="FF000000"/>
        <rFont val="微軟正黑體"/>
        <family val="2"/>
        <charset val="136"/>
      </rPr>
      <t>丙烯睛製造程序</t>
    </r>
  </si>
  <si>
    <t>180243</t>
  </si>
  <si>
    <r>
      <rPr>
        <sz val="10"/>
        <color rgb="FF000000"/>
        <rFont val="微軟正黑體"/>
        <family val="2"/>
        <charset val="136"/>
      </rPr>
      <t>己內醯胺製造程序</t>
    </r>
  </si>
  <si>
    <t>180244</t>
  </si>
  <si>
    <r>
      <rPr>
        <sz val="10"/>
        <color rgb="FF000000"/>
        <rFont val="微軟正黑體"/>
        <family val="2"/>
        <charset val="136"/>
      </rPr>
      <t>乙醇胺化學製造程序</t>
    </r>
  </si>
  <si>
    <t>180245</t>
  </si>
  <si>
    <r>
      <rPr>
        <sz val="10"/>
        <color rgb="FF000000"/>
        <rFont val="微軟正黑體"/>
        <family val="2"/>
        <charset val="136"/>
      </rPr>
      <t>以碳酸聯胺生產</t>
    </r>
    <r>
      <rPr>
        <sz val="10"/>
        <color rgb="FF000000"/>
        <rFont val="Times New Roman"/>
        <family val="1"/>
      </rPr>
      <t>1,1-</t>
    </r>
    <r>
      <rPr>
        <sz val="10"/>
        <color rgb="FF000000"/>
        <rFont val="微軟正黑體"/>
        <family val="2"/>
        <charset val="136"/>
      </rPr>
      <t>二甲基聯胺</t>
    </r>
    <r>
      <rPr>
        <sz val="10"/>
        <color rgb="FF000000"/>
        <rFont val="Times New Roman"/>
        <family val="1"/>
      </rPr>
      <t>(UDMH)</t>
    </r>
    <r>
      <rPr>
        <sz val="10"/>
        <color rgb="FF000000"/>
        <rFont val="微軟正黑體"/>
        <family val="2"/>
        <charset val="136"/>
      </rPr>
      <t>製造程序</t>
    </r>
  </si>
  <si>
    <t>180246</t>
  </si>
  <si>
    <r>
      <rPr>
        <sz val="10"/>
        <color rgb="FF000000"/>
        <rFont val="微軟正黑體"/>
        <family val="2"/>
        <charset val="136"/>
      </rPr>
      <t>用氫化二甲基甲苯生產二胺甲苯製造程序</t>
    </r>
  </si>
  <si>
    <t>180247</t>
  </si>
  <si>
    <r>
      <rPr>
        <sz val="10"/>
        <color rgb="FF000000"/>
        <rFont val="微軟正黑體"/>
        <family val="2"/>
        <charset val="136"/>
      </rPr>
      <t>聯二硫氨基甲酸及其鹽類製造程序</t>
    </r>
  </si>
  <si>
    <t>180248</t>
  </si>
  <si>
    <r>
      <rPr>
        <sz val="10"/>
        <color rgb="FF000000"/>
        <rFont val="微軟正黑體"/>
        <family val="2"/>
        <charset val="136"/>
      </rPr>
      <t>尿素化學製造程序</t>
    </r>
  </si>
  <si>
    <t>180249</t>
  </si>
  <si>
    <r>
      <rPr>
        <sz val="10"/>
        <color rgb="FF000000"/>
        <rFont val="微軟正黑體"/>
        <family val="2"/>
        <charset val="136"/>
      </rPr>
      <t>其他合成胺及睛合物製造程序</t>
    </r>
  </si>
  <si>
    <t>180250</t>
  </si>
  <si>
    <r>
      <rPr>
        <sz val="10"/>
        <color rgb="FF000000"/>
        <rFont val="微軟正黑體"/>
        <family val="2"/>
        <charset val="136"/>
      </rPr>
      <t>酸胺化學製造程序</t>
    </r>
  </si>
  <si>
    <t>180251</t>
  </si>
  <si>
    <r>
      <rPr>
        <sz val="10"/>
        <color rgb="FF000000"/>
        <rFont val="微軟正黑體"/>
        <family val="2"/>
        <charset val="136"/>
      </rPr>
      <t>乙二胺四醋酸鹽</t>
    </r>
    <r>
      <rPr>
        <sz val="10"/>
        <color rgb="FF000000"/>
        <rFont val="Times New Roman"/>
        <family val="1"/>
      </rPr>
      <t>(EDTA)</t>
    </r>
    <r>
      <rPr>
        <sz val="10"/>
        <color rgb="FF000000"/>
        <rFont val="微軟正黑體"/>
        <family val="2"/>
        <charset val="136"/>
      </rPr>
      <t>化學製造程序</t>
    </r>
  </si>
  <si>
    <t>180252</t>
  </si>
  <si>
    <r>
      <rPr>
        <sz val="10"/>
        <color rgb="FF000000"/>
        <rFont val="微軟正黑體"/>
        <family val="2"/>
        <charset val="136"/>
      </rPr>
      <t>醋酸酐化學製造程序</t>
    </r>
  </si>
  <si>
    <t>180253</t>
  </si>
  <si>
    <r>
      <rPr>
        <sz val="10"/>
        <color rgb="FF000000"/>
        <rFont val="微軟正黑體"/>
        <family val="2"/>
        <charset val="136"/>
      </rPr>
      <t>醋酸乙烯製造程序</t>
    </r>
  </si>
  <si>
    <t>180259</t>
  </si>
  <si>
    <r>
      <rPr>
        <sz val="10"/>
        <color rgb="FF000000"/>
        <rFont val="微軟正黑體"/>
        <family val="2"/>
        <charset val="136"/>
      </rPr>
      <t>其他合成醋酸製造程序</t>
    </r>
  </si>
  <si>
    <t>180261</t>
  </si>
  <si>
    <r>
      <rPr>
        <sz val="10"/>
        <color rgb="FF000000"/>
        <rFont val="微軟正黑體"/>
        <family val="2"/>
        <charset val="136"/>
      </rPr>
      <t>印刷油墨化學原料製造程序</t>
    </r>
  </si>
  <si>
    <t>180262</t>
  </si>
  <si>
    <r>
      <rPr>
        <sz val="10"/>
        <color rgb="FF000000"/>
        <rFont val="微軟正黑體"/>
        <family val="2"/>
        <charset val="136"/>
      </rPr>
      <t>塑膠原料化學製造程序</t>
    </r>
  </si>
  <si>
    <t>180263</t>
  </si>
  <si>
    <r>
      <rPr>
        <sz val="10"/>
        <color rgb="FF000000"/>
        <rFont val="微軟正黑體"/>
        <family val="2"/>
        <charset val="136"/>
      </rPr>
      <t>木炭化學製造程序</t>
    </r>
  </si>
  <si>
    <t>180269</t>
  </si>
  <si>
    <r>
      <rPr>
        <sz val="10"/>
        <color rgb="FF000000"/>
        <rFont val="微軟正黑體"/>
        <family val="2"/>
        <charset val="136"/>
      </rPr>
      <t>其他石油化工原料製造程序</t>
    </r>
  </si>
  <si>
    <t>180271</t>
  </si>
  <si>
    <r>
      <rPr>
        <sz val="10"/>
        <color rgb="FF000000"/>
        <rFont val="微軟正黑體"/>
        <family val="2"/>
        <charset val="136"/>
      </rPr>
      <t>氮肥製造程序</t>
    </r>
  </si>
  <si>
    <t>180272</t>
  </si>
  <si>
    <r>
      <rPr>
        <sz val="10"/>
        <color rgb="FF000000"/>
        <rFont val="微軟正黑體"/>
        <family val="2"/>
        <charset val="136"/>
      </rPr>
      <t>正過磷酸鹽肥料製造程序</t>
    </r>
  </si>
  <si>
    <t>180273</t>
  </si>
  <si>
    <r>
      <rPr>
        <sz val="10"/>
        <color rgb="FF000000"/>
        <rFont val="微軟正黑體"/>
        <family val="2"/>
        <charset val="136"/>
      </rPr>
      <t>三過磷酸鹽肥料製造程序</t>
    </r>
  </si>
  <si>
    <t>180274</t>
  </si>
  <si>
    <r>
      <rPr>
        <sz val="10"/>
        <color rgb="FF000000"/>
        <rFont val="微軟正黑體"/>
        <family val="2"/>
        <charset val="136"/>
      </rPr>
      <t>磷酸銨鹽肥料製造程序</t>
    </r>
  </si>
  <si>
    <t>180279</t>
  </si>
  <si>
    <r>
      <rPr>
        <sz val="10"/>
        <color rgb="FF000000"/>
        <rFont val="微軟正黑體"/>
        <family val="2"/>
        <charset val="136"/>
      </rPr>
      <t>其他磷肥製造程序</t>
    </r>
  </si>
  <si>
    <t>180281</t>
  </si>
  <si>
    <r>
      <rPr>
        <sz val="10"/>
        <color rgb="FF000000"/>
        <rFont val="微軟正黑體"/>
        <family val="2"/>
        <charset val="136"/>
      </rPr>
      <t>鉀肥製造程序</t>
    </r>
  </si>
  <si>
    <t>180282</t>
  </si>
  <si>
    <r>
      <rPr>
        <sz val="10"/>
        <color rgb="FF000000"/>
        <rFont val="微軟正黑體"/>
        <family val="2"/>
        <charset val="136"/>
      </rPr>
      <t>銨肥化學製造程序</t>
    </r>
  </si>
  <si>
    <t>180289</t>
  </si>
  <si>
    <r>
      <rPr>
        <sz val="10"/>
        <color rgb="FF000000"/>
        <rFont val="微軟正黑體"/>
        <family val="2"/>
        <charset val="136"/>
      </rPr>
      <t>其他複合肥料</t>
    </r>
  </si>
  <si>
    <t>180291</t>
  </si>
  <si>
    <r>
      <rPr>
        <sz val="10"/>
        <color rgb="FF000000"/>
        <rFont val="微軟正黑體"/>
        <family val="2"/>
        <charset val="136"/>
      </rPr>
      <t>有機肥料製造程序</t>
    </r>
  </si>
  <si>
    <t>180292</t>
  </si>
  <si>
    <r>
      <rPr>
        <sz val="10"/>
        <color rgb="FF000000"/>
        <rFont val="微軟正黑體"/>
        <family val="2"/>
        <charset val="136"/>
      </rPr>
      <t>醇醛類化學製造程序</t>
    </r>
  </si>
  <si>
    <t>180299</t>
  </si>
  <si>
    <r>
      <rPr>
        <sz val="10"/>
        <color rgb="FF000000"/>
        <rFont val="微軟正黑體"/>
        <family val="2"/>
        <charset val="136"/>
      </rPr>
      <t>其他肥料製造程序</t>
    </r>
  </si>
  <si>
    <t>180301</t>
  </si>
  <si>
    <r>
      <rPr>
        <sz val="10"/>
        <color rgb="FF000000"/>
        <rFont val="微軟正黑體"/>
        <family val="2"/>
        <charset val="136"/>
      </rPr>
      <t>普通級聚苯乙烯化學製造程序</t>
    </r>
  </si>
  <si>
    <t>180302</t>
  </si>
  <si>
    <r>
      <rPr>
        <sz val="10"/>
        <color rgb="FF000000"/>
        <rFont val="微軟正黑體"/>
        <family val="2"/>
        <charset val="136"/>
      </rPr>
      <t>耐衝擊級聚苯乙烯化學製造程序</t>
    </r>
  </si>
  <si>
    <t>180303</t>
  </si>
  <si>
    <r>
      <rPr>
        <sz val="10"/>
        <color rgb="FF000000"/>
        <rFont val="微軟正黑體"/>
        <family val="2"/>
        <charset val="136"/>
      </rPr>
      <t>發泡級聚苯乙烯化學製造程序</t>
    </r>
  </si>
  <si>
    <t>180304</t>
  </si>
  <si>
    <r>
      <rPr>
        <sz val="10"/>
        <color rgb="FF000000"/>
        <rFont val="微軟正黑體"/>
        <family val="2"/>
        <charset val="136"/>
      </rPr>
      <t>低密度聚乙烯化學製造程序</t>
    </r>
  </si>
  <si>
    <t>180305</t>
  </si>
  <si>
    <r>
      <rPr>
        <sz val="10"/>
        <color rgb="FF000000"/>
        <rFont val="微軟正黑體"/>
        <family val="2"/>
        <charset val="136"/>
      </rPr>
      <t>線型低密度聚乙烯化學製造程序</t>
    </r>
  </si>
  <si>
    <t>180306</t>
  </si>
  <si>
    <r>
      <rPr>
        <sz val="10"/>
        <color rgb="FF000000"/>
        <rFont val="微軟正黑體"/>
        <family val="2"/>
        <charset val="136"/>
      </rPr>
      <t>高密度聚乙烯化學製造程序</t>
    </r>
  </si>
  <si>
    <t>180307</t>
  </si>
  <si>
    <r>
      <rPr>
        <sz val="10"/>
        <color rgb="FF000000"/>
        <rFont val="微軟正黑體"/>
        <family val="2"/>
        <charset val="136"/>
      </rPr>
      <t>丙烯睛</t>
    </r>
    <r>
      <rPr>
        <sz val="10"/>
        <color rgb="FF000000"/>
        <rFont val="Times New Roman"/>
        <family val="1"/>
      </rPr>
      <t>-</t>
    </r>
    <r>
      <rPr>
        <sz val="10"/>
        <color rgb="FF000000"/>
        <rFont val="微軟正黑體"/>
        <family val="2"/>
        <charset val="136"/>
      </rPr>
      <t>丁二烯</t>
    </r>
    <r>
      <rPr>
        <sz val="10"/>
        <color rgb="FF000000"/>
        <rFont val="Times New Roman"/>
        <family val="1"/>
      </rPr>
      <t>-</t>
    </r>
    <r>
      <rPr>
        <sz val="10"/>
        <color rgb="FF000000"/>
        <rFont val="微軟正黑體"/>
        <family val="2"/>
        <charset val="136"/>
      </rPr>
      <t>苯乙烯共聚合物</t>
    </r>
    <r>
      <rPr>
        <sz val="10"/>
        <color rgb="FF000000"/>
        <rFont val="Times New Roman"/>
        <family val="1"/>
      </rPr>
      <t>(ABS)</t>
    </r>
    <r>
      <rPr>
        <sz val="10"/>
        <color rgb="FF000000"/>
        <rFont val="微軟正黑體"/>
        <family val="2"/>
        <charset val="136"/>
      </rPr>
      <t>化學製造程序</t>
    </r>
  </si>
  <si>
    <t>180308</t>
  </si>
  <si>
    <r>
      <rPr>
        <sz val="10"/>
        <color rgb="FF000000"/>
        <rFont val="微軟正黑體"/>
        <family val="2"/>
        <charset val="136"/>
      </rPr>
      <t>丙烯睛</t>
    </r>
    <r>
      <rPr>
        <sz val="10"/>
        <color rgb="FF000000"/>
        <rFont val="Times New Roman"/>
        <family val="1"/>
      </rPr>
      <t>-</t>
    </r>
    <r>
      <rPr>
        <sz val="10"/>
        <color rgb="FF000000"/>
        <rFont val="微軟正黑體"/>
        <family val="2"/>
        <charset val="136"/>
      </rPr>
      <t>苯乙烯共聚合物</t>
    </r>
    <r>
      <rPr>
        <sz val="10"/>
        <color rgb="FF000000"/>
        <rFont val="Times New Roman"/>
        <family val="1"/>
      </rPr>
      <t>(AS)</t>
    </r>
    <r>
      <rPr>
        <sz val="10"/>
        <color rgb="FF000000"/>
        <rFont val="微軟正黑體"/>
        <family val="2"/>
        <charset val="136"/>
      </rPr>
      <t>化學製造程序</t>
    </r>
  </si>
  <si>
    <t>180309</t>
  </si>
  <si>
    <r>
      <rPr>
        <sz val="10"/>
        <color rgb="FF000000"/>
        <rFont val="微軟正黑體"/>
        <family val="2"/>
        <charset val="136"/>
      </rPr>
      <t>乙烯</t>
    </r>
    <r>
      <rPr>
        <sz val="10"/>
        <color rgb="FF000000"/>
        <rFont val="Times New Roman"/>
        <family val="1"/>
      </rPr>
      <t>-</t>
    </r>
    <r>
      <rPr>
        <sz val="10"/>
        <color rgb="FF000000"/>
        <rFont val="微軟正黑體"/>
        <family val="2"/>
        <charset val="136"/>
      </rPr>
      <t>丙烯共聚合物化學製造程序</t>
    </r>
  </si>
  <si>
    <t>180310</t>
  </si>
  <si>
    <r>
      <rPr>
        <sz val="10"/>
        <color rgb="FF000000"/>
        <rFont val="微軟正黑體"/>
        <family val="2"/>
        <charset val="136"/>
      </rPr>
      <t>丙烯酸樹脂化學製造程序</t>
    </r>
  </si>
  <si>
    <t>180311</t>
  </si>
  <si>
    <r>
      <rPr>
        <sz val="10"/>
        <color rgb="FF000000"/>
        <rFont val="微軟正黑體"/>
        <family val="2"/>
        <charset val="136"/>
      </rPr>
      <t>聚氟碳樹脂化學製造程序</t>
    </r>
  </si>
  <si>
    <t>180312</t>
  </si>
  <si>
    <r>
      <rPr>
        <sz val="10"/>
        <color rgb="FF000000"/>
        <rFont val="微軟正黑體"/>
        <family val="2"/>
        <charset val="136"/>
      </rPr>
      <t>酸醇樹脂化學製造程序</t>
    </r>
  </si>
  <si>
    <t>180313</t>
  </si>
  <si>
    <r>
      <rPr>
        <sz val="10"/>
        <color rgb="FF000000"/>
        <rFont val="微軟正黑體"/>
        <family val="2"/>
        <charset val="136"/>
      </rPr>
      <t>聚脂樹脂化學製造程序</t>
    </r>
  </si>
  <si>
    <t>180314</t>
  </si>
  <si>
    <r>
      <rPr>
        <sz val="10"/>
        <color rgb="FF000000"/>
        <rFont val="微軟正黑體"/>
        <family val="2"/>
        <charset val="136"/>
      </rPr>
      <t>聚尿</t>
    </r>
    <r>
      <rPr>
        <sz val="10"/>
        <color rgb="FF000000"/>
        <rFont val="Times New Roman"/>
        <family val="1"/>
      </rPr>
      <t>(PU)</t>
    </r>
    <r>
      <rPr>
        <sz val="10"/>
        <color rgb="FF000000"/>
        <rFont val="微軟正黑體"/>
        <family val="2"/>
        <charset val="136"/>
      </rPr>
      <t>樹脂化學製造程序</t>
    </r>
  </si>
  <si>
    <t>180315</t>
  </si>
  <si>
    <r>
      <rPr>
        <sz val="10"/>
        <color rgb="FF000000"/>
        <rFont val="微軟正黑體"/>
        <family val="2"/>
        <charset val="136"/>
      </rPr>
      <t>尿素甲醛樹脂製造程序</t>
    </r>
  </si>
  <si>
    <t>180316</t>
  </si>
  <si>
    <r>
      <rPr>
        <sz val="10"/>
        <color rgb="FF000000"/>
        <rFont val="微軟正黑體"/>
        <family val="2"/>
        <charset val="136"/>
      </rPr>
      <t>三聚氰胺樹脂製造程序</t>
    </r>
  </si>
  <si>
    <t>180317</t>
  </si>
  <si>
    <r>
      <rPr>
        <sz val="10"/>
        <color rgb="FF000000"/>
        <rFont val="微軟正黑體"/>
        <family val="2"/>
        <charset val="136"/>
      </rPr>
      <t>環氧樹脂製造程序</t>
    </r>
  </si>
  <si>
    <t>180318</t>
  </si>
  <si>
    <r>
      <rPr>
        <sz val="10"/>
        <color rgb="FF000000"/>
        <rFont val="微軟正黑體"/>
        <family val="2"/>
        <charset val="136"/>
      </rPr>
      <t>聚丙烯（</t>
    </r>
    <r>
      <rPr>
        <sz val="10"/>
        <color rgb="FF000000"/>
        <rFont val="Times New Roman"/>
        <family val="1"/>
      </rPr>
      <t>PP</t>
    </r>
    <r>
      <rPr>
        <sz val="10"/>
        <color rgb="FF000000"/>
        <rFont val="微軟正黑體"/>
        <family val="2"/>
        <charset val="136"/>
      </rPr>
      <t>）塑膠製造程序</t>
    </r>
  </si>
  <si>
    <t>180319</t>
  </si>
  <si>
    <r>
      <rPr>
        <sz val="10"/>
        <color rgb="FF000000"/>
        <rFont val="微軟正黑體"/>
        <family val="2"/>
        <charset val="136"/>
      </rPr>
      <t>聚醯胺塑膠（尼龍）製造程序</t>
    </r>
  </si>
  <si>
    <t>180320</t>
  </si>
  <si>
    <r>
      <rPr>
        <sz val="10"/>
        <color rgb="FF000000"/>
        <rFont val="微軟正黑體"/>
        <family val="2"/>
        <charset val="136"/>
      </rPr>
      <t>聚氯乙烯（</t>
    </r>
    <r>
      <rPr>
        <sz val="10"/>
        <color rgb="FF000000"/>
        <rFont val="Times New Roman"/>
        <family val="1"/>
      </rPr>
      <t>PVC</t>
    </r>
    <r>
      <rPr>
        <sz val="10"/>
        <color rgb="FF000000"/>
        <rFont val="微軟正黑體"/>
        <family val="2"/>
        <charset val="136"/>
      </rPr>
      <t>）塑膠製造程序</t>
    </r>
  </si>
  <si>
    <t>180321</t>
  </si>
  <si>
    <r>
      <rPr>
        <sz val="10"/>
        <color rgb="FF000000"/>
        <rFont val="微軟正黑體"/>
        <family val="2"/>
        <charset val="136"/>
      </rPr>
      <t>聚乙烯塑膠製造程序</t>
    </r>
  </si>
  <si>
    <t>180322</t>
  </si>
  <si>
    <r>
      <rPr>
        <sz val="10"/>
        <color rgb="FF000000"/>
        <rFont val="微軟正黑體"/>
        <family val="2"/>
        <charset val="136"/>
      </rPr>
      <t>聚苯乙烯塑膠製造程序</t>
    </r>
  </si>
  <si>
    <t>180323</t>
  </si>
  <si>
    <r>
      <rPr>
        <sz val="10"/>
        <color rgb="FF000000"/>
        <rFont val="微軟正黑體"/>
        <family val="2"/>
        <charset val="136"/>
      </rPr>
      <t>聚醋酸乙烯塑膠製造程序</t>
    </r>
  </si>
  <si>
    <t>180324</t>
  </si>
  <si>
    <r>
      <rPr>
        <sz val="10"/>
        <color rgb="FF000000"/>
        <rFont val="微軟正黑體"/>
        <family val="2"/>
        <charset val="136"/>
      </rPr>
      <t>聚酯樹脂製造程序</t>
    </r>
  </si>
  <si>
    <t>180325</t>
  </si>
  <si>
    <r>
      <rPr>
        <sz val="10"/>
        <color rgb="FF000000"/>
        <rFont val="微軟正黑體"/>
        <family val="2"/>
        <charset val="136"/>
      </rPr>
      <t>醇酸樹脂製造程序</t>
    </r>
  </si>
  <si>
    <t>180326</t>
  </si>
  <si>
    <r>
      <rPr>
        <sz val="10"/>
        <color rgb="FF000000"/>
        <rFont val="微軟正黑體"/>
        <family val="2"/>
        <charset val="136"/>
      </rPr>
      <t>酚醛樹脂製造程序</t>
    </r>
  </si>
  <si>
    <t>180327</t>
  </si>
  <si>
    <r>
      <rPr>
        <sz val="10"/>
        <color rgb="FF000000"/>
        <rFont val="微軟正黑體"/>
        <family val="2"/>
        <charset val="136"/>
      </rPr>
      <t>不飽和聚酯樹脂製造程序</t>
    </r>
  </si>
  <si>
    <t>180328</t>
  </si>
  <si>
    <r>
      <rPr>
        <sz val="10"/>
        <color rgb="FF000000"/>
        <rFont val="微軟正黑體"/>
        <family val="2"/>
        <charset val="136"/>
      </rPr>
      <t>合成乳膠製造程序</t>
    </r>
  </si>
  <si>
    <t>180329</t>
  </si>
  <si>
    <r>
      <rPr>
        <sz val="10"/>
        <color rgb="FF000000"/>
        <rFont val="微軟正黑體"/>
        <family val="2"/>
        <charset val="136"/>
      </rPr>
      <t>壓克力樹脂製造程序</t>
    </r>
  </si>
  <si>
    <t>180330</t>
  </si>
  <si>
    <r>
      <rPr>
        <sz val="10"/>
        <color rgb="FF000000"/>
        <rFont val="微軟正黑體"/>
        <family val="2"/>
        <charset val="136"/>
      </rPr>
      <t>甲基丙烯酸甲酯</t>
    </r>
    <r>
      <rPr>
        <sz val="10"/>
        <color rgb="FF000000"/>
        <rFont val="Times New Roman"/>
        <family val="1"/>
      </rPr>
      <t>-</t>
    </r>
    <r>
      <rPr>
        <sz val="10"/>
        <color rgb="FF000000"/>
        <rFont val="微軟正黑體"/>
        <family val="2"/>
        <charset val="136"/>
      </rPr>
      <t>丁二烯</t>
    </r>
    <r>
      <rPr>
        <sz val="10"/>
        <color rgb="FF000000"/>
        <rFont val="Times New Roman"/>
        <family val="1"/>
      </rPr>
      <t>-</t>
    </r>
    <r>
      <rPr>
        <sz val="10"/>
        <color rgb="FF000000"/>
        <rFont val="微軟正黑體"/>
        <family val="2"/>
        <charset val="136"/>
      </rPr>
      <t>苯乙烯共聚合物</t>
    </r>
    <r>
      <rPr>
        <sz val="10"/>
        <color rgb="FF000000"/>
        <rFont val="Times New Roman"/>
        <family val="1"/>
      </rPr>
      <t>(MBS)</t>
    </r>
    <r>
      <rPr>
        <sz val="10"/>
        <color rgb="FF000000"/>
        <rFont val="微軟正黑體"/>
        <family val="2"/>
        <charset val="136"/>
      </rPr>
      <t>化學製</t>
    </r>
  </si>
  <si>
    <t>180339</t>
  </si>
  <si>
    <r>
      <rPr>
        <sz val="10"/>
        <color rgb="FF000000"/>
        <rFont val="微軟正黑體"/>
        <family val="2"/>
        <charset val="136"/>
      </rPr>
      <t>其他合成樹脂或塑膠製造程序</t>
    </r>
  </si>
  <si>
    <t>180341</t>
  </si>
  <si>
    <r>
      <rPr>
        <sz val="10"/>
        <color rgb="FF000000"/>
        <rFont val="微軟正黑體"/>
        <family val="2"/>
        <charset val="136"/>
      </rPr>
      <t>熱可塑性橡膠製造程序</t>
    </r>
  </si>
  <si>
    <t>180349</t>
  </si>
  <si>
    <r>
      <rPr>
        <sz val="10"/>
        <color rgb="FF000000"/>
        <rFont val="微軟正黑體"/>
        <family val="2"/>
        <charset val="136"/>
      </rPr>
      <t>其他合成橡膠製造程序</t>
    </r>
  </si>
  <si>
    <t>180351</t>
  </si>
  <si>
    <r>
      <rPr>
        <sz val="10"/>
        <color rgb="FF000000"/>
        <rFont val="微軟正黑體"/>
        <family val="2"/>
        <charset val="136"/>
      </rPr>
      <t>聚酯纖維製造程序</t>
    </r>
  </si>
  <si>
    <t>180352</t>
  </si>
  <si>
    <r>
      <rPr>
        <sz val="10"/>
        <color rgb="FF000000"/>
        <rFont val="微軟正黑體"/>
        <family val="2"/>
        <charset val="136"/>
      </rPr>
      <t>尼龍纖維製造程序</t>
    </r>
  </si>
  <si>
    <t>180353</t>
  </si>
  <si>
    <r>
      <rPr>
        <sz val="10"/>
        <color rgb="FF000000"/>
        <rFont val="微軟正黑體"/>
        <family val="2"/>
        <charset val="136"/>
      </rPr>
      <t>硝酸纖維化學製造程序</t>
    </r>
  </si>
  <si>
    <t>180354</t>
  </si>
  <si>
    <r>
      <rPr>
        <sz val="10"/>
        <color rgb="FF000000"/>
        <rFont val="微軟正黑體"/>
        <family val="2"/>
        <charset val="136"/>
      </rPr>
      <t>再生纖維製造程序</t>
    </r>
  </si>
  <si>
    <t>180355</t>
  </si>
  <si>
    <r>
      <rPr>
        <sz val="10"/>
        <color rgb="FF000000"/>
        <rFont val="微軟正黑體"/>
        <family val="2"/>
        <charset val="136"/>
      </rPr>
      <t>碳纖維製品製造程序</t>
    </r>
  </si>
  <si>
    <t>180356</t>
  </si>
  <si>
    <r>
      <rPr>
        <sz val="10"/>
        <color rgb="FF000000"/>
        <rFont val="微軟正黑體"/>
        <family val="2"/>
        <charset val="136"/>
      </rPr>
      <t>合成有機纖維化學製造程序</t>
    </r>
  </si>
  <si>
    <t>180357</t>
  </si>
  <si>
    <r>
      <rPr>
        <sz val="10"/>
        <color rgb="FF000000"/>
        <rFont val="微軟正黑體"/>
        <family val="2"/>
        <charset val="136"/>
      </rPr>
      <t>乙酐化學製造程序</t>
    </r>
  </si>
  <si>
    <t>180359</t>
  </si>
  <si>
    <r>
      <rPr>
        <sz val="10"/>
        <color rgb="FF000000"/>
        <rFont val="微軟正黑體"/>
        <family val="2"/>
        <charset val="136"/>
      </rPr>
      <t>其他人造纖維製造程序</t>
    </r>
  </si>
  <si>
    <t>180999</t>
  </si>
  <si>
    <r>
      <rPr>
        <sz val="10"/>
        <color rgb="FF000000"/>
        <rFont val="微軟正黑體"/>
        <family val="2"/>
        <charset val="136"/>
      </rPr>
      <t>其他化學材料製造業製造程序</t>
    </r>
  </si>
  <si>
    <t>190001</t>
  </si>
  <si>
    <r>
      <rPr>
        <sz val="10"/>
        <color rgb="FF000000"/>
        <rFont val="微軟正黑體"/>
        <family val="2"/>
        <charset val="136"/>
      </rPr>
      <t>農藥原體製造程序</t>
    </r>
  </si>
  <si>
    <t>190002</t>
  </si>
  <si>
    <r>
      <rPr>
        <sz val="10"/>
        <color rgb="FF000000"/>
        <rFont val="微軟正黑體"/>
        <family val="2"/>
        <charset val="136"/>
      </rPr>
      <t>農藥摻配程序</t>
    </r>
  </si>
  <si>
    <t>190003</t>
  </si>
  <si>
    <r>
      <rPr>
        <sz val="10"/>
        <color rgb="FF000000"/>
        <rFont val="微軟正黑體"/>
        <family val="2"/>
        <charset val="136"/>
      </rPr>
      <t>以砷或有機砷製造農藥製造程序</t>
    </r>
  </si>
  <si>
    <t>190004</t>
  </si>
  <si>
    <r>
      <rPr>
        <sz val="10"/>
        <color rgb="FF000000"/>
        <rFont val="微軟正黑體"/>
        <family val="2"/>
        <charset val="136"/>
      </rPr>
      <t>以砷或有機砷化合物生產藥品製造程序</t>
    </r>
  </si>
  <si>
    <t>190005</t>
  </si>
  <si>
    <r>
      <rPr>
        <sz val="10"/>
        <color rgb="FF000000"/>
        <rFont val="微軟正黑體"/>
        <family val="2"/>
        <charset val="136"/>
      </rPr>
      <t>木榴油製造程序</t>
    </r>
  </si>
  <si>
    <t>190006</t>
  </si>
  <si>
    <r>
      <rPr>
        <sz val="10"/>
        <color rgb="FF000000"/>
        <rFont val="微軟正黑體"/>
        <family val="2"/>
        <charset val="136"/>
      </rPr>
      <t>二硫松製造程序</t>
    </r>
  </si>
  <si>
    <t>190007</t>
  </si>
  <si>
    <r>
      <rPr>
        <sz val="10"/>
        <color rgb="FF000000"/>
        <rFont val="微軟正黑體"/>
        <family val="2"/>
        <charset val="136"/>
      </rPr>
      <t>福瑞松製造程序</t>
    </r>
  </si>
  <si>
    <t>190008</t>
  </si>
  <si>
    <r>
      <t>2,4-D</t>
    </r>
    <r>
      <rPr>
        <sz val="10"/>
        <color rgb="FF000000"/>
        <rFont val="微軟正黑體"/>
        <family val="2"/>
        <charset val="136"/>
      </rPr>
      <t>製造程序</t>
    </r>
  </si>
  <si>
    <t>190009</t>
  </si>
  <si>
    <r>
      <rPr>
        <sz val="10"/>
        <color rgb="FF000000"/>
        <rFont val="微軟正黑體"/>
        <family val="2"/>
        <charset val="136"/>
      </rPr>
      <t>氯丹製造程序</t>
    </r>
  </si>
  <si>
    <t>190010</t>
  </si>
  <si>
    <r>
      <rPr>
        <sz val="10"/>
        <color rgb="FF000000"/>
        <rFont val="微軟正黑體"/>
        <family val="2"/>
        <charset val="136"/>
      </rPr>
      <t>毒殺芬製造程序</t>
    </r>
  </si>
  <si>
    <t>190011</t>
  </si>
  <si>
    <r>
      <t>2,4,5-T</t>
    </r>
    <r>
      <rPr>
        <sz val="10"/>
        <color rgb="FF000000"/>
        <rFont val="微軟正黑體"/>
        <family val="2"/>
        <charset val="136"/>
      </rPr>
      <t>製造程序</t>
    </r>
  </si>
  <si>
    <t>190012</t>
  </si>
  <si>
    <r>
      <rPr>
        <sz val="10"/>
        <color rgb="FF000000"/>
        <rFont val="微軟正黑體"/>
        <family val="2"/>
        <charset val="136"/>
      </rPr>
      <t>乙烯氨基甲酸酯鹽及其鹽類製造程序</t>
    </r>
  </si>
  <si>
    <t>190013</t>
  </si>
  <si>
    <r>
      <rPr>
        <sz val="10"/>
        <color rgb="FF000000"/>
        <rFont val="微軟正黑體"/>
        <family val="2"/>
        <charset val="136"/>
      </rPr>
      <t>溴化甲烷製造程序</t>
    </r>
  </si>
  <si>
    <t>190014</t>
  </si>
  <si>
    <r>
      <rPr>
        <sz val="10"/>
        <color rgb="FF000000"/>
        <rFont val="微軟正黑體"/>
        <family val="2"/>
        <charset val="136"/>
      </rPr>
      <t>殺蟲劑製造程序</t>
    </r>
  </si>
  <si>
    <t>190015</t>
  </si>
  <si>
    <r>
      <rPr>
        <sz val="10"/>
        <color rgb="FF000000"/>
        <rFont val="微軟正黑體"/>
        <family val="2"/>
        <charset val="136"/>
      </rPr>
      <t>除草劑製造程序</t>
    </r>
  </si>
  <si>
    <t>190016</t>
  </si>
  <si>
    <r>
      <rPr>
        <sz val="10"/>
        <color rgb="FF000000"/>
        <rFont val="微軟正黑體"/>
        <family val="2"/>
        <charset val="136"/>
      </rPr>
      <t>殺菌劑製造程序</t>
    </r>
  </si>
  <si>
    <t>190019</t>
  </si>
  <si>
    <r>
      <rPr>
        <sz val="10"/>
        <color rgb="FF000000"/>
        <rFont val="微軟正黑體"/>
        <family val="2"/>
        <charset val="136"/>
      </rPr>
      <t>其他農藥及環境衛生用藥製造程序</t>
    </r>
  </si>
  <si>
    <t>190021</t>
  </si>
  <si>
    <r>
      <rPr>
        <sz val="10"/>
        <color rgb="FF000000"/>
        <rFont val="微軟正黑體"/>
        <family val="2"/>
        <charset val="136"/>
      </rPr>
      <t>鉻黃及鉻橙顏料製造程序</t>
    </r>
  </si>
  <si>
    <t>190022</t>
  </si>
  <si>
    <r>
      <rPr>
        <sz val="10"/>
        <color rgb="FF000000"/>
        <rFont val="微軟正黑體"/>
        <family val="2"/>
        <charset val="136"/>
      </rPr>
      <t>鉬橙顏料製造程序</t>
    </r>
  </si>
  <si>
    <t>190023</t>
  </si>
  <si>
    <r>
      <rPr>
        <sz val="10"/>
        <color rgb="FF000000"/>
        <rFont val="微軟正黑體"/>
        <family val="2"/>
        <charset val="136"/>
      </rPr>
      <t>鋅黃顏料製造程序</t>
    </r>
  </si>
  <si>
    <t>190024</t>
  </si>
  <si>
    <r>
      <rPr>
        <sz val="10"/>
        <color rgb="FF000000"/>
        <rFont val="微軟正黑體"/>
        <family val="2"/>
        <charset val="136"/>
      </rPr>
      <t>鉻綠顏料製造程序</t>
    </r>
  </si>
  <si>
    <t>190025</t>
  </si>
  <si>
    <r>
      <rPr>
        <sz val="10"/>
        <color rgb="FF000000"/>
        <rFont val="微軟正黑體"/>
        <family val="2"/>
        <charset val="136"/>
      </rPr>
      <t>氧化鉻綠顏料製造程序</t>
    </r>
  </si>
  <si>
    <t>190026</t>
  </si>
  <si>
    <r>
      <rPr>
        <sz val="10"/>
        <color rgb="FF000000"/>
        <rFont val="微軟正黑體"/>
        <family val="2"/>
        <charset val="136"/>
      </rPr>
      <t>鐵藍顏料製造程序</t>
    </r>
  </si>
  <si>
    <t>190027</t>
  </si>
  <si>
    <r>
      <rPr>
        <sz val="10"/>
        <color rgb="FF000000"/>
        <rFont val="微軟正黑體"/>
        <family val="2"/>
        <charset val="136"/>
      </rPr>
      <t>二氧化鈦顏料化學製造程序</t>
    </r>
  </si>
  <si>
    <t>190028</t>
  </si>
  <si>
    <r>
      <rPr>
        <sz val="10"/>
        <color rgb="FF000000"/>
        <rFont val="微軟正黑體"/>
        <family val="2"/>
        <charset val="136"/>
      </rPr>
      <t>使用含鉻和鉛之色素、乾燥劑、肥皂或安定劑製造墨水製造程序</t>
    </r>
  </si>
  <si>
    <t>190029</t>
  </si>
  <si>
    <r>
      <rPr>
        <sz val="10"/>
        <color rgb="FF000000"/>
        <rFont val="微軟正黑體"/>
        <family val="2"/>
        <charset val="136"/>
      </rPr>
      <t>其他顏料製造程序</t>
    </r>
  </si>
  <si>
    <t>190031</t>
  </si>
  <si>
    <r>
      <rPr>
        <sz val="10"/>
        <color rgb="FF000000"/>
        <rFont val="微軟正黑體"/>
        <family val="2"/>
        <charset val="136"/>
      </rPr>
      <t>塗料製造程序</t>
    </r>
  </si>
  <si>
    <t>190032</t>
  </si>
  <si>
    <r>
      <rPr>
        <sz val="10"/>
        <color rgb="FF000000"/>
        <rFont val="微軟正黑體"/>
        <family val="2"/>
        <charset val="136"/>
      </rPr>
      <t>油漆化學製造程序</t>
    </r>
  </si>
  <si>
    <t>190033</t>
  </si>
  <si>
    <r>
      <rPr>
        <sz val="10"/>
        <color rgb="FF000000"/>
        <rFont val="微軟正黑體"/>
        <family val="2"/>
        <charset val="136"/>
      </rPr>
      <t>染料製造程序</t>
    </r>
  </si>
  <si>
    <t>190034</t>
  </si>
  <si>
    <r>
      <rPr>
        <sz val="10"/>
        <color rgb="FF000000"/>
        <rFont val="微軟正黑體"/>
        <family val="2"/>
        <charset val="136"/>
      </rPr>
      <t>有機染料／顏料化學製造程序</t>
    </r>
  </si>
  <si>
    <t>190041</t>
  </si>
  <si>
    <r>
      <rPr>
        <sz val="10"/>
        <color rgb="FF000000"/>
        <rFont val="微軟正黑體"/>
        <family val="2"/>
        <charset val="136"/>
      </rPr>
      <t>洗衣粉化學製造程序</t>
    </r>
  </si>
  <si>
    <t>190042</t>
  </si>
  <si>
    <r>
      <rPr>
        <sz val="10"/>
        <color rgb="FF000000"/>
        <rFont val="微軟正黑體"/>
        <family val="2"/>
        <charset val="136"/>
      </rPr>
      <t>界面活性劑化學製造程序</t>
    </r>
  </si>
  <si>
    <t>190043</t>
  </si>
  <si>
    <r>
      <rPr>
        <sz val="10"/>
        <color rgb="FF000000"/>
        <rFont val="微軟正黑體"/>
        <family val="2"/>
        <charset val="136"/>
      </rPr>
      <t>界面活性劑加工程序</t>
    </r>
  </si>
  <si>
    <t>190044</t>
  </si>
  <si>
    <r>
      <rPr>
        <sz val="10"/>
        <color rgb="FF000000"/>
        <rFont val="微軟正黑體"/>
        <family val="2"/>
        <charset val="136"/>
      </rPr>
      <t>清潔劑</t>
    </r>
    <r>
      <rPr>
        <sz val="10"/>
        <color rgb="FF000000"/>
        <rFont val="Times New Roman"/>
        <family val="1"/>
      </rPr>
      <t>(</t>
    </r>
    <r>
      <rPr>
        <sz val="10"/>
        <color rgb="FF000000"/>
        <rFont val="微軟正黑體"/>
        <family val="2"/>
        <charset val="136"/>
      </rPr>
      <t>洗劑</t>
    </r>
    <r>
      <rPr>
        <sz val="10"/>
        <color rgb="FF000000"/>
        <rFont val="Times New Roman"/>
        <family val="1"/>
      </rPr>
      <t>)</t>
    </r>
    <r>
      <rPr>
        <sz val="10"/>
        <color rgb="FF000000"/>
        <rFont val="微軟正黑體"/>
        <family val="2"/>
        <charset val="136"/>
      </rPr>
      <t>製造程序</t>
    </r>
  </si>
  <si>
    <t>190045</t>
  </si>
  <si>
    <r>
      <rPr>
        <sz val="10"/>
        <color rgb="FF000000"/>
        <rFont val="微軟正黑體"/>
        <family val="2"/>
        <charset val="136"/>
      </rPr>
      <t>光學用清潔劑製造程序</t>
    </r>
  </si>
  <si>
    <t>190046</t>
  </si>
  <si>
    <r>
      <rPr>
        <sz val="10"/>
        <color rgb="FF000000"/>
        <rFont val="微軟正黑體"/>
        <family val="2"/>
        <charset val="136"/>
      </rPr>
      <t>牙粉製造程序</t>
    </r>
  </si>
  <si>
    <t>190047</t>
  </si>
  <si>
    <r>
      <rPr>
        <sz val="10"/>
        <color rgb="FF000000"/>
        <rFont val="微軟正黑體"/>
        <family val="2"/>
        <charset val="136"/>
      </rPr>
      <t>牙膏製造程序</t>
    </r>
  </si>
  <si>
    <t>190048</t>
  </si>
  <si>
    <r>
      <rPr>
        <sz val="10"/>
        <color rgb="FF000000"/>
        <rFont val="微軟正黑體"/>
        <family val="2"/>
        <charset val="136"/>
      </rPr>
      <t>皂膏製造程序</t>
    </r>
  </si>
  <si>
    <t>190049</t>
  </si>
  <si>
    <r>
      <rPr>
        <sz val="10"/>
        <color rgb="FF000000"/>
        <rFont val="微軟正黑體"/>
        <family val="2"/>
        <charset val="136"/>
      </rPr>
      <t>其他清潔用品製造程序</t>
    </r>
  </si>
  <si>
    <t>190051</t>
  </si>
  <si>
    <r>
      <rPr>
        <sz val="10"/>
        <color rgb="FF000000"/>
        <rFont val="微軟正黑體"/>
        <family val="2"/>
        <charset val="136"/>
      </rPr>
      <t>面霜製造程序</t>
    </r>
  </si>
  <si>
    <t>190052</t>
  </si>
  <si>
    <r>
      <rPr>
        <sz val="10"/>
        <color rgb="FF000000"/>
        <rFont val="微軟正黑體"/>
        <family val="2"/>
        <charset val="136"/>
      </rPr>
      <t>唇膏製造程序</t>
    </r>
  </si>
  <si>
    <t>190053</t>
  </si>
  <si>
    <r>
      <rPr>
        <sz val="10"/>
        <color rgb="FF000000"/>
        <rFont val="微軟正黑體"/>
        <family val="2"/>
        <charset val="136"/>
      </rPr>
      <t>洗髮劑製造程序</t>
    </r>
  </si>
  <si>
    <t>190059</t>
  </si>
  <si>
    <r>
      <rPr>
        <sz val="10"/>
        <color rgb="FF000000"/>
        <rFont val="微軟正黑體"/>
        <family val="2"/>
        <charset val="136"/>
      </rPr>
      <t>化粧品製造程序</t>
    </r>
  </si>
  <si>
    <t>190061</t>
  </si>
  <si>
    <r>
      <rPr>
        <sz val="10"/>
        <color rgb="FF000000"/>
        <rFont val="微軟正黑體"/>
        <family val="2"/>
        <charset val="136"/>
      </rPr>
      <t>接著劑化學製造程序</t>
    </r>
  </si>
  <si>
    <t>190062</t>
  </si>
  <si>
    <r>
      <rPr>
        <sz val="10"/>
        <color rgb="FF000000"/>
        <rFont val="微軟正黑體"/>
        <family val="2"/>
        <charset val="136"/>
      </rPr>
      <t>抗</t>
    </r>
    <r>
      <rPr>
        <sz val="10"/>
        <color rgb="FF000000"/>
        <rFont val="Times New Roman"/>
        <family val="1"/>
      </rPr>
      <t>(</t>
    </r>
    <r>
      <rPr>
        <sz val="10"/>
        <color rgb="FF000000"/>
        <rFont val="微軟正黑體"/>
        <family val="2"/>
        <charset val="136"/>
      </rPr>
      <t>臭</t>
    </r>
    <r>
      <rPr>
        <sz val="10"/>
        <color rgb="FF000000"/>
        <rFont val="Times New Roman"/>
        <family val="1"/>
      </rPr>
      <t>)</t>
    </r>
    <r>
      <rPr>
        <sz val="10"/>
        <color rgb="FF000000"/>
        <rFont val="微軟正黑體"/>
        <family val="2"/>
        <charset val="136"/>
      </rPr>
      <t>氧化／促進劑化學製造程序</t>
    </r>
  </si>
  <si>
    <t>190063</t>
  </si>
  <si>
    <r>
      <rPr>
        <sz val="10"/>
        <color rgb="FF000000"/>
        <rFont val="微軟正黑體"/>
        <family val="2"/>
        <charset val="136"/>
      </rPr>
      <t>活性碳製造程序</t>
    </r>
  </si>
  <si>
    <t>190064</t>
  </si>
  <si>
    <r>
      <rPr>
        <sz val="10"/>
        <color rgb="FF000000"/>
        <rFont val="微軟正黑體"/>
        <family val="2"/>
        <charset val="136"/>
      </rPr>
      <t>火藥製造程序</t>
    </r>
  </si>
  <si>
    <t>190065</t>
  </si>
  <si>
    <r>
      <rPr>
        <sz val="10"/>
        <color rgb="FF000000"/>
        <rFont val="微軟正黑體"/>
        <family val="2"/>
        <charset val="136"/>
      </rPr>
      <t>炸藥製造程序</t>
    </r>
  </si>
  <si>
    <t>190066</t>
  </si>
  <si>
    <r>
      <rPr>
        <sz val="10"/>
        <color rgb="FF000000"/>
        <rFont val="微軟正黑體"/>
        <family val="2"/>
        <charset val="136"/>
      </rPr>
      <t>鉛基引爆劑製造程序</t>
    </r>
  </si>
  <si>
    <t>190067</t>
  </si>
  <si>
    <r>
      <rPr>
        <sz val="10"/>
        <color rgb="FF000000"/>
        <rFont val="微軟正黑體"/>
        <family val="2"/>
        <charset val="136"/>
      </rPr>
      <t>有機試藥製造程序</t>
    </r>
  </si>
  <si>
    <t>190068</t>
  </si>
  <si>
    <r>
      <rPr>
        <sz val="10"/>
        <color rgb="FF000000"/>
        <rFont val="微軟正黑體"/>
        <family val="2"/>
        <charset val="136"/>
      </rPr>
      <t>橡膠生膠混煉程序</t>
    </r>
  </si>
  <si>
    <t>190069</t>
  </si>
  <si>
    <r>
      <rPr>
        <sz val="10"/>
        <color rgb="FF000000"/>
        <rFont val="微軟正黑體"/>
        <family val="2"/>
        <charset val="136"/>
      </rPr>
      <t>塗料用稀釋劑製造程序</t>
    </r>
  </si>
  <si>
    <t>190070</t>
  </si>
  <si>
    <r>
      <rPr>
        <sz val="10"/>
        <color rgb="FF000000"/>
        <rFont val="微軟正黑體"/>
        <family val="2"/>
        <charset val="136"/>
      </rPr>
      <t>油墨製造程序</t>
    </r>
  </si>
  <si>
    <t>190071</t>
  </si>
  <si>
    <r>
      <rPr>
        <sz val="10"/>
        <color rgb="FF000000"/>
        <rFont val="微軟正黑體"/>
        <family val="2"/>
        <charset val="136"/>
      </rPr>
      <t>油墨稀釋劑製造程序</t>
    </r>
  </si>
  <si>
    <t>190072</t>
  </si>
  <si>
    <r>
      <rPr>
        <sz val="10"/>
        <color rgb="FF000000"/>
        <rFont val="微軟正黑體"/>
        <family val="2"/>
        <charset val="136"/>
      </rPr>
      <t>接合劑製造程序</t>
    </r>
  </si>
  <si>
    <t>190073</t>
  </si>
  <si>
    <r>
      <rPr>
        <sz val="10"/>
        <color rgb="FF000000"/>
        <rFont val="微軟正黑體"/>
        <family val="2"/>
        <charset val="136"/>
      </rPr>
      <t>工業用膠製造程序</t>
    </r>
  </si>
  <si>
    <t>190074</t>
  </si>
  <si>
    <r>
      <rPr>
        <sz val="10"/>
        <color rgb="FF000000"/>
        <rFont val="微軟正黑體"/>
        <family val="2"/>
        <charset val="136"/>
      </rPr>
      <t>水處理劑製造程序</t>
    </r>
  </si>
  <si>
    <t>190075</t>
  </si>
  <si>
    <r>
      <rPr>
        <sz val="10"/>
        <color rgb="FF000000"/>
        <rFont val="微軟正黑體"/>
        <family val="2"/>
        <charset val="136"/>
      </rPr>
      <t>電鍍劑製造程序</t>
    </r>
  </si>
  <si>
    <t>190076</t>
  </si>
  <si>
    <r>
      <rPr>
        <sz val="10"/>
        <color rgb="FF000000"/>
        <rFont val="微軟正黑體"/>
        <family val="2"/>
        <charset val="136"/>
      </rPr>
      <t>紡織漿料製造程序</t>
    </r>
  </si>
  <si>
    <t>190077</t>
  </si>
  <si>
    <r>
      <rPr>
        <sz val="10"/>
        <color rgb="FF000000"/>
        <rFont val="微軟正黑體"/>
        <family val="2"/>
        <charset val="136"/>
      </rPr>
      <t>金屬表面處理劑製造程序</t>
    </r>
  </si>
  <si>
    <t>190999</t>
  </si>
  <si>
    <r>
      <rPr>
        <sz val="10"/>
        <color rgb="FF000000"/>
        <rFont val="微軟正黑體"/>
        <family val="2"/>
        <charset val="136"/>
      </rPr>
      <t>其他化學製品製造程序</t>
    </r>
  </si>
  <si>
    <t>200001</t>
  </si>
  <si>
    <r>
      <rPr>
        <sz val="10"/>
        <color rgb="FF000000"/>
        <rFont val="微軟正黑體"/>
        <family val="2"/>
        <charset val="136"/>
      </rPr>
      <t>原料藥製造程序</t>
    </r>
  </si>
  <si>
    <t>200011</t>
  </si>
  <si>
    <r>
      <rPr>
        <sz val="10"/>
        <color rgb="FF000000"/>
        <rFont val="微軟正黑體"/>
        <family val="2"/>
        <charset val="136"/>
      </rPr>
      <t>西藥錠劑製造程序</t>
    </r>
  </si>
  <si>
    <t>200012</t>
  </si>
  <si>
    <r>
      <rPr>
        <sz val="10"/>
        <color rgb="FF000000"/>
        <rFont val="微軟正黑體"/>
        <family val="2"/>
        <charset val="136"/>
      </rPr>
      <t>西藥注射劑製造程序</t>
    </r>
  </si>
  <si>
    <t>200013</t>
  </si>
  <si>
    <r>
      <rPr>
        <sz val="10"/>
        <color rgb="FF000000"/>
        <rFont val="微軟正黑體"/>
        <family val="2"/>
        <charset val="136"/>
      </rPr>
      <t>西藥膠囊劑製造程序</t>
    </r>
  </si>
  <si>
    <t>200014</t>
  </si>
  <si>
    <r>
      <rPr>
        <sz val="10"/>
        <color rgb="FF000000"/>
        <rFont val="微軟正黑體"/>
        <family val="2"/>
        <charset val="136"/>
      </rPr>
      <t>西藥眼用藥膏（藥水）製造程序外用液劑製造程序</t>
    </r>
  </si>
  <si>
    <t>200015</t>
  </si>
  <si>
    <r>
      <rPr>
        <sz val="10"/>
        <color rgb="FF000000"/>
        <rFont val="微軟正黑體"/>
        <family val="2"/>
        <charset val="136"/>
      </rPr>
      <t>西藥顆（細）粒劑製造程序</t>
    </r>
  </si>
  <si>
    <t>200016</t>
  </si>
  <si>
    <r>
      <rPr>
        <sz val="10"/>
        <color rgb="FF000000"/>
        <rFont val="微軟正黑體"/>
        <family val="2"/>
        <charset val="136"/>
      </rPr>
      <t>西藥內服液劑製造程序</t>
    </r>
  </si>
  <si>
    <t>200017</t>
  </si>
  <si>
    <r>
      <rPr>
        <sz val="10"/>
        <color rgb="FF000000"/>
        <rFont val="微軟正黑體"/>
        <family val="2"/>
        <charset val="136"/>
      </rPr>
      <t>西藥粉（散）劑製造程序</t>
    </r>
  </si>
  <si>
    <t>200018</t>
  </si>
  <si>
    <r>
      <rPr>
        <sz val="10"/>
        <color rgb="FF000000"/>
        <rFont val="微軟正黑體"/>
        <family val="2"/>
        <charset val="136"/>
      </rPr>
      <t>西藥粉性注射劑製造程序</t>
    </r>
  </si>
  <si>
    <t>200019</t>
  </si>
  <si>
    <r>
      <rPr>
        <sz val="10"/>
        <color rgb="FF000000"/>
        <rFont val="微軟正黑體"/>
        <family val="2"/>
        <charset val="136"/>
      </rPr>
      <t>西藥軟（乳）膏劑製造程序</t>
    </r>
  </si>
  <si>
    <t>200020</t>
  </si>
  <si>
    <r>
      <rPr>
        <sz val="10"/>
        <color rgb="FF000000"/>
        <rFont val="微軟正黑體"/>
        <family val="2"/>
        <charset val="136"/>
      </rPr>
      <t>西藥貼劑製造程序</t>
    </r>
  </si>
  <si>
    <t>200029</t>
  </si>
  <si>
    <r>
      <rPr>
        <sz val="10"/>
        <color rgb="FF000000"/>
        <rFont val="微軟正黑體"/>
        <family val="2"/>
        <charset val="136"/>
      </rPr>
      <t>其他西藥製造程序</t>
    </r>
  </si>
  <si>
    <t>200031</t>
  </si>
  <si>
    <r>
      <rPr>
        <sz val="10"/>
        <color rgb="FF000000"/>
        <rFont val="微軟正黑體"/>
        <family val="2"/>
        <charset val="136"/>
      </rPr>
      <t>疫苗製造程序</t>
    </r>
  </si>
  <si>
    <t>200039</t>
  </si>
  <si>
    <r>
      <rPr>
        <sz val="10"/>
        <color rgb="FF000000"/>
        <rFont val="微軟正黑體"/>
        <family val="2"/>
        <charset val="136"/>
      </rPr>
      <t>其他生物藥品製造程序</t>
    </r>
  </si>
  <si>
    <t>200041</t>
  </si>
  <si>
    <r>
      <rPr>
        <sz val="10"/>
        <color rgb="FF000000"/>
        <rFont val="微軟正黑體"/>
        <family val="2"/>
        <charset val="136"/>
      </rPr>
      <t>中藥丸劑製造程序</t>
    </r>
  </si>
  <si>
    <t>200042</t>
  </si>
  <si>
    <r>
      <rPr>
        <sz val="10"/>
        <color rgb="FF000000"/>
        <rFont val="微軟正黑體"/>
        <family val="2"/>
        <charset val="136"/>
      </rPr>
      <t>中藥油膏劑製造程序</t>
    </r>
  </si>
  <si>
    <t>200043</t>
  </si>
  <si>
    <r>
      <rPr>
        <sz val="10"/>
        <color rgb="FF000000"/>
        <rFont val="微軟正黑體"/>
        <family val="2"/>
        <charset val="136"/>
      </rPr>
      <t>中藥碎片劑製造程序</t>
    </r>
  </si>
  <si>
    <t>200044</t>
  </si>
  <si>
    <r>
      <rPr>
        <sz val="10"/>
        <color rgb="FF000000"/>
        <rFont val="微軟正黑體"/>
        <family val="2"/>
        <charset val="136"/>
      </rPr>
      <t>中藥內服液劑製造程序</t>
    </r>
  </si>
  <si>
    <t>200045</t>
  </si>
  <si>
    <r>
      <rPr>
        <sz val="10"/>
        <color rgb="FF000000"/>
        <rFont val="微軟正黑體"/>
        <family val="2"/>
        <charset val="136"/>
      </rPr>
      <t>中藥酒劑製造程序</t>
    </r>
  </si>
  <si>
    <t>200046</t>
  </si>
  <si>
    <r>
      <rPr>
        <sz val="10"/>
        <color rgb="FF000000"/>
        <rFont val="微軟正黑體"/>
        <family val="2"/>
        <charset val="136"/>
      </rPr>
      <t>中藥顆（細）粒劑製造程序</t>
    </r>
  </si>
  <si>
    <t>200047</t>
  </si>
  <si>
    <r>
      <rPr>
        <sz val="10"/>
        <color rgb="FF000000"/>
        <rFont val="微軟正黑體"/>
        <family val="2"/>
        <charset val="136"/>
      </rPr>
      <t>中藥錠劑製造程序</t>
    </r>
  </si>
  <si>
    <t>200048</t>
  </si>
  <si>
    <r>
      <rPr>
        <sz val="10"/>
        <color rgb="FF000000"/>
        <rFont val="微軟正黑體"/>
        <family val="2"/>
        <charset val="136"/>
      </rPr>
      <t>中藥濃縮劑製造程序</t>
    </r>
  </si>
  <si>
    <t>200049</t>
  </si>
  <si>
    <r>
      <rPr>
        <sz val="10"/>
        <color rgb="FF000000"/>
        <rFont val="微軟正黑體"/>
        <family val="2"/>
        <charset val="136"/>
      </rPr>
      <t>中藥膠囊劑製造程序</t>
    </r>
  </si>
  <si>
    <t>200050</t>
  </si>
  <si>
    <r>
      <rPr>
        <sz val="10"/>
        <color rgb="FF000000"/>
        <rFont val="微軟正黑體"/>
        <family val="2"/>
        <charset val="136"/>
      </rPr>
      <t>中藥外用液劑製造程序</t>
    </r>
  </si>
  <si>
    <t>200051</t>
  </si>
  <si>
    <r>
      <rPr>
        <sz val="10"/>
        <color rgb="FF000000"/>
        <rFont val="微軟正黑體"/>
        <family val="2"/>
        <charset val="136"/>
      </rPr>
      <t>中藥粉（散）劑製造程序</t>
    </r>
  </si>
  <si>
    <t>200059</t>
  </si>
  <si>
    <r>
      <rPr>
        <sz val="10"/>
        <color rgb="FF000000"/>
        <rFont val="微軟正黑體"/>
        <family val="2"/>
        <charset val="136"/>
      </rPr>
      <t>其他中藥製造程序</t>
    </r>
  </si>
  <si>
    <t>200061</t>
  </si>
  <si>
    <r>
      <rPr>
        <sz val="10"/>
        <color rgb="FF000000"/>
        <rFont val="微軟正黑體"/>
        <family val="2"/>
        <charset val="136"/>
      </rPr>
      <t>酵素檢驗試劑製造程序</t>
    </r>
  </si>
  <si>
    <t>200062</t>
  </si>
  <si>
    <r>
      <rPr>
        <sz val="10"/>
        <color rgb="FF000000"/>
        <rFont val="微軟正黑體"/>
        <family val="2"/>
        <charset val="136"/>
      </rPr>
      <t>體外檢驗試劑製造程序</t>
    </r>
  </si>
  <si>
    <t>200063</t>
  </si>
  <si>
    <r>
      <rPr>
        <sz val="10"/>
        <color rgb="FF000000"/>
        <rFont val="微軟正黑體"/>
        <family val="2"/>
        <charset val="136"/>
      </rPr>
      <t>動物用藥製造程序</t>
    </r>
  </si>
  <si>
    <t>200064</t>
  </si>
  <si>
    <r>
      <rPr>
        <sz val="10"/>
        <color rgb="FF000000"/>
        <rFont val="微軟正黑體"/>
        <family val="2"/>
        <charset val="136"/>
      </rPr>
      <t>以苯胺化合蒸餾製造動物用藥製造程序</t>
    </r>
  </si>
  <si>
    <t>200999</t>
  </si>
  <si>
    <r>
      <rPr>
        <sz val="10"/>
        <color rgb="FF000000"/>
        <rFont val="微軟正黑體"/>
        <family val="2"/>
        <charset val="136"/>
      </rPr>
      <t>其他藥品製造程序</t>
    </r>
  </si>
  <si>
    <t>210001</t>
  </si>
  <si>
    <r>
      <rPr>
        <sz val="10"/>
        <color rgb="FF000000"/>
        <rFont val="微軟正黑體"/>
        <family val="2"/>
        <charset val="136"/>
      </rPr>
      <t>輪胎製造程序</t>
    </r>
  </si>
  <si>
    <t>210002</t>
  </si>
  <si>
    <r>
      <rPr>
        <sz val="10"/>
        <color rgb="FF000000"/>
        <rFont val="微軟正黑體"/>
        <family val="2"/>
        <charset val="136"/>
      </rPr>
      <t>再生胎製造程序</t>
    </r>
  </si>
  <si>
    <t>210003</t>
  </si>
  <si>
    <r>
      <rPr>
        <sz val="10"/>
        <color rgb="FF000000"/>
        <rFont val="微軟正黑體"/>
        <family val="2"/>
        <charset val="136"/>
      </rPr>
      <t>工業用橡膠製品製造程序</t>
    </r>
  </si>
  <si>
    <t>210999</t>
  </si>
  <si>
    <r>
      <rPr>
        <sz val="10"/>
        <color rgb="FF000000"/>
        <rFont val="微軟正黑體"/>
        <family val="2"/>
        <charset val="136"/>
      </rPr>
      <t>其他橡膠製品製造程序</t>
    </r>
  </si>
  <si>
    <t>220001</t>
  </si>
  <si>
    <r>
      <rPr>
        <sz val="10"/>
        <color rgb="FF000000"/>
        <rFont val="微軟正黑體"/>
        <family val="2"/>
        <charset val="136"/>
      </rPr>
      <t>射出成型程序</t>
    </r>
  </si>
  <si>
    <t>220002</t>
  </si>
  <si>
    <r>
      <rPr>
        <sz val="10"/>
        <color rgb="FF000000"/>
        <rFont val="微軟正黑體"/>
        <family val="2"/>
        <charset val="136"/>
      </rPr>
      <t>ＰＵ皮製造程序</t>
    </r>
  </si>
  <si>
    <t>220003</t>
  </si>
  <si>
    <r>
      <rPr>
        <sz val="10"/>
        <color rgb="FF000000"/>
        <rFont val="微軟正黑體"/>
        <family val="2"/>
        <charset val="136"/>
      </rPr>
      <t>塑膠皮、板、管材製造程序</t>
    </r>
  </si>
  <si>
    <t>220004</t>
  </si>
  <si>
    <r>
      <rPr>
        <sz val="10"/>
        <color rgb="FF000000"/>
        <rFont val="微軟正黑體"/>
        <family val="2"/>
        <charset val="136"/>
      </rPr>
      <t>塑膠膜袋製造程序</t>
    </r>
  </si>
  <si>
    <t>220005</t>
  </si>
  <si>
    <r>
      <rPr>
        <sz val="10"/>
        <color rgb="FF000000"/>
        <rFont val="微軟正黑體"/>
        <family val="2"/>
        <charset val="136"/>
      </rPr>
      <t>膠帶業製造</t>
    </r>
  </si>
  <si>
    <t>220006</t>
  </si>
  <si>
    <r>
      <rPr>
        <sz val="10"/>
        <color rgb="FF000000"/>
        <rFont val="微軟正黑體"/>
        <family val="2"/>
        <charset val="136"/>
      </rPr>
      <t>塑膠品機具操作</t>
    </r>
    <r>
      <rPr>
        <sz val="10"/>
        <color rgb="FF000000"/>
        <rFont val="Times New Roman"/>
        <family val="1"/>
      </rPr>
      <t>(</t>
    </r>
    <r>
      <rPr>
        <sz val="10"/>
        <color rgb="FF000000"/>
        <rFont val="微軟正黑體"/>
        <family val="2"/>
        <charset val="136"/>
      </rPr>
      <t>切、割、鑽</t>
    </r>
    <r>
      <rPr>
        <sz val="10"/>
        <color rgb="FF000000"/>
        <rFont val="Times New Roman"/>
        <family val="1"/>
      </rPr>
      <t>)</t>
    </r>
    <r>
      <rPr>
        <sz val="10"/>
        <color rgb="FF000000"/>
        <rFont val="微軟正黑體"/>
        <family val="2"/>
        <charset val="136"/>
      </rPr>
      <t>程序</t>
    </r>
  </si>
  <si>
    <t>220007</t>
  </si>
  <si>
    <r>
      <rPr>
        <sz val="10"/>
        <color rgb="FF000000"/>
        <rFont val="微軟正黑體"/>
        <family val="2"/>
        <charset val="136"/>
      </rPr>
      <t>押出成型程序</t>
    </r>
  </si>
  <si>
    <t>220008</t>
  </si>
  <si>
    <r>
      <rPr>
        <sz val="10"/>
        <color rgb="FF000000"/>
        <rFont val="微軟正黑體"/>
        <family val="2"/>
        <charset val="136"/>
      </rPr>
      <t>塑膠日用品製造程序</t>
    </r>
  </si>
  <si>
    <t>220009</t>
  </si>
  <si>
    <r>
      <rPr>
        <sz val="10"/>
        <color rgb="FF000000"/>
        <rFont val="微軟正黑體"/>
        <family val="2"/>
        <charset val="136"/>
      </rPr>
      <t>工業用塑膠製品製造程序</t>
    </r>
  </si>
  <si>
    <t>220010</t>
  </si>
  <si>
    <r>
      <rPr>
        <sz val="10"/>
        <color rgb="FF000000"/>
        <rFont val="微軟正黑體"/>
        <family val="2"/>
        <charset val="136"/>
      </rPr>
      <t>塑膠品塗裝程序</t>
    </r>
  </si>
  <si>
    <t>220011</t>
  </si>
  <si>
    <r>
      <rPr>
        <sz val="10"/>
        <color rgb="FF000000"/>
        <rFont val="微軟正黑體"/>
        <family val="2"/>
        <charset val="136"/>
      </rPr>
      <t>ＰＶＣ皮製造程序</t>
    </r>
  </si>
  <si>
    <t>220099</t>
  </si>
  <si>
    <r>
      <rPr>
        <sz val="10"/>
        <color rgb="FF000000"/>
        <rFont val="微軟正黑體"/>
        <family val="2"/>
        <charset val="136"/>
      </rPr>
      <t>其他塑膠製品製造程序</t>
    </r>
  </si>
  <si>
    <t>230001</t>
  </si>
  <si>
    <r>
      <rPr>
        <sz val="10"/>
        <color rgb="FF000000"/>
        <rFont val="微軟正黑體"/>
        <family val="2"/>
        <charset val="136"/>
      </rPr>
      <t>彎曲玻璃製造程序</t>
    </r>
  </si>
  <si>
    <t>230002</t>
  </si>
  <si>
    <r>
      <rPr>
        <sz val="10"/>
        <color rgb="FF000000"/>
        <rFont val="微軟正黑體"/>
        <family val="2"/>
        <charset val="136"/>
      </rPr>
      <t>鏡板玻璃製造程序</t>
    </r>
  </si>
  <si>
    <t>230003</t>
  </si>
  <si>
    <r>
      <rPr>
        <sz val="10"/>
        <color rgb="FF000000"/>
        <rFont val="微軟正黑體"/>
        <family val="2"/>
        <charset val="136"/>
      </rPr>
      <t>強化安全玻璃製造程序</t>
    </r>
  </si>
  <si>
    <t>230004</t>
  </si>
  <si>
    <r>
      <rPr>
        <sz val="10"/>
        <color rgb="FF000000"/>
        <rFont val="微軟正黑體"/>
        <family val="2"/>
        <charset val="136"/>
      </rPr>
      <t>浮式平板玻璃製造程序</t>
    </r>
  </si>
  <si>
    <t>230005</t>
  </si>
  <si>
    <r>
      <rPr>
        <sz val="10"/>
        <color rgb="FF000000"/>
        <rFont val="微軟正黑體"/>
        <family val="2"/>
        <charset val="136"/>
      </rPr>
      <t>透明平板玻璃製造程序</t>
    </r>
  </si>
  <si>
    <t>230006</t>
  </si>
  <si>
    <r>
      <rPr>
        <sz val="10"/>
        <color rgb="FF000000"/>
        <rFont val="微軟正黑體"/>
        <family val="2"/>
        <charset val="136"/>
      </rPr>
      <t>烤漆印刷玻璃製造程序</t>
    </r>
  </si>
  <si>
    <t>230007</t>
  </si>
  <si>
    <r>
      <rPr>
        <sz val="10"/>
        <color rgb="FF000000"/>
        <rFont val="微軟正黑體"/>
        <family val="2"/>
        <charset val="136"/>
      </rPr>
      <t>雙層玻璃製造程序</t>
    </r>
  </si>
  <si>
    <t>230008</t>
  </si>
  <si>
    <r>
      <rPr>
        <sz val="10"/>
        <color rgb="FF000000"/>
        <rFont val="微軟正黑體"/>
        <family val="2"/>
        <charset val="136"/>
      </rPr>
      <t>反射玻璃製造程序</t>
    </r>
  </si>
  <si>
    <t>230009</t>
  </si>
  <si>
    <r>
      <rPr>
        <sz val="10"/>
        <color rgb="FF000000"/>
        <rFont val="微軟正黑體"/>
        <family val="2"/>
        <charset val="136"/>
      </rPr>
      <t>膠合安全玻璃製造程序</t>
    </r>
  </si>
  <si>
    <t>230010</t>
  </si>
  <si>
    <r>
      <rPr>
        <sz val="10"/>
        <color rgb="FF000000"/>
        <rFont val="微軟正黑體"/>
        <family val="2"/>
        <charset val="136"/>
      </rPr>
      <t>壓花平板玻璃製造程序</t>
    </r>
  </si>
  <si>
    <t>230011</t>
  </si>
  <si>
    <r>
      <rPr>
        <sz val="10"/>
        <color rgb="FF000000"/>
        <rFont val="微軟正黑體"/>
        <family val="2"/>
        <charset val="136"/>
      </rPr>
      <t>有色平板玻璃製造程序</t>
    </r>
  </si>
  <si>
    <t>230019</t>
  </si>
  <si>
    <r>
      <rPr>
        <sz val="10"/>
        <color rgb="FF000000"/>
        <rFont val="微軟正黑體"/>
        <family val="2"/>
        <charset val="136"/>
      </rPr>
      <t>其他平板玻璃及其製品製造程序</t>
    </r>
  </si>
  <si>
    <t>230021</t>
  </si>
  <si>
    <r>
      <rPr>
        <sz val="10"/>
        <color rgb="FF000000"/>
        <rFont val="微軟正黑體"/>
        <family val="2"/>
        <charset val="136"/>
      </rPr>
      <t>玻璃容器製造程序</t>
    </r>
  </si>
  <si>
    <t>230022</t>
  </si>
  <si>
    <r>
      <rPr>
        <sz val="10"/>
        <color rgb="FF000000"/>
        <rFont val="微軟正黑體"/>
        <family val="2"/>
        <charset val="136"/>
      </rPr>
      <t>玻璃熟料製品製造程序</t>
    </r>
  </si>
  <si>
    <t>230023</t>
  </si>
  <si>
    <r>
      <rPr>
        <sz val="10"/>
        <color rgb="FF000000"/>
        <rFont val="微軟正黑體"/>
        <family val="2"/>
        <charset val="136"/>
      </rPr>
      <t>玻璃纖維製造程序</t>
    </r>
  </si>
  <si>
    <t>230024</t>
  </si>
  <si>
    <r>
      <rPr>
        <sz val="10"/>
        <color rgb="FF000000"/>
        <rFont val="微軟正黑體"/>
        <family val="2"/>
        <charset val="136"/>
      </rPr>
      <t>玻璃</t>
    </r>
    <r>
      <rPr>
        <sz val="10"/>
        <color rgb="FF000000"/>
        <rFont val="Times New Roman"/>
        <family val="1"/>
      </rPr>
      <t>-</t>
    </r>
    <r>
      <rPr>
        <sz val="10"/>
        <color rgb="FF000000"/>
        <rFont val="微軟正黑體"/>
        <family val="2"/>
        <charset val="136"/>
      </rPr>
      <t>玻璃製品製造程序</t>
    </r>
  </si>
  <si>
    <t>230025</t>
  </si>
  <si>
    <r>
      <rPr>
        <sz val="10"/>
        <color rgb="FF000000"/>
        <rFont val="微軟正黑體"/>
        <family val="2"/>
        <charset val="136"/>
      </rPr>
      <t>玻璃製品加工製造程序</t>
    </r>
  </si>
  <si>
    <t>230029</t>
  </si>
  <si>
    <r>
      <rPr>
        <sz val="10"/>
        <color rgb="FF000000"/>
        <rFont val="微軟正黑體"/>
        <family val="2"/>
        <charset val="136"/>
      </rPr>
      <t>其他玻璃及其製品製造程序</t>
    </r>
  </si>
  <si>
    <t>230031</t>
  </si>
  <si>
    <r>
      <rPr>
        <sz val="10"/>
        <color rgb="FF000000"/>
        <rFont val="微軟正黑體"/>
        <family val="2"/>
        <charset val="136"/>
      </rPr>
      <t>輕質耐火物製造程序</t>
    </r>
  </si>
  <si>
    <t>230032</t>
  </si>
  <si>
    <r>
      <rPr>
        <sz val="10"/>
        <color rgb="FF000000"/>
        <rFont val="微軟正黑體"/>
        <family val="2"/>
        <charset val="136"/>
      </rPr>
      <t>不定型耐火材料製造程序</t>
    </r>
  </si>
  <si>
    <t>230033</t>
  </si>
  <si>
    <r>
      <rPr>
        <sz val="10"/>
        <color rgb="FF000000"/>
        <rFont val="微軟正黑體"/>
        <family val="2"/>
        <charset val="136"/>
      </rPr>
      <t>重質不燒成磚製造程序</t>
    </r>
  </si>
  <si>
    <t>230034</t>
  </si>
  <si>
    <r>
      <rPr>
        <sz val="10"/>
        <color rgb="FF000000"/>
        <rFont val="微軟正黑體"/>
        <family val="2"/>
        <charset val="136"/>
      </rPr>
      <t>耐火磚製造程序</t>
    </r>
  </si>
  <si>
    <t>230037</t>
  </si>
  <si>
    <r>
      <rPr>
        <sz val="10"/>
        <color rgb="FF000000"/>
        <rFont val="微軟正黑體"/>
        <family val="2"/>
        <charset val="136"/>
      </rPr>
      <t>重質碳鍵磚製造程序</t>
    </r>
  </si>
  <si>
    <t>230038</t>
  </si>
  <si>
    <r>
      <rPr>
        <sz val="10"/>
        <color rgb="FF000000"/>
        <rFont val="微軟正黑體"/>
        <family val="2"/>
        <charset val="136"/>
      </rPr>
      <t>重質熔鑄磚製造程序</t>
    </r>
  </si>
  <si>
    <t>230039</t>
  </si>
  <si>
    <r>
      <rPr>
        <sz val="10"/>
        <color rgb="FF000000"/>
        <rFont val="微軟正黑體"/>
        <family val="2"/>
        <charset val="136"/>
      </rPr>
      <t>其他耐火材料製造程序</t>
    </r>
  </si>
  <si>
    <t>230041</t>
  </si>
  <si>
    <r>
      <rPr>
        <sz val="10"/>
        <color rgb="FF000000"/>
        <rFont val="微軟正黑體"/>
        <family val="2"/>
        <charset val="136"/>
      </rPr>
      <t>磚瓦（紅磚）製品製造程序</t>
    </r>
  </si>
  <si>
    <t>230042</t>
  </si>
  <si>
    <r>
      <rPr>
        <sz val="10"/>
        <color rgb="FF000000"/>
        <rFont val="微軟正黑體"/>
        <family val="2"/>
        <charset val="136"/>
      </rPr>
      <t>陶土／黏土加工處理程序</t>
    </r>
  </si>
  <si>
    <t>230043</t>
  </si>
  <si>
    <r>
      <rPr>
        <sz val="10"/>
        <color rgb="FF000000"/>
        <rFont val="微軟正黑體"/>
        <family val="2"/>
        <charset val="136"/>
      </rPr>
      <t>黏土／飛灰燒結程序</t>
    </r>
  </si>
  <si>
    <t>230044</t>
  </si>
  <si>
    <r>
      <rPr>
        <sz val="10"/>
        <color rgb="FF000000"/>
        <rFont val="微軟正黑體"/>
        <family val="2"/>
        <charset val="136"/>
      </rPr>
      <t>黏土建築材料製造程序</t>
    </r>
  </si>
  <si>
    <t>230045</t>
  </si>
  <si>
    <r>
      <rPr>
        <sz val="10"/>
        <color rgb="FF000000"/>
        <rFont val="微軟正黑體"/>
        <family val="2"/>
        <charset val="136"/>
      </rPr>
      <t>磁磚製造程序</t>
    </r>
  </si>
  <si>
    <t>230046</t>
  </si>
  <si>
    <r>
      <rPr>
        <sz val="10"/>
        <color rgb="FF000000"/>
        <rFont val="微軟正黑體"/>
        <family val="2"/>
        <charset val="136"/>
      </rPr>
      <t>陶瓷衛浴設備製造程序</t>
    </r>
  </si>
  <si>
    <t>230047</t>
  </si>
  <si>
    <r>
      <rPr>
        <sz val="10"/>
        <color rgb="FF000000"/>
        <rFont val="微軟正黑體"/>
        <family val="2"/>
        <charset val="136"/>
      </rPr>
      <t>陶瓷製品濕式成型製造程序</t>
    </r>
  </si>
  <si>
    <t>230048</t>
  </si>
  <si>
    <r>
      <rPr>
        <sz val="10"/>
        <color rgb="FF000000"/>
        <rFont val="微軟正黑體"/>
        <family val="2"/>
        <charset val="136"/>
      </rPr>
      <t>陶瓷製品乾式成型製造程序</t>
    </r>
  </si>
  <si>
    <t>230049</t>
  </si>
  <si>
    <r>
      <rPr>
        <sz val="10"/>
        <color rgb="FF000000"/>
        <rFont val="微軟正黑體"/>
        <family val="2"/>
        <charset val="136"/>
      </rPr>
      <t>陶瓷藝品燒製程序</t>
    </r>
  </si>
  <si>
    <t>230050</t>
  </si>
  <si>
    <r>
      <rPr>
        <sz val="10"/>
        <color rgb="FF000000"/>
        <rFont val="微軟正黑體"/>
        <family val="2"/>
        <charset val="136"/>
      </rPr>
      <t>工業用陶瓷製品製造程序</t>
    </r>
  </si>
  <si>
    <t>230051</t>
  </si>
  <si>
    <r>
      <rPr>
        <sz val="10"/>
        <color rgb="FF000000"/>
        <rFont val="微軟正黑體"/>
        <family val="2"/>
        <charset val="136"/>
      </rPr>
      <t>陶瓷絕緣體製造程序</t>
    </r>
  </si>
  <si>
    <t>230059</t>
  </si>
  <si>
    <r>
      <rPr>
        <sz val="10"/>
        <color rgb="FF000000"/>
        <rFont val="微軟正黑體"/>
        <family val="2"/>
        <charset val="136"/>
      </rPr>
      <t>其他陶瓷製品製造程序</t>
    </r>
  </si>
  <si>
    <t>230061</t>
  </si>
  <si>
    <r>
      <rPr>
        <sz val="10"/>
        <color rgb="FF000000"/>
        <rFont val="微軟正黑體"/>
        <family val="2"/>
        <charset val="136"/>
      </rPr>
      <t>水泥製造程序</t>
    </r>
  </si>
  <si>
    <t>230071</t>
  </si>
  <si>
    <r>
      <rPr>
        <sz val="10"/>
        <color rgb="FF000000"/>
        <rFont val="微軟正黑體"/>
        <family val="2"/>
        <charset val="136"/>
      </rPr>
      <t>預拌混凝土製造程序</t>
    </r>
  </si>
  <si>
    <t>230072</t>
  </si>
  <si>
    <r>
      <rPr>
        <sz val="10"/>
        <color rgb="FF000000"/>
        <rFont val="微軟正黑體"/>
        <family val="2"/>
        <charset val="136"/>
      </rPr>
      <t>混凝土拌合程序</t>
    </r>
  </si>
  <si>
    <t>230073</t>
  </si>
  <si>
    <r>
      <rPr>
        <sz val="10"/>
        <color rgb="FF000000"/>
        <rFont val="微軟正黑體"/>
        <family val="2"/>
        <charset val="136"/>
      </rPr>
      <t>水泥製品製造程序</t>
    </r>
  </si>
  <si>
    <t>230081</t>
  </si>
  <si>
    <r>
      <rPr>
        <sz val="10"/>
        <color rgb="FF000000"/>
        <rFont val="微軟正黑體"/>
        <family val="2"/>
        <charset val="136"/>
      </rPr>
      <t>石材建築材料製造程序</t>
    </r>
  </si>
  <si>
    <t>230082</t>
  </si>
  <si>
    <r>
      <rPr>
        <sz val="10"/>
        <color rgb="FF000000"/>
        <rFont val="微軟正黑體"/>
        <family val="2"/>
        <charset val="136"/>
      </rPr>
      <t>大理石製品製造程序</t>
    </r>
  </si>
  <si>
    <t>230089</t>
  </si>
  <si>
    <r>
      <rPr>
        <sz val="10"/>
        <color rgb="FF000000"/>
        <rFont val="微軟正黑體"/>
        <family val="2"/>
        <charset val="136"/>
      </rPr>
      <t>其他石材製品製造程序</t>
    </r>
  </si>
  <si>
    <t>230091</t>
  </si>
  <si>
    <r>
      <rPr>
        <sz val="10"/>
        <color rgb="FF000000"/>
        <rFont val="微軟正黑體"/>
        <family val="2"/>
        <charset val="136"/>
      </rPr>
      <t>工業及研磨材料製造程序</t>
    </r>
  </si>
  <si>
    <t>230092</t>
  </si>
  <si>
    <r>
      <rPr>
        <sz val="10"/>
        <color rgb="FF000000"/>
        <rFont val="微軟正黑體"/>
        <family val="2"/>
        <charset val="136"/>
      </rPr>
      <t>生石灰燒製程序</t>
    </r>
  </si>
  <si>
    <t>230093</t>
  </si>
  <si>
    <r>
      <rPr>
        <sz val="10"/>
        <color rgb="FF000000"/>
        <rFont val="微軟正黑體"/>
        <family val="2"/>
        <charset val="136"/>
      </rPr>
      <t>熟石灰製造程序</t>
    </r>
  </si>
  <si>
    <t>230099</t>
  </si>
  <si>
    <r>
      <rPr>
        <sz val="10"/>
        <color rgb="FF000000"/>
        <rFont val="微軟正黑體"/>
        <family val="2"/>
        <charset val="136"/>
      </rPr>
      <t>其他石灰製造程序</t>
    </r>
  </si>
  <si>
    <t>230101</t>
  </si>
  <si>
    <r>
      <rPr>
        <sz val="10"/>
        <color rgb="FF000000"/>
        <rFont val="微軟正黑體"/>
        <family val="2"/>
        <charset val="136"/>
      </rPr>
      <t>石膏製品製造程序</t>
    </r>
  </si>
  <si>
    <t>230102</t>
  </si>
  <si>
    <r>
      <rPr>
        <sz val="10"/>
        <color rgb="FF000000"/>
        <rFont val="微軟正黑體"/>
        <family val="2"/>
        <charset val="136"/>
      </rPr>
      <t>瀝青屋頂覆蓋物製品製造程序</t>
    </r>
  </si>
  <si>
    <t>230103</t>
  </si>
  <si>
    <r>
      <rPr>
        <sz val="10"/>
        <color rgb="FF000000"/>
        <rFont val="微軟正黑體"/>
        <family val="2"/>
        <charset val="136"/>
      </rPr>
      <t>石棉製品製造程序</t>
    </r>
  </si>
  <si>
    <t>230104</t>
  </si>
  <si>
    <r>
      <rPr>
        <sz val="10"/>
        <color rgb="FF000000"/>
        <rFont val="微軟正黑體"/>
        <family val="2"/>
        <charset val="136"/>
      </rPr>
      <t>矽砂製造程序（玻璃使用）</t>
    </r>
  </si>
  <si>
    <t>230105</t>
  </si>
  <si>
    <r>
      <rPr>
        <sz val="10"/>
        <color rgb="FF000000"/>
        <rFont val="微軟正黑體"/>
        <family val="2"/>
        <charset val="136"/>
      </rPr>
      <t>樹脂砂製造程序（高級鑄模用）</t>
    </r>
  </si>
  <si>
    <t>230106</t>
  </si>
  <si>
    <r>
      <rPr>
        <sz val="10"/>
        <color rgb="FF000000"/>
        <rFont val="微軟正黑體"/>
        <family val="2"/>
        <charset val="136"/>
      </rPr>
      <t>輕質建築材料（如珍珠岩等）製品製造程序</t>
    </r>
  </si>
  <si>
    <t>230107</t>
  </si>
  <si>
    <r>
      <rPr>
        <sz val="10"/>
        <color rgb="FF000000"/>
        <rFont val="微軟正黑體"/>
        <family val="2"/>
        <charset val="136"/>
      </rPr>
      <t>岩棉製品製造程序</t>
    </r>
  </si>
  <si>
    <t>230108</t>
  </si>
  <si>
    <r>
      <rPr>
        <sz val="10"/>
        <color rgb="FF000000"/>
        <rFont val="微軟正黑體"/>
        <family val="2"/>
        <charset val="136"/>
      </rPr>
      <t>保溫材料製品製造程序</t>
    </r>
  </si>
  <si>
    <t>230109</t>
  </si>
  <si>
    <r>
      <rPr>
        <sz val="10"/>
        <color rgb="FF000000"/>
        <rFont val="微軟正黑體"/>
        <family val="2"/>
        <charset val="136"/>
      </rPr>
      <t>砂心製造程序</t>
    </r>
  </si>
  <si>
    <t>230110</t>
  </si>
  <si>
    <r>
      <rPr>
        <sz val="10"/>
        <color rgb="FF000000"/>
        <rFont val="微軟正黑體"/>
        <family val="2"/>
        <charset val="136"/>
      </rPr>
      <t>石棉墊圈製造程序</t>
    </r>
  </si>
  <si>
    <t>230111</t>
  </si>
  <si>
    <r>
      <rPr>
        <sz val="10"/>
        <color rgb="FF000000"/>
        <rFont val="微軟正黑體"/>
        <family val="2"/>
        <charset val="136"/>
      </rPr>
      <t>大理石粉製造程序</t>
    </r>
  </si>
  <si>
    <t>230112</t>
  </si>
  <si>
    <r>
      <rPr>
        <sz val="10"/>
        <color rgb="FF000000"/>
        <rFont val="微軟正黑體"/>
        <family val="2"/>
        <charset val="136"/>
      </rPr>
      <t>礦物棉製品製造程序</t>
    </r>
  </si>
  <si>
    <t>230113</t>
  </si>
  <si>
    <r>
      <rPr>
        <sz val="10"/>
        <color rgb="FF000000"/>
        <rFont val="微軟正黑體"/>
        <family val="2"/>
        <charset val="136"/>
      </rPr>
      <t>鹼水製造程序</t>
    </r>
  </si>
  <si>
    <t>230999</t>
  </si>
  <si>
    <r>
      <rPr>
        <sz val="10"/>
        <color rgb="FF000000"/>
        <rFont val="微軟正黑體"/>
        <family val="2"/>
        <charset val="136"/>
      </rPr>
      <t>其他非金屬礦物製品製造程序</t>
    </r>
  </si>
  <si>
    <t>240001</t>
  </si>
  <si>
    <r>
      <rPr>
        <sz val="10"/>
        <color rgb="FF000000"/>
        <rFont val="微軟正黑體"/>
        <family val="2"/>
        <charset val="136"/>
      </rPr>
      <t>鐵初級熔煉／燒結程序</t>
    </r>
  </si>
  <si>
    <t>240002</t>
  </si>
  <si>
    <r>
      <rPr>
        <sz val="10"/>
        <color rgb="FF000000"/>
        <rFont val="微軟正黑體"/>
        <family val="2"/>
        <charset val="136"/>
      </rPr>
      <t>鐵初級熔煉／熔礦程序</t>
    </r>
  </si>
  <si>
    <t>240003</t>
  </si>
  <si>
    <r>
      <rPr>
        <sz val="10"/>
        <color rgb="FF000000"/>
        <rFont val="微軟正黑體"/>
        <family val="2"/>
        <charset val="136"/>
      </rPr>
      <t>焦碳製造／副產品程序</t>
    </r>
  </si>
  <si>
    <t>240004</t>
  </si>
  <si>
    <r>
      <rPr>
        <sz val="10"/>
        <color rgb="FF000000"/>
        <rFont val="微軟正黑體"/>
        <family val="2"/>
        <charset val="136"/>
      </rPr>
      <t>焦碳製造／蜂巢程序</t>
    </r>
  </si>
  <si>
    <t>240005</t>
  </si>
  <si>
    <r>
      <rPr>
        <sz val="10"/>
        <color rgb="FF000000"/>
        <rFont val="微軟正黑體"/>
        <family val="2"/>
        <charset val="136"/>
      </rPr>
      <t>鐵合金／開放式爐初級熔煉程序</t>
    </r>
  </si>
  <si>
    <t>240006</t>
  </si>
  <si>
    <r>
      <rPr>
        <sz val="10"/>
        <color rgb="FF000000"/>
        <rFont val="微軟正黑體"/>
        <family val="2"/>
        <charset val="136"/>
      </rPr>
      <t>鐵合金／半覆蓋爐初級熔煉程序</t>
    </r>
  </si>
  <si>
    <t>240007</t>
  </si>
  <si>
    <r>
      <rPr>
        <sz val="10"/>
        <color rgb="FF000000"/>
        <rFont val="微軟正黑體"/>
        <family val="2"/>
        <charset val="136"/>
      </rPr>
      <t>煉鋼程序</t>
    </r>
  </si>
  <si>
    <t>240008</t>
  </si>
  <si>
    <r>
      <rPr>
        <sz val="10"/>
        <color rgb="FF000000"/>
        <rFont val="微軟正黑體"/>
        <family val="2"/>
        <charset val="136"/>
      </rPr>
      <t>電弧爐煉鋼製造程序</t>
    </r>
  </si>
  <si>
    <t>240009</t>
  </si>
  <si>
    <r>
      <rPr>
        <sz val="10"/>
        <color rgb="FF000000"/>
        <rFont val="微軟正黑體"/>
        <family val="2"/>
        <charset val="136"/>
      </rPr>
      <t>初生銅製造程序</t>
    </r>
  </si>
  <si>
    <t>240010</t>
  </si>
  <si>
    <r>
      <rPr>
        <sz val="10"/>
        <color rgb="FF000000"/>
        <rFont val="微軟正黑體"/>
        <family val="2"/>
        <charset val="136"/>
      </rPr>
      <t>初生鋁製造程序</t>
    </r>
  </si>
  <si>
    <t>240011</t>
  </si>
  <si>
    <r>
      <rPr>
        <sz val="10"/>
        <color rgb="FF000000"/>
        <rFont val="微軟正黑體"/>
        <family val="2"/>
        <charset val="136"/>
      </rPr>
      <t>鐵鉻合金製造程序</t>
    </r>
  </si>
  <si>
    <t>240012</t>
  </si>
  <si>
    <r>
      <rPr>
        <sz val="10"/>
        <color rgb="FF000000"/>
        <rFont val="微軟正黑體"/>
        <family val="2"/>
        <charset val="136"/>
      </rPr>
      <t>鉛熔製程序</t>
    </r>
  </si>
  <si>
    <t>240019</t>
  </si>
  <si>
    <r>
      <rPr>
        <sz val="10"/>
        <color rgb="FF000000"/>
        <rFont val="微軟正黑體"/>
        <family val="2"/>
        <charset val="136"/>
      </rPr>
      <t>其他金屬初級熔煉程序</t>
    </r>
  </si>
  <si>
    <t>240021</t>
  </si>
  <si>
    <r>
      <rPr>
        <sz val="10"/>
        <color rgb="FF000000"/>
        <rFont val="微軟正黑體"/>
        <family val="2"/>
        <charset val="136"/>
      </rPr>
      <t>鋼鐵冶煉製造程序</t>
    </r>
  </si>
  <si>
    <t>240022</t>
  </si>
  <si>
    <r>
      <rPr>
        <sz val="10"/>
        <color rgb="FF000000"/>
        <rFont val="微軟正黑體"/>
        <family val="2"/>
        <charset val="136"/>
      </rPr>
      <t>煉鋁製造程序</t>
    </r>
  </si>
  <si>
    <t>240023</t>
  </si>
  <si>
    <r>
      <rPr>
        <sz val="10"/>
        <color rgb="FF000000"/>
        <rFont val="微軟正黑體"/>
        <family val="2"/>
        <charset val="136"/>
      </rPr>
      <t>煉銅製造程序</t>
    </r>
  </si>
  <si>
    <t>240024</t>
  </si>
  <si>
    <r>
      <rPr>
        <sz val="10"/>
        <color rgb="FF000000"/>
        <rFont val="微軟正黑體"/>
        <family val="2"/>
        <charset val="136"/>
      </rPr>
      <t>鋅金屬初級熔煉程序</t>
    </r>
  </si>
  <si>
    <t>240025</t>
  </si>
  <si>
    <r>
      <rPr>
        <sz val="10"/>
        <color rgb="FF000000"/>
        <rFont val="微軟正黑體"/>
        <family val="2"/>
        <charset val="136"/>
      </rPr>
      <t>金礦初級熔煉程序</t>
    </r>
  </si>
  <si>
    <t>240026</t>
  </si>
  <si>
    <r>
      <rPr>
        <sz val="10"/>
        <color rgb="FF000000"/>
        <rFont val="微軟正黑體"/>
        <family val="2"/>
        <charset val="136"/>
      </rPr>
      <t>鎳初級熔煉程序</t>
    </r>
  </si>
  <si>
    <t>240027</t>
  </si>
  <si>
    <r>
      <rPr>
        <sz val="10"/>
        <color rgb="FF000000"/>
        <rFont val="微軟正黑體"/>
        <family val="2"/>
        <charset val="136"/>
      </rPr>
      <t>鍛鐵二級處理程序</t>
    </r>
  </si>
  <si>
    <t>240028</t>
  </si>
  <si>
    <r>
      <rPr>
        <sz val="10"/>
        <color rgb="FF000000"/>
        <rFont val="微軟正黑體"/>
        <family val="2"/>
        <charset val="136"/>
      </rPr>
      <t>鋅二級冶煉程序</t>
    </r>
  </si>
  <si>
    <t>240029</t>
  </si>
  <si>
    <r>
      <rPr>
        <sz val="10"/>
        <color rgb="FF000000"/>
        <rFont val="微軟正黑體"/>
        <family val="2"/>
        <charset val="136"/>
      </rPr>
      <t>鋁二級冶煉程序</t>
    </r>
  </si>
  <si>
    <t>240030</t>
  </si>
  <si>
    <r>
      <rPr>
        <sz val="10"/>
        <color rgb="FF000000"/>
        <rFont val="微軟正黑體"/>
        <family val="2"/>
        <charset val="136"/>
      </rPr>
      <t>銅二級冶煉程序</t>
    </r>
  </si>
  <si>
    <t>240031</t>
  </si>
  <si>
    <r>
      <rPr>
        <sz val="10"/>
        <color rgb="FF000000"/>
        <rFont val="微軟正黑體"/>
        <family val="2"/>
        <charset val="136"/>
      </rPr>
      <t>鎂二級熔煉程序</t>
    </r>
  </si>
  <si>
    <t>240032</t>
  </si>
  <si>
    <r>
      <rPr>
        <sz val="10"/>
        <color rgb="FF000000"/>
        <rFont val="微軟正黑體"/>
        <family val="2"/>
        <charset val="136"/>
      </rPr>
      <t>鉛、鎳、汞、鎘、銅二次熔煉製造程序</t>
    </r>
  </si>
  <si>
    <t>240033</t>
  </si>
  <si>
    <r>
      <rPr>
        <sz val="10"/>
        <color rgb="FF000000"/>
        <rFont val="微軟正黑體"/>
        <family val="2"/>
        <charset val="136"/>
      </rPr>
      <t>鉛二次熔煉滲出液製造程序</t>
    </r>
  </si>
  <si>
    <t>240039</t>
  </si>
  <si>
    <r>
      <rPr>
        <sz val="10"/>
        <color rgb="FF000000"/>
        <rFont val="微軟正黑體"/>
        <family val="2"/>
        <charset val="136"/>
      </rPr>
      <t>其他金屬二級熔煉製造程序</t>
    </r>
  </si>
  <si>
    <t>240041</t>
  </si>
  <si>
    <r>
      <rPr>
        <sz val="10"/>
        <color rgb="FF000000"/>
        <rFont val="微軟正黑體"/>
        <family val="2"/>
        <charset val="136"/>
      </rPr>
      <t>灰鐵鑄造程序</t>
    </r>
  </si>
  <si>
    <t>240042</t>
  </si>
  <si>
    <r>
      <rPr>
        <sz val="10"/>
        <color rgb="FF000000"/>
        <rFont val="微軟正黑體"/>
        <family val="2"/>
        <charset val="136"/>
      </rPr>
      <t>鋼鑄造程序</t>
    </r>
  </si>
  <si>
    <t>240043</t>
  </si>
  <si>
    <r>
      <rPr>
        <sz val="10"/>
        <color rgb="FF000000"/>
        <rFont val="微軟正黑體"/>
        <family val="2"/>
        <charset val="136"/>
      </rPr>
      <t>鋁鑄造製造程序</t>
    </r>
  </si>
  <si>
    <t>240044</t>
  </si>
  <si>
    <r>
      <rPr>
        <sz val="10"/>
        <color rgb="FF000000"/>
        <rFont val="微軟正黑體"/>
        <family val="2"/>
        <charset val="136"/>
      </rPr>
      <t>銅鑄造製造程序</t>
    </r>
  </si>
  <si>
    <t>240045</t>
  </si>
  <si>
    <r>
      <rPr>
        <sz val="10"/>
        <color rgb="FF000000"/>
        <rFont val="微軟正黑體"/>
        <family val="2"/>
        <charset val="136"/>
      </rPr>
      <t>鋅製品鑄造程序</t>
    </r>
  </si>
  <si>
    <t>240046</t>
  </si>
  <si>
    <r>
      <rPr>
        <sz val="10"/>
        <color rgb="FF000000"/>
        <rFont val="微軟正黑體"/>
        <family val="2"/>
        <charset val="136"/>
      </rPr>
      <t>鎂合金射出成型件製造程序</t>
    </r>
  </si>
  <si>
    <t>240047</t>
  </si>
  <si>
    <r>
      <rPr>
        <sz val="10"/>
        <color rgb="FF000000"/>
        <rFont val="微軟正黑體"/>
        <family val="2"/>
        <charset val="136"/>
      </rPr>
      <t>鎂合金壓鑄件製造程序</t>
    </r>
  </si>
  <si>
    <t>240048</t>
  </si>
  <si>
    <r>
      <rPr>
        <sz val="10"/>
        <color rgb="FF000000"/>
        <rFont val="微軟正黑體"/>
        <family val="2"/>
        <charset val="136"/>
      </rPr>
      <t>鋅壓鑄件製造程序</t>
    </r>
  </si>
  <si>
    <t>240049</t>
  </si>
  <si>
    <r>
      <rPr>
        <sz val="10"/>
        <color rgb="FF000000"/>
        <rFont val="微軟正黑體"/>
        <family val="2"/>
        <charset val="136"/>
      </rPr>
      <t>鋅合金壓鑄件製造程序</t>
    </r>
  </si>
  <si>
    <t>240050</t>
  </si>
  <si>
    <r>
      <rPr>
        <sz val="10"/>
        <color rgb="FF000000"/>
        <rFont val="微軟正黑體"/>
        <family val="2"/>
        <charset val="136"/>
      </rPr>
      <t>鑄管鑄造製造程序</t>
    </r>
  </si>
  <si>
    <t>240051</t>
  </si>
  <si>
    <r>
      <rPr>
        <sz val="10"/>
        <color rgb="FF000000"/>
        <rFont val="微軟正黑體"/>
        <family val="2"/>
        <charset val="136"/>
      </rPr>
      <t>鑄鋼件鑄造製造程序</t>
    </r>
  </si>
  <si>
    <t>240059</t>
  </si>
  <si>
    <r>
      <rPr>
        <sz val="10"/>
        <color rgb="FF000000"/>
        <rFont val="微軟正黑體"/>
        <family val="2"/>
        <charset val="136"/>
      </rPr>
      <t>其他基本金屬鑄造製造程序</t>
    </r>
  </si>
  <si>
    <t>240061</t>
  </si>
  <si>
    <r>
      <rPr>
        <sz val="10"/>
        <color rgb="FF000000"/>
        <rFont val="微軟正黑體"/>
        <family val="2"/>
        <charset val="136"/>
      </rPr>
      <t>鋼鐵伸線製造程序</t>
    </r>
  </si>
  <si>
    <t>240062</t>
  </si>
  <si>
    <r>
      <rPr>
        <sz val="10"/>
        <color rgb="FF000000"/>
        <rFont val="微軟正黑體"/>
        <family val="2"/>
        <charset val="136"/>
      </rPr>
      <t>鋼鐵軋延及擠型製造程序</t>
    </r>
  </si>
  <si>
    <t>240063</t>
  </si>
  <si>
    <r>
      <rPr>
        <sz val="10"/>
        <color rgb="FF000000"/>
        <rFont val="微軟正黑體"/>
        <family val="2"/>
        <charset val="136"/>
      </rPr>
      <t>鋁材軋延、擠型、伸線製造程序</t>
    </r>
  </si>
  <si>
    <t>240064</t>
  </si>
  <si>
    <r>
      <rPr>
        <sz val="10"/>
        <color rgb="FF000000"/>
        <rFont val="微軟正黑體"/>
        <family val="2"/>
        <charset val="136"/>
      </rPr>
      <t>銅材軋延、擠型、伸線製造程序</t>
    </r>
  </si>
  <si>
    <t>240065</t>
  </si>
  <si>
    <r>
      <rPr>
        <sz val="10"/>
        <color rgb="FF000000"/>
        <rFont val="微軟正黑體"/>
        <family val="2"/>
        <charset val="136"/>
      </rPr>
      <t>銲條製造程序</t>
    </r>
  </si>
  <si>
    <t>240066</t>
  </si>
  <si>
    <r>
      <rPr>
        <sz val="10"/>
        <color rgb="FF000000"/>
        <rFont val="微軟正黑體"/>
        <family val="2"/>
        <charset val="136"/>
      </rPr>
      <t>鋅錠製造程序</t>
    </r>
  </si>
  <si>
    <t>240067</t>
  </si>
  <si>
    <r>
      <rPr>
        <sz val="10"/>
        <color rgb="FF000000"/>
        <rFont val="微軟正黑體"/>
        <family val="2"/>
        <charset val="136"/>
      </rPr>
      <t>錫熔製製造程序</t>
    </r>
  </si>
  <si>
    <t>240068</t>
  </si>
  <si>
    <r>
      <rPr>
        <sz val="10"/>
        <color rgb="FF000000"/>
        <rFont val="微軟正黑體"/>
        <family val="2"/>
        <charset val="136"/>
      </rPr>
      <t>銀熔製製造程序</t>
    </r>
  </si>
  <si>
    <t>240069</t>
  </si>
  <si>
    <r>
      <rPr>
        <sz val="10"/>
        <color rgb="FF000000"/>
        <rFont val="微軟正黑體"/>
        <family val="2"/>
        <charset val="136"/>
      </rPr>
      <t>金屬銲料製造程序</t>
    </r>
  </si>
  <si>
    <t>240070</t>
  </si>
  <si>
    <r>
      <rPr>
        <sz val="10"/>
        <color rgb="FF000000"/>
        <rFont val="微軟正黑體"/>
        <family val="2"/>
        <charset val="136"/>
      </rPr>
      <t>鋁擠型程序</t>
    </r>
  </si>
  <si>
    <t>240071</t>
  </si>
  <si>
    <r>
      <rPr>
        <sz val="10"/>
        <color rgb="FF000000"/>
        <rFont val="微軟正黑體"/>
        <family val="2"/>
        <charset val="136"/>
      </rPr>
      <t>鉛金屬初級熔煉程序</t>
    </r>
  </si>
  <si>
    <t>240072</t>
  </si>
  <si>
    <r>
      <rPr>
        <sz val="10"/>
        <color rgb="FF000000"/>
        <rFont val="微軟正黑體"/>
        <family val="2"/>
        <charset val="136"/>
      </rPr>
      <t>鈦礦初級熔煉程序</t>
    </r>
  </si>
  <si>
    <t>240073</t>
  </si>
  <si>
    <r>
      <rPr>
        <sz val="10"/>
        <color rgb="FF000000"/>
        <rFont val="微軟正黑體"/>
        <family val="2"/>
        <charset val="136"/>
      </rPr>
      <t>鉛二級冶煉程序</t>
    </r>
  </si>
  <si>
    <t>240074</t>
  </si>
  <si>
    <r>
      <rPr>
        <sz val="10"/>
        <color rgb="FF000000"/>
        <rFont val="微軟正黑體"/>
        <family val="2"/>
        <charset val="136"/>
      </rPr>
      <t>鎳二級熔煉程序</t>
    </r>
  </si>
  <si>
    <t>240075</t>
  </si>
  <si>
    <r>
      <rPr>
        <sz val="10"/>
        <color rgb="FF000000"/>
        <rFont val="微軟正黑體"/>
        <family val="2"/>
        <charset val="136"/>
      </rPr>
      <t>金屬軋造程序</t>
    </r>
  </si>
  <si>
    <t>240076</t>
  </si>
  <si>
    <r>
      <rPr>
        <sz val="10"/>
        <color rgb="FF000000"/>
        <rFont val="微軟正黑體"/>
        <family val="2"/>
        <charset val="136"/>
      </rPr>
      <t>鋁／電解還原初級熔煉程序</t>
    </r>
  </si>
  <si>
    <t>240077</t>
  </si>
  <si>
    <r>
      <rPr>
        <sz val="10"/>
        <color rgb="FF000000"/>
        <rFont val="微軟正黑體"/>
        <family val="2"/>
        <charset val="136"/>
      </rPr>
      <t>銅金屬初級熔煉程序</t>
    </r>
  </si>
  <si>
    <t>240999</t>
  </si>
  <si>
    <r>
      <rPr>
        <sz val="10"/>
        <color rgb="FF000000"/>
        <rFont val="微軟正黑體"/>
        <family val="2"/>
        <charset val="136"/>
      </rPr>
      <t>其他基本金屬製造程序</t>
    </r>
  </si>
  <si>
    <t>250001</t>
  </si>
  <si>
    <r>
      <rPr>
        <sz val="10"/>
        <color rgb="FF000000"/>
        <rFont val="微軟正黑體"/>
        <family val="2"/>
        <charset val="136"/>
      </rPr>
      <t>金屬手工具製造程序</t>
    </r>
  </si>
  <si>
    <t>250002</t>
  </si>
  <si>
    <r>
      <rPr>
        <sz val="10"/>
        <color rgb="FF000000"/>
        <rFont val="微軟正黑體"/>
        <family val="2"/>
        <charset val="136"/>
      </rPr>
      <t>金屬模具製造程序</t>
    </r>
  </si>
  <si>
    <t>250003</t>
  </si>
  <si>
    <r>
      <rPr>
        <sz val="10"/>
        <color rgb="FF000000"/>
        <rFont val="微軟正黑體"/>
        <family val="2"/>
        <charset val="136"/>
      </rPr>
      <t>金屬結構製造程序</t>
    </r>
  </si>
  <si>
    <t>250004</t>
  </si>
  <si>
    <r>
      <rPr>
        <sz val="10"/>
        <color rgb="FF000000"/>
        <rFont val="微軟正黑體"/>
        <family val="2"/>
        <charset val="136"/>
      </rPr>
      <t>金屬建築組件製造程序</t>
    </r>
  </si>
  <si>
    <t>250005</t>
  </si>
  <si>
    <r>
      <rPr>
        <sz val="10"/>
        <color rgb="FF000000"/>
        <rFont val="微軟正黑體"/>
        <family val="2"/>
        <charset val="136"/>
      </rPr>
      <t>鍋爐、金屬貯槽及壓力容器製造程序</t>
    </r>
  </si>
  <si>
    <t>250009</t>
  </si>
  <si>
    <r>
      <rPr>
        <sz val="10"/>
        <color rgb="FF000000"/>
        <rFont val="微軟正黑體"/>
        <family val="2"/>
        <charset val="136"/>
      </rPr>
      <t>其他金屬容器製造程序</t>
    </r>
  </si>
  <si>
    <t>250011</t>
  </si>
  <si>
    <r>
      <rPr>
        <sz val="10"/>
        <color rgb="FF000000"/>
        <rFont val="微軟正黑體"/>
        <family val="2"/>
        <charset val="136"/>
      </rPr>
      <t>金屬鍛造加工製造程序程序</t>
    </r>
  </si>
  <si>
    <t>250012</t>
  </si>
  <si>
    <r>
      <rPr>
        <sz val="10"/>
        <color rgb="FF000000"/>
        <rFont val="微軟正黑體"/>
        <family val="2"/>
        <charset val="136"/>
      </rPr>
      <t>非鐵金屬鍛造製造程序</t>
    </r>
  </si>
  <si>
    <t>250013</t>
  </si>
  <si>
    <r>
      <rPr>
        <sz val="10"/>
        <color rgb="FF000000"/>
        <rFont val="微軟正黑體"/>
        <family val="2"/>
        <charset val="136"/>
      </rPr>
      <t>粉末冶金程序</t>
    </r>
  </si>
  <si>
    <t>250014</t>
  </si>
  <si>
    <r>
      <rPr>
        <sz val="10"/>
        <color rgb="FF000000"/>
        <rFont val="微軟正黑體"/>
        <family val="2"/>
        <charset val="136"/>
      </rPr>
      <t>使用氰化物之金屬熱處理製造程序</t>
    </r>
  </si>
  <si>
    <t>250015</t>
  </si>
  <si>
    <r>
      <rPr>
        <sz val="10"/>
        <color rgb="FF000000"/>
        <rFont val="微軟正黑體"/>
        <family val="2"/>
        <charset val="136"/>
      </rPr>
      <t>金屬熱處理槽鹽浴罐清洗之製造程序</t>
    </r>
  </si>
  <si>
    <t>250016</t>
  </si>
  <si>
    <r>
      <rPr>
        <sz val="10"/>
        <color rgb="FF000000"/>
        <rFont val="微軟正黑體"/>
        <family val="2"/>
        <charset val="136"/>
      </rPr>
      <t>使用熱處理法處理有害事業廢棄物製造程序</t>
    </r>
  </si>
  <si>
    <t>250017</t>
  </si>
  <si>
    <r>
      <rPr>
        <sz val="10"/>
        <color rgb="FF000000"/>
        <rFont val="微軟正黑體"/>
        <family val="2"/>
        <charset val="136"/>
      </rPr>
      <t>物理蒸鍍處理程序</t>
    </r>
  </si>
  <si>
    <t>250019</t>
  </si>
  <si>
    <r>
      <rPr>
        <sz val="10"/>
        <color rgb="FF000000"/>
        <rFont val="微軟正黑體"/>
        <family val="2"/>
        <charset val="136"/>
      </rPr>
      <t>其他金屬熱處理程序</t>
    </r>
  </si>
  <si>
    <t>250021</t>
  </si>
  <si>
    <r>
      <rPr>
        <sz val="10"/>
        <color rgb="FF000000"/>
        <rFont val="微軟正黑體"/>
        <family val="2"/>
        <charset val="136"/>
      </rPr>
      <t>金屬噴磨（噴砂）處理程序</t>
    </r>
  </si>
  <si>
    <t>250022</t>
  </si>
  <si>
    <r>
      <rPr>
        <sz val="10"/>
        <color rgb="FF000000"/>
        <rFont val="微軟正黑體"/>
        <family val="2"/>
        <charset val="136"/>
      </rPr>
      <t>金屬表面清洗程序</t>
    </r>
  </si>
  <si>
    <t>250023</t>
  </si>
  <si>
    <r>
      <rPr>
        <sz val="10"/>
        <color rgb="FF000000"/>
        <rFont val="微軟正黑體"/>
        <family val="2"/>
        <charset val="136"/>
      </rPr>
      <t>金屬噴漆處理程序</t>
    </r>
  </si>
  <si>
    <t>250024</t>
  </si>
  <si>
    <r>
      <rPr>
        <sz val="10"/>
        <color rgb="FF000000"/>
        <rFont val="微軟正黑體"/>
        <family val="2"/>
        <charset val="136"/>
      </rPr>
      <t>鋁之化學轉化塗布製造程序</t>
    </r>
  </si>
  <si>
    <t>250025</t>
  </si>
  <si>
    <r>
      <rPr>
        <sz val="10"/>
        <color rgb="FF000000"/>
        <rFont val="微軟正黑體"/>
        <family val="2"/>
        <charset val="136"/>
      </rPr>
      <t>使用氰化物之電鍍製造程序</t>
    </r>
  </si>
  <si>
    <t>250026</t>
  </si>
  <si>
    <r>
      <rPr>
        <sz val="10"/>
        <color rgb="FF000000"/>
        <rFont val="微軟正黑體"/>
        <family val="2"/>
        <charset val="136"/>
      </rPr>
      <t>電鍍製造程序</t>
    </r>
  </si>
  <si>
    <t>250027</t>
  </si>
  <si>
    <r>
      <rPr>
        <sz val="10"/>
        <color rgb="FF000000"/>
        <rFont val="微軟正黑體"/>
        <family val="2"/>
        <charset val="136"/>
      </rPr>
      <t>真空電鍍處理程序</t>
    </r>
  </si>
  <si>
    <t>250028</t>
  </si>
  <si>
    <r>
      <rPr>
        <sz val="10"/>
        <color rgb="FF000000"/>
        <rFont val="微軟正黑體"/>
        <family val="2"/>
        <charset val="136"/>
      </rPr>
      <t>金屬沈積程序</t>
    </r>
  </si>
  <si>
    <t>250029</t>
  </si>
  <si>
    <r>
      <rPr>
        <sz val="10"/>
        <color rgb="FF000000"/>
        <rFont val="微軟正黑體"/>
        <family val="2"/>
        <charset val="136"/>
      </rPr>
      <t>金屬管線塗裝程序</t>
    </r>
  </si>
  <si>
    <t>250030</t>
  </si>
  <si>
    <r>
      <rPr>
        <sz val="10"/>
        <color rgb="FF000000"/>
        <rFont val="微軟正黑體"/>
        <family val="2"/>
        <charset val="136"/>
      </rPr>
      <t>罐頭表面塗裝程序</t>
    </r>
  </si>
  <si>
    <t>250031</t>
  </si>
  <si>
    <r>
      <rPr>
        <sz val="10"/>
        <color rgb="FF000000"/>
        <rFont val="微軟正黑體"/>
        <family val="2"/>
        <charset val="136"/>
      </rPr>
      <t>金屬表面研磨程序</t>
    </r>
  </si>
  <si>
    <t>250032</t>
  </si>
  <si>
    <r>
      <rPr>
        <sz val="10"/>
        <color rgb="FF000000"/>
        <rFont val="微軟正黑體"/>
        <family val="2"/>
        <charset val="136"/>
      </rPr>
      <t>磁鐵絲表面塗裝程序</t>
    </r>
  </si>
  <si>
    <t>250033</t>
  </si>
  <si>
    <r>
      <rPr>
        <sz val="10"/>
        <color rgb="FF000000"/>
        <rFont val="微軟正黑體"/>
        <family val="2"/>
        <charset val="136"/>
      </rPr>
      <t>熱浸鋅程序</t>
    </r>
  </si>
  <si>
    <t>250034</t>
  </si>
  <si>
    <r>
      <rPr>
        <sz val="10"/>
        <color rgb="FF000000"/>
        <rFont val="微軟正黑體"/>
        <family val="2"/>
        <charset val="136"/>
      </rPr>
      <t>金屬電著塗裝處理程序</t>
    </r>
  </si>
  <si>
    <t>250035</t>
  </si>
  <si>
    <r>
      <rPr>
        <sz val="10"/>
        <color rgb="FF000000"/>
        <rFont val="微軟正黑體"/>
        <family val="2"/>
        <charset val="136"/>
      </rPr>
      <t>金屬表面處理酸洗程序</t>
    </r>
  </si>
  <si>
    <t>250039</t>
  </si>
  <si>
    <r>
      <rPr>
        <sz val="10"/>
        <color rgb="FF000000"/>
        <rFont val="微軟正黑體"/>
        <family val="2"/>
        <charset val="136"/>
      </rPr>
      <t>其他金屬表面處理程序</t>
    </r>
  </si>
  <si>
    <t>250041</t>
  </si>
  <si>
    <r>
      <rPr>
        <sz val="10"/>
        <color rgb="FF000000"/>
        <rFont val="微軟正黑體"/>
        <family val="2"/>
        <charset val="136"/>
      </rPr>
      <t>鋼鐵工業鋼材加工或浸置之製造程序</t>
    </r>
  </si>
  <si>
    <t>250042</t>
  </si>
  <si>
    <r>
      <rPr>
        <sz val="10"/>
        <color rgb="FF000000"/>
        <rFont val="微軟正黑體"/>
        <family val="2"/>
        <charset val="136"/>
      </rPr>
      <t>金屬化學浸蝕加工程序</t>
    </r>
  </si>
  <si>
    <t>250043</t>
  </si>
  <si>
    <r>
      <rPr>
        <sz val="10"/>
        <color rgb="FF000000"/>
        <rFont val="微軟正黑體"/>
        <family val="2"/>
        <charset val="136"/>
      </rPr>
      <t>金屬機具操作（焊、切、割、鑽）程序</t>
    </r>
  </si>
  <si>
    <t>250044</t>
  </si>
  <si>
    <r>
      <rPr>
        <sz val="10"/>
        <color rgb="FF000000"/>
        <rFont val="微軟正黑體"/>
        <family val="2"/>
        <charset val="136"/>
      </rPr>
      <t>金屬鏤刻</t>
    </r>
  </si>
  <si>
    <t>250049</t>
  </si>
  <si>
    <r>
      <rPr>
        <sz val="10"/>
        <color rgb="FF000000"/>
        <rFont val="微軟正黑體"/>
        <family val="2"/>
        <charset val="136"/>
      </rPr>
      <t>其他金屬加工處理程序</t>
    </r>
  </si>
  <si>
    <t>250051</t>
  </si>
  <si>
    <r>
      <rPr>
        <sz val="10"/>
        <color rgb="FF000000"/>
        <rFont val="微軟正黑體"/>
        <family val="2"/>
        <charset val="136"/>
      </rPr>
      <t>螺絲、螺帽及鉚釘製造</t>
    </r>
  </si>
  <si>
    <t>250052</t>
  </si>
  <si>
    <r>
      <rPr>
        <sz val="10"/>
        <color rgb="FF000000"/>
        <rFont val="微軟正黑體"/>
        <family val="2"/>
        <charset val="136"/>
      </rPr>
      <t>金屬彈簧製造程序</t>
    </r>
  </si>
  <si>
    <t>250053</t>
  </si>
  <si>
    <r>
      <rPr>
        <sz val="10"/>
        <color rgb="FF000000"/>
        <rFont val="微軟正黑體"/>
        <family val="2"/>
        <charset val="136"/>
      </rPr>
      <t>金屬線製品製造程序</t>
    </r>
  </si>
  <si>
    <t>250054</t>
  </si>
  <si>
    <r>
      <rPr>
        <sz val="10"/>
        <color rgb="FF000000"/>
        <rFont val="微軟正黑體"/>
        <family val="2"/>
        <charset val="136"/>
      </rPr>
      <t>焊接鋼管製造程序</t>
    </r>
  </si>
  <si>
    <t>250055</t>
  </si>
  <si>
    <r>
      <rPr>
        <sz val="10"/>
        <color rgb="FF000000"/>
        <rFont val="微軟正黑體"/>
        <family val="2"/>
        <charset val="136"/>
      </rPr>
      <t>噴燈製造程序</t>
    </r>
  </si>
  <si>
    <t>250056</t>
  </si>
  <si>
    <r>
      <rPr>
        <sz val="10"/>
        <color rgb="FF000000"/>
        <rFont val="微軟正黑體"/>
        <family val="2"/>
        <charset val="136"/>
      </rPr>
      <t>鉛蓄電池製造之極板製造程序</t>
    </r>
  </si>
  <si>
    <t>250057</t>
  </si>
  <si>
    <r>
      <rPr>
        <sz val="10"/>
        <color rgb="FF000000"/>
        <rFont val="微軟正黑體"/>
        <family val="2"/>
        <charset val="136"/>
      </rPr>
      <t>熔爐電極製造程序</t>
    </r>
  </si>
  <si>
    <t>250058</t>
  </si>
  <si>
    <r>
      <rPr>
        <sz val="10"/>
        <color rgb="FF000000"/>
        <rFont val="微軟正黑體"/>
        <family val="2"/>
        <charset val="136"/>
      </rPr>
      <t>金屬電鍍處理程序</t>
    </r>
  </si>
  <si>
    <t>250059</t>
  </si>
  <si>
    <r>
      <rPr>
        <sz val="10"/>
        <color rgb="FF000000"/>
        <rFont val="微軟正黑體"/>
        <family val="2"/>
        <charset val="136"/>
      </rPr>
      <t>金屬表面塗裝程序</t>
    </r>
  </si>
  <si>
    <t>250899</t>
  </si>
  <si>
    <r>
      <rPr>
        <sz val="10"/>
        <color rgb="FF000000"/>
        <rFont val="微軟正黑體"/>
        <family val="2"/>
        <charset val="136"/>
      </rPr>
      <t>其他金屬品處理加工程序</t>
    </r>
  </si>
  <si>
    <t>250999</t>
  </si>
  <si>
    <r>
      <rPr>
        <sz val="10"/>
        <color rgb="FF000000"/>
        <rFont val="微軟正黑體"/>
        <family val="2"/>
        <charset val="136"/>
      </rPr>
      <t>其他金屬製品製造程序</t>
    </r>
  </si>
  <si>
    <t>260001</t>
  </si>
  <si>
    <r>
      <rPr>
        <sz val="10"/>
        <color rgb="FF000000"/>
        <rFont val="微軟正黑體"/>
        <family val="2"/>
        <charset val="136"/>
      </rPr>
      <t>積體電路製造程序</t>
    </r>
  </si>
  <si>
    <t>260003</t>
  </si>
  <si>
    <r>
      <rPr>
        <sz val="10"/>
        <color rgb="FF000000"/>
        <rFont val="微軟正黑體"/>
        <family val="2"/>
        <charset val="136"/>
      </rPr>
      <t>記憶體製造程序</t>
    </r>
  </si>
  <si>
    <t>260004</t>
  </si>
  <si>
    <r>
      <rPr>
        <sz val="10"/>
        <color rgb="FF000000"/>
        <rFont val="微軟正黑體"/>
        <family val="2"/>
        <charset val="136"/>
      </rPr>
      <t>二極體製造程序</t>
    </r>
  </si>
  <si>
    <t>260005</t>
  </si>
  <si>
    <r>
      <rPr>
        <sz val="10"/>
        <color rgb="FF000000"/>
        <rFont val="微軟正黑體"/>
        <family val="2"/>
        <charset val="136"/>
      </rPr>
      <t>發光二極體製造程序</t>
    </r>
  </si>
  <si>
    <t>260006</t>
  </si>
  <si>
    <r>
      <rPr>
        <sz val="10"/>
        <color rgb="FF000000"/>
        <rFont val="微軟正黑體"/>
        <family val="2"/>
        <charset val="136"/>
      </rPr>
      <t>電晶體製造程序</t>
    </r>
  </si>
  <si>
    <t>260009</t>
  </si>
  <si>
    <r>
      <rPr>
        <sz val="10"/>
        <color rgb="FF000000"/>
        <rFont val="微軟正黑體"/>
        <family val="2"/>
        <charset val="136"/>
      </rPr>
      <t>其他分離式元件製造程序</t>
    </r>
  </si>
  <si>
    <t>260011</t>
  </si>
  <si>
    <r>
      <rPr>
        <sz val="10"/>
        <color rgb="FF000000"/>
        <rFont val="微軟正黑體"/>
        <family val="2"/>
        <charset val="136"/>
      </rPr>
      <t>晶片製造程序</t>
    </r>
  </si>
  <si>
    <t>260012</t>
  </si>
  <si>
    <r>
      <rPr>
        <sz val="10"/>
        <color rgb="FF000000"/>
        <rFont val="微軟正黑體"/>
        <family val="2"/>
        <charset val="136"/>
      </rPr>
      <t>晶圓製造程序</t>
    </r>
  </si>
  <si>
    <t>260013</t>
  </si>
  <si>
    <r>
      <rPr>
        <sz val="10"/>
        <color rgb="FF000000"/>
        <rFont val="微軟正黑體"/>
        <family val="2"/>
        <charset val="136"/>
      </rPr>
      <t>晶圓包裝程序</t>
    </r>
  </si>
  <si>
    <t>260014</t>
  </si>
  <si>
    <r>
      <rPr>
        <sz val="10"/>
        <color rgb="FF000000"/>
        <rFont val="微軟正黑體"/>
        <family val="2"/>
        <charset val="136"/>
      </rPr>
      <t>積體電路（</t>
    </r>
    <r>
      <rPr>
        <sz val="10"/>
        <color rgb="FF000000"/>
        <rFont val="Times New Roman"/>
        <family val="1"/>
      </rPr>
      <t>IC</t>
    </r>
    <r>
      <rPr>
        <sz val="10"/>
        <color rgb="FF000000"/>
        <rFont val="微軟正黑體"/>
        <family val="2"/>
        <charset val="136"/>
      </rPr>
      <t>）測試封裝製造程序</t>
    </r>
  </si>
  <si>
    <t>260019</t>
  </si>
  <si>
    <r>
      <rPr>
        <sz val="10"/>
        <color rgb="FF000000"/>
        <rFont val="微軟正黑體"/>
        <family val="2"/>
        <charset val="136"/>
      </rPr>
      <t>其他半導體封裝及測試程序</t>
    </r>
  </si>
  <si>
    <t>260021</t>
  </si>
  <si>
    <r>
      <rPr>
        <sz val="10"/>
        <color rgb="FF000000"/>
        <rFont val="微軟正黑體"/>
        <family val="2"/>
        <charset val="136"/>
      </rPr>
      <t>電容器製造程序</t>
    </r>
  </si>
  <si>
    <t>260022</t>
  </si>
  <si>
    <r>
      <rPr>
        <sz val="10"/>
        <color rgb="FF000000"/>
        <rFont val="微軟正黑體"/>
        <family val="2"/>
        <charset val="136"/>
      </rPr>
      <t>電阻製造程序</t>
    </r>
  </si>
  <si>
    <t>260023</t>
  </si>
  <si>
    <r>
      <rPr>
        <sz val="10"/>
        <color rgb="FF000000"/>
        <rFont val="微軟正黑體"/>
        <family val="2"/>
        <charset val="136"/>
      </rPr>
      <t>電感器製造程序</t>
    </r>
  </si>
  <si>
    <t>260029</t>
  </si>
  <si>
    <r>
      <rPr>
        <sz val="10"/>
        <color rgb="FF000000"/>
        <rFont val="微軟正黑體"/>
        <family val="2"/>
        <charset val="136"/>
      </rPr>
      <t>其他被動電子元件製造程序</t>
    </r>
  </si>
  <si>
    <t>260031</t>
  </si>
  <si>
    <r>
      <rPr>
        <sz val="10"/>
        <color rgb="FF000000"/>
        <rFont val="微軟正黑體"/>
        <family val="2"/>
        <charset val="136"/>
      </rPr>
      <t>液晶面板及其組件製造程序</t>
    </r>
  </si>
  <si>
    <t>260032</t>
  </si>
  <si>
    <r>
      <rPr>
        <sz val="10"/>
        <color rgb="FF000000"/>
        <rFont val="微軟正黑體"/>
        <family val="2"/>
        <charset val="136"/>
      </rPr>
      <t>太陽能電池製造程序</t>
    </r>
  </si>
  <si>
    <t>260033</t>
  </si>
  <si>
    <r>
      <rPr>
        <sz val="10"/>
        <color rgb="FF000000"/>
        <rFont val="微軟正黑體"/>
        <family val="2"/>
        <charset val="136"/>
      </rPr>
      <t>電漿面板製造程序</t>
    </r>
  </si>
  <si>
    <t>260039</t>
  </si>
  <si>
    <r>
      <rPr>
        <sz val="10"/>
        <color rgb="FF000000"/>
        <rFont val="微軟正黑體"/>
        <family val="2"/>
        <charset val="136"/>
      </rPr>
      <t>其他光電材料及元件製造程序</t>
    </r>
  </si>
  <si>
    <t>260041</t>
  </si>
  <si>
    <r>
      <rPr>
        <sz val="10"/>
        <color rgb="FF000000"/>
        <rFont val="微軟正黑體"/>
        <family val="2"/>
        <charset val="136"/>
      </rPr>
      <t>印刷電路板製造程序</t>
    </r>
  </si>
  <si>
    <t>260042</t>
  </si>
  <si>
    <r>
      <rPr>
        <sz val="10"/>
        <color rgb="FF000000"/>
        <rFont val="微軟正黑體"/>
        <family val="2"/>
        <charset val="136"/>
      </rPr>
      <t>印刷電路板組件製造程序</t>
    </r>
  </si>
  <si>
    <t>260043</t>
  </si>
  <si>
    <r>
      <rPr>
        <sz val="10"/>
        <color rgb="FF000000"/>
        <rFont val="微軟正黑體"/>
        <family val="2"/>
        <charset val="136"/>
      </rPr>
      <t>電子管製造程序</t>
    </r>
  </si>
  <si>
    <t>260044</t>
  </si>
  <si>
    <r>
      <rPr>
        <sz val="10"/>
        <color rgb="FF000000"/>
        <rFont val="微軟正黑體"/>
        <family val="2"/>
        <charset val="136"/>
      </rPr>
      <t>映像管製造程序</t>
    </r>
  </si>
  <si>
    <t>260045</t>
  </si>
  <si>
    <r>
      <rPr>
        <sz val="10"/>
        <color rgb="FF000000"/>
        <rFont val="微軟正黑體"/>
        <family val="2"/>
        <charset val="136"/>
      </rPr>
      <t>石英振盪器製造程序</t>
    </r>
  </si>
  <si>
    <t>260046</t>
  </si>
  <si>
    <r>
      <rPr>
        <sz val="10"/>
        <color rgb="FF000000"/>
        <rFont val="微軟正黑體"/>
        <family val="2"/>
        <charset val="136"/>
      </rPr>
      <t>通訊微波元件製造程序</t>
    </r>
  </si>
  <si>
    <t>260047</t>
  </si>
  <si>
    <r>
      <rPr>
        <sz val="10"/>
        <color rgb="FF000000"/>
        <rFont val="微軟正黑體"/>
        <family val="2"/>
        <charset val="136"/>
      </rPr>
      <t>電腦零組件製造業製造程序</t>
    </r>
  </si>
  <si>
    <t>260999</t>
  </si>
  <si>
    <r>
      <rPr>
        <sz val="10"/>
        <color rgb="FF000000"/>
        <rFont val="微軟正黑體"/>
        <family val="2"/>
        <charset val="136"/>
      </rPr>
      <t>其他電子零組件製造程序</t>
    </r>
  </si>
  <si>
    <t>270001</t>
  </si>
  <si>
    <r>
      <rPr>
        <sz val="10"/>
        <color rgb="FF000000"/>
        <rFont val="微軟正黑體"/>
        <family val="2"/>
        <charset val="136"/>
      </rPr>
      <t>液晶顯示器製造程序</t>
    </r>
  </si>
  <si>
    <t>270009</t>
  </si>
  <si>
    <r>
      <rPr>
        <sz val="10"/>
        <color rgb="FF000000"/>
        <rFont val="微軟正黑體"/>
        <family val="2"/>
        <charset val="136"/>
      </rPr>
      <t>其他顯示器製造程序</t>
    </r>
  </si>
  <si>
    <t>270011</t>
  </si>
  <si>
    <r>
      <rPr>
        <sz val="10"/>
        <color rgb="FF000000"/>
        <rFont val="微軟正黑體"/>
        <family val="2"/>
        <charset val="136"/>
      </rPr>
      <t>電腦製造程序</t>
    </r>
  </si>
  <si>
    <t>270012</t>
  </si>
  <si>
    <r>
      <rPr>
        <sz val="10"/>
        <color rgb="FF000000"/>
        <rFont val="微軟正黑體"/>
        <family val="2"/>
        <charset val="136"/>
      </rPr>
      <t>終端機製造程序</t>
    </r>
  </si>
  <si>
    <t>270013</t>
  </si>
  <si>
    <r>
      <rPr>
        <sz val="10"/>
        <color rgb="FF000000"/>
        <rFont val="微軟正黑體"/>
        <family val="2"/>
        <charset val="136"/>
      </rPr>
      <t>讀卡機製造程序</t>
    </r>
  </si>
  <si>
    <t>270014</t>
  </si>
  <si>
    <r>
      <rPr>
        <sz val="10"/>
        <color rgb="FF000000"/>
        <rFont val="微軟正黑體"/>
        <family val="2"/>
        <charset val="136"/>
      </rPr>
      <t>數位板製造程序</t>
    </r>
  </si>
  <si>
    <t>270015</t>
  </si>
  <si>
    <r>
      <rPr>
        <sz val="10"/>
        <color rgb="FF000000"/>
        <rFont val="微軟正黑體"/>
        <family val="2"/>
        <charset val="136"/>
      </rPr>
      <t>影像掃描器製造程序</t>
    </r>
  </si>
  <si>
    <t>270016</t>
  </si>
  <si>
    <r>
      <rPr>
        <sz val="10"/>
        <color rgb="FF000000"/>
        <rFont val="微軟正黑體"/>
        <family val="2"/>
        <charset val="136"/>
      </rPr>
      <t>集線器製造程序</t>
    </r>
  </si>
  <si>
    <t>270017</t>
  </si>
  <si>
    <r>
      <rPr>
        <sz val="10"/>
        <color rgb="FF000000"/>
        <rFont val="微軟正黑體"/>
        <family val="2"/>
        <charset val="136"/>
      </rPr>
      <t>網路連接器製造程序</t>
    </r>
  </si>
  <si>
    <t>270019</t>
  </si>
  <si>
    <r>
      <rPr>
        <sz val="10"/>
        <color rgb="FF000000"/>
        <rFont val="微軟正黑體"/>
        <family val="2"/>
        <charset val="136"/>
      </rPr>
      <t>其他電腦週邊設備製造程序</t>
    </r>
  </si>
  <si>
    <t>270021</t>
  </si>
  <si>
    <r>
      <rPr>
        <sz val="10"/>
        <color rgb="FF000000"/>
        <rFont val="微軟正黑體"/>
        <family val="2"/>
        <charset val="136"/>
      </rPr>
      <t>電話及手機製造程序</t>
    </r>
  </si>
  <si>
    <t>270022</t>
  </si>
  <si>
    <r>
      <rPr>
        <sz val="10"/>
        <color rgb="FF000000"/>
        <rFont val="微軟正黑體"/>
        <family val="2"/>
        <charset val="136"/>
      </rPr>
      <t>數據機製造程序</t>
    </r>
  </si>
  <si>
    <t>270023</t>
  </si>
  <si>
    <r>
      <rPr>
        <sz val="10"/>
        <color rgb="FF000000"/>
        <rFont val="微軟正黑體"/>
        <family val="2"/>
        <charset val="136"/>
      </rPr>
      <t>其他有線通信機械器材製造業製造程序</t>
    </r>
  </si>
  <si>
    <t>270024</t>
  </si>
  <si>
    <r>
      <rPr>
        <sz val="10"/>
        <color rgb="FF000000"/>
        <rFont val="微軟正黑體"/>
        <family val="2"/>
        <charset val="136"/>
      </rPr>
      <t>天線製造程序</t>
    </r>
  </si>
  <si>
    <t>270025</t>
  </si>
  <si>
    <r>
      <rPr>
        <sz val="10"/>
        <color rgb="FF000000"/>
        <rFont val="微軟正黑體"/>
        <family val="2"/>
        <charset val="136"/>
      </rPr>
      <t>遙控設備製造程序</t>
    </r>
  </si>
  <si>
    <t>270026</t>
  </si>
  <si>
    <r>
      <rPr>
        <sz val="10"/>
        <color rgb="FF000000"/>
        <rFont val="微軟正黑體"/>
        <family val="2"/>
        <charset val="136"/>
      </rPr>
      <t>無線電話設備製造程序</t>
    </r>
  </si>
  <si>
    <t>270027</t>
  </si>
  <si>
    <r>
      <rPr>
        <sz val="10"/>
        <color rgb="FF000000"/>
        <rFont val="微軟正黑體"/>
        <family val="2"/>
        <charset val="136"/>
      </rPr>
      <t>無線電接收機製造程序</t>
    </r>
  </si>
  <si>
    <t>270028</t>
  </si>
  <si>
    <r>
      <rPr>
        <sz val="10"/>
        <color rgb="FF000000"/>
        <rFont val="微軟正黑體"/>
        <family val="2"/>
        <charset val="136"/>
      </rPr>
      <t>其他無線通信機械器材製造業製造程序</t>
    </r>
  </si>
  <si>
    <t>270029</t>
  </si>
  <si>
    <r>
      <rPr>
        <sz val="10"/>
        <color rgb="FF000000"/>
        <rFont val="微軟正黑體"/>
        <family val="2"/>
        <charset val="136"/>
      </rPr>
      <t>其他通訊傳播設備製造程序</t>
    </r>
  </si>
  <si>
    <t>270031</t>
  </si>
  <si>
    <r>
      <rPr>
        <sz val="10"/>
        <color rgb="FF000000"/>
        <rFont val="微軟正黑體"/>
        <family val="2"/>
        <charset val="136"/>
      </rPr>
      <t>電視機製造程序</t>
    </r>
  </si>
  <si>
    <t>270032</t>
  </si>
  <si>
    <r>
      <rPr>
        <sz val="10"/>
        <color rgb="FF000000"/>
        <rFont val="微軟正黑體"/>
        <family val="2"/>
        <charset val="136"/>
      </rPr>
      <t>揚聲器製造程序</t>
    </r>
  </si>
  <si>
    <t>270033</t>
  </si>
  <si>
    <r>
      <rPr>
        <sz val="10"/>
        <color rgb="FF000000"/>
        <rFont val="微軟正黑體"/>
        <family val="2"/>
        <charset val="136"/>
      </rPr>
      <t>麥克風製造程序</t>
    </r>
  </si>
  <si>
    <t>270034</t>
  </si>
  <si>
    <r>
      <rPr>
        <sz val="10"/>
        <color rgb="FF000000"/>
        <rFont val="微軟正黑體"/>
        <family val="2"/>
        <charset val="136"/>
      </rPr>
      <t>擴大器製造程序</t>
    </r>
  </si>
  <si>
    <t>270035</t>
  </si>
  <si>
    <r>
      <rPr>
        <sz val="10"/>
        <color rgb="FF000000"/>
        <rFont val="微軟正黑體"/>
        <family val="2"/>
        <charset val="136"/>
      </rPr>
      <t>電子警報器製造程序</t>
    </r>
  </si>
  <si>
    <t>270036</t>
  </si>
  <si>
    <r>
      <rPr>
        <sz val="10"/>
        <color rgb="FF000000"/>
        <rFont val="微軟正黑體"/>
        <family val="2"/>
        <charset val="136"/>
      </rPr>
      <t>數位投影機製造程序</t>
    </r>
  </si>
  <si>
    <t>270039</t>
  </si>
  <si>
    <r>
      <rPr>
        <sz val="10"/>
        <color rgb="FF000000"/>
        <rFont val="微軟正黑體"/>
        <family val="2"/>
        <charset val="136"/>
      </rPr>
      <t>其他視聽電子產品製造程序</t>
    </r>
  </si>
  <si>
    <t>270041</t>
  </si>
  <si>
    <r>
      <rPr>
        <sz val="10"/>
        <color rgb="FF000000"/>
        <rFont val="微軟正黑體"/>
        <family val="2"/>
        <charset val="136"/>
      </rPr>
      <t>光碟片製造程序</t>
    </r>
  </si>
  <si>
    <t>270042</t>
  </si>
  <si>
    <r>
      <rPr>
        <sz val="10"/>
        <color rgb="FF000000"/>
        <rFont val="微軟正黑體"/>
        <family val="2"/>
        <charset val="136"/>
      </rPr>
      <t>錄音</t>
    </r>
    <r>
      <rPr>
        <sz val="10"/>
        <color rgb="FF000000"/>
        <rFont val="Times New Roman"/>
        <family val="1"/>
      </rPr>
      <t>/</t>
    </r>
    <r>
      <rPr>
        <sz val="10"/>
        <color rgb="FF000000"/>
        <rFont val="微軟正黑體"/>
        <family val="2"/>
        <charset val="136"/>
      </rPr>
      <t>影帶製造程序</t>
    </r>
  </si>
  <si>
    <t>270043</t>
  </si>
  <si>
    <r>
      <rPr>
        <sz val="10"/>
        <color rgb="FF000000"/>
        <rFont val="微軟正黑體"/>
        <family val="2"/>
        <charset val="136"/>
      </rPr>
      <t>磁帶表面塗裝程序</t>
    </r>
  </si>
  <si>
    <t>270049</t>
  </si>
  <si>
    <r>
      <rPr>
        <sz val="10"/>
        <color rgb="FF000000"/>
        <rFont val="微軟正黑體"/>
        <family val="2"/>
        <charset val="136"/>
      </rPr>
      <t>其他資料儲存媒體製造程序</t>
    </r>
  </si>
  <si>
    <t>270051</t>
  </si>
  <si>
    <r>
      <rPr>
        <sz val="10"/>
        <color rgb="FF000000"/>
        <rFont val="微軟正黑體"/>
        <family val="2"/>
        <charset val="136"/>
      </rPr>
      <t>量測、導航及控制設備製造程序</t>
    </r>
  </si>
  <si>
    <t>270052</t>
  </si>
  <si>
    <r>
      <rPr>
        <sz val="10"/>
        <color rgb="FF000000"/>
        <rFont val="微軟正黑體"/>
        <family val="2"/>
        <charset val="136"/>
      </rPr>
      <t>鐘錶製造程序</t>
    </r>
  </si>
  <si>
    <t>270053</t>
  </si>
  <si>
    <r>
      <rPr>
        <sz val="10"/>
        <color rgb="FF000000"/>
        <rFont val="微軟正黑體"/>
        <family val="2"/>
        <charset val="136"/>
      </rPr>
      <t>輻射及電子醫學設備製造程序</t>
    </r>
  </si>
  <si>
    <t>270054</t>
  </si>
  <si>
    <r>
      <rPr>
        <sz val="10"/>
        <color rgb="FF000000"/>
        <rFont val="微軟正黑體"/>
        <family val="2"/>
        <charset val="136"/>
      </rPr>
      <t>照相、拷貝機器製造程序</t>
    </r>
  </si>
  <si>
    <t>270059</t>
  </si>
  <si>
    <r>
      <rPr>
        <sz val="10"/>
        <color rgb="FF000000"/>
        <rFont val="微軟正黑體"/>
        <family val="2"/>
        <charset val="136"/>
      </rPr>
      <t>其他光學儀器及設備製造程序</t>
    </r>
  </si>
  <si>
    <t>280001</t>
  </si>
  <si>
    <r>
      <rPr>
        <sz val="10"/>
        <color rgb="FF000000"/>
        <rFont val="微軟正黑體"/>
        <family val="2"/>
        <charset val="136"/>
      </rPr>
      <t>配電盤製造程序</t>
    </r>
  </si>
  <si>
    <t>280002</t>
  </si>
  <si>
    <r>
      <rPr>
        <sz val="10"/>
        <color rgb="FF000000"/>
        <rFont val="微軟正黑體"/>
        <family val="2"/>
        <charset val="136"/>
      </rPr>
      <t>汽車配電系統製造程序</t>
    </r>
  </si>
  <si>
    <t>280003</t>
  </si>
  <si>
    <r>
      <rPr>
        <sz val="10"/>
        <color rgb="FF000000"/>
        <rFont val="微軟正黑體"/>
        <family val="2"/>
        <charset val="136"/>
      </rPr>
      <t>電動機製造程序</t>
    </r>
  </si>
  <si>
    <t>280004</t>
  </si>
  <si>
    <r>
      <rPr>
        <sz val="10"/>
        <color rgb="FF000000"/>
        <rFont val="微軟正黑體"/>
        <family val="2"/>
        <charset val="136"/>
      </rPr>
      <t>配電設備製造程序</t>
    </r>
  </si>
  <si>
    <t>280005</t>
  </si>
  <si>
    <r>
      <rPr>
        <sz val="10"/>
        <color rgb="FF000000"/>
        <rFont val="微軟正黑體"/>
        <family val="2"/>
        <charset val="136"/>
      </rPr>
      <t>變壓器製造程序</t>
    </r>
  </si>
  <si>
    <t>280006</t>
  </si>
  <si>
    <r>
      <rPr>
        <sz val="10"/>
        <color rgb="FF000000"/>
        <rFont val="微軟正黑體"/>
        <family val="2"/>
        <charset val="136"/>
      </rPr>
      <t>電力變壓器製造程序</t>
    </r>
  </si>
  <si>
    <t>280009</t>
  </si>
  <si>
    <r>
      <rPr>
        <sz val="10"/>
        <color rgb="FF000000"/>
        <rFont val="微軟正黑體"/>
        <family val="2"/>
        <charset val="136"/>
      </rPr>
      <t>其他發電、輸電、配電機械製造程序</t>
    </r>
  </si>
  <si>
    <t>280011</t>
  </si>
  <si>
    <r>
      <rPr>
        <sz val="10"/>
        <color rgb="FF000000"/>
        <rFont val="微軟正黑體"/>
        <family val="2"/>
        <charset val="136"/>
      </rPr>
      <t>鉛蓄電池製造之組立程序</t>
    </r>
  </si>
  <si>
    <t>280012</t>
  </si>
  <si>
    <r>
      <rPr>
        <sz val="10"/>
        <color rgb="FF000000"/>
        <rFont val="微軟正黑體"/>
        <family val="2"/>
        <charset val="136"/>
      </rPr>
      <t>蓄電池製造程序</t>
    </r>
  </si>
  <si>
    <t>280019</t>
  </si>
  <si>
    <r>
      <rPr>
        <sz val="10"/>
        <color rgb="FF000000"/>
        <rFont val="微軟正黑體"/>
        <family val="2"/>
        <charset val="136"/>
      </rPr>
      <t>其他電池製造程序</t>
    </r>
  </si>
  <si>
    <t>280021</t>
  </si>
  <si>
    <r>
      <rPr>
        <sz val="10"/>
        <color rgb="FF000000"/>
        <rFont val="微軟正黑體"/>
        <family val="2"/>
        <charset val="136"/>
      </rPr>
      <t>線圈表面塗裝程序</t>
    </r>
  </si>
  <si>
    <t>280022</t>
  </si>
  <si>
    <r>
      <rPr>
        <sz val="10"/>
        <color rgb="FF000000"/>
        <rFont val="微軟正黑體"/>
        <family val="2"/>
        <charset val="136"/>
      </rPr>
      <t>光纖光纜製造程序</t>
    </r>
  </si>
  <si>
    <t>280023</t>
  </si>
  <si>
    <r>
      <rPr>
        <sz val="10"/>
        <color rgb="FF000000"/>
        <rFont val="微軟正黑體"/>
        <family val="2"/>
        <charset val="136"/>
      </rPr>
      <t>通信電纜製造程序</t>
    </r>
  </si>
  <si>
    <t>280024</t>
  </si>
  <si>
    <r>
      <rPr>
        <sz val="10"/>
        <color rgb="FF000000"/>
        <rFont val="微軟正黑體"/>
        <family val="2"/>
        <charset val="136"/>
      </rPr>
      <t>連接線製造程序</t>
    </r>
  </si>
  <si>
    <t>280025</t>
  </si>
  <si>
    <r>
      <rPr>
        <sz val="10"/>
        <color rgb="FF000000"/>
        <rFont val="微軟正黑體"/>
        <family val="2"/>
        <charset val="136"/>
      </rPr>
      <t>塑膠花線製造程序</t>
    </r>
  </si>
  <si>
    <t>280026</t>
  </si>
  <si>
    <r>
      <rPr>
        <sz val="10"/>
        <color rgb="FF000000"/>
        <rFont val="微軟正黑體"/>
        <family val="2"/>
        <charset val="136"/>
      </rPr>
      <t>塑膠電線電纜製造程序</t>
    </r>
  </si>
  <si>
    <t>280027</t>
  </si>
  <si>
    <r>
      <rPr>
        <sz val="10"/>
        <color rgb="FF000000"/>
        <rFont val="微軟正黑體"/>
        <family val="2"/>
        <charset val="136"/>
      </rPr>
      <t>電力電纜製造程序</t>
    </r>
  </si>
  <si>
    <t>280028</t>
  </si>
  <si>
    <r>
      <rPr>
        <sz val="10"/>
        <color rgb="FF000000"/>
        <rFont val="微軟正黑體"/>
        <family val="2"/>
        <charset val="136"/>
      </rPr>
      <t>電子線製造程序</t>
    </r>
  </si>
  <si>
    <t>280029</t>
  </si>
  <si>
    <r>
      <rPr>
        <sz val="10"/>
        <color rgb="FF000000"/>
        <rFont val="微軟正黑體"/>
        <family val="2"/>
        <charset val="136"/>
      </rPr>
      <t>電源線製造程序</t>
    </r>
  </si>
  <si>
    <t>280030</t>
  </si>
  <si>
    <r>
      <rPr>
        <sz val="10"/>
        <color rgb="FF000000"/>
        <rFont val="微軟正黑體"/>
        <family val="2"/>
        <charset val="136"/>
      </rPr>
      <t>漆包線製造程序</t>
    </r>
  </si>
  <si>
    <t>280031</t>
  </si>
  <si>
    <r>
      <rPr>
        <sz val="10"/>
        <color rgb="FF000000"/>
        <rFont val="微軟正黑體"/>
        <family val="2"/>
        <charset val="136"/>
      </rPr>
      <t>裸銅線製造程序</t>
    </r>
  </si>
  <si>
    <t>280032</t>
  </si>
  <si>
    <r>
      <rPr>
        <sz val="10"/>
        <color rgb="FF000000"/>
        <rFont val="微軟正黑體"/>
        <family val="2"/>
        <charset val="136"/>
      </rPr>
      <t>鍍錫銅線製造程序</t>
    </r>
  </si>
  <si>
    <t>280039</t>
  </si>
  <si>
    <r>
      <rPr>
        <sz val="10"/>
        <color rgb="FF000000"/>
        <rFont val="微軟正黑體"/>
        <family val="2"/>
        <charset val="136"/>
      </rPr>
      <t>其他電線及電纜（含光纖電纜）製造程序</t>
    </r>
  </si>
  <si>
    <t>280041</t>
  </si>
  <si>
    <r>
      <rPr>
        <sz val="10"/>
        <color rgb="FF000000"/>
        <rFont val="微軟正黑體"/>
        <family val="2"/>
        <charset val="136"/>
      </rPr>
      <t>配線器材製造程序</t>
    </r>
  </si>
  <si>
    <t>280042</t>
  </si>
  <si>
    <r>
      <rPr>
        <sz val="10"/>
        <color rgb="FF000000"/>
        <rFont val="微軟正黑體"/>
        <family val="2"/>
        <charset val="136"/>
      </rPr>
      <t>電燈泡及燈管製造程序</t>
    </r>
  </si>
  <si>
    <t>280043</t>
  </si>
  <si>
    <r>
      <rPr>
        <sz val="10"/>
        <color rgb="FF000000"/>
        <rFont val="微軟正黑體"/>
        <family val="2"/>
        <charset val="136"/>
      </rPr>
      <t>照明器具製造程序</t>
    </r>
  </si>
  <si>
    <t>280044</t>
  </si>
  <si>
    <r>
      <rPr>
        <sz val="10"/>
        <color rgb="FF000000"/>
        <rFont val="微軟正黑體"/>
        <family val="2"/>
        <charset val="136"/>
      </rPr>
      <t>家用空調器具製造程序</t>
    </r>
  </si>
  <si>
    <t>280045</t>
  </si>
  <si>
    <r>
      <rPr>
        <sz val="10"/>
        <color rgb="FF000000"/>
        <rFont val="微軟正黑體"/>
        <family val="2"/>
        <charset val="136"/>
      </rPr>
      <t>家用電冰箱製造程序</t>
    </r>
  </si>
  <si>
    <t>280046</t>
  </si>
  <si>
    <r>
      <rPr>
        <sz val="10"/>
        <color rgb="FF000000"/>
        <rFont val="微軟正黑體"/>
        <family val="2"/>
        <charset val="136"/>
      </rPr>
      <t>家用洗衣設備製造程序</t>
    </r>
  </si>
  <si>
    <t>280047</t>
  </si>
  <si>
    <r>
      <rPr>
        <sz val="10"/>
        <color rgb="FF000000"/>
        <rFont val="微軟正黑體"/>
        <family val="2"/>
        <charset val="136"/>
      </rPr>
      <t>家用電扇製造程序</t>
    </r>
  </si>
  <si>
    <t>280048</t>
  </si>
  <si>
    <r>
      <rPr>
        <sz val="10"/>
        <color rgb="FF000000"/>
        <rFont val="微軟正黑體"/>
        <family val="2"/>
        <charset val="136"/>
      </rPr>
      <t>大型電器表面塗裝程序</t>
    </r>
  </si>
  <si>
    <t>280049</t>
  </si>
  <si>
    <r>
      <rPr>
        <sz val="10"/>
        <color rgb="FF000000"/>
        <rFont val="微軟正黑體"/>
        <family val="2"/>
        <charset val="136"/>
      </rPr>
      <t>其他家用電器製造程序</t>
    </r>
  </si>
  <si>
    <t>280999</t>
  </si>
  <si>
    <r>
      <rPr>
        <sz val="10"/>
        <color rgb="FF000000"/>
        <rFont val="微軟正黑體"/>
        <family val="2"/>
        <charset val="136"/>
      </rPr>
      <t>其他電力設備製造程序</t>
    </r>
  </si>
  <si>
    <t>290001</t>
  </si>
  <si>
    <r>
      <rPr>
        <sz val="10"/>
        <color rgb="FF000000"/>
        <rFont val="微軟正黑體"/>
        <family val="2"/>
        <charset val="136"/>
      </rPr>
      <t>冶金機械製造程序</t>
    </r>
  </si>
  <si>
    <t>290002</t>
  </si>
  <si>
    <r>
      <rPr>
        <sz val="10"/>
        <color rgb="FF000000"/>
        <rFont val="微軟正黑體"/>
        <family val="2"/>
        <charset val="136"/>
      </rPr>
      <t>金屬切削工具機製造程序</t>
    </r>
  </si>
  <si>
    <t>290009</t>
  </si>
  <si>
    <r>
      <rPr>
        <sz val="10"/>
        <color rgb="FF000000"/>
        <rFont val="微軟正黑體"/>
        <family val="2"/>
        <charset val="136"/>
      </rPr>
      <t>其他金屬加工用機械設備製造程序</t>
    </r>
  </si>
  <si>
    <t>290011</t>
  </si>
  <si>
    <r>
      <rPr>
        <sz val="10"/>
        <color rgb="FF000000"/>
        <rFont val="微軟正黑體"/>
        <family val="2"/>
        <charset val="136"/>
      </rPr>
      <t>農用及林用機械設備製造程序</t>
    </r>
  </si>
  <si>
    <t>290012</t>
  </si>
  <si>
    <r>
      <rPr>
        <sz val="10"/>
        <color rgb="FF000000"/>
        <rFont val="微軟正黑體"/>
        <family val="2"/>
        <charset val="136"/>
      </rPr>
      <t>採礦及營造用機械設備製造程序</t>
    </r>
  </si>
  <si>
    <t>290013</t>
  </si>
  <si>
    <r>
      <rPr>
        <sz val="10"/>
        <color rgb="FF000000"/>
        <rFont val="微軟正黑體"/>
        <family val="2"/>
        <charset val="136"/>
      </rPr>
      <t>食品、飲料及菸草製作用機械設備製造程序</t>
    </r>
  </si>
  <si>
    <t>290014</t>
  </si>
  <si>
    <r>
      <rPr>
        <sz val="10"/>
        <color rgb="FF000000"/>
        <rFont val="微軟正黑體"/>
        <family val="2"/>
        <charset val="136"/>
      </rPr>
      <t>紡織、成衣及皮革生產用機械設備製造程序</t>
    </r>
  </si>
  <si>
    <t>290015</t>
  </si>
  <si>
    <r>
      <rPr>
        <sz val="10"/>
        <color rgb="FF000000"/>
        <rFont val="微軟正黑體"/>
        <family val="2"/>
        <charset val="136"/>
      </rPr>
      <t>木工機械設備製造程序</t>
    </r>
  </si>
  <si>
    <t>290016</t>
  </si>
  <si>
    <r>
      <rPr>
        <sz val="10"/>
        <color rgb="FF000000"/>
        <rFont val="微軟正黑體"/>
        <family val="2"/>
        <charset val="136"/>
      </rPr>
      <t>化工機械設備製造程序</t>
    </r>
  </si>
  <si>
    <t>290017</t>
  </si>
  <si>
    <r>
      <rPr>
        <sz val="10"/>
        <color rgb="FF000000"/>
        <rFont val="微軟正黑體"/>
        <family val="2"/>
        <charset val="136"/>
      </rPr>
      <t>橡膠及塑膠加工用機械設備製造程序</t>
    </r>
  </si>
  <si>
    <t>290018</t>
  </si>
  <si>
    <r>
      <rPr>
        <sz val="10"/>
        <color rgb="FF000000"/>
        <rFont val="微軟正黑體"/>
        <family val="2"/>
        <charset val="136"/>
      </rPr>
      <t>電子及半導體生產用機械設備製造程序</t>
    </r>
  </si>
  <si>
    <t>290019</t>
  </si>
  <si>
    <r>
      <rPr>
        <sz val="10"/>
        <color rgb="FF000000"/>
        <rFont val="微軟正黑體"/>
        <family val="2"/>
        <charset val="136"/>
      </rPr>
      <t>其他專用機械設備製造程序</t>
    </r>
  </si>
  <si>
    <t>290021</t>
  </si>
  <si>
    <r>
      <rPr>
        <sz val="10"/>
        <color rgb="FF000000"/>
        <rFont val="微軟正黑體"/>
        <family val="2"/>
        <charset val="136"/>
      </rPr>
      <t>原動機製造程序</t>
    </r>
  </si>
  <si>
    <t>290022</t>
  </si>
  <si>
    <r>
      <rPr>
        <sz val="10"/>
        <color rgb="FF000000"/>
        <rFont val="微軟正黑體"/>
        <family val="2"/>
        <charset val="136"/>
      </rPr>
      <t>流體傳動設備製造程序</t>
    </r>
  </si>
  <si>
    <t>290023</t>
  </si>
  <si>
    <r>
      <rPr>
        <sz val="10"/>
        <color rgb="FF000000"/>
        <rFont val="微軟正黑體"/>
        <family val="2"/>
        <charset val="136"/>
      </rPr>
      <t>泵、壓縮機、活栓及活閥製造程序</t>
    </r>
  </si>
  <si>
    <t>290024</t>
  </si>
  <si>
    <r>
      <rPr>
        <sz val="10"/>
        <color rgb="FF000000"/>
        <rFont val="微軟正黑體"/>
        <family val="2"/>
        <charset val="136"/>
      </rPr>
      <t>機械傳動設備製造程序</t>
    </r>
  </si>
  <si>
    <t>290025</t>
  </si>
  <si>
    <r>
      <rPr>
        <sz val="10"/>
        <color rgb="FF000000"/>
        <rFont val="微軟正黑體"/>
        <family val="2"/>
        <charset val="136"/>
      </rPr>
      <t>輸送機械設備製造程序</t>
    </r>
  </si>
  <si>
    <t>290026</t>
  </si>
  <si>
    <r>
      <rPr>
        <sz val="10"/>
        <color rgb="FF000000"/>
        <rFont val="微軟正黑體"/>
        <family val="2"/>
        <charset val="136"/>
      </rPr>
      <t>事務機械設備製造程序</t>
    </r>
  </si>
  <si>
    <t>290027</t>
  </si>
  <si>
    <r>
      <rPr>
        <sz val="10"/>
        <color rgb="FF000000"/>
        <rFont val="微軟正黑體"/>
        <family val="2"/>
        <charset val="136"/>
      </rPr>
      <t>污染防治設備製造程序</t>
    </r>
  </si>
  <si>
    <t>290028</t>
  </si>
  <si>
    <r>
      <rPr>
        <sz val="10"/>
        <color rgb="FF000000"/>
        <rFont val="微軟正黑體"/>
        <family val="2"/>
        <charset val="136"/>
      </rPr>
      <t>動力手工具製造程序</t>
    </r>
  </si>
  <si>
    <t>290029</t>
  </si>
  <si>
    <r>
      <rPr>
        <sz val="10"/>
        <color rgb="FF000000"/>
        <rFont val="微軟正黑體"/>
        <family val="2"/>
        <charset val="136"/>
      </rPr>
      <t>其他通用機械設備製造程序</t>
    </r>
  </si>
  <si>
    <t>300001</t>
  </si>
  <si>
    <r>
      <rPr>
        <sz val="10"/>
        <color rgb="FF000000"/>
        <rFont val="微軟正黑體"/>
        <family val="2"/>
        <charset val="136"/>
      </rPr>
      <t>汽車製造程序</t>
    </r>
  </si>
  <si>
    <t>300002</t>
  </si>
  <si>
    <r>
      <rPr>
        <sz val="10"/>
        <color rgb="FF000000"/>
        <rFont val="微軟正黑體"/>
        <family val="2"/>
        <charset val="136"/>
      </rPr>
      <t>汽車／輕型貨車表面塗裝程序</t>
    </r>
  </si>
  <si>
    <t>300003</t>
  </si>
  <si>
    <r>
      <rPr>
        <sz val="10"/>
        <color rgb="FF000000"/>
        <rFont val="微軟正黑體"/>
        <family val="2"/>
        <charset val="136"/>
      </rPr>
      <t>車體製造程序</t>
    </r>
  </si>
  <si>
    <t>300004</t>
  </si>
  <si>
    <r>
      <rPr>
        <sz val="10"/>
        <color rgb="FF000000"/>
        <rFont val="微軟正黑體"/>
        <family val="2"/>
        <charset val="136"/>
      </rPr>
      <t>汽車零件製造程序</t>
    </r>
  </si>
  <si>
    <t>310001</t>
  </si>
  <si>
    <r>
      <rPr>
        <sz val="10"/>
        <color rgb="FF000000"/>
        <rFont val="微軟正黑體"/>
        <family val="2"/>
        <charset val="136"/>
      </rPr>
      <t>船舶製造程序</t>
    </r>
  </si>
  <si>
    <t>310002</t>
  </si>
  <si>
    <r>
      <rPr>
        <sz val="10"/>
        <color rgb="FF000000"/>
        <rFont val="微軟正黑體"/>
        <family val="2"/>
        <charset val="136"/>
      </rPr>
      <t>船舶零件製造程序</t>
    </r>
  </si>
  <si>
    <t>310003</t>
  </si>
  <si>
    <r>
      <rPr>
        <sz val="10"/>
        <color rgb="FF000000"/>
        <rFont val="微軟正黑體"/>
        <family val="2"/>
        <charset val="136"/>
      </rPr>
      <t>船體塗裝程序</t>
    </r>
  </si>
  <si>
    <t>310004</t>
  </si>
  <si>
    <r>
      <rPr>
        <sz val="10"/>
        <color rgb="FF000000"/>
        <rFont val="微軟正黑體"/>
        <family val="2"/>
        <charset val="136"/>
      </rPr>
      <t>機車製造程序</t>
    </r>
  </si>
  <si>
    <t>310005</t>
  </si>
  <si>
    <r>
      <rPr>
        <sz val="10"/>
        <color rgb="FF000000"/>
        <rFont val="微軟正黑體"/>
        <family val="2"/>
        <charset val="136"/>
      </rPr>
      <t>機車表面塗裝程序</t>
    </r>
  </si>
  <si>
    <t>310006</t>
  </si>
  <si>
    <r>
      <rPr>
        <sz val="10"/>
        <color rgb="FF000000"/>
        <rFont val="微軟正黑體"/>
        <family val="2"/>
        <charset val="136"/>
      </rPr>
      <t>機車零件製造程序</t>
    </r>
  </si>
  <si>
    <t>310007</t>
  </si>
  <si>
    <r>
      <rPr>
        <sz val="10"/>
        <color rgb="FF000000"/>
        <rFont val="微軟正黑體"/>
        <family val="2"/>
        <charset val="136"/>
      </rPr>
      <t>自行車製造程序</t>
    </r>
  </si>
  <si>
    <t>310008</t>
  </si>
  <si>
    <r>
      <rPr>
        <sz val="10"/>
        <color rgb="FF000000"/>
        <rFont val="微軟正黑體"/>
        <family val="2"/>
        <charset val="136"/>
      </rPr>
      <t>自行車表面塗裝程序</t>
    </r>
  </si>
  <si>
    <t>310009</t>
  </si>
  <si>
    <r>
      <rPr>
        <sz val="10"/>
        <color rgb="FF000000"/>
        <rFont val="微軟正黑體"/>
        <family val="2"/>
        <charset val="136"/>
      </rPr>
      <t>自行車零件製造程序</t>
    </r>
  </si>
  <si>
    <t>310010</t>
  </si>
  <si>
    <r>
      <rPr>
        <sz val="10"/>
        <color rgb="FF000000"/>
        <rFont val="微軟正黑體"/>
        <family val="2"/>
        <charset val="136"/>
      </rPr>
      <t>航空器塗裝程序</t>
    </r>
  </si>
  <si>
    <t>310099</t>
  </si>
  <si>
    <r>
      <rPr>
        <sz val="10"/>
        <color rgb="FF000000"/>
        <rFont val="微軟正黑體"/>
        <family val="2"/>
        <charset val="136"/>
      </rPr>
      <t>其他運輸工具及零件製造程序</t>
    </r>
  </si>
  <si>
    <t>320001</t>
  </si>
  <si>
    <r>
      <rPr>
        <sz val="10"/>
        <color rgb="FF000000"/>
        <rFont val="微軟正黑體"/>
        <family val="2"/>
        <charset val="136"/>
      </rPr>
      <t>木製家具製造程序</t>
    </r>
  </si>
  <si>
    <t>320009</t>
  </si>
  <si>
    <r>
      <rPr>
        <sz val="10"/>
        <color rgb="FF000000"/>
        <rFont val="微軟正黑體"/>
        <family val="2"/>
        <charset val="136"/>
      </rPr>
      <t>其他非金屬家具製造程序</t>
    </r>
  </si>
  <si>
    <t>320011</t>
  </si>
  <si>
    <r>
      <rPr>
        <sz val="10"/>
        <color rgb="FF000000"/>
        <rFont val="微軟正黑體"/>
        <family val="2"/>
        <charset val="136"/>
      </rPr>
      <t>金屬家具製造程序</t>
    </r>
  </si>
  <si>
    <t>320012</t>
  </si>
  <si>
    <r>
      <rPr>
        <sz val="10"/>
        <color rgb="FF000000"/>
        <rFont val="微軟正黑體"/>
        <family val="2"/>
        <charset val="136"/>
      </rPr>
      <t>金屬傢俱表面塗裝程序</t>
    </r>
  </si>
  <si>
    <t>320013</t>
  </si>
  <si>
    <r>
      <rPr>
        <sz val="10"/>
        <color rgb="FF000000"/>
        <rFont val="微軟正黑體"/>
        <family val="2"/>
        <charset val="136"/>
      </rPr>
      <t>木製傢俱表面塗裝程序</t>
    </r>
  </si>
  <si>
    <t>330001</t>
  </si>
  <si>
    <r>
      <rPr>
        <sz val="10"/>
        <color rgb="FF000000"/>
        <rFont val="微軟正黑體"/>
        <family val="2"/>
        <charset val="136"/>
      </rPr>
      <t>體育用品製造程序</t>
    </r>
  </si>
  <si>
    <t>330002</t>
  </si>
  <si>
    <r>
      <rPr>
        <sz val="10"/>
        <color rgb="FF000000"/>
        <rFont val="微軟正黑體"/>
        <family val="2"/>
        <charset val="136"/>
      </rPr>
      <t>玩具製造程序</t>
    </r>
  </si>
  <si>
    <t>330003</t>
  </si>
  <si>
    <r>
      <rPr>
        <sz val="10"/>
        <color rgb="FF000000"/>
        <rFont val="微軟正黑體"/>
        <family val="2"/>
        <charset val="136"/>
      </rPr>
      <t>不鏽鋼鼓表面塗裝程序</t>
    </r>
  </si>
  <si>
    <t>330009</t>
  </si>
  <si>
    <r>
      <rPr>
        <sz val="10"/>
        <color rgb="FF000000"/>
        <rFont val="微軟正黑體"/>
        <family val="2"/>
        <charset val="136"/>
      </rPr>
      <t>其他樂器製造程序</t>
    </r>
  </si>
  <si>
    <t>330011</t>
  </si>
  <si>
    <r>
      <rPr>
        <sz val="10"/>
        <color rgb="FF000000"/>
        <rFont val="微軟正黑體"/>
        <family val="2"/>
        <charset val="136"/>
      </rPr>
      <t>文具製造程序</t>
    </r>
  </si>
  <si>
    <t>330012</t>
  </si>
  <si>
    <r>
      <rPr>
        <sz val="10"/>
        <color rgb="FF000000"/>
        <rFont val="微軟正黑體"/>
        <family val="2"/>
        <charset val="136"/>
      </rPr>
      <t>眼鏡製造程序</t>
    </r>
  </si>
  <si>
    <t>330013</t>
  </si>
  <si>
    <r>
      <rPr>
        <sz val="10"/>
        <color rgb="FF000000"/>
        <rFont val="微軟正黑體"/>
        <family val="2"/>
        <charset val="136"/>
      </rPr>
      <t>醫療器材及用品製造程序</t>
    </r>
  </si>
  <si>
    <t>330014</t>
  </si>
  <si>
    <r>
      <rPr>
        <sz val="10"/>
        <color rgb="FF000000"/>
        <rFont val="微軟正黑體"/>
        <family val="2"/>
        <charset val="136"/>
      </rPr>
      <t>珠寶及金工製品製造程序</t>
    </r>
  </si>
  <si>
    <t>330015</t>
  </si>
  <si>
    <r>
      <rPr>
        <sz val="10"/>
        <color rgb="FF000000"/>
        <rFont val="微軟正黑體"/>
        <family val="2"/>
        <charset val="136"/>
      </rPr>
      <t>拉鍊及鈕扣製造程序</t>
    </r>
  </si>
  <si>
    <t>330016</t>
  </si>
  <si>
    <r>
      <rPr>
        <sz val="10"/>
        <color rgb="FF000000"/>
        <rFont val="微軟正黑體"/>
        <family val="2"/>
        <charset val="136"/>
      </rPr>
      <t>原子炭製造程序</t>
    </r>
  </si>
  <si>
    <t>330999</t>
  </si>
  <si>
    <r>
      <rPr>
        <sz val="10"/>
        <color rgb="FF000000"/>
        <rFont val="微軟正黑體"/>
        <family val="2"/>
        <charset val="136"/>
      </rPr>
      <t>其他未分類製品製造程序</t>
    </r>
  </si>
  <si>
    <t>340001</t>
  </si>
  <si>
    <r>
      <rPr>
        <sz val="10"/>
        <color rgb="FF000000"/>
        <rFont val="微軟正黑體"/>
        <family val="2"/>
        <charset val="136"/>
      </rPr>
      <t>產業用機械設備維修及安裝服務作業程序</t>
    </r>
  </si>
  <si>
    <r>
      <rPr>
        <sz val="10"/>
        <color rgb="FF000000"/>
        <rFont val="微軟正黑體"/>
        <family val="2"/>
        <charset val="136"/>
      </rPr>
      <t>鍋爐發電程序</t>
    </r>
  </si>
  <si>
    <t>350002</t>
  </si>
  <si>
    <r>
      <rPr>
        <sz val="10"/>
        <color rgb="FF000000"/>
        <rFont val="微軟正黑體"/>
        <family val="2"/>
        <charset val="136"/>
      </rPr>
      <t>渦輪發電程序</t>
    </r>
  </si>
  <si>
    <t>350003</t>
  </si>
  <si>
    <r>
      <rPr>
        <sz val="10"/>
        <color rgb="FF000000"/>
        <rFont val="微軟正黑體"/>
        <family val="2"/>
        <charset val="136"/>
      </rPr>
      <t>引擎發電程序</t>
    </r>
  </si>
  <si>
    <t>350009</t>
  </si>
  <si>
    <r>
      <rPr>
        <sz val="10"/>
        <color rgb="FF000000"/>
        <rFont val="微軟正黑體"/>
        <family val="2"/>
        <charset val="136"/>
      </rPr>
      <t>其他發電作業程序</t>
    </r>
  </si>
  <si>
    <t>350011</t>
  </si>
  <si>
    <r>
      <rPr>
        <sz val="10"/>
        <color rgb="FF000000"/>
        <rFont val="微軟正黑體"/>
        <family val="2"/>
        <charset val="136"/>
      </rPr>
      <t>輸電、配電工程作業程序</t>
    </r>
  </si>
  <si>
    <t>350012</t>
  </si>
  <si>
    <r>
      <rPr>
        <sz val="10"/>
        <color rgb="FF000000"/>
        <rFont val="微軟正黑體"/>
        <family val="2"/>
        <charset val="136"/>
      </rPr>
      <t>氣體燃料供應作業程序</t>
    </r>
  </si>
  <si>
    <t>350013</t>
  </si>
  <si>
    <r>
      <rPr>
        <sz val="10"/>
        <color rgb="FF000000"/>
        <rFont val="微軟正黑體"/>
        <family val="2"/>
        <charset val="136"/>
      </rPr>
      <t>液化氣體燃料分裝作業程序</t>
    </r>
  </si>
  <si>
    <t>350014</t>
  </si>
  <si>
    <r>
      <rPr>
        <sz val="10"/>
        <color rgb="FF000000"/>
        <rFont val="微軟正黑體"/>
        <family val="2"/>
        <charset val="136"/>
      </rPr>
      <t>蒸汽供應作業程序</t>
    </r>
  </si>
  <si>
    <t>350015</t>
  </si>
  <si>
    <r>
      <rPr>
        <sz val="10"/>
        <color rgb="FF000000"/>
        <rFont val="微軟正黑體"/>
        <family val="2"/>
        <charset val="136"/>
      </rPr>
      <t>冷暖氣供應作業程序</t>
    </r>
  </si>
  <si>
    <t>350016</t>
  </si>
  <si>
    <r>
      <rPr>
        <sz val="10"/>
        <color rgb="FF000000"/>
        <rFont val="微軟正黑體"/>
        <family val="2"/>
        <charset val="136"/>
      </rPr>
      <t>熱水（含溫泉）供應作業程序</t>
    </r>
  </si>
  <si>
    <t>350017</t>
  </si>
  <si>
    <r>
      <rPr>
        <sz val="10"/>
        <color rgb="FF000000"/>
        <rFont val="微軟正黑體"/>
        <family val="2"/>
        <charset val="136"/>
      </rPr>
      <t>冰水供應作業程序</t>
    </r>
  </si>
  <si>
    <t>360001</t>
  </si>
  <si>
    <r>
      <rPr>
        <sz val="10"/>
        <color rgb="FF000000"/>
        <rFont val="微軟正黑體"/>
        <family val="2"/>
        <charset val="136"/>
      </rPr>
      <t>淨水處理程序</t>
    </r>
  </si>
  <si>
    <t>360002</t>
  </si>
  <si>
    <r>
      <rPr>
        <sz val="10"/>
        <color rgb="FF000000"/>
        <rFont val="微軟正黑體"/>
        <family val="2"/>
        <charset val="136"/>
      </rPr>
      <t>海水淡化處裡程序</t>
    </r>
  </si>
  <si>
    <t>370001</t>
  </si>
  <si>
    <r>
      <rPr>
        <sz val="10"/>
        <color rgb="FF000000"/>
        <rFont val="微軟正黑體"/>
        <family val="2"/>
        <charset val="136"/>
      </rPr>
      <t>廢水處理程序</t>
    </r>
  </si>
  <si>
    <t>370002</t>
  </si>
  <si>
    <r>
      <rPr>
        <sz val="10"/>
        <color rgb="FF000000"/>
        <rFont val="微軟正黑體"/>
        <family val="2"/>
        <charset val="136"/>
      </rPr>
      <t>污水處理程序</t>
    </r>
  </si>
  <si>
    <t>370003</t>
  </si>
  <si>
    <r>
      <rPr>
        <sz val="10"/>
        <color rgb="FF000000"/>
        <rFont val="微軟正黑體"/>
        <family val="2"/>
        <charset val="136"/>
      </rPr>
      <t>廢水（液）焚化處理程序</t>
    </r>
  </si>
  <si>
    <t>370004</t>
  </si>
  <si>
    <r>
      <rPr>
        <sz val="10"/>
        <color rgb="FF000000"/>
        <rFont val="微軟正黑體"/>
        <family val="2"/>
        <charset val="136"/>
      </rPr>
      <t>水肥處理程序</t>
    </r>
  </si>
  <si>
    <r>
      <rPr>
        <sz val="10"/>
        <color rgb="FF000000"/>
        <rFont val="微軟正黑體"/>
        <family val="2"/>
        <charset val="136"/>
      </rPr>
      <t>其他廢水處理程序</t>
    </r>
  </si>
  <si>
    <t>370011</t>
  </si>
  <si>
    <r>
      <rPr>
        <sz val="10"/>
        <color rgb="FF000000"/>
        <rFont val="微軟正黑體"/>
        <family val="2"/>
        <charset val="136"/>
      </rPr>
      <t>廢水（液）清除作業程序</t>
    </r>
  </si>
  <si>
    <t>370012</t>
  </si>
  <si>
    <r>
      <rPr>
        <sz val="10"/>
        <color rgb="FF000000"/>
        <rFont val="微軟正黑體"/>
        <family val="2"/>
        <charset val="136"/>
      </rPr>
      <t>污水清除作業程序</t>
    </r>
  </si>
  <si>
    <t>370013</t>
  </si>
  <si>
    <r>
      <rPr>
        <sz val="10"/>
        <color rgb="FF000000"/>
        <rFont val="微軟正黑體"/>
        <family val="2"/>
        <charset val="136"/>
      </rPr>
      <t>水肥</t>
    </r>
    <r>
      <rPr>
        <sz val="10"/>
        <color rgb="FF000000"/>
        <rFont val="Times New Roman"/>
        <family val="1"/>
      </rPr>
      <t>(</t>
    </r>
    <r>
      <rPr>
        <sz val="10"/>
        <color rgb="FF000000"/>
        <rFont val="微軟正黑體"/>
        <family val="2"/>
        <charset val="136"/>
      </rPr>
      <t>化糞池</t>
    </r>
    <r>
      <rPr>
        <sz val="10"/>
        <color rgb="FF000000"/>
        <rFont val="Times New Roman"/>
        <family val="1"/>
      </rPr>
      <t>)</t>
    </r>
    <r>
      <rPr>
        <sz val="10"/>
        <color rgb="FF000000"/>
        <rFont val="微軟正黑體"/>
        <family val="2"/>
        <charset val="136"/>
      </rPr>
      <t>清除作業程序</t>
    </r>
  </si>
  <si>
    <t>370014</t>
  </si>
  <si>
    <r>
      <rPr>
        <sz val="10"/>
        <color rgb="FF000000"/>
        <rFont val="微軟正黑體"/>
        <family val="2"/>
        <charset val="136"/>
      </rPr>
      <t>流動廁所清潔服務作業程序</t>
    </r>
  </si>
  <si>
    <t>380001</t>
  </si>
  <si>
    <r>
      <rPr>
        <sz val="10"/>
        <color rgb="FF000000"/>
        <rFont val="微軟正黑體"/>
        <family val="2"/>
        <charset val="136"/>
      </rPr>
      <t>廢棄物熱處理（焚化處理除外）程序</t>
    </r>
  </si>
  <si>
    <t>380002</t>
  </si>
  <si>
    <r>
      <rPr>
        <sz val="10"/>
        <color rgb="FF000000"/>
        <rFont val="微軟正黑體"/>
        <family val="2"/>
        <charset val="136"/>
      </rPr>
      <t>廢棄物焚化處理程序</t>
    </r>
  </si>
  <si>
    <t>380003</t>
  </si>
  <si>
    <r>
      <rPr>
        <sz val="10"/>
        <color rgb="FF000000"/>
        <rFont val="微軟正黑體"/>
        <family val="2"/>
        <charset val="136"/>
      </rPr>
      <t>廢棄物滅菌處理程序</t>
    </r>
  </si>
  <si>
    <t>380004</t>
  </si>
  <si>
    <r>
      <rPr>
        <sz val="10"/>
        <color rgb="FF000000"/>
        <rFont val="微軟正黑體"/>
        <family val="2"/>
        <charset val="136"/>
      </rPr>
      <t>廢棄物物理處理程序</t>
    </r>
  </si>
  <si>
    <t>380005</t>
  </si>
  <si>
    <r>
      <rPr>
        <sz val="10"/>
        <color rgb="FF000000"/>
        <rFont val="微軟正黑體"/>
        <family val="2"/>
        <charset val="136"/>
      </rPr>
      <t>廢棄物化學處理程序</t>
    </r>
  </si>
  <si>
    <t>380006</t>
  </si>
  <si>
    <r>
      <rPr>
        <sz val="10"/>
        <color rgb="FF000000"/>
        <rFont val="微軟正黑體"/>
        <family val="2"/>
        <charset val="136"/>
      </rPr>
      <t>廢棄物堆肥處理程序</t>
    </r>
  </si>
  <si>
    <t>380007</t>
  </si>
  <si>
    <r>
      <rPr>
        <sz val="10"/>
        <color rgb="FF000000"/>
        <rFont val="微軟正黑體"/>
        <family val="2"/>
        <charset val="136"/>
      </rPr>
      <t>廢棄物固化處理程序</t>
    </r>
  </si>
  <si>
    <t>380008</t>
  </si>
  <si>
    <r>
      <rPr>
        <sz val="10"/>
        <color rgb="FF000000"/>
        <rFont val="微軟正黑體"/>
        <family val="2"/>
        <charset val="136"/>
      </rPr>
      <t>廢棄物穩定化處理程序</t>
    </r>
  </si>
  <si>
    <t>380009</t>
  </si>
  <si>
    <r>
      <rPr>
        <sz val="10"/>
        <color rgb="FF000000"/>
        <rFont val="微軟正黑體"/>
        <family val="2"/>
        <charset val="136"/>
      </rPr>
      <t>廢棄物掩埋處理程序</t>
    </r>
  </si>
  <si>
    <t>380010</t>
  </si>
  <si>
    <r>
      <rPr>
        <sz val="10"/>
        <color rgb="FF000000"/>
        <rFont val="微軟正黑體"/>
        <family val="2"/>
        <charset val="136"/>
      </rPr>
      <t>資源回收物處理程序</t>
    </r>
  </si>
  <si>
    <t>380021</t>
  </si>
  <si>
    <r>
      <rPr>
        <sz val="10"/>
        <color rgb="FF000000"/>
        <rFont val="微軟正黑體"/>
        <family val="2"/>
        <charset val="136"/>
      </rPr>
      <t>含汞廢料回收之製造程序</t>
    </r>
  </si>
  <si>
    <t>380022</t>
  </si>
  <si>
    <r>
      <rPr>
        <sz val="10"/>
        <color rgb="FF000000"/>
        <rFont val="微軟正黑體"/>
        <family val="2"/>
        <charset val="136"/>
      </rPr>
      <t>廢電線電纜粉碎分選回收製造程序</t>
    </r>
  </si>
  <si>
    <t>380029</t>
  </si>
  <si>
    <r>
      <rPr>
        <sz val="10"/>
        <color rgb="FF000000"/>
        <rFont val="微軟正黑體"/>
        <family val="2"/>
        <charset val="136"/>
      </rPr>
      <t>其他廢料回收製造程序</t>
    </r>
  </si>
  <si>
    <t>380031</t>
  </si>
  <si>
    <r>
      <rPr>
        <sz val="10"/>
        <color rgb="FF000000"/>
        <rFont val="微軟正黑體"/>
        <family val="2"/>
        <charset val="136"/>
      </rPr>
      <t>衍生燃料製造程序</t>
    </r>
  </si>
  <si>
    <t>380041</t>
  </si>
  <si>
    <r>
      <rPr>
        <sz val="10"/>
        <color rgb="FF000000"/>
        <rFont val="微軟正黑體"/>
        <family val="2"/>
        <charset val="136"/>
      </rPr>
      <t>廢棄物清除作業程序</t>
    </r>
  </si>
  <si>
    <t>380042</t>
  </si>
  <si>
    <r>
      <rPr>
        <sz val="10"/>
        <color rgb="FF000000"/>
        <rFont val="微軟正黑體"/>
        <family val="2"/>
        <charset val="136"/>
      </rPr>
      <t>資源回收物清除作業程序</t>
    </r>
  </si>
  <si>
    <t>390001</t>
  </si>
  <si>
    <r>
      <rPr>
        <sz val="10"/>
        <color rgb="FF000000"/>
        <rFont val="微軟正黑體"/>
        <family val="2"/>
        <charset val="136"/>
      </rPr>
      <t>污染土地整治服務作業程序</t>
    </r>
  </si>
  <si>
    <t>390002</t>
  </si>
  <si>
    <r>
      <rPr>
        <sz val="10"/>
        <color rgb="FF000000"/>
        <rFont val="微軟正黑體"/>
        <family val="2"/>
        <charset val="136"/>
      </rPr>
      <t>污染水面消毒及清理服務作業程序</t>
    </r>
  </si>
  <si>
    <t>390003</t>
  </si>
  <si>
    <r>
      <rPr>
        <sz val="10"/>
        <color rgb="FF000000"/>
        <rFont val="微軟正黑體"/>
        <family val="2"/>
        <charset val="136"/>
      </rPr>
      <t>污染地下水整治服務作業程序</t>
    </r>
  </si>
  <si>
    <t>390004</t>
  </si>
  <si>
    <r>
      <rPr>
        <sz val="10"/>
        <color rgb="FF000000"/>
        <rFont val="微軟正黑體"/>
        <family val="2"/>
        <charset val="136"/>
      </rPr>
      <t>油溢清理服務作業程序</t>
    </r>
  </si>
  <si>
    <t>390005</t>
  </si>
  <si>
    <r>
      <rPr>
        <sz val="10"/>
        <color rgb="FF000000"/>
        <rFont val="微軟正黑體"/>
        <family val="2"/>
        <charset val="136"/>
      </rPr>
      <t>清洗含顏料、乾燥劑、鉻鉛安定劑塗料等配方所用容器之製造程序</t>
    </r>
  </si>
  <si>
    <t>410001</t>
  </si>
  <si>
    <r>
      <rPr>
        <sz val="10"/>
        <color rgb="FF000000"/>
        <rFont val="微軟正黑體"/>
        <family val="2"/>
        <charset val="136"/>
      </rPr>
      <t>建築工程</t>
    </r>
    <r>
      <rPr>
        <sz val="10"/>
        <color rgb="FF000000"/>
        <rFont val="Times New Roman"/>
        <family val="1"/>
      </rPr>
      <t>(</t>
    </r>
    <r>
      <rPr>
        <sz val="10"/>
        <color rgb="FF000000"/>
        <rFont val="微軟正黑體"/>
        <family val="2"/>
        <charset val="136"/>
      </rPr>
      <t>建物</t>
    </r>
    <r>
      <rPr>
        <sz val="10"/>
        <color rgb="FF000000"/>
        <rFont val="Times New Roman"/>
        <family val="1"/>
      </rPr>
      <t>)</t>
    </r>
    <r>
      <rPr>
        <sz val="10"/>
        <color rgb="FF000000"/>
        <rFont val="微軟正黑體"/>
        <family val="2"/>
        <charset val="136"/>
      </rPr>
      <t>作業程序</t>
    </r>
  </si>
  <si>
    <t>420002</t>
  </si>
  <si>
    <r>
      <rPr>
        <sz val="10"/>
        <color rgb="FF000000"/>
        <rFont val="微軟正黑體"/>
        <family val="2"/>
        <charset val="136"/>
      </rPr>
      <t>道路工程</t>
    </r>
    <r>
      <rPr>
        <sz val="10"/>
        <color rgb="FF000000"/>
        <rFont val="Times New Roman"/>
        <family val="1"/>
      </rPr>
      <t>(</t>
    </r>
    <r>
      <rPr>
        <sz val="10"/>
        <color rgb="FF000000"/>
        <rFont val="微軟正黑體"/>
        <family val="2"/>
        <charset val="136"/>
      </rPr>
      <t>鐵路、公路、隧道、橋樑</t>
    </r>
    <r>
      <rPr>
        <sz val="10"/>
        <color rgb="FF000000"/>
        <rFont val="Times New Roman"/>
        <family val="1"/>
      </rPr>
      <t>)</t>
    </r>
    <r>
      <rPr>
        <sz val="10"/>
        <color rgb="FF000000"/>
        <rFont val="微軟正黑體"/>
        <family val="2"/>
        <charset val="136"/>
      </rPr>
      <t>作業程序</t>
    </r>
  </si>
  <si>
    <t>420003</t>
  </si>
  <si>
    <r>
      <rPr>
        <sz val="10"/>
        <color rgb="FF000000"/>
        <rFont val="微軟正黑體"/>
        <family val="2"/>
        <charset val="136"/>
      </rPr>
      <t>公用事業設施工程作業程序</t>
    </r>
  </si>
  <si>
    <t>420099</t>
  </si>
  <si>
    <r>
      <rPr>
        <sz val="10"/>
        <color rgb="FF000000"/>
        <rFont val="微軟正黑體"/>
        <family val="2"/>
        <charset val="136"/>
      </rPr>
      <t>其他土木工程作業程序</t>
    </r>
  </si>
  <si>
    <t>430005</t>
  </si>
  <si>
    <r>
      <rPr>
        <sz val="10"/>
        <color rgb="FF000000"/>
        <rFont val="微軟正黑體"/>
        <family val="2"/>
        <charset val="136"/>
      </rPr>
      <t>整地、基礎及結構工程作業程序</t>
    </r>
  </si>
  <si>
    <t>430006</t>
  </si>
  <si>
    <r>
      <rPr>
        <sz val="10"/>
        <color rgb="FF000000"/>
        <rFont val="微軟正黑體"/>
        <family val="2"/>
        <charset val="136"/>
      </rPr>
      <t>庭園景觀工程作業程序</t>
    </r>
  </si>
  <si>
    <t>430007</t>
  </si>
  <si>
    <r>
      <rPr>
        <sz val="10"/>
        <color rgb="FF000000"/>
        <rFont val="微軟正黑體"/>
        <family val="2"/>
        <charset val="136"/>
      </rPr>
      <t>機電、電信及電路設備安裝作業程序</t>
    </r>
  </si>
  <si>
    <t>430008</t>
  </si>
  <si>
    <r>
      <rPr>
        <sz val="10"/>
        <color rgb="FF000000"/>
        <rFont val="微軟正黑體"/>
        <family val="2"/>
        <charset val="136"/>
      </rPr>
      <t>冷凍、空調及管道工程作業程序</t>
    </r>
  </si>
  <si>
    <t>430009</t>
  </si>
  <si>
    <r>
      <rPr>
        <sz val="10"/>
        <color rgb="FF000000"/>
        <rFont val="微軟正黑體"/>
        <family val="2"/>
        <charset val="136"/>
      </rPr>
      <t>建築設備安裝作業程序</t>
    </r>
  </si>
  <si>
    <t>430010</t>
  </si>
  <si>
    <r>
      <rPr>
        <sz val="10"/>
        <color rgb="FF000000"/>
        <rFont val="微軟正黑體"/>
        <family val="2"/>
        <charset val="136"/>
      </rPr>
      <t>最後修整工程作業程序</t>
    </r>
  </si>
  <si>
    <t>430011</t>
  </si>
  <si>
    <r>
      <rPr>
        <sz val="10"/>
        <color rgb="FF000000"/>
        <rFont val="微軟正黑體"/>
        <family val="2"/>
        <charset val="136"/>
      </rPr>
      <t>裝璜修繕作業程序</t>
    </r>
  </si>
  <si>
    <t>430999</t>
  </si>
  <si>
    <r>
      <rPr>
        <sz val="10"/>
        <color rgb="FF000000"/>
        <rFont val="微軟正黑體"/>
        <family val="2"/>
        <charset val="136"/>
      </rPr>
      <t>其他專門營造作業程序</t>
    </r>
  </si>
  <si>
    <t>450001</t>
  </si>
  <si>
    <r>
      <rPr>
        <sz val="10"/>
        <color rgb="FF000000"/>
        <rFont val="微軟正黑體"/>
        <family val="2"/>
        <charset val="136"/>
      </rPr>
      <t>綜合商品批發作業程序</t>
    </r>
  </si>
  <si>
    <t>450002</t>
  </si>
  <si>
    <r>
      <rPr>
        <sz val="10"/>
        <color rgb="FF000000"/>
        <rFont val="微軟正黑體"/>
        <family val="2"/>
        <charset val="136"/>
      </rPr>
      <t>穀類及豆類批發作業程序</t>
    </r>
  </si>
  <si>
    <t>450003</t>
  </si>
  <si>
    <r>
      <rPr>
        <sz val="10"/>
        <color rgb="FF000000"/>
        <rFont val="微軟正黑體"/>
        <family val="2"/>
        <charset val="136"/>
      </rPr>
      <t>花卉批發作業程序</t>
    </r>
  </si>
  <si>
    <t>450004</t>
  </si>
  <si>
    <r>
      <rPr>
        <sz val="10"/>
        <color rgb="FF000000"/>
        <rFont val="微軟正黑體"/>
        <family val="2"/>
        <charset val="136"/>
      </rPr>
      <t>活動物批發作業程序</t>
    </r>
  </si>
  <si>
    <t>450009</t>
  </si>
  <si>
    <r>
      <rPr>
        <sz val="10"/>
        <color rgb="FF000000"/>
        <rFont val="微軟正黑體"/>
        <family val="2"/>
        <charset val="136"/>
      </rPr>
      <t>其他農產原料批發作業程序</t>
    </r>
  </si>
  <si>
    <t>450011</t>
  </si>
  <si>
    <r>
      <rPr>
        <sz val="10"/>
        <color rgb="FF000000"/>
        <rFont val="微軟正黑體"/>
        <family val="2"/>
        <charset val="136"/>
      </rPr>
      <t>蔬果批發作業程序</t>
    </r>
  </si>
  <si>
    <t>450012</t>
  </si>
  <si>
    <r>
      <rPr>
        <sz val="10"/>
        <color rgb="FF000000"/>
        <rFont val="微軟正黑體"/>
        <family val="2"/>
        <charset val="136"/>
      </rPr>
      <t>肉品批發作業程序</t>
    </r>
  </si>
  <si>
    <t>450013</t>
  </si>
  <si>
    <r>
      <rPr>
        <sz val="10"/>
        <color rgb="FF000000"/>
        <rFont val="微軟正黑體"/>
        <family val="2"/>
        <charset val="136"/>
      </rPr>
      <t>水產品批發作業程序</t>
    </r>
  </si>
  <si>
    <t>450014</t>
  </si>
  <si>
    <r>
      <rPr>
        <sz val="10"/>
        <color rgb="FF000000"/>
        <rFont val="微軟正黑體"/>
        <family val="2"/>
        <charset val="136"/>
      </rPr>
      <t>冷凍調理食品批發作業程序</t>
    </r>
  </si>
  <si>
    <t>450015</t>
  </si>
  <si>
    <r>
      <rPr>
        <sz val="10"/>
        <color rgb="FF000000"/>
        <rFont val="微軟正黑體"/>
        <family val="2"/>
        <charset val="136"/>
      </rPr>
      <t>乳製品、蛋及食用油脂批發作業程序</t>
    </r>
  </si>
  <si>
    <t>450016</t>
  </si>
  <si>
    <r>
      <rPr>
        <sz val="10"/>
        <color rgb="FF000000"/>
        <rFont val="微軟正黑體"/>
        <family val="2"/>
        <charset val="136"/>
      </rPr>
      <t>菸酒批發作業程序</t>
    </r>
  </si>
  <si>
    <t>450017</t>
  </si>
  <si>
    <r>
      <rPr>
        <sz val="10"/>
        <color rgb="FF000000"/>
        <rFont val="微軟正黑體"/>
        <family val="2"/>
        <charset val="136"/>
      </rPr>
      <t>非酒精飲料批發作業程序</t>
    </r>
  </si>
  <si>
    <t>450018</t>
  </si>
  <si>
    <r>
      <rPr>
        <sz val="10"/>
        <color rgb="FF000000"/>
        <rFont val="微軟正黑體"/>
        <family val="2"/>
        <charset val="136"/>
      </rPr>
      <t>咖啡、茶葉及香料批發作業程序</t>
    </r>
  </si>
  <si>
    <t>450019</t>
  </si>
  <si>
    <r>
      <rPr>
        <sz val="10"/>
        <color rgb="FF000000"/>
        <rFont val="微軟正黑體"/>
        <family val="2"/>
        <charset val="136"/>
      </rPr>
      <t>其他食品批發作業程序</t>
    </r>
  </si>
  <si>
    <t>450021</t>
  </si>
  <si>
    <r>
      <rPr>
        <sz val="10"/>
        <color rgb="FF000000"/>
        <rFont val="微軟正黑體"/>
        <family val="2"/>
        <charset val="136"/>
      </rPr>
      <t>布疋批發作業程序</t>
    </r>
  </si>
  <si>
    <t>450022</t>
  </si>
  <si>
    <r>
      <rPr>
        <sz val="10"/>
        <color rgb="FF000000"/>
        <rFont val="微軟正黑體"/>
        <family val="2"/>
        <charset val="136"/>
      </rPr>
      <t>服裝及其配件批發作業程序</t>
    </r>
  </si>
  <si>
    <t>450023</t>
  </si>
  <si>
    <r>
      <rPr>
        <sz val="10"/>
        <color rgb="FF000000"/>
        <rFont val="微軟正黑體"/>
        <family val="2"/>
        <charset val="136"/>
      </rPr>
      <t>鞋類批發作業程序</t>
    </r>
  </si>
  <si>
    <t>450029</t>
  </si>
  <si>
    <r>
      <rPr>
        <sz val="10"/>
        <color rgb="FF000000"/>
        <rFont val="微軟正黑體"/>
        <family val="2"/>
        <charset val="136"/>
      </rPr>
      <t>其他服飾品批發作業程序</t>
    </r>
  </si>
  <si>
    <t>450031</t>
  </si>
  <si>
    <r>
      <rPr>
        <sz val="10"/>
        <color rgb="FF000000"/>
        <rFont val="微軟正黑體"/>
        <family val="2"/>
        <charset val="136"/>
      </rPr>
      <t>家庭電器批發作業程序</t>
    </r>
  </si>
  <si>
    <t>450032</t>
  </si>
  <si>
    <r>
      <rPr>
        <sz val="10"/>
        <color rgb="FF000000"/>
        <rFont val="微軟正黑體"/>
        <family val="2"/>
        <charset val="136"/>
      </rPr>
      <t>家具批發作業程序</t>
    </r>
  </si>
  <si>
    <t>450033</t>
  </si>
  <si>
    <r>
      <rPr>
        <sz val="10"/>
        <color rgb="FF000000"/>
        <rFont val="微軟正黑體"/>
        <family val="2"/>
        <charset val="136"/>
      </rPr>
      <t>家飾品批發作業程序</t>
    </r>
  </si>
  <si>
    <t>450034</t>
  </si>
  <si>
    <r>
      <rPr>
        <sz val="10"/>
        <color rgb="FF000000"/>
        <rFont val="微軟正黑體"/>
        <family val="2"/>
        <charset val="136"/>
      </rPr>
      <t>家用攝影器材及光學產品批發作業程序</t>
    </r>
  </si>
  <si>
    <t>450035</t>
  </si>
  <si>
    <r>
      <rPr>
        <sz val="10"/>
        <color rgb="FF000000"/>
        <rFont val="微軟正黑體"/>
        <family val="2"/>
        <charset val="136"/>
      </rPr>
      <t>鐘錶及眼鏡批發作業程序</t>
    </r>
  </si>
  <si>
    <t>450036</t>
  </si>
  <si>
    <r>
      <rPr>
        <sz val="10"/>
        <color rgb="FF000000"/>
        <rFont val="微軟正黑體"/>
        <family val="2"/>
        <charset val="136"/>
      </rPr>
      <t>珠寶及貴金屬製品批發作業程序</t>
    </r>
  </si>
  <si>
    <t>450037</t>
  </si>
  <si>
    <r>
      <rPr>
        <sz val="10"/>
        <color rgb="FF000000"/>
        <rFont val="微軟正黑體"/>
        <family val="2"/>
        <charset val="136"/>
      </rPr>
      <t>清潔用品批發作業程序</t>
    </r>
  </si>
  <si>
    <t>450039</t>
  </si>
  <si>
    <r>
      <rPr>
        <sz val="10"/>
        <color rgb="FF000000"/>
        <rFont val="微軟正黑體"/>
        <family val="2"/>
        <charset val="136"/>
      </rPr>
      <t>其他家庭器具及用品批發作業程序</t>
    </r>
  </si>
  <si>
    <t>450041</t>
  </si>
  <si>
    <r>
      <rPr>
        <sz val="10"/>
        <color rgb="FF000000"/>
        <rFont val="微軟正黑體"/>
        <family val="2"/>
        <charset val="136"/>
      </rPr>
      <t>藥品及醫療用品批發作業程序</t>
    </r>
  </si>
  <si>
    <t>450042</t>
  </si>
  <si>
    <r>
      <rPr>
        <sz val="10"/>
        <color rgb="FF000000"/>
        <rFont val="微軟正黑體"/>
        <family val="2"/>
        <charset val="136"/>
      </rPr>
      <t>化粧品批發作業程序</t>
    </r>
  </si>
  <si>
    <t>450043</t>
  </si>
  <si>
    <r>
      <rPr>
        <sz val="10"/>
        <color rgb="FF000000"/>
        <rFont val="微軟正黑體"/>
        <family val="2"/>
        <charset val="136"/>
      </rPr>
      <t>書籍、文具批發作業程序</t>
    </r>
  </si>
  <si>
    <t>450044</t>
  </si>
  <si>
    <r>
      <rPr>
        <sz val="10"/>
        <color rgb="FF000000"/>
        <rFont val="微軟正黑體"/>
        <family val="2"/>
        <charset val="136"/>
      </rPr>
      <t>運動用品、器材批發作業程序</t>
    </r>
  </si>
  <si>
    <t>450045</t>
  </si>
  <si>
    <r>
      <rPr>
        <sz val="10"/>
        <color rgb="FF000000"/>
        <rFont val="微軟正黑體"/>
        <family val="2"/>
        <charset val="136"/>
      </rPr>
      <t>玩具、娛樂用品批發作業程序</t>
    </r>
  </si>
  <si>
    <t>450046</t>
  </si>
  <si>
    <r>
      <rPr>
        <sz val="10"/>
        <color rgb="FF000000"/>
        <rFont val="微軟正黑體"/>
        <family val="2"/>
        <charset val="136"/>
      </rPr>
      <t>木製建材批發作業程序</t>
    </r>
  </si>
  <si>
    <t>450047</t>
  </si>
  <si>
    <r>
      <rPr>
        <sz val="10"/>
        <color rgb="FF000000"/>
        <rFont val="微軟正黑體"/>
        <family val="2"/>
        <charset val="136"/>
      </rPr>
      <t>磚瓦、砂石、水泥及其製品批發作業程序</t>
    </r>
  </si>
  <si>
    <t>450048</t>
  </si>
  <si>
    <r>
      <rPr>
        <sz val="10"/>
        <color rgb="FF000000"/>
        <rFont val="微軟正黑體"/>
        <family val="2"/>
        <charset val="136"/>
      </rPr>
      <t>磁磚、貼面石材、衛浴設備批發作業程序</t>
    </r>
  </si>
  <si>
    <t>450049</t>
  </si>
  <si>
    <r>
      <rPr>
        <sz val="10"/>
        <color rgb="FF000000"/>
        <rFont val="微軟正黑體"/>
        <family val="2"/>
        <charset val="136"/>
      </rPr>
      <t>漆料、塗料批發作業程序</t>
    </r>
  </si>
  <si>
    <t>450051</t>
  </si>
  <si>
    <r>
      <rPr>
        <sz val="10"/>
        <color rgb="FF000000"/>
        <rFont val="微軟正黑體"/>
        <family val="2"/>
        <charset val="136"/>
      </rPr>
      <t>金屬建材批發作業程序</t>
    </r>
  </si>
  <si>
    <t>450059</t>
  </si>
  <si>
    <r>
      <rPr>
        <sz val="10"/>
        <color rgb="FF000000"/>
        <rFont val="微軟正黑體"/>
        <family val="2"/>
        <charset val="136"/>
      </rPr>
      <t>其他建材批發作業程序</t>
    </r>
  </si>
  <si>
    <t>450061</t>
  </si>
  <si>
    <r>
      <rPr>
        <sz val="10"/>
        <color rgb="FF000000"/>
        <rFont val="微軟正黑體"/>
        <family val="2"/>
        <charset val="136"/>
      </rPr>
      <t>化學原料批發作業程序</t>
    </r>
  </si>
  <si>
    <t>450062</t>
  </si>
  <si>
    <r>
      <rPr>
        <sz val="10"/>
        <color rgb="FF000000"/>
        <rFont val="微軟正黑體"/>
        <family val="2"/>
        <charset val="136"/>
      </rPr>
      <t>化學製品批發作業程序</t>
    </r>
  </si>
  <si>
    <t>450071</t>
  </si>
  <si>
    <r>
      <rPr>
        <sz val="10"/>
        <color rgb="FF000000"/>
        <rFont val="微軟正黑體"/>
        <family val="2"/>
        <charset val="136"/>
      </rPr>
      <t>石油製品燃料批發作業程序</t>
    </r>
  </si>
  <si>
    <t>450079</t>
  </si>
  <si>
    <r>
      <rPr>
        <sz val="10"/>
        <color rgb="FF000000"/>
        <rFont val="微軟正黑體"/>
        <family val="2"/>
        <charset val="136"/>
      </rPr>
      <t>其他燃料批發作業程序</t>
    </r>
  </si>
  <si>
    <t>450081</t>
  </si>
  <si>
    <r>
      <rPr>
        <sz val="10"/>
        <color rgb="FF000000"/>
        <rFont val="微軟正黑體"/>
        <family val="2"/>
        <charset val="136"/>
      </rPr>
      <t>電腦及其週邊設備、軟體批發作業程序</t>
    </r>
  </si>
  <si>
    <t>450082</t>
  </si>
  <si>
    <r>
      <rPr>
        <sz val="10"/>
        <color rgb="FF000000"/>
        <rFont val="微軟正黑體"/>
        <family val="2"/>
        <charset val="136"/>
      </rPr>
      <t>電子設備及其零組件批發作業程序</t>
    </r>
  </si>
  <si>
    <t>450091</t>
  </si>
  <si>
    <r>
      <rPr>
        <sz val="10"/>
        <color rgb="FF000000"/>
        <rFont val="微軟正黑體"/>
        <family val="2"/>
        <charset val="136"/>
      </rPr>
      <t>農用及工業用機械設備批發作業程序</t>
    </r>
  </si>
  <si>
    <t>450092</t>
  </si>
  <si>
    <r>
      <rPr>
        <sz val="10"/>
        <color rgb="FF000000"/>
        <rFont val="微軟正黑體"/>
        <family val="2"/>
        <charset val="136"/>
      </rPr>
      <t>辦公用機械器具批發作業程序</t>
    </r>
  </si>
  <si>
    <t>450099</t>
  </si>
  <si>
    <r>
      <rPr>
        <sz val="10"/>
        <color rgb="FF000000"/>
        <rFont val="微軟正黑體"/>
        <family val="2"/>
        <charset val="136"/>
      </rPr>
      <t>其他機械器具批發作業程序</t>
    </r>
  </si>
  <si>
    <t>450101</t>
  </si>
  <si>
    <r>
      <rPr>
        <sz val="10"/>
        <color rgb="FF000000"/>
        <rFont val="微軟正黑體"/>
        <family val="2"/>
        <charset val="136"/>
      </rPr>
      <t>汽車批發作業程序</t>
    </r>
  </si>
  <si>
    <t>450102</t>
  </si>
  <si>
    <r>
      <rPr>
        <sz val="10"/>
        <color rgb="FF000000"/>
        <rFont val="微軟正黑體"/>
        <family val="2"/>
        <charset val="136"/>
      </rPr>
      <t>機車批發作業程序</t>
    </r>
  </si>
  <si>
    <t>450103</t>
  </si>
  <si>
    <r>
      <rPr>
        <sz val="10"/>
        <color rgb="FF000000"/>
        <rFont val="微軟正黑體"/>
        <family val="2"/>
        <charset val="136"/>
      </rPr>
      <t>汽機車零配件、用品批發作業程序</t>
    </r>
  </si>
  <si>
    <t>450104</t>
  </si>
  <si>
    <r>
      <rPr>
        <sz val="10"/>
        <color rgb="FF000000"/>
        <rFont val="微軟正黑體"/>
        <family val="2"/>
        <charset val="136"/>
      </rPr>
      <t>回收物料批發作業程序</t>
    </r>
  </si>
  <si>
    <t>450999</t>
  </si>
  <si>
    <r>
      <rPr>
        <sz val="10"/>
        <color rgb="FF000000"/>
        <rFont val="微軟正黑體"/>
        <family val="2"/>
        <charset val="136"/>
      </rPr>
      <t>未分類其他專賣批發作業程序</t>
    </r>
  </si>
  <si>
    <t>470001</t>
  </si>
  <si>
    <r>
      <rPr>
        <sz val="10"/>
        <color rgb="FF000000"/>
        <rFont val="微軟正黑體"/>
        <family val="2"/>
        <charset val="136"/>
      </rPr>
      <t>食品飲料為主之綜合商品零售作業程序</t>
    </r>
  </si>
  <si>
    <t>470009</t>
  </si>
  <si>
    <r>
      <rPr>
        <sz val="10"/>
        <color rgb="FF000000"/>
        <rFont val="微軟正黑體"/>
        <family val="2"/>
        <charset val="136"/>
      </rPr>
      <t>其他綜合商品零售作業程序</t>
    </r>
  </si>
  <si>
    <t>470011</t>
  </si>
  <si>
    <r>
      <rPr>
        <sz val="10"/>
        <color rgb="FF000000"/>
        <rFont val="微軟正黑體"/>
        <family val="2"/>
        <charset val="136"/>
      </rPr>
      <t>蔬果零售作業程序</t>
    </r>
  </si>
  <si>
    <t>470012</t>
  </si>
  <si>
    <r>
      <rPr>
        <sz val="10"/>
        <color rgb="FF000000"/>
        <rFont val="微軟正黑體"/>
        <family val="2"/>
        <charset val="136"/>
      </rPr>
      <t>肉品零售作業程序</t>
    </r>
  </si>
  <si>
    <t>470013</t>
  </si>
  <si>
    <r>
      <rPr>
        <sz val="10"/>
        <color rgb="FF000000"/>
        <rFont val="微軟正黑體"/>
        <family val="2"/>
        <charset val="136"/>
      </rPr>
      <t>水產品零售作業程序</t>
    </r>
  </si>
  <si>
    <t>470019</t>
  </si>
  <si>
    <r>
      <rPr>
        <sz val="10"/>
        <color rgb="FF000000"/>
        <rFont val="微軟正黑體"/>
        <family val="2"/>
        <charset val="136"/>
      </rPr>
      <t>其他食品及飲料、菸草製品零售作業程序</t>
    </r>
  </si>
  <si>
    <t>470021</t>
  </si>
  <si>
    <r>
      <rPr>
        <sz val="10"/>
        <color rgb="FF000000"/>
        <rFont val="微軟正黑體"/>
        <family val="2"/>
        <charset val="136"/>
      </rPr>
      <t>布疋零售作業程序</t>
    </r>
  </si>
  <si>
    <t>470022</t>
  </si>
  <si>
    <r>
      <rPr>
        <sz val="10"/>
        <color rgb="FF000000"/>
        <rFont val="微軟正黑體"/>
        <family val="2"/>
        <charset val="136"/>
      </rPr>
      <t>服裝及其配件零售作業程序</t>
    </r>
  </si>
  <si>
    <t>470023</t>
  </si>
  <si>
    <r>
      <rPr>
        <sz val="10"/>
        <color rgb="FF000000"/>
        <rFont val="微軟正黑體"/>
        <family val="2"/>
        <charset val="136"/>
      </rPr>
      <t>鞋類零售作業程序</t>
    </r>
  </si>
  <si>
    <t>470029</t>
  </si>
  <si>
    <r>
      <rPr>
        <sz val="10"/>
        <color rgb="FF000000"/>
        <rFont val="微軟正黑體"/>
        <family val="2"/>
        <charset val="136"/>
      </rPr>
      <t>其他服飾品零售作業程序</t>
    </r>
  </si>
  <si>
    <t>470031</t>
  </si>
  <si>
    <r>
      <rPr>
        <sz val="10"/>
        <color rgb="FF000000"/>
        <rFont val="微軟正黑體"/>
        <family val="2"/>
        <charset val="136"/>
      </rPr>
      <t>家庭電器零售作業程序</t>
    </r>
  </si>
  <si>
    <t>470032</t>
  </si>
  <si>
    <r>
      <rPr>
        <sz val="10"/>
        <color rgb="FF000000"/>
        <rFont val="微軟正黑體"/>
        <family val="2"/>
        <charset val="136"/>
      </rPr>
      <t>家具零售作業程序</t>
    </r>
  </si>
  <si>
    <t>470033</t>
  </si>
  <si>
    <r>
      <rPr>
        <sz val="10"/>
        <color rgb="FF000000"/>
        <rFont val="微軟正黑體"/>
        <family val="2"/>
        <charset val="136"/>
      </rPr>
      <t>家飾品零售作業程序</t>
    </r>
  </si>
  <si>
    <t>470034</t>
  </si>
  <si>
    <r>
      <rPr>
        <sz val="10"/>
        <color rgb="FF000000"/>
        <rFont val="微軟正黑體"/>
        <family val="2"/>
        <charset val="136"/>
      </rPr>
      <t>鐘錶及眼鏡零售作業程序</t>
    </r>
  </si>
  <si>
    <t>470035</t>
  </si>
  <si>
    <r>
      <rPr>
        <sz val="10"/>
        <color rgb="FF000000"/>
        <rFont val="微軟正黑體"/>
        <family val="2"/>
        <charset val="136"/>
      </rPr>
      <t>珠寶及貴金屬製品零售作業程序</t>
    </r>
  </si>
  <si>
    <t>470039</t>
  </si>
  <si>
    <r>
      <rPr>
        <sz val="10"/>
        <color rgb="FF000000"/>
        <rFont val="微軟正黑體"/>
        <family val="2"/>
        <charset val="136"/>
      </rPr>
      <t>其他家庭器具及用品零售作業程序</t>
    </r>
  </si>
  <si>
    <t>470041</t>
  </si>
  <si>
    <r>
      <rPr>
        <sz val="10"/>
        <color rgb="FF000000"/>
        <rFont val="微軟正黑體"/>
        <family val="2"/>
        <charset val="136"/>
      </rPr>
      <t>藥品及醫療用品零售作業程序</t>
    </r>
  </si>
  <si>
    <t>470042</t>
  </si>
  <si>
    <r>
      <rPr>
        <sz val="10"/>
        <color rgb="FF000000"/>
        <rFont val="微軟正黑體"/>
        <family val="2"/>
        <charset val="136"/>
      </rPr>
      <t>化粧品零售作業程序</t>
    </r>
  </si>
  <si>
    <t>470043</t>
  </si>
  <si>
    <r>
      <rPr>
        <sz val="10"/>
        <color rgb="FF000000"/>
        <rFont val="微軟正黑體"/>
        <family val="2"/>
        <charset val="136"/>
      </rPr>
      <t>書籍、文具零售作業程序</t>
    </r>
  </si>
  <si>
    <t>470044</t>
  </si>
  <si>
    <r>
      <rPr>
        <sz val="10"/>
        <color rgb="FF000000"/>
        <rFont val="微軟正黑體"/>
        <family val="2"/>
        <charset val="136"/>
      </rPr>
      <t>運動用品、器材零售作業程序</t>
    </r>
  </si>
  <si>
    <t>470045</t>
  </si>
  <si>
    <r>
      <rPr>
        <sz val="10"/>
        <color rgb="FF000000"/>
        <rFont val="微軟正黑體"/>
        <family val="2"/>
        <charset val="136"/>
      </rPr>
      <t>玩具、娛樂用品零售作業程序</t>
    </r>
  </si>
  <si>
    <t>470046</t>
  </si>
  <si>
    <r>
      <rPr>
        <sz val="10"/>
        <color rgb="FF000000"/>
        <rFont val="微軟正黑體"/>
        <family val="2"/>
        <charset val="136"/>
      </rPr>
      <t>音樂帶及影片零售作業程序</t>
    </r>
  </si>
  <si>
    <t>470047</t>
  </si>
  <si>
    <r>
      <rPr>
        <sz val="10"/>
        <color rgb="FF000000"/>
        <rFont val="微軟正黑體"/>
        <family val="2"/>
        <charset val="136"/>
      </rPr>
      <t>建材零售作業程序</t>
    </r>
  </si>
  <si>
    <t>470051</t>
  </si>
  <si>
    <r>
      <rPr>
        <sz val="10"/>
        <color rgb="FF000000"/>
        <rFont val="微軟正黑體"/>
        <family val="2"/>
        <charset val="136"/>
      </rPr>
      <t>加油站作業程序</t>
    </r>
  </si>
  <si>
    <t>470059</t>
  </si>
  <si>
    <r>
      <rPr>
        <sz val="10"/>
        <color rgb="FF000000"/>
        <rFont val="微軟正黑體"/>
        <family val="2"/>
        <charset val="136"/>
      </rPr>
      <t>其他燃料零售作業程序</t>
    </r>
  </si>
  <si>
    <t>470061</t>
  </si>
  <si>
    <r>
      <rPr>
        <sz val="10"/>
        <color rgb="FF000000"/>
        <rFont val="微軟正黑體"/>
        <family val="2"/>
        <charset val="136"/>
      </rPr>
      <t>電腦及其週邊設備、軟體零售作業程序</t>
    </r>
  </si>
  <si>
    <t>470062</t>
  </si>
  <si>
    <r>
      <rPr>
        <sz val="10"/>
        <color rgb="FF000000"/>
        <rFont val="微軟正黑體"/>
        <family val="2"/>
        <charset val="136"/>
      </rPr>
      <t>通訊設備零售作業程序</t>
    </r>
  </si>
  <si>
    <t>470063</t>
  </si>
  <si>
    <r>
      <rPr>
        <sz val="10"/>
        <color rgb="FF000000"/>
        <rFont val="微軟正黑體"/>
        <family val="2"/>
        <charset val="136"/>
      </rPr>
      <t>視聽設備零售作業程序</t>
    </r>
  </si>
  <si>
    <t>470064</t>
  </si>
  <si>
    <r>
      <rPr>
        <sz val="10"/>
        <color rgb="FF000000"/>
        <rFont val="微軟正黑體"/>
        <family val="2"/>
        <charset val="136"/>
      </rPr>
      <t>汽車零售作業程序</t>
    </r>
  </si>
  <si>
    <t>470065</t>
  </si>
  <si>
    <r>
      <rPr>
        <sz val="10"/>
        <color rgb="FF000000"/>
        <rFont val="微軟正黑體"/>
        <family val="2"/>
        <charset val="136"/>
      </rPr>
      <t>機車零售作業程序</t>
    </r>
  </si>
  <si>
    <t>470066</t>
  </si>
  <si>
    <r>
      <rPr>
        <sz val="10"/>
        <color rgb="FF000000"/>
        <rFont val="微軟正黑體"/>
        <family val="2"/>
        <charset val="136"/>
      </rPr>
      <t>汽機車零配件、用品零售作業程序</t>
    </r>
  </si>
  <si>
    <t>470067</t>
  </si>
  <si>
    <r>
      <rPr>
        <sz val="10"/>
        <color rgb="FF000000"/>
        <rFont val="微軟正黑體"/>
        <family val="2"/>
        <charset val="136"/>
      </rPr>
      <t>花卉零售作業程序</t>
    </r>
  </si>
  <si>
    <t>470069</t>
  </si>
  <si>
    <r>
      <rPr>
        <sz val="10"/>
        <color rgb="FF000000"/>
        <rFont val="微軟正黑體"/>
        <family val="2"/>
        <charset val="136"/>
      </rPr>
      <t>其他全新商品零售作業程序</t>
    </r>
  </si>
  <si>
    <t>470071</t>
  </si>
  <si>
    <r>
      <rPr>
        <sz val="10"/>
        <color rgb="FF000000"/>
        <rFont val="微軟正黑體"/>
        <family val="2"/>
        <charset val="136"/>
      </rPr>
      <t>中古商品零售作業程序</t>
    </r>
  </si>
  <si>
    <t>470072</t>
  </si>
  <si>
    <r>
      <rPr>
        <sz val="10"/>
        <color rgb="FF000000"/>
        <rFont val="微軟正黑體"/>
        <family val="2"/>
        <charset val="136"/>
      </rPr>
      <t>固定或流動攤販零售作業程序</t>
    </r>
  </si>
  <si>
    <t>470073</t>
  </si>
  <si>
    <r>
      <rPr>
        <sz val="10"/>
        <color rgb="FF000000"/>
        <rFont val="微軟正黑體"/>
        <family val="2"/>
        <charset val="136"/>
      </rPr>
      <t>電子購物及郵購作業程序</t>
    </r>
  </si>
  <si>
    <t>470074</t>
  </si>
  <si>
    <r>
      <rPr>
        <sz val="10"/>
        <color rgb="FF000000"/>
        <rFont val="微軟正黑體"/>
        <family val="2"/>
        <charset val="136"/>
      </rPr>
      <t>直銷作業程序</t>
    </r>
  </si>
  <si>
    <t>470075</t>
  </si>
  <si>
    <r>
      <rPr>
        <sz val="10"/>
        <color rgb="FF000000"/>
        <rFont val="微軟正黑體"/>
        <family val="2"/>
        <charset val="136"/>
      </rPr>
      <t>自動販賣作業程序</t>
    </r>
  </si>
  <si>
    <t>490001</t>
  </si>
  <si>
    <r>
      <rPr>
        <sz val="10"/>
        <color rgb="FF000000"/>
        <rFont val="微軟正黑體"/>
        <family val="2"/>
        <charset val="136"/>
      </rPr>
      <t>陸上運輸服務作業程序</t>
    </r>
  </si>
  <si>
    <t>500001</t>
  </si>
  <si>
    <r>
      <rPr>
        <sz val="10"/>
        <color rgb="FF000000"/>
        <rFont val="微軟正黑體"/>
        <family val="2"/>
        <charset val="136"/>
      </rPr>
      <t>水上運輸服務作業程序</t>
    </r>
  </si>
  <si>
    <t>510001</t>
  </si>
  <si>
    <r>
      <rPr>
        <sz val="10"/>
        <color rgb="FF000000"/>
        <rFont val="微軟正黑體"/>
        <family val="2"/>
        <charset val="136"/>
      </rPr>
      <t>航空運輸服務作業程序</t>
    </r>
  </si>
  <si>
    <t>520001</t>
  </si>
  <si>
    <r>
      <rPr>
        <sz val="10"/>
        <color rgb="FF000000"/>
        <rFont val="微軟正黑體"/>
        <family val="2"/>
        <charset val="136"/>
      </rPr>
      <t>進出口報關服務作業程序</t>
    </r>
  </si>
  <si>
    <t>520002</t>
  </si>
  <si>
    <r>
      <rPr>
        <sz val="10"/>
        <color rgb="FF000000"/>
        <rFont val="微軟正黑體"/>
        <family val="2"/>
        <charset val="136"/>
      </rPr>
      <t>船務代理服務作業程序</t>
    </r>
  </si>
  <si>
    <t>520003</t>
  </si>
  <si>
    <r>
      <rPr>
        <sz val="10"/>
        <color rgb="FF000000"/>
        <rFont val="微軟正黑體"/>
        <family val="2"/>
        <charset val="136"/>
      </rPr>
      <t>貨運承攬服務作業程序</t>
    </r>
  </si>
  <si>
    <t>520004</t>
  </si>
  <si>
    <r>
      <rPr>
        <sz val="10"/>
        <color rgb="FF000000"/>
        <rFont val="微軟正黑體"/>
        <family val="2"/>
        <charset val="136"/>
      </rPr>
      <t>停車場服務作業程序</t>
    </r>
  </si>
  <si>
    <t>520005</t>
  </si>
  <si>
    <r>
      <rPr>
        <sz val="10"/>
        <color rgb="FF000000"/>
        <rFont val="微軟正黑體"/>
        <family val="2"/>
        <charset val="136"/>
      </rPr>
      <t>汽車拖吊服務作業程序</t>
    </r>
  </si>
  <si>
    <t>520006</t>
  </si>
  <si>
    <r>
      <rPr>
        <sz val="10"/>
        <color rgb="FF000000"/>
        <rFont val="微軟正黑體"/>
        <family val="2"/>
        <charset val="136"/>
      </rPr>
      <t>貨物裝卸服務作業程序</t>
    </r>
  </si>
  <si>
    <t>520007</t>
  </si>
  <si>
    <r>
      <rPr>
        <sz val="10"/>
        <color rgb="FF000000"/>
        <rFont val="微軟正黑體"/>
        <family val="2"/>
        <charset val="136"/>
      </rPr>
      <t>港埠管理作業程序</t>
    </r>
  </si>
  <si>
    <t>520008</t>
  </si>
  <si>
    <r>
      <rPr>
        <sz val="10"/>
        <color rgb="FF000000"/>
        <rFont val="微軟正黑體"/>
        <family val="2"/>
        <charset val="136"/>
      </rPr>
      <t>水上運輸輔助服務作業程序</t>
    </r>
  </si>
  <si>
    <t>520009</t>
  </si>
  <si>
    <r>
      <rPr>
        <sz val="10"/>
        <color rgb="FF000000"/>
        <rFont val="微軟正黑體"/>
        <family val="2"/>
        <charset val="136"/>
      </rPr>
      <t>航空運輸輔助服務作業程序</t>
    </r>
  </si>
  <si>
    <t>520999</t>
  </si>
  <si>
    <r>
      <rPr>
        <sz val="10"/>
        <color rgb="FF000000"/>
        <rFont val="微軟正黑體"/>
        <family val="2"/>
        <charset val="136"/>
      </rPr>
      <t>其他運輸輔助服務作業程序</t>
    </r>
  </si>
  <si>
    <t>530001</t>
  </si>
  <si>
    <r>
      <rPr>
        <sz val="10"/>
        <color rgb="FF000000"/>
        <rFont val="微軟正黑體"/>
        <family val="2"/>
        <charset val="136"/>
      </rPr>
      <t>普通倉儲服務作業程序</t>
    </r>
  </si>
  <si>
    <t>530002</t>
  </si>
  <si>
    <r>
      <rPr>
        <sz val="10"/>
        <color rgb="FF000000"/>
        <rFont val="微軟正黑體"/>
        <family val="2"/>
        <charset val="136"/>
      </rPr>
      <t>冷凍冷藏倉儲服務作業程序</t>
    </r>
  </si>
  <si>
    <t>550001</t>
  </si>
  <si>
    <r>
      <rPr>
        <sz val="10"/>
        <color rgb="FF000000"/>
        <rFont val="微軟正黑體"/>
        <family val="2"/>
        <charset val="136"/>
      </rPr>
      <t>住宿服務作業程序</t>
    </r>
  </si>
  <si>
    <t>560001</t>
  </si>
  <si>
    <r>
      <rPr>
        <sz val="10"/>
        <color rgb="FF000000"/>
        <rFont val="微軟正黑體"/>
        <family val="2"/>
        <charset val="136"/>
      </rPr>
      <t>餐飲服務作業程序</t>
    </r>
  </si>
  <si>
    <t>610001</t>
  </si>
  <si>
    <r>
      <rPr>
        <sz val="10"/>
        <color rgb="FF000000"/>
        <rFont val="微軟正黑體"/>
        <family val="2"/>
        <charset val="136"/>
      </rPr>
      <t>通信服務作業程序</t>
    </r>
  </si>
  <si>
    <t>710001</t>
  </si>
  <si>
    <r>
      <rPr>
        <sz val="10"/>
        <color rgb="FF000000"/>
        <rFont val="微軟正黑體"/>
        <family val="2"/>
        <charset val="136"/>
      </rPr>
      <t>環境檢驗測定服務作業程序</t>
    </r>
  </si>
  <si>
    <t>760001</t>
  </si>
  <si>
    <r>
      <rPr>
        <sz val="10"/>
        <color rgb="FF000000"/>
        <rFont val="微軟正黑體"/>
        <family val="2"/>
        <charset val="136"/>
      </rPr>
      <t>攝</t>
    </r>
    <r>
      <rPr>
        <sz val="10"/>
        <color rgb="FF000000"/>
        <rFont val="Times New Roman"/>
        <family val="1"/>
      </rPr>
      <t>(</t>
    </r>
    <r>
      <rPr>
        <sz val="10"/>
        <color rgb="FF000000"/>
        <rFont val="微軟正黑體"/>
        <family val="2"/>
        <charset val="136"/>
      </rPr>
      <t>錄</t>
    </r>
    <r>
      <rPr>
        <sz val="10"/>
        <color rgb="FF000000"/>
        <rFont val="Times New Roman"/>
        <family val="1"/>
      </rPr>
      <t>)</t>
    </r>
    <r>
      <rPr>
        <sz val="10"/>
        <color rgb="FF000000"/>
        <rFont val="微軟正黑體"/>
        <family val="2"/>
        <charset val="136"/>
      </rPr>
      <t>影服務作業程序</t>
    </r>
  </si>
  <si>
    <t>760002</t>
  </si>
  <si>
    <r>
      <rPr>
        <sz val="10"/>
        <color rgb="FF000000"/>
        <rFont val="微軟正黑體"/>
        <family val="2"/>
        <charset val="136"/>
      </rPr>
      <t>底片、相片沖洗作業程序</t>
    </r>
  </si>
  <si>
    <t>770001</t>
  </si>
  <si>
    <r>
      <rPr>
        <sz val="10"/>
        <color rgb="FF000000"/>
        <rFont val="微軟正黑體"/>
        <family val="2"/>
        <charset val="136"/>
      </rPr>
      <t>汽車租賃服務作業程序</t>
    </r>
  </si>
  <si>
    <t>770002</t>
  </si>
  <si>
    <r>
      <rPr>
        <sz val="10"/>
        <color rgb="FF000000"/>
        <rFont val="微軟正黑體"/>
        <family val="2"/>
        <charset val="136"/>
      </rPr>
      <t>船舶租賃服務作業程序</t>
    </r>
  </si>
  <si>
    <t>770003</t>
  </si>
  <si>
    <r>
      <rPr>
        <sz val="10"/>
        <color rgb="FF000000"/>
        <rFont val="微軟正黑體"/>
        <family val="2"/>
        <charset val="136"/>
      </rPr>
      <t>貨櫃租賃服務作業程序</t>
    </r>
  </si>
  <si>
    <t>770009</t>
  </si>
  <si>
    <r>
      <rPr>
        <sz val="10"/>
        <color rgb="FF000000"/>
        <rFont val="微軟正黑體"/>
        <family val="2"/>
        <charset val="136"/>
      </rPr>
      <t>其他運輸工具設備租賃服務作業程序</t>
    </r>
  </si>
  <si>
    <t>850001</t>
  </si>
  <si>
    <r>
      <rPr>
        <sz val="10"/>
        <color rgb="FF000000"/>
        <rFont val="微軟正黑體"/>
        <family val="2"/>
        <charset val="136"/>
      </rPr>
      <t>化學</t>
    </r>
    <r>
      <rPr>
        <sz val="10"/>
        <color rgb="FF000000"/>
        <rFont val="Times New Roman"/>
        <family val="1"/>
      </rPr>
      <t>(</t>
    </r>
    <r>
      <rPr>
        <sz val="10"/>
        <color rgb="FF000000"/>
        <rFont val="微軟正黑體"/>
        <family val="2"/>
        <charset val="136"/>
      </rPr>
      <t>農化</t>
    </r>
    <r>
      <rPr>
        <sz val="10"/>
        <color rgb="FF000000"/>
        <rFont val="Times New Roman"/>
        <family val="1"/>
      </rPr>
      <t>)</t>
    </r>
    <r>
      <rPr>
        <sz val="10"/>
        <color rgb="FF000000"/>
        <rFont val="微軟正黑體"/>
        <family val="2"/>
        <charset val="136"/>
      </rPr>
      <t>實驗作業程序</t>
    </r>
  </si>
  <si>
    <t>850002</t>
  </si>
  <si>
    <r>
      <rPr>
        <sz val="10"/>
        <color rgb="FF000000"/>
        <rFont val="微軟正黑體"/>
        <family val="2"/>
        <charset val="136"/>
      </rPr>
      <t>生醫</t>
    </r>
    <r>
      <rPr>
        <sz val="10"/>
        <color rgb="FF000000"/>
        <rFont val="Times New Roman"/>
        <family val="1"/>
      </rPr>
      <t>(</t>
    </r>
    <r>
      <rPr>
        <sz val="10"/>
        <color rgb="FF000000"/>
        <rFont val="微軟正黑體"/>
        <family val="2"/>
        <charset val="136"/>
      </rPr>
      <t>病理</t>
    </r>
    <r>
      <rPr>
        <sz val="10"/>
        <color rgb="FF000000"/>
        <rFont val="Times New Roman"/>
        <family val="1"/>
      </rPr>
      <t>)</t>
    </r>
    <r>
      <rPr>
        <sz val="10"/>
        <color rgb="FF000000"/>
        <rFont val="微軟正黑體"/>
        <family val="2"/>
        <charset val="136"/>
      </rPr>
      <t>實驗作業程序</t>
    </r>
  </si>
  <si>
    <t>850003</t>
  </si>
  <si>
    <r>
      <rPr>
        <sz val="10"/>
        <color rgb="FF000000"/>
        <rFont val="微軟正黑體"/>
        <family val="2"/>
        <charset val="136"/>
      </rPr>
      <t>材料</t>
    </r>
    <r>
      <rPr>
        <sz val="10"/>
        <color rgb="FF000000"/>
        <rFont val="Times New Roman"/>
        <family val="1"/>
      </rPr>
      <t>(</t>
    </r>
    <r>
      <rPr>
        <sz val="10"/>
        <color rgb="FF000000"/>
        <rFont val="微軟正黑體"/>
        <family val="2"/>
        <charset val="136"/>
      </rPr>
      <t>光電</t>
    </r>
    <r>
      <rPr>
        <sz val="10"/>
        <color rgb="FF000000"/>
        <rFont val="Times New Roman"/>
        <family val="1"/>
      </rPr>
      <t>)</t>
    </r>
    <r>
      <rPr>
        <sz val="10"/>
        <color rgb="FF000000"/>
        <rFont val="微軟正黑體"/>
        <family val="2"/>
        <charset val="136"/>
      </rPr>
      <t>實驗作業程序</t>
    </r>
  </si>
  <si>
    <t>850004</t>
  </si>
  <si>
    <r>
      <rPr>
        <sz val="10"/>
        <color rgb="FF000000"/>
        <rFont val="微軟正黑體"/>
        <family val="2"/>
        <charset val="136"/>
      </rPr>
      <t>加工</t>
    </r>
    <r>
      <rPr>
        <sz val="10"/>
        <color rgb="FF000000"/>
        <rFont val="Times New Roman"/>
        <family val="1"/>
      </rPr>
      <t>(</t>
    </r>
    <r>
      <rPr>
        <sz val="10"/>
        <color rgb="FF000000"/>
        <rFont val="微軟正黑體"/>
        <family val="2"/>
        <charset val="136"/>
      </rPr>
      <t>機電</t>
    </r>
    <r>
      <rPr>
        <sz val="10"/>
        <color rgb="FF000000"/>
        <rFont val="Times New Roman"/>
        <family val="1"/>
      </rPr>
      <t>)</t>
    </r>
    <r>
      <rPr>
        <sz val="10"/>
        <color rgb="FF000000"/>
        <rFont val="微軟正黑體"/>
        <family val="2"/>
        <charset val="136"/>
      </rPr>
      <t>實驗作業程序</t>
    </r>
  </si>
  <si>
    <t>860001</t>
  </si>
  <si>
    <r>
      <rPr>
        <sz val="10"/>
        <color rgb="FF000000"/>
        <rFont val="微軟正黑體"/>
        <family val="2"/>
        <charset val="136"/>
      </rPr>
      <t>門診醫療作業程序</t>
    </r>
  </si>
  <si>
    <t>860002</t>
  </si>
  <si>
    <r>
      <rPr>
        <sz val="10"/>
        <color rgb="FF000000"/>
        <rFont val="微軟正黑體"/>
        <family val="2"/>
        <charset val="136"/>
      </rPr>
      <t>病房收治醫療作業程序</t>
    </r>
  </si>
  <si>
    <t>860003</t>
  </si>
  <si>
    <r>
      <rPr>
        <sz val="10"/>
        <color rgb="FF000000"/>
        <rFont val="微軟正黑體"/>
        <family val="2"/>
        <charset val="136"/>
      </rPr>
      <t>手術</t>
    </r>
    <r>
      <rPr>
        <sz val="10"/>
        <color rgb="FF000000"/>
        <rFont val="Times New Roman"/>
        <family val="1"/>
      </rPr>
      <t>(</t>
    </r>
    <r>
      <rPr>
        <sz val="10"/>
        <color rgb="FF000000"/>
        <rFont val="微軟正黑體"/>
        <family val="2"/>
        <charset val="136"/>
      </rPr>
      <t>開刀、生產</t>
    </r>
    <r>
      <rPr>
        <sz val="10"/>
        <color rgb="FF000000"/>
        <rFont val="Times New Roman"/>
        <family val="1"/>
      </rPr>
      <t>)</t>
    </r>
    <r>
      <rPr>
        <sz val="10"/>
        <color rgb="FF000000"/>
        <rFont val="微軟正黑體"/>
        <family val="2"/>
        <charset val="136"/>
      </rPr>
      <t>醫療作業程序</t>
    </r>
  </si>
  <si>
    <t>860004</t>
  </si>
  <si>
    <r>
      <rPr>
        <sz val="10"/>
        <color rgb="FF000000"/>
        <rFont val="微軟正黑體"/>
        <family val="2"/>
        <charset val="136"/>
      </rPr>
      <t>美容整型醫療作業程序</t>
    </r>
  </si>
  <si>
    <t>860005</t>
  </si>
  <si>
    <r>
      <rPr>
        <sz val="10"/>
        <color rgb="FF000000"/>
        <rFont val="微軟正黑體"/>
        <family val="2"/>
        <charset val="136"/>
      </rPr>
      <t>病理檢驗作業程序</t>
    </r>
  </si>
  <si>
    <t>860006</t>
  </si>
  <si>
    <r>
      <rPr>
        <sz val="10"/>
        <color rgb="FF000000"/>
        <rFont val="微軟正黑體"/>
        <family val="2"/>
        <charset val="136"/>
      </rPr>
      <t>洗腎醫療作業程序</t>
    </r>
  </si>
  <si>
    <t>860007</t>
  </si>
  <si>
    <r>
      <rPr>
        <sz val="10"/>
        <color rgb="FF000000"/>
        <rFont val="微軟正黑體"/>
        <family val="2"/>
        <charset val="136"/>
      </rPr>
      <t>隔離病人診療作業程序</t>
    </r>
  </si>
  <si>
    <t>860008</t>
  </si>
  <si>
    <r>
      <rPr>
        <sz val="10"/>
        <color rgb="FF000000"/>
        <rFont val="微軟正黑體"/>
        <family val="2"/>
        <charset val="136"/>
      </rPr>
      <t>放射性診療作業程序</t>
    </r>
  </si>
  <si>
    <t>860009</t>
  </si>
  <si>
    <r>
      <rPr>
        <sz val="10"/>
        <color rgb="FF000000"/>
        <rFont val="微軟正黑體"/>
        <family val="2"/>
        <charset val="136"/>
      </rPr>
      <t>癌症病人診療作業程序</t>
    </r>
  </si>
  <si>
    <t>860010</t>
  </si>
  <si>
    <r>
      <rPr>
        <sz val="10"/>
        <color rgb="FF000000"/>
        <rFont val="微軟正黑體"/>
        <family val="2"/>
        <charset val="136"/>
      </rPr>
      <t>水銀血壓計回填及修繕作業程序</t>
    </r>
  </si>
  <si>
    <t>860011</t>
  </si>
  <si>
    <r>
      <rPr>
        <sz val="10"/>
        <color rgb="FF000000"/>
        <rFont val="微軟正黑體"/>
        <family val="2"/>
        <charset val="136"/>
      </rPr>
      <t>醫院／消毒設備使用程序</t>
    </r>
  </si>
  <si>
    <t>860012</t>
  </si>
  <si>
    <r>
      <rPr>
        <sz val="10"/>
        <color rgb="FF000000"/>
        <rFont val="微軟正黑體"/>
        <family val="2"/>
        <charset val="136"/>
      </rPr>
      <t>醫療輔助作業程序</t>
    </r>
  </si>
  <si>
    <t>870001</t>
  </si>
  <si>
    <r>
      <rPr>
        <sz val="10"/>
        <color rgb="FF000000"/>
        <rFont val="微軟正黑體"/>
        <family val="2"/>
        <charset val="136"/>
      </rPr>
      <t>養護及安養作業程序</t>
    </r>
  </si>
  <si>
    <t>870002</t>
  </si>
  <si>
    <r>
      <rPr>
        <sz val="10"/>
        <color rgb="FF000000"/>
        <rFont val="微軟正黑體"/>
        <family val="2"/>
        <charset val="136"/>
      </rPr>
      <t>長期照護、養護醫療輔助作業程序</t>
    </r>
  </si>
  <si>
    <t>910001</t>
  </si>
  <si>
    <r>
      <rPr>
        <sz val="10"/>
        <color rgb="FF000000"/>
        <rFont val="微軟正黑體"/>
        <family val="2"/>
        <charset val="136"/>
      </rPr>
      <t>自然生態保育作業程序</t>
    </r>
  </si>
  <si>
    <t>930001</t>
  </si>
  <si>
    <r>
      <rPr>
        <sz val="10"/>
        <color rgb="FF000000"/>
        <rFont val="微軟正黑體"/>
        <family val="2"/>
        <charset val="136"/>
      </rPr>
      <t>休閒娛樂服務作業程序</t>
    </r>
  </si>
  <si>
    <t>950001</t>
  </si>
  <si>
    <r>
      <rPr>
        <sz val="10"/>
        <color rgb="FF000000"/>
        <rFont val="微軟正黑體"/>
        <family val="2"/>
        <charset val="136"/>
      </rPr>
      <t>汽車保養維修作業程序</t>
    </r>
  </si>
  <si>
    <t>950002</t>
  </si>
  <si>
    <r>
      <rPr>
        <sz val="10"/>
        <color rgb="FF000000"/>
        <rFont val="微軟正黑體"/>
        <family val="2"/>
        <charset val="136"/>
      </rPr>
      <t>汽車美容作業程序</t>
    </r>
  </si>
  <si>
    <t>950003</t>
  </si>
  <si>
    <r>
      <rPr>
        <sz val="10"/>
        <color rgb="FF000000"/>
        <rFont val="微軟正黑體"/>
        <family val="2"/>
        <charset val="136"/>
      </rPr>
      <t>電腦及其週邊設備修理作業程序</t>
    </r>
  </si>
  <si>
    <t>950004</t>
  </si>
  <si>
    <r>
      <rPr>
        <sz val="10"/>
        <color rgb="FF000000"/>
        <rFont val="微軟正黑體"/>
        <family val="2"/>
        <charset val="136"/>
      </rPr>
      <t>通訊傳播設備修理作業程序</t>
    </r>
  </si>
  <si>
    <t>950005</t>
  </si>
  <si>
    <r>
      <rPr>
        <sz val="10"/>
        <color rgb="FF000000"/>
        <rFont val="微軟正黑體"/>
        <family val="2"/>
        <charset val="136"/>
      </rPr>
      <t>視聽電子產品及家用電器修理作業程序</t>
    </r>
  </si>
  <si>
    <t>950006</t>
  </si>
  <si>
    <r>
      <rPr>
        <sz val="10"/>
        <color rgb="FF000000"/>
        <rFont val="微軟正黑體"/>
        <family val="2"/>
        <charset val="136"/>
      </rPr>
      <t>機車保養維修作業程序</t>
    </r>
  </si>
  <si>
    <t>950999</t>
  </si>
  <si>
    <r>
      <rPr>
        <sz val="10"/>
        <color rgb="FF000000"/>
        <rFont val="微軟正黑體"/>
        <family val="2"/>
        <charset val="136"/>
      </rPr>
      <t>其他個人及家庭用品維修作業程序</t>
    </r>
  </si>
  <si>
    <t>960001</t>
  </si>
  <si>
    <r>
      <rPr>
        <sz val="10"/>
        <color rgb="FF000000"/>
        <rFont val="微軟正黑體"/>
        <family val="2"/>
        <charset val="136"/>
      </rPr>
      <t>洗衣作業程序</t>
    </r>
  </si>
  <si>
    <t>960002</t>
  </si>
  <si>
    <r>
      <rPr>
        <sz val="10"/>
        <color rgb="FF000000"/>
        <rFont val="微軟正黑體"/>
        <family val="2"/>
        <charset val="136"/>
      </rPr>
      <t>織物乾洗作業程序</t>
    </r>
  </si>
  <si>
    <t>960003</t>
  </si>
  <si>
    <r>
      <rPr>
        <sz val="10"/>
        <color rgb="FF000000"/>
        <rFont val="微軟正黑體"/>
        <family val="2"/>
        <charset val="136"/>
      </rPr>
      <t>殯葬服務作業程序</t>
    </r>
  </si>
  <si>
    <t>G00098</t>
  </si>
  <si>
    <r>
      <t>VOCs</t>
    </r>
    <r>
      <rPr>
        <sz val="10"/>
        <color rgb="FF000000"/>
        <rFont val="微軟正黑體"/>
        <family val="2"/>
        <charset val="136"/>
      </rPr>
      <t>逸散程序</t>
    </r>
  </si>
  <si>
    <t>G00099</t>
  </si>
  <si>
    <r>
      <rPr>
        <sz val="10"/>
        <color rgb="FF000000"/>
        <rFont val="微軟正黑體"/>
        <family val="2"/>
        <charset val="136"/>
      </rPr>
      <t>冷媒補充</t>
    </r>
  </si>
  <si>
    <t>G11199</t>
  </si>
  <si>
    <r>
      <rPr>
        <sz val="10"/>
        <color rgb="FF000000"/>
        <rFont val="微軟正黑體"/>
        <family val="2"/>
        <charset val="136"/>
      </rPr>
      <t>二氟一氯甲烷製造程序</t>
    </r>
  </si>
  <si>
    <r>
      <rPr>
        <sz val="10"/>
        <color rgb="FF000000"/>
        <rFont val="微軟正黑體"/>
        <family val="2"/>
        <charset val="136"/>
      </rPr>
      <t>交通運輸活動</t>
    </r>
  </si>
  <si>
    <r>
      <rPr>
        <sz val="10"/>
        <color rgb="FF000000"/>
        <rFont val="微軟正黑體"/>
        <family val="2"/>
        <charset val="136"/>
      </rPr>
      <t>消防活動</t>
    </r>
  </si>
  <si>
    <r>
      <rPr>
        <sz val="10"/>
        <color rgb="FF000000"/>
        <rFont val="微軟正黑體"/>
        <family val="2"/>
        <charset val="136"/>
      </rPr>
      <t>維修保養程序</t>
    </r>
  </si>
  <si>
    <r>
      <rPr>
        <b/>
        <sz val="10"/>
        <color rgb="FF000000"/>
        <rFont val="微軟正黑體"/>
        <family val="2"/>
        <charset val="136"/>
      </rPr>
      <t>設備代碼</t>
    </r>
  </si>
  <si>
    <r>
      <rPr>
        <b/>
        <sz val="10"/>
        <color rgb="FF000000"/>
        <rFont val="微軟正黑體"/>
        <family val="2"/>
        <charset val="136"/>
      </rPr>
      <t>設備名稱</t>
    </r>
  </si>
  <si>
    <t>0000</t>
  </si>
  <si>
    <r>
      <rPr>
        <sz val="10"/>
        <color rgb="FF000000"/>
        <rFont val="微軟正黑體"/>
        <family val="2"/>
        <charset val="136"/>
      </rPr>
      <t>粉煤「乾底鍋爐」</t>
    </r>
  </si>
  <si>
    <t>0001</t>
  </si>
  <si>
    <r>
      <rPr>
        <sz val="10"/>
        <color rgb="FF000000"/>
        <rFont val="微軟正黑體"/>
        <family val="2"/>
        <charset val="136"/>
      </rPr>
      <t>粉煤「濕底鍋爐」</t>
    </r>
  </si>
  <si>
    <t>0002</t>
  </si>
  <si>
    <r>
      <rPr>
        <sz val="10"/>
        <color rgb="FF000000"/>
        <rFont val="微軟正黑體"/>
        <family val="2"/>
        <charset val="136"/>
      </rPr>
      <t>旋風式鍋爐</t>
    </r>
  </si>
  <si>
    <t>0003</t>
  </si>
  <si>
    <r>
      <rPr>
        <sz val="10"/>
        <color rgb="FF000000"/>
        <rFont val="微軟正黑體"/>
        <family val="2"/>
        <charset val="136"/>
      </rPr>
      <t>散佈式鍋爐</t>
    </r>
  </si>
  <si>
    <t>0004</t>
  </si>
  <si>
    <r>
      <rPr>
        <sz val="10"/>
        <color rgb="FF000000"/>
        <rFont val="微軟正黑體"/>
        <family val="2"/>
        <charset val="136"/>
      </rPr>
      <t>移動床鍋爐</t>
    </r>
  </si>
  <si>
    <t>0005</t>
  </si>
  <si>
    <r>
      <rPr>
        <sz val="10"/>
        <color rgb="FF000000"/>
        <rFont val="微軟正黑體"/>
        <family val="2"/>
        <charset val="136"/>
      </rPr>
      <t>振動床鍋爐</t>
    </r>
  </si>
  <si>
    <t>0006</t>
  </si>
  <si>
    <r>
      <rPr>
        <sz val="10"/>
        <color rgb="FF000000"/>
        <rFont val="微軟正黑體"/>
        <family val="2"/>
        <charset val="136"/>
      </rPr>
      <t>氣泡流體床鍋爐　</t>
    </r>
  </si>
  <si>
    <t>0007</t>
  </si>
  <si>
    <r>
      <rPr>
        <sz val="10"/>
        <color rgb="FF000000"/>
        <rFont val="微軟正黑體"/>
        <family val="2"/>
        <charset val="136"/>
      </rPr>
      <t>循環流體床鍋爐　　</t>
    </r>
  </si>
  <si>
    <r>
      <rPr>
        <sz val="10"/>
        <color rgb="FF000000"/>
        <rFont val="微軟正黑體"/>
        <family val="2"/>
        <charset val="136"/>
      </rPr>
      <t>燃油鍋爐　　　　　　</t>
    </r>
  </si>
  <si>
    <r>
      <rPr>
        <sz val="10"/>
        <color rgb="FF000000"/>
        <rFont val="微軟正黑體"/>
        <family val="2"/>
        <charset val="136"/>
      </rPr>
      <t>燃氣鍋爐　　　　　</t>
    </r>
    <r>
      <rPr>
        <sz val="10"/>
        <color rgb="FF000000"/>
        <rFont val="Times New Roman"/>
        <family val="1"/>
      </rPr>
      <t xml:space="preserve"> </t>
    </r>
    <r>
      <rPr>
        <sz val="10"/>
        <color rgb="FF000000"/>
        <rFont val="微軟正黑體"/>
        <family val="2"/>
        <charset val="136"/>
      </rPr>
      <t>　</t>
    </r>
  </si>
  <si>
    <t>0099</t>
  </si>
  <si>
    <r>
      <rPr>
        <sz val="10"/>
        <color rgb="FF000000"/>
        <rFont val="微軟正黑體"/>
        <family val="2"/>
        <charset val="136"/>
      </rPr>
      <t>其他鍋爐　　</t>
    </r>
    <r>
      <rPr>
        <sz val="10"/>
        <color rgb="FF000000"/>
        <rFont val="Times New Roman"/>
        <family val="1"/>
      </rPr>
      <t xml:space="preserve"> </t>
    </r>
    <r>
      <rPr>
        <sz val="10"/>
        <color rgb="FF000000"/>
        <rFont val="微軟正黑體"/>
        <family val="2"/>
        <charset val="136"/>
      </rPr>
      <t>　</t>
    </r>
  </si>
  <si>
    <t>0100</t>
  </si>
  <si>
    <r>
      <rPr>
        <sz val="10"/>
        <color rgb="FF000000"/>
        <rFont val="微軟正黑體"/>
        <family val="2"/>
        <charset val="136"/>
      </rPr>
      <t>開放循環型氣渦輪機</t>
    </r>
  </si>
  <si>
    <t>0101</t>
  </si>
  <si>
    <r>
      <rPr>
        <sz val="10"/>
        <color rgb="FF000000"/>
        <rFont val="微軟正黑體"/>
        <family val="2"/>
        <charset val="136"/>
      </rPr>
      <t>封閉循環型氣渦輪機</t>
    </r>
  </si>
  <si>
    <t>0102</t>
  </si>
  <si>
    <r>
      <rPr>
        <sz val="10"/>
        <color rgb="FF000000"/>
        <rFont val="微軟正黑體"/>
        <family val="2"/>
        <charset val="136"/>
      </rPr>
      <t>半封閉循環型氣渦輪機</t>
    </r>
  </si>
  <si>
    <t>0103</t>
  </si>
  <si>
    <r>
      <rPr>
        <sz val="10"/>
        <color rgb="FF000000"/>
        <rFont val="微軟正黑體"/>
        <family val="2"/>
        <charset val="136"/>
      </rPr>
      <t>結合型氣渦輪機</t>
    </r>
  </si>
  <si>
    <t>0199</t>
  </si>
  <si>
    <r>
      <rPr>
        <sz val="10"/>
        <color rgb="FF000000"/>
        <rFont val="微軟正黑體"/>
        <family val="2"/>
        <charset val="136"/>
      </rPr>
      <t>其他氣渦輪機</t>
    </r>
  </si>
  <si>
    <r>
      <rPr>
        <sz val="10"/>
        <color rgb="FF000000"/>
        <rFont val="微軟正黑體"/>
        <family val="2"/>
        <charset val="136"/>
      </rPr>
      <t>汽油引擎</t>
    </r>
    <r>
      <rPr>
        <sz val="10"/>
        <color rgb="FF000000"/>
        <rFont val="Times New Roman"/>
        <family val="1"/>
      </rPr>
      <t xml:space="preserve"> </t>
    </r>
    <r>
      <rPr>
        <sz val="10"/>
        <color rgb="FF000000"/>
        <rFont val="微軟正黑體"/>
        <family val="2"/>
        <charset val="136"/>
      </rPr>
      <t>　　　</t>
    </r>
  </si>
  <si>
    <r>
      <rPr>
        <sz val="10"/>
        <color rgb="FF000000"/>
        <rFont val="微軟正黑體"/>
        <family val="2"/>
        <charset val="136"/>
      </rPr>
      <t>柴油引擎</t>
    </r>
    <r>
      <rPr>
        <sz val="10"/>
        <color rgb="FF000000"/>
        <rFont val="Times New Roman"/>
        <family val="1"/>
      </rPr>
      <t xml:space="preserve"> </t>
    </r>
    <r>
      <rPr>
        <sz val="10"/>
        <color rgb="FF000000"/>
        <rFont val="微軟正黑體"/>
        <family val="2"/>
        <charset val="136"/>
      </rPr>
      <t>　　　</t>
    </r>
  </si>
  <si>
    <t>0299</t>
  </si>
  <si>
    <r>
      <rPr>
        <sz val="10"/>
        <color rgb="FF000000"/>
        <rFont val="微軟正黑體"/>
        <family val="2"/>
        <charset val="136"/>
      </rPr>
      <t>其他發電引擎</t>
    </r>
  </si>
  <si>
    <t>0300</t>
  </si>
  <si>
    <r>
      <rPr>
        <sz val="10"/>
        <color rgb="FF000000"/>
        <rFont val="微軟正黑體"/>
        <family val="2"/>
        <charset val="136"/>
      </rPr>
      <t>機械式焚化爐</t>
    </r>
  </si>
  <si>
    <t>0301</t>
  </si>
  <si>
    <r>
      <rPr>
        <sz val="10"/>
        <color rgb="FF000000"/>
        <rFont val="微軟正黑體"/>
        <family val="2"/>
        <charset val="136"/>
      </rPr>
      <t>模具式焚化爐</t>
    </r>
  </si>
  <si>
    <t>0302</t>
  </si>
  <si>
    <r>
      <rPr>
        <sz val="10"/>
        <color rgb="FF000000"/>
        <rFont val="微軟正黑體"/>
        <family val="2"/>
        <charset val="136"/>
      </rPr>
      <t>旋轉窯式焚化爐</t>
    </r>
    <r>
      <rPr>
        <sz val="10"/>
        <color rgb="FF000000"/>
        <rFont val="Times New Roman"/>
        <family val="1"/>
      </rPr>
      <t xml:space="preserve"> </t>
    </r>
    <r>
      <rPr>
        <sz val="10"/>
        <color rgb="FF000000"/>
        <rFont val="微軟正黑體"/>
        <family val="2"/>
        <charset val="136"/>
      </rPr>
      <t>　</t>
    </r>
  </si>
  <si>
    <t>0303</t>
  </si>
  <si>
    <r>
      <rPr>
        <sz val="10"/>
        <color rgb="FF000000"/>
        <rFont val="微軟正黑體"/>
        <family val="2"/>
        <charset val="136"/>
      </rPr>
      <t>固定床式焚化爐</t>
    </r>
  </si>
  <si>
    <t>0304</t>
  </si>
  <si>
    <r>
      <rPr>
        <sz val="10"/>
        <color rgb="FF000000"/>
        <rFont val="微軟正黑體"/>
        <family val="2"/>
        <charset val="136"/>
      </rPr>
      <t>多層床式焚化爐</t>
    </r>
  </si>
  <si>
    <t>0305</t>
  </si>
  <si>
    <r>
      <rPr>
        <sz val="10"/>
        <color rgb="FF000000"/>
        <rFont val="微軟正黑體"/>
        <family val="2"/>
        <charset val="136"/>
      </rPr>
      <t>流體化床式焚化爐</t>
    </r>
  </si>
  <si>
    <t>0306</t>
  </si>
  <si>
    <r>
      <rPr>
        <sz val="10"/>
        <color rgb="FF000000"/>
        <rFont val="微軟正黑體"/>
        <family val="2"/>
        <charset val="136"/>
      </rPr>
      <t>液體噴注式焚化爐</t>
    </r>
  </si>
  <si>
    <t>0307</t>
  </si>
  <si>
    <r>
      <rPr>
        <sz val="10"/>
        <color rgb="FF000000"/>
        <rFont val="微軟正黑體"/>
        <family val="2"/>
        <charset val="136"/>
      </rPr>
      <t>噴燒式焚化爐</t>
    </r>
  </si>
  <si>
    <t>0308</t>
  </si>
  <si>
    <r>
      <rPr>
        <sz val="10"/>
        <color rgb="FF000000"/>
        <rFont val="微軟正黑體"/>
        <family val="2"/>
        <charset val="136"/>
      </rPr>
      <t>熱解式焚化爐</t>
    </r>
  </si>
  <si>
    <t>0399</t>
  </si>
  <si>
    <r>
      <rPr>
        <sz val="10"/>
        <color rgb="FF000000"/>
        <rFont val="微軟正黑體"/>
        <family val="2"/>
        <charset val="136"/>
      </rPr>
      <t>其他焚化爐</t>
    </r>
  </si>
  <si>
    <t>0999</t>
  </si>
  <si>
    <r>
      <rPr>
        <sz val="10"/>
        <color rgb="FF000000"/>
        <rFont val="微軟正黑體"/>
        <family val="2"/>
        <charset val="136"/>
      </rPr>
      <t>其他公用製程設施</t>
    </r>
  </si>
  <si>
    <r>
      <rPr>
        <sz val="10"/>
        <color rgb="FF000000"/>
        <rFont val="微軟正黑體"/>
        <family val="2"/>
        <charset val="136"/>
      </rPr>
      <t>電弧爐</t>
    </r>
  </si>
  <si>
    <t>1001</t>
  </si>
  <si>
    <r>
      <rPr>
        <sz val="10"/>
        <color rgb="FF000000"/>
        <rFont val="微軟正黑體"/>
        <family val="2"/>
        <charset val="136"/>
      </rPr>
      <t>誘導爐</t>
    </r>
  </si>
  <si>
    <t>1002</t>
  </si>
  <si>
    <r>
      <rPr>
        <sz val="10"/>
        <color rgb="FF000000"/>
        <rFont val="微軟正黑體"/>
        <family val="2"/>
        <charset val="136"/>
      </rPr>
      <t>電阻爐</t>
    </r>
  </si>
  <si>
    <t>1009</t>
  </si>
  <si>
    <r>
      <rPr>
        <sz val="10"/>
        <color rgb="FF000000"/>
        <rFont val="微軟正黑體"/>
        <family val="2"/>
        <charset val="136"/>
      </rPr>
      <t>其他電氣爐</t>
    </r>
  </si>
  <si>
    <t>1010</t>
  </si>
  <si>
    <r>
      <rPr>
        <sz val="10"/>
        <color rgb="FF000000"/>
        <rFont val="微軟正黑體"/>
        <family val="2"/>
        <charset val="136"/>
      </rPr>
      <t>平爐型反射爐　　　　　　　</t>
    </r>
  </si>
  <si>
    <t>1011</t>
  </si>
  <si>
    <r>
      <rPr>
        <sz val="10"/>
        <color rgb="FF000000"/>
        <rFont val="微軟正黑體"/>
        <family val="2"/>
        <charset val="136"/>
      </rPr>
      <t>圓柱型反射爐</t>
    </r>
  </si>
  <si>
    <t>1012</t>
  </si>
  <si>
    <r>
      <rPr>
        <sz val="10"/>
        <color rgb="FF000000"/>
        <rFont val="微軟正黑體"/>
        <family val="2"/>
        <charset val="136"/>
      </rPr>
      <t>傾斜式反射爐</t>
    </r>
  </si>
  <si>
    <t>1013</t>
  </si>
  <si>
    <r>
      <rPr>
        <sz val="10"/>
        <color rgb="FF000000"/>
        <rFont val="微軟正黑體"/>
        <family val="2"/>
        <charset val="136"/>
      </rPr>
      <t>旋轉傾斜式反射爐</t>
    </r>
  </si>
  <si>
    <t>1020</t>
  </si>
  <si>
    <r>
      <rPr>
        <sz val="10"/>
        <color rgb="FF000000"/>
        <rFont val="微軟正黑體"/>
        <family val="2"/>
        <charset val="136"/>
      </rPr>
      <t>槽窯</t>
    </r>
    <r>
      <rPr>
        <sz val="10"/>
        <color rgb="FF000000"/>
        <rFont val="Times New Roman"/>
        <family val="1"/>
      </rPr>
      <t xml:space="preserve"> </t>
    </r>
    <r>
      <rPr>
        <sz val="10"/>
        <color rgb="FF000000"/>
        <rFont val="微軟正黑體"/>
        <family val="2"/>
        <charset val="136"/>
      </rPr>
      <t>　　　　　　　</t>
    </r>
  </si>
  <si>
    <t>1030</t>
  </si>
  <si>
    <r>
      <rPr>
        <sz val="10"/>
        <color rgb="FF000000"/>
        <rFont val="微軟正黑體"/>
        <family val="2"/>
        <charset val="136"/>
      </rPr>
      <t>坩堝窯　　　　　　　</t>
    </r>
  </si>
  <si>
    <t>1040</t>
  </si>
  <si>
    <r>
      <rPr>
        <sz val="10"/>
        <color rgb="FF000000"/>
        <rFont val="微軟正黑體"/>
        <family val="2"/>
        <charset val="136"/>
      </rPr>
      <t>熔硫池</t>
    </r>
  </si>
  <si>
    <t>1050</t>
  </si>
  <si>
    <r>
      <rPr>
        <sz val="10"/>
        <color rgb="FF000000"/>
        <rFont val="微軟正黑體"/>
        <family val="2"/>
        <charset val="136"/>
      </rPr>
      <t>坩堝爐　　　　　　　</t>
    </r>
  </si>
  <si>
    <t>1060</t>
  </si>
  <si>
    <r>
      <rPr>
        <sz val="10"/>
        <color rgb="FF000000"/>
        <rFont val="微軟正黑體"/>
        <family val="2"/>
        <charset val="136"/>
      </rPr>
      <t>熔鐵爐</t>
    </r>
  </si>
  <si>
    <t>1090</t>
  </si>
  <si>
    <r>
      <rPr>
        <sz val="10"/>
        <color rgb="FF000000"/>
        <rFont val="微軟正黑體"/>
        <family val="2"/>
        <charset val="136"/>
      </rPr>
      <t>高爐　</t>
    </r>
    <r>
      <rPr>
        <sz val="10"/>
        <color rgb="FF000000"/>
        <rFont val="Times New Roman"/>
        <family val="1"/>
      </rPr>
      <t xml:space="preserve"> </t>
    </r>
    <r>
      <rPr>
        <sz val="10"/>
        <color rgb="FF000000"/>
        <rFont val="微軟正黑體"/>
        <family val="2"/>
        <charset val="136"/>
      </rPr>
      <t>　　　　　　</t>
    </r>
  </si>
  <si>
    <t>1099</t>
  </si>
  <si>
    <r>
      <rPr>
        <sz val="10"/>
        <color rgb="FF000000"/>
        <rFont val="微軟正黑體"/>
        <family val="2"/>
        <charset val="136"/>
      </rPr>
      <t>其他熔融設施</t>
    </r>
  </si>
  <si>
    <t>1100</t>
  </si>
  <si>
    <r>
      <rPr>
        <sz val="10"/>
        <color rgb="FF000000"/>
        <rFont val="微軟正黑體"/>
        <family val="2"/>
        <charset val="136"/>
      </rPr>
      <t>噴霧乾燥塔　　　　　</t>
    </r>
  </si>
  <si>
    <t>1110</t>
  </si>
  <si>
    <r>
      <rPr>
        <sz val="10"/>
        <color rgb="FF000000"/>
        <rFont val="微軟正黑體"/>
        <family val="2"/>
        <charset val="136"/>
      </rPr>
      <t>旋風式乾燥器　　　　</t>
    </r>
  </si>
  <si>
    <t>1120</t>
  </si>
  <si>
    <r>
      <rPr>
        <sz val="10"/>
        <color rgb="FF000000"/>
        <rFont val="微軟正黑體"/>
        <family val="2"/>
        <charset val="136"/>
      </rPr>
      <t>旋轉式乾燥爐</t>
    </r>
  </si>
  <si>
    <r>
      <rPr>
        <sz val="10"/>
        <color rgb="FF000000"/>
        <rFont val="微軟正黑體"/>
        <family val="2"/>
        <charset val="136"/>
      </rPr>
      <t>旋轉式篩選乾燥爐</t>
    </r>
  </si>
  <si>
    <r>
      <rPr>
        <sz val="10"/>
        <color rgb="FF000000"/>
        <rFont val="微軟正黑體"/>
        <family val="2"/>
        <charset val="136"/>
      </rPr>
      <t>隧道式乾燥窯</t>
    </r>
  </si>
  <si>
    <t>1150</t>
  </si>
  <si>
    <r>
      <rPr>
        <sz val="10"/>
        <color rgb="FF000000"/>
        <rFont val="微軟正黑體"/>
        <family val="2"/>
        <charset val="136"/>
      </rPr>
      <t>烤漆設施</t>
    </r>
    <r>
      <rPr>
        <sz val="10"/>
        <color rgb="FF000000"/>
        <rFont val="Times New Roman"/>
        <family val="1"/>
      </rPr>
      <t xml:space="preserve"> </t>
    </r>
    <r>
      <rPr>
        <sz val="10"/>
        <color rgb="FF000000"/>
        <rFont val="微軟正黑體"/>
        <family val="2"/>
        <charset val="136"/>
      </rPr>
      <t>　　</t>
    </r>
  </si>
  <si>
    <t>1160</t>
  </si>
  <si>
    <r>
      <rPr>
        <sz val="10"/>
        <color rgb="FF000000"/>
        <rFont val="微軟正黑體"/>
        <family val="2"/>
        <charset val="136"/>
      </rPr>
      <t>乾洗用烘乾機</t>
    </r>
  </si>
  <si>
    <t>1190</t>
  </si>
  <si>
    <r>
      <rPr>
        <sz val="10"/>
        <color rgb="FF000000"/>
        <rFont val="微軟正黑體"/>
        <family val="2"/>
        <charset val="136"/>
      </rPr>
      <t>流體化床乾燥器　　　</t>
    </r>
  </si>
  <si>
    <t>1191</t>
  </si>
  <si>
    <r>
      <rPr>
        <sz val="10"/>
        <color rgb="FF000000"/>
        <rFont val="微軟正黑體"/>
        <family val="2"/>
        <charset val="136"/>
      </rPr>
      <t>紅外線乾燥器　　　　</t>
    </r>
  </si>
  <si>
    <t>1192</t>
  </si>
  <si>
    <r>
      <rPr>
        <sz val="10"/>
        <color rgb="FF000000"/>
        <rFont val="微軟正黑體"/>
        <family val="2"/>
        <charset val="136"/>
      </rPr>
      <t>冷凍式乾燥器　　　　</t>
    </r>
  </si>
  <si>
    <t>1193</t>
  </si>
  <si>
    <r>
      <rPr>
        <sz val="10"/>
        <color rgb="FF000000"/>
        <rFont val="微軟正黑體"/>
        <family val="2"/>
        <charset val="136"/>
      </rPr>
      <t>帶式乾燥爐</t>
    </r>
  </si>
  <si>
    <t>1194</t>
  </si>
  <si>
    <r>
      <rPr>
        <sz val="10"/>
        <color rgb="FF000000"/>
        <rFont val="微軟正黑體"/>
        <family val="2"/>
        <charset val="136"/>
      </rPr>
      <t>滾軸式乾燥爐</t>
    </r>
  </si>
  <si>
    <t>1195</t>
  </si>
  <si>
    <r>
      <rPr>
        <sz val="10"/>
        <color rgb="FF000000"/>
        <rFont val="微軟正黑體"/>
        <family val="2"/>
        <charset val="136"/>
      </rPr>
      <t>立式乾燥爐</t>
    </r>
  </si>
  <si>
    <t>1199</t>
  </si>
  <si>
    <r>
      <rPr>
        <sz val="10"/>
        <color rgb="FF000000"/>
        <rFont val="微軟正黑體"/>
        <family val="2"/>
        <charset val="136"/>
      </rPr>
      <t>其他乾燥設施　　　　</t>
    </r>
  </si>
  <si>
    <t>1200</t>
  </si>
  <si>
    <r>
      <rPr>
        <sz val="10"/>
        <color rgb="FF000000"/>
        <rFont val="微軟正黑體"/>
        <family val="2"/>
        <charset val="136"/>
      </rPr>
      <t>熱處理用加熱爐　　</t>
    </r>
  </si>
  <si>
    <t>1201</t>
  </si>
  <si>
    <r>
      <rPr>
        <sz val="10"/>
        <color rgb="FF000000"/>
        <rFont val="微軟正黑體"/>
        <family val="2"/>
        <charset val="136"/>
      </rPr>
      <t>壓延用均熱爐　</t>
    </r>
    <r>
      <rPr>
        <sz val="10"/>
        <color rgb="FF000000"/>
        <rFont val="Times New Roman"/>
        <family val="1"/>
      </rPr>
      <t xml:space="preserve"> </t>
    </r>
    <r>
      <rPr>
        <sz val="10"/>
        <color rgb="FF000000"/>
        <rFont val="微軟正黑體"/>
        <family val="2"/>
        <charset val="136"/>
      </rPr>
      <t>　</t>
    </r>
  </si>
  <si>
    <t>1202</t>
  </si>
  <si>
    <r>
      <rPr>
        <sz val="10"/>
        <color rgb="FF000000"/>
        <rFont val="微軟正黑體"/>
        <family val="2"/>
        <charset val="136"/>
      </rPr>
      <t>鍛造用加熱爐</t>
    </r>
  </si>
  <si>
    <t>1209</t>
  </si>
  <si>
    <r>
      <rPr>
        <sz val="10"/>
        <color rgb="FF000000"/>
        <rFont val="微軟正黑體"/>
        <family val="2"/>
        <charset val="136"/>
      </rPr>
      <t>其他加熱爐</t>
    </r>
  </si>
  <si>
    <t>1210</t>
  </si>
  <si>
    <r>
      <rPr>
        <sz val="10"/>
        <color rgb="FF000000"/>
        <rFont val="微軟正黑體"/>
        <family val="2"/>
        <charset val="136"/>
      </rPr>
      <t>旋轉式燒成爐</t>
    </r>
  </si>
  <si>
    <r>
      <rPr>
        <sz val="10"/>
        <color rgb="FF000000"/>
        <rFont val="微軟正黑體"/>
        <family val="2"/>
        <charset val="136"/>
      </rPr>
      <t>隧道式燒成爐</t>
    </r>
  </si>
  <si>
    <r>
      <rPr>
        <sz val="10"/>
        <color rgb="FF000000"/>
        <rFont val="微軟正黑體"/>
        <family val="2"/>
        <charset val="136"/>
      </rPr>
      <t>滾軸式燒成爐</t>
    </r>
  </si>
  <si>
    <t>1219</t>
  </si>
  <si>
    <r>
      <rPr>
        <sz val="10"/>
        <color rgb="FF000000"/>
        <rFont val="微軟正黑體"/>
        <family val="2"/>
        <charset val="136"/>
      </rPr>
      <t>其他燒成爐</t>
    </r>
  </si>
  <si>
    <t>1220</t>
  </si>
  <si>
    <r>
      <rPr>
        <sz val="10"/>
        <color rgb="FF000000"/>
        <rFont val="微軟正黑體"/>
        <family val="2"/>
        <charset val="136"/>
      </rPr>
      <t>旋轉式鍛燒爐</t>
    </r>
  </si>
  <si>
    <r>
      <rPr>
        <sz val="10"/>
        <color rgb="FF000000"/>
        <rFont val="微軟正黑體"/>
        <family val="2"/>
        <charset val="136"/>
      </rPr>
      <t>直立式鍛燒爐</t>
    </r>
  </si>
  <si>
    <r>
      <rPr>
        <sz val="10"/>
        <color rgb="FF000000"/>
        <rFont val="微軟正黑體"/>
        <family val="2"/>
        <charset val="136"/>
      </rPr>
      <t>雙胞式鍛燒爐</t>
    </r>
  </si>
  <si>
    <t>1229</t>
  </si>
  <si>
    <r>
      <rPr>
        <sz val="10"/>
        <color rgb="FF000000"/>
        <rFont val="微軟正黑體"/>
        <family val="2"/>
        <charset val="136"/>
      </rPr>
      <t>其他鍛燒爐</t>
    </r>
  </si>
  <si>
    <t>1230</t>
  </si>
  <si>
    <r>
      <rPr>
        <sz val="10"/>
        <color rgb="FF000000"/>
        <rFont val="微軟正黑體"/>
        <family val="2"/>
        <charset val="136"/>
      </rPr>
      <t>熱室壓鑄機</t>
    </r>
  </si>
  <si>
    <r>
      <rPr>
        <sz val="10"/>
        <color rgb="FF000000"/>
        <rFont val="微軟正黑體"/>
        <family val="2"/>
        <charset val="136"/>
      </rPr>
      <t>冷室壓鑄機</t>
    </r>
  </si>
  <si>
    <r>
      <rPr>
        <sz val="10"/>
        <color rgb="FF000000"/>
        <rFont val="微軟正黑體"/>
        <family val="2"/>
        <charset val="136"/>
      </rPr>
      <t>其他加熱壓鑄設施</t>
    </r>
  </si>
  <si>
    <t>1240</t>
  </si>
  <si>
    <r>
      <rPr>
        <sz val="10"/>
        <color rgb="FF000000"/>
        <rFont val="微軟正黑體"/>
        <family val="2"/>
        <charset val="136"/>
      </rPr>
      <t>燒結爐</t>
    </r>
  </si>
  <si>
    <t>1250</t>
  </si>
  <si>
    <r>
      <rPr>
        <sz val="10"/>
        <color rgb="FF000000"/>
        <rFont val="微軟正黑體"/>
        <family val="2"/>
        <charset val="136"/>
      </rPr>
      <t>焙燒爐　　　　　　</t>
    </r>
  </si>
  <si>
    <t>1260</t>
  </si>
  <si>
    <r>
      <rPr>
        <sz val="10"/>
        <color rgb="FF000000"/>
        <rFont val="微軟正黑體"/>
        <family val="2"/>
        <charset val="136"/>
      </rPr>
      <t>煉焦爐　　　　　　</t>
    </r>
  </si>
  <si>
    <t>1290</t>
  </si>
  <si>
    <r>
      <rPr>
        <sz val="10"/>
        <color rgb="FF000000"/>
        <rFont val="微軟正黑體"/>
        <family val="2"/>
        <charset val="136"/>
      </rPr>
      <t>蒸煮器</t>
    </r>
  </si>
  <si>
    <t>1291</t>
  </si>
  <si>
    <r>
      <rPr>
        <sz val="10"/>
        <color rgb="FF000000"/>
        <rFont val="微軟正黑體"/>
        <family val="2"/>
        <charset val="136"/>
      </rPr>
      <t>熱風爐</t>
    </r>
  </si>
  <si>
    <t>1292</t>
  </si>
  <si>
    <r>
      <rPr>
        <sz val="10"/>
        <color rgb="FF000000"/>
        <rFont val="微軟正黑體"/>
        <family val="2"/>
        <charset val="136"/>
      </rPr>
      <t>靜置爐</t>
    </r>
  </si>
  <si>
    <t>1293</t>
  </si>
  <si>
    <r>
      <rPr>
        <sz val="10"/>
        <color rgb="FF000000"/>
        <rFont val="微軟正黑體"/>
        <family val="2"/>
        <charset val="136"/>
      </rPr>
      <t>轉爐　　　　　　　　</t>
    </r>
  </si>
  <si>
    <t>1294</t>
  </si>
  <si>
    <r>
      <rPr>
        <sz val="10"/>
        <color rgb="FF000000"/>
        <rFont val="微軟正黑體"/>
        <family val="2"/>
        <charset val="136"/>
      </rPr>
      <t>真空脫氣設施</t>
    </r>
  </si>
  <si>
    <t>1295</t>
  </si>
  <si>
    <r>
      <rPr>
        <sz val="10"/>
        <color rgb="FF000000"/>
        <rFont val="微軟正黑體"/>
        <family val="2"/>
        <charset val="136"/>
      </rPr>
      <t>盛鋼桶精煉設施</t>
    </r>
  </si>
  <si>
    <t>1296</t>
  </si>
  <si>
    <r>
      <rPr>
        <sz val="10"/>
        <color rgb="FF000000"/>
        <rFont val="微軟正黑體"/>
        <family val="2"/>
        <charset val="136"/>
      </rPr>
      <t>加熱軋造成型機　　　</t>
    </r>
  </si>
  <si>
    <t>1298</t>
  </si>
  <si>
    <r>
      <rPr>
        <sz val="10"/>
        <color rgb="FF000000"/>
        <rFont val="微軟正黑體"/>
        <family val="2"/>
        <charset val="136"/>
      </rPr>
      <t>加熱破壞</t>
    </r>
  </si>
  <si>
    <t>1299</t>
  </si>
  <si>
    <r>
      <rPr>
        <sz val="10"/>
        <color rgb="FF000000"/>
        <rFont val="微軟正黑體"/>
        <family val="2"/>
        <charset val="136"/>
      </rPr>
      <t>其他加熱設施</t>
    </r>
  </si>
  <si>
    <t>2000</t>
  </si>
  <si>
    <r>
      <rPr>
        <sz val="10"/>
        <color rgb="FF000000"/>
        <rFont val="微軟正黑體"/>
        <family val="2"/>
        <charset val="136"/>
      </rPr>
      <t>乾式研磨設施</t>
    </r>
  </si>
  <si>
    <r>
      <rPr>
        <sz val="10"/>
        <color rgb="FF000000"/>
        <rFont val="微軟正黑體"/>
        <family val="2"/>
        <charset val="136"/>
      </rPr>
      <t>濕式研磨設施</t>
    </r>
  </si>
  <si>
    <t>2010</t>
  </si>
  <si>
    <r>
      <rPr>
        <sz val="10"/>
        <color rgb="FF000000"/>
        <rFont val="微軟正黑體"/>
        <family val="2"/>
        <charset val="136"/>
      </rPr>
      <t>衝碎機</t>
    </r>
    <r>
      <rPr>
        <sz val="10"/>
        <color rgb="FF000000"/>
        <rFont val="Times New Roman"/>
        <family val="1"/>
      </rPr>
      <t xml:space="preserve"> </t>
    </r>
    <r>
      <rPr>
        <sz val="10"/>
        <color rgb="FF000000"/>
        <rFont val="微軟正黑體"/>
        <family val="2"/>
        <charset val="136"/>
      </rPr>
      <t>　　</t>
    </r>
    <r>
      <rPr>
        <sz val="10"/>
        <color rgb="FF000000"/>
        <rFont val="Times New Roman"/>
        <family val="1"/>
      </rPr>
      <t xml:space="preserve"> </t>
    </r>
    <r>
      <rPr>
        <sz val="10"/>
        <color rgb="FF000000"/>
        <rFont val="微軟正黑體"/>
        <family val="2"/>
        <charset val="136"/>
      </rPr>
      <t>　</t>
    </r>
  </si>
  <si>
    <t>2020</t>
  </si>
  <si>
    <r>
      <rPr>
        <sz val="10"/>
        <color rgb="FF000000"/>
        <rFont val="微軟正黑體"/>
        <family val="2"/>
        <charset val="136"/>
      </rPr>
      <t>碾碎機</t>
    </r>
    <r>
      <rPr>
        <sz val="10"/>
        <color rgb="FF000000"/>
        <rFont val="Times New Roman"/>
        <family val="1"/>
      </rPr>
      <t xml:space="preserve"> </t>
    </r>
    <r>
      <rPr>
        <sz val="10"/>
        <color rgb="FF000000"/>
        <rFont val="微軟正黑體"/>
        <family val="2"/>
        <charset val="136"/>
      </rPr>
      <t>　　</t>
    </r>
    <r>
      <rPr>
        <sz val="10"/>
        <color rgb="FF000000"/>
        <rFont val="Times New Roman"/>
        <family val="1"/>
      </rPr>
      <t xml:space="preserve"> </t>
    </r>
    <r>
      <rPr>
        <sz val="10"/>
        <color rgb="FF000000"/>
        <rFont val="微軟正黑體"/>
        <family val="2"/>
        <charset val="136"/>
      </rPr>
      <t>　</t>
    </r>
  </si>
  <si>
    <t>2099</t>
  </si>
  <si>
    <r>
      <rPr>
        <sz val="10"/>
        <color rgb="FF000000"/>
        <rFont val="微軟正黑體"/>
        <family val="2"/>
        <charset val="136"/>
      </rPr>
      <t>其他粉碎、研磨設施</t>
    </r>
  </si>
  <si>
    <t>3000</t>
  </si>
  <si>
    <r>
      <rPr>
        <sz val="10"/>
        <color rgb="FF000000"/>
        <rFont val="微軟正黑體"/>
        <family val="2"/>
        <charset val="136"/>
      </rPr>
      <t>網篩機　　　　　　</t>
    </r>
  </si>
  <si>
    <t>3001</t>
  </si>
  <si>
    <r>
      <rPr>
        <sz val="10"/>
        <color rgb="FF000000"/>
        <rFont val="微軟正黑體"/>
        <family val="2"/>
        <charset val="136"/>
      </rPr>
      <t>氣篩機　　　　　　</t>
    </r>
  </si>
  <si>
    <r>
      <rPr>
        <sz val="10"/>
        <color rgb="FF000000"/>
        <rFont val="微軟正黑體"/>
        <family val="2"/>
        <charset val="136"/>
      </rPr>
      <t>旋轉分離器　　　　</t>
    </r>
  </si>
  <si>
    <r>
      <rPr>
        <sz val="10"/>
        <color rgb="FF000000"/>
        <rFont val="微軟正黑體"/>
        <family val="2"/>
        <charset val="136"/>
      </rPr>
      <t>固體、液體分離設施</t>
    </r>
  </si>
  <si>
    <r>
      <rPr>
        <sz val="10"/>
        <color rgb="FF000000"/>
        <rFont val="微軟正黑體"/>
        <family val="2"/>
        <charset val="136"/>
      </rPr>
      <t>砂回收處理機</t>
    </r>
  </si>
  <si>
    <t>3040</t>
  </si>
  <si>
    <r>
      <rPr>
        <sz val="10"/>
        <color rgb="FF000000"/>
        <rFont val="微軟正黑體"/>
        <family val="2"/>
        <charset val="136"/>
      </rPr>
      <t>離心分離裝置　　　　　</t>
    </r>
  </si>
  <si>
    <t>3099</t>
  </si>
  <si>
    <r>
      <rPr>
        <sz val="10"/>
        <color rgb="FF000000"/>
        <rFont val="微軟正黑體"/>
        <family val="2"/>
        <charset val="136"/>
      </rPr>
      <t>其他分離、篩選設施</t>
    </r>
  </si>
  <si>
    <t>3100</t>
  </si>
  <si>
    <r>
      <rPr>
        <sz val="10"/>
        <color rgb="FF000000"/>
        <rFont val="微軟正黑體"/>
        <family val="2"/>
        <charset val="136"/>
      </rPr>
      <t>固體、固體混合設備</t>
    </r>
    <r>
      <rPr>
        <sz val="10"/>
        <color rgb="FF000000"/>
        <rFont val="Times New Roman"/>
        <family val="1"/>
      </rPr>
      <t xml:space="preserve"> (</t>
    </r>
    <r>
      <rPr>
        <sz val="10"/>
        <color rgb="FF000000"/>
        <rFont val="微軟正黑體"/>
        <family val="2"/>
        <charset val="136"/>
      </rPr>
      <t>乾式</t>
    </r>
    <r>
      <rPr>
        <sz val="10"/>
        <color rgb="FF000000"/>
        <rFont val="Times New Roman"/>
        <family val="1"/>
      </rPr>
      <t>)</t>
    </r>
  </si>
  <si>
    <r>
      <rPr>
        <sz val="10"/>
        <color rgb="FF000000"/>
        <rFont val="微軟正黑體"/>
        <family val="2"/>
        <charset val="136"/>
      </rPr>
      <t>固體、液體混合設備</t>
    </r>
    <r>
      <rPr>
        <sz val="10"/>
        <color rgb="FF000000"/>
        <rFont val="Times New Roman"/>
        <family val="1"/>
      </rPr>
      <t xml:space="preserve"> (</t>
    </r>
    <r>
      <rPr>
        <sz val="10"/>
        <color rgb="FF000000"/>
        <rFont val="微軟正黑體"/>
        <family val="2"/>
        <charset val="136"/>
      </rPr>
      <t>濕式</t>
    </r>
    <r>
      <rPr>
        <sz val="10"/>
        <color rgb="FF000000"/>
        <rFont val="Times New Roman"/>
        <family val="1"/>
      </rPr>
      <t>)</t>
    </r>
  </si>
  <si>
    <t>3120</t>
  </si>
  <si>
    <r>
      <rPr>
        <sz val="10"/>
        <color rgb="FF000000"/>
        <rFont val="微軟正黑體"/>
        <family val="2"/>
        <charset val="136"/>
      </rPr>
      <t>液體、液體混合設備</t>
    </r>
  </si>
  <si>
    <t>4000</t>
  </si>
  <si>
    <r>
      <rPr>
        <sz val="10"/>
        <color rgb="FF000000"/>
        <rFont val="微軟正黑體"/>
        <family val="2"/>
        <charset val="136"/>
      </rPr>
      <t>空冷設施</t>
    </r>
  </si>
  <si>
    <t>4010</t>
  </si>
  <si>
    <r>
      <rPr>
        <sz val="10"/>
        <color rgb="FF000000"/>
        <rFont val="微軟正黑體"/>
        <family val="2"/>
        <charset val="136"/>
      </rPr>
      <t>液體冷卻設施</t>
    </r>
  </si>
  <si>
    <t>4090</t>
  </si>
  <si>
    <r>
      <rPr>
        <sz val="10"/>
        <color rgb="FF000000"/>
        <rFont val="微軟正黑體"/>
        <family val="2"/>
        <charset val="136"/>
      </rPr>
      <t>移動式空氣清靜機</t>
    </r>
  </si>
  <si>
    <t>4091</t>
  </si>
  <si>
    <r>
      <rPr>
        <sz val="10"/>
        <color rgb="FF000000"/>
        <rFont val="微軟正黑體"/>
        <family val="2"/>
        <charset val="136"/>
      </rPr>
      <t>住宅及商業建築冷氣機</t>
    </r>
  </si>
  <si>
    <t>4092</t>
  </si>
  <si>
    <r>
      <rPr>
        <sz val="10"/>
        <color rgb="FF000000"/>
        <rFont val="微軟正黑體"/>
        <family val="2"/>
        <charset val="136"/>
      </rPr>
      <t>冰水機</t>
    </r>
  </si>
  <si>
    <t>4093</t>
  </si>
  <si>
    <r>
      <rPr>
        <sz val="10"/>
        <color rgb="FF000000"/>
        <rFont val="微軟正黑體"/>
        <family val="2"/>
        <charset val="136"/>
      </rPr>
      <t>工業冷凍、冷藏裝備，包括食品加工及冷藏</t>
    </r>
  </si>
  <si>
    <t>4094</t>
  </si>
  <si>
    <r>
      <rPr>
        <sz val="10"/>
        <color rgb="FF000000"/>
        <rFont val="微軟正黑體"/>
        <family val="2"/>
        <charset val="136"/>
      </rPr>
      <t>交通用冷凍、冷藏裝備</t>
    </r>
  </si>
  <si>
    <t>4095</t>
  </si>
  <si>
    <r>
      <rPr>
        <sz val="10"/>
        <color rgb="FF000000"/>
        <rFont val="微軟正黑體"/>
        <family val="2"/>
        <charset val="136"/>
      </rPr>
      <t>中、大型冷凍、冷藏裝備</t>
    </r>
  </si>
  <si>
    <t>4096</t>
  </si>
  <si>
    <r>
      <rPr>
        <sz val="10"/>
        <color rgb="FF000000"/>
        <rFont val="微軟正黑體"/>
        <family val="2"/>
        <charset val="136"/>
      </rPr>
      <t>獨立商用冷凍、冷藏裝備</t>
    </r>
  </si>
  <si>
    <t>4097</t>
  </si>
  <si>
    <r>
      <rPr>
        <sz val="10"/>
        <color rgb="FF000000"/>
        <rFont val="微軟正黑體"/>
        <family val="2"/>
        <charset val="136"/>
      </rPr>
      <t>家用冷凍、冷藏裝備</t>
    </r>
  </si>
  <si>
    <t>4098</t>
  </si>
  <si>
    <r>
      <rPr>
        <sz val="10"/>
        <color rgb="FF000000"/>
        <rFont val="微軟正黑體"/>
        <family val="2"/>
        <charset val="136"/>
      </rPr>
      <t>質量平衡</t>
    </r>
  </si>
  <si>
    <t>4099</t>
  </si>
  <si>
    <r>
      <rPr>
        <sz val="10"/>
        <color rgb="FF000000"/>
        <rFont val="微軟正黑體"/>
        <family val="2"/>
        <charset val="136"/>
      </rPr>
      <t>其他冷卻設施</t>
    </r>
  </si>
  <si>
    <r>
      <rPr>
        <sz val="10"/>
        <color rgb="FF000000"/>
        <rFont val="微軟正黑體"/>
        <family val="2"/>
        <charset val="136"/>
      </rPr>
      <t>旋轉式製粒機</t>
    </r>
  </si>
  <si>
    <t>4101</t>
  </si>
  <si>
    <r>
      <rPr>
        <sz val="10"/>
        <color rgb="FF000000"/>
        <rFont val="微軟正黑體"/>
        <family val="2"/>
        <charset val="136"/>
      </rPr>
      <t>噴灑式製粒機</t>
    </r>
  </si>
  <si>
    <t>4110</t>
  </si>
  <si>
    <r>
      <rPr>
        <sz val="10"/>
        <color rgb="FF000000"/>
        <rFont val="微軟正黑體"/>
        <family val="2"/>
        <charset val="136"/>
      </rPr>
      <t>射出成型機　　　　　</t>
    </r>
  </si>
  <si>
    <t>4120</t>
  </si>
  <si>
    <r>
      <rPr>
        <sz val="10"/>
        <color rgb="FF000000"/>
        <rFont val="微軟正黑體"/>
        <family val="2"/>
        <charset val="136"/>
      </rPr>
      <t>軋造成型機　　　　　</t>
    </r>
  </si>
  <si>
    <t>4130</t>
  </si>
  <si>
    <r>
      <rPr>
        <sz val="10"/>
        <color rgb="FF000000"/>
        <rFont val="微軟正黑體"/>
        <family val="2"/>
        <charset val="136"/>
      </rPr>
      <t>壓鑄成型設備　　　　</t>
    </r>
  </si>
  <si>
    <t>4140</t>
  </si>
  <si>
    <r>
      <rPr>
        <sz val="10"/>
        <color rgb="FF000000"/>
        <rFont val="微軟正黑體"/>
        <family val="2"/>
        <charset val="136"/>
      </rPr>
      <t>押出成型設備　　　　</t>
    </r>
  </si>
  <si>
    <t>4150</t>
  </si>
  <si>
    <r>
      <rPr>
        <sz val="10"/>
        <color rgb="FF000000"/>
        <rFont val="微軟正黑體"/>
        <family val="2"/>
        <charset val="136"/>
      </rPr>
      <t>乾壓成型設施</t>
    </r>
  </si>
  <si>
    <t>4160</t>
  </si>
  <si>
    <r>
      <rPr>
        <sz val="10"/>
        <color rgb="FF000000"/>
        <rFont val="微軟正黑體"/>
        <family val="2"/>
        <charset val="136"/>
      </rPr>
      <t>澆鑄成型設備　　　　</t>
    </r>
  </si>
  <si>
    <t>4170</t>
  </si>
  <si>
    <r>
      <rPr>
        <sz val="10"/>
        <color rgb="FF000000"/>
        <rFont val="微軟正黑體"/>
        <family val="2"/>
        <charset val="136"/>
      </rPr>
      <t>熔融鑄造成型設備　　</t>
    </r>
  </si>
  <si>
    <t>4180</t>
  </si>
  <si>
    <r>
      <rPr>
        <sz val="10"/>
        <color rgb="FF000000"/>
        <rFont val="微軟正黑體"/>
        <family val="2"/>
        <charset val="136"/>
      </rPr>
      <t>硫化機</t>
    </r>
  </si>
  <si>
    <t>4190</t>
  </si>
  <si>
    <r>
      <rPr>
        <sz val="10"/>
        <color rgb="FF000000"/>
        <rFont val="微軟正黑體"/>
        <family val="2"/>
        <charset val="136"/>
      </rPr>
      <t>熱定型機</t>
    </r>
  </si>
  <si>
    <t>4199</t>
  </si>
  <si>
    <r>
      <rPr>
        <sz val="10"/>
        <color rgb="FF000000"/>
        <rFont val="微軟正黑體"/>
        <family val="2"/>
        <charset val="136"/>
      </rPr>
      <t>其他成型設備　　</t>
    </r>
  </si>
  <si>
    <t>5000</t>
  </si>
  <si>
    <r>
      <rPr>
        <sz val="10"/>
        <color rgb="FF000000"/>
        <rFont val="微軟正黑體"/>
        <family val="2"/>
        <charset val="136"/>
      </rPr>
      <t>紡絲機</t>
    </r>
  </si>
  <si>
    <r>
      <rPr>
        <sz val="10"/>
        <color rgb="FF000000"/>
        <rFont val="微軟正黑體"/>
        <family val="2"/>
        <charset val="136"/>
      </rPr>
      <t>精紡機　　　</t>
    </r>
    <r>
      <rPr>
        <sz val="10"/>
        <color rgb="FF000000"/>
        <rFont val="Times New Roman"/>
        <family val="1"/>
      </rPr>
      <t xml:space="preserve"> </t>
    </r>
    <r>
      <rPr>
        <sz val="10"/>
        <color rgb="FF000000"/>
        <rFont val="微軟正黑體"/>
        <family val="2"/>
        <charset val="136"/>
      </rPr>
      <t>　　</t>
    </r>
  </si>
  <si>
    <r>
      <rPr>
        <sz val="10"/>
        <color rgb="FF000000"/>
        <rFont val="微軟正黑體"/>
        <family val="2"/>
        <charset val="136"/>
      </rPr>
      <t>粗紡機</t>
    </r>
  </si>
  <si>
    <t>5030</t>
  </si>
  <si>
    <r>
      <rPr>
        <sz val="10"/>
        <color rgb="FF000000"/>
        <rFont val="微軟正黑體"/>
        <family val="2"/>
        <charset val="136"/>
      </rPr>
      <t>清花機　　　</t>
    </r>
    <r>
      <rPr>
        <sz val="10"/>
        <color rgb="FF000000"/>
        <rFont val="Times New Roman"/>
        <family val="1"/>
      </rPr>
      <t xml:space="preserve"> </t>
    </r>
    <r>
      <rPr>
        <sz val="10"/>
        <color rgb="FF000000"/>
        <rFont val="微軟正黑體"/>
        <family val="2"/>
        <charset val="136"/>
      </rPr>
      <t>　</t>
    </r>
  </si>
  <si>
    <t>5040</t>
  </si>
  <si>
    <r>
      <rPr>
        <sz val="10"/>
        <color rgb="FF000000"/>
        <rFont val="微軟正黑體"/>
        <family val="2"/>
        <charset val="136"/>
      </rPr>
      <t>梳棉機　　　</t>
    </r>
    <r>
      <rPr>
        <sz val="10"/>
        <color rgb="FF000000"/>
        <rFont val="Times New Roman"/>
        <family val="1"/>
      </rPr>
      <t xml:space="preserve"> </t>
    </r>
    <r>
      <rPr>
        <sz val="10"/>
        <color rgb="FF000000"/>
        <rFont val="微軟正黑體"/>
        <family val="2"/>
        <charset val="136"/>
      </rPr>
      <t>　</t>
    </r>
  </si>
  <si>
    <t>5050</t>
  </si>
  <si>
    <r>
      <rPr>
        <sz val="10"/>
        <color rgb="FF000000"/>
        <rFont val="微軟正黑體"/>
        <family val="2"/>
        <charset val="136"/>
      </rPr>
      <t>假撚機　　　</t>
    </r>
    <r>
      <rPr>
        <sz val="10"/>
        <color rgb="FF000000"/>
        <rFont val="Times New Roman"/>
        <family val="1"/>
      </rPr>
      <t xml:space="preserve"> </t>
    </r>
    <r>
      <rPr>
        <sz val="10"/>
        <color rgb="FF000000"/>
        <rFont val="微軟正黑體"/>
        <family val="2"/>
        <charset val="136"/>
      </rPr>
      <t>　</t>
    </r>
  </si>
  <si>
    <t>5060</t>
  </si>
  <si>
    <r>
      <rPr>
        <sz val="10"/>
        <color rgb="FF000000"/>
        <rFont val="微軟正黑體"/>
        <family val="2"/>
        <charset val="136"/>
      </rPr>
      <t>併條機</t>
    </r>
  </si>
  <si>
    <t>5070</t>
  </si>
  <si>
    <r>
      <rPr>
        <sz val="10"/>
        <color rgb="FF000000"/>
        <rFont val="微軟正黑體"/>
        <family val="2"/>
        <charset val="136"/>
      </rPr>
      <t>精梳機</t>
    </r>
  </si>
  <si>
    <t>5080</t>
  </si>
  <si>
    <r>
      <rPr>
        <sz val="10"/>
        <color rgb="FF000000"/>
        <rFont val="微軟正黑體"/>
        <family val="2"/>
        <charset val="136"/>
      </rPr>
      <t>絡筒機</t>
    </r>
  </si>
  <si>
    <t>5099</t>
  </si>
  <si>
    <r>
      <rPr>
        <sz val="10"/>
        <color rgb="FF000000"/>
        <rFont val="微軟正黑體"/>
        <family val="2"/>
        <charset val="136"/>
      </rPr>
      <t>其他紡紗設施</t>
    </r>
  </si>
  <si>
    <t>5100</t>
  </si>
  <si>
    <r>
      <rPr>
        <sz val="10"/>
        <color rgb="FF000000"/>
        <rFont val="微軟正黑體"/>
        <family val="2"/>
        <charset val="136"/>
      </rPr>
      <t>上漿機</t>
    </r>
  </si>
  <si>
    <t>5110</t>
  </si>
  <si>
    <r>
      <rPr>
        <sz val="10"/>
        <color rgb="FF000000"/>
        <rFont val="微軟正黑體"/>
        <family val="2"/>
        <charset val="136"/>
      </rPr>
      <t>針織機</t>
    </r>
  </si>
  <si>
    <t>5120</t>
  </si>
  <si>
    <r>
      <rPr>
        <sz val="10"/>
        <color rgb="FF000000"/>
        <rFont val="微軟正黑體"/>
        <family val="2"/>
        <charset val="136"/>
      </rPr>
      <t>梭織機</t>
    </r>
  </si>
  <si>
    <t>5130</t>
  </si>
  <si>
    <r>
      <rPr>
        <sz val="10"/>
        <color rgb="FF000000"/>
        <rFont val="微軟正黑體"/>
        <family val="2"/>
        <charset val="136"/>
      </rPr>
      <t>精練漂白機</t>
    </r>
  </si>
  <si>
    <t>5140</t>
  </si>
  <si>
    <r>
      <rPr>
        <sz val="10"/>
        <color rgb="FF000000"/>
        <rFont val="微軟正黑體"/>
        <family val="2"/>
        <charset val="136"/>
      </rPr>
      <t>染色機</t>
    </r>
  </si>
  <si>
    <t>5199</t>
  </si>
  <si>
    <r>
      <rPr>
        <sz val="10"/>
        <color rgb="FF000000"/>
        <rFont val="微軟正黑體"/>
        <family val="2"/>
        <charset val="136"/>
      </rPr>
      <t>其他紡織設施</t>
    </r>
  </si>
  <si>
    <t>6000</t>
  </si>
  <si>
    <r>
      <rPr>
        <sz val="10"/>
        <color rgb="FF000000"/>
        <rFont val="微軟正黑體"/>
        <family val="2"/>
        <charset val="136"/>
      </rPr>
      <t>鋸台　　　　　　　　</t>
    </r>
  </si>
  <si>
    <r>
      <rPr>
        <sz val="10"/>
        <color rgb="FF000000"/>
        <rFont val="微軟正黑體"/>
        <family val="2"/>
        <charset val="136"/>
      </rPr>
      <t>刨木機　　　　　　　</t>
    </r>
  </si>
  <si>
    <t>6020</t>
  </si>
  <si>
    <r>
      <rPr>
        <sz val="10"/>
        <color rgb="FF000000"/>
        <rFont val="微軟正黑體"/>
        <family val="2"/>
        <charset val="136"/>
      </rPr>
      <t>剝離機　　　　　　　</t>
    </r>
  </si>
  <si>
    <t>6030</t>
  </si>
  <si>
    <r>
      <rPr>
        <sz val="10"/>
        <color rgb="FF000000"/>
        <rFont val="微軟正黑體"/>
        <family val="2"/>
        <charset val="136"/>
      </rPr>
      <t>雕刻機　　　　　　　</t>
    </r>
  </si>
  <si>
    <r>
      <rPr>
        <sz val="10"/>
        <color rgb="FF000000"/>
        <rFont val="微軟正黑體"/>
        <family val="2"/>
        <charset val="136"/>
      </rPr>
      <t>其他切割設施　　　　</t>
    </r>
  </si>
  <si>
    <t>7000</t>
  </si>
  <si>
    <r>
      <rPr>
        <sz val="10"/>
        <color rgb="FF000000"/>
        <rFont val="微軟正黑體"/>
        <family val="2"/>
        <charset val="136"/>
      </rPr>
      <t>噴砂機　　　　　　　</t>
    </r>
  </si>
  <si>
    <r>
      <rPr>
        <sz val="10"/>
        <color rgb="FF000000"/>
        <rFont val="微軟正黑體"/>
        <family val="2"/>
        <charset val="136"/>
      </rPr>
      <t>砂輪機　　　　　　　</t>
    </r>
  </si>
  <si>
    <r>
      <rPr>
        <sz val="10"/>
        <color rgb="FF000000"/>
        <rFont val="微軟正黑體"/>
        <family val="2"/>
        <charset val="136"/>
      </rPr>
      <t>磨光機</t>
    </r>
  </si>
  <si>
    <t>7030</t>
  </si>
  <si>
    <r>
      <rPr>
        <sz val="10"/>
        <color rgb="FF000000"/>
        <rFont val="微軟正黑體"/>
        <family val="2"/>
        <charset val="136"/>
      </rPr>
      <t>砂磨機</t>
    </r>
  </si>
  <si>
    <t>7040</t>
  </si>
  <si>
    <r>
      <rPr>
        <sz val="10"/>
        <color rgb="FF000000"/>
        <rFont val="微軟正黑體"/>
        <family val="2"/>
        <charset val="136"/>
      </rPr>
      <t>拋光機</t>
    </r>
  </si>
  <si>
    <t>7050</t>
  </si>
  <si>
    <r>
      <rPr>
        <sz val="10"/>
        <color rgb="FF000000"/>
        <rFont val="微軟正黑體"/>
        <family val="2"/>
        <charset val="136"/>
      </rPr>
      <t>砂光機</t>
    </r>
  </si>
  <si>
    <t>7060</t>
  </si>
  <si>
    <r>
      <rPr>
        <sz val="10"/>
        <color rgb="FF000000"/>
        <rFont val="微軟正黑體"/>
        <family val="2"/>
        <charset val="136"/>
      </rPr>
      <t>滾磨機</t>
    </r>
  </si>
  <si>
    <t>7070</t>
  </si>
  <si>
    <r>
      <rPr>
        <sz val="10"/>
        <color rgb="FF000000"/>
        <rFont val="微軟正黑體"/>
        <family val="2"/>
        <charset val="136"/>
      </rPr>
      <t>珠擊機</t>
    </r>
  </si>
  <si>
    <t>7080</t>
  </si>
  <si>
    <r>
      <rPr>
        <sz val="10"/>
        <color rgb="FF000000"/>
        <rFont val="微軟正黑體"/>
        <family val="2"/>
        <charset val="136"/>
      </rPr>
      <t>氣壓式鍛造機</t>
    </r>
  </si>
  <si>
    <t>7081</t>
  </si>
  <si>
    <r>
      <rPr>
        <sz val="10"/>
        <color rgb="FF000000"/>
        <rFont val="微軟正黑體"/>
        <family val="2"/>
        <charset val="136"/>
      </rPr>
      <t>機械動力式鍛造機</t>
    </r>
  </si>
  <si>
    <t>7082</t>
  </si>
  <si>
    <r>
      <rPr>
        <sz val="10"/>
        <color rgb="FF000000"/>
        <rFont val="微軟正黑體"/>
        <family val="2"/>
        <charset val="136"/>
      </rPr>
      <t>液壓式鍛造機</t>
    </r>
  </si>
  <si>
    <t>7099</t>
  </si>
  <si>
    <r>
      <rPr>
        <sz val="10"/>
        <color rgb="FF000000"/>
        <rFont val="微軟正黑體"/>
        <family val="2"/>
        <charset val="136"/>
      </rPr>
      <t>其他機械處理設施</t>
    </r>
  </si>
  <si>
    <t>7100</t>
  </si>
  <si>
    <r>
      <rPr>
        <sz val="10"/>
        <color rgb="FF000000"/>
        <rFont val="微軟正黑體"/>
        <family val="2"/>
        <charset val="136"/>
      </rPr>
      <t>脫脂槽</t>
    </r>
    <r>
      <rPr>
        <sz val="10"/>
        <color rgb="FF000000"/>
        <rFont val="Times New Roman"/>
        <family val="1"/>
      </rPr>
      <t>(</t>
    </r>
    <r>
      <rPr>
        <sz val="10"/>
        <color rgb="FF000000"/>
        <rFont val="微軟正黑體"/>
        <family val="2"/>
        <charset val="136"/>
      </rPr>
      <t>區</t>
    </r>
    <r>
      <rPr>
        <sz val="10"/>
        <color rgb="FF000000"/>
        <rFont val="Times New Roman"/>
        <family val="1"/>
      </rPr>
      <t>)</t>
    </r>
  </si>
  <si>
    <t>7110</t>
  </si>
  <si>
    <r>
      <rPr>
        <sz val="10"/>
        <color rgb="FF000000"/>
        <rFont val="微軟正黑體"/>
        <family val="2"/>
        <charset val="136"/>
      </rPr>
      <t>酸洗槽</t>
    </r>
    <r>
      <rPr>
        <sz val="10"/>
        <color rgb="FF000000"/>
        <rFont val="Times New Roman"/>
        <family val="1"/>
      </rPr>
      <t>(</t>
    </r>
    <r>
      <rPr>
        <sz val="10"/>
        <color rgb="FF000000"/>
        <rFont val="微軟正黑體"/>
        <family val="2"/>
        <charset val="136"/>
      </rPr>
      <t>區</t>
    </r>
    <r>
      <rPr>
        <sz val="10"/>
        <color rgb="FF000000"/>
        <rFont val="Times New Roman"/>
        <family val="1"/>
      </rPr>
      <t>)</t>
    </r>
  </si>
  <si>
    <t>7120</t>
  </si>
  <si>
    <r>
      <rPr>
        <sz val="10"/>
        <color rgb="FF000000"/>
        <rFont val="微軟正黑體"/>
        <family val="2"/>
        <charset val="136"/>
      </rPr>
      <t>清洗槽</t>
    </r>
    <r>
      <rPr>
        <sz val="10"/>
        <color rgb="FF000000"/>
        <rFont val="Times New Roman"/>
        <family val="1"/>
      </rPr>
      <t>(</t>
    </r>
    <r>
      <rPr>
        <sz val="10"/>
        <color rgb="FF000000"/>
        <rFont val="微軟正黑體"/>
        <family val="2"/>
        <charset val="136"/>
      </rPr>
      <t>區</t>
    </r>
    <r>
      <rPr>
        <sz val="10"/>
        <color rgb="FF000000"/>
        <rFont val="Times New Roman"/>
        <family val="1"/>
      </rPr>
      <t>)</t>
    </r>
  </si>
  <si>
    <t>7130</t>
  </si>
  <si>
    <r>
      <rPr>
        <sz val="10"/>
        <color rgb="FF000000"/>
        <rFont val="微軟正黑體"/>
        <family val="2"/>
        <charset val="136"/>
      </rPr>
      <t>熱浸泡槽　　　　　</t>
    </r>
  </si>
  <si>
    <t>7140</t>
  </si>
  <si>
    <r>
      <rPr>
        <sz val="10"/>
        <color rgb="FF000000"/>
        <rFont val="微軟正黑體"/>
        <family val="2"/>
        <charset val="136"/>
      </rPr>
      <t>冷浸泡槽　　　　　　</t>
    </r>
  </si>
  <si>
    <t>7199</t>
  </si>
  <si>
    <r>
      <rPr>
        <sz val="10"/>
        <color rgb="FF000000"/>
        <rFont val="微軟正黑體"/>
        <family val="2"/>
        <charset val="136"/>
      </rPr>
      <t>其他清洗、浸泡處理設施</t>
    </r>
  </si>
  <si>
    <t>7200</t>
  </si>
  <si>
    <r>
      <rPr>
        <sz val="10"/>
        <color rgb="FF000000"/>
        <rFont val="微軟正黑體"/>
        <family val="2"/>
        <charset val="136"/>
      </rPr>
      <t>固體噴灑室　　　　</t>
    </r>
  </si>
  <si>
    <r>
      <rPr>
        <sz val="10"/>
        <color rgb="FF000000"/>
        <rFont val="微軟正黑體"/>
        <family val="2"/>
        <charset val="136"/>
      </rPr>
      <t>液體噴灑室　</t>
    </r>
    <r>
      <rPr>
        <sz val="10"/>
        <color rgb="FF000000"/>
        <rFont val="Times New Roman"/>
        <family val="1"/>
      </rPr>
      <t xml:space="preserve"> </t>
    </r>
    <r>
      <rPr>
        <sz val="10"/>
        <color rgb="FF000000"/>
        <rFont val="微軟正黑體"/>
        <family val="2"/>
        <charset val="136"/>
      </rPr>
      <t>　　</t>
    </r>
  </si>
  <si>
    <r>
      <rPr>
        <sz val="10"/>
        <color rgb="FF000000"/>
        <rFont val="微軟正黑體"/>
        <family val="2"/>
        <charset val="136"/>
      </rPr>
      <t>印刷機　　　　　　　</t>
    </r>
  </si>
  <si>
    <t>7910</t>
  </si>
  <si>
    <r>
      <rPr>
        <sz val="10"/>
        <color rgb="FF000000"/>
        <rFont val="微軟正黑體"/>
        <family val="2"/>
        <charset val="136"/>
      </rPr>
      <t>塗佈機　　　　　　　</t>
    </r>
  </si>
  <si>
    <t>7920</t>
  </si>
  <si>
    <r>
      <rPr>
        <sz val="10"/>
        <color rgb="FF000000"/>
        <rFont val="微軟正黑體"/>
        <family val="2"/>
        <charset val="136"/>
      </rPr>
      <t>熱壓設施</t>
    </r>
  </si>
  <si>
    <t>7930</t>
  </si>
  <si>
    <r>
      <rPr>
        <sz val="10"/>
        <color rgb="FF000000"/>
        <rFont val="微軟正黑體"/>
        <family val="2"/>
        <charset val="136"/>
      </rPr>
      <t>冷壓設施</t>
    </r>
  </si>
  <si>
    <t>7940</t>
  </si>
  <si>
    <r>
      <rPr>
        <sz val="10"/>
        <color rgb="FF000000"/>
        <rFont val="微軟正黑體"/>
        <family val="2"/>
        <charset val="136"/>
      </rPr>
      <t>燒毛機　　　　　　　</t>
    </r>
  </si>
  <si>
    <t>7950</t>
  </si>
  <si>
    <r>
      <rPr>
        <sz val="10"/>
        <color rgb="FF000000"/>
        <rFont val="微軟正黑體"/>
        <family val="2"/>
        <charset val="136"/>
      </rPr>
      <t>起毛機　　　　　　　</t>
    </r>
  </si>
  <si>
    <t>7960</t>
  </si>
  <si>
    <r>
      <rPr>
        <sz val="10"/>
        <color rgb="FF000000"/>
        <rFont val="微軟正黑體"/>
        <family val="2"/>
        <charset val="136"/>
      </rPr>
      <t>噴槍</t>
    </r>
    <r>
      <rPr>
        <sz val="10"/>
        <color rgb="FF000000"/>
        <rFont val="Times New Roman"/>
        <family val="1"/>
      </rPr>
      <t xml:space="preserve"> </t>
    </r>
    <r>
      <rPr>
        <sz val="10"/>
        <color rgb="FF000000"/>
        <rFont val="微軟正黑體"/>
        <family val="2"/>
        <charset val="136"/>
      </rPr>
      <t>　　　</t>
    </r>
  </si>
  <si>
    <t>7999</t>
  </si>
  <si>
    <r>
      <rPr>
        <sz val="10"/>
        <color rgb="FF000000"/>
        <rFont val="微軟正黑體"/>
        <family val="2"/>
        <charset val="136"/>
      </rPr>
      <t>其他表面處理設施　　</t>
    </r>
  </si>
  <si>
    <t>8000</t>
  </si>
  <si>
    <r>
      <rPr>
        <sz val="10"/>
        <color rgb="FF000000"/>
        <rFont val="微軟正黑體"/>
        <family val="2"/>
        <charset val="136"/>
      </rPr>
      <t>槽型反應器</t>
    </r>
  </si>
  <si>
    <r>
      <rPr>
        <sz val="10"/>
        <color rgb="FF000000"/>
        <rFont val="微軟正黑體"/>
        <family val="2"/>
        <charset val="136"/>
      </rPr>
      <t>管型反應器</t>
    </r>
  </si>
  <si>
    <r>
      <rPr>
        <sz val="10"/>
        <color rgb="FF000000"/>
        <rFont val="微軟正黑體"/>
        <family val="2"/>
        <charset val="136"/>
      </rPr>
      <t>塔型反應器</t>
    </r>
  </si>
  <si>
    <r>
      <rPr>
        <sz val="10"/>
        <color rgb="FF000000"/>
        <rFont val="微軟正黑體"/>
        <family val="2"/>
        <charset val="136"/>
      </rPr>
      <t>漿體反應器</t>
    </r>
  </si>
  <si>
    <t>8004</t>
  </si>
  <si>
    <r>
      <rPr>
        <sz val="10"/>
        <color rgb="FF000000"/>
        <rFont val="微軟正黑體"/>
        <family val="2"/>
        <charset val="136"/>
      </rPr>
      <t>流體化床反應器</t>
    </r>
  </si>
  <si>
    <t>8010</t>
  </si>
  <si>
    <r>
      <rPr>
        <sz val="10"/>
        <color rgb="FF000000"/>
        <rFont val="微軟正黑體"/>
        <family val="2"/>
        <charset val="136"/>
      </rPr>
      <t>燃硫爐</t>
    </r>
  </si>
  <si>
    <t>8099</t>
  </si>
  <si>
    <r>
      <rPr>
        <sz val="10"/>
        <color rgb="FF000000"/>
        <rFont val="微軟正黑體"/>
        <family val="2"/>
        <charset val="136"/>
      </rPr>
      <t>其他反應設施</t>
    </r>
  </si>
  <si>
    <t>8100</t>
  </si>
  <si>
    <r>
      <rPr>
        <sz val="10"/>
        <color rgb="FF000000"/>
        <rFont val="微軟正黑體"/>
        <family val="2"/>
        <charset val="136"/>
      </rPr>
      <t>填充式吸收塔</t>
    </r>
  </si>
  <si>
    <t>8101</t>
  </si>
  <si>
    <r>
      <rPr>
        <sz val="10"/>
        <color rgb="FF000000"/>
        <rFont val="微軟正黑體"/>
        <family val="2"/>
        <charset val="136"/>
      </rPr>
      <t>板層式吸收塔</t>
    </r>
  </si>
  <si>
    <t>8102</t>
  </si>
  <si>
    <r>
      <rPr>
        <sz val="10"/>
        <color rgb="FF000000"/>
        <rFont val="微軟正黑體"/>
        <family val="2"/>
        <charset val="136"/>
      </rPr>
      <t>噴霧式吸收塔</t>
    </r>
  </si>
  <si>
    <t>8103</t>
  </si>
  <si>
    <r>
      <rPr>
        <sz val="10"/>
        <color rgb="FF000000"/>
        <rFont val="微軟正黑體"/>
        <family val="2"/>
        <charset val="136"/>
      </rPr>
      <t>濕壁式吸收塔</t>
    </r>
  </si>
  <si>
    <t>8104</t>
  </si>
  <si>
    <r>
      <rPr>
        <sz val="10"/>
        <color rgb="FF000000"/>
        <rFont val="微軟正黑體"/>
        <family val="2"/>
        <charset val="136"/>
      </rPr>
      <t>氣泡式吸收塔</t>
    </r>
  </si>
  <si>
    <t>8199</t>
  </si>
  <si>
    <r>
      <rPr>
        <sz val="10"/>
        <color rgb="FF000000"/>
        <rFont val="微軟正黑體"/>
        <family val="2"/>
        <charset val="136"/>
      </rPr>
      <t>其他吸收塔</t>
    </r>
  </si>
  <si>
    <t>8200</t>
  </si>
  <si>
    <r>
      <rPr>
        <sz val="10"/>
        <color rgb="FF000000"/>
        <rFont val="微軟正黑體"/>
        <family val="2"/>
        <charset val="136"/>
      </rPr>
      <t>化成槽</t>
    </r>
    <r>
      <rPr>
        <sz val="10"/>
        <color rgb="FF000000"/>
        <rFont val="Times New Roman"/>
        <family val="1"/>
      </rPr>
      <t>(</t>
    </r>
    <r>
      <rPr>
        <sz val="10"/>
        <color rgb="FF000000"/>
        <rFont val="微軟正黑體"/>
        <family val="2"/>
        <charset val="136"/>
      </rPr>
      <t>區</t>
    </r>
    <r>
      <rPr>
        <sz val="10"/>
        <color rgb="FF000000"/>
        <rFont val="Times New Roman"/>
        <family val="1"/>
      </rPr>
      <t>)</t>
    </r>
  </si>
  <si>
    <t>8210</t>
  </si>
  <si>
    <r>
      <rPr>
        <sz val="10"/>
        <color rgb="FF000000"/>
        <rFont val="微軟正黑體"/>
        <family val="2"/>
        <charset val="136"/>
      </rPr>
      <t>電解槽</t>
    </r>
    <r>
      <rPr>
        <sz val="10"/>
        <color rgb="FF000000"/>
        <rFont val="Times New Roman"/>
        <family val="1"/>
      </rPr>
      <t>(</t>
    </r>
    <r>
      <rPr>
        <sz val="10"/>
        <color rgb="FF000000"/>
        <rFont val="微軟正黑體"/>
        <family val="2"/>
        <charset val="136"/>
      </rPr>
      <t>區</t>
    </r>
    <r>
      <rPr>
        <sz val="10"/>
        <color rgb="FF000000"/>
        <rFont val="Times New Roman"/>
        <family val="1"/>
      </rPr>
      <t>)</t>
    </r>
  </si>
  <si>
    <t>8220</t>
  </si>
  <si>
    <r>
      <rPr>
        <sz val="10"/>
        <color rgb="FF000000"/>
        <rFont val="微軟正黑體"/>
        <family val="2"/>
        <charset val="136"/>
      </rPr>
      <t>蝕刻槽</t>
    </r>
    <r>
      <rPr>
        <sz val="10"/>
        <color rgb="FF000000"/>
        <rFont val="Times New Roman"/>
        <family val="1"/>
      </rPr>
      <t>(</t>
    </r>
    <r>
      <rPr>
        <sz val="10"/>
        <color rgb="FF000000"/>
        <rFont val="微軟正黑體"/>
        <family val="2"/>
        <charset val="136"/>
      </rPr>
      <t>區</t>
    </r>
    <r>
      <rPr>
        <sz val="10"/>
        <color rgb="FF000000"/>
        <rFont val="Times New Roman"/>
        <family val="1"/>
      </rPr>
      <t>)</t>
    </r>
  </si>
  <si>
    <t>8230</t>
  </si>
  <si>
    <r>
      <rPr>
        <sz val="10"/>
        <color rgb="FF000000"/>
        <rFont val="微軟正黑體"/>
        <family val="2"/>
        <charset val="136"/>
      </rPr>
      <t>電鍍設施</t>
    </r>
    <r>
      <rPr>
        <sz val="10"/>
        <color rgb="FF000000"/>
        <rFont val="Times New Roman"/>
        <family val="1"/>
      </rPr>
      <t>(</t>
    </r>
    <r>
      <rPr>
        <sz val="10"/>
        <color rgb="FF000000"/>
        <rFont val="微軟正黑體"/>
        <family val="2"/>
        <charset val="136"/>
      </rPr>
      <t>區</t>
    </r>
    <r>
      <rPr>
        <sz val="10"/>
        <color rgb="FF000000"/>
        <rFont val="Times New Roman"/>
        <family val="1"/>
      </rPr>
      <t>)</t>
    </r>
  </si>
  <si>
    <t>8298</t>
  </si>
  <si>
    <r>
      <rPr>
        <sz val="10"/>
        <color rgb="FF000000"/>
        <rFont val="微軟正黑體"/>
        <family val="2"/>
        <charset val="136"/>
      </rPr>
      <t>預焙陽極炭塊與煤碳電極</t>
    </r>
  </si>
  <si>
    <t>8299</t>
  </si>
  <si>
    <r>
      <rPr>
        <sz val="10"/>
        <color rgb="FF000000"/>
        <rFont val="微軟正黑體"/>
        <family val="2"/>
        <charset val="136"/>
      </rPr>
      <t>其他電化學反應設施</t>
    </r>
  </si>
  <si>
    <t>8300</t>
  </si>
  <si>
    <r>
      <rPr>
        <sz val="10"/>
        <color rgb="FF000000"/>
        <rFont val="微軟正黑體"/>
        <family val="2"/>
        <charset val="136"/>
      </rPr>
      <t>固定床式吸附設施</t>
    </r>
  </si>
  <si>
    <t>8301</t>
  </si>
  <si>
    <r>
      <rPr>
        <sz val="10"/>
        <color rgb="FF000000"/>
        <rFont val="微軟正黑體"/>
        <family val="2"/>
        <charset val="136"/>
      </rPr>
      <t>流化床式吸附設施</t>
    </r>
  </si>
  <si>
    <t>8302</t>
  </si>
  <si>
    <r>
      <rPr>
        <sz val="10"/>
        <color rgb="FF000000"/>
        <rFont val="微軟正黑體"/>
        <family val="2"/>
        <charset val="136"/>
      </rPr>
      <t>移動床式吸附設施</t>
    </r>
  </si>
  <si>
    <t>8303</t>
  </si>
  <si>
    <r>
      <rPr>
        <sz val="10"/>
        <color rgb="FF000000"/>
        <rFont val="微軟正黑體"/>
        <family val="2"/>
        <charset val="136"/>
      </rPr>
      <t>攪拌式吸附設施</t>
    </r>
  </si>
  <si>
    <t>8397</t>
  </si>
  <si>
    <r>
      <rPr>
        <sz val="10"/>
        <color rgb="FF000000"/>
        <rFont val="微軟正黑體"/>
        <family val="2"/>
        <charset val="136"/>
      </rPr>
      <t>污泥厭氧消化槽</t>
    </r>
  </si>
  <si>
    <t>8398</t>
  </si>
  <si>
    <r>
      <rPr>
        <sz val="10"/>
        <color rgb="FF000000"/>
        <rFont val="微軟正黑體"/>
        <family val="2"/>
        <charset val="136"/>
      </rPr>
      <t>上流式厭氧污泥槽</t>
    </r>
  </si>
  <si>
    <t>8399</t>
  </si>
  <si>
    <r>
      <rPr>
        <sz val="10"/>
        <color rgb="FF000000"/>
        <rFont val="微軟正黑體"/>
        <family val="2"/>
        <charset val="136"/>
      </rPr>
      <t>其他吸附設施</t>
    </r>
  </si>
  <si>
    <r>
      <rPr>
        <sz val="10"/>
        <color rgb="FF000000"/>
        <rFont val="微軟正黑體"/>
        <family val="2"/>
        <charset val="136"/>
      </rPr>
      <t>固、液萃取設施　　　　　　</t>
    </r>
  </si>
  <si>
    <t>8410</t>
  </si>
  <si>
    <r>
      <rPr>
        <sz val="10"/>
        <color rgb="FF000000"/>
        <rFont val="微軟正黑體"/>
        <family val="2"/>
        <charset val="136"/>
      </rPr>
      <t>液、液萃取設施　　　　　　</t>
    </r>
  </si>
  <si>
    <t>8420</t>
  </si>
  <si>
    <r>
      <rPr>
        <sz val="10"/>
        <color rgb="FF000000"/>
        <rFont val="微軟正黑體"/>
        <family val="2"/>
        <charset val="136"/>
      </rPr>
      <t>瀝濾（固體萃取）設施　</t>
    </r>
  </si>
  <si>
    <t>8499</t>
  </si>
  <si>
    <r>
      <rPr>
        <sz val="10"/>
        <color rgb="FF000000"/>
        <rFont val="微軟正黑體"/>
        <family val="2"/>
        <charset val="136"/>
      </rPr>
      <t>其他萃取設施</t>
    </r>
  </si>
  <si>
    <t>8500</t>
  </si>
  <si>
    <r>
      <rPr>
        <sz val="10"/>
        <color rgb="FF000000"/>
        <rFont val="微軟正黑體"/>
        <family val="2"/>
        <charset val="136"/>
      </rPr>
      <t>脫附塔</t>
    </r>
  </si>
  <si>
    <r>
      <rPr>
        <sz val="10"/>
        <color rgb="FF000000"/>
        <rFont val="微軟正黑體"/>
        <family val="2"/>
        <charset val="136"/>
      </rPr>
      <t>再生爐</t>
    </r>
  </si>
  <si>
    <t>8599</t>
  </si>
  <si>
    <r>
      <rPr>
        <sz val="10"/>
        <color rgb="FF000000"/>
        <rFont val="微軟正黑體"/>
        <family val="2"/>
        <charset val="136"/>
      </rPr>
      <t>其他脫附設施</t>
    </r>
  </si>
  <si>
    <t>8600</t>
  </si>
  <si>
    <r>
      <rPr>
        <sz val="10"/>
        <color rgb="FF000000"/>
        <rFont val="微軟正黑體"/>
        <family val="2"/>
        <charset val="136"/>
      </rPr>
      <t>噴霧式洗滌器</t>
    </r>
  </si>
  <si>
    <r>
      <rPr>
        <sz val="10"/>
        <color rgb="FF000000"/>
        <rFont val="微軟正黑體"/>
        <family val="2"/>
        <charset val="136"/>
      </rPr>
      <t>填充床式洗滌器</t>
    </r>
  </si>
  <si>
    <r>
      <rPr>
        <sz val="10"/>
        <color rgb="FF000000"/>
        <rFont val="微軟正黑體"/>
        <family val="2"/>
        <charset val="136"/>
      </rPr>
      <t>文式洗滌器</t>
    </r>
  </si>
  <si>
    <t>8630</t>
  </si>
  <si>
    <r>
      <rPr>
        <sz val="10"/>
        <color rgb="FF000000"/>
        <rFont val="微軟正黑體"/>
        <family val="2"/>
        <charset val="136"/>
      </rPr>
      <t>旋風式洗滌器</t>
    </r>
  </si>
  <si>
    <r>
      <rPr>
        <sz val="10"/>
        <color rgb="FF000000"/>
        <rFont val="微軟正黑體"/>
        <family val="2"/>
        <charset val="136"/>
      </rPr>
      <t>其他洗滌器</t>
    </r>
  </si>
  <si>
    <t>8800</t>
  </si>
  <si>
    <r>
      <rPr>
        <sz val="10"/>
        <color rgb="FF000000"/>
        <rFont val="微軟正黑體"/>
        <family val="2"/>
        <charset val="136"/>
      </rPr>
      <t>冷凝設施</t>
    </r>
  </si>
  <si>
    <r>
      <rPr>
        <sz val="10"/>
        <color rgb="FF000000"/>
        <rFont val="微軟正黑體"/>
        <family val="2"/>
        <charset val="136"/>
      </rPr>
      <t>驟冷設施</t>
    </r>
  </si>
  <si>
    <t>8810</t>
  </si>
  <si>
    <r>
      <rPr>
        <sz val="10"/>
        <color rgb="FF000000"/>
        <rFont val="微軟正黑體"/>
        <family val="2"/>
        <charset val="136"/>
      </rPr>
      <t>濃縮設施　　　　　　　</t>
    </r>
  </si>
  <si>
    <t>8820</t>
  </si>
  <si>
    <r>
      <rPr>
        <sz val="10"/>
        <color rgb="FF000000"/>
        <rFont val="微軟正黑體"/>
        <family val="2"/>
        <charset val="136"/>
      </rPr>
      <t>汽提設施　　　　</t>
    </r>
  </si>
  <si>
    <t>8830</t>
  </si>
  <si>
    <r>
      <rPr>
        <sz val="10"/>
        <color rgb="FF000000"/>
        <rFont val="微軟正黑體"/>
        <family val="2"/>
        <charset val="136"/>
      </rPr>
      <t>離子交換　　　　　　　</t>
    </r>
  </si>
  <si>
    <t>8840</t>
  </si>
  <si>
    <r>
      <rPr>
        <sz val="10"/>
        <color rgb="FF000000"/>
        <rFont val="微軟正黑體"/>
        <family val="2"/>
        <charset val="136"/>
      </rPr>
      <t>填充式蒸</t>
    </r>
    <r>
      <rPr>
        <sz val="10"/>
        <color rgb="FF000000"/>
        <rFont val="Times New Roman"/>
        <family val="1"/>
      </rPr>
      <t>(</t>
    </r>
    <r>
      <rPr>
        <sz val="10"/>
        <color rgb="FF000000"/>
        <rFont val="微軟正黑體"/>
        <family val="2"/>
        <charset val="136"/>
      </rPr>
      <t>精</t>
    </r>
    <r>
      <rPr>
        <sz val="10"/>
        <color rgb="FF000000"/>
        <rFont val="Times New Roman"/>
        <family val="1"/>
      </rPr>
      <t>)</t>
    </r>
    <r>
      <rPr>
        <sz val="10"/>
        <color rgb="FF000000"/>
        <rFont val="微軟正黑體"/>
        <family val="2"/>
        <charset val="136"/>
      </rPr>
      <t>餾裝置　</t>
    </r>
  </si>
  <si>
    <t>8841</t>
  </si>
  <si>
    <r>
      <rPr>
        <sz val="10"/>
        <color rgb="FF000000"/>
        <rFont val="微軟正黑體"/>
        <family val="2"/>
        <charset val="136"/>
      </rPr>
      <t>板層式蒸</t>
    </r>
    <r>
      <rPr>
        <sz val="10"/>
        <color rgb="FF000000"/>
        <rFont val="Times New Roman"/>
        <family val="1"/>
      </rPr>
      <t>(</t>
    </r>
    <r>
      <rPr>
        <sz val="10"/>
        <color rgb="FF000000"/>
        <rFont val="微軟正黑體"/>
        <family val="2"/>
        <charset val="136"/>
      </rPr>
      <t>精</t>
    </r>
    <r>
      <rPr>
        <sz val="10"/>
        <color rgb="FF000000"/>
        <rFont val="Times New Roman"/>
        <family val="1"/>
      </rPr>
      <t>)</t>
    </r>
    <r>
      <rPr>
        <sz val="10"/>
        <color rgb="FF000000"/>
        <rFont val="微軟正黑體"/>
        <family val="2"/>
        <charset val="136"/>
      </rPr>
      <t>餾裝置　</t>
    </r>
  </si>
  <si>
    <t>8842</t>
  </si>
  <si>
    <r>
      <rPr>
        <sz val="10"/>
        <color rgb="FF000000"/>
        <rFont val="微軟正黑體"/>
        <family val="2"/>
        <charset val="136"/>
      </rPr>
      <t>急驟式蒸</t>
    </r>
    <r>
      <rPr>
        <sz val="10"/>
        <color rgb="FF000000"/>
        <rFont val="Times New Roman"/>
        <family val="1"/>
      </rPr>
      <t>(</t>
    </r>
    <r>
      <rPr>
        <sz val="10"/>
        <color rgb="FF000000"/>
        <rFont val="微軟正黑體"/>
        <family val="2"/>
        <charset val="136"/>
      </rPr>
      <t>精</t>
    </r>
    <r>
      <rPr>
        <sz val="10"/>
        <color rgb="FF000000"/>
        <rFont val="Times New Roman"/>
        <family val="1"/>
      </rPr>
      <t>)</t>
    </r>
    <r>
      <rPr>
        <sz val="10"/>
        <color rgb="FF000000"/>
        <rFont val="微軟正黑體"/>
        <family val="2"/>
        <charset val="136"/>
      </rPr>
      <t>餾裝置　</t>
    </r>
  </si>
  <si>
    <t>8850</t>
  </si>
  <si>
    <r>
      <rPr>
        <sz val="10"/>
        <color rgb="FF000000"/>
        <rFont val="微軟正黑體"/>
        <family val="2"/>
        <charset val="136"/>
      </rPr>
      <t>溶解設施　　　　　　　</t>
    </r>
  </si>
  <si>
    <t>8860</t>
  </si>
  <si>
    <r>
      <rPr>
        <sz val="10"/>
        <color rgb="FF000000"/>
        <rFont val="微軟正黑體"/>
        <family val="2"/>
        <charset val="136"/>
      </rPr>
      <t>冷卻式結晶設施　　　　</t>
    </r>
  </si>
  <si>
    <t>8861</t>
  </si>
  <si>
    <r>
      <rPr>
        <sz val="10"/>
        <color rgb="FF000000"/>
        <rFont val="微軟正黑體"/>
        <family val="2"/>
        <charset val="136"/>
      </rPr>
      <t>蒸發式結晶設施　　　　</t>
    </r>
  </si>
  <si>
    <t>8862</t>
  </si>
  <si>
    <r>
      <rPr>
        <sz val="10"/>
        <color rgb="FF000000"/>
        <rFont val="微軟正黑體"/>
        <family val="2"/>
        <charset val="136"/>
      </rPr>
      <t>其他結晶設施　　　　　</t>
    </r>
  </si>
  <si>
    <t>8870</t>
  </si>
  <si>
    <r>
      <rPr>
        <sz val="10"/>
        <color rgb="FF000000"/>
        <rFont val="微軟正黑體"/>
        <family val="2"/>
        <charset val="136"/>
      </rPr>
      <t>單一蒸發器</t>
    </r>
    <r>
      <rPr>
        <sz val="10"/>
        <color rgb="FF000000"/>
        <rFont val="Times New Roman"/>
        <family val="1"/>
      </rPr>
      <t xml:space="preserve"> </t>
    </r>
    <r>
      <rPr>
        <sz val="10"/>
        <color rgb="FF000000"/>
        <rFont val="微軟正黑體"/>
        <family val="2"/>
        <charset val="136"/>
      </rPr>
      <t>　　　　　</t>
    </r>
  </si>
  <si>
    <t>8871</t>
  </si>
  <si>
    <r>
      <rPr>
        <sz val="10"/>
        <color rgb="FF000000"/>
        <rFont val="微軟正黑體"/>
        <family val="2"/>
        <charset val="136"/>
      </rPr>
      <t>多重效蒸發設施　　　　</t>
    </r>
  </si>
  <si>
    <t>8872</t>
  </si>
  <si>
    <r>
      <rPr>
        <sz val="10"/>
        <color rgb="FF000000"/>
        <rFont val="微軟正黑體"/>
        <family val="2"/>
        <charset val="136"/>
      </rPr>
      <t>多段急驟式蒸發設施　　</t>
    </r>
  </si>
  <si>
    <t>8873</t>
  </si>
  <si>
    <r>
      <rPr>
        <sz val="10"/>
        <color rgb="FF000000"/>
        <rFont val="微軟正黑體"/>
        <family val="2"/>
        <charset val="136"/>
      </rPr>
      <t>蒸氣壓縮式蒸發設施　　　</t>
    </r>
  </si>
  <si>
    <t>8880</t>
  </si>
  <si>
    <r>
      <rPr>
        <sz val="10"/>
        <color rgb="FF000000"/>
        <rFont val="微軟正黑體"/>
        <family val="2"/>
        <charset val="136"/>
      </rPr>
      <t>過濾設施　　　　　　　</t>
    </r>
  </si>
  <si>
    <t>8890</t>
  </si>
  <si>
    <r>
      <rPr>
        <sz val="10"/>
        <color rgb="FF000000"/>
        <rFont val="微軟正黑體"/>
        <family val="2"/>
        <charset val="136"/>
      </rPr>
      <t>濾煙艙</t>
    </r>
    <r>
      <rPr>
        <sz val="10"/>
        <color rgb="FF000000"/>
        <rFont val="Times New Roman"/>
        <family val="1"/>
      </rPr>
      <t xml:space="preserve"> </t>
    </r>
    <r>
      <rPr>
        <sz val="10"/>
        <color rgb="FF000000"/>
        <rFont val="微軟正黑體"/>
        <family val="2"/>
        <charset val="136"/>
      </rPr>
      <t>　　　　　　　</t>
    </r>
  </si>
  <si>
    <t>8900</t>
  </si>
  <si>
    <r>
      <rPr>
        <sz val="10"/>
        <color rgb="FF000000"/>
        <rFont val="微軟正黑體"/>
        <family val="2"/>
        <charset val="136"/>
      </rPr>
      <t>漂白設施　　　　　　　</t>
    </r>
  </si>
  <si>
    <t>8910</t>
  </si>
  <si>
    <r>
      <rPr>
        <sz val="10"/>
        <color rgb="FF000000"/>
        <rFont val="微軟正黑體"/>
        <family val="2"/>
        <charset val="136"/>
      </rPr>
      <t>煉油工業硫磺回收系統</t>
    </r>
    <r>
      <rPr>
        <sz val="10"/>
        <color rgb="FF000000"/>
        <rFont val="Times New Roman"/>
        <family val="1"/>
      </rPr>
      <t xml:space="preserve"> H2S</t>
    </r>
  </si>
  <si>
    <t>8911</t>
  </si>
  <si>
    <r>
      <rPr>
        <sz val="10"/>
        <color rgb="FF000000"/>
        <rFont val="微軟正黑體"/>
        <family val="2"/>
        <charset val="136"/>
      </rPr>
      <t>己乙酸回收成硝酸設備</t>
    </r>
  </si>
  <si>
    <t>8920</t>
  </si>
  <si>
    <r>
      <rPr>
        <sz val="10"/>
        <color rgb="FF000000"/>
        <rFont val="微軟正黑體"/>
        <family val="2"/>
        <charset val="136"/>
      </rPr>
      <t>化學工業觸媒再生裝置　</t>
    </r>
  </si>
  <si>
    <t>8930</t>
  </si>
  <si>
    <r>
      <rPr>
        <sz val="10"/>
        <color rgb="FF000000"/>
        <rFont val="微軟正黑體"/>
        <family val="2"/>
        <charset val="136"/>
      </rPr>
      <t>再沸器</t>
    </r>
  </si>
  <si>
    <t>8940</t>
  </si>
  <si>
    <r>
      <rPr>
        <sz val="10"/>
        <color rgb="FF000000"/>
        <rFont val="微軟正黑體"/>
        <family val="2"/>
        <charset val="136"/>
      </rPr>
      <t>石油化學加熱爐　　</t>
    </r>
  </si>
  <si>
    <t>8950</t>
  </si>
  <si>
    <r>
      <rPr>
        <sz val="10"/>
        <color rgb="FF000000"/>
        <rFont val="微軟正黑體"/>
        <family val="2"/>
        <charset val="136"/>
      </rPr>
      <t>裂解爐</t>
    </r>
  </si>
  <si>
    <t>8980</t>
  </si>
  <si>
    <r>
      <rPr>
        <sz val="10"/>
        <color rgb="FF000000"/>
        <rFont val="微軟正黑體"/>
        <family val="2"/>
        <charset val="136"/>
      </rPr>
      <t>緩充設備</t>
    </r>
    <r>
      <rPr>
        <sz val="10"/>
        <color rgb="FF000000"/>
        <rFont val="Times New Roman"/>
        <family val="1"/>
      </rPr>
      <t>(</t>
    </r>
    <r>
      <rPr>
        <sz val="10"/>
        <color rgb="FF000000"/>
        <rFont val="微軟正黑體"/>
        <family val="2"/>
        <charset val="136"/>
      </rPr>
      <t>含蓄積器</t>
    </r>
    <r>
      <rPr>
        <sz val="10"/>
        <color rgb="FF000000"/>
        <rFont val="Times New Roman"/>
        <family val="1"/>
      </rPr>
      <t>)</t>
    </r>
  </si>
  <si>
    <t>8981</t>
  </si>
  <si>
    <r>
      <rPr>
        <sz val="10"/>
        <color rgb="FF000000"/>
        <rFont val="微軟正黑體"/>
        <family val="2"/>
        <charset val="136"/>
      </rPr>
      <t>氣液分離器</t>
    </r>
  </si>
  <si>
    <t>8982</t>
  </si>
  <si>
    <r>
      <rPr>
        <sz val="10"/>
        <color rgb="FF000000"/>
        <rFont val="微軟正黑體"/>
        <family val="2"/>
        <charset val="136"/>
      </rPr>
      <t>液液分離器</t>
    </r>
    <r>
      <rPr>
        <sz val="10"/>
        <color rgb="FF000000"/>
        <rFont val="Times New Roman"/>
        <family val="1"/>
      </rPr>
      <t xml:space="preserve"> </t>
    </r>
    <r>
      <rPr>
        <sz val="10"/>
        <color rgb="FF000000"/>
        <rFont val="微軟正黑體"/>
        <family val="2"/>
        <charset val="136"/>
      </rPr>
      <t>　　</t>
    </r>
  </si>
  <si>
    <t>8983</t>
  </si>
  <si>
    <r>
      <rPr>
        <sz val="10"/>
        <color rgb="FF000000"/>
        <rFont val="微軟正黑體"/>
        <family val="2"/>
        <charset val="136"/>
      </rPr>
      <t>真空泵浦</t>
    </r>
    <r>
      <rPr>
        <sz val="10"/>
        <color rgb="FF000000"/>
        <rFont val="Times New Roman"/>
        <family val="1"/>
      </rPr>
      <t xml:space="preserve"> </t>
    </r>
    <r>
      <rPr>
        <sz val="10"/>
        <color rgb="FF000000"/>
        <rFont val="微軟正黑體"/>
        <family val="2"/>
        <charset val="136"/>
      </rPr>
      <t>　　</t>
    </r>
  </si>
  <si>
    <t>8984</t>
  </si>
  <si>
    <r>
      <rPr>
        <sz val="10"/>
        <color rgb="FF000000"/>
        <rFont val="微軟正黑體"/>
        <family val="2"/>
        <charset val="136"/>
      </rPr>
      <t>蒸氣噴射器</t>
    </r>
    <r>
      <rPr>
        <sz val="10"/>
        <color rgb="FF000000"/>
        <rFont val="Times New Roman"/>
        <family val="1"/>
      </rPr>
      <t xml:space="preserve"> </t>
    </r>
    <r>
      <rPr>
        <sz val="10"/>
        <color rgb="FF000000"/>
        <rFont val="微軟正黑體"/>
        <family val="2"/>
        <charset val="136"/>
      </rPr>
      <t>　　</t>
    </r>
  </si>
  <si>
    <t>8985</t>
  </si>
  <si>
    <r>
      <rPr>
        <sz val="10"/>
        <color rgb="FF000000"/>
        <rFont val="微軟正黑體"/>
        <family val="2"/>
        <charset val="136"/>
      </rPr>
      <t>熱井</t>
    </r>
  </si>
  <si>
    <t>8992</t>
  </si>
  <si>
    <r>
      <rPr>
        <sz val="10"/>
        <color rgb="FF000000"/>
        <rFont val="微軟正黑體"/>
        <family val="2"/>
        <charset val="136"/>
      </rPr>
      <t>觸媒破壞</t>
    </r>
  </si>
  <si>
    <t>8993</t>
  </si>
  <si>
    <r>
      <rPr>
        <sz val="10"/>
        <color rgb="FF000000"/>
        <rFont val="微軟正黑體"/>
        <family val="2"/>
        <charset val="136"/>
      </rPr>
      <t>高壓工廠</t>
    </r>
    <r>
      <rPr>
        <sz val="10"/>
        <color rgb="FF000000"/>
        <rFont val="Times New Roman"/>
        <family val="1"/>
      </rPr>
      <t>(&gt; 7 bar)-</t>
    </r>
    <r>
      <rPr>
        <sz val="10"/>
        <color rgb="FF000000"/>
        <rFont val="微軟正黑體"/>
        <family val="2"/>
        <charset val="136"/>
      </rPr>
      <t>選擇性催化破壞</t>
    </r>
  </si>
  <si>
    <t>8994</t>
  </si>
  <si>
    <r>
      <rPr>
        <sz val="10"/>
        <color rgb="FF000000"/>
        <rFont val="微軟正黑體"/>
        <family val="2"/>
        <charset val="136"/>
      </rPr>
      <t>高壓工廠</t>
    </r>
    <r>
      <rPr>
        <sz val="10"/>
        <color rgb="FF000000"/>
        <rFont val="Times New Roman"/>
        <family val="1"/>
      </rPr>
      <t>(&gt; 7 bar)-</t>
    </r>
    <r>
      <rPr>
        <sz val="10"/>
        <color rgb="FF000000"/>
        <rFont val="微軟正黑體"/>
        <family val="2"/>
        <charset val="136"/>
      </rPr>
      <t>非選擇性催化破壞</t>
    </r>
  </si>
  <si>
    <t>8995</t>
  </si>
  <si>
    <r>
      <rPr>
        <sz val="10"/>
        <color rgb="FF000000"/>
        <rFont val="微軟正黑體"/>
        <family val="2"/>
        <charset val="136"/>
      </rPr>
      <t>中壓工廠</t>
    </r>
    <r>
      <rPr>
        <sz val="10"/>
        <color rgb="FF000000"/>
        <rFont val="Times New Roman"/>
        <family val="1"/>
      </rPr>
      <t>(&lt; 6 bar)-</t>
    </r>
    <r>
      <rPr>
        <sz val="10"/>
        <color rgb="FF000000"/>
        <rFont val="微軟正黑體"/>
        <family val="2"/>
        <charset val="136"/>
      </rPr>
      <t>選擇性催化破壞</t>
    </r>
  </si>
  <si>
    <t>8996</t>
  </si>
  <si>
    <r>
      <rPr>
        <sz val="10"/>
        <color rgb="FF000000"/>
        <rFont val="微軟正黑體"/>
        <family val="2"/>
        <charset val="136"/>
      </rPr>
      <t>中壓工廠</t>
    </r>
    <r>
      <rPr>
        <sz val="10"/>
        <color rgb="FF000000"/>
        <rFont val="Times New Roman"/>
        <family val="1"/>
      </rPr>
      <t>(&lt; 6 bar)-</t>
    </r>
    <r>
      <rPr>
        <sz val="10"/>
        <color rgb="FF000000"/>
        <rFont val="微軟正黑體"/>
        <family val="2"/>
        <charset val="136"/>
      </rPr>
      <t>非選擇性催化破壞</t>
    </r>
  </si>
  <si>
    <t>8997</t>
  </si>
  <si>
    <r>
      <rPr>
        <sz val="10"/>
        <color rgb="FF000000"/>
        <rFont val="微軟正黑體"/>
        <family val="2"/>
        <charset val="136"/>
      </rPr>
      <t>大氣壓工廠</t>
    </r>
    <r>
      <rPr>
        <sz val="10"/>
        <color rgb="FF000000"/>
        <rFont val="Times New Roman"/>
        <family val="1"/>
      </rPr>
      <t>-</t>
    </r>
    <r>
      <rPr>
        <sz val="10"/>
        <color rgb="FF000000"/>
        <rFont val="微軟正黑體"/>
        <family val="2"/>
        <charset val="136"/>
      </rPr>
      <t>選擇性催化破壞</t>
    </r>
  </si>
  <si>
    <t>8998</t>
  </si>
  <si>
    <r>
      <rPr>
        <sz val="10"/>
        <color rgb="FF000000"/>
        <rFont val="微軟正黑體"/>
        <family val="2"/>
        <charset val="136"/>
      </rPr>
      <t>大氣壓工廠</t>
    </r>
    <r>
      <rPr>
        <sz val="10"/>
        <color rgb="FF000000"/>
        <rFont val="Times New Roman"/>
        <family val="1"/>
      </rPr>
      <t>-</t>
    </r>
    <r>
      <rPr>
        <sz val="10"/>
        <color rgb="FF000000"/>
        <rFont val="微軟正黑體"/>
        <family val="2"/>
        <charset val="136"/>
      </rPr>
      <t>非選擇性催化破壞</t>
    </r>
  </si>
  <si>
    <t>8999</t>
  </si>
  <si>
    <r>
      <rPr>
        <sz val="10"/>
        <color rgb="FF000000"/>
        <rFont val="微軟正黑體"/>
        <family val="2"/>
        <charset val="136"/>
      </rPr>
      <t>其他化學操作單元設施</t>
    </r>
  </si>
  <si>
    <t>9000</t>
  </si>
  <si>
    <r>
      <rPr>
        <sz val="10"/>
        <color rgb="FF000000"/>
        <rFont val="微軟正黑體"/>
        <family val="2"/>
        <charset val="136"/>
      </rPr>
      <t>點焊設施　　　　　</t>
    </r>
  </si>
  <si>
    <t>9001</t>
  </si>
  <si>
    <r>
      <rPr>
        <sz val="10"/>
        <color rgb="FF000000"/>
        <rFont val="微軟正黑體"/>
        <family val="2"/>
        <charset val="136"/>
      </rPr>
      <t>消毒室</t>
    </r>
  </si>
  <si>
    <t>9002</t>
  </si>
  <si>
    <r>
      <rPr>
        <sz val="10"/>
        <color rgb="FF000000"/>
        <rFont val="微軟正黑體"/>
        <family val="2"/>
        <charset val="136"/>
      </rPr>
      <t>組立設施</t>
    </r>
  </si>
  <si>
    <t>9003</t>
  </si>
  <si>
    <r>
      <rPr>
        <sz val="10"/>
        <color rgb="FF000000"/>
        <rFont val="微軟正黑體"/>
        <family val="2"/>
        <charset val="136"/>
      </rPr>
      <t>閥</t>
    </r>
  </si>
  <si>
    <t>9004</t>
  </si>
  <si>
    <r>
      <rPr>
        <sz val="10"/>
        <color rgb="FF000000"/>
        <rFont val="微軟正黑體"/>
        <family val="2"/>
        <charset val="136"/>
      </rPr>
      <t>幫浦</t>
    </r>
  </si>
  <si>
    <t>9005</t>
  </si>
  <si>
    <r>
      <rPr>
        <sz val="10"/>
        <color rgb="FF000000"/>
        <rFont val="微軟正黑體"/>
        <family val="2"/>
        <charset val="136"/>
      </rPr>
      <t>壓縮機</t>
    </r>
  </si>
  <si>
    <t>9006</t>
  </si>
  <si>
    <r>
      <rPr>
        <sz val="10"/>
        <color rgb="FF000000"/>
        <rFont val="微軟正黑體"/>
        <family val="2"/>
        <charset val="136"/>
      </rPr>
      <t>乾洗機</t>
    </r>
  </si>
  <si>
    <t>9007</t>
  </si>
  <si>
    <r>
      <rPr>
        <sz val="10"/>
        <color rgb="FF000000"/>
        <rFont val="微軟正黑體"/>
        <family val="2"/>
        <charset val="136"/>
      </rPr>
      <t>加油站</t>
    </r>
  </si>
  <si>
    <t>9008</t>
  </si>
  <si>
    <r>
      <rPr>
        <sz val="10"/>
        <color rgb="FF000000"/>
        <rFont val="微軟正黑體"/>
        <family val="2"/>
        <charset val="136"/>
      </rPr>
      <t>粘砂設施</t>
    </r>
  </si>
  <si>
    <t>9009</t>
  </si>
  <si>
    <r>
      <rPr>
        <sz val="10"/>
        <color rgb="FF000000"/>
        <rFont val="微軟正黑體"/>
        <family val="2"/>
        <charset val="136"/>
      </rPr>
      <t>秤重設備</t>
    </r>
    <r>
      <rPr>
        <sz val="10"/>
        <color rgb="FF000000"/>
        <rFont val="Times New Roman"/>
        <family val="1"/>
      </rPr>
      <t xml:space="preserve"> </t>
    </r>
    <r>
      <rPr>
        <sz val="10"/>
        <color rgb="FF000000"/>
        <rFont val="微軟正黑體"/>
        <family val="2"/>
        <charset val="136"/>
      </rPr>
      <t>　　</t>
    </r>
  </si>
  <si>
    <r>
      <rPr>
        <sz val="10"/>
        <color rgb="FF000000"/>
        <rFont val="微軟正黑體"/>
        <family val="2"/>
        <charset val="136"/>
      </rPr>
      <t>貯料倉　　　　　　</t>
    </r>
  </si>
  <si>
    <t>9011</t>
  </si>
  <si>
    <r>
      <rPr>
        <sz val="10"/>
        <color rgb="FF000000"/>
        <rFont val="微軟正黑體"/>
        <family val="2"/>
        <charset val="136"/>
      </rPr>
      <t>包裝機　　　　　　</t>
    </r>
  </si>
  <si>
    <t>9012</t>
  </si>
  <si>
    <r>
      <rPr>
        <sz val="10"/>
        <color rgb="FF000000"/>
        <rFont val="微軟正黑體"/>
        <family val="2"/>
        <charset val="136"/>
      </rPr>
      <t>鐵水前處理</t>
    </r>
  </si>
  <si>
    <t>9013</t>
  </si>
  <si>
    <r>
      <rPr>
        <sz val="10"/>
        <color rgb="FF000000"/>
        <rFont val="微軟正黑體"/>
        <family val="2"/>
        <charset val="136"/>
      </rPr>
      <t>脫蠟機</t>
    </r>
  </si>
  <si>
    <t>9014</t>
  </si>
  <si>
    <r>
      <rPr>
        <sz val="10"/>
        <color rgb="FF000000"/>
        <rFont val="微軟正黑體"/>
        <family val="2"/>
        <charset val="136"/>
      </rPr>
      <t>貯料區</t>
    </r>
  </si>
  <si>
    <t>9015</t>
  </si>
  <si>
    <r>
      <rPr>
        <sz val="10"/>
        <color rgb="FF000000"/>
        <rFont val="微軟正黑體"/>
        <family val="2"/>
        <charset val="136"/>
      </rPr>
      <t>包裝區</t>
    </r>
  </si>
  <si>
    <t>9016</t>
  </si>
  <si>
    <r>
      <rPr>
        <sz val="10"/>
        <color rgb="FF000000"/>
        <rFont val="微軟正黑體"/>
        <family val="2"/>
        <charset val="136"/>
      </rPr>
      <t>木工作業區</t>
    </r>
  </si>
  <si>
    <t>9017</t>
  </si>
  <si>
    <r>
      <rPr>
        <sz val="10"/>
        <color rgb="FF000000"/>
        <rFont val="微軟正黑體"/>
        <family val="2"/>
        <charset val="136"/>
      </rPr>
      <t>製鞋作業區</t>
    </r>
  </si>
  <si>
    <r>
      <rPr>
        <sz val="10"/>
        <color rgb="FF000000"/>
        <rFont val="微軟正黑體"/>
        <family val="2"/>
        <charset val="136"/>
      </rPr>
      <t>表面清洗區</t>
    </r>
  </si>
  <si>
    <t>9021</t>
  </si>
  <si>
    <r>
      <rPr>
        <sz val="10"/>
        <color rgb="FF000000"/>
        <rFont val="微軟正黑體"/>
        <family val="2"/>
        <charset val="136"/>
      </rPr>
      <t>表面塗裝區</t>
    </r>
  </si>
  <si>
    <t>9022</t>
  </si>
  <si>
    <r>
      <rPr>
        <sz val="10"/>
        <color rgb="FF000000"/>
        <rFont val="微軟正黑體"/>
        <family val="2"/>
        <charset val="136"/>
      </rPr>
      <t>離子植入機</t>
    </r>
  </si>
  <si>
    <t>9024</t>
  </si>
  <si>
    <r>
      <rPr>
        <sz val="10"/>
        <color rgb="FF000000"/>
        <rFont val="微軟正黑體"/>
        <family val="2"/>
        <charset val="136"/>
      </rPr>
      <t>蝕刻機</t>
    </r>
  </si>
  <si>
    <t>9027</t>
  </si>
  <si>
    <r>
      <rPr>
        <sz val="10"/>
        <color rgb="FF000000"/>
        <rFont val="微軟正黑體"/>
        <family val="2"/>
        <charset val="136"/>
      </rPr>
      <t>化學蒸著沈積機</t>
    </r>
  </si>
  <si>
    <t>9028</t>
  </si>
  <si>
    <r>
      <rPr>
        <sz val="10"/>
        <color rgb="FF000000"/>
        <rFont val="微軟正黑體"/>
        <family val="2"/>
        <charset val="136"/>
      </rPr>
      <t>氧化爐管</t>
    </r>
  </si>
  <si>
    <t>9029</t>
  </si>
  <si>
    <r>
      <rPr>
        <sz val="10"/>
        <color rgb="FF000000"/>
        <rFont val="微軟正黑體"/>
        <family val="2"/>
        <charset val="136"/>
      </rPr>
      <t>沾錫設施</t>
    </r>
  </si>
  <si>
    <t>9030</t>
  </si>
  <si>
    <r>
      <rPr>
        <sz val="10"/>
        <color rgb="FF000000"/>
        <rFont val="微軟正黑體"/>
        <family val="2"/>
        <charset val="136"/>
      </rPr>
      <t>電子作業氧化區</t>
    </r>
  </si>
  <si>
    <r>
      <rPr>
        <sz val="10"/>
        <color rgb="FF000000"/>
        <rFont val="微軟正黑體"/>
        <family val="2"/>
        <charset val="136"/>
      </rPr>
      <t>電子作業擴散區</t>
    </r>
  </si>
  <si>
    <t>9032</t>
  </si>
  <si>
    <r>
      <rPr>
        <sz val="10"/>
        <color rgb="FF000000"/>
        <rFont val="微軟正黑體"/>
        <family val="2"/>
        <charset val="136"/>
      </rPr>
      <t>電子作業研磨區</t>
    </r>
  </si>
  <si>
    <t>9033</t>
  </si>
  <si>
    <r>
      <rPr>
        <sz val="10"/>
        <color rgb="FF000000"/>
        <rFont val="微軟正黑體"/>
        <family val="2"/>
        <charset val="136"/>
      </rPr>
      <t>電子作業黃光區</t>
    </r>
  </si>
  <si>
    <t>9034</t>
  </si>
  <si>
    <r>
      <rPr>
        <sz val="10"/>
        <color rgb="FF000000"/>
        <rFont val="微軟正黑體"/>
        <family val="2"/>
        <charset val="136"/>
      </rPr>
      <t>電子作業切割區</t>
    </r>
  </si>
  <si>
    <t>9035</t>
  </si>
  <si>
    <r>
      <rPr>
        <sz val="10"/>
        <color rgb="FF000000"/>
        <rFont val="微軟正黑體"/>
        <family val="2"/>
        <charset val="136"/>
      </rPr>
      <t>電子作業離子植入區</t>
    </r>
  </si>
  <si>
    <t>9036</t>
  </si>
  <si>
    <r>
      <rPr>
        <sz val="10"/>
        <color rgb="FF000000"/>
        <rFont val="微軟正黑體"/>
        <family val="2"/>
        <charset val="136"/>
      </rPr>
      <t>電子作業沾錫區</t>
    </r>
  </si>
  <si>
    <t>9037</t>
  </si>
  <si>
    <r>
      <rPr>
        <sz val="10"/>
        <color rgb="FF000000"/>
        <rFont val="微軟正黑體"/>
        <family val="2"/>
        <charset val="136"/>
      </rPr>
      <t>紡織作業區</t>
    </r>
  </si>
  <si>
    <t>9038</t>
  </si>
  <si>
    <r>
      <rPr>
        <sz val="10"/>
        <color rgb="FF000000"/>
        <rFont val="微軟正黑體"/>
        <family val="2"/>
        <charset val="136"/>
      </rPr>
      <t>研磨區</t>
    </r>
  </si>
  <si>
    <r>
      <rPr>
        <sz val="10"/>
        <color rgb="FF000000"/>
        <rFont val="微軟正黑體"/>
        <family val="2"/>
        <charset val="136"/>
      </rPr>
      <t>成型作業區</t>
    </r>
  </si>
  <si>
    <t>9040</t>
  </si>
  <si>
    <r>
      <rPr>
        <sz val="10"/>
        <color rgb="FF000000"/>
        <rFont val="微軟正黑體"/>
        <family val="2"/>
        <charset val="136"/>
      </rPr>
      <t>乾蝕刻區</t>
    </r>
  </si>
  <si>
    <t>9041</t>
  </si>
  <si>
    <r>
      <rPr>
        <sz val="10"/>
        <color rgb="FF000000"/>
        <rFont val="微軟正黑體"/>
        <family val="2"/>
        <charset val="136"/>
      </rPr>
      <t>濕蝕刻區</t>
    </r>
  </si>
  <si>
    <t>9042</t>
  </si>
  <si>
    <r>
      <rPr>
        <sz val="10"/>
        <color rgb="FF000000"/>
        <rFont val="微軟正黑體"/>
        <family val="2"/>
        <charset val="136"/>
      </rPr>
      <t>化學蒸鍍區</t>
    </r>
  </si>
  <si>
    <t>9043</t>
  </si>
  <si>
    <r>
      <rPr>
        <sz val="10"/>
        <color rgb="FF000000"/>
        <rFont val="微軟正黑體"/>
        <family val="2"/>
        <charset val="136"/>
      </rPr>
      <t>電鍍作業區</t>
    </r>
  </si>
  <si>
    <t>9794</t>
  </si>
  <si>
    <r>
      <rPr>
        <sz val="10"/>
        <color rgb="FF000000"/>
        <rFont val="微軟正黑體"/>
        <family val="2"/>
        <charset val="136"/>
      </rPr>
      <t>酚製造之進料設備</t>
    </r>
  </si>
  <si>
    <r>
      <rPr>
        <sz val="10"/>
        <color rgb="FF000000"/>
        <rFont val="微軟正黑體"/>
        <family val="2"/>
        <charset val="136"/>
      </rPr>
      <t>化糞池</t>
    </r>
  </si>
  <si>
    <t>9796</t>
  </si>
  <si>
    <r>
      <rPr>
        <sz val="10"/>
        <color rgb="FF000000"/>
        <rFont val="微軟正黑體"/>
        <family val="2"/>
        <charset val="136"/>
      </rPr>
      <t>堆煤場</t>
    </r>
  </si>
  <si>
    <t>9797</t>
  </si>
  <si>
    <r>
      <rPr>
        <sz val="10"/>
        <color rgb="FF000000"/>
        <rFont val="微軟正黑體"/>
        <family val="2"/>
        <charset val="136"/>
      </rPr>
      <t>管路設施</t>
    </r>
  </si>
  <si>
    <r>
      <rPr>
        <sz val="10"/>
        <color rgb="FF000000"/>
        <rFont val="微軟正黑體"/>
        <family val="2"/>
        <charset val="136"/>
      </rPr>
      <t>消防設施</t>
    </r>
  </si>
  <si>
    <t>9799</t>
  </si>
  <si>
    <r>
      <rPr>
        <sz val="10"/>
        <color rgb="FF000000"/>
        <rFont val="微軟正黑體"/>
        <family val="2"/>
        <charset val="136"/>
      </rPr>
      <t>運輸作業車輛</t>
    </r>
  </si>
  <si>
    <t>9800</t>
  </si>
  <si>
    <r>
      <rPr>
        <sz val="10"/>
        <color rgb="FF000000"/>
        <rFont val="微軟正黑體"/>
        <family val="2"/>
        <charset val="136"/>
      </rPr>
      <t>掩埋設施</t>
    </r>
  </si>
  <si>
    <t>9997</t>
  </si>
  <si>
    <r>
      <rPr>
        <sz val="10"/>
        <color rgb="FF000000"/>
        <rFont val="微軟正黑體"/>
        <family val="2"/>
        <charset val="136"/>
      </rPr>
      <t>無量測設施</t>
    </r>
  </si>
  <si>
    <t>9998</t>
  </si>
  <si>
    <r>
      <rPr>
        <sz val="10"/>
        <color rgb="FF000000"/>
        <rFont val="微軟正黑體"/>
        <family val="2"/>
        <charset val="136"/>
      </rPr>
      <t>無防治</t>
    </r>
    <r>
      <rPr>
        <sz val="10"/>
        <color rgb="FF000000"/>
        <rFont val="Times New Roman"/>
        <family val="1"/>
      </rPr>
      <t>/</t>
    </r>
    <r>
      <rPr>
        <sz val="10"/>
        <color rgb="FF000000"/>
        <rFont val="微軟正黑體"/>
        <family val="2"/>
        <charset val="136"/>
      </rPr>
      <t>處理設備</t>
    </r>
  </si>
  <si>
    <r>
      <rPr>
        <sz val="10"/>
        <color rgb="FF000000"/>
        <rFont val="微軟正黑體"/>
        <family val="2"/>
        <charset val="136"/>
      </rPr>
      <t>其他未歸類設施</t>
    </r>
  </si>
  <si>
    <t>A100</t>
  </si>
  <si>
    <r>
      <rPr>
        <sz val="10"/>
        <color rgb="FF000000"/>
        <rFont val="微軟正黑體"/>
        <family val="2"/>
        <charset val="136"/>
      </rPr>
      <t>一氧化碳轉化槽</t>
    </r>
  </si>
  <si>
    <t>A101</t>
  </si>
  <si>
    <r>
      <rPr>
        <sz val="10"/>
        <color rgb="FF000000"/>
        <rFont val="微軟正黑體"/>
        <family val="2"/>
        <charset val="136"/>
      </rPr>
      <t>廢氣焚化爐</t>
    </r>
  </si>
  <si>
    <t>A109</t>
  </si>
  <si>
    <r>
      <rPr>
        <sz val="10"/>
        <color rgb="FF000000"/>
        <rFont val="微軟正黑體"/>
        <family val="2"/>
        <charset val="136"/>
      </rPr>
      <t>其他後燃燒器</t>
    </r>
  </si>
  <si>
    <t>A110</t>
  </si>
  <si>
    <r>
      <rPr>
        <sz val="10"/>
        <color rgb="FF000000"/>
        <rFont val="微軟正黑體"/>
        <family val="2"/>
        <charset val="136"/>
      </rPr>
      <t>高燃燒塔</t>
    </r>
  </si>
  <si>
    <t>A119</t>
  </si>
  <si>
    <r>
      <rPr>
        <sz val="10"/>
        <color rgb="FF000000"/>
        <rFont val="微軟正黑體"/>
        <family val="2"/>
        <charset val="136"/>
      </rPr>
      <t>其他廢氣燃燒塔</t>
    </r>
  </si>
  <si>
    <t>A120</t>
  </si>
  <si>
    <r>
      <rPr>
        <sz val="10"/>
        <color rgb="FF000000"/>
        <rFont val="微軟正黑體"/>
        <family val="2"/>
        <charset val="136"/>
      </rPr>
      <t>脈動式袋式集塵器</t>
    </r>
  </si>
  <si>
    <t>A121</t>
  </si>
  <si>
    <r>
      <rPr>
        <sz val="10"/>
        <color rgb="FF000000"/>
        <rFont val="微軟正黑體"/>
        <family val="2"/>
        <charset val="136"/>
      </rPr>
      <t>空氣逆洗式袋式集塵器</t>
    </r>
  </si>
  <si>
    <t>A122</t>
  </si>
  <si>
    <r>
      <rPr>
        <sz val="10"/>
        <color rgb="FF000000"/>
        <rFont val="微軟正黑體"/>
        <family val="2"/>
        <charset val="136"/>
      </rPr>
      <t>振動式袋式集塵器</t>
    </r>
  </si>
  <si>
    <t>A129</t>
  </si>
  <si>
    <r>
      <rPr>
        <sz val="10"/>
        <color rgb="FF000000"/>
        <rFont val="微軟正黑體"/>
        <family val="2"/>
        <charset val="136"/>
      </rPr>
      <t>其他袋式集塵器</t>
    </r>
  </si>
  <si>
    <t>A130</t>
  </si>
  <si>
    <r>
      <rPr>
        <sz val="10"/>
        <color rgb="FF000000"/>
        <rFont val="微軟正黑體"/>
        <family val="2"/>
        <charset val="136"/>
      </rPr>
      <t>旋風分離器</t>
    </r>
  </si>
  <si>
    <t>A133</t>
  </si>
  <si>
    <r>
      <rPr>
        <sz val="10"/>
        <color rgb="FF000000"/>
        <rFont val="微軟正黑體"/>
        <family val="2"/>
        <charset val="136"/>
      </rPr>
      <t>沈降室</t>
    </r>
  </si>
  <si>
    <t>A139</t>
  </si>
  <si>
    <r>
      <rPr>
        <sz val="10"/>
        <color rgb="FF000000"/>
        <rFont val="微軟正黑體"/>
        <family val="2"/>
        <charset val="136"/>
      </rPr>
      <t>其他慣性收集器</t>
    </r>
  </si>
  <si>
    <t>A140</t>
  </si>
  <si>
    <r>
      <rPr>
        <sz val="10"/>
        <color rgb="FF000000"/>
        <rFont val="微軟正黑體"/>
        <family val="2"/>
        <charset val="136"/>
      </rPr>
      <t>靜電集塵器</t>
    </r>
  </si>
  <si>
    <t>A150</t>
  </si>
  <si>
    <t>A160</t>
  </si>
  <si>
    <r>
      <rPr>
        <sz val="10"/>
        <color rgb="FF000000"/>
        <rFont val="微軟正黑體"/>
        <family val="2"/>
        <charset val="136"/>
      </rPr>
      <t>洗滌塔</t>
    </r>
  </si>
  <si>
    <t>A167</t>
  </si>
  <si>
    <r>
      <rPr>
        <sz val="10"/>
        <color rgb="FF000000"/>
        <rFont val="微軟正黑體"/>
        <family val="2"/>
        <charset val="136"/>
      </rPr>
      <t>文式洗滌塔</t>
    </r>
  </si>
  <si>
    <t>A168</t>
  </si>
  <si>
    <r>
      <rPr>
        <sz val="10"/>
        <color rgb="FF000000"/>
        <rFont val="微軟正黑體"/>
        <family val="2"/>
        <charset val="136"/>
      </rPr>
      <t>乾式排煙脫硫</t>
    </r>
  </si>
  <si>
    <t>A169</t>
  </si>
  <si>
    <r>
      <rPr>
        <sz val="10"/>
        <color rgb="FF000000"/>
        <rFont val="微軟正黑體"/>
        <family val="2"/>
        <charset val="136"/>
      </rPr>
      <t>濕式排煙脫硫</t>
    </r>
  </si>
  <si>
    <t>A179</t>
  </si>
  <si>
    <r>
      <rPr>
        <sz val="10"/>
        <color rgb="FF000000"/>
        <rFont val="微軟正黑體"/>
        <family val="2"/>
        <charset val="136"/>
      </rPr>
      <t>其他洗滌、吸收塔</t>
    </r>
    <r>
      <rPr>
        <sz val="10"/>
        <color rgb="FF000000"/>
        <rFont val="Times New Roman"/>
        <family val="1"/>
      </rPr>
      <t>(</t>
    </r>
    <r>
      <rPr>
        <sz val="10"/>
        <color rgb="FF000000"/>
        <rFont val="微軟正黑體"/>
        <family val="2"/>
        <charset val="136"/>
      </rPr>
      <t>器</t>
    </r>
    <r>
      <rPr>
        <sz val="10"/>
        <color rgb="FF000000"/>
        <rFont val="Times New Roman"/>
        <family val="1"/>
      </rPr>
      <t>)</t>
    </r>
  </si>
  <si>
    <t>A180</t>
  </si>
  <si>
    <r>
      <rPr>
        <sz val="10"/>
        <color rgb="FF000000"/>
        <rFont val="微軟正黑體"/>
        <family val="2"/>
        <charset val="136"/>
      </rPr>
      <t>吸附設備</t>
    </r>
  </si>
  <si>
    <t>A190</t>
  </si>
  <si>
    <r>
      <rPr>
        <sz val="10"/>
        <color rgb="FF000000"/>
        <rFont val="微軟正黑體"/>
        <family val="2"/>
        <charset val="136"/>
      </rPr>
      <t>冷凝器</t>
    </r>
  </si>
  <si>
    <t>A200</t>
  </si>
  <si>
    <r>
      <rPr>
        <sz val="10"/>
        <color rgb="FF000000"/>
        <rFont val="微軟正黑體"/>
        <family val="2"/>
        <charset val="136"/>
      </rPr>
      <t>選擇觸媒還原</t>
    </r>
    <r>
      <rPr>
        <sz val="10"/>
        <color rgb="FF000000"/>
        <rFont val="Times New Roman"/>
        <family val="1"/>
      </rPr>
      <t>(SCR)</t>
    </r>
    <r>
      <rPr>
        <sz val="10"/>
        <color rgb="FF000000"/>
        <rFont val="微軟正黑體"/>
        <family val="2"/>
        <charset val="136"/>
      </rPr>
      <t>設備</t>
    </r>
  </si>
  <si>
    <t>A201</t>
  </si>
  <si>
    <r>
      <rPr>
        <sz val="10"/>
        <color rgb="FF000000"/>
        <rFont val="微軟正黑體"/>
        <family val="2"/>
        <charset val="136"/>
      </rPr>
      <t>選擇無觸媒還原</t>
    </r>
    <r>
      <rPr>
        <sz val="10"/>
        <color rgb="FF000000"/>
        <rFont val="Times New Roman"/>
        <family val="1"/>
      </rPr>
      <t>(SNCR)</t>
    </r>
    <r>
      <rPr>
        <sz val="10"/>
        <color rgb="FF000000"/>
        <rFont val="微軟正黑體"/>
        <family val="2"/>
        <charset val="136"/>
      </rPr>
      <t>設備</t>
    </r>
  </si>
  <si>
    <t>A210</t>
  </si>
  <si>
    <r>
      <rPr>
        <b/>
        <sz val="10"/>
        <color rgb="FF000000"/>
        <rFont val="微軟正黑體"/>
        <family val="2"/>
        <charset val="136"/>
      </rPr>
      <t>原燃物料代碼</t>
    </r>
  </si>
  <si>
    <r>
      <rPr>
        <b/>
        <sz val="10"/>
        <color rgb="FF000000"/>
        <rFont val="微軟正黑體"/>
        <family val="2"/>
        <charset val="136"/>
      </rPr>
      <t>原燃物料名稱</t>
    </r>
  </si>
  <si>
    <t>000099</t>
  </si>
  <si>
    <r>
      <rPr>
        <sz val="10"/>
        <color rgb="FF000000"/>
        <rFont val="微軟正黑體"/>
        <family val="2"/>
        <charset val="136"/>
      </rPr>
      <t>水稻</t>
    </r>
  </si>
  <si>
    <r>
      <rPr>
        <sz val="10"/>
        <color rgb="FF000000"/>
        <rFont val="微軟正黑體"/>
        <family val="2"/>
        <charset val="136"/>
      </rPr>
      <t>陸稻</t>
    </r>
  </si>
  <si>
    <r>
      <rPr>
        <sz val="10"/>
        <color rgb="FF000000"/>
        <rFont val="微軟正黑體"/>
        <family val="2"/>
        <charset val="136"/>
      </rPr>
      <t>大麥</t>
    </r>
  </si>
  <si>
    <r>
      <rPr>
        <sz val="10"/>
        <color rgb="FF000000"/>
        <rFont val="微軟正黑體"/>
        <family val="2"/>
        <charset val="136"/>
      </rPr>
      <t>小麥</t>
    </r>
  </si>
  <si>
    <r>
      <rPr>
        <sz val="10"/>
        <color rgb="FF000000"/>
        <rFont val="微軟正黑體"/>
        <family val="2"/>
        <charset val="136"/>
      </rPr>
      <t>花豆</t>
    </r>
  </si>
  <si>
    <r>
      <rPr>
        <sz val="10"/>
        <color rgb="FF000000"/>
        <rFont val="微軟正黑體"/>
        <family val="2"/>
        <charset val="136"/>
      </rPr>
      <t>紅豆</t>
    </r>
  </si>
  <si>
    <r>
      <rPr>
        <sz val="10"/>
        <color rgb="FF000000"/>
        <rFont val="微軟正黑體"/>
        <family val="2"/>
        <charset val="136"/>
      </rPr>
      <t>粟（小米）</t>
    </r>
  </si>
  <si>
    <t>010008</t>
  </si>
  <si>
    <r>
      <rPr>
        <sz val="10"/>
        <color rgb="FF000000"/>
        <rFont val="微軟正黑體"/>
        <family val="2"/>
        <charset val="136"/>
      </rPr>
      <t>黑麥</t>
    </r>
  </si>
  <si>
    <r>
      <rPr>
        <sz val="10"/>
        <color rgb="FF000000"/>
        <rFont val="微軟正黑體"/>
        <family val="2"/>
        <charset val="136"/>
      </rPr>
      <t>落花生</t>
    </r>
  </si>
  <si>
    <t>010010</t>
  </si>
  <si>
    <r>
      <rPr>
        <sz val="10"/>
        <color rgb="FF000000"/>
        <rFont val="微軟正黑體"/>
        <family val="2"/>
        <charset val="136"/>
      </rPr>
      <t>蜀黍（高粱）</t>
    </r>
  </si>
  <si>
    <r>
      <rPr>
        <sz val="10"/>
        <color rgb="FF000000"/>
        <rFont val="微軟正黑體"/>
        <family val="2"/>
        <charset val="136"/>
      </rPr>
      <t>綠豆</t>
    </r>
  </si>
  <si>
    <r>
      <rPr>
        <sz val="10"/>
        <color rgb="FF000000"/>
        <rFont val="微軟正黑體"/>
        <family val="2"/>
        <charset val="136"/>
      </rPr>
      <t>大豆</t>
    </r>
    <r>
      <rPr>
        <sz val="10"/>
        <color rgb="FF000000"/>
        <rFont val="Times New Roman"/>
        <family val="1"/>
      </rPr>
      <t>(</t>
    </r>
    <r>
      <rPr>
        <sz val="10"/>
        <color rgb="FF000000"/>
        <rFont val="微軟正黑體"/>
        <family val="2"/>
        <charset val="136"/>
      </rPr>
      <t>黃豆</t>
    </r>
    <r>
      <rPr>
        <sz val="10"/>
        <color rgb="FF000000"/>
        <rFont val="Times New Roman"/>
        <family val="1"/>
      </rPr>
      <t>)</t>
    </r>
  </si>
  <si>
    <t>010013</t>
  </si>
  <si>
    <r>
      <rPr>
        <sz val="10"/>
        <color rgb="FF000000"/>
        <rFont val="微軟正黑體"/>
        <family val="2"/>
        <charset val="136"/>
      </rPr>
      <t>毛豆</t>
    </r>
  </si>
  <si>
    <t>010014</t>
  </si>
  <si>
    <r>
      <rPr>
        <sz val="10"/>
        <color rgb="FF000000"/>
        <rFont val="微軟正黑體"/>
        <family val="2"/>
        <charset val="136"/>
      </rPr>
      <t>蕎麥</t>
    </r>
  </si>
  <si>
    <t>010015</t>
  </si>
  <si>
    <r>
      <rPr>
        <sz val="10"/>
        <color rgb="FF000000"/>
        <rFont val="微軟正黑體"/>
        <family val="2"/>
        <charset val="136"/>
      </rPr>
      <t>薏仁</t>
    </r>
  </si>
  <si>
    <t>010016</t>
  </si>
  <si>
    <r>
      <rPr>
        <sz val="10"/>
        <color rgb="FF000000"/>
        <rFont val="微軟正黑體"/>
        <family val="2"/>
        <charset val="136"/>
      </rPr>
      <t>燕麥</t>
    </r>
  </si>
  <si>
    <t>010017</t>
  </si>
  <si>
    <r>
      <rPr>
        <sz val="10"/>
        <color rgb="FF000000"/>
        <rFont val="微軟正黑體"/>
        <family val="2"/>
        <charset val="136"/>
      </rPr>
      <t>甘藍</t>
    </r>
  </si>
  <si>
    <t>010018</t>
  </si>
  <si>
    <r>
      <rPr>
        <sz val="10"/>
        <color rgb="FF000000"/>
        <rFont val="微軟正黑體"/>
        <family val="2"/>
        <charset val="136"/>
      </rPr>
      <t>大甲藺</t>
    </r>
  </si>
  <si>
    <r>
      <rPr>
        <sz val="10"/>
        <color rgb="FF000000"/>
        <rFont val="微軟正黑體"/>
        <family val="2"/>
        <charset val="136"/>
      </rPr>
      <t>芏苡（三角藺）</t>
    </r>
  </si>
  <si>
    <t>010020</t>
  </si>
  <si>
    <r>
      <rPr>
        <sz val="10"/>
        <color rgb="FF000000"/>
        <rFont val="微軟正黑體"/>
        <family val="2"/>
        <charset val="136"/>
      </rPr>
      <t>洋麻（鐘麻）</t>
    </r>
  </si>
  <si>
    <r>
      <rPr>
        <sz val="10"/>
        <color rgb="FF000000"/>
        <rFont val="微軟正黑體"/>
        <family val="2"/>
        <charset val="136"/>
      </rPr>
      <t>苧麻</t>
    </r>
  </si>
  <si>
    <r>
      <rPr>
        <sz val="10"/>
        <color rgb="FF000000"/>
        <rFont val="微軟正黑體"/>
        <family val="2"/>
        <charset val="136"/>
      </rPr>
      <t>蛇麻</t>
    </r>
  </si>
  <si>
    <r>
      <rPr>
        <sz val="10"/>
        <color rgb="FF000000"/>
        <rFont val="微軟正黑體"/>
        <family val="2"/>
        <charset val="136"/>
      </rPr>
      <t>魚藤</t>
    </r>
  </si>
  <si>
    <t>010024</t>
  </si>
  <si>
    <r>
      <rPr>
        <sz val="10"/>
        <color rgb="FF000000"/>
        <rFont val="微軟正黑體"/>
        <family val="2"/>
        <charset val="136"/>
      </rPr>
      <t>黃麻</t>
    </r>
  </si>
  <si>
    <t>010025</t>
  </si>
  <si>
    <r>
      <rPr>
        <sz val="10"/>
        <color rgb="FF000000"/>
        <rFont val="微軟正黑體"/>
        <family val="2"/>
        <charset val="136"/>
      </rPr>
      <t>棉花</t>
    </r>
  </si>
  <si>
    <t>010026</t>
  </si>
  <si>
    <r>
      <rPr>
        <sz val="10"/>
        <color rgb="FF000000"/>
        <rFont val="微軟正黑體"/>
        <family val="2"/>
        <charset val="136"/>
      </rPr>
      <t>瓊麻</t>
    </r>
  </si>
  <si>
    <t>010027</t>
  </si>
  <si>
    <r>
      <rPr>
        <sz val="10"/>
        <color rgb="FF000000"/>
        <rFont val="微軟正黑體"/>
        <family val="2"/>
        <charset val="136"/>
      </rPr>
      <t>除蟲菊</t>
    </r>
  </si>
  <si>
    <t>010028</t>
  </si>
  <si>
    <r>
      <rPr>
        <sz val="10"/>
        <color rgb="FF000000"/>
        <rFont val="微軟正黑體"/>
        <family val="2"/>
        <charset val="136"/>
      </rPr>
      <t>芝麻</t>
    </r>
  </si>
  <si>
    <r>
      <rPr>
        <sz val="10"/>
        <color rgb="FF000000"/>
        <rFont val="微軟正黑體"/>
        <family val="2"/>
        <charset val="136"/>
      </rPr>
      <t>亞麻</t>
    </r>
  </si>
  <si>
    <t>010030</t>
  </si>
  <si>
    <r>
      <rPr>
        <sz val="10"/>
        <color rgb="FF000000"/>
        <rFont val="微軟正黑體"/>
        <family val="2"/>
        <charset val="136"/>
      </rPr>
      <t>油菜籽</t>
    </r>
  </si>
  <si>
    <r>
      <rPr>
        <sz val="10"/>
        <color rgb="FF000000"/>
        <rFont val="微軟正黑體"/>
        <family val="2"/>
        <charset val="136"/>
      </rPr>
      <t>棕櫚</t>
    </r>
  </si>
  <si>
    <r>
      <rPr>
        <sz val="10"/>
        <color rgb="FF000000"/>
        <rFont val="微軟正黑體"/>
        <family val="2"/>
        <charset val="136"/>
      </rPr>
      <t>蓖麻籽</t>
    </r>
  </si>
  <si>
    <r>
      <rPr>
        <sz val="10"/>
        <color rgb="FF000000"/>
        <rFont val="微軟正黑體"/>
        <family val="2"/>
        <charset val="136"/>
      </rPr>
      <t>胡桃</t>
    </r>
  </si>
  <si>
    <r>
      <rPr>
        <sz val="10"/>
        <color rgb="FF000000"/>
        <rFont val="微軟正黑體"/>
        <family val="2"/>
        <charset val="136"/>
      </rPr>
      <t>咖啡</t>
    </r>
  </si>
  <si>
    <t>010035</t>
  </si>
  <si>
    <r>
      <rPr>
        <sz val="10"/>
        <color rgb="FF000000"/>
        <rFont val="微軟正黑體"/>
        <family val="2"/>
        <charset val="136"/>
      </rPr>
      <t>可可豆</t>
    </r>
  </si>
  <si>
    <t>010036</t>
  </si>
  <si>
    <r>
      <rPr>
        <sz val="10"/>
        <color rgb="FF000000"/>
        <rFont val="微軟正黑體"/>
        <family val="2"/>
        <charset val="136"/>
      </rPr>
      <t>仙草</t>
    </r>
  </si>
  <si>
    <t>010037</t>
  </si>
  <si>
    <r>
      <rPr>
        <sz val="10"/>
        <color rgb="FF000000"/>
        <rFont val="微軟正黑體"/>
        <family val="2"/>
        <charset val="136"/>
      </rPr>
      <t>甜菊</t>
    </r>
  </si>
  <si>
    <t>010038</t>
  </si>
  <si>
    <r>
      <rPr>
        <sz val="10"/>
        <color rgb="FF000000"/>
        <rFont val="微軟正黑體"/>
        <family val="2"/>
        <charset val="136"/>
      </rPr>
      <t>洛神葵</t>
    </r>
  </si>
  <si>
    <r>
      <rPr>
        <sz val="10"/>
        <color rgb="FF000000"/>
        <rFont val="微軟正黑體"/>
        <family val="2"/>
        <charset val="136"/>
      </rPr>
      <t>茶葉</t>
    </r>
  </si>
  <si>
    <t>010040</t>
  </si>
  <si>
    <r>
      <rPr>
        <sz val="10"/>
        <color rgb="FF000000"/>
        <rFont val="微軟正黑體"/>
        <family val="2"/>
        <charset val="136"/>
      </rPr>
      <t>菸草</t>
    </r>
  </si>
  <si>
    <t>010041</t>
  </si>
  <si>
    <r>
      <rPr>
        <sz val="10"/>
        <color rgb="FF000000"/>
        <rFont val="微軟正黑體"/>
        <family val="2"/>
        <charset val="136"/>
      </rPr>
      <t>愛玉子</t>
    </r>
  </si>
  <si>
    <t>010042</t>
  </si>
  <si>
    <r>
      <rPr>
        <sz val="10"/>
        <color rgb="FF000000"/>
        <rFont val="微軟正黑體"/>
        <family val="2"/>
        <charset val="136"/>
      </rPr>
      <t>製糖用甘蔗</t>
    </r>
  </si>
  <si>
    <t>010043</t>
  </si>
  <si>
    <r>
      <rPr>
        <sz val="10"/>
        <color rgb="FF000000"/>
        <rFont val="微軟正黑體"/>
        <family val="2"/>
        <charset val="136"/>
      </rPr>
      <t>食用甘蔗</t>
    </r>
  </si>
  <si>
    <t>010044</t>
  </si>
  <si>
    <r>
      <rPr>
        <sz val="10"/>
        <color rgb="FF000000"/>
        <rFont val="微軟正黑體"/>
        <family val="2"/>
        <charset val="136"/>
      </rPr>
      <t>牧草</t>
    </r>
  </si>
  <si>
    <t>010045</t>
  </si>
  <si>
    <r>
      <rPr>
        <sz val="10"/>
        <color rgb="FF000000"/>
        <rFont val="微軟正黑體"/>
        <family val="2"/>
        <charset val="136"/>
      </rPr>
      <t>桑樹</t>
    </r>
  </si>
  <si>
    <t>010046</t>
  </si>
  <si>
    <r>
      <rPr>
        <sz val="10"/>
        <color rgb="FF000000"/>
        <rFont val="微軟正黑體"/>
        <family val="2"/>
        <charset val="136"/>
      </rPr>
      <t>胡椒</t>
    </r>
  </si>
  <si>
    <t>010047</t>
  </si>
  <si>
    <r>
      <rPr>
        <sz val="10"/>
        <color rgb="FF000000"/>
        <rFont val="微軟正黑體"/>
        <family val="2"/>
        <charset val="136"/>
      </rPr>
      <t>花椒</t>
    </r>
  </si>
  <si>
    <t>010048</t>
  </si>
  <si>
    <r>
      <rPr>
        <sz val="10"/>
        <color rgb="FF000000"/>
        <rFont val="微軟正黑體"/>
        <family val="2"/>
        <charset val="136"/>
      </rPr>
      <t>芥末籽</t>
    </r>
  </si>
  <si>
    <t>010049</t>
  </si>
  <si>
    <r>
      <rPr>
        <sz val="10"/>
        <color rgb="FF000000"/>
        <rFont val="微軟正黑體"/>
        <family val="2"/>
        <charset val="136"/>
      </rPr>
      <t>香茅草</t>
    </r>
  </si>
  <si>
    <t>010050</t>
  </si>
  <si>
    <r>
      <rPr>
        <sz val="10"/>
        <color rgb="FF000000"/>
        <rFont val="微軟正黑體"/>
        <family val="2"/>
        <charset val="136"/>
      </rPr>
      <t>茴香</t>
    </r>
  </si>
  <si>
    <t>010051</t>
  </si>
  <si>
    <r>
      <rPr>
        <sz val="10"/>
        <color rgb="FF000000"/>
        <rFont val="微軟正黑體"/>
        <family val="2"/>
        <charset val="136"/>
      </rPr>
      <t>薄荷</t>
    </r>
  </si>
  <si>
    <t>010052</t>
  </si>
  <si>
    <r>
      <rPr>
        <sz val="10"/>
        <color rgb="FF000000"/>
        <rFont val="微軟正黑體"/>
        <family val="2"/>
        <charset val="136"/>
      </rPr>
      <t>大蒜</t>
    </r>
  </si>
  <si>
    <t>010053</t>
  </si>
  <si>
    <r>
      <rPr>
        <sz val="10"/>
        <color rgb="FF000000"/>
        <rFont val="微軟正黑體"/>
        <family val="2"/>
        <charset val="136"/>
      </rPr>
      <t>山葵</t>
    </r>
  </si>
  <si>
    <t>010054</t>
  </si>
  <si>
    <r>
      <rPr>
        <sz val="10"/>
        <color rgb="FF000000"/>
        <rFont val="微軟正黑體"/>
        <family val="2"/>
        <charset val="136"/>
      </rPr>
      <t>枸杞</t>
    </r>
  </si>
  <si>
    <t>010055</t>
  </si>
  <si>
    <r>
      <rPr>
        <sz val="10"/>
        <color rgb="FF000000"/>
        <rFont val="微軟正黑體"/>
        <family val="2"/>
        <charset val="136"/>
      </rPr>
      <t>柴胡</t>
    </r>
  </si>
  <si>
    <t>010056</t>
  </si>
  <si>
    <r>
      <rPr>
        <sz val="10"/>
        <color rgb="FF000000"/>
        <rFont val="微軟正黑體"/>
        <family val="2"/>
        <charset val="136"/>
      </rPr>
      <t>麥門冬</t>
    </r>
  </si>
  <si>
    <t>010057</t>
  </si>
  <si>
    <r>
      <rPr>
        <sz val="10"/>
        <color rgb="FF000000"/>
        <rFont val="微軟正黑體"/>
        <family val="2"/>
        <charset val="136"/>
      </rPr>
      <t>黃蓍</t>
    </r>
  </si>
  <si>
    <t>010058</t>
  </si>
  <si>
    <r>
      <rPr>
        <sz val="10"/>
        <color rgb="FF000000"/>
        <rFont val="微軟正黑體"/>
        <family val="2"/>
        <charset val="136"/>
      </rPr>
      <t>靈芝</t>
    </r>
  </si>
  <si>
    <t>010059</t>
  </si>
  <si>
    <r>
      <rPr>
        <sz val="10"/>
        <color rgb="FF000000"/>
        <rFont val="微軟正黑體"/>
        <family val="2"/>
        <charset val="136"/>
      </rPr>
      <t>當歸</t>
    </r>
  </si>
  <si>
    <t>010060</t>
  </si>
  <si>
    <r>
      <rPr>
        <sz val="10"/>
        <color rgb="FF000000"/>
        <rFont val="微軟正黑體"/>
        <family val="2"/>
        <charset val="136"/>
      </rPr>
      <t>綠肥作物</t>
    </r>
  </si>
  <si>
    <t>010061</t>
  </si>
  <si>
    <r>
      <rPr>
        <sz val="10"/>
        <color rgb="FF000000"/>
        <rFont val="微軟正黑體"/>
        <family val="2"/>
        <charset val="136"/>
      </rPr>
      <t>土壤處理及施肥</t>
    </r>
  </si>
  <si>
    <t>010062</t>
  </si>
  <si>
    <r>
      <rPr>
        <sz val="10"/>
        <color rgb="FF000000"/>
        <rFont val="微軟正黑體"/>
        <family val="2"/>
        <charset val="136"/>
      </rPr>
      <t>番椒（包括甜椒及辣椒）</t>
    </r>
  </si>
  <si>
    <t>010063</t>
  </si>
  <si>
    <r>
      <rPr>
        <sz val="10"/>
        <color rgb="FF000000"/>
        <rFont val="微軟正黑體"/>
        <family val="2"/>
        <charset val="136"/>
      </rPr>
      <t>蔥類</t>
    </r>
  </si>
  <si>
    <t>010064</t>
  </si>
  <si>
    <r>
      <rPr>
        <sz val="10"/>
        <color rgb="FF000000"/>
        <rFont val="微軟正黑體"/>
        <family val="2"/>
        <charset val="136"/>
      </rPr>
      <t>薑類</t>
    </r>
  </si>
  <si>
    <t>010065</t>
  </si>
  <si>
    <r>
      <rPr>
        <sz val="10"/>
        <color rgb="FF000000"/>
        <rFont val="微軟正黑體"/>
        <family val="2"/>
        <charset val="136"/>
      </rPr>
      <t>洋蔥</t>
    </r>
  </si>
  <si>
    <t>010066</t>
  </si>
  <si>
    <r>
      <rPr>
        <sz val="10"/>
        <color rgb="FF000000"/>
        <rFont val="微軟正黑體"/>
        <family val="2"/>
        <charset val="136"/>
      </rPr>
      <t>玉米</t>
    </r>
  </si>
  <si>
    <t>010067</t>
  </si>
  <si>
    <r>
      <rPr>
        <sz val="10"/>
        <color rgb="FF000000"/>
        <rFont val="微軟正黑體"/>
        <family val="2"/>
        <charset val="136"/>
      </rPr>
      <t>甘藷</t>
    </r>
    <r>
      <rPr>
        <sz val="10"/>
        <color rgb="FF000000"/>
        <rFont val="Times New Roman"/>
        <family val="1"/>
      </rPr>
      <t>(</t>
    </r>
    <r>
      <rPr>
        <sz val="10"/>
        <color rgb="FF000000"/>
        <rFont val="微軟正黑體"/>
        <family val="2"/>
        <charset val="136"/>
      </rPr>
      <t>地瓜</t>
    </r>
    <r>
      <rPr>
        <sz val="10"/>
        <color rgb="FF000000"/>
        <rFont val="Times New Roman"/>
        <family val="1"/>
      </rPr>
      <t>)</t>
    </r>
  </si>
  <si>
    <t>010068</t>
  </si>
  <si>
    <r>
      <rPr>
        <sz val="10"/>
        <color rgb="FF000000"/>
        <rFont val="微軟正黑體"/>
        <family val="2"/>
        <charset val="136"/>
      </rPr>
      <t>山藥</t>
    </r>
  </si>
  <si>
    <t>010069</t>
  </si>
  <si>
    <r>
      <rPr>
        <sz val="10"/>
        <color rgb="FF000000"/>
        <rFont val="微軟正黑體"/>
        <family val="2"/>
        <charset val="136"/>
      </rPr>
      <t>葛鬱金（粉薯）</t>
    </r>
  </si>
  <si>
    <t>010070</t>
  </si>
  <si>
    <r>
      <rPr>
        <sz val="10"/>
        <color rgb="FF000000"/>
        <rFont val="微軟正黑體"/>
        <family val="2"/>
        <charset val="136"/>
      </rPr>
      <t>樹薯</t>
    </r>
  </si>
  <si>
    <t>010071</t>
  </si>
  <si>
    <r>
      <rPr>
        <sz val="10"/>
        <color rgb="FF000000"/>
        <rFont val="微軟正黑體"/>
        <family val="2"/>
        <charset val="136"/>
      </rPr>
      <t>豆薯</t>
    </r>
  </si>
  <si>
    <t>010072</t>
  </si>
  <si>
    <r>
      <rPr>
        <sz val="10"/>
        <color rgb="FF000000"/>
        <rFont val="微軟正黑體"/>
        <family val="2"/>
        <charset val="136"/>
      </rPr>
      <t>芋類</t>
    </r>
    <r>
      <rPr>
        <sz val="10"/>
        <color rgb="FF000000"/>
        <rFont val="Times New Roman"/>
        <family val="1"/>
      </rPr>
      <t>(</t>
    </r>
    <r>
      <rPr>
        <sz val="10"/>
        <color rgb="FF000000"/>
        <rFont val="微軟正黑體"/>
        <family val="2"/>
        <charset val="136"/>
      </rPr>
      <t>芋頭</t>
    </r>
    <r>
      <rPr>
        <sz val="10"/>
        <color rgb="FF000000"/>
        <rFont val="Times New Roman"/>
        <family val="1"/>
      </rPr>
      <t>)</t>
    </r>
  </si>
  <si>
    <t>010073</t>
  </si>
  <si>
    <r>
      <rPr>
        <sz val="10"/>
        <color rgb="FF000000"/>
        <rFont val="微軟正黑體"/>
        <family val="2"/>
        <charset val="136"/>
      </rPr>
      <t>馬鈴薯</t>
    </r>
  </si>
  <si>
    <t>010074</t>
  </si>
  <si>
    <r>
      <rPr>
        <sz val="10"/>
        <color rgb="FF000000"/>
        <rFont val="微軟正黑體"/>
        <family val="2"/>
        <charset val="136"/>
      </rPr>
      <t>冬瓜</t>
    </r>
  </si>
  <si>
    <t>010075</t>
  </si>
  <si>
    <r>
      <rPr>
        <sz val="10"/>
        <color rgb="FF000000"/>
        <rFont val="微軟正黑體"/>
        <family val="2"/>
        <charset val="136"/>
      </rPr>
      <t>瓜子瓜</t>
    </r>
  </si>
  <si>
    <t>010076</t>
  </si>
  <si>
    <r>
      <rPr>
        <sz val="10"/>
        <color rgb="FF000000"/>
        <rFont val="微軟正黑體"/>
        <family val="2"/>
        <charset val="136"/>
      </rPr>
      <t>西瓜</t>
    </r>
  </si>
  <si>
    <t>010077</t>
  </si>
  <si>
    <r>
      <rPr>
        <sz val="10"/>
        <color rgb="FF000000"/>
        <rFont val="微軟正黑體"/>
        <family val="2"/>
        <charset val="136"/>
      </rPr>
      <t>南瓜</t>
    </r>
  </si>
  <si>
    <t>010078</t>
  </si>
  <si>
    <r>
      <rPr>
        <sz val="10"/>
        <color rgb="FF000000"/>
        <rFont val="微軟正黑體"/>
        <family val="2"/>
        <charset val="136"/>
      </rPr>
      <t>胡瓜</t>
    </r>
  </si>
  <si>
    <t>010079</t>
  </si>
  <si>
    <r>
      <rPr>
        <sz val="10"/>
        <color rgb="FF000000"/>
        <rFont val="微軟正黑體"/>
        <family val="2"/>
        <charset val="136"/>
      </rPr>
      <t>苦瓜</t>
    </r>
  </si>
  <si>
    <t>010080</t>
  </si>
  <si>
    <r>
      <rPr>
        <sz val="10"/>
        <color rgb="FF000000"/>
        <rFont val="微軟正黑體"/>
        <family val="2"/>
        <charset val="136"/>
      </rPr>
      <t>甜瓜</t>
    </r>
  </si>
  <si>
    <t>010081</t>
  </si>
  <si>
    <r>
      <rPr>
        <sz val="10"/>
        <color rgb="FF000000"/>
        <rFont val="微軟正黑體"/>
        <family val="2"/>
        <charset val="136"/>
      </rPr>
      <t>越瓜</t>
    </r>
  </si>
  <si>
    <t>010082</t>
  </si>
  <si>
    <r>
      <rPr>
        <sz val="10"/>
        <color rgb="FF000000"/>
        <rFont val="微軟正黑體"/>
        <family val="2"/>
        <charset val="136"/>
      </rPr>
      <t>木瓜</t>
    </r>
  </si>
  <si>
    <t>010083</t>
  </si>
  <si>
    <r>
      <rPr>
        <sz val="10"/>
        <color rgb="FF000000"/>
        <rFont val="微軟正黑體"/>
        <family val="2"/>
        <charset val="136"/>
      </rPr>
      <t>向日葵</t>
    </r>
  </si>
  <si>
    <t>010084</t>
  </si>
  <si>
    <r>
      <rPr>
        <sz val="10"/>
        <color rgb="FF000000"/>
        <rFont val="微軟正黑體"/>
        <family val="2"/>
        <charset val="136"/>
      </rPr>
      <t>杭菊</t>
    </r>
  </si>
  <si>
    <t>010085</t>
  </si>
  <si>
    <r>
      <rPr>
        <sz val="10"/>
        <color rgb="FF000000"/>
        <rFont val="微軟正黑體"/>
        <family val="2"/>
        <charset val="136"/>
      </rPr>
      <t>甜菜</t>
    </r>
  </si>
  <si>
    <t>010086</t>
  </si>
  <si>
    <r>
      <rPr>
        <sz val="10"/>
        <color rgb="FF000000"/>
        <rFont val="微軟正黑體"/>
        <family val="2"/>
        <charset val="136"/>
      </rPr>
      <t>牛蒡</t>
    </r>
  </si>
  <si>
    <t>010087</t>
  </si>
  <si>
    <r>
      <rPr>
        <sz val="10"/>
        <color rgb="FF000000"/>
        <rFont val="微軟正黑體"/>
        <family val="2"/>
        <charset val="136"/>
      </rPr>
      <t>玉米筍</t>
    </r>
  </si>
  <si>
    <t>010088</t>
  </si>
  <si>
    <r>
      <rPr>
        <sz val="10"/>
        <color rgb="FF000000"/>
        <rFont val="微軟正黑體"/>
        <family val="2"/>
        <charset val="136"/>
      </rPr>
      <t>白菜</t>
    </r>
  </si>
  <si>
    <t>010089</t>
  </si>
  <si>
    <r>
      <rPr>
        <sz val="10"/>
        <color rgb="FF000000"/>
        <rFont val="微軟正黑體"/>
        <family val="2"/>
        <charset val="136"/>
      </rPr>
      <t>竹筍</t>
    </r>
  </si>
  <si>
    <t>010090</t>
  </si>
  <si>
    <r>
      <rPr>
        <sz val="10"/>
        <color rgb="FF000000"/>
        <rFont val="微軟正黑體"/>
        <family val="2"/>
        <charset val="136"/>
      </rPr>
      <t>豆芽</t>
    </r>
  </si>
  <si>
    <t>010091</t>
  </si>
  <si>
    <r>
      <rPr>
        <sz val="10"/>
        <color rgb="FF000000"/>
        <rFont val="微軟正黑體"/>
        <family val="2"/>
        <charset val="136"/>
      </rPr>
      <t>芹菜</t>
    </r>
  </si>
  <si>
    <t>010092</t>
  </si>
  <si>
    <r>
      <rPr>
        <sz val="10"/>
        <color rgb="FF000000"/>
        <rFont val="微軟正黑體"/>
        <family val="2"/>
        <charset val="136"/>
      </rPr>
      <t>花椰菜</t>
    </r>
  </si>
  <si>
    <t>010093</t>
  </si>
  <si>
    <r>
      <rPr>
        <sz val="10"/>
        <color rgb="FF000000"/>
        <rFont val="微軟正黑體"/>
        <family val="2"/>
        <charset val="136"/>
      </rPr>
      <t>芥菜</t>
    </r>
  </si>
  <si>
    <t>010094</t>
  </si>
  <si>
    <r>
      <rPr>
        <sz val="10"/>
        <color rgb="FF000000"/>
        <rFont val="微軟正黑體"/>
        <family val="2"/>
        <charset val="136"/>
      </rPr>
      <t>金針菜</t>
    </r>
  </si>
  <si>
    <t>010095</t>
  </si>
  <si>
    <r>
      <rPr>
        <sz val="10"/>
        <color rgb="FF000000"/>
        <rFont val="微軟正黑體"/>
        <family val="2"/>
        <charset val="136"/>
      </rPr>
      <t>青花菜</t>
    </r>
  </si>
  <si>
    <t>010096</t>
  </si>
  <si>
    <r>
      <rPr>
        <sz val="10"/>
        <color rgb="FF000000"/>
        <rFont val="微軟正黑體"/>
        <family val="2"/>
        <charset val="136"/>
      </rPr>
      <t>茄子</t>
    </r>
  </si>
  <si>
    <t>010097</t>
  </si>
  <si>
    <r>
      <rPr>
        <sz val="10"/>
        <color rgb="FF000000"/>
        <rFont val="微軟正黑體"/>
        <family val="2"/>
        <charset val="136"/>
      </rPr>
      <t>韭類</t>
    </r>
  </si>
  <si>
    <t>010098</t>
  </si>
  <si>
    <r>
      <rPr>
        <sz val="10"/>
        <color rgb="FF000000"/>
        <rFont val="微軟正黑體"/>
        <family val="2"/>
        <charset val="136"/>
      </rPr>
      <t>茭白筍</t>
    </r>
  </si>
  <si>
    <t>010099</t>
  </si>
  <si>
    <r>
      <rPr>
        <sz val="10"/>
        <color rgb="FF000000"/>
        <rFont val="微軟正黑體"/>
        <family val="2"/>
        <charset val="136"/>
      </rPr>
      <t>其他雜糧</t>
    </r>
  </si>
  <si>
    <t>010100</t>
  </si>
  <si>
    <r>
      <rPr>
        <sz val="10"/>
        <color rgb="FF000000"/>
        <rFont val="微軟正黑體"/>
        <family val="2"/>
        <charset val="136"/>
      </rPr>
      <t>球莖甘藍</t>
    </r>
  </si>
  <si>
    <t>010101</t>
  </si>
  <si>
    <r>
      <rPr>
        <sz val="10"/>
        <color rgb="FF000000"/>
        <rFont val="微軟正黑體"/>
        <family val="2"/>
        <charset val="136"/>
      </rPr>
      <t>荸薺</t>
    </r>
  </si>
  <si>
    <t>010102</t>
  </si>
  <si>
    <r>
      <rPr>
        <sz val="10"/>
        <color rgb="FF000000"/>
        <rFont val="微軟正黑體"/>
        <family val="2"/>
        <charset val="136"/>
      </rPr>
      <t>莢豌豆</t>
    </r>
  </si>
  <si>
    <t>010103</t>
  </si>
  <si>
    <r>
      <rPr>
        <sz val="10"/>
        <color rgb="FF000000"/>
        <rFont val="微軟正黑體"/>
        <family val="2"/>
        <charset val="136"/>
      </rPr>
      <t>菱角</t>
    </r>
  </si>
  <si>
    <t>010104</t>
  </si>
  <si>
    <r>
      <rPr>
        <sz val="10"/>
        <color rgb="FF000000"/>
        <rFont val="微軟正黑體"/>
        <family val="2"/>
        <charset val="136"/>
      </rPr>
      <t>菜豆</t>
    </r>
  </si>
  <si>
    <t>010105</t>
  </si>
  <si>
    <r>
      <rPr>
        <sz val="10"/>
        <color rgb="FF000000"/>
        <rFont val="微軟正黑體"/>
        <family val="2"/>
        <charset val="136"/>
      </rPr>
      <t>蓮子、藕</t>
    </r>
  </si>
  <si>
    <t>010106</t>
  </si>
  <si>
    <r>
      <rPr>
        <sz val="10"/>
        <color rgb="FF000000"/>
        <rFont val="微軟正黑體"/>
        <family val="2"/>
        <charset val="136"/>
      </rPr>
      <t>甕菜</t>
    </r>
  </si>
  <si>
    <t>010107</t>
  </si>
  <si>
    <r>
      <rPr>
        <sz val="10"/>
        <color rgb="FF000000"/>
        <rFont val="微軟正黑體"/>
        <family val="2"/>
        <charset val="136"/>
      </rPr>
      <t>蘆筍</t>
    </r>
  </si>
  <si>
    <t>010108</t>
  </si>
  <si>
    <r>
      <rPr>
        <sz val="10"/>
        <color rgb="FF000000"/>
        <rFont val="微軟正黑體"/>
        <family val="2"/>
        <charset val="136"/>
      </rPr>
      <t>蘿蔔</t>
    </r>
  </si>
  <si>
    <t>010109</t>
  </si>
  <si>
    <r>
      <rPr>
        <sz val="10"/>
        <color rgb="FF000000"/>
        <rFont val="微軟正黑體"/>
        <family val="2"/>
        <charset val="136"/>
      </rPr>
      <t>蘆薈</t>
    </r>
  </si>
  <si>
    <t>010110</t>
  </si>
  <si>
    <r>
      <rPr>
        <sz val="10"/>
        <color rgb="FF000000"/>
        <rFont val="微軟正黑體"/>
        <family val="2"/>
        <charset val="136"/>
      </rPr>
      <t>蕃茄</t>
    </r>
  </si>
  <si>
    <t>010112</t>
  </si>
  <si>
    <r>
      <rPr>
        <sz val="10"/>
        <color rgb="FF000000"/>
        <rFont val="微軟正黑體"/>
        <family val="2"/>
        <charset val="136"/>
      </rPr>
      <t>百香果</t>
    </r>
  </si>
  <si>
    <t>010113</t>
  </si>
  <si>
    <r>
      <rPr>
        <sz val="10"/>
        <color rgb="FF000000"/>
        <rFont val="微軟正黑體"/>
        <family val="2"/>
        <charset val="136"/>
      </rPr>
      <t>草莓</t>
    </r>
  </si>
  <si>
    <t>010114</t>
  </si>
  <si>
    <r>
      <rPr>
        <sz val="10"/>
        <color rgb="FF000000"/>
        <rFont val="微軟正黑體"/>
        <family val="2"/>
        <charset val="136"/>
      </rPr>
      <t>李</t>
    </r>
  </si>
  <si>
    <t>010115</t>
  </si>
  <si>
    <r>
      <rPr>
        <sz val="10"/>
        <color rgb="FF000000"/>
        <rFont val="微軟正黑體"/>
        <family val="2"/>
        <charset val="136"/>
      </rPr>
      <t>杏</t>
    </r>
  </si>
  <si>
    <t>010116</t>
  </si>
  <si>
    <r>
      <rPr>
        <sz val="10"/>
        <color rgb="FF000000"/>
        <rFont val="微軟正黑體"/>
        <family val="2"/>
        <charset val="136"/>
      </rPr>
      <t>芒果</t>
    </r>
  </si>
  <si>
    <t>010117</t>
  </si>
  <si>
    <r>
      <rPr>
        <sz val="10"/>
        <color rgb="FF000000"/>
        <rFont val="微軟正黑體"/>
        <family val="2"/>
        <charset val="136"/>
      </rPr>
      <t>果桑</t>
    </r>
  </si>
  <si>
    <t>010118</t>
  </si>
  <si>
    <r>
      <rPr>
        <sz val="10"/>
        <color rgb="FF000000"/>
        <rFont val="微軟正黑體"/>
        <family val="2"/>
        <charset val="136"/>
      </rPr>
      <t>枇杷</t>
    </r>
  </si>
  <si>
    <t>010119</t>
  </si>
  <si>
    <r>
      <rPr>
        <sz val="10"/>
        <color rgb="FF000000"/>
        <rFont val="微軟正黑體"/>
        <family val="2"/>
        <charset val="136"/>
      </rPr>
      <t>柿</t>
    </r>
  </si>
  <si>
    <t>010120</t>
  </si>
  <si>
    <r>
      <rPr>
        <sz val="10"/>
        <color rgb="FF000000"/>
        <rFont val="微軟正黑體"/>
        <family val="2"/>
        <charset val="136"/>
      </rPr>
      <t>柑桔類</t>
    </r>
  </si>
  <si>
    <t>010121</t>
  </si>
  <si>
    <r>
      <rPr>
        <sz val="10"/>
        <color rgb="FF000000"/>
        <rFont val="微軟正黑體"/>
        <family val="2"/>
        <charset val="136"/>
      </rPr>
      <t>香蕉</t>
    </r>
  </si>
  <si>
    <t>010122</t>
  </si>
  <si>
    <r>
      <rPr>
        <sz val="10"/>
        <color rgb="FF000000"/>
        <rFont val="微軟正黑體"/>
        <family val="2"/>
        <charset val="136"/>
      </rPr>
      <t>栗</t>
    </r>
  </si>
  <si>
    <t>010123</t>
  </si>
  <si>
    <r>
      <rPr>
        <sz val="10"/>
        <color rgb="FF000000"/>
        <rFont val="微軟正黑體"/>
        <family val="2"/>
        <charset val="136"/>
      </rPr>
      <t>桃</t>
    </r>
  </si>
  <si>
    <t>010124</t>
  </si>
  <si>
    <r>
      <rPr>
        <sz val="10"/>
        <color rgb="FF000000"/>
        <rFont val="微軟正黑體"/>
        <family val="2"/>
        <charset val="136"/>
      </rPr>
      <t>荔枝</t>
    </r>
  </si>
  <si>
    <t>010125</t>
  </si>
  <si>
    <r>
      <rPr>
        <sz val="10"/>
        <color rgb="FF000000"/>
        <rFont val="微軟正黑體"/>
        <family val="2"/>
        <charset val="136"/>
      </rPr>
      <t>梅</t>
    </r>
  </si>
  <si>
    <t>010126</t>
  </si>
  <si>
    <r>
      <rPr>
        <sz val="10"/>
        <color rgb="FF000000"/>
        <rFont val="微軟正黑體"/>
        <family val="2"/>
        <charset val="136"/>
      </rPr>
      <t>梨</t>
    </r>
  </si>
  <si>
    <t>010127</t>
  </si>
  <si>
    <r>
      <rPr>
        <sz val="10"/>
        <color rgb="FF000000"/>
        <rFont val="微軟正黑體"/>
        <family val="2"/>
        <charset val="136"/>
      </rPr>
      <t>棗</t>
    </r>
  </si>
  <si>
    <t>010128</t>
  </si>
  <si>
    <r>
      <rPr>
        <sz val="10"/>
        <color rgb="FF000000"/>
        <rFont val="微軟正黑體"/>
        <family val="2"/>
        <charset val="136"/>
      </rPr>
      <t>番荔枝</t>
    </r>
  </si>
  <si>
    <t>010129</t>
  </si>
  <si>
    <r>
      <rPr>
        <sz val="10"/>
        <color rgb="FF000000"/>
        <rFont val="微軟正黑體"/>
        <family val="2"/>
        <charset val="136"/>
      </rPr>
      <t>番石榴</t>
    </r>
  </si>
  <si>
    <t>010130</t>
  </si>
  <si>
    <r>
      <rPr>
        <sz val="10"/>
        <color rgb="FF000000"/>
        <rFont val="微軟正黑體"/>
        <family val="2"/>
        <charset val="136"/>
      </rPr>
      <t>椰子</t>
    </r>
  </si>
  <si>
    <t>010131</t>
  </si>
  <si>
    <r>
      <rPr>
        <sz val="10"/>
        <color rgb="FF000000"/>
        <rFont val="微軟正黑體"/>
        <family val="2"/>
        <charset val="136"/>
      </rPr>
      <t>楊梅</t>
    </r>
  </si>
  <si>
    <t>010132</t>
  </si>
  <si>
    <r>
      <rPr>
        <sz val="10"/>
        <color rgb="FF000000"/>
        <rFont val="微軟正黑體"/>
        <family val="2"/>
        <charset val="136"/>
      </rPr>
      <t>楊桃</t>
    </r>
  </si>
  <si>
    <t>010133</t>
  </si>
  <si>
    <r>
      <rPr>
        <sz val="10"/>
        <color rgb="FF000000"/>
        <rFont val="微軟正黑體"/>
        <family val="2"/>
        <charset val="136"/>
      </rPr>
      <t>葡萄</t>
    </r>
  </si>
  <si>
    <t>010134</t>
  </si>
  <si>
    <r>
      <rPr>
        <sz val="10"/>
        <color rgb="FF000000"/>
        <rFont val="微軟正黑體"/>
        <family val="2"/>
        <charset val="136"/>
      </rPr>
      <t>鳳梨</t>
    </r>
  </si>
  <si>
    <t>010135</t>
  </si>
  <si>
    <r>
      <rPr>
        <sz val="10"/>
        <color rgb="FF000000"/>
        <rFont val="微軟正黑體"/>
        <family val="2"/>
        <charset val="136"/>
      </rPr>
      <t>蓮霧</t>
    </r>
  </si>
  <si>
    <t>010136</t>
  </si>
  <si>
    <r>
      <rPr>
        <sz val="10"/>
        <color rgb="FF000000"/>
        <rFont val="微軟正黑體"/>
        <family val="2"/>
        <charset val="136"/>
      </rPr>
      <t>橄欖</t>
    </r>
  </si>
  <si>
    <t>010137</t>
  </si>
  <si>
    <r>
      <rPr>
        <sz val="10"/>
        <color rgb="FF000000"/>
        <rFont val="微軟正黑體"/>
        <family val="2"/>
        <charset val="136"/>
      </rPr>
      <t>龍眼</t>
    </r>
  </si>
  <si>
    <t>010138</t>
  </si>
  <si>
    <r>
      <rPr>
        <sz val="10"/>
        <color rgb="FF000000"/>
        <rFont val="微軟正黑體"/>
        <family val="2"/>
        <charset val="136"/>
      </rPr>
      <t>檳榔</t>
    </r>
  </si>
  <si>
    <t>010139</t>
  </si>
  <si>
    <r>
      <rPr>
        <sz val="10"/>
        <color rgb="FF000000"/>
        <rFont val="微軟正黑體"/>
        <family val="2"/>
        <charset val="136"/>
      </rPr>
      <t>蘋果</t>
    </r>
  </si>
  <si>
    <t>010141</t>
  </si>
  <si>
    <r>
      <rPr>
        <sz val="10"/>
        <color rgb="FF000000"/>
        <rFont val="微軟正黑體"/>
        <family val="2"/>
        <charset val="136"/>
      </rPr>
      <t>木耳</t>
    </r>
  </si>
  <si>
    <t>010142</t>
  </si>
  <si>
    <r>
      <rPr>
        <sz val="10"/>
        <color rgb="FF000000"/>
        <rFont val="微軟正黑體"/>
        <family val="2"/>
        <charset val="136"/>
      </rPr>
      <t>金針菇</t>
    </r>
  </si>
  <si>
    <t>010143</t>
  </si>
  <si>
    <r>
      <rPr>
        <sz val="10"/>
        <color rgb="FF000000"/>
        <rFont val="微軟正黑體"/>
        <family val="2"/>
        <charset val="136"/>
      </rPr>
      <t>洋菇</t>
    </r>
  </si>
  <si>
    <t>010144</t>
  </si>
  <si>
    <r>
      <rPr>
        <sz val="10"/>
        <color rgb="FF000000"/>
        <rFont val="微軟正黑體"/>
        <family val="2"/>
        <charset val="136"/>
      </rPr>
      <t>香菇</t>
    </r>
  </si>
  <si>
    <t>010145</t>
  </si>
  <si>
    <r>
      <rPr>
        <sz val="10"/>
        <color rgb="FF000000"/>
        <rFont val="微軟正黑體"/>
        <family val="2"/>
        <charset val="136"/>
      </rPr>
      <t>草菇</t>
    </r>
  </si>
  <si>
    <t>010146</t>
  </si>
  <si>
    <r>
      <rPr>
        <sz val="10"/>
        <color rgb="FF000000"/>
        <rFont val="微軟正黑體"/>
        <family val="2"/>
        <charset val="136"/>
      </rPr>
      <t>食用菌菇類菌種</t>
    </r>
  </si>
  <si>
    <t>010147</t>
  </si>
  <si>
    <r>
      <rPr>
        <sz val="10"/>
        <color rgb="FF000000"/>
        <rFont val="微軟正黑體"/>
        <family val="2"/>
        <charset val="136"/>
      </rPr>
      <t>切花植物</t>
    </r>
  </si>
  <si>
    <t>010148</t>
  </si>
  <si>
    <r>
      <rPr>
        <sz val="10"/>
        <color rgb="FF000000"/>
        <rFont val="微軟正黑體"/>
        <family val="2"/>
        <charset val="136"/>
      </rPr>
      <t>盆景</t>
    </r>
  </si>
  <si>
    <t>010149</t>
  </si>
  <si>
    <r>
      <rPr>
        <sz val="10"/>
        <color rgb="FF000000"/>
        <rFont val="微軟正黑體"/>
        <family val="2"/>
        <charset val="136"/>
      </rPr>
      <t>盆花植物</t>
    </r>
  </si>
  <si>
    <t>010150</t>
  </si>
  <si>
    <r>
      <rPr>
        <sz val="10"/>
        <color rgb="FF000000"/>
        <rFont val="微軟正黑體"/>
        <family val="2"/>
        <charset val="136"/>
      </rPr>
      <t>觀葉植物</t>
    </r>
  </si>
  <si>
    <t>010151</t>
  </si>
  <si>
    <r>
      <rPr>
        <sz val="10"/>
        <color rgb="FF000000"/>
        <rFont val="微軟正黑體"/>
        <family val="2"/>
        <charset val="136"/>
      </rPr>
      <t>觀賞水生植物</t>
    </r>
  </si>
  <si>
    <t>010153</t>
  </si>
  <si>
    <r>
      <rPr>
        <sz val="10"/>
        <color rgb="FF000000"/>
        <rFont val="微軟正黑體"/>
        <family val="2"/>
        <charset val="136"/>
      </rPr>
      <t>行道樹</t>
    </r>
  </si>
  <si>
    <t>010154</t>
  </si>
  <si>
    <r>
      <rPr>
        <sz val="10"/>
        <color rgb="FF000000"/>
        <rFont val="微軟正黑體"/>
        <family val="2"/>
        <charset val="136"/>
      </rPr>
      <t>庭園樹木</t>
    </r>
  </si>
  <si>
    <t>010155</t>
  </si>
  <si>
    <r>
      <rPr>
        <sz val="10"/>
        <color rgb="FF000000"/>
        <rFont val="微軟正黑體"/>
        <family val="2"/>
        <charset val="136"/>
      </rPr>
      <t>草皮</t>
    </r>
  </si>
  <si>
    <t>010156</t>
  </si>
  <si>
    <r>
      <rPr>
        <sz val="10"/>
        <color rgb="FF000000"/>
        <rFont val="微軟正黑體"/>
        <family val="2"/>
        <charset val="136"/>
      </rPr>
      <t>觀賞樹木</t>
    </r>
  </si>
  <si>
    <t>010157</t>
  </si>
  <si>
    <r>
      <rPr>
        <sz val="10"/>
        <color rgb="FF000000"/>
        <rFont val="微軟正黑體"/>
        <family val="2"/>
        <charset val="136"/>
      </rPr>
      <t>種苗</t>
    </r>
  </si>
  <si>
    <t>010160</t>
  </si>
  <si>
    <r>
      <rPr>
        <sz val="10"/>
        <color rgb="FF000000"/>
        <rFont val="微軟正黑體"/>
        <family val="2"/>
        <charset val="136"/>
      </rPr>
      <t>肉牛</t>
    </r>
  </si>
  <si>
    <t>010161</t>
  </si>
  <si>
    <r>
      <rPr>
        <sz val="10"/>
        <color rgb="FF000000"/>
        <rFont val="微軟正黑體"/>
        <family val="2"/>
        <charset val="136"/>
      </rPr>
      <t>乳牛</t>
    </r>
  </si>
  <si>
    <t>010162</t>
  </si>
  <si>
    <r>
      <rPr>
        <sz val="10"/>
        <color rgb="FF000000"/>
        <rFont val="微軟正黑體"/>
        <family val="2"/>
        <charset val="136"/>
      </rPr>
      <t>肉豬</t>
    </r>
  </si>
  <si>
    <t>010163</t>
  </si>
  <si>
    <r>
      <rPr>
        <sz val="10"/>
        <color rgb="FF000000"/>
        <rFont val="微軟正黑體"/>
        <family val="2"/>
        <charset val="136"/>
      </rPr>
      <t>種豬</t>
    </r>
  </si>
  <si>
    <t>010164</t>
  </si>
  <si>
    <r>
      <rPr>
        <sz val="10"/>
        <color rgb="FF000000"/>
        <rFont val="微軟正黑體"/>
        <family val="2"/>
        <charset val="136"/>
      </rPr>
      <t>肉雞</t>
    </r>
  </si>
  <si>
    <t>010165</t>
  </si>
  <si>
    <r>
      <rPr>
        <sz val="10"/>
        <color rgb="FF000000"/>
        <rFont val="微軟正黑體"/>
        <family val="2"/>
        <charset val="136"/>
      </rPr>
      <t>蛋雞</t>
    </r>
  </si>
  <si>
    <t>010166</t>
  </si>
  <si>
    <r>
      <rPr>
        <sz val="10"/>
        <color rgb="FF000000"/>
        <rFont val="微軟正黑體"/>
        <family val="2"/>
        <charset val="136"/>
      </rPr>
      <t>種雞</t>
    </r>
  </si>
  <si>
    <t>010167</t>
  </si>
  <si>
    <r>
      <rPr>
        <sz val="10"/>
        <color rgb="FF000000"/>
        <rFont val="微軟正黑體"/>
        <family val="2"/>
        <charset val="136"/>
      </rPr>
      <t>肉鴨</t>
    </r>
  </si>
  <si>
    <t>010168</t>
  </si>
  <si>
    <r>
      <rPr>
        <sz val="10"/>
        <color rgb="FF000000"/>
        <rFont val="微軟正黑體"/>
        <family val="2"/>
        <charset val="136"/>
      </rPr>
      <t>蛋鴨</t>
    </r>
  </si>
  <si>
    <t>010169</t>
  </si>
  <si>
    <r>
      <rPr>
        <sz val="10"/>
        <color rgb="FF000000"/>
        <rFont val="微軟正黑體"/>
        <family val="2"/>
        <charset val="136"/>
      </rPr>
      <t>種鴨</t>
    </r>
  </si>
  <si>
    <t>010170</t>
  </si>
  <si>
    <r>
      <rPr>
        <sz val="10"/>
        <color rgb="FF000000"/>
        <rFont val="微軟正黑體"/>
        <family val="2"/>
        <charset val="136"/>
      </rPr>
      <t>蛋</t>
    </r>
  </si>
  <si>
    <t>010171</t>
  </si>
  <si>
    <r>
      <rPr>
        <sz val="10"/>
        <color rgb="FF000000"/>
        <rFont val="微軟正黑體"/>
        <family val="2"/>
        <charset val="136"/>
      </rPr>
      <t>羊</t>
    </r>
  </si>
  <si>
    <t>010172</t>
  </si>
  <si>
    <r>
      <rPr>
        <sz val="10"/>
        <color rgb="FF000000"/>
        <rFont val="微軟正黑體"/>
        <family val="2"/>
        <charset val="136"/>
      </rPr>
      <t>綿羊</t>
    </r>
  </si>
  <si>
    <t>010173</t>
  </si>
  <si>
    <r>
      <rPr>
        <sz val="10"/>
        <color rgb="FF000000"/>
        <rFont val="微軟正黑體"/>
        <family val="2"/>
        <charset val="136"/>
      </rPr>
      <t>兔</t>
    </r>
  </si>
  <si>
    <t>010174</t>
  </si>
  <si>
    <r>
      <rPr>
        <sz val="10"/>
        <color rgb="FF000000"/>
        <rFont val="微軟正黑體"/>
        <family val="2"/>
        <charset val="136"/>
      </rPr>
      <t>狗</t>
    </r>
  </si>
  <si>
    <t>010175</t>
  </si>
  <si>
    <r>
      <rPr>
        <sz val="10"/>
        <color rgb="FF000000"/>
        <rFont val="微軟正黑體"/>
        <family val="2"/>
        <charset val="136"/>
      </rPr>
      <t>馬</t>
    </r>
  </si>
  <si>
    <t>010176</t>
  </si>
  <si>
    <r>
      <rPr>
        <sz val="10"/>
        <color rgb="FF000000"/>
        <rFont val="微軟正黑體"/>
        <family val="2"/>
        <charset val="136"/>
      </rPr>
      <t>騾</t>
    </r>
  </si>
  <si>
    <t>010177</t>
  </si>
  <si>
    <r>
      <rPr>
        <sz val="10"/>
        <color rgb="FF000000"/>
        <rFont val="微軟正黑體"/>
        <family val="2"/>
        <charset val="136"/>
      </rPr>
      <t>驢</t>
    </r>
  </si>
  <si>
    <t>010178</t>
  </si>
  <si>
    <r>
      <rPr>
        <sz val="10"/>
        <color rgb="FF000000"/>
        <rFont val="微軟正黑體"/>
        <family val="2"/>
        <charset val="136"/>
      </rPr>
      <t>鹿</t>
    </r>
  </si>
  <si>
    <t>010179</t>
  </si>
  <si>
    <r>
      <rPr>
        <sz val="10"/>
        <color rgb="FF000000"/>
        <rFont val="微軟正黑體"/>
        <family val="2"/>
        <charset val="136"/>
      </rPr>
      <t>猴</t>
    </r>
  </si>
  <si>
    <t>010180</t>
  </si>
  <si>
    <r>
      <rPr>
        <sz val="10"/>
        <color rgb="FF000000"/>
        <rFont val="微軟正黑體"/>
        <family val="2"/>
        <charset val="136"/>
      </rPr>
      <t>狐</t>
    </r>
  </si>
  <si>
    <t>010181</t>
  </si>
  <si>
    <r>
      <rPr>
        <sz val="10"/>
        <color rgb="FF000000"/>
        <rFont val="微軟正黑體"/>
        <family val="2"/>
        <charset val="136"/>
      </rPr>
      <t>貂</t>
    </r>
  </si>
  <si>
    <t>010182</t>
  </si>
  <si>
    <r>
      <rPr>
        <sz val="10"/>
        <color rgb="FF000000"/>
        <rFont val="微軟正黑體"/>
        <family val="2"/>
        <charset val="136"/>
      </rPr>
      <t>貓</t>
    </r>
  </si>
  <si>
    <t>010183</t>
  </si>
  <si>
    <r>
      <rPr>
        <sz val="10"/>
        <color rgb="FF000000"/>
        <rFont val="微軟正黑體"/>
        <family val="2"/>
        <charset val="136"/>
      </rPr>
      <t>栗鼠</t>
    </r>
  </si>
  <si>
    <t>010184</t>
  </si>
  <si>
    <r>
      <rPr>
        <sz val="10"/>
        <color rgb="FF000000"/>
        <rFont val="微軟正黑體"/>
        <family val="2"/>
        <charset val="136"/>
      </rPr>
      <t>火雞</t>
    </r>
  </si>
  <si>
    <t>010185</t>
  </si>
  <si>
    <r>
      <rPr>
        <sz val="10"/>
        <color rgb="FF000000"/>
        <rFont val="微軟正黑體"/>
        <family val="2"/>
        <charset val="136"/>
      </rPr>
      <t>珠雞</t>
    </r>
  </si>
  <si>
    <t>010186</t>
  </si>
  <si>
    <r>
      <rPr>
        <sz val="10"/>
        <color rgb="FF000000"/>
        <rFont val="微軟正黑體"/>
        <family val="2"/>
        <charset val="136"/>
      </rPr>
      <t>鵝</t>
    </r>
  </si>
  <si>
    <t>010187</t>
  </si>
  <si>
    <r>
      <rPr>
        <sz val="10"/>
        <color rgb="FF000000"/>
        <rFont val="微軟正黑體"/>
        <family val="2"/>
        <charset val="136"/>
      </rPr>
      <t>鵪鶉</t>
    </r>
  </si>
  <si>
    <t>010188</t>
  </si>
  <si>
    <r>
      <rPr>
        <sz val="10"/>
        <color rgb="FF000000"/>
        <rFont val="微軟正黑體"/>
        <family val="2"/>
        <charset val="136"/>
      </rPr>
      <t>鴿</t>
    </r>
  </si>
  <si>
    <t>010189</t>
  </si>
  <si>
    <r>
      <rPr>
        <sz val="10"/>
        <color rgb="FF000000"/>
        <rFont val="微軟正黑體"/>
        <family val="2"/>
        <charset val="136"/>
      </rPr>
      <t>蛇</t>
    </r>
  </si>
  <si>
    <t>010190</t>
  </si>
  <si>
    <r>
      <rPr>
        <sz val="10"/>
        <color rgb="FF000000"/>
        <rFont val="微軟正黑體"/>
        <family val="2"/>
        <charset val="136"/>
      </rPr>
      <t>蜂</t>
    </r>
  </si>
  <si>
    <t>010191</t>
  </si>
  <si>
    <r>
      <rPr>
        <sz val="10"/>
        <color rgb="FF000000"/>
        <rFont val="微軟正黑體"/>
        <family val="2"/>
        <charset val="136"/>
      </rPr>
      <t>蠶</t>
    </r>
  </si>
  <si>
    <t>010192</t>
  </si>
  <si>
    <r>
      <rPr>
        <sz val="10"/>
        <color rgb="FF000000"/>
        <rFont val="微軟正黑體"/>
        <family val="2"/>
        <charset val="136"/>
      </rPr>
      <t>蝸牛</t>
    </r>
  </si>
  <si>
    <t>010193</t>
  </si>
  <si>
    <r>
      <rPr>
        <sz val="10"/>
        <color rgb="FF000000"/>
        <rFont val="微軟正黑體"/>
        <family val="2"/>
        <charset val="136"/>
      </rPr>
      <t>蚯蚓</t>
    </r>
  </si>
  <si>
    <t>010194</t>
  </si>
  <si>
    <r>
      <rPr>
        <sz val="10"/>
        <color rgb="FF000000"/>
        <rFont val="微軟正黑體"/>
        <family val="2"/>
        <charset val="136"/>
      </rPr>
      <t>觀賞動物</t>
    </r>
  </si>
  <si>
    <t>010195</t>
  </si>
  <si>
    <r>
      <rPr>
        <sz val="10"/>
        <color rgb="FF000000"/>
        <rFont val="微軟正黑體"/>
        <family val="2"/>
        <charset val="136"/>
      </rPr>
      <t>實驗動物</t>
    </r>
  </si>
  <si>
    <t>010196</t>
  </si>
  <si>
    <r>
      <rPr>
        <sz val="10"/>
        <color rgb="FF000000"/>
        <rFont val="微軟正黑體"/>
        <family val="2"/>
        <charset val="136"/>
      </rPr>
      <t>野生動物</t>
    </r>
  </si>
  <si>
    <t>010197</t>
  </si>
  <si>
    <r>
      <rPr>
        <sz val="10"/>
        <color rgb="FF000000"/>
        <rFont val="微軟正黑體"/>
        <family val="2"/>
        <charset val="136"/>
      </rPr>
      <t>表演海獸</t>
    </r>
  </si>
  <si>
    <t>010199</t>
  </si>
  <si>
    <r>
      <rPr>
        <sz val="10"/>
        <color rgb="FF000000"/>
        <rFont val="微軟正黑體"/>
        <family val="2"/>
        <charset val="136"/>
      </rPr>
      <t>其他特用作物</t>
    </r>
  </si>
  <si>
    <t>010200</t>
  </si>
  <si>
    <r>
      <rPr>
        <sz val="10"/>
        <color rgb="FF000000"/>
        <rFont val="微軟正黑體"/>
        <family val="2"/>
        <charset val="136"/>
      </rPr>
      <t>苗圃整理</t>
    </r>
  </si>
  <si>
    <t>010201</t>
  </si>
  <si>
    <r>
      <rPr>
        <sz val="10"/>
        <color rgb="FF000000"/>
        <rFont val="微軟正黑體"/>
        <family val="2"/>
        <charset val="136"/>
      </rPr>
      <t>病蟲害防治</t>
    </r>
  </si>
  <si>
    <t>010202</t>
  </si>
  <si>
    <r>
      <rPr>
        <sz val="10"/>
        <color rgb="FF000000"/>
        <rFont val="微軟正黑體"/>
        <family val="2"/>
        <charset val="136"/>
      </rPr>
      <t>犁土整地</t>
    </r>
  </si>
  <si>
    <t>010203</t>
  </si>
  <si>
    <r>
      <rPr>
        <sz val="10"/>
        <color rgb="FF000000"/>
        <rFont val="微軟正黑體"/>
        <family val="2"/>
        <charset val="136"/>
      </rPr>
      <t>農作物種植</t>
    </r>
  </si>
  <si>
    <t>010204</t>
  </si>
  <si>
    <r>
      <rPr>
        <sz val="10"/>
        <color rgb="FF000000"/>
        <rFont val="微軟正黑體"/>
        <family val="2"/>
        <charset val="136"/>
      </rPr>
      <t>農作物噴藥</t>
    </r>
  </si>
  <si>
    <t>010205</t>
  </si>
  <si>
    <r>
      <rPr>
        <sz val="10"/>
        <color rgb="FF000000"/>
        <rFont val="微軟正黑體"/>
        <family val="2"/>
        <charset val="136"/>
      </rPr>
      <t>農作物採收</t>
    </r>
  </si>
  <si>
    <t>010206</t>
  </si>
  <si>
    <r>
      <rPr>
        <sz val="10"/>
        <color rgb="FF000000"/>
        <rFont val="微軟正黑體"/>
        <family val="2"/>
        <charset val="136"/>
      </rPr>
      <t>農作物施肥</t>
    </r>
  </si>
  <si>
    <t>010207</t>
  </si>
  <si>
    <r>
      <rPr>
        <sz val="10"/>
        <color rgb="FF000000"/>
        <rFont val="微軟正黑體"/>
        <family val="2"/>
        <charset val="136"/>
      </rPr>
      <t>農作物中耕除草</t>
    </r>
  </si>
  <si>
    <t>010208</t>
  </si>
  <si>
    <r>
      <rPr>
        <sz val="10"/>
        <color rgb="FF000000"/>
        <rFont val="微軟正黑體"/>
        <family val="2"/>
        <charset val="136"/>
      </rPr>
      <t>鼠害防除</t>
    </r>
  </si>
  <si>
    <t>010209</t>
  </si>
  <si>
    <r>
      <rPr>
        <sz val="10"/>
        <color rgb="FF000000"/>
        <rFont val="微軟正黑體"/>
        <family val="2"/>
        <charset val="136"/>
      </rPr>
      <t>農產品清洗</t>
    </r>
  </si>
  <si>
    <t>010210</t>
  </si>
  <si>
    <r>
      <rPr>
        <sz val="10"/>
        <color rgb="FF000000"/>
        <rFont val="微軟正黑體"/>
        <family val="2"/>
        <charset val="136"/>
      </rPr>
      <t>農產品分級包裝</t>
    </r>
  </si>
  <si>
    <t>010211</t>
  </si>
  <si>
    <r>
      <rPr>
        <sz val="10"/>
        <color rgb="FF000000"/>
        <rFont val="微軟正黑體"/>
        <family val="2"/>
        <charset val="136"/>
      </rPr>
      <t>農產品乾燥調製</t>
    </r>
  </si>
  <si>
    <t>010212</t>
  </si>
  <si>
    <r>
      <rPr>
        <sz val="10"/>
        <color rgb="FF000000"/>
        <rFont val="微軟正黑體"/>
        <family val="2"/>
        <charset val="136"/>
      </rPr>
      <t>家畜剪毛</t>
    </r>
  </si>
  <si>
    <t>010213</t>
  </si>
  <si>
    <r>
      <rPr>
        <sz val="10"/>
        <color rgb="FF000000"/>
        <rFont val="微軟正黑體"/>
        <family val="2"/>
        <charset val="136"/>
      </rPr>
      <t>家禽孵育</t>
    </r>
  </si>
  <si>
    <t>010214</t>
  </si>
  <si>
    <r>
      <rPr>
        <sz val="10"/>
        <color rgb="FF000000"/>
        <rFont val="微軟正黑體"/>
        <family val="2"/>
        <charset val="136"/>
      </rPr>
      <t>家畜禽配種</t>
    </r>
  </si>
  <si>
    <t>010215</t>
  </si>
  <si>
    <r>
      <rPr>
        <sz val="10"/>
        <color rgb="FF000000"/>
        <rFont val="微軟正黑體"/>
        <family val="2"/>
        <charset val="136"/>
      </rPr>
      <t>蛋類選洗包裝</t>
    </r>
  </si>
  <si>
    <t>010216</t>
  </si>
  <si>
    <r>
      <rPr>
        <sz val="10"/>
        <color rgb="FF000000"/>
        <rFont val="微軟正黑體"/>
        <family val="2"/>
        <charset val="136"/>
      </rPr>
      <t>農藥調配</t>
    </r>
  </si>
  <si>
    <t>010217</t>
  </si>
  <si>
    <r>
      <rPr>
        <sz val="10"/>
        <color rgb="FF000000"/>
        <rFont val="微軟正黑體"/>
        <family val="2"/>
        <charset val="136"/>
      </rPr>
      <t>農業推廣</t>
    </r>
  </si>
  <si>
    <t>010218</t>
  </si>
  <si>
    <r>
      <rPr>
        <sz val="10"/>
        <color rgb="FF000000"/>
        <rFont val="微軟正黑體"/>
        <family val="2"/>
        <charset val="136"/>
      </rPr>
      <t>農工徵集與管理</t>
    </r>
  </si>
  <si>
    <t>010219</t>
  </si>
  <si>
    <r>
      <rPr>
        <sz val="10"/>
        <color rgb="FF000000"/>
        <rFont val="微軟正黑體"/>
        <family val="2"/>
        <charset val="136"/>
      </rPr>
      <t>農田給水灌溉與排水</t>
    </r>
  </si>
  <si>
    <t>010220</t>
  </si>
  <si>
    <r>
      <rPr>
        <sz val="10"/>
        <color rgb="FF000000"/>
        <rFont val="微軟正黑體"/>
        <family val="2"/>
        <charset val="136"/>
      </rPr>
      <t>殼（穀類）</t>
    </r>
  </si>
  <si>
    <t>010231</t>
  </si>
  <si>
    <r>
      <rPr>
        <sz val="10"/>
        <color rgb="FF000000"/>
        <rFont val="微軟正黑體"/>
        <family val="2"/>
        <charset val="136"/>
      </rPr>
      <t>再生油品製品</t>
    </r>
  </si>
  <si>
    <t>010232</t>
  </si>
  <si>
    <r>
      <rPr>
        <sz val="10"/>
        <color rgb="FF000000"/>
        <rFont val="微軟正黑體"/>
        <family val="2"/>
        <charset val="136"/>
      </rPr>
      <t>有機質栽培介質</t>
    </r>
  </si>
  <si>
    <t>010233</t>
  </si>
  <si>
    <r>
      <rPr>
        <sz val="10"/>
        <color rgb="FF000000"/>
        <rFont val="微軟正黑體"/>
        <family val="2"/>
        <charset val="136"/>
      </rPr>
      <t>油子粕</t>
    </r>
  </si>
  <si>
    <t>010299</t>
  </si>
  <si>
    <r>
      <rPr>
        <sz val="10"/>
        <color rgb="FF000000"/>
        <rFont val="微軟正黑體"/>
        <family val="2"/>
        <charset val="136"/>
      </rPr>
      <t>其他蔬菜</t>
    </r>
  </si>
  <si>
    <t>010399</t>
  </si>
  <si>
    <r>
      <rPr>
        <sz val="10"/>
        <color rgb="FF000000"/>
        <rFont val="微軟正黑體"/>
        <family val="2"/>
        <charset val="136"/>
      </rPr>
      <t>其他果樹</t>
    </r>
  </si>
  <si>
    <t>010499</t>
  </si>
  <si>
    <r>
      <rPr>
        <sz val="10"/>
        <color rgb="FF000000"/>
        <rFont val="微軟正黑體"/>
        <family val="2"/>
        <charset val="136"/>
      </rPr>
      <t>其他花卉</t>
    </r>
  </si>
  <si>
    <t>010599</t>
  </si>
  <si>
    <r>
      <rPr>
        <sz val="10"/>
        <color rgb="FF000000"/>
        <rFont val="微軟正黑體"/>
        <family val="2"/>
        <charset val="136"/>
      </rPr>
      <t>其他農作物</t>
    </r>
  </si>
  <si>
    <t>010699</t>
  </si>
  <si>
    <r>
      <rPr>
        <sz val="10"/>
        <color rgb="FF000000"/>
        <rFont val="微軟正黑體"/>
        <family val="2"/>
        <charset val="136"/>
      </rPr>
      <t>其他動物</t>
    </r>
  </si>
  <si>
    <t>010799</t>
  </si>
  <si>
    <r>
      <rPr>
        <sz val="10"/>
        <color rgb="FF000000"/>
        <rFont val="微軟正黑體"/>
        <family val="2"/>
        <charset val="136"/>
      </rPr>
      <t>其他非食用穀類</t>
    </r>
  </si>
  <si>
    <t>010899</t>
  </si>
  <si>
    <r>
      <rPr>
        <sz val="10"/>
        <color rgb="FF000000"/>
        <rFont val="微軟正黑體"/>
        <family val="2"/>
        <charset val="136"/>
      </rPr>
      <t>其他食用穀類</t>
    </r>
  </si>
  <si>
    <r>
      <rPr>
        <sz val="10"/>
        <color rgb="FF000000"/>
        <rFont val="微軟正黑體"/>
        <family val="2"/>
        <charset val="136"/>
      </rPr>
      <t>竹種植</t>
    </r>
  </si>
  <si>
    <r>
      <rPr>
        <sz val="10"/>
        <color rgb="FF000000"/>
        <rFont val="微軟正黑體"/>
        <family val="2"/>
        <charset val="136"/>
      </rPr>
      <t>林木育苗</t>
    </r>
  </si>
  <si>
    <t>020003</t>
  </si>
  <si>
    <r>
      <rPr>
        <sz val="10"/>
        <color rgb="FF000000"/>
        <rFont val="微軟正黑體"/>
        <family val="2"/>
        <charset val="136"/>
      </rPr>
      <t>林木採種</t>
    </r>
  </si>
  <si>
    <t>020004</t>
  </si>
  <si>
    <r>
      <rPr>
        <sz val="10"/>
        <color rgb="FF000000"/>
        <rFont val="微軟正黑體"/>
        <family val="2"/>
        <charset val="136"/>
      </rPr>
      <t>林木撫育</t>
    </r>
  </si>
  <si>
    <t>020005</t>
  </si>
  <si>
    <r>
      <rPr>
        <sz val="10"/>
        <color rgb="FF000000"/>
        <rFont val="微軟正黑體"/>
        <family val="2"/>
        <charset val="136"/>
      </rPr>
      <t>林木栽植</t>
    </r>
  </si>
  <si>
    <t>020006</t>
  </si>
  <si>
    <r>
      <rPr>
        <sz val="10"/>
        <color rgb="FF000000"/>
        <rFont val="微軟正黑體"/>
        <family val="2"/>
        <charset val="136"/>
      </rPr>
      <t>林木病蟲害防治</t>
    </r>
  </si>
  <si>
    <t>020007</t>
  </si>
  <si>
    <r>
      <rPr>
        <sz val="10"/>
        <color rgb="FF000000"/>
        <rFont val="微軟正黑體"/>
        <family val="2"/>
        <charset val="136"/>
      </rPr>
      <t>山地木材集運</t>
    </r>
  </si>
  <si>
    <t>020008</t>
  </si>
  <si>
    <r>
      <rPr>
        <sz val="10"/>
        <color rgb="FF000000"/>
        <rFont val="微軟正黑體"/>
        <family val="2"/>
        <charset val="136"/>
      </rPr>
      <t>木材溜集</t>
    </r>
  </si>
  <si>
    <t>020009</t>
  </si>
  <si>
    <r>
      <rPr>
        <sz val="10"/>
        <color rgb="FF000000"/>
        <rFont val="微軟正黑體"/>
        <family val="2"/>
        <charset val="136"/>
      </rPr>
      <t>包工伐木</t>
    </r>
  </si>
  <si>
    <t>020010</t>
  </si>
  <si>
    <r>
      <rPr>
        <sz val="10"/>
        <color rgb="FF000000"/>
        <rFont val="微軟正黑體"/>
        <family val="2"/>
        <charset val="136"/>
      </rPr>
      <t>伐木及粗解</t>
    </r>
  </si>
  <si>
    <t>020011</t>
  </si>
  <si>
    <r>
      <rPr>
        <sz val="10"/>
        <color rgb="FF000000"/>
        <rFont val="微軟正黑體"/>
        <family val="2"/>
        <charset val="136"/>
      </rPr>
      <t>竹林砍伐</t>
    </r>
  </si>
  <si>
    <t>020012</t>
  </si>
  <si>
    <r>
      <rPr>
        <sz val="10"/>
        <color rgb="FF000000"/>
        <rFont val="微軟正黑體"/>
        <family val="2"/>
        <charset val="136"/>
      </rPr>
      <t>燒製木炭</t>
    </r>
  </si>
  <si>
    <t>020013</t>
  </si>
  <si>
    <r>
      <rPr>
        <sz val="10"/>
        <color rgb="FF000000"/>
        <rFont val="微軟正黑體"/>
        <family val="2"/>
        <charset val="136"/>
      </rPr>
      <t>薪材採取</t>
    </r>
  </si>
  <si>
    <t>020014</t>
  </si>
  <si>
    <r>
      <rPr>
        <sz val="10"/>
        <color rgb="FF000000"/>
        <rFont val="微軟正黑體"/>
        <family val="2"/>
        <charset val="136"/>
      </rPr>
      <t>薪材砍伐</t>
    </r>
  </si>
  <si>
    <t>020015</t>
  </si>
  <si>
    <r>
      <rPr>
        <sz val="10"/>
        <color rgb="FF000000"/>
        <rFont val="微軟正黑體"/>
        <family val="2"/>
        <charset val="136"/>
      </rPr>
      <t>中藥</t>
    </r>
  </si>
  <si>
    <t>020016</t>
  </si>
  <si>
    <r>
      <rPr>
        <sz val="10"/>
        <color rgb="FF000000"/>
        <rFont val="微軟正黑體"/>
        <family val="2"/>
        <charset val="136"/>
      </rPr>
      <t>昆蟲</t>
    </r>
  </si>
  <si>
    <t>020017</t>
  </si>
  <si>
    <r>
      <rPr>
        <sz val="10"/>
        <color rgb="FF000000"/>
        <rFont val="微軟正黑體"/>
        <family val="2"/>
        <charset val="136"/>
      </rPr>
      <t>果實</t>
    </r>
  </si>
  <si>
    <t>020018</t>
  </si>
  <si>
    <r>
      <rPr>
        <sz val="10"/>
        <color rgb="FF000000"/>
        <rFont val="微軟正黑體"/>
        <family val="2"/>
        <charset val="136"/>
      </rPr>
      <t>松脂</t>
    </r>
  </si>
  <si>
    <t>020019</t>
  </si>
  <si>
    <r>
      <rPr>
        <sz val="10"/>
        <color rgb="FF000000"/>
        <rFont val="微軟正黑體"/>
        <family val="2"/>
        <charset val="136"/>
      </rPr>
      <t>苔蘚</t>
    </r>
  </si>
  <si>
    <t>020020</t>
  </si>
  <si>
    <r>
      <rPr>
        <sz val="10"/>
        <color rgb="FF000000"/>
        <rFont val="微軟正黑體"/>
        <family val="2"/>
        <charset val="136"/>
      </rPr>
      <t>堅果</t>
    </r>
  </si>
  <si>
    <t>020021</t>
  </si>
  <si>
    <r>
      <rPr>
        <sz val="10"/>
        <color rgb="FF000000"/>
        <rFont val="微軟正黑體"/>
        <family val="2"/>
        <charset val="136"/>
      </rPr>
      <t>野菌菇</t>
    </r>
  </si>
  <si>
    <t>020022</t>
  </si>
  <si>
    <r>
      <rPr>
        <sz val="10"/>
        <color rgb="FF000000"/>
        <rFont val="微軟正黑體"/>
        <family val="2"/>
        <charset val="136"/>
      </rPr>
      <t>野蠶繭</t>
    </r>
  </si>
  <si>
    <t>020023</t>
  </si>
  <si>
    <r>
      <rPr>
        <sz val="10"/>
        <color rgb="FF000000"/>
        <rFont val="微軟正黑體"/>
        <family val="2"/>
        <charset val="136"/>
      </rPr>
      <t>野蜂蜜</t>
    </r>
  </si>
  <si>
    <t>020024</t>
  </si>
  <si>
    <r>
      <rPr>
        <sz val="10"/>
        <color rgb="FF000000"/>
        <rFont val="微軟正黑體"/>
        <family val="2"/>
        <charset val="136"/>
      </rPr>
      <t>染料植物</t>
    </r>
  </si>
  <si>
    <t>020025</t>
  </si>
  <si>
    <r>
      <rPr>
        <sz val="10"/>
        <color rgb="FF000000"/>
        <rFont val="微軟正黑體"/>
        <family val="2"/>
        <charset val="136"/>
      </rPr>
      <t>樹液</t>
    </r>
  </si>
  <si>
    <t>020026</t>
  </si>
  <si>
    <r>
      <rPr>
        <sz val="10"/>
        <color rgb="FF000000"/>
        <rFont val="微軟正黑體"/>
        <family val="2"/>
        <charset val="136"/>
      </rPr>
      <t>樹膠</t>
    </r>
  </si>
  <si>
    <t>020027</t>
  </si>
  <si>
    <r>
      <rPr>
        <sz val="10"/>
        <color rgb="FF000000"/>
        <rFont val="微軟正黑體"/>
        <family val="2"/>
        <charset val="136"/>
      </rPr>
      <t>樹脂</t>
    </r>
  </si>
  <si>
    <t>020028</t>
  </si>
  <si>
    <r>
      <rPr>
        <sz val="10"/>
        <color rgb="FF000000"/>
        <rFont val="微軟正黑體"/>
        <family val="2"/>
        <charset val="136"/>
      </rPr>
      <t>蕨類</t>
    </r>
  </si>
  <si>
    <t>020029</t>
  </si>
  <si>
    <r>
      <rPr>
        <sz val="10"/>
        <color rgb="FF000000"/>
        <rFont val="微軟正黑體"/>
        <family val="2"/>
        <charset val="136"/>
      </rPr>
      <t>檞寄生</t>
    </r>
  </si>
  <si>
    <t>020030</t>
  </si>
  <si>
    <r>
      <rPr>
        <sz val="10"/>
        <color rgb="FF000000"/>
        <rFont val="微軟正黑體"/>
        <family val="2"/>
        <charset val="136"/>
      </rPr>
      <t>蟲蠟</t>
    </r>
  </si>
  <si>
    <t>020031</t>
  </si>
  <si>
    <r>
      <rPr>
        <sz val="10"/>
        <color rgb="FF000000"/>
        <rFont val="微軟正黑體"/>
        <family val="2"/>
        <charset val="136"/>
      </rPr>
      <t>藤</t>
    </r>
  </si>
  <si>
    <t>020032</t>
  </si>
  <si>
    <r>
      <rPr>
        <sz val="10"/>
        <color rgb="FF000000"/>
        <rFont val="微軟正黑體"/>
        <family val="2"/>
        <charset val="136"/>
      </rPr>
      <t>蘭</t>
    </r>
  </si>
  <si>
    <t>020033</t>
  </si>
  <si>
    <r>
      <rPr>
        <sz val="10"/>
        <color rgb="FF000000"/>
        <rFont val="微軟正黑體"/>
        <family val="2"/>
        <charset val="136"/>
      </rPr>
      <t>觀賞用枝葉</t>
    </r>
  </si>
  <si>
    <r>
      <rPr>
        <sz val="10"/>
        <color rgb="FF000000"/>
        <rFont val="微軟正黑體"/>
        <family val="2"/>
        <charset val="136"/>
      </rPr>
      <t>旗魚</t>
    </r>
  </si>
  <si>
    <r>
      <rPr>
        <sz val="10"/>
        <color rgb="FF000000"/>
        <rFont val="微軟正黑體"/>
        <family val="2"/>
        <charset val="136"/>
      </rPr>
      <t>鮪魚</t>
    </r>
  </si>
  <si>
    <r>
      <rPr>
        <sz val="10"/>
        <color rgb="FF000000"/>
        <rFont val="微軟正黑體"/>
        <family val="2"/>
        <charset val="136"/>
      </rPr>
      <t>鯛魚</t>
    </r>
  </si>
  <si>
    <t>030004</t>
  </si>
  <si>
    <r>
      <rPr>
        <sz val="10"/>
        <color rgb="FF000000"/>
        <rFont val="微軟正黑體"/>
        <family val="2"/>
        <charset val="136"/>
      </rPr>
      <t>鰹魚</t>
    </r>
  </si>
  <si>
    <t>030005</t>
  </si>
  <si>
    <r>
      <rPr>
        <sz val="10"/>
        <color rgb="FF000000"/>
        <rFont val="微軟正黑體"/>
        <family val="2"/>
        <charset val="136"/>
      </rPr>
      <t>鯖魚</t>
    </r>
  </si>
  <si>
    <t>030006</t>
  </si>
  <si>
    <r>
      <rPr>
        <sz val="10"/>
        <color rgb="FF000000"/>
        <rFont val="微軟正黑體"/>
        <family val="2"/>
        <charset val="136"/>
      </rPr>
      <t>魚參魚</t>
    </r>
  </si>
  <si>
    <t>030007</t>
  </si>
  <si>
    <r>
      <rPr>
        <sz val="10"/>
        <color rgb="FF000000"/>
        <rFont val="微軟正黑體"/>
        <family val="2"/>
        <charset val="136"/>
      </rPr>
      <t>秋刀魚</t>
    </r>
  </si>
  <si>
    <t>030008</t>
  </si>
  <si>
    <r>
      <rPr>
        <sz val="10"/>
        <color rgb="FF000000"/>
        <rFont val="微軟正黑體"/>
        <family val="2"/>
        <charset val="136"/>
      </rPr>
      <t>魷魚</t>
    </r>
  </si>
  <si>
    <t>030009</t>
  </si>
  <si>
    <r>
      <rPr>
        <sz val="10"/>
        <color rgb="FF000000"/>
        <rFont val="微軟正黑體"/>
        <family val="2"/>
        <charset val="136"/>
      </rPr>
      <t>雜魚</t>
    </r>
  </si>
  <si>
    <t>030010</t>
  </si>
  <si>
    <r>
      <rPr>
        <sz val="10"/>
        <color rgb="FF000000"/>
        <rFont val="微軟正黑體"/>
        <family val="2"/>
        <charset val="136"/>
      </rPr>
      <t>魚苗</t>
    </r>
  </si>
  <si>
    <t>030011</t>
  </si>
  <si>
    <r>
      <rPr>
        <sz val="10"/>
        <color rgb="FF000000"/>
        <rFont val="微軟正黑體"/>
        <family val="2"/>
        <charset val="136"/>
      </rPr>
      <t>貝苗</t>
    </r>
  </si>
  <si>
    <t>030012</t>
  </si>
  <si>
    <r>
      <rPr>
        <sz val="10"/>
        <color rgb="FF000000"/>
        <rFont val="微軟正黑體"/>
        <family val="2"/>
        <charset val="136"/>
      </rPr>
      <t>蝦</t>
    </r>
  </si>
  <si>
    <t>030014</t>
  </si>
  <si>
    <r>
      <rPr>
        <sz val="10"/>
        <color rgb="FF000000"/>
        <rFont val="微軟正黑體"/>
        <family val="2"/>
        <charset val="136"/>
      </rPr>
      <t>一支釣</t>
    </r>
  </si>
  <si>
    <t>030015</t>
  </si>
  <si>
    <r>
      <rPr>
        <sz val="10"/>
        <color rgb="FF000000"/>
        <rFont val="微軟正黑體"/>
        <family val="2"/>
        <charset val="136"/>
      </rPr>
      <t>延繩釣</t>
    </r>
  </si>
  <si>
    <t>030016</t>
  </si>
  <si>
    <r>
      <rPr>
        <sz val="10"/>
        <color rgb="FF000000"/>
        <rFont val="微軟正黑體"/>
        <family val="2"/>
        <charset val="136"/>
      </rPr>
      <t>曳繩釣</t>
    </r>
  </si>
  <si>
    <t>030017</t>
  </si>
  <si>
    <r>
      <rPr>
        <sz val="10"/>
        <color rgb="FF000000"/>
        <rFont val="微軟正黑體"/>
        <family val="2"/>
        <charset val="136"/>
      </rPr>
      <t>巾著網</t>
    </r>
  </si>
  <si>
    <t>030018</t>
  </si>
  <si>
    <r>
      <rPr>
        <sz val="10"/>
        <color rgb="FF000000"/>
        <rFont val="微軟正黑體"/>
        <family val="2"/>
        <charset val="136"/>
      </rPr>
      <t>火誘網</t>
    </r>
  </si>
  <si>
    <t>030019</t>
  </si>
  <si>
    <r>
      <rPr>
        <sz val="10"/>
        <color rgb="FF000000"/>
        <rFont val="微軟正黑體"/>
        <family val="2"/>
        <charset val="136"/>
      </rPr>
      <t>托曳網</t>
    </r>
  </si>
  <si>
    <t>030020</t>
  </si>
  <si>
    <r>
      <rPr>
        <sz val="10"/>
        <color rgb="FF000000"/>
        <rFont val="微軟正黑體"/>
        <family val="2"/>
        <charset val="136"/>
      </rPr>
      <t>刺網</t>
    </r>
  </si>
  <si>
    <t>030021</t>
  </si>
  <si>
    <r>
      <rPr>
        <sz val="10"/>
        <color rgb="FF000000"/>
        <rFont val="微軟正黑體"/>
        <family val="2"/>
        <charset val="136"/>
      </rPr>
      <t>追逐網</t>
    </r>
  </si>
  <si>
    <t>030022</t>
  </si>
  <si>
    <r>
      <rPr>
        <sz val="10"/>
        <color rgb="FF000000"/>
        <rFont val="微軟正黑體"/>
        <family val="2"/>
        <charset val="136"/>
      </rPr>
      <t>圍網</t>
    </r>
  </si>
  <si>
    <t>030023</t>
  </si>
  <si>
    <r>
      <rPr>
        <sz val="10"/>
        <color rgb="FF000000"/>
        <rFont val="微軟正黑體"/>
        <family val="2"/>
        <charset val="136"/>
      </rPr>
      <t>定置網</t>
    </r>
  </si>
  <si>
    <t>030024</t>
  </si>
  <si>
    <r>
      <rPr>
        <sz val="10"/>
        <color rgb="FF000000"/>
        <rFont val="微軟正黑體"/>
        <family val="2"/>
        <charset val="136"/>
      </rPr>
      <t>雙船拖網</t>
    </r>
  </si>
  <si>
    <t>030025</t>
  </si>
  <si>
    <r>
      <rPr>
        <sz val="10"/>
        <color rgb="FF000000"/>
        <rFont val="微軟正黑體"/>
        <family val="2"/>
        <charset val="136"/>
      </rPr>
      <t>單船拖網</t>
    </r>
  </si>
  <si>
    <t>030026</t>
  </si>
  <si>
    <r>
      <rPr>
        <sz val="10"/>
        <color rgb="FF000000"/>
        <rFont val="微軟正黑體"/>
        <family val="2"/>
        <charset val="136"/>
      </rPr>
      <t>棒受網</t>
    </r>
  </si>
  <si>
    <t>030027</t>
  </si>
  <si>
    <r>
      <rPr>
        <sz val="10"/>
        <color rgb="FF000000"/>
        <rFont val="微軟正黑體"/>
        <family val="2"/>
        <charset val="136"/>
      </rPr>
      <t>魚鏢</t>
    </r>
  </si>
  <si>
    <t>030028</t>
  </si>
  <si>
    <r>
      <rPr>
        <sz val="10"/>
        <color rgb="FF000000"/>
        <rFont val="微軟正黑體"/>
        <family val="2"/>
        <charset val="136"/>
      </rPr>
      <t>籠具</t>
    </r>
  </si>
  <si>
    <t>030029</t>
  </si>
  <si>
    <r>
      <rPr>
        <sz val="10"/>
        <color rgb="FF000000"/>
        <rFont val="微軟正黑體"/>
        <family val="2"/>
        <charset val="136"/>
      </rPr>
      <t>水庫漁撈</t>
    </r>
  </si>
  <si>
    <t>030030</t>
  </si>
  <si>
    <r>
      <rPr>
        <sz val="10"/>
        <color rgb="FF000000"/>
        <rFont val="微軟正黑體"/>
        <family val="2"/>
        <charset val="136"/>
      </rPr>
      <t>河川漁撈</t>
    </r>
  </si>
  <si>
    <t>030031</t>
  </si>
  <si>
    <r>
      <rPr>
        <sz val="10"/>
        <color rgb="FF000000"/>
        <rFont val="微軟正黑體"/>
        <family val="2"/>
        <charset val="136"/>
      </rPr>
      <t>海洋箱網</t>
    </r>
  </si>
  <si>
    <t>030032</t>
  </si>
  <si>
    <r>
      <rPr>
        <sz val="10"/>
        <color rgb="FF000000"/>
        <rFont val="微軟正黑體"/>
        <family val="2"/>
        <charset val="136"/>
      </rPr>
      <t>水庫湖沼箱網</t>
    </r>
  </si>
  <si>
    <t>030033</t>
  </si>
  <si>
    <r>
      <rPr>
        <sz val="10"/>
        <color rgb="FF000000"/>
        <rFont val="微軟正黑體"/>
        <family val="2"/>
        <charset val="136"/>
      </rPr>
      <t>淡水魚塭</t>
    </r>
  </si>
  <si>
    <t>030034</t>
  </si>
  <si>
    <r>
      <rPr>
        <sz val="10"/>
        <color rgb="FF000000"/>
        <rFont val="微軟正黑體"/>
        <family val="2"/>
        <charset val="136"/>
      </rPr>
      <t>鹹水魚塭</t>
    </r>
  </si>
  <si>
    <t>030035</t>
  </si>
  <si>
    <r>
      <rPr>
        <sz val="10"/>
        <color rgb="FF000000"/>
        <rFont val="微軟正黑體"/>
        <family val="2"/>
        <charset val="136"/>
      </rPr>
      <t>觀賞魚類</t>
    </r>
  </si>
  <si>
    <t>030099</t>
  </si>
  <si>
    <r>
      <rPr>
        <sz val="10"/>
        <color rgb="FF000000"/>
        <rFont val="微軟正黑體"/>
        <family val="2"/>
        <charset val="136"/>
      </rPr>
      <t>其他水產</t>
    </r>
  </si>
  <si>
    <t>050003</t>
  </si>
  <si>
    <r>
      <rPr>
        <sz val="10"/>
        <color rgb="FF000000"/>
        <rFont val="微軟正黑體"/>
        <family val="2"/>
        <charset val="136"/>
      </rPr>
      <t>原料油</t>
    </r>
  </si>
  <si>
    <r>
      <rPr>
        <sz val="10"/>
        <color rgb="FF000000"/>
        <rFont val="微軟正黑體"/>
        <family val="2"/>
        <charset val="136"/>
      </rPr>
      <t>瓷土</t>
    </r>
  </si>
  <si>
    <r>
      <rPr>
        <sz val="10"/>
        <color rgb="FF000000"/>
        <rFont val="微軟正黑體"/>
        <family val="2"/>
        <charset val="136"/>
      </rPr>
      <t>火黏土</t>
    </r>
  </si>
  <si>
    <t>060003</t>
  </si>
  <si>
    <r>
      <rPr>
        <sz val="10"/>
        <color rgb="FF000000"/>
        <rFont val="微軟正黑體"/>
        <family val="2"/>
        <charset val="136"/>
      </rPr>
      <t>黏土</t>
    </r>
  </si>
  <si>
    <t>060004</t>
  </si>
  <si>
    <r>
      <rPr>
        <sz val="10"/>
        <color rgb="FF000000"/>
        <rFont val="微軟正黑體"/>
        <family val="2"/>
        <charset val="136"/>
      </rPr>
      <t>陶土</t>
    </r>
  </si>
  <si>
    <t>060006</t>
  </si>
  <si>
    <r>
      <rPr>
        <sz val="10"/>
        <color rgb="FF000000"/>
        <rFont val="微軟正黑體"/>
        <family val="2"/>
        <charset val="136"/>
      </rPr>
      <t>原料用大理石</t>
    </r>
  </si>
  <si>
    <t>060007</t>
  </si>
  <si>
    <r>
      <rPr>
        <sz val="10"/>
        <color rgb="FF000000"/>
        <rFont val="微軟正黑體"/>
        <family val="2"/>
        <charset val="136"/>
      </rPr>
      <t>石材用大理石</t>
    </r>
  </si>
  <si>
    <t>060008</t>
  </si>
  <si>
    <r>
      <rPr>
        <sz val="10"/>
        <color rgb="FF000000"/>
        <rFont val="微軟正黑體"/>
        <family val="2"/>
        <charset val="136"/>
      </rPr>
      <t>原料用石灰石</t>
    </r>
  </si>
  <si>
    <t>060009</t>
  </si>
  <si>
    <r>
      <rPr>
        <sz val="10"/>
        <color rgb="FF000000"/>
        <rFont val="微軟正黑體"/>
        <family val="2"/>
        <charset val="136"/>
      </rPr>
      <t>石材用石灰石</t>
    </r>
  </si>
  <si>
    <t>060010</t>
  </si>
  <si>
    <r>
      <rPr>
        <sz val="10"/>
        <color rgb="FF000000"/>
        <rFont val="微軟正黑體"/>
        <family val="2"/>
        <charset val="136"/>
      </rPr>
      <t>蛇紋石</t>
    </r>
  </si>
  <si>
    <t>060011</t>
  </si>
  <si>
    <r>
      <rPr>
        <sz val="10"/>
        <color rgb="FF000000"/>
        <rFont val="微軟正黑體"/>
        <family val="2"/>
        <charset val="136"/>
      </rPr>
      <t>石膏</t>
    </r>
    <r>
      <rPr>
        <sz val="10"/>
        <color rgb="FF000000"/>
        <rFont val="Times New Roman"/>
        <family val="1"/>
      </rPr>
      <t>(</t>
    </r>
    <r>
      <rPr>
        <sz val="10"/>
        <color rgb="FF000000"/>
        <rFont val="微軟正黑體"/>
        <family val="2"/>
        <charset val="136"/>
      </rPr>
      <t>含水</t>
    </r>
    <r>
      <rPr>
        <sz val="10"/>
        <color rgb="FF000000"/>
        <rFont val="Times New Roman"/>
        <family val="1"/>
      </rPr>
      <t>)</t>
    </r>
  </si>
  <si>
    <t>060012</t>
  </si>
  <si>
    <r>
      <rPr>
        <sz val="10"/>
        <color rgb="FF000000"/>
        <rFont val="微軟正黑體"/>
        <family val="2"/>
        <charset val="136"/>
      </rPr>
      <t>硬石膏</t>
    </r>
    <r>
      <rPr>
        <sz val="10"/>
        <color rgb="FF000000"/>
        <rFont val="Times New Roman"/>
        <family val="1"/>
      </rPr>
      <t>(</t>
    </r>
    <r>
      <rPr>
        <sz val="10"/>
        <color rgb="FF000000"/>
        <rFont val="微軟正黑體"/>
        <family val="2"/>
        <charset val="136"/>
      </rPr>
      <t>不含水</t>
    </r>
    <r>
      <rPr>
        <sz val="10"/>
        <color rgb="FF000000"/>
        <rFont val="Times New Roman"/>
        <family val="1"/>
      </rPr>
      <t>)</t>
    </r>
  </si>
  <si>
    <t>060013</t>
  </si>
  <si>
    <r>
      <rPr>
        <sz val="10"/>
        <color rgb="FF000000"/>
        <rFont val="微軟正黑體"/>
        <family val="2"/>
        <charset val="136"/>
      </rPr>
      <t>白雲石</t>
    </r>
  </si>
  <si>
    <t>060014</t>
  </si>
  <si>
    <r>
      <rPr>
        <sz val="10"/>
        <color rgb="FF000000"/>
        <rFont val="微軟正黑體"/>
        <family val="2"/>
        <charset val="136"/>
      </rPr>
      <t>土石</t>
    </r>
  </si>
  <si>
    <t>060015</t>
  </si>
  <si>
    <r>
      <rPr>
        <sz val="10"/>
        <color rgb="FF000000"/>
        <rFont val="微軟正黑體"/>
        <family val="2"/>
        <charset val="136"/>
      </rPr>
      <t>片麻石</t>
    </r>
  </si>
  <si>
    <t>060016</t>
  </si>
  <si>
    <r>
      <rPr>
        <sz val="10"/>
        <color rgb="FF000000"/>
        <rFont val="微軟正黑體"/>
        <family val="2"/>
        <charset val="136"/>
      </rPr>
      <t>正長石</t>
    </r>
  </si>
  <si>
    <t>060017</t>
  </si>
  <si>
    <r>
      <rPr>
        <sz val="10"/>
        <color rgb="FF000000"/>
        <rFont val="微軟正黑體"/>
        <family val="2"/>
        <charset val="136"/>
      </rPr>
      <t>玄武石</t>
    </r>
  </si>
  <si>
    <t>060018</t>
  </si>
  <si>
    <r>
      <rPr>
        <sz val="10"/>
        <color rgb="FF000000"/>
        <rFont val="微軟正黑體"/>
        <family val="2"/>
        <charset val="136"/>
      </rPr>
      <t>石英石</t>
    </r>
  </si>
  <si>
    <t>060019</t>
  </si>
  <si>
    <r>
      <rPr>
        <sz val="10"/>
        <color rgb="FF000000"/>
        <rFont val="微軟正黑體"/>
        <family val="2"/>
        <charset val="136"/>
      </rPr>
      <t>安山石</t>
    </r>
  </si>
  <si>
    <t>060020</t>
  </si>
  <si>
    <r>
      <rPr>
        <sz val="10"/>
        <color rgb="FF000000"/>
        <rFont val="微軟正黑體"/>
        <family val="2"/>
        <charset val="136"/>
      </rPr>
      <t>角閃岩</t>
    </r>
  </si>
  <si>
    <t>060021</t>
  </si>
  <si>
    <r>
      <rPr>
        <sz val="10"/>
        <color rgb="FF000000"/>
        <rFont val="微軟正黑體"/>
        <family val="2"/>
        <charset val="136"/>
      </rPr>
      <t>板岩</t>
    </r>
  </si>
  <si>
    <t>060022</t>
  </si>
  <si>
    <r>
      <rPr>
        <sz val="10"/>
        <color rgb="FF000000"/>
        <rFont val="微軟正黑體"/>
        <family val="2"/>
        <charset val="136"/>
      </rPr>
      <t>矽砂礦</t>
    </r>
  </si>
  <si>
    <t>060023</t>
  </si>
  <si>
    <r>
      <rPr>
        <sz val="10"/>
        <color rgb="FF000000"/>
        <rFont val="微軟正黑體"/>
        <family val="2"/>
        <charset val="136"/>
      </rPr>
      <t>花崗石</t>
    </r>
  </si>
  <si>
    <t>060024</t>
  </si>
  <si>
    <r>
      <rPr>
        <sz val="10"/>
        <color rgb="FF000000"/>
        <rFont val="微軟正黑體"/>
        <family val="2"/>
        <charset val="136"/>
      </rPr>
      <t>砂石</t>
    </r>
  </si>
  <si>
    <t>060025</t>
  </si>
  <si>
    <r>
      <rPr>
        <sz val="10"/>
        <color rgb="FF000000"/>
        <rFont val="微軟正黑體"/>
        <family val="2"/>
        <charset val="136"/>
      </rPr>
      <t>頁岩</t>
    </r>
  </si>
  <si>
    <t>060026</t>
  </si>
  <si>
    <r>
      <rPr>
        <sz val="10"/>
        <color rgb="FF000000"/>
        <rFont val="微軟正黑體"/>
        <family val="2"/>
        <charset val="136"/>
      </rPr>
      <t>閃長石</t>
    </r>
  </si>
  <si>
    <t>060027</t>
  </si>
  <si>
    <r>
      <rPr>
        <sz val="10"/>
        <color rgb="FF000000"/>
        <rFont val="微軟正黑體"/>
        <family val="2"/>
        <charset val="136"/>
      </rPr>
      <t>白土</t>
    </r>
  </si>
  <si>
    <t>060028</t>
  </si>
  <si>
    <r>
      <rPr>
        <sz val="10"/>
        <color rgb="FF000000"/>
        <rFont val="微軟正黑體"/>
        <family val="2"/>
        <charset val="136"/>
      </rPr>
      <t>輝綠石</t>
    </r>
  </si>
  <si>
    <t>060030</t>
  </si>
  <si>
    <r>
      <rPr>
        <sz val="10"/>
        <color rgb="FF000000"/>
        <rFont val="微軟正黑體"/>
        <family val="2"/>
        <charset val="136"/>
      </rPr>
      <t>白雲土</t>
    </r>
  </si>
  <si>
    <t>060031</t>
  </si>
  <si>
    <r>
      <rPr>
        <sz val="10"/>
        <color rgb="FF000000"/>
        <rFont val="微軟正黑體"/>
        <family val="2"/>
        <charset val="136"/>
      </rPr>
      <t>岩石</t>
    </r>
  </si>
  <si>
    <t>060032</t>
  </si>
  <si>
    <r>
      <rPr>
        <sz val="10"/>
        <color rgb="FF000000"/>
        <rFont val="微軟正黑體"/>
        <family val="2"/>
        <charset val="136"/>
      </rPr>
      <t>爐石</t>
    </r>
  </si>
  <si>
    <t>060033</t>
  </si>
  <si>
    <r>
      <rPr>
        <sz val="10"/>
        <color rgb="FF000000"/>
        <rFont val="微軟正黑體"/>
        <family val="2"/>
        <charset val="136"/>
      </rPr>
      <t>砂石混合物</t>
    </r>
  </si>
  <si>
    <t>060036</t>
  </si>
  <si>
    <r>
      <rPr>
        <sz val="10"/>
        <color rgb="FF000000"/>
        <rFont val="微軟正黑體"/>
        <family val="2"/>
        <charset val="136"/>
      </rPr>
      <t>馬來砂</t>
    </r>
  </si>
  <si>
    <t>060099</t>
  </si>
  <si>
    <r>
      <rPr>
        <sz val="10"/>
        <color rgb="FF000000"/>
        <rFont val="微軟正黑體"/>
        <family val="2"/>
        <charset val="136"/>
      </rPr>
      <t>其他土類</t>
    </r>
  </si>
  <si>
    <t>060199</t>
  </si>
  <si>
    <r>
      <rPr>
        <sz val="10"/>
        <color rgb="FF000000"/>
        <rFont val="微軟正黑體"/>
        <family val="2"/>
        <charset val="136"/>
      </rPr>
      <t>其他石礦</t>
    </r>
  </si>
  <si>
    <t>060299</t>
  </si>
  <si>
    <r>
      <rPr>
        <sz val="10"/>
        <color rgb="FF000000"/>
        <rFont val="微軟正黑體"/>
        <family val="2"/>
        <charset val="136"/>
      </rPr>
      <t>其他石粉</t>
    </r>
  </si>
  <si>
    <r>
      <rPr>
        <sz val="10"/>
        <color rgb="FF000000"/>
        <rFont val="微軟正黑體"/>
        <family val="2"/>
        <charset val="136"/>
      </rPr>
      <t>半煙煤</t>
    </r>
  </si>
  <si>
    <r>
      <rPr>
        <sz val="10"/>
        <color rgb="FF000000"/>
        <rFont val="微軟正黑體"/>
        <family val="2"/>
        <charset val="136"/>
      </rPr>
      <t>生煤</t>
    </r>
  </si>
  <si>
    <r>
      <rPr>
        <sz val="10"/>
        <color rgb="FF000000"/>
        <rFont val="微軟正黑體"/>
        <family val="2"/>
        <charset val="136"/>
      </rPr>
      <t>鐵礦</t>
    </r>
    <r>
      <rPr>
        <sz val="10"/>
        <color rgb="FF000000"/>
        <rFont val="Times New Roman"/>
        <family val="1"/>
      </rPr>
      <t>(</t>
    </r>
    <r>
      <rPr>
        <sz val="10"/>
        <color rgb="FF000000"/>
        <rFont val="微軟正黑體"/>
        <family val="2"/>
        <charset val="136"/>
      </rPr>
      <t>砂</t>
    </r>
    <r>
      <rPr>
        <sz val="10"/>
        <color rgb="FF000000"/>
        <rFont val="Times New Roman"/>
        <family val="1"/>
      </rPr>
      <t>)</t>
    </r>
  </si>
  <si>
    <t>070008</t>
  </si>
  <si>
    <r>
      <rPr>
        <sz val="10"/>
        <color rgb="FF000000"/>
        <rFont val="微軟正黑體"/>
        <family val="2"/>
        <charset val="136"/>
      </rPr>
      <t>金礦</t>
    </r>
    <r>
      <rPr>
        <sz val="10"/>
        <color rgb="FF000000"/>
        <rFont val="Times New Roman"/>
        <family val="1"/>
      </rPr>
      <t>(</t>
    </r>
    <r>
      <rPr>
        <sz val="10"/>
        <color rgb="FF000000"/>
        <rFont val="微軟正黑體"/>
        <family val="2"/>
        <charset val="136"/>
      </rPr>
      <t>砂</t>
    </r>
    <r>
      <rPr>
        <sz val="10"/>
        <color rgb="FF000000"/>
        <rFont val="Times New Roman"/>
        <family val="1"/>
      </rPr>
      <t>)</t>
    </r>
  </si>
  <si>
    <t>070009</t>
  </si>
  <si>
    <r>
      <rPr>
        <sz val="10"/>
        <color rgb="FF000000"/>
        <rFont val="微軟正黑體"/>
        <family val="2"/>
        <charset val="136"/>
      </rPr>
      <t>銀礦</t>
    </r>
    <r>
      <rPr>
        <sz val="10"/>
        <color rgb="FF000000"/>
        <rFont val="Times New Roman"/>
        <family val="1"/>
      </rPr>
      <t>(</t>
    </r>
    <r>
      <rPr>
        <sz val="10"/>
        <color rgb="FF000000"/>
        <rFont val="微軟正黑體"/>
        <family val="2"/>
        <charset val="136"/>
      </rPr>
      <t>砂</t>
    </r>
    <r>
      <rPr>
        <sz val="10"/>
        <color rgb="FF000000"/>
        <rFont val="Times New Roman"/>
        <family val="1"/>
      </rPr>
      <t>)</t>
    </r>
  </si>
  <si>
    <t>070010</t>
  </si>
  <si>
    <r>
      <rPr>
        <sz val="10"/>
        <color rgb="FF000000"/>
        <rFont val="微軟正黑體"/>
        <family val="2"/>
        <charset val="136"/>
      </rPr>
      <t>銅礦</t>
    </r>
    <r>
      <rPr>
        <sz val="10"/>
        <color rgb="FF000000"/>
        <rFont val="Times New Roman"/>
        <family val="1"/>
      </rPr>
      <t>(</t>
    </r>
    <r>
      <rPr>
        <sz val="10"/>
        <color rgb="FF000000"/>
        <rFont val="微軟正黑體"/>
        <family val="2"/>
        <charset val="136"/>
      </rPr>
      <t>砂</t>
    </r>
    <r>
      <rPr>
        <sz val="10"/>
        <color rgb="FF000000"/>
        <rFont val="Times New Roman"/>
        <family val="1"/>
      </rPr>
      <t>)</t>
    </r>
  </si>
  <si>
    <t>070011</t>
  </si>
  <si>
    <r>
      <rPr>
        <sz val="10"/>
        <color rgb="FF000000"/>
        <rFont val="微軟正黑體"/>
        <family val="2"/>
        <charset val="136"/>
      </rPr>
      <t>鋅礦</t>
    </r>
    <r>
      <rPr>
        <sz val="10"/>
        <color rgb="FF000000"/>
        <rFont val="Times New Roman"/>
        <family val="1"/>
      </rPr>
      <t>(</t>
    </r>
    <r>
      <rPr>
        <sz val="10"/>
        <color rgb="FF000000"/>
        <rFont val="微軟正黑體"/>
        <family val="2"/>
        <charset val="136"/>
      </rPr>
      <t>砂</t>
    </r>
    <r>
      <rPr>
        <sz val="10"/>
        <color rgb="FF000000"/>
        <rFont val="Times New Roman"/>
        <family val="1"/>
      </rPr>
      <t>)</t>
    </r>
  </si>
  <si>
    <t>070012</t>
  </si>
  <si>
    <r>
      <rPr>
        <sz val="10"/>
        <color rgb="FF000000"/>
        <rFont val="微軟正黑體"/>
        <family val="2"/>
        <charset val="136"/>
      </rPr>
      <t>鍺礦</t>
    </r>
    <r>
      <rPr>
        <sz val="10"/>
        <color rgb="FF000000"/>
        <rFont val="Times New Roman"/>
        <family val="1"/>
      </rPr>
      <t>(</t>
    </r>
    <r>
      <rPr>
        <sz val="10"/>
        <color rgb="FF000000"/>
        <rFont val="微軟正黑體"/>
        <family val="2"/>
        <charset val="136"/>
      </rPr>
      <t>砂</t>
    </r>
    <r>
      <rPr>
        <sz val="10"/>
        <color rgb="FF000000"/>
        <rFont val="Times New Roman"/>
        <family val="1"/>
      </rPr>
      <t>)</t>
    </r>
  </si>
  <si>
    <t>070013</t>
  </si>
  <si>
    <r>
      <rPr>
        <sz val="10"/>
        <color rgb="FF000000"/>
        <rFont val="微軟正黑體"/>
        <family val="2"/>
        <charset val="136"/>
      </rPr>
      <t>鋇礦</t>
    </r>
    <r>
      <rPr>
        <sz val="10"/>
        <color rgb="FF000000"/>
        <rFont val="Times New Roman"/>
        <family val="1"/>
      </rPr>
      <t>(</t>
    </r>
    <r>
      <rPr>
        <sz val="10"/>
        <color rgb="FF000000"/>
        <rFont val="微軟正黑體"/>
        <family val="2"/>
        <charset val="136"/>
      </rPr>
      <t>砂</t>
    </r>
    <r>
      <rPr>
        <sz val="10"/>
        <color rgb="FF000000"/>
        <rFont val="Times New Roman"/>
        <family val="1"/>
      </rPr>
      <t>)</t>
    </r>
  </si>
  <si>
    <t>070014</t>
  </si>
  <si>
    <r>
      <rPr>
        <sz val="10"/>
        <color rgb="FF000000"/>
        <rFont val="微軟正黑體"/>
        <family val="2"/>
        <charset val="136"/>
      </rPr>
      <t>鉛礦</t>
    </r>
    <r>
      <rPr>
        <sz val="10"/>
        <color rgb="FF000000"/>
        <rFont val="Times New Roman"/>
        <family val="1"/>
      </rPr>
      <t>(</t>
    </r>
    <r>
      <rPr>
        <sz val="10"/>
        <color rgb="FF000000"/>
        <rFont val="微軟正黑體"/>
        <family val="2"/>
        <charset val="136"/>
      </rPr>
      <t>砂</t>
    </r>
    <r>
      <rPr>
        <sz val="10"/>
        <color rgb="FF000000"/>
        <rFont val="Times New Roman"/>
        <family val="1"/>
      </rPr>
      <t>)</t>
    </r>
  </si>
  <si>
    <t>070015</t>
  </si>
  <si>
    <r>
      <rPr>
        <sz val="10"/>
        <color rgb="FF000000"/>
        <rFont val="微軟正黑體"/>
        <family val="2"/>
        <charset val="136"/>
      </rPr>
      <t>鎂礦</t>
    </r>
    <r>
      <rPr>
        <sz val="10"/>
        <color rgb="FF000000"/>
        <rFont val="Times New Roman"/>
        <family val="1"/>
      </rPr>
      <t>(</t>
    </r>
    <r>
      <rPr>
        <sz val="10"/>
        <color rgb="FF000000"/>
        <rFont val="微軟正黑體"/>
        <family val="2"/>
        <charset val="136"/>
      </rPr>
      <t>砂</t>
    </r>
    <r>
      <rPr>
        <sz val="10"/>
        <color rgb="FF000000"/>
        <rFont val="Times New Roman"/>
        <family val="1"/>
      </rPr>
      <t>)</t>
    </r>
  </si>
  <si>
    <t>070016</t>
  </si>
  <si>
    <r>
      <rPr>
        <sz val="10"/>
        <color rgb="FF000000"/>
        <rFont val="微軟正黑體"/>
        <family val="2"/>
        <charset val="136"/>
      </rPr>
      <t>鋁礦</t>
    </r>
    <r>
      <rPr>
        <sz val="10"/>
        <color rgb="FF000000"/>
        <rFont val="Times New Roman"/>
        <family val="1"/>
      </rPr>
      <t>(</t>
    </r>
    <r>
      <rPr>
        <sz val="10"/>
        <color rgb="FF000000"/>
        <rFont val="微軟正黑體"/>
        <family val="2"/>
        <charset val="136"/>
      </rPr>
      <t>砂</t>
    </r>
    <r>
      <rPr>
        <sz val="10"/>
        <color rgb="FF000000"/>
        <rFont val="Times New Roman"/>
        <family val="1"/>
      </rPr>
      <t>)</t>
    </r>
  </si>
  <si>
    <t>070017</t>
  </si>
  <si>
    <r>
      <rPr>
        <sz val="10"/>
        <color rgb="FF000000"/>
        <rFont val="微軟正黑體"/>
        <family val="2"/>
        <charset val="136"/>
      </rPr>
      <t>鈦鐵礦</t>
    </r>
    <r>
      <rPr>
        <sz val="10"/>
        <color rgb="FF000000"/>
        <rFont val="Times New Roman"/>
        <family val="1"/>
      </rPr>
      <t>(</t>
    </r>
    <r>
      <rPr>
        <sz val="10"/>
        <color rgb="FF000000"/>
        <rFont val="微軟正黑體"/>
        <family val="2"/>
        <charset val="136"/>
      </rPr>
      <t>砂</t>
    </r>
    <r>
      <rPr>
        <sz val="10"/>
        <color rgb="FF000000"/>
        <rFont val="Times New Roman"/>
        <family val="1"/>
      </rPr>
      <t>)</t>
    </r>
  </si>
  <si>
    <t>070018</t>
  </si>
  <si>
    <r>
      <rPr>
        <sz val="10"/>
        <color rgb="FF000000"/>
        <rFont val="微軟正黑體"/>
        <family val="2"/>
        <charset val="136"/>
      </rPr>
      <t>汞礦</t>
    </r>
    <r>
      <rPr>
        <sz val="10"/>
        <color rgb="FF000000"/>
        <rFont val="Times New Roman"/>
        <family val="1"/>
      </rPr>
      <t>(</t>
    </r>
    <r>
      <rPr>
        <sz val="10"/>
        <color rgb="FF000000"/>
        <rFont val="微軟正黑體"/>
        <family val="2"/>
        <charset val="136"/>
      </rPr>
      <t>砂</t>
    </r>
    <r>
      <rPr>
        <sz val="10"/>
        <color rgb="FF000000"/>
        <rFont val="Times New Roman"/>
        <family val="1"/>
      </rPr>
      <t>)</t>
    </r>
  </si>
  <si>
    <t>070019</t>
  </si>
  <si>
    <r>
      <rPr>
        <sz val="10"/>
        <color rgb="FF000000"/>
        <rFont val="微軟正黑體"/>
        <family val="2"/>
        <charset val="136"/>
      </rPr>
      <t>晒鹽</t>
    </r>
  </si>
  <si>
    <t>070020</t>
  </si>
  <si>
    <r>
      <rPr>
        <sz val="10"/>
        <color rgb="FF000000"/>
        <rFont val="微軟正黑體"/>
        <family val="2"/>
        <charset val="136"/>
      </rPr>
      <t>雲母</t>
    </r>
  </si>
  <si>
    <t>070021</t>
  </si>
  <si>
    <r>
      <rPr>
        <sz val="10"/>
        <color rgb="FF000000"/>
        <rFont val="微軟正黑體"/>
        <family val="2"/>
        <charset val="136"/>
      </rPr>
      <t>硫磺</t>
    </r>
    <r>
      <rPr>
        <sz val="10"/>
        <color rgb="FF000000"/>
        <rFont val="Times New Roman"/>
        <family val="1"/>
      </rPr>
      <t>(</t>
    </r>
    <r>
      <rPr>
        <sz val="10"/>
        <color rgb="FF000000"/>
        <rFont val="微軟正黑體"/>
        <family val="2"/>
        <charset val="136"/>
      </rPr>
      <t>礦</t>
    </r>
    <r>
      <rPr>
        <sz val="10"/>
        <color rgb="FF000000"/>
        <rFont val="Times New Roman"/>
        <family val="1"/>
      </rPr>
      <t>)</t>
    </r>
  </si>
  <si>
    <t>070022</t>
  </si>
  <si>
    <r>
      <rPr>
        <sz val="10"/>
        <color rgb="FF000000"/>
        <rFont val="微軟正黑體"/>
        <family val="2"/>
        <charset val="136"/>
      </rPr>
      <t>磷礦</t>
    </r>
  </si>
  <si>
    <t>070023</t>
  </si>
  <si>
    <r>
      <rPr>
        <sz val="10"/>
        <color rgb="FF000000"/>
        <rFont val="微軟正黑體"/>
        <family val="2"/>
        <charset val="136"/>
      </rPr>
      <t>寶石</t>
    </r>
  </si>
  <si>
    <t>070024</t>
  </si>
  <si>
    <r>
      <rPr>
        <sz val="10"/>
        <color rgb="FF000000"/>
        <rFont val="微軟正黑體"/>
        <family val="2"/>
        <charset val="136"/>
      </rPr>
      <t>水晶</t>
    </r>
  </si>
  <si>
    <t>070025</t>
  </si>
  <si>
    <r>
      <rPr>
        <sz val="10"/>
        <color rgb="FF000000"/>
        <rFont val="微軟正黑體"/>
        <family val="2"/>
        <charset val="136"/>
      </rPr>
      <t>玉髓</t>
    </r>
  </si>
  <si>
    <t>070026</t>
  </si>
  <si>
    <r>
      <rPr>
        <sz val="10"/>
        <color rgb="FF000000"/>
        <rFont val="微軟正黑體"/>
        <family val="2"/>
        <charset val="136"/>
      </rPr>
      <t>石棉</t>
    </r>
  </si>
  <si>
    <t>070027</t>
  </si>
  <si>
    <r>
      <rPr>
        <sz val="10"/>
        <color rgb="FF000000"/>
        <rFont val="微軟正黑體"/>
        <family val="2"/>
        <charset val="136"/>
      </rPr>
      <t>滑石</t>
    </r>
  </si>
  <si>
    <t>070028</t>
  </si>
  <si>
    <r>
      <rPr>
        <sz val="10"/>
        <color rgb="FF000000"/>
        <rFont val="微軟正黑體"/>
        <family val="2"/>
        <charset val="136"/>
      </rPr>
      <t>長石</t>
    </r>
  </si>
  <si>
    <t>070029</t>
  </si>
  <si>
    <r>
      <rPr>
        <sz val="10"/>
        <color rgb="FF000000"/>
        <rFont val="微軟正黑體"/>
        <family val="2"/>
        <charset val="136"/>
      </rPr>
      <t>沸石</t>
    </r>
  </si>
  <si>
    <t>070030</t>
  </si>
  <si>
    <r>
      <rPr>
        <sz val="10"/>
        <color rgb="FF000000"/>
        <rFont val="微軟正黑體"/>
        <family val="2"/>
        <charset val="136"/>
      </rPr>
      <t>一般建築用砂</t>
    </r>
  </si>
  <si>
    <t>070031</t>
  </si>
  <si>
    <r>
      <rPr>
        <sz val="10"/>
        <color rgb="FF000000"/>
        <rFont val="微軟正黑體"/>
        <family val="2"/>
        <charset val="136"/>
      </rPr>
      <t>砂心用樹脂砂</t>
    </r>
  </si>
  <si>
    <t>070032</t>
  </si>
  <si>
    <r>
      <rPr>
        <sz val="10"/>
        <color rgb="FF000000"/>
        <rFont val="微軟正黑體"/>
        <family val="2"/>
        <charset val="136"/>
      </rPr>
      <t>金紅石</t>
    </r>
  </si>
  <si>
    <t>070033</t>
  </si>
  <si>
    <r>
      <rPr>
        <sz val="10"/>
        <color rgb="FF000000"/>
        <rFont val="微軟正黑體"/>
        <family val="2"/>
        <charset val="136"/>
      </rPr>
      <t>燒結礦</t>
    </r>
  </si>
  <si>
    <t>070034</t>
  </si>
  <si>
    <r>
      <rPr>
        <sz val="10"/>
        <color rgb="FF000000"/>
        <rFont val="微軟正黑體"/>
        <family val="2"/>
        <charset val="136"/>
      </rPr>
      <t>煤焦粉</t>
    </r>
  </si>
  <si>
    <r>
      <rPr>
        <sz val="10"/>
        <color rgb="FF000000"/>
        <rFont val="微軟正黑體"/>
        <family val="2"/>
        <charset val="136"/>
      </rPr>
      <t>其他非鐵金屬礦</t>
    </r>
    <r>
      <rPr>
        <sz val="10"/>
        <color rgb="FF000000"/>
        <rFont val="Times New Roman"/>
        <family val="1"/>
      </rPr>
      <t>(</t>
    </r>
    <r>
      <rPr>
        <sz val="10"/>
        <color rgb="FF000000"/>
        <rFont val="微軟正黑體"/>
        <family val="2"/>
        <charset val="136"/>
      </rPr>
      <t>砂</t>
    </r>
    <r>
      <rPr>
        <sz val="10"/>
        <color rgb="FF000000"/>
        <rFont val="Times New Roman"/>
        <family val="1"/>
      </rPr>
      <t>)</t>
    </r>
  </si>
  <si>
    <t>070199</t>
  </si>
  <si>
    <r>
      <rPr>
        <sz val="10"/>
        <color rgb="FF000000"/>
        <rFont val="微軟正黑體"/>
        <family val="2"/>
        <charset val="136"/>
      </rPr>
      <t>其他非金屬礦</t>
    </r>
  </si>
  <si>
    <r>
      <rPr>
        <sz val="10"/>
        <color rgb="FF000000"/>
        <rFont val="微軟正黑體"/>
        <family val="2"/>
        <charset val="136"/>
      </rPr>
      <t>豬肉</t>
    </r>
  </si>
  <si>
    <r>
      <rPr>
        <sz val="10"/>
        <color rgb="FF000000"/>
        <rFont val="微軟正黑體"/>
        <family val="2"/>
        <charset val="136"/>
      </rPr>
      <t>牛肉</t>
    </r>
  </si>
  <si>
    <t>080003</t>
  </si>
  <si>
    <r>
      <rPr>
        <sz val="10"/>
        <color rgb="FF000000"/>
        <rFont val="微軟正黑體"/>
        <family val="2"/>
        <charset val="136"/>
      </rPr>
      <t>羊肉</t>
    </r>
  </si>
  <si>
    <t>080004</t>
  </si>
  <si>
    <r>
      <rPr>
        <sz val="10"/>
        <color rgb="FF000000"/>
        <rFont val="微軟正黑體"/>
        <family val="2"/>
        <charset val="136"/>
      </rPr>
      <t>馬肉</t>
    </r>
  </si>
  <si>
    <t>080006</t>
  </si>
  <si>
    <r>
      <rPr>
        <sz val="10"/>
        <color rgb="FF000000"/>
        <rFont val="微軟正黑體"/>
        <family val="2"/>
        <charset val="136"/>
      </rPr>
      <t>雞肉</t>
    </r>
  </si>
  <si>
    <t>080007</t>
  </si>
  <si>
    <r>
      <rPr>
        <sz val="10"/>
        <color rgb="FF000000"/>
        <rFont val="微軟正黑體"/>
        <family val="2"/>
        <charset val="136"/>
      </rPr>
      <t>鴨肉</t>
    </r>
  </si>
  <si>
    <t>080008</t>
  </si>
  <si>
    <r>
      <rPr>
        <sz val="10"/>
        <color rgb="FF000000"/>
        <rFont val="微軟正黑體"/>
        <family val="2"/>
        <charset val="136"/>
      </rPr>
      <t>鵝肉</t>
    </r>
  </si>
  <si>
    <t>080010</t>
  </si>
  <si>
    <r>
      <rPr>
        <sz val="10"/>
        <color rgb="FF000000"/>
        <rFont val="微軟正黑體"/>
        <family val="2"/>
        <charset val="136"/>
      </rPr>
      <t>禽畜雜碎</t>
    </r>
  </si>
  <si>
    <t>080011</t>
  </si>
  <si>
    <r>
      <rPr>
        <sz val="10"/>
        <color rgb="FF000000"/>
        <rFont val="微軟正黑體"/>
        <family val="2"/>
        <charset val="136"/>
      </rPr>
      <t>冷凍畜肉</t>
    </r>
  </si>
  <si>
    <r>
      <rPr>
        <sz val="10"/>
        <color rgb="FF000000"/>
        <rFont val="微軟正黑體"/>
        <family val="2"/>
        <charset val="136"/>
      </rPr>
      <t>冷凍禽肉</t>
    </r>
  </si>
  <si>
    <t>080013</t>
  </si>
  <si>
    <r>
      <rPr>
        <sz val="10"/>
        <color rgb="FF000000"/>
        <rFont val="微軟正黑體"/>
        <family val="2"/>
        <charset val="136"/>
      </rPr>
      <t>冷凍禽畜雜碎</t>
    </r>
  </si>
  <si>
    <t>080015</t>
  </si>
  <si>
    <r>
      <rPr>
        <sz val="10"/>
        <color rgb="FF000000"/>
        <rFont val="微軟正黑體"/>
        <family val="2"/>
        <charset val="136"/>
      </rPr>
      <t>脫水肉類</t>
    </r>
  </si>
  <si>
    <t>080016</t>
  </si>
  <si>
    <r>
      <rPr>
        <sz val="10"/>
        <color rgb="FF000000"/>
        <rFont val="微軟正黑體"/>
        <family val="2"/>
        <charset val="136"/>
      </rPr>
      <t>香腸</t>
    </r>
  </si>
  <si>
    <t>080017</t>
  </si>
  <si>
    <r>
      <rPr>
        <sz val="10"/>
        <color rgb="FF000000"/>
        <rFont val="微軟正黑體"/>
        <family val="2"/>
        <charset val="136"/>
      </rPr>
      <t>火腿</t>
    </r>
  </si>
  <si>
    <r>
      <rPr>
        <sz val="10"/>
        <color rgb="FF000000"/>
        <rFont val="微軟正黑體"/>
        <family val="2"/>
        <charset val="136"/>
      </rPr>
      <t>冷凍魚類</t>
    </r>
    <r>
      <rPr>
        <sz val="10"/>
        <color rgb="FF000000"/>
        <rFont val="Times New Roman"/>
        <family val="1"/>
      </rPr>
      <t>(</t>
    </r>
    <r>
      <rPr>
        <sz val="10"/>
        <color rgb="FF000000"/>
        <rFont val="微軟正黑體"/>
        <family val="2"/>
        <charset val="136"/>
      </rPr>
      <t>含肝、卵</t>
    </r>
    <r>
      <rPr>
        <sz val="10"/>
        <color rgb="FF000000"/>
        <rFont val="Times New Roman"/>
        <family val="1"/>
      </rPr>
      <t>)</t>
    </r>
  </si>
  <si>
    <t>080020</t>
  </si>
  <si>
    <r>
      <rPr>
        <sz val="10"/>
        <color rgb="FF000000"/>
        <rFont val="微軟正黑體"/>
        <family val="2"/>
        <charset val="136"/>
      </rPr>
      <t>冷凍蝦類</t>
    </r>
  </si>
  <si>
    <t>080021</t>
  </si>
  <si>
    <r>
      <rPr>
        <sz val="10"/>
        <color rgb="FF000000"/>
        <rFont val="微軟正黑體"/>
        <family val="2"/>
        <charset val="136"/>
      </rPr>
      <t>冷凍魚漿</t>
    </r>
  </si>
  <si>
    <r>
      <rPr>
        <sz val="10"/>
        <color rgb="FF000000"/>
        <rFont val="微軟正黑體"/>
        <family val="2"/>
        <charset val="136"/>
      </rPr>
      <t>冷凍白燒鰻</t>
    </r>
  </si>
  <si>
    <r>
      <rPr>
        <sz val="10"/>
        <color rgb="FF000000"/>
        <rFont val="微軟正黑體"/>
        <family val="2"/>
        <charset val="136"/>
      </rPr>
      <t>柴魚</t>
    </r>
  </si>
  <si>
    <t>080025</t>
  </si>
  <si>
    <r>
      <rPr>
        <sz val="10"/>
        <color rgb="FF000000"/>
        <rFont val="微軟正黑體"/>
        <family val="2"/>
        <charset val="136"/>
      </rPr>
      <t>魚粉</t>
    </r>
  </si>
  <si>
    <t>080026</t>
  </si>
  <si>
    <r>
      <rPr>
        <sz val="10"/>
        <color rgb="FF000000"/>
        <rFont val="微軟正黑體"/>
        <family val="2"/>
        <charset val="136"/>
      </rPr>
      <t>脫水水產食品</t>
    </r>
  </si>
  <si>
    <t>080027</t>
  </si>
  <si>
    <r>
      <rPr>
        <sz val="10"/>
        <color rgb="FF000000"/>
        <rFont val="微軟正黑體"/>
        <family val="2"/>
        <charset val="136"/>
      </rPr>
      <t>魚子</t>
    </r>
  </si>
  <si>
    <t>080028</t>
  </si>
  <si>
    <r>
      <rPr>
        <sz val="10"/>
        <color rgb="FF000000"/>
        <rFont val="微軟正黑體"/>
        <family val="2"/>
        <charset val="136"/>
      </rPr>
      <t>魚漿</t>
    </r>
  </si>
  <si>
    <r>
      <rPr>
        <sz val="10"/>
        <color rgb="FF000000"/>
        <rFont val="微軟正黑體"/>
        <family val="2"/>
        <charset val="136"/>
      </rPr>
      <t>魚子醬</t>
    </r>
  </si>
  <si>
    <t>080030</t>
  </si>
  <si>
    <r>
      <rPr>
        <sz val="10"/>
        <color rgb="FF000000"/>
        <rFont val="微軟正黑體"/>
        <family val="2"/>
        <charset val="136"/>
      </rPr>
      <t>醃漬水產食品</t>
    </r>
  </si>
  <si>
    <r>
      <rPr>
        <sz val="10"/>
        <color rgb="FF000000"/>
        <rFont val="微軟正黑體"/>
        <family val="2"/>
        <charset val="136"/>
      </rPr>
      <t>冷凍豆類</t>
    </r>
  </si>
  <si>
    <r>
      <rPr>
        <sz val="10"/>
        <color rgb="FF000000"/>
        <rFont val="微軟正黑體"/>
        <family val="2"/>
        <charset val="136"/>
      </rPr>
      <t>冷凍混合蔬菜</t>
    </r>
  </si>
  <si>
    <r>
      <rPr>
        <sz val="10"/>
        <color rgb="FF000000"/>
        <rFont val="微軟正黑體"/>
        <family val="2"/>
        <charset val="136"/>
      </rPr>
      <t>冷凍果實</t>
    </r>
  </si>
  <si>
    <r>
      <rPr>
        <sz val="10"/>
        <color rgb="FF000000"/>
        <rFont val="微軟正黑體"/>
        <family val="2"/>
        <charset val="136"/>
      </rPr>
      <t>脫水蔬菜</t>
    </r>
  </si>
  <si>
    <r>
      <rPr>
        <sz val="10"/>
        <color rgb="FF000000"/>
        <rFont val="微軟正黑體"/>
        <family val="2"/>
        <charset val="136"/>
      </rPr>
      <t>脫水果實</t>
    </r>
  </si>
  <si>
    <r>
      <rPr>
        <sz val="10"/>
        <color rgb="FF000000"/>
        <rFont val="微軟正黑體"/>
        <family val="2"/>
        <charset val="136"/>
      </rPr>
      <t>脫水種子</t>
    </r>
  </si>
  <si>
    <r>
      <rPr>
        <sz val="10"/>
        <color rgb="FF000000"/>
        <rFont val="微軟正黑體"/>
        <family val="2"/>
        <charset val="136"/>
      </rPr>
      <t>醃漬蔬菜</t>
    </r>
  </si>
  <si>
    <r>
      <rPr>
        <sz val="10"/>
        <color rgb="FF000000"/>
        <rFont val="微軟正黑體"/>
        <family val="2"/>
        <charset val="136"/>
      </rPr>
      <t>醃漬果實</t>
    </r>
  </si>
  <si>
    <r>
      <rPr>
        <sz val="10"/>
        <color rgb="FF000000"/>
        <rFont val="微軟正黑體"/>
        <family val="2"/>
        <charset val="136"/>
      </rPr>
      <t>豆皮</t>
    </r>
  </si>
  <si>
    <t>080043</t>
  </si>
  <si>
    <r>
      <rPr>
        <sz val="10"/>
        <color rgb="FF000000"/>
        <rFont val="微軟正黑體"/>
        <family val="2"/>
        <charset val="136"/>
      </rPr>
      <t>豆腐</t>
    </r>
  </si>
  <si>
    <r>
      <rPr>
        <sz val="10"/>
        <color rgb="FF000000"/>
        <rFont val="微軟正黑體"/>
        <family val="2"/>
        <charset val="136"/>
      </rPr>
      <t>豆乾</t>
    </r>
  </si>
  <si>
    <r>
      <rPr>
        <sz val="10"/>
        <color rgb="FF000000"/>
        <rFont val="微軟正黑體"/>
        <family val="2"/>
        <charset val="136"/>
      </rPr>
      <t>豆沙</t>
    </r>
    <r>
      <rPr>
        <sz val="10"/>
        <color rgb="FF000000"/>
        <rFont val="Times New Roman"/>
        <family val="1"/>
      </rPr>
      <t>(</t>
    </r>
    <r>
      <rPr>
        <sz val="10"/>
        <color rgb="FF000000"/>
        <rFont val="微軟正黑體"/>
        <family val="2"/>
        <charset val="136"/>
      </rPr>
      <t>餡</t>
    </r>
    <r>
      <rPr>
        <sz val="10"/>
        <color rgb="FF000000"/>
        <rFont val="Times New Roman"/>
        <family val="1"/>
      </rPr>
      <t>)</t>
    </r>
  </si>
  <si>
    <r>
      <rPr>
        <sz val="10"/>
        <color rgb="FF000000"/>
        <rFont val="微軟正黑體"/>
        <family val="2"/>
        <charset val="136"/>
      </rPr>
      <t>素肉</t>
    </r>
    <r>
      <rPr>
        <sz val="10"/>
        <color rgb="FF000000"/>
        <rFont val="Times New Roman"/>
        <family val="1"/>
      </rPr>
      <t>(</t>
    </r>
    <r>
      <rPr>
        <sz val="10"/>
        <color rgb="FF000000"/>
        <rFont val="微軟正黑體"/>
        <family val="2"/>
        <charset val="136"/>
      </rPr>
      <t>人造肉</t>
    </r>
    <r>
      <rPr>
        <sz val="10"/>
        <color rgb="FF000000"/>
        <rFont val="Times New Roman"/>
        <family val="1"/>
      </rPr>
      <t>)</t>
    </r>
    <r>
      <rPr>
        <sz val="10"/>
        <color rgb="FF000000"/>
        <rFont val="微軟正黑體"/>
        <family val="2"/>
        <charset val="136"/>
      </rPr>
      <t>產品</t>
    </r>
  </si>
  <si>
    <r>
      <rPr>
        <sz val="10"/>
        <color rgb="FF000000"/>
        <rFont val="微軟正黑體"/>
        <family val="2"/>
        <charset val="136"/>
      </rPr>
      <t>豆腐乳</t>
    </r>
  </si>
  <si>
    <r>
      <rPr>
        <sz val="10"/>
        <color rgb="FF000000"/>
        <rFont val="微軟正黑體"/>
        <family val="2"/>
        <charset val="136"/>
      </rPr>
      <t>豆漿</t>
    </r>
  </si>
  <si>
    <r>
      <rPr>
        <sz val="10"/>
        <color rgb="FF000000"/>
        <rFont val="微軟正黑體"/>
        <family val="2"/>
        <charset val="136"/>
      </rPr>
      <t>豆花</t>
    </r>
  </si>
  <si>
    <r>
      <rPr>
        <sz val="10"/>
        <color rgb="FF000000"/>
        <rFont val="微軟正黑體"/>
        <family val="2"/>
        <charset val="136"/>
      </rPr>
      <t>豆豉</t>
    </r>
  </si>
  <si>
    <r>
      <rPr>
        <sz val="10"/>
        <color rgb="FF000000"/>
        <rFont val="微軟正黑體"/>
        <family val="2"/>
        <charset val="136"/>
      </rPr>
      <t>果醬</t>
    </r>
  </si>
  <si>
    <r>
      <rPr>
        <sz val="10"/>
        <color rgb="FF000000"/>
        <rFont val="微軟正黑體"/>
        <family val="2"/>
        <charset val="136"/>
      </rPr>
      <t>果膠</t>
    </r>
  </si>
  <si>
    <r>
      <rPr>
        <sz val="10"/>
        <color rgb="FF000000"/>
        <rFont val="微軟正黑體"/>
        <family val="2"/>
        <charset val="136"/>
      </rPr>
      <t>果凍</t>
    </r>
  </si>
  <si>
    <r>
      <rPr>
        <sz val="10"/>
        <color rgb="FF000000"/>
        <rFont val="微軟正黑體"/>
        <family val="2"/>
        <charset val="136"/>
      </rPr>
      <t>果汁粉</t>
    </r>
  </si>
  <si>
    <t>080056</t>
  </si>
  <si>
    <r>
      <rPr>
        <sz val="10"/>
        <color rgb="FF000000"/>
        <rFont val="微軟正黑體"/>
        <family val="2"/>
        <charset val="136"/>
      </rPr>
      <t>花生醬</t>
    </r>
  </si>
  <si>
    <t>080057</t>
  </si>
  <si>
    <r>
      <rPr>
        <sz val="10"/>
        <color rgb="FF000000"/>
        <rFont val="微軟正黑體"/>
        <family val="2"/>
        <charset val="136"/>
      </rPr>
      <t>乾果</t>
    </r>
  </si>
  <si>
    <t>080058</t>
  </si>
  <si>
    <r>
      <rPr>
        <sz val="10"/>
        <color rgb="FF000000"/>
        <rFont val="微軟正黑體"/>
        <family val="2"/>
        <charset val="136"/>
      </rPr>
      <t>堅果醬</t>
    </r>
  </si>
  <si>
    <t>080059</t>
  </si>
  <si>
    <r>
      <rPr>
        <sz val="10"/>
        <color rgb="FF000000"/>
        <rFont val="微軟正黑體"/>
        <family val="2"/>
        <charset val="136"/>
      </rPr>
      <t>蜜餞</t>
    </r>
  </si>
  <si>
    <t>080060</t>
  </si>
  <si>
    <r>
      <rPr>
        <sz val="10"/>
        <color rgb="FF000000"/>
        <rFont val="微軟正黑體"/>
        <family val="2"/>
        <charset val="136"/>
      </rPr>
      <t>蔬果濃縮物</t>
    </r>
  </si>
  <si>
    <t>080061</t>
  </si>
  <si>
    <r>
      <rPr>
        <sz val="10"/>
        <color rgb="FF000000"/>
        <rFont val="微軟正黑體"/>
        <family val="2"/>
        <charset val="136"/>
      </rPr>
      <t>去皮蔬果</t>
    </r>
  </si>
  <si>
    <t>080062</t>
  </si>
  <si>
    <r>
      <rPr>
        <sz val="10"/>
        <color rgb="FF000000"/>
        <rFont val="微軟正黑體"/>
        <family val="2"/>
        <charset val="136"/>
      </rPr>
      <t>生菜沙拉</t>
    </r>
  </si>
  <si>
    <t>080063</t>
  </si>
  <si>
    <r>
      <rPr>
        <sz val="10"/>
        <color rgb="FF000000"/>
        <rFont val="微軟正黑體"/>
        <family val="2"/>
        <charset val="136"/>
      </rPr>
      <t>豬油脂</t>
    </r>
  </si>
  <si>
    <t>080065</t>
  </si>
  <si>
    <r>
      <rPr>
        <sz val="10"/>
        <color rgb="FF000000"/>
        <rFont val="微軟正黑體"/>
        <family val="2"/>
        <charset val="136"/>
      </rPr>
      <t>粗製黃豆油</t>
    </r>
  </si>
  <si>
    <t>080066</t>
  </si>
  <si>
    <r>
      <rPr>
        <sz val="10"/>
        <color rgb="FF000000"/>
        <rFont val="微軟正黑體"/>
        <family val="2"/>
        <charset val="136"/>
      </rPr>
      <t>精製黃豆油</t>
    </r>
  </si>
  <si>
    <t>080067</t>
  </si>
  <si>
    <r>
      <rPr>
        <sz val="10"/>
        <color rgb="FF000000"/>
        <rFont val="微軟正黑體"/>
        <family val="2"/>
        <charset val="136"/>
      </rPr>
      <t>大豆</t>
    </r>
    <r>
      <rPr>
        <sz val="10"/>
        <color rgb="FF000000"/>
        <rFont val="Times New Roman"/>
        <family val="1"/>
      </rPr>
      <t>(</t>
    </r>
    <r>
      <rPr>
        <sz val="10"/>
        <color rgb="FF000000"/>
        <rFont val="微軟正黑體"/>
        <family val="2"/>
        <charset val="136"/>
      </rPr>
      <t>黃豆</t>
    </r>
    <r>
      <rPr>
        <sz val="10"/>
        <color rgb="FF000000"/>
        <rFont val="Times New Roman"/>
        <family val="1"/>
      </rPr>
      <t>)</t>
    </r>
    <r>
      <rPr>
        <sz val="10"/>
        <color rgb="FF000000"/>
        <rFont val="微軟正黑體"/>
        <family val="2"/>
        <charset val="136"/>
      </rPr>
      <t>沙拉油</t>
    </r>
  </si>
  <si>
    <t>080068</t>
  </si>
  <si>
    <r>
      <rPr>
        <sz val="10"/>
        <color rgb="FF000000"/>
        <rFont val="微軟正黑體"/>
        <family val="2"/>
        <charset val="136"/>
      </rPr>
      <t>花生油</t>
    </r>
  </si>
  <si>
    <t>080069</t>
  </si>
  <si>
    <r>
      <rPr>
        <sz val="10"/>
        <color rgb="FF000000"/>
        <rFont val="微軟正黑體"/>
        <family val="2"/>
        <charset val="136"/>
      </rPr>
      <t>麻油</t>
    </r>
  </si>
  <si>
    <t>080070</t>
  </si>
  <si>
    <r>
      <rPr>
        <sz val="10"/>
        <color rgb="FF000000"/>
        <rFont val="微軟正黑體"/>
        <family val="2"/>
        <charset val="136"/>
      </rPr>
      <t>精製葵花籽油</t>
    </r>
  </si>
  <si>
    <t>080071</t>
  </si>
  <si>
    <r>
      <rPr>
        <sz val="10"/>
        <color rgb="FF000000"/>
        <rFont val="微軟正黑體"/>
        <family val="2"/>
        <charset val="136"/>
      </rPr>
      <t>精製油菜籽油</t>
    </r>
  </si>
  <si>
    <t>080072</t>
  </si>
  <si>
    <r>
      <rPr>
        <sz val="10"/>
        <color rgb="FF000000"/>
        <rFont val="微軟正黑體"/>
        <family val="2"/>
        <charset val="136"/>
      </rPr>
      <t>橄欖油</t>
    </r>
  </si>
  <si>
    <t>080073</t>
  </si>
  <si>
    <r>
      <rPr>
        <sz val="10"/>
        <color rgb="FF000000"/>
        <rFont val="微軟正黑體"/>
        <family val="2"/>
        <charset val="136"/>
      </rPr>
      <t>蓖麻油</t>
    </r>
  </si>
  <si>
    <t>080074</t>
  </si>
  <si>
    <r>
      <rPr>
        <sz val="10"/>
        <color rgb="FF000000"/>
        <rFont val="微軟正黑體"/>
        <family val="2"/>
        <charset val="136"/>
      </rPr>
      <t>亞麻仁油</t>
    </r>
  </si>
  <si>
    <t>080076</t>
  </si>
  <si>
    <r>
      <rPr>
        <sz val="10"/>
        <color rgb="FF000000"/>
        <rFont val="微軟正黑體"/>
        <family val="2"/>
        <charset val="136"/>
      </rPr>
      <t>人造奶油</t>
    </r>
  </si>
  <si>
    <t>080077</t>
  </si>
  <si>
    <r>
      <rPr>
        <sz val="10"/>
        <color rgb="FF000000"/>
        <rFont val="微軟正黑體"/>
        <family val="2"/>
        <charset val="136"/>
      </rPr>
      <t>烤酥油</t>
    </r>
  </si>
  <si>
    <t>080078</t>
  </si>
  <si>
    <r>
      <rPr>
        <sz val="10"/>
        <color rgb="FF000000"/>
        <rFont val="微軟正黑體"/>
        <family val="2"/>
        <charset val="136"/>
      </rPr>
      <t>食用油脂混合品或調製品</t>
    </r>
    <r>
      <rPr>
        <sz val="10"/>
        <color rgb="FF000000"/>
        <rFont val="Times New Roman"/>
        <family val="1"/>
      </rPr>
      <t>(</t>
    </r>
    <r>
      <rPr>
        <sz val="10"/>
        <color rgb="FF000000"/>
        <rFont val="微軟正黑體"/>
        <family val="2"/>
        <charset val="136"/>
      </rPr>
      <t>動植物混合油</t>
    </r>
    <r>
      <rPr>
        <sz val="10"/>
        <color rgb="FF000000"/>
        <rFont val="Times New Roman"/>
        <family val="1"/>
      </rPr>
      <t>)</t>
    </r>
  </si>
  <si>
    <t>080079</t>
  </si>
  <si>
    <r>
      <rPr>
        <sz val="10"/>
        <color rgb="FF000000"/>
        <rFont val="微軟正黑體"/>
        <family val="2"/>
        <charset val="136"/>
      </rPr>
      <t>鮮乳</t>
    </r>
    <r>
      <rPr>
        <sz val="10"/>
        <color rgb="FF000000"/>
        <rFont val="Times New Roman"/>
        <family val="1"/>
      </rPr>
      <t>(</t>
    </r>
    <r>
      <rPr>
        <sz val="10"/>
        <color rgb="FF000000"/>
        <rFont val="微軟正黑體"/>
        <family val="2"/>
        <charset val="136"/>
      </rPr>
      <t>不加糖</t>
    </r>
    <r>
      <rPr>
        <sz val="10"/>
        <color rgb="FF000000"/>
        <rFont val="Times New Roman"/>
        <family val="1"/>
      </rPr>
      <t>)</t>
    </r>
  </si>
  <si>
    <t>080080</t>
  </si>
  <si>
    <r>
      <rPr>
        <sz val="10"/>
        <color rgb="FF000000"/>
        <rFont val="微軟正黑體"/>
        <family val="2"/>
        <charset val="136"/>
      </rPr>
      <t>保久乳</t>
    </r>
  </si>
  <si>
    <t>080081</t>
  </si>
  <si>
    <r>
      <rPr>
        <sz val="10"/>
        <color rgb="FF000000"/>
        <rFont val="微軟正黑體"/>
        <family val="2"/>
        <charset val="136"/>
      </rPr>
      <t>高脂乳</t>
    </r>
  </si>
  <si>
    <t>080082</t>
  </si>
  <si>
    <r>
      <rPr>
        <sz val="10"/>
        <color rgb="FF000000"/>
        <rFont val="微軟正黑體"/>
        <family val="2"/>
        <charset val="136"/>
      </rPr>
      <t>低脂乳</t>
    </r>
  </si>
  <si>
    <t>080083</t>
  </si>
  <si>
    <r>
      <rPr>
        <sz val="10"/>
        <color rgb="FF000000"/>
        <rFont val="微軟正黑體"/>
        <family val="2"/>
        <charset val="136"/>
      </rPr>
      <t>脫脂乳</t>
    </r>
  </si>
  <si>
    <t>080084</t>
  </si>
  <si>
    <r>
      <rPr>
        <sz val="10"/>
        <color rgb="FF000000"/>
        <rFont val="微軟正黑體"/>
        <family val="2"/>
        <charset val="136"/>
      </rPr>
      <t>合成乳（還原乳）</t>
    </r>
  </si>
  <si>
    <t>080085</t>
  </si>
  <si>
    <r>
      <rPr>
        <sz val="10"/>
        <color rgb="FF000000"/>
        <rFont val="微軟正黑體"/>
        <family val="2"/>
        <charset val="136"/>
      </rPr>
      <t>全脂乳粉</t>
    </r>
  </si>
  <si>
    <t>080086</t>
  </si>
  <si>
    <r>
      <rPr>
        <sz val="10"/>
        <color rgb="FF000000"/>
        <rFont val="微軟正黑體"/>
        <family val="2"/>
        <charset val="136"/>
      </rPr>
      <t>加糖乳粉</t>
    </r>
  </si>
  <si>
    <t>080087</t>
  </si>
  <si>
    <r>
      <rPr>
        <sz val="10"/>
        <color rgb="FF000000"/>
        <rFont val="微軟正黑體"/>
        <family val="2"/>
        <charset val="136"/>
      </rPr>
      <t>脫脂乳粉</t>
    </r>
  </si>
  <si>
    <t>080088</t>
  </si>
  <si>
    <r>
      <rPr>
        <sz val="10"/>
        <color rgb="FF000000"/>
        <rFont val="微軟正黑體"/>
        <family val="2"/>
        <charset val="136"/>
      </rPr>
      <t>調味乳粉</t>
    </r>
  </si>
  <si>
    <t>080090</t>
  </si>
  <si>
    <r>
      <rPr>
        <sz val="10"/>
        <color rgb="FF000000"/>
        <rFont val="微軟正黑體"/>
        <family val="2"/>
        <charset val="136"/>
      </rPr>
      <t>煉乳</t>
    </r>
  </si>
  <si>
    <t>080091</t>
  </si>
  <si>
    <r>
      <rPr>
        <sz val="10"/>
        <color rgb="FF000000"/>
        <rFont val="微軟正黑體"/>
        <family val="2"/>
        <charset val="136"/>
      </rPr>
      <t>乳水</t>
    </r>
  </si>
  <si>
    <t>080092</t>
  </si>
  <si>
    <r>
      <rPr>
        <sz val="10"/>
        <color rgb="FF000000"/>
        <rFont val="微軟正黑體"/>
        <family val="2"/>
        <charset val="136"/>
      </rPr>
      <t>乳油</t>
    </r>
  </si>
  <si>
    <t>080093</t>
  </si>
  <si>
    <r>
      <rPr>
        <sz val="10"/>
        <color rgb="FF000000"/>
        <rFont val="微軟正黑體"/>
        <family val="2"/>
        <charset val="136"/>
      </rPr>
      <t>乳酪</t>
    </r>
  </si>
  <si>
    <t>080094</t>
  </si>
  <si>
    <r>
      <rPr>
        <sz val="10"/>
        <color rgb="FF000000"/>
        <rFont val="微軟正黑體"/>
        <family val="2"/>
        <charset val="136"/>
      </rPr>
      <t>乾酪及凝乳</t>
    </r>
  </si>
  <si>
    <t>080095</t>
  </si>
  <si>
    <r>
      <rPr>
        <sz val="10"/>
        <color rgb="FF000000"/>
        <rFont val="微軟正黑體"/>
        <family val="2"/>
        <charset val="136"/>
      </rPr>
      <t>乾酪素</t>
    </r>
  </si>
  <si>
    <t>080096</t>
  </si>
  <si>
    <r>
      <rPr>
        <sz val="10"/>
        <color rgb="FF000000"/>
        <rFont val="微軟正黑體"/>
        <family val="2"/>
        <charset val="136"/>
      </rPr>
      <t>調味乳</t>
    </r>
  </si>
  <si>
    <t>080097</t>
  </si>
  <si>
    <r>
      <rPr>
        <sz val="10"/>
        <color rgb="FF000000"/>
        <rFont val="微軟正黑體"/>
        <family val="2"/>
        <charset val="136"/>
      </rPr>
      <t>發酵乳</t>
    </r>
  </si>
  <si>
    <t>080098</t>
  </si>
  <si>
    <r>
      <rPr>
        <sz val="10"/>
        <color rgb="FF000000"/>
        <rFont val="微軟正黑體"/>
        <family val="2"/>
        <charset val="136"/>
      </rPr>
      <t>優格</t>
    </r>
  </si>
  <si>
    <t>080099</t>
  </si>
  <si>
    <r>
      <rPr>
        <sz val="10"/>
        <color rgb="FF000000"/>
        <rFont val="微軟正黑體"/>
        <family val="2"/>
        <charset val="136"/>
      </rPr>
      <t>其他發酵乳品</t>
    </r>
  </si>
  <si>
    <t>080100</t>
  </si>
  <si>
    <r>
      <rPr>
        <sz val="10"/>
        <color rgb="FF000000"/>
        <rFont val="微軟正黑體"/>
        <family val="2"/>
        <charset val="136"/>
      </rPr>
      <t>冰淇淋</t>
    </r>
  </si>
  <si>
    <t>080101</t>
  </si>
  <si>
    <r>
      <rPr>
        <sz val="10"/>
        <color rgb="FF000000"/>
        <rFont val="微軟正黑體"/>
        <family val="2"/>
        <charset val="136"/>
      </rPr>
      <t>冰淇淋粉</t>
    </r>
  </si>
  <si>
    <t>080103</t>
  </si>
  <si>
    <r>
      <rPr>
        <sz val="10"/>
        <color rgb="FF000000"/>
        <rFont val="微軟正黑體"/>
        <family val="2"/>
        <charset val="136"/>
      </rPr>
      <t>糙米</t>
    </r>
  </si>
  <si>
    <t>080104</t>
  </si>
  <si>
    <r>
      <rPr>
        <sz val="10"/>
        <color rgb="FF000000"/>
        <rFont val="微軟正黑體"/>
        <family val="2"/>
        <charset val="136"/>
      </rPr>
      <t>米</t>
    </r>
  </si>
  <si>
    <t>080106</t>
  </si>
  <si>
    <r>
      <rPr>
        <sz val="10"/>
        <color rgb="FF000000"/>
        <rFont val="微軟正黑體"/>
        <family val="2"/>
        <charset val="136"/>
      </rPr>
      <t>麵粉</t>
    </r>
  </si>
  <si>
    <t>080107</t>
  </si>
  <si>
    <r>
      <rPr>
        <sz val="10"/>
        <color rgb="FF000000"/>
        <rFont val="微軟正黑體"/>
        <family val="2"/>
        <charset val="136"/>
      </rPr>
      <t>食用黃豆粉及餅</t>
    </r>
  </si>
  <si>
    <t>080108</t>
  </si>
  <si>
    <r>
      <rPr>
        <sz val="10"/>
        <color rgb="FF000000"/>
        <rFont val="微軟正黑體"/>
        <family val="2"/>
        <charset val="136"/>
      </rPr>
      <t>脫脂黃豆粉及餅</t>
    </r>
  </si>
  <si>
    <t>080109</t>
  </si>
  <si>
    <r>
      <rPr>
        <sz val="10"/>
        <color rgb="FF000000"/>
        <rFont val="微軟正黑體"/>
        <family val="2"/>
        <charset val="136"/>
      </rPr>
      <t>大麥粉</t>
    </r>
  </si>
  <si>
    <t>080110</t>
  </si>
  <si>
    <r>
      <rPr>
        <sz val="10"/>
        <color rgb="FF000000"/>
        <rFont val="微軟正黑體"/>
        <family val="2"/>
        <charset val="136"/>
      </rPr>
      <t>可可粉</t>
    </r>
  </si>
  <si>
    <t>080111</t>
  </si>
  <si>
    <r>
      <rPr>
        <sz val="10"/>
        <color rgb="FF000000"/>
        <rFont val="微軟正黑體"/>
        <family val="2"/>
        <charset val="136"/>
      </rPr>
      <t>巧克力粉</t>
    </r>
  </si>
  <si>
    <t>080112</t>
  </si>
  <si>
    <r>
      <rPr>
        <sz val="10"/>
        <color rgb="FF000000"/>
        <rFont val="微軟正黑體"/>
        <family val="2"/>
        <charset val="136"/>
      </rPr>
      <t>杏仁粉</t>
    </r>
  </si>
  <si>
    <t>080113</t>
  </si>
  <si>
    <r>
      <rPr>
        <sz val="10"/>
        <color rgb="FF000000"/>
        <rFont val="微軟正黑體"/>
        <family val="2"/>
        <charset val="136"/>
      </rPr>
      <t>豆類磨粉</t>
    </r>
  </si>
  <si>
    <t>080114</t>
  </si>
  <si>
    <r>
      <rPr>
        <sz val="10"/>
        <color rgb="FF000000"/>
        <rFont val="微軟正黑體"/>
        <family val="2"/>
        <charset val="136"/>
      </rPr>
      <t>秈米粉</t>
    </r>
  </si>
  <si>
    <t>080115</t>
  </si>
  <si>
    <r>
      <rPr>
        <sz val="10"/>
        <color rgb="FF000000"/>
        <rFont val="微軟正黑體"/>
        <family val="2"/>
        <charset val="136"/>
      </rPr>
      <t>芡粉</t>
    </r>
  </si>
  <si>
    <t>080116</t>
  </si>
  <si>
    <r>
      <rPr>
        <sz val="10"/>
        <color rgb="FF000000"/>
        <rFont val="微軟正黑體"/>
        <family val="2"/>
        <charset val="136"/>
      </rPr>
      <t>食用預拌粉</t>
    </r>
  </si>
  <si>
    <t>080117</t>
  </si>
  <si>
    <r>
      <rPr>
        <sz val="10"/>
        <color rgb="FF000000"/>
        <rFont val="微軟正黑體"/>
        <family val="2"/>
        <charset val="136"/>
      </rPr>
      <t>速食穀片</t>
    </r>
  </si>
  <si>
    <t>080118</t>
  </si>
  <si>
    <r>
      <rPr>
        <sz val="10"/>
        <color rgb="FF000000"/>
        <rFont val="微軟正黑體"/>
        <family val="2"/>
        <charset val="136"/>
      </rPr>
      <t>速食穀粉</t>
    </r>
  </si>
  <si>
    <t>080119</t>
  </si>
  <si>
    <r>
      <rPr>
        <sz val="10"/>
        <color rgb="FF000000"/>
        <rFont val="微軟正黑體"/>
        <family val="2"/>
        <charset val="136"/>
      </rPr>
      <t>麥麩</t>
    </r>
  </si>
  <si>
    <t>080120</t>
  </si>
  <si>
    <r>
      <rPr>
        <sz val="10"/>
        <color rgb="FF000000"/>
        <rFont val="微軟正黑體"/>
        <family val="2"/>
        <charset val="136"/>
      </rPr>
      <t>菱粉</t>
    </r>
  </si>
  <si>
    <t>080121</t>
  </si>
  <si>
    <r>
      <rPr>
        <sz val="10"/>
        <color rgb="FF000000"/>
        <rFont val="微軟正黑體"/>
        <family val="2"/>
        <charset val="136"/>
      </rPr>
      <t>稞麥粉</t>
    </r>
  </si>
  <si>
    <t>080122</t>
  </si>
  <si>
    <r>
      <rPr>
        <sz val="10"/>
        <color rgb="FF000000"/>
        <rFont val="微軟正黑體"/>
        <family val="2"/>
        <charset val="136"/>
      </rPr>
      <t>粳米粉</t>
    </r>
  </si>
  <si>
    <t>080123</t>
  </si>
  <si>
    <r>
      <rPr>
        <sz val="10"/>
        <color rgb="FF000000"/>
        <rFont val="微軟正黑體"/>
        <family val="2"/>
        <charset val="136"/>
      </rPr>
      <t>葛粉</t>
    </r>
  </si>
  <si>
    <t>080124</t>
  </si>
  <si>
    <r>
      <rPr>
        <sz val="10"/>
        <color rgb="FF000000"/>
        <rFont val="微軟正黑體"/>
        <family val="2"/>
        <charset val="136"/>
      </rPr>
      <t>穀類軋片</t>
    </r>
  </si>
  <si>
    <t>080125</t>
  </si>
  <si>
    <r>
      <rPr>
        <sz val="10"/>
        <color rgb="FF000000"/>
        <rFont val="微軟正黑體"/>
        <family val="2"/>
        <charset val="136"/>
      </rPr>
      <t>燕麥粉</t>
    </r>
  </si>
  <si>
    <t>080126</t>
  </si>
  <si>
    <r>
      <rPr>
        <sz val="10"/>
        <color rgb="FF000000"/>
        <rFont val="微軟正黑體"/>
        <family val="2"/>
        <charset val="136"/>
      </rPr>
      <t>蕎麥粉</t>
    </r>
  </si>
  <si>
    <t>080127</t>
  </si>
  <si>
    <r>
      <rPr>
        <sz val="10"/>
        <color rgb="FF000000"/>
        <rFont val="微軟正黑體"/>
        <family val="2"/>
        <charset val="136"/>
      </rPr>
      <t>薯粉</t>
    </r>
  </si>
  <si>
    <t>080128</t>
  </si>
  <si>
    <r>
      <rPr>
        <sz val="10"/>
        <color rgb="FF000000"/>
        <rFont val="微軟正黑體"/>
        <family val="2"/>
        <charset val="136"/>
      </rPr>
      <t>薯籤</t>
    </r>
  </si>
  <si>
    <t>080129</t>
  </si>
  <si>
    <r>
      <rPr>
        <sz val="10"/>
        <color rgb="FF000000"/>
        <rFont val="微軟正黑體"/>
        <family val="2"/>
        <charset val="136"/>
      </rPr>
      <t>薯片</t>
    </r>
  </si>
  <si>
    <t>080130</t>
  </si>
  <si>
    <r>
      <rPr>
        <sz val="10"/>
        <color rgb="FF000000"/>
        <rFont val="微軟正黑體"/>
        <family val="2"/>
        <charset val="136"/>
      </rPr>
      <t>藕粉</t>
    </r>
  </si>
  <si>
    <t>080131</t>
  </si>
  <si>
    <r>
      <rPr>
        <sz val="10"/>
        <color rgb="FF000000"/>
        <rFont val="微軟正黑體"/>
        <family val="2"/>
        <charset val="136"/>
      </rPr>
      <t>糯米粉</t>
    </r>
  </si>
  <si>
    <t>080132</t>
  </si>
  <si>
    <r>
      <rPr>
        <sz val="10"/>
        <color rgb="FF000000"/>
        <rFont val="微軟正黑體"/>
        <family val="2"/>
        <charset val="136"/>
      </rPr>
      <t>麵糰</t>
    </r>
  </si>
  <si>
    <t>080133</t>
  </si>
  <si>
    <r>
      <rPr>
        <sz val="10"/>
        <color rgb="FF000000"/>
        <rFont val="微軟正黑體"/>
        <family val="2"/>
        <charset val="136"/>
      </rPr>
      <t>玉米粉</t>
    </r>
  </si>
  <si>
    <t>080135</t>
  </si>
  <si>
    <r>
      <rPr>
        <sz val="10"/>
        <color rgb="FF000000"/>
        <rFont val="微軟正黑體"/>
        <family val="2"/>
        <charset val="136"/>
      </rPr>
      <t>食用澱粉</t>
    </r>
  </si>
  <si>
    <t>080136</t>
  </si>
  <si>
    <r>
      <rPr>
        <sz val="10"/>
        <color rgb="FF000000"/>
        <rFont val="微軟正黑體"/>
        <family val="2"/>
        <charset val="136"/>
      </rPr>
      <t>澱粉糖</t>
    </r>
  </si>
  <si>
    <t>080137</t>
  </si>
  <si>
    <r>
      <rPr>
        <sz val="10"/>
        <color rgb="FF000000"/>
        <rFont val="微軟正黑體"/>
        <family val="2"/>
        <charset val="136"/>
      </rPr>
      <t>果糖</t>
    </r>
  </si>
  <si>
    <t>080138</t>
  </si>
  <si>
    <r>
      <rPr>
        <sz val="10"/>
        <color rgb="FF000000"/>
        <rFont val="微軟正黑體"/>
        <family val="2"/>
        <charset val="136"/>
      </rPr>
      <t>葡萄糖</t>
    </r>
  </si>
  <si>
    <t>080139</t>
  </si>
  <si>
    <r>
      <rPr>
        <sz val="10"/>
        <color rgb="FF000000"/>
        <rFont val="微軟正黑體"/>
        <family val="2"/>
        <charset val="136"/>
      </rPr>
      <t>麥芽糖</t>
    </r>
  </si>
  <si>
    <t>080140</t>
  </si>
  <si>
    <r>
      <rPr>
        <sz val="10"/>
        <color rgb="FF000000"/>
        <rFont val="微軟正黑體"/>
        <family val="2"/>
        <charset val="136"/>
      </rPr>
      <t>高果糖漿</t>
    </r>
  </si>
  <si>
    <t>080141</t>
  </si>
  <si>
    <r>
      <rPr>
        <sz val="10"/>
        <color rgb="FF000000"/>
        <rFont val="微軟正黑體"/>
        <family val="2"/>
        <charset val="136"/>
      </rPr>
      <t>葡萄糖糖漿</t>
    </r>
  </si>
  <si>
    <t>080142</t>
  </si>
  <si>
    <r>
      <rPr>
        <sz val="10"/>
        <color rgb="FF000000"/>
        <rFont val="微軟正黑體"/>
        <family val="2"/>
        <charset val="136"/>
      </rPr>
      <t>樹薯粉</t>
    </r>
  </si>
  <si>
    <t>080144</t>
  </si>
  <si>
    <r>
      <rPr>
        <sz val="10"/>
        <color rgb="FF000000"/>
        <rFont val="微軟正黑體"/>
        <family val="2"/>
        <charset val="136"/>
      </rPr>
      <t>配合飼料</t>
    </r>
  </si>
  <si>
    <t>080145</t>
  </si>
  <si>
    <r>
      <rPr>
        <sz val="10"/>
        <color rgb="FF000000"/>
        <rFont val="微軟正黑體"/>
        <family val="2"/>
        <charset val="136"/>
      </rPr>
      <t>單一飼料</t>
    </r>
  </si>
  <si>
    <t>080146</t>
  </si>
  <si>
    <r>
      <rPr>
        <sz val="10"/>
        <color rgb="FF000000"/>
        <rFont val="微軟正黑體"/>
        <family val="2"/>
        <charset val="136"/>
      </rPr>
      <t>動物性單一飼料</t>
    </r>
  </si>
  <si>
    <t>080147</t>
  </si>
  <si>
    <r>
      <rPr>
        <sz val="10"/>
        <color rgb="FF000000"/>
        <rFont val="微軟正黑體"/>
        <family val="2"/>
        <charset val="136"/>
      </rPr>
      <t>植物性單一飼料</t>
    </r>
  </si>
  <si>
    <t>080148</t>
  </si>
  <si>
    <r>
      <rPr>
        <sz val="10"/>
        <color rgb="FF000000"/>
        <rFont val="微軟正黑體"/>
        <family val="2"/>
        <charset val="136"/>
      </rPr>
      <t>補助飼料</t>
    </r>
  </si>
  <si>
    <t>080149</t>
  </si>
  <si>
    <r>
      <rPr>
        <sz val="10"/>
        <color rgb="FF000000"/>
        <rFont val="微軟正黑體"/>
        <family val="2"/>
        <charset val="136"/>
      </rPr>
      <t>飼料添加物</t>
    </r>
  </si>
  <si>
    <t>080150</t>
  </si>
  <si>
    <r>
      <rPr>
        <sz val="10"/>
        <color rgb="FF000000"/>
        <rFont val="微軟正黑體"/>
        <family val="2"/>
        <charset val="136"/>
      </rPr>
      <t>麵包</t>
    </r>
  </si>
  <si>
    <t>080151</t>
  </si>
  <si>
    <r>
      <rPr>
        <sz val="10"/>
        <color rgb="FF000000"/>
        <rFont val="微軟正黑體"/>
        <family val="2"/>
        <charset val="136"/>
      </rPr>
      <t>餅乾</t>
    </r>
  </si>
  <si>
    <t>080152</t>
  </si>
  <si>
    <r>
      <rPr>
        <sz val="10"/>
        <color rgb="FF000000"/>
        <rFont val="微軟正黑體"/>
        <family val="2"/>
        <charset val="136"/>
      </rPr>
      <t>蛋糕</t>
    </r>
  </si>
  <si>
    <t>080153</t>
  </si>
  <si>
    <r>
      <rPr>
        <sz val="10"/>
        <color rgb="FF000000"/>
        <rFont val="微軟正黑體"/>
        <family val="2"/>
        <charset val="136"/>
      </rPr>
      <t>西點</t>
    </r>
  </si>
  <si>
    <t>080154</t>
  </si>
  <si>
    <r>
      <rPr>
        <sz val="10"/>
        <color rgb="FF000000"/>
        <rFont val="微軟正黑體"/>
        <family val="2"/>
        <charset val="136"/>
      </rPr>
      <t>中式茶食</t>
    </r>
  </si>
  <si>
    <t>080155</t>
  </si>
  <si>
    <r>
      <rPr>
        <sz val="10"/>
        <color rgb="FF000000"/>
        <rFont val="微軟正黑體"/>
        <family val="2"/>
        <charset val="136"/>
      </rPr>
      <t>米果</t>
    </r>
  </si>
  <si>
    <t>080156</t>
  </si>
  <si>
    <r>
      <rPr>
        <sz val="10"/>
        <color rgb="FF000000"/>
        <rFont val="微軟正黑體"/>
        <family val="2"/>
        <charset val="136"/>
      </rPr>
      <t>米香</t>
    </r>
  </si>
  <si>
    <t>080157</t>
  </si>
  <si>
    <r>
      <rPr>
        <sz val="10"/>
        <color rgb="FF000000"/>
        <rFont val="微軟正黑體"/>
        <family val="2"/>
        <charset val="136"/>
      </rPr>
      <t>年糕</t>
    </r>
  </si>
  <si>
    <t>080158</t>
  </si>
  <si>
    <r>
      <rPr>
        <sz val="10"/>
        <color rgb="FF000000"/>
        <rFont val="微軟正黑體"/>
        <family val="2"/>
        <charset val="136"/>
      </rPr>
      <t>發糕</t>
    </r>
  </si>
  <si>
    <t>080159</t>
  </si>
  <si>
    <r>
      <rPr>
        <sz val="10"/>
        <color rgb="FF000000"/>
        <rFont val="微軟正黑體"/>
        <family val="2"/>
        <charset val="136"/>
      </rPr>
      <t>麻糬</t>
    </r>
  </si>
  <si>
    <t>080160</t>
  </si>
  <si>
    <r>
      <rPr>
        <sz val="10"/>
        <color rgb="FF000000"/>
        <rFont val="微軟正黑體"/>
        <family val="2"/>
        <charset val="136"/>
      </rPr>
      <t>蘿蔔糕</t>
    </r>
  </si>
  <si>
    <t>080161</t>
  </si>
  <si>
    <r>
      <rPr>
        <sz val="10"/>
        <color rgb="FF000000"/>
        <rFont val="微軟正黑體"/>
        <family val="2"/>
        <charset val="136"/>
      </rPr>
      <t>芋頭糕</t>
    </r>
  </si>
  <si>
    <t>080162</t>
  </si>
  <si>
    <r>
      <rPr>
        <sz val="10"/>
        <color rgb="FF000000"/>
        <rFont val="微軟正黑體"/>
        <family val="2"/>
        <charset val="136"/>
      </rPr>
      <t>糕粿糬類製品</t>
    </r>
  </si>
  <si>
    <t>080164</t>
  </si>
  <si>
    <r>
      <rPr>
        <sz val="10"/>
        <color rgb="FF000000"/>
        <rFont val="微軟正黑體"/>
        <family val="2"/>
        <charset val="136"/>
      </rPr>
      <t>麵條</t>
    </r>
  </si>
  <si>
    <t>080165</t>
  </si>
  <si>
    <r>
      <rPr>
        <sz val="10"/>
        <color rgb="FF000000"/>
        <rFont val="微軟正黑體"/>
        <family val="2"/>
        <charset val="136"/>
      </rPr>
      <t>米粉</t>
    </r>
  </si>
  <si>
    <t>080166</t>
  </si>
  <si>
    <r>
      <rPr>
        <sz val="10"/>
        <color rgb="FF000000"/>
        <rFont val="微軟正黑體"/>
        <family val="2"/>
        <charset val="136"/>
      </rPr>
      <t>冬粉</t>
    </r>
  </si>
  <si>
    <t>080167</t>
  </si>
  <si>
    <r>
      <rPr>
        <sz val="10"/>
        <color rgb="FF000000"/>
        <rFont val="微軟正黑體"/>
        <family val="2"/>
        <charset val="136"/>
      </rPr>
      <t>粉條</t>
    </r>
  </si>
  <si>
    <t>080168</t>
  </si>
  <si>
    <r>
      <rPr>
        <sz val="10"/>
        <color rgb="FF000000"/>
        <rFont val="微軟正黑體"/>
        <family val="2"/>
        <charset val="136"/>
      </rPr>
      <t>通心粉</t>
    </r>
  </si>
  <si>
    <t>080170</t>
  </si>
  <si>
    <r>
      <rPr>
        <sz val="10"/>
        <color rgb="FF000000"/>
        <rFont val="微軟正黑體"/>
        <family val="2"/>
        <charset val="136"/>
      </rPr>
      <t>速食麵條</t>
    </r>
  </si>
  <si>
    <t>080171</t>
  </si>
  <si>
    <r>
      <rPr>
        <sz val="10"/>
        <color rgb="FF000000"/>
        <rFont val="微軟正黑體"/>
        <family val="2"/>
        <charset val="136"/>
      </rPr>
      <t>速食米粉</t>
    </r>
  </si>
  <si>
    <t>080172</t>
  </si>
  <si>
    <r>
      <rPr>
        <sz val="10"/>
        <color rgb="FF000000"/>
        <rFont val="微軟正黑體"/>
        <family val="2"/>
        <charset val="136"/>
      </rPr>
      <t>速食粉條</t>
    </r>
  </si>
  <si>
    <t>080174</t>
  </si>
  <si>
    <r>
      <rPr>
        <sz val="10"/>
        <color rgb="FF000000"/>
        <rFont val="微軟正黑體"/>
        <family val="2"/>
        <charset val="136"/>
      </rPr>
      <t>紅糖</t>
    </r>
  </si>
  <si>
    <t>080175</t>
  </si>
  <si>
    <r>
      <rPr>
        <sz val="10"/>
        <color rgb="FF000000"/>
        <rFont val="微軟正黑體"/>
        <family val="2"/>
        <charset val="136"/>
      </rPr>
      <t>砂糖</t>
    </r>
  </si>
  <si>
    <t>080176</t>
  </si>
  <si>
    <r>
      <rPr>
        <sz val="10"/>
        <color rgb="FF000000"/>
        <rFont val="微軟正黑體"/>
        <family val="2"/>
        <charset val="136"/>
      </rPr>
      <t>方糖</t>
    </r>
  </si>
  <si>
    <t>080177</t>
  </si>
  <si>
    <r>
      <rPr>
        <sz val="10"/>
        <color rgb="FF000000"/>
        <rFont val="微軟正黑體"/>
        <family val="2"/>
        <charset val="136"/>
      </rPr>
      <t>冰糖</t>
    </r>
  </si>
  <si>
    <t>080178</t>
  </si>
  <si>
    <r>
      <rPr>
        <sz val="10"/>
        <color rgb="FF000000"/>
        <rFont val="微軟正黑體"/>
        <family val="2"/>
        <charset val="136"/>
      </rPr>
      <t>粉糖</t>
    </r>
  </si>
  <si>
    <t>080179</t>
  </si>
  <si>
    <r>
      <rPr>
        <sz val="10"/>
        <color rgb="FF000000"/>
        <rFont val="微軟正黑體"/>
        <family val="2"/>
        <charset val="136"/>
      </rPr>
      <t>液糖</t>
    </r>
  </si>
  <si>
    <t>080180</t>
  </si>
  <si>
    <r>
      <rPr>
        <sz val="10"/>
        <color rgb="FF000000"/>
        <rFont val="微軟正黑體"/>
        <family val="2"/>
        <charset val="136"/>
      </rPr>
      <t>糖蜜</t>
    </r>
  </si>
  <si>
    <t>080181</t>
  </si>
  <si>
    <r>
      <rPr>
        <sz val="10"/>
        <color rgb="FF000000"/>
        <rFont val="微軟正黑體"/>
        <family val="2"/>
        <charset val="136"/>
      </rPr>
      <t>糖漿</t>
    </r>
  </si>
  <si>
    <t>080182</t>
  </si>
  <si>
    <r>
      <rPr>
        <sz val="10"/>
        <color rgb="FF000000"/>
        <rFont val="微軟正黑體"/>
        <family val="2"/>
        <charset val="136"/>
      </rPr>
      <t>轉化糖</t>
    </r>
  </si>
  <si>
    <t>080183</t>
  </si>
  <si>
    <r>
      <rPr>
        <sz val="10"/>
        <color rgb="FF000000"/>
        <rFont val="微軟正黑體"/>
        <family val="2"/>
        <charset val="136"/>
      </rPr>
      <t>口香糖</t>
    </r>
  </si>
  <si>
    <t>080184</t>
  </si>
  <si>
    <r>
      <rPr>
        <sz val="10"/>
        <color rgb="FF000000"/>
        <rFont val="微軟正黑體"/>
        <family val="2"/>
        <charset val="136"/>
      </rPr>
      <t>巧克力糖</t>
    </r>
  </si>
  <si>
    <t>080185</t>
  </si>
  <si>
    <r>
      <rPr>
        <sz val="10"/>
        <color rgb="FF000000"/>
        <rFont val="微軟正黑體"/>
        <family val="2"/>
        <charset val="136"/>
      </rPr>
      <t>水果糖</t>
    </r>
  </si>
  <si>
    <t>080186</t>
  </si>
  <si>
    <r>
      <rPr>
        <sz val="10"/>
        <color rgb="FF000000"/>
        <rFont val="微軟正黑體"/>
        <family val="2"/>
        <charset val="136"/>
      </rPr>
      <t>牛軋糖</t>
    </r>
  </si>
  <si>
    <t>080187</t>
  </si>
  <si>
    <r>
      <rPr>
        <sz val="10"/>
        <color rgb="FF000000"/>
        <rFont val="微軟正黑體"/>
        <family val="2"/>
        <charset val="136"/>
      </rPr>
      <t>牛奶糖</t>
    </r>
  </si>
  <si>
    <t>080188</t>
  </si>
  <si>
    <r>
      <rPr>
        <sz val="10"/>
        <color rgb="FF000000"/>
        <rFont val="微軟正黑體"/>
        <family val="2"/>
        <charset val="136"/>
      </rPr>
      <t>奶油糖</t>
    </r>
  </si>
  <si>
    <t>080189</t>
  </si>
  <si>
    <r>
      <rPr>
        <sz val="10"/>
        <color rgb="FF000000"/>
        <rFont val="微軟正黑體"/>
        <family val="2"/>
        <charset val="136"/>
      </rPr>
      <t>花生糖</t>
    </r>
  </si>
  <si>
    <t>080190</t>
  </si>
  <si>
    <r>
      <rPr>
        <sz val="10"/>
        <color rgb="FF000000"/>
        <rFont val="微軟正黑體"/>
        <family val="2"/>
        <charset val="136"/>
      </rPr>
      <t>軟糖</t>
    </r>
  </si>
  <si>
    <t>080191</t>
  </si>
  <si>
    <r>
      <rPr>
        <sz val="10"/>
        <color rgb="FF000000"/>
        <rFont val="微軟正黑體"/>
        <family val="2"/>
        <charset val="136"/>
      </rPr>
      <t>硬糖</t>
    </r>
  </si>
  <si>
    <t>080192</t>
  </si>
  <si>
    <r>
      <rPr>
        <sz val="10"/>
        <color rgb="FF000000"/>
        <rFont val="微軟正黑體"/>
        <family val="2"/>
        <charset val="136"/>
      </rPr>
      <t>糖衣乾果</t>
    </r>
  </si>
  <si>
    <t>080194</t>
  </si>
  <si>
    <r>
      <rPr>
        <sz val="10"/>
        <color rgb="FF000000"/>
        <rFont val="微軟正黑體"/>
        <family val="2"/>
        <charset val="136"/>
      </rPr>
      <t>完全發酵茶</t>
    </r>
  </si>
  <si>
    <t>080195</t>
  </si>
  <si>
    <r>
      <rPr>
        <sz val="10"/>
        <color rgb="FF000000"/>
        <rFont val="微軟正黑體"/>
        <family val="2"/>
        <charset val="136"/>
      </rPr>
      <t>不發酵茶</t>
    </r>
  </si>
  <si>
    <t>080196</t>
  </si>
  <si>
    <r>
      <rPr>
        <sz val="10"/>
        <color rgb="FF000000"/>
        <rFont val="微軟正黑體"/>
        <family val="2"/>
        <charset val="136"/>
      </rPr>
      <t>烏龍茶</t>
    </r>
  </si>
  <si>
    <t>080197</t>
  </si>
  <si>
    <r>
      <rPr>
        <sz val="10"/>
        <color rgb="FF000000"/>
        <rFont val="微軟正黑體"/>
        <family val="2"/>
        <charset val="136"/>
      </rPr>
      <t>包種茶</t>
    </r>
  </si>
  <si>
    <t>080198</t>
  </si>
  <si>
    <r>
      <rPr>
        <sz val="10"/>
        <color rgb="FF000000"/>
        <rFont val="微軟正黑體"/>
        <family val="2"/>
        <charset val="136"/>
      </rPr>
      <t>加味茶</t>
    </r>
  </si>
  <si>
    <t>080199</t>
  </si>
  <si>
    <r>
      <rPr>
        <sz val="10"/>
        <color rgb="FF000000"/>
        <rFont val="微軟正黑體"/>
        <family val="2"/>
        <charset val="136"/>
      </rPr>
      <t>其他茶製品</t>
    </r>
  </si>
  <si>
    <t>080200</t>
  </si>
  <si>
    <r>
      <rPr>
        <sz val="10"/>
        <color rgb="FF000000"/>
        <rFont val="微軟正黑體"/>
        <family val="2"/>
        <charset val="136"/>
      </rPr>
      <t>紅茶</t>
    </r>
  </si>
  <si>
    <t>080201</t>
  </si>
  <si>
    <r>
      <rPr>
        <sz val="10"/>
        <color rgb="FF000000"/>
        <rFont val="微軟正黑體"/>
        <family val="2"/>
        <charset val="136"/>
      </rPr>
      <t>香片茶</t>
    </r>
  </si>
  <si>
    <t>080203</t>
  </si>
  <si>
    <r>
      <rPr>
        <sz val="10"/>
        <color rgb="FF000000"/>
        <rFont val="微軟正黑體"/>
        <family val="2"/>
        <charset val="136"/>
      </rPr>
      <t>綠茶</t>
    </r>
  </si>
  <si>
    <t>080204</t>
  </si>
  <si>
    <r>
      <rPr>
        <sz val="10"/>
        <color rgb="FF000000"/>
        <rFont val="微軟正黑體"/>
        <family val="2"/>
        <charset val="136"/>
      </rPr>
      <t>味精</t>
    </r>
    <r>
      <rPr>
        <sz val="10"/>
        <color rgb="FF000000"/>
        <rFont val="Times New Roman"/>
        <family val="1"/>
      </rPr>
      <t>(</t>
    </r>
    <r>
      <rPr>
        <sz val="10"/>
        <color rgb="FF000000"/>
        <rFont val="微軟正黑體"/>
        <family val="2"/>
        <charset val="136"/>
      </rPr>
      <t>麩胺酸鈉</t>
    </r>
    <r>
      <rPr>
        <sz val="10"/>
        <color rgb="FF000000"/>
        <rFont val="Times New Roman"/>
        <family val="1"/>
      </rPr>
      <t>)</t>
    </r>
  </si>
  <si>
    <t>080205</t>
  </si>
  <si>
    <r>
      <rPr>
        <sz val="10"/>
        <color rgb="FF000000"/>
        <rFont val="微軟正黑體"/>
        <family val="2"/>
        <charset val="136"/>
      </rPr>
      <t>高鮮味精</t>
    </r>
  </si>
  <si>
    <t>080207</t>
  </si>
  <si>
    <r>
      <rPr>
        <sz val="10"/>
        <color rgb="FF000000"/>
        <rFont val="微軟正黑體"/>
        <family val="2"/>
        <charset val="136"/>
      </rPr>
      <t>高級精鹽</t>
    </r>
  </si>
  <si>
    <t>080208</t>
  </si>
  <si>
    <r>
      <rPr>
        <sz val="10"/>
        <color rgb="FF000000"/>
        <rFont val="微軟正黑體"/>
        <family val="2"/>
        <charset val="136"/>
      </rPr>
      <t>普通精鹽</t>
    </r>
  </si>
  <si>
    <t>080209</t>
  </si>
  <si>
    <r>
      <rPr>
        <sz val="10"/>
        <color rgb="FF000000"/>
        <rFont val="微軟正黑體"/>
        <family val="2"/>
        <charset val="136"/>
      </rPr>
      <t>洗滌鹽</t>
    </r>
  </si>
  <si>
    <t>080210</t>
  </si>
  <si>
    <r>
      <rPr>
        <sz val="10"/>
        <color rgb="FF000000"/>
        <rFont val="微軟正黑體"/>
        <family val="2"/>
        <charset val="136"/>
      </rPr>
      <t>餐桌鹽</t>
    </r>
  </si>
  <si>
    <t>080211</t>
  </si>
  <si>
    <r>
      <rPr>
        <sz val="10"/>
        <color rgb="FF000000"/>
        <rFont val="微軟正黑體"/>
        <family val="2"/>
        <charset val="136"/>
      </rPr>
      <t>低鈉鹽</t>
    </r>
  </si>
  <si>
    <t>080212</t>
  </si>
  <si>
    <r>
      <rPr>
        <sz val="10"/>
        <color rgb="FF000000"/>
        <rFont val="微軟正黑體"/>
        <family val="2"/>
        <charset val="136"/>
      </rPr>
      <t>粗鹽</t>
    </r>
  </si>
  <si>
    <t>080214</t>
  </si>
  <si>
    <r>
      <rPr>
        <sz val="10"/>
        <color rgb="FF000000"/>
        <rFont val="微軟正黑體"/>
        <family val="2"/>
        <charset val="136"/>
      </rPr>
      <t>醬油</t>
    </r>
  </si>
  <si>
    <t>080215</t>
  </si>
  <si>
    <r>
      <rPr>
        <sz val="10"/>
        <color rgb="FF000000"/>
        <rFont val="微軟正黑體"/>
        <family val="2"/>
        <charset val="136"/>
      </rPr>
      <t>醬油膏</t>
    </r>
  </si>
  <si>
    <t>080216</t>
  </si>
  <si>
    <r>
      <rPr>
        <sz val="10"/>
        <color rgb="FF000000"/>
        <rFont val="微軟正黑體"/>
        <family val="2"/>
        <charset val="136"/>
      </rPr>
      <t>沙拉醬</t>
    </r>
    <r>
      <rPr>
        <sz val="10"/>
        <color rgb="FF000000"/>
        <rFont val="Times New Roman"/>
        <family val="1"/>
      </rPr>
      <t>(</t>
    </r>
    <r>
      <rPr>
        <sz val="10"/>
        <color rgb="FF000000"/>
        <rFont val="微軟正黑體"/>
        <family val="2"/>
        <charset val="136"/>
      </rPr>
      <t>蛋黃醬</t>
    </r>
    <r>
      <rPr>
        <sz val="10"/>
        <color rgb="FF000000"/>
        <rFont val="Times New Roman"/>
        <family val="1"/>
      </rPr>
      <t>)</t>
    </r>
  </si>
  <si>
    <t>080217</t>
  </si>
  <si>
    <r>
      <rPr>
        <sz val="10"/>
        <color rgb="FF000000"/>
        <rFont val="微軟正黑體"/>
        <family val="2"/>
        <charset val="136"/>
      </rPr>
      <t>沙茶醬</t>
    </r>
  </si>
  <si>
    <t>080218</t>
  </si>
  <si>
    <r>
      <rPr>
        <sz val="10"/>
        <color rgb="FF000000"/>
        <rFont val="微軟正黑體"/>
        <family val="2"/>
        <charset val="136"/>
      </rPr>
      <t>番茄醬</t>
    </r>
  </si>
  <si>
    <t>080219</t>
  </si>
  <si>
    <r>
      <rPr>
        <sz val="10"/>
        <color rgb="FF000000"/>
        <rFont val="微軟正黑體"/>
        <family val="2"/>
        <charset val="136"/>
      </rPr>
      <t>豆瓣醬</t>
    </r>
  </si>
  <si>
    <t>080220</t>
  </si>
  <si>
    <r>
      <rPr>
        <sz val="10"/>
        <color rgb="FF000000"/>
        <rFont val="微軟正黑體"/>
        <family val="2"/>
        <charset val="136"/>
      </rPr>
      <t>味噌</t>
    </r>
  </si>
  <si>
    <t>080221</t>
  </si>
  <si>
    <r>
      <rPr>
        <sz val="10"/>
        <color rgb="FF000000"/>
        <rFont val="微軟正黑體"/>
        <family val="2"/>
        <charset val="136"/>
      </rPr>
      <t>咖哩醬</t>
    </r>
  </si>
  <si>
    <t>080222</t>
  </si>
  <si>
    <r>
      <rPr>
        <sz val="10"/>
        <color rgb="FF000000"/>
        <rFont val="微軟正黑體"/>
        <family val="2"/>
        <charset val="136"/>
      </rPr>
      <t>咖哩粉</t>
    </r>
  </si>
  <si>
    <t>080223</t>
  </si>
  <si>
    <r>
      <rPr>
        <sz val="10"/>
        <color rgb="FF000000"/>
        <rFont val="微軟正黑體"/>
        <family val="2"/>
        <charset val="136"/>
      </rPr>
      <t>芝麻醬</t>
    </r>
  </si>
  <si>
    <t>080224</t>
  </si>
  <si>
    <r>
      <rPr>
        <sz val="10"/>
        <color rgb="FF000000"/>
        <rFont val="微軟正黑體"/>
        <family val="2"/>
        <charset val="136"/>
      </rPr>
      <t>甜辣醬</t>
    </r>
  </si>
  <si>
    <t>080225</t>
  </si>
  <si>
    <r>
      <rPr>
        <sz val="10"/>
        <color rgb="FF000000"/>
        <rFont val="微軟正黑體"/>
        <family val="2"/>
        <charset val="136"/>
      </rPr>
      <t>黑胡椒醬</t>
    </r>
  </si>
  <si>
    <t>080226</t>
  </si>
  <si>
    <r>
      <rPr>
        <sz val="10"/>
        <color rgb="FF000000"/>
        <rFont val="微軟正黑體"/>
        <family val="2"/>
        <charset val="136"/>
      </rPr>
      <t>辣椒醬</t>
    </r>
  </si>
  <si>
    <t>080227</t>
  </si>
  <si>
    <r>
      <rPr>
        <sz val="10"/>
        <color rgb="FF000000"/>
        <rFont val="微軟正黑體"/>
        <family val="2"/>
        <charset val="136"/>
      </rPr>
      <t>蝦醬</t>
    </r>
  </si>
  <si>
    <t>080228</t>
  </si>
  <si>
    <r>
      <rPr>
        <sz val="10"/>
        <color rgb="FF000000"/>
        <rFont val="微軟正黑體"/>
        <family val="2"/>
        <charset val="136"/>
      </rPr>
      <t>蝦油</t>
    </r>
  </si>
  <si>
    <t>080229</t>
  </si>
  <si>
    <r>
      <rPr>
        <sz val="10"/>
        <color rgb="FF000000"/>
        <rFont val="微軟正黑體"/>
        <family val="2"/>
        <charset val="136"/>
      </rPr>
      <t>蘑菇醬</t>
    </r>
  </si>
  <si>
    <t>080230</t>
  </si>
  <si>
    <r>
      <rPr>
        <sz val="10"/>
        <color rgb="FF000000"/>
        <rFont val="微軟正黑體"/>
        <family val="2"/>
        <charset val="136"/>
      </rPr>
      <t>蘇梅醬</t>
    </r>
  </si>
  <si>
    <t>080231</t>
  </si>
  <si>
    <r>
      <rPr>
        <sz val="10"/>
        <color rgb="FF000000"/>
        <rFont val="微軟正黑體"/>
        <family val="2"/>
        <charset val="136"/>
      </rPr>
      <t>蠔油</t>
    </r>
  </si>
  <si>
    <t>080233</t>
  </si>
  <si>
    <r>
      <rPr>
        <sz val="10"/>
        <color rgb="FF000000"/>
        <rFont val="微軟正黑體"/>
        <family val="2"/>
        <charset val="136"/>
      </rPr>
      <t>食用醋</t>
    </r>
  </si>
  <si>
    <t>080234</t>
  </si>
  <si>
    <r>
      <rPr>
        <sz val="10"/>
        <color rgb="FF000000"/>
        <rFont val="微軟正黑體"/>
        <family val="2"/>
        <charset val="136"/>
      </rPr>
      <t>釀造醋</t>
    </r>
  </si>
  <si>
    <t>080235</t>
  </si>
  <si>
    <r>
      <rPr>
        <sz val="10"/>
        <color rgb="FF000000"/>
        <rFont val="微軟正黑體"/>
        <family val="2"/>
        <charset val="136"/>
      </rPr>
      <t>水果醋</t>
    </r>
  </si>
  <si>
    <t>080236</t>
  </si>
  <si>
    <r>
      <rPr>
        <sz val="10"/>
        <color rgb="FF000000"/>
        <rFont val="微軟正黑體"/>
        <family val="2"/>
        <charset val="136"/>
      </rPr>
      <t>烏醋</t>
    </r>
  </si>
  <si>
    <t>080237</t>
  </si>
  <si>
    <r>
      <rPr>
        <sz val="10"/>
        <color rgb="FF000000"/>
        <rFont val="微軟正黑體"/>
        <family val="2"/>
        <charset val="136"/>
      </rPr>
      <t>穀類醋</t>
    </r>
  </si>
  <si>
    <t>080238</t>
  </si>
  <si>
    <r>
      <rPr>
        <sz val="10"/>
        <color rgb="FF000000"/>
        <rFont val="微軟正黑體"/>
        <family val="2"/>
        <charset val="136"/>
      </rPr>
      <t>薑粉</t>
    </r>
  </si>
  <si>
    <t>080239</t>
  </si>
  <si>
    <r>
      <rPr>
        <sz val="10"/>
        <color rgb="FF000000"/>
        <rFont val="微軟正黑體"/>
        <family val="2"/>
        <charset val="136"/>
      </rPr>
      <t>蔥粉</t>
    </r>
  </si>
  <si>
    <t>080240</t>
  </si>
  <si>
    <r>
      <rPr>
        <sz val="10"/>
        <color rgb="FF000000"/>
        <rFont val="微軟正黑體"/>
        <family val="2"/>
        <charset val="136"/>
      </rPr>
      <t>蒜粉</t>
    </r>
  </si>
  <si>
    <t>080241</t>
  </si>
  <si>
    <r>
      <rPr>
        <sz val="10"/>
        <color rgb="FF000000"/>
        <rFont val="微軟正黑體"/>
        <family val="2"/>
        <charset val="136"/>
      </rPr>
      <t>蒜汁</t>
    </r>
  </si>
  <si>
    <t>080242</t>
  </si>
  <si>
    <r>
      <rPr>
        <sz val="10"/>
        <color rgb="FF000000"/>
        <rFont val="微軟正黑體"/>
        <family val="2"/>
        <charset val="136"/>
      </rPr>
      <t>辣椒粉</t>
    </r>
  </si>
  <si>
    <t>080243</t>
  </si>
  <si>
    <r>
      <rPr>
        <sz val="10"/>
        <color rgb="FF000000"/>
        <rFont val="微軟正黑體"/>
        <family val="2"/>
        <charset val="136"/>
      </rPr>
      <t>香辛料</t>
    </r>
  </si>
  <si>
    <t>080244</t>
  </si>
  <si>
    <r>
      <rPr>
        <sz val="10"/>
        <color rgb="FF000000"/>
        <rFont val="微軟正黑體"/>
        <family val="2"/>
        <charset val="136"/>
      </rPr>
      <t>胡椒粉</t>
    </r>
  </si>
  <si>
    <t>080245</t>
  </si>
  <si>
    <r>
      <rPr>
        <sz val="10"/>
        <color rgb="FF000000"/>
        <rFont val="微軟正黑體"/>
        <family val="2"/>
        <charset val="136"/>
      </rPr>
      <t>芥末</t>
    </r>
  </si>
  <si>
    <t>080246</t>
  </si>
  <si>
    <r>
      <rPr>
        <sz val="10"/>
        <color rgb="FF000000"/>
        <rFont val="微軟正黑體"/>
        <family val="2"/>
        <charset val="136"/>
      </rPr>
      <t>山葵膏</t>
    </r>
  </si>
  <si>
    <t>080248</t>
  </si>
  <si>
    <r>
      <rPr>
        <sz val="10"/>
        <color rgb="FF000000"/>
        <rFont val="微軟正黑體"/>
        <family val="2"/>
        <charset val="136"/>
      </rPr>
      <t>蘆筍罐頭</t>
    </r>
  </si>
  <si>
    <t>080249</t>
  </si>
  <si>
    <r>
      <rPr>
        <sz val="10"/>
        <color rgb="FF000000"/>
        <rFont val="微軟正黑體"/>
        <family val="2"/>
        <charset val="136"/>
      </rPr>
      <t>洋菇罐頭</t>
    </r>
  </si>
  <si>
    <t>080250</t>
  </si>
  <si>
    <r>
      <rPr>
        <sz val="10"/>
        <color rgb="FF000000"/>
        <rFont val="微軟正黑體"/>
        <family val="2"/>
        <charset val="136"/>
      </rPr>
      <t>竹筍罐頭</t>
    </r>
  </si>
  <si>
    <t>080251</t>
  </si>
  <si>
    <r>
      <rPr>
        <sz val="10"/>
        <color rgb="FF000000"/>
        <rFont val="微軟正黑體"/>
        <family val="2"/>
        <charset val="136"/>
      </rPr>
      <t>番茄罐頭</t>
    </r>
  </si>
  <si>
    <t>080252</t>
  </si>
  <si>
    <r>
      <rPr>
        <sz val="10"/>
        <color rgb="FF000000"/>
        <rFont val="微軟正黑體"/>
        <family val="2"/>
        <charset val="136"/>
      </rPr>
      <t>玉米罐頭</t>
    </r>
  </si>
  <si>
    <t>080253</t>
  </si>
  <si>
    <r>
      <rPr>
        <sz val="10"/>
        <color rgb="FF000000"/>
        <rFont val="微軟正黑體"/>
        <family val="2"/>
        <charset val="136"/>
      </rPr>
      <t>蔬菜罐頭</t>
    </r>
  </si>
  <si>
    <t>080255</t>
  </si>
  <si>
    <r>
      <rPr>
        <sz val="10"/>
        <color rgb="FF000000"/>
        <rFont val="微軟正黑體"/>
        <family val="2"/>
        <charset val="136"/>
      </rPr>
      <t>鳳梨罐頭</t>
    </r>
  </si>
  <si>
    <t>080256</t>
  </si>
  <si>
    <r>
      <rPr>
        <sz val="10"/>
        <color rgb="FF000000"/>
        <rFont val="微軟正黑體"/>
        <family val="2"/>
        <charset val="136"/>
      </rPr>
      <t>水果罐頭</t>
    </r>
  </si>
  <si>
    <t>080258</t>
  </si>
  <si>
    <r>
      <rPr>
        <sz val="10"/>
        <color rgb="FF000000"/>
        <rFont val="微軟正黑體"/>
        <family val="2"/>
        <charset val="136"/>
      </rPr>
      <t>肉類罐頭</t>
    </r>
  </si>
  <si>
    <t>080259</t>
  </si>
  <si>
    <r>
      <rPr>
        <sz val="10"/>
        <color rgb="FF000000"/>
        <rFont val="微軟正黑體"/>
        <family val="2"/>
        <charset val="136"/>
      </rPr>
      <t>水產品罐頭</t>
    </r>
  </si>
  <si>
    <t>080260</t>
  </si>
  <si>
    <r>
      <rPr>
        <sz val="10"/>
        <color rgb="FF000000"/>
        <rFont val="微軟正黑體"/>
        <family val="2"/>
        <charset val="136"/>
      </rPr>
      <t>醬菜罐頭</t>
    </r>
  </si>
  <si>
    <t>080261</t>
  </si>
  <si>
    <r>
      <rPr>
        <sz val="10"/>
        <color rgb="FF000000"/>
        <rFont val="微軟正黑體"/>
        <family val="2"/>
        <charset val="136"/>
      </rPr>
      <t>素味罐頭</t>
    </r>
  </si>
  <si>
    <t>080262</t>
  </si>
  <si>
    <r>
      <rPr>
        <sz val="10"/>
        <color rgb="FF000000"/>
        <rFont val="微軟正黑體"/>
        <family val="2"/>
        <charset val="136"/>
      </rPr>
      <t>粥類罐頭</t>
    </r>
  </si>
  <si>
    <t>080263</t>
  </si>
  <si>
    <r>
      <rPr>
        <sz val="10"/>
        <color rgb="FF000000"/>
        <rFont val="微軟正黑體"/>
        <family val="2"/>
        <charset val="136"/>
      </rPr>
      <t>湯類罐頭</t>
    </r>
  </si>
  <si>
    <t>080264</t>
  </si>
  <si>
    <r>
      <rPr>
        <sz val="10"/>
        <color rgb="FF000000"/>
        <rFont val="微軟正黑體"/>
        <family val="2"/>
        <charset val="136"/>
      </rPr>
      <t>菜餚罐頭</t>
    </r>
  </si>
  <si>
    <t>080265</t>
  </si>
  <si>
    <r>
      <rPr>
        <sz val="10"/>
        <color rgb="FF000000"/>
        <rFont val="微軟正黑體"/>
        <family val="2"/>
        <charset val="136"/>
      </rPr>
      <t>點心罐頭</t>
    </r>
  </si>
  <si>
    <t>080267</t>
  </si>
  <si>
    <r>
      <rPr>
        <sz val="10"/>
        <color rgb="FF000000"/>
        <rFont val="微軟正黑體"/>
        <family val="2"/>
        <charset val="136"/>
      </rPr>
      <t>冷凍調理鰻</t>
    </r>
  </si>
  <si>
    <t>080268</t>
  </si>
  <si>
    <r>
      <rPr>
        <sz val="10"/>
        <color rgb="FF000000"/>
        <rFont val="微軟正黑體"/>
        <family val="2"/>
        <charset val="136"/>
      </rPr>
      <t>冷凍水餃</t>
    </r>
  </si>
  <si>
    <t>080269</t>
  </si>
  <si>
    <r>
      <rPr>
        <sz val="10"/>
        <color rgb="FF000000"/>
        <rFont val="微軟正黑體"/>
        <family val="2"/>
        <charset val="136"/>
      </rPr>
      <t>冷凍粽子</t>
    </r>
  </si>
  <si>
    <t>080270</t>
  </si>
  <si>
    <r>
      <rPr>
        <sz val="10"/>
        <color rgb="FF000000"/>
        <rFont val="微軟正黑體"/>
        <family val="2"/>
        <charset val="136"/>
      </rPr>
      <t>冷凍披薩</t>
    </r>
  </si>
  <si>
    <t>080271</t>
  </si>
  <si>
    <r>
      <rPr>
        <sz val="10"/>
        <color rgb="FF000000"/>
        <rFont val="微軟正黑體"/>
        <family val="2"/>
        <charset val="136"/>
      </rPr>
      <t>冷凍盒餐</t>
    </r>
  </si>
  <si>
    <t>080273</t>
  </si>
  <si>
    <r>
      <rPr>
        <sz val="10"/>
        <color rgb="FF000000"/>
        <rFont val="微軟正黑體"/>
        <family val="2"/>
        <charset val="136"/>
      </rPr>
      <t>冷凍麵糰</t>
    </r>
  </si>
  <si>
    <t>080274</t>
  </si>
  <si>
    <r>
      <rPr>
        <sz val="10"/>
        <color rgb="FF000000"/>
        <rFont val="微軟正黑體"/>
        <family val="2"/>
        <charset val="136"/>
      </rPr>
      <t>冷凍蛋品</t>
    </r>
  </si>
  <si>
    <t>080276</t>
  </si>
  <si>
    <r>
      <rPr>
        <sz val="10"/>
        <color rgb="FF000000"/>
        <rFont val="微軟正黑體"/>
        <family val="2"/>
        <charset val="136"/>
      </rPr>
      <t>即食餐食</t>
    </r>
  </si>
  <si>
    <t>080277</t>
  </si>
  <si>
    <r>
      <rPr>
        <sz val="10"/>
        <color rgb="FF000000"/>
        <rFont val="微軟正黑體"/>
        <family val="2"/>
        <charset val="136"/>
      </rPr>
      <t>現成菜餚</t>
    </r>
  </si>
  <si>
    <t>080278</t>
  </si>
  <si>
    <r>
      <rPr>
        <sz val="10"/>
        <color rgb="FF000000"/>
        <rFont val="微軟正黑體"/>
        <family val="2"/>
        <charset val="136"/>
      </rPr>
      <t>三明治</t>
    </r>
  </si>
  <si>
    <t>080279</t>
  </si>
  <si>
    <r>
      <rPr>
        <sz val="10"/>
        <color rgb="FF000000"/>
        <rFont val="微軟正黑體"/>
        <family val="2"/>
        <charset val="136"/>
      </rPr>
      <t>蛋製品</t>
    </r>
  </si>
  <si>
    <t>080280</t>
  </si>
  <si>
    <r>
      <rPr>
        <sz val="10"/>
        <color rgb="FF000000"/>
        <rFont val="微軟正黑體"/>
        <family val="2"/>
        <charset val="136"/>
      </rPr>
      <t>冰棒</t>
    </r>
  </si>
  <si>
    <t>080281</t>
  </si>
  <si>
    <r>
      <rPr>
        <sz val="10"/>
        <color rgb="FF000000"/>
        <rFont val="微軟正黑體"/>
        <family val="2"/>
        <charset val="136"/>
      </rPr>
      <t>冰塊</t>
    </r>
  </si>
  <si>
    <t>080283</t>
  </si>
  <si>
    <r>
      <rPr>
        <sz val="10"/>
        <color rgb="FF000000"/>
        <rFont val="微軟正黑體"/>
        <family val="2"/>
        <charset val="136"/>
      </rPr>
      <t>病患用食品</t>
    </r>
  </si>
  <si>
    <t>080284</t>
  </si>
  <si>
    <r>
      <rPr>
        <sz val="10"/>
        <color rgb="FF000000"/>
        <rFont val="微軟正黑體"/>
        <family val="2"/>
        <charset val="136"/>
      </rPr>
      <t>嬰兒配方食品</t>
    </r>
  </si>
  <si>
    <t>080285</t>
  </si>
  <si>
    <r>
      <rPr>
        <sz val="10"/>
        <color rgb="FF000000"/>
        <rFont val="微軟正黑體"/>
        <family val="2"/>
        <charset val="136"/>
      </rPr>
      <t>食用酵素</t>
    </r>
  </si>
  <si>
    <t>080286</t>
  </si>
  <si>
    <r>
      <rPr>
        <sz val="10"/>
        <color rgb="FF000000"/>
        <rFont val="微軟正黑體"/>
        <family val="2"/>
        <charset val="136"/>
      </rPr>
      <t>健康食品</t>
    </r>
  </si>
  <si>
    <t>080287</t>
  </si>
  <si>
    <r>
      <rPr>
        <sz val="10"/>
        <color rgb="FF000000"/>
        <rFont val="微軟正黑體"/>
        <family val="2"/>
        <charset val="136"/>
      </rPr>
      <t>綠藻食品</t>
    </r>
  </si>
  <si>
    <t>080288</t>
  </si>
  <si>
    <r>
      <rPr>
        <sz val="10"/>
        <color rgb="FF000000"/>
        <rFont val="微軟正黑體"/>
        <family val="2"/>
        <charset val="136"/>
      </rPr>
      <t>較大嬰兒配方輔助食品</t>
    </r>
  </si>
  <si>
    <t>080290</t>
  </si>
  <si>
    <r>
      <rPr>
        <sz val="10"/>
        <color rgb="FF000000"/>
        <rFont val="微軟正黑體"/>
        <family val="2"/>
        <charset val="136"/>
      </rPr>
      <t>食品添加物</t>
    </r>
  </si>
  <si>
    <t>080291</t>
  </si>
  <si>
    <r>
      <rPr>
        <sz val="10"/>
        <color rgb="FF000000"/>
        <rFont val="微軟正黑體"/>
        <family val="2"/>
        <charset val="136"/>
      </rPr>
      <t>白發粉</t>
    </r>
  </si>
  <si>
    <t>080292</t>
  </si>
  <si>
    <r>
      <rPr>
        <sz val="10"/>
        <color rgb="FF000000"/>
        <rFont val="微軟正黑體"/>
        <family val="2"/>
        <charset val="136"/>
      </rPr>
      <t>奶精</t>
    </r>
  </si>
  <si>
    <t>080293</t>
  </si>
  <si>
    <r>
      <rPr>
        <sz val="10"/>
        <color rgb="FF000000"/>
        <rFont val="微軟正黑體"/>
        <family val="2"/>
        <charset val="136"/>
      </rPr>
      <t>紅麴</t>
    </r>
  </si>
  <si>
    <t>080294</t>
  </si>
  <si>
    <r>
      <rPr>
        <sz val="10"/>
        <color rgb="FF000000"/>
        <rFont val="微軟正黑體"/>
        <family val="2"/>
        <charset val="136"/>
      </rPr>
      <t>速食粥</t>
    </r>
  </si>
  <si>
    <t>080295</t>
  </si>
  <si>
    <r>
      <rPr>
        <sz val="10"/>
        <color rgb="FF000000"/>
        <rFont val="微軟正黑體"/>
        <family val="2"/>
        <charset val="136"/>
      </rPr>
      <t>米漿</t>
    </r>
  </si>
  <si>
    <t>080296</t>
  </si>
  <si>
    <r>
      <rPr>
        <sz val="10"/>
        <color rgb="FF000000"/>
        <rFont val="微軟正黑體"/>
        <family val="2"/>
        <charset val="136"/>
      </rPr>
      <t>速食湯</t>
    </r>
  </si>
  <si>
    <t>080297</t>
  </si>
  <si>
    <r>
      <rPr>
        <sz val="10"/>
        <color rgb="FF000000"/>
        <rFont val="微軟正黑體"/>
        <family val="2"/>
        <charset val="136"/>
      </rPr>
      <t>糊精</t>
    </r>
  </si>
  <si>
    <t>080298</t>
  </si>
  <si>
    <r>
      <rPr>
        <sz val="10"/>
        <color rgb="FF000000"/>
        <rFont val="微軟正黑體"/>
        <family val="2"/>
        <charset val="136"/>
      </rPr>
      <t>酵母粉</t>
    </r>
    <r>
      <rPr>
        <sz val="10"/>
        <color rgb="FF000000"/>
        <rFont val="Times New Roman"/>
        <family val="1"/>
      </rPr>
      <t>(</t>
    </r>
    <r>
      <rPr>
        <sz val="10"/>
        <color rgb="FF000000"/>
        <rFont val="微軟正黑體"/>
        <family val="2"/>
        <charset val="136"/>
      </rPr>
      <t>含健素類</t>
    </r>
    <r>
      <rPr>
        <sz val="10"/>
        <color rgb="FF000000"/>
        <rFont val="Times New Roman"/>
        <family val="1"/>
      </rPr>
      <t>)</t>
    </r>
  </si>
  <si>
    <t>080300</t>
  </si>
  <si>
    <r>
      <rPr>
        <sz val="10"/>
        <color rgb="FF000000"/>
        <rFont val="微軟正黑體"/>
        <family val="2"/>
        <charset val="136"/>
      </rPr>
      <t>麵筋</t>
    </r>
  </si>
  <si>
    <t>080301</t>
  </si>
  <si>
    <r>
      <rPr>
        <sz val="10"/>
        <color rgb="FF000000"/>
        <rFont val="微軟正黑體"/>
        <family val="2"/>
        <charset val="136"/>
      </rPr>
      <t>食用膠</t>
    </r>
  </si>
  <si>
    <t>080302</t>
  </si>
  <si>
    <r>
      <rPr>
        <sz val="10"/>
        <color rgb="FF000000"/>
        <rFont val="微軟正黑體"/>
        <family val="2"/>
        <charset val="136"/>
      </rPr>
      <t>布丁（粉）</t>
    </r>
  </si>
  <si>
    <t>080303</t>
  </si>
  <si>
    <r>
      <rPr>
        <sz val="10"/>
        <color rgb="FF000000"/>
        <rFont val="微軟正黑體"/>
        <family val="2"/>
        <charset val="136"/>
      </rPr>
      <t>焦糖</t>
    </r>
  </si>
  <si>
    <t>080304</t>
  </si>
  <si>
    <r>
      <rPr>
        <sz val="10"/>
        <color rgb="FF000000"/>
        <rFont val="微軟正黑體"/>
        <family val="2"/>
        <charset val="136"/>
      </rPr>
      <t>筋膠</t>
    </r>
  </si>
  <si>
    <t>080305</t>
  </si>
  <si>
    <r>
      <rPr>
        <sz val="10"/>
        <color rgb="FF000000"/>
        <rFont val="微軟正黑體"/>
        <family val="2"/>
        <charset val="136"/>
      </rPr>
      <t>即溶咖啡</t>
    </r>
  </si>
  <si>
    <t>080306</t>
  </si>
  <si>
    <r>
      <rPr>
        <sz val="10"/>
        <color rgb="FF000000"/>
        <rFont val="微軟正黑體"/>
        <family val="2"/>
        <charset val="136"/>
      </rPr>
      <t>咖啡粉</t>
    </r>
  </si>
  <si>
    <t>080307</t>
  </si>
  <si>
    <r>
      <rPr>
        <sz val="10"/>
        <color rgb="FF000000"/>
        <rFont val="微軟正黑體"/>
        <family val="2"/>
        <charset val="136"/>
      </rPr>
      <t>人造蜂蜜</t>
    </r>
  </si>
  <si>
    <t>080309</t>
  </si>
  <si>
    <r>
      <rPr>
        <sz val="10"/>
        <color rgb="FF000000"/>
        <rFont val="微軟正黑體"/>
        <family val="2"/>
        <charset val="136"/>
      </rPr>
      <t>魚鬆</t>
    </r>
  </si>
  <si>
    <t>080311</t>
  </si>
  <si>
    <r>
      <rPr>
        <sz val="10"/>
        <color rgb="FF000000"/>
        <rFont val="微軟正黑體"/>
        <family val="2"/>
        <charset val="136"/>
      </rPr>
      <t>炸豬皮</t>
    </r>
  </si>
  <si>
    <t>080312</t>
  </si>
  <si>
    <r>
      <rPr>
        <sz val="10"/>
        <color rgb="FF000000"/>
        <rFont val="微軟正黑體"/>
        <family val="2"/>
        <charset val="136"/>
      </rPr>
      <t>肉汁</t>
    </r>
  </si>
  <si>
    <t>080313</t>
  </si>
  <si>
    <r>
      <rPr>
        <sz val="10"/>
        <color rgb="FF000000"/>
        <rFont val="微軟正黑體"/>
        <family val="2"/>
        <charset val="136"/>
      </rPr>
      <t>肉凍</t>
    </r>
  </si>
  <si>
    <t>080314</t>
  </si>
  <si>
    <r>
      <rPr>
        <sz val="10"/>
        <color rgb="FF000000"/>
        <rFont val="微軟正黑體"/>
        <family val="2"/>
        <charset val="136"/>
      </rPr>
      <t>肉鬆</t>
    </r>
  </si>
  <si>
    <t>080315</t>
  </si>
  <si>
    <r>
      <rPr>
        <sz val="10"/>
        <color rgb="FF000000"/>
        <rFont val="微軟正黑體"/>
        <family val="2"/>
        <charset val="136"/>
      </rPr>
      <t>肉汁粉</t>
    </r>
  </si>
  <si>
    <t>080316</t>
  </si>
  <si>
    <r>
      <rPr>
        <sz val="10"/>
        <color rgb="FF000000"/>
        <rFont val="微軟正黑體"/>
        <family val="2"/>
        <charset val="136"/>
      </rPr>
      <t>調味牛肉乾</t>
    </r>
  </si>
  <si>
    <t>080317</t>
  </si>
  <si>
    <r>
      <rPr>
        <sz val="10"/>
        <color rgb="FF000000"/>
        <rFont val="微軟正黑體"/>
        <family val="2"/>
        <charset val="136"/>
      </rPr>
      <t>調味豬肉乾</t>
    </r>
  </si>
  <si>
    <t>080321</t>
  </si>
  <si>
    <r>
      <rPr>
        <sz val="10"/>
        <color rgb="FF000000"/>
        <rFont val="微軟正黑體"/>
        <family val="2"/>
        <charset val="136"/>
      </rPr>
      <t>烹調油</t>
    </r>
  </si>
  <si>
    <t>080322</t>
  </si>
  <si>
    <r>
      <rPr>
        <sz val="10"/>
        <color rgb="FF000000"/>
        <rFont val="微軟正黑體"/>
        <family val="2"/>
        <charset val="136"/>
      </rPr>
      <t>粗糠</t>
    </r>
  </si>
  <si>
    <t>080323</t>
  </si>
  <si>
    <r>
      <rPr>
        <sz val="10"/>
        <color rgb="FF000000"/>
        <rFont val="微軟正黑體"/>
        <family val="2"/>
        <charset val="136"/>
      </rPr>
      <t>米糠</t>
    </r>
  </si>
  <si>
    <t>080324</t>
  </si>
  <si>
    <r>
      <rPr>
        <sz val="10"/>
        <color rgb="FF000000"/>
        <rFont val="微軟正黑體"/>
        <family val="2"/>
        <charset val="136"/>
      </rPr>
      <t>蔗糖</t>
    </r>
  </si>
  <si>
    <t>080326</t>
  </si>
  <si>
    <r>
      <rPr>
        <sz val="10"/>
        <color rgb="FF000000"/>
        <rFont val="微軟正黑體"/>
        <family val="2"/>
        <charset val="136"/>
      </rPr>
      <t>糖類－碳水化合物</t>
    </r>
  </si>
  <si>
    <t>080399</t>
  </si>
  <si>
    <r>
      <rPr>
        <sz val="10"/>
        <color rgb="FF000000"/>
        <rFont val="微軟正黑體"/>
        <family val="2"/>
        <charset val="136"/>
      </rPr>
      <t>其他糖類</t>
    </r>
  </si>
  <si>
    <t>080499</t>
  </si>
  <si>
    <r>
      <rPr>
        <sz val="10"/>
        <color rgb="FF000000"/>
        <rFont val="微軟正黑體"/>
        <family val="2"/>
        <charset val="136"/>
      </rPr>
      <t>其他肉類</t>
    </r>
  </si>
  <si>
    <t>080599</t>
  </si>
  <si>
    <r>
      <rPr>
        <sz val="10"/>
        <color rgb="FF000000"/>
        <rFont val="微軟正黑體"/>
        <family val="2"/>
        <charset val="136"/>
      </rPr>
      <t>其他冷凍肉類</t>
    </r>
  </si>
  <si>
    <t>080699</t>
  </si>
  <si>
    <r>
      <rPr>
        <sz val="10"/>
        <color rgb="FF000000"/>
        <rFont val="微軟正黑體"/>
        <family val="2"/>
        <charset val="136"/>
      </rPr>
      <t>其他醃漬肉類</t>
    </r>
  </si>
  <si>
    <t>080799</t>
  </si>
  <si>
    <r>
      <rPr>
        <sz val="10"/>
        <color rgb="FF000000"/>
        <rFont val="微軟正黑體"/>
        <family val="2"/>
        <charset val="136"/>
      </rPr>
      <t>其他冷凍水產食品</t>
    </r>
  </si>
  <si>
    <t>080899</t>
  </si>
  <si>
    <r>
      <rPr>
        <sz val="10"/>
        <color rgb="FF000000"/>
        <rFont val="微軟正黑體"/>
        <family val="2"/>
        <charset val="136"/>
      </rPr>
      <t>其他冷凍蔬菜</t>
    </r>
  </si>
  <si>
    <r>
      <rPr>
        <sz val="10"/>
        <color rgb="FF000000"/>
        <rFont val="微軟正黑體"/>
        <family val="2"/>
        <charset val="136"/>
      </rPr>
      <t>其他脫水食品</t>
    </r>
  </si>
  <si>
    <t>081099</t>
  </si>
  <si>
    <r>
      <rPr>
        <sz val="10"/>
        <color rgb="FF000000"/>
        <rFont val="微軟正黑體"/>
        <family val="2"/>
        <charset val="136"/>
      </rPr>
      <t>其他醃漬燻食品</t>
    </r>
  </si>
  <si>
    <t>081199</t>
  </si>
  <si>
    <r>
      <rPr>
        <sz val="10"/>
        <color rgb="FF000000"/>
        <rFont val="微軟正黑體"/>
        <family val="2"/>
        <charset val="136"/>
      </rPr>
      <t>其他豆類加工食品</t>
    </r>
  </si>
  <si>
    <t>081299</t>
  </si>
  <si>
    <r>
      <rPr>
        <sz val="10"/>
        <color rgb="FF000000"/>
        <rFont val="微軟正黑體"/>
        <family val="2"/>
        <charset val="136"/>
      </rPr>
      <t>其他食用動物油脂</t>
    </r>
  </si>
  <si>
    <t>081399</t>
  </si>
  <si>
    <r>
      <rPr>
        <sz val="10"/>
        <color rgb="FF000000"/>
        <rFont val="微軟正黑體"/>
        <family val="2"/>
        <charset val="136"/>
      </rPr>
      <t>其他食用植物油</t>
    </r>
  </si>
  <si>
    <t>081499</t>
  </si>
  <si>
    <r>
      <rPr>
        <sz val="10"/>
        <color rgb="FF000000"/>
        <rFont val="微軟正黑體"/>
        <family val="2"/>
        <charset val="136"/>
      </rPr>
      <t>其他乳粉</t>
    </r>
  </si>
  <si>
    <t>081599</t>
  </si>
  <si>
    <r>
      <rPr>
        <sz val="10"/>
        <color rgb="FF000000"/>
        <rFont val="微軟正黑體"/>
        <family val="2"/>
        <charset val="136"/>
      </rPr>
      <t>其他乳製品</t>
    </r>
  </si>
  <si>
    <t>081699</t>
  </si>
  <si>
    <r>
      <rPr>
        <sz val="10"/>
        <color rgb="FF000000"/>
        <rFont val="微軟正黑體"/>
        <family val="2"/>
        <charset val="136"/>
      </rPr>
      <t>其他穀物碾製品</t>
    </r>
  </si>
  <si>
    <t>081799</t>
  </si>
  <si>
    <r>
      <rPr>
        <sz val="10"/>
        <color rgb="FF000000"/>
        <rFont val="微軟正黑體"/>
        <family val="2"/>
        <charset val="136"/>
      </rPr>
      <t>其他製粉</t>
    </r>
  </si>
  <si>
    <t>081899</t>
  </si>
  <si>
    <r>
      <rPr>
        <sz val="10"/>
        <color rgb="FF000000"/>
        <rFont val="微軟正黑體"/>
        <family val="2"/>
        <charset val="136"/>
      </rPr>
      <t>其他糖製品</t>
    </r>
  </si>
  <si>
    <t>081999</t>
  </si>
  <si>
    <r>
      <rPr>
        <sz val="10"/>
        <color rgb="FF000000"/>
        <rFont val="微軟正黑體"/>
        <family val="2"/>
        <charset val="136"/>
      </rPr>
      <t>其他穀類烘焙製品</t>
    </r>
  </si>
  <si>
    <t>082099</t>
  </si>
  <si>
    <r>
      <rPr>
        <sz val="10"/>
        <color rgb="FF000000"/>
        <rFont val="微軟正黑體"/>
        <family val="2"/>
        <charset val="136"/>
      </rPr>
      <t>其他粉條類食品</t>
    </r>
  </si>
  <si>
    <t>082199</t>
  </si>
  <si>
    <r>
      <rPr>
        <sz val="10"/>
        <color rgb="FF000000"/>
        <rFont val="微軟正黑體"/>
        <family val="2"/>
        <charset val="136"/>
      </rPr>
      <t>其他速食粉條類製品</t>
    </r>
  </si>
  <si>
    <t>082299</t>
  </si>
  <si>
    <r>
      <rPr>
        <sz val="10"/>
        <color rgb="FF000000"/>
        <rFont val="微軟正黑體"/>
        <family val="2"/>
        <charset val="136"/>
      </rPr>
      <t>其他糖果</t>
    </r>
  </si>
  <si>
    <t>082399</t>
  </si>
  <si>
    <r>
      <rPr>
        <sz val="10"/>
        <color rgb="FF000000"/>
        <rFont val="微軟正黑體"/>
        <family val="2"/>
        <charset val="136"/>
      </rPr>
      <t>其他部分發酵茶</t>
    </r>
  </si>
  <si>
    <t>082499</t>
  </si>
  <si>
    <r>
      <rPr>
        <sz val="10"/>
        <color rgb="FF000000"/>
        <rFont val="微軟正黑體"/>
        <family val="2"/>
        <charset val="136"/>
      </rPr>
      <t>其他胺基酸</t>
    </r>
  </si>
  <si>
    <t>082599</t>
  </si>
  <si>
    <r>
      <rPr>
        <sz val="10"/>
        <color rgb="FF000000"/>
        <rFont val="微軟正黑體"/>
        <family val="2"/>
        <charset val="136"/>
      </rPr>
      <t>其他鹽</t>
    </r>
    <r>
      <rPr>
        <sz val="10"/>
        <color rgb="FF000000"/>
        <rFont val="Times New Roman"/>
        <family val="1"/>
      </rPr>
      <t>(</t>
    </r>
    <r>
      <rPr>
        <sz val="10"/>
        <color rgb="FF000000"/>
        <rFont val="微軟正黑體"/>
        <family val="2"/>
        <charset val="136"/>
      </rPr>
      <t>經加工</t>
    </r>
    <r>
      <rPr>
        <sz val="10"/>
        <color rgb="FF000000"/>
        <rFont val="Times New Roman"/>
        <family val="1"/>
      </rPr>
      <t>)</t>
    </r>
  </si>
  <si>
    <t>082699</t>
  </si>
  <si>
    <r>
      <rPr>
        <sz val="10"/>
        <color rgb="FF000000"/>
        <rFont val="微軟正黑體"/>
        <family val="2"/>
        <charset val="136"/>
      </rPr>
      <t>其他調味醬</t>
    </r>
  </si>
  <si>
    <t>082799</t>
  </si>
  <si>
    <r>
      <rPr>
        <sz val="10"/>
        <color rgb="FF000000"/>
        <rFont val="微軟正黑體"/>
        <family val="2"/>
        <charset val="136"/>
      </rPr>
      <t>其他調味品</t>
    </r>
    <r>
      <rPr>
        <sz val="10"/>
        <color rgb="FF000000"/>
        <rFont val="Times New Roman"/>
        <family val="1"/>
      </rPr>
      <t>(</t>
    </r>
    <r>
      <rPr>
        <sz val="10"/>
        <color rgb="FF000000"/>
        <rFont val="微軟正黑體"/>
        <family val="2"/>
        <charset val="136"/>
      </rPr>
      <t>含香辛料</t>
    </r>
    <r>
      <rPr>
        <sz val="10"/>
        <color rgb="FF000000"/>
        <rFont val="Times New Roman"/>
        <family val="1"/>
      </rPr>
      <t>)</t>
    </r>
  </si>
  <si>
    <t>082899</t>
  </si>
  <si>
    <r>
      <rPr>
        <sz val="10"/>
        <color rgb="FF000000"/>
        <rFont val="微軟正黑體"/>
        <family val="2"/>
        <charset val="136"/>
      </rPr>
      <t>其他蔬菜罐頭</t>
    </r>
  </si>
  <si>
    <t>082999</t>
  </si>
  <si>
    <r>
      <rPr>
        <sz val="10"/>
        <color rgb="FF000000"/>
        <rFont val="微軟正黑體"/>
        <family val="2"/>
        <charset val="136"/>
      </rPr>
      <t>其他水果罐頭</t>
    </r>
  </si>
  <si>
    <t>083099</t>
  </si>
  <si>
    <r>
      <rPr>
        <sz val="10"/>
        <color rgb="FF000000"/>
        <rFont val="微軟正黑體"/>
        <family val="2"/>
        <charset val="136"/>
      </rPr>
      <t>其他雜項食品罐頭</t>
    </r>
  </si>
  <si>
    <t>083199</t>
  </si>
  <si>
    <r>
      <rPr>
        <sz val="10"/>
        <color rgb="FF000000"/>
        <rFont val="微軟正黑體"/>
        <family val="2"/>
        <charset val="136"/>
      </rPr>
      <t>其他冷凍調理食品</t>
    </r>
  </si>
  <si>
    <t>083299</t>
  </si>
  <si>
    <r>
      <rPr>
        <sz val="10"/>
        <color rgb="FF000000"/>
        <rFont val="微軟正黑體"/>
        <family val="2"/>
        <charset val="136"/>
      </rPr>
      <t>其他雜項冷凍食品</t>
    </r>
  </si>
  <si>
    <t>083399</t>
  </si>
  <si>
    <r>
      <rPr>
        <sz val="10"/>
        <color rgb="FF000000"/>
        <rFont val="微軟正黑體"/>
        <family val="2"/>
        <charset val="136"/>
      </rPr>
      <t>其他食用冰製品</t>
    </r>
  </si>
  <si>
    <t>083499</t>
  </si>
  <si>
    <r>
      <rPr>
        <sz val="10"/>
        <color rgb="FF000000"/>
        <rFont val="微軟正黑體"/>
        <family val="2"/>
        <charset val="136"/>
      </rPr>
      <t>其他營養保健食品</t>
    </r>
  </si>
  <si>
    <t>083599</t>
  </si>
  <si>
    <r>
      <rPr>
        <sz val="10"/>
        <color rgb="FF000000"/>
        <rFont val="微軟正黑體"/>
        <family val="2"/>
        <charset val="136"/>
      </rPr>
      <t>其他雜項米加工食品</t>
    </r>
  </si>
  <si>
    <t>083699</t>
  </si>
  <si>
    <r>
      <rPr>
        <sz val="10"/>
        <color rgb="FF000000"/>
        <rFont val="微軟正黑體"/>
        <family val="2"/>
        <charset val="136"/>
      </rPr>
      <t>其他雜項農產加工食品</t>
    </r>
  </si>
  <si>
    <t>083799</t>
  </si>
  <si>
    <r>
      <rPr>
        <sz val="10"/>
        <color rgb="FF000000"/>
        <rFont val="微軟正黑體"/>
        <family val="2"/>
        <charset val="136"/>
      </rPr>
      <t>其他雜項水產加工食品</t>
    </r>
  </si>
  <si>
    <t>083899</t>
  </si>
  <si>
    <r>
      <rPr>
        <sz val="10"/>
        <color rgb="FF000000"/>
        <rFont val="微軟正黑體"/>
        <family val="2"/>
        <charset val="136"/>
      </rPr>
      <t>其他雜項畜產加工食品</t>
    </r>
  </si>
  <si>
    <t>083999</t>
  </si>
  <si>
    <r>
      <rPr>
        <sz val="10"/>
        <color rgb="FF000000"/>
        <rFont val="微軟正黑體"/>
        <family val="2"/>
        <charset val="136"/>
      </rPr>
      <t>未分類其他食品</t>
    </r>
  </si>
  <si>
    <r>
      <rPr>
        <sz val="10"/>
        <color rgb="FF000000"/>
        <rFont val="微軟正黑體"/>
        <family val="2"/>
        <charset val="136"/>
      </rPr>
      <t>啤酒</t>
    </r>
  </si>
  <si>
    <r>
      <rPr>
        <sz val="10"/>
        <color rgb="FF000000"/>
        <rFont val="微軟正黑體"/>
        <family val="2"/>
        <charset val="136"/>
      </rPr>
      <t>黑啤酒</t>
    </r>
  </si>
  <si>
    <r>
      <rPr>
        <sz val="10"/>
        <color rgb="FF000000"/>
        <rFont val="微軟正黑體"/>
        <family val="2"/>
        <charset val="136"/>
      </rPr>
      <t>米糧釀製酒</t>
    </r>
  </si>
  <si>
    <t>090004</t>
  </si>
  <si>
    <r>
      <rPr>
        <sz val="10"/>
        <color rgb="FF000000"/>
        <rFont val="微軟正黑體"/>
        <family val="2"/>
        <charset val="136"/>
      </rPr>
      <t>水果釀製酒</t>
    </r>
  </si>
  <si>
    <t>090005</t>
  </si>
  <si>
    <r>
      <rPr>
        <sz val="10"/>
        <color rgb="FF000000"/>
        <rFont val="微軟正黑體"/>
        <family val="2"/>
        <charset val="136"/>
      </rPr>
      <t>米酒</t>
    </r>
  </si>
  <si>
    <t>090006</t>
  </si>
  <si>
    <r>
      <rPr>
        <sz val="10"/>
        <color rgb="FF000000"/>
        <rFont val="微軟正黑體"/>
        <family val="2"/>
        <charset val="136"/>
      </rPr>
      <t>高梁酒</t>
    </r>
  </si>
  <si>
    <t>090008</t>
  </si>
  <si>
    <r>
      <rPr>
        <sz val="10"/>
        <color rgb="FF000000"/>
        <rFont val="微軟正黑體"/>
        <family val="2"/>
        <charset val="136"/>
      </rPr>
      <t>水果蒸餾酒</t>
    </r>
  </si>
  <si>
    <r>
      <rPr>
        <sz val="10"/>
        <color rgb="FF000000"/>
        <rFont val="微軟正黑體"/>
        <family val="2"/>
        <charset val="136"/>
      </rPr>
      <t>再製酒</t>
    </r>
  </si>
  <si>
    <t>090010</t>
  </si>
  <si>
    <r>
      <rPr>
        <sz val="10"/>
        <color rgb="FF000000"/>
        <rFont val="微軟正黑體"/>
        <family val="2"/>
        <charset val="136"/>
      </rPr>
      <t>料理酒</t>
    </r>
  </si>
  <si>
    <t>090012</t>
  </si>
  <si>
    <r>
      <rPr>
        <sz val="10"/>
        <color rgb="FF000000"/>
        <rFont val="微軟正黑體"/>
        <family val="2"/>
        <charset val="136"/>
      </rPr>
      <t>濃縮果蔬汁</t>
    </r>
    <r>
      <rPr>
        <sz val="10"/>
        <color rgb="FF000000"/>
        <rFont val="Times New Roman"/>
        <family val="1"/>
      </rPr>
      <t>(</t>
    </r>
    <r>
      <rPr>
        <sz val="10"/>
        <color rgb="FF000000"/>
        <rFont val="微軟正黑體"/>
        <family val="2"/>
        <charset val="136"/>
      </rPr>
      <t>果汁、蔬菜汁</t>
    </r>
    <r>
      <rPr>
        <sz val="10"/>
        <color rgb="FF000000"/>
        <rFont val="Times New Roman"/>
        <family val="1"/>
      </rPr>
      <t>)</t>
    </r>
  </si>
  <si>
    <t>090013</t>
  </si>
  <si>
    <r>
      <rPr>
        <sz val="10"/>
        <color rgb="FF000000"/>
        <rFont val="微軟正黑體"/>
        <family val="2"/>
        <charset val="136"/>
      </rPr>
      <t>天然果蔬汁</t>
    </r>
    <r>
      <rPr>
        <sz val="10"/>
        <color rgb="FF000000"/>
        <rFont val="Times New Roman"/>
        <family val="1"/>
      </rPr>
      <t>(</t>
    </r>
    <r>
      <rPr>
        <sz val="10"/>
        <color rgb="FF000000"/>
        <rFont val="微軟正黑體"/>
        <family val="2"/>
        <charset val="136"/>
      </rPr>
      <t>果汁、蔬菜汁</t>
    </r>
    <r>
      <rPr>
        <sz val="10"/>
        <color rgb="FF000000"/>
        <rFont val="Times New Roman"/>
        <family val="1"/>
      </rPr>
      <t>)</t>
    </r>
  </si>
  <si>
    <t>090014</t>
  </si>
  <si>
    <r>
      <rPr>
        <sz val="10"/>
        <color rgb="FF000000"/>
        <rFont val="微軟正黑體"/>
        <family val="2"/>
        <charset val="136"/>
      </rPr>
      <t>稀釋果蔬汁</t>
    </r>
    <r>
      <rPr>
        <sz val="10"/>
        <color rgb="FF000000"/>
        <rFont val="Times New Roman"/>
        <family val="1"/>
      </rPr>
      <t>(</t>
    </r>
    <r>
      <rPr>
        <sz val="10"/>
        <color rgb="FF000000"/>
        <rFont val="微軟正黑體"/>
        <family val="2"/>
        <charset val="136"/>
      </rPr>
      <t>果汁、蔬菜汁</t>
    </r>
    <r>
      <rPr>
        <sz val="10"/>
        <color rgb="FF000000"/>
        <rFont val="Times New Roman"/>
        <family val="1"/>
      </rPr>
      <t>)</t>
    </r>
  </si>
  <si>
    <t>090015</t>
  </si>
  <si>
    <r>
      <rPr>
        <sz val="10"/>
        <color rgb="FF000000"/>
        <rFont val="微軟正黑體"/>
        <family val="2"/>
        <charset val="136"/>
      </rPr>
      <t>清淡果蔬汁</t>
    </r>
    <r>
      <rPr>
        <sz val="10"/>
        <color rgb="FF000000"/>
        <rFont val="Times New Roman"/>
        <family val="1"/>
      </rPr>
      <t>(</t>
    </r>
    <r>
      <rPr>
        <sz val="10"/>
        <color rgb="FF000000"/>
        <rFont val="微軟正黑體"/>
        <family val="2"/>
        <charset val="136"/>
      </rPr>
      <t>果汁、蔬菜汁</t>
    </r>
    <r>
      <rPr>
        <sz val="10"/>
        <color rgb="FF000000"/>
        <rFont val="Times New Roman"/>
        <family val="1"/>
      </rPr>
      <t>)</t>
    </r>
  </si>
  <si>
    <t>090017</t>
  </si>
  <si>
    <r>
      <rPr>
        <sz val="10"/>
        <color rgb="FF000000"/>
        <rFont val="微軟正黑體"/>
        <family val="2"/>
        <charset val="136"/>
      </rPr>
      <t>碳酸飲料</t>
    </r>
  </si>
  <si>
    <t>090018</t>
  </si>
  <si>
    <r>
      <rPr>
        <sz val="10"/>
        <color rgb="FF000000"/>
        <rFont val="微軟正黑體"/>
        <family val="2"/>
        <charset val="136"/>
      </rPr>
      <t>礦泉水</t>
    </r>
  </si>
  <si>
    <t>090019</t>
  </si>
  <si>
    <r>
      <rPr>
        <sz val="10"/>
        <color rgb="FF000000"/>
        <rFont val="微軟正黑體"/>
        <family val="2"/>
        <charset val="136"/>
      </rPr>
      <t>蒸餾水</t>
    </r>
  </si>
  <si>
    <t>090020</t>
  </si>
  <si>
    <r>
      <rPr>
        <sz val="10"/>
        <color rgb="FF000000"/>
        <rFont val="微軟正黑體"/>
        <family val="2"/>
        <charset val="136"/>
      </rPr>
      <t>加味水</t>
    </r>
  </si>
  <si>
    <t>090021</t>
  </si>
  <si>
    <r>
      <rPr>
        <sz val="10"/>
        <color rgb="FF000000"/>
        <rFont val="微軟正黑體"/>
        <family val="2"/>
        <charset val="136"/>
      </rPr>
      <t>包裝飲用水</t>
    </r>
  </si>
  <si>
    <t>090022</t>
  </si>
  <si>
    <r>
      <rPr>
        <sz val="10"/>
        <color rgb="FF000000"/>
        <rFont val="微軟正黑體"/>
        <family val="2"/>
        <charset val="136"/>
      </rPr>
      <t>運動飲料</t>
    </r>
  </si>
  <si>
    <t>090023</t>
  </si>
  <si>
    <r>
      <rPr>
        <sz val="10"/>
        <color rgb="FF000000"/>
        <rFont val="微軟正黑體"/>
        <family val="2"/>
        <charset val="136"/>
      </rPr>
      <t>咖啡飲料</t>
    </r>
  </si>
  <si>
    <t>090024</t>
  </si>
  <si>
    <r>
      <rPr>
        <sz val="10"/>
        <color rgb="FF000000"/>
        <rFont val="微軟正黑體"/>
        <family val="2"/>
        <charset val="136"/>
      </rPr>
      <t>茶類飲料</t>
    </r>
  </si>
  <si>
    <t>090025</t>
  </si>
  <si>
    <r>
      <rPr>
        <sz val="10"/>
        <color rgb="FF000000"/>
        <rFont val="微軟正黑體"/>
        <family val="2"/>
        <charset val="136"/>
      </rPr>
      <t>麥芽飲料</t>
    </r>
  </si>
  <si>
    <t>090026</t>
  </si>
  <si>
    <r>
      <rPr>
        <sz val="10"/>
        <color rgb="FF000000"/>
        <rFont val="微軟正黑體"/>
        <family val="2"/>
        <charset val="136"/>
      </rPr>
      <t>醋飲料</t>
    </r>
  </si>
  <si>
    <t>090027</t>
  </si>
  <si>
    <r>
      <rPr>
        <sz val="10"/>
        <color rgb="FF000000"/>
        <rFont val="微軟正黑體"/>
        <family val="2"/>
        <charset val="136"/>
      </rPr>
      <t>機能性飲料</t>
    </r>
  </si>
  <si>
    <t>090028</t>
  </si>
  <si>
    <r>
      <rPr>
        <sz val="10"/>
        <color rgb="FF000000"/>
        <rFont val="微軟正黑體"/>
        <family val="2"/>
        <charset val="136"/>
      </rPr>
      <t>鋁箔包飲料</t>
    </r>
  </si>
  <si>
    <t>090029</t>
  </si>
  <si>
    <r>
      <rPr>
        <sz val="10"/>
        <color rgb="FF000000"/>
        <rFont val="微軟正黑體"/>
        <family val="2"/>
        <charset val="136"/>
      </rPr>
      <t>寶特瓶飲料</t>
    </r>
  </si>
  <si>
    <t>090031</t>
  </si>
  <si>
    <r>
      <rPr>
        <sz val="10"/>
        <color rgb="FF000000"/>
        <rFont val="微軟正黑體"/>
        <family val="2"/>
        <charset val="136"/>
      </rPr>
      <t>乳品飲料</t>
    </r>
  </si>
  <si>
    <t>090099</t>
  </si>
  <si>
    <r>
      <rPr>
        <sz val="10"/>
        <color rgb="FF000000"/>
        <rFont val="微軟正黑體"/>
        <family val="2"/>
        <charset val="136"/>
      </rPr>
      <t>其他米糧蒸餾酒</t>
    </r>
  </si>
  <si>
    <t>090199</t>
  </si>
  <si>
    <r>
      <rPr>
        <sz val="10"/>
        <color rgb="FF000000"/>
        <rFont val="微軟正黑體"/>
        <family val="2"/>
        <charset val="136"/>
      </rPr>
      <t>其他酒類</t>
    </r>
  </si>
  <si>
    <t>090299</t>
  </si>
  <si>
    <r>
      <rPr>
        <sz val="10"/>
        <color rgb="FF000000"/>
        <rFont val="微軟正黑體"/>
        <family val="2"/>
        <charset val="136"/>
      </rPr>
      <t>其他果蔬類飲料</t>
    </r>
  </si>
  <si>
    <t>090399</t>
  </si>
  <si>
    <r>
      <rPr>
        <sz val="10"/>
        <color rgb="FF000000"/>
        <rFont val="微軟正黑體"/>
        <family val="2"/>
        <charset val="136"/>
      </rPr>
      <t>其他不含酒精飲料</t>
    </r>
  </si>
  <si>
    <r>
      <rPr>
        <sz val="10"/>
        <color rgb="FF000000"/>
        <rFont val="微軟正黑體"/>
        <family val="2"/>
        <charset val="136"/>
      </rPr>
      <t>濾嘴菸</t>
    </r>
    <r>
      <rPr>
        <sz val="10"/>
        <color rgb="FF000000"/>
        <rFont val="Times New Roman"/>
        <family val="1"/>
      </rPr>
      <t>(</t>
    </r>
    <r>
      <rPr>
        <sz val="10"/>
        <color rgb="FF000000"/>
        <rFont val="微軟正黑體"/>
        <family val="2"/>
        <charset val="136"/>
      </rPr>
      <t>紙菸</t>
    </r>
    <r>
      <rPr>
        <sz val="10"/>
        <color rgb="FF000000"/>
        <rFont val="Times New Roman"/>
        <family val="1"/>
      </rPr>
      <t>)</t>
    </r>
  </si>
  <si>
    <t>100002</t>
  </si>
  <si>
    <r>
      <rPr>
        <sz val="10"/>
        <color rgb="FF000000"/>
        <rFont val="微軟正黑體"/>
        <family val="2"/>
        <charset val="136"/>
      </rPr>
      <t>非濾嘴菸</t>
    </r>
    <r>
      <rPr>
        <sz val="10"/>
        <color rgb="FF000000"/>
        <rFont val="Times New Roman"/>
        <family val="1"/>
      </rPr>
      <t>(</t>
    </r>
    <r>
      <rPr>
        <sz val="10"/>
        <color rgb="FF000000"/>
        <rFont val="微軟正黑體"/>
        <family val="2"/>
        <charset val="136"/>
      </rPr>
      <t>紙菸</t>
    </r>
    <r>
      <rPr>
        <sz val="10"/>
        <color rgb="FF000000"/>
        <rFont val="Times New Roman"/>
        <family val="1"/>
      </rPr>
      <t>)</t>
    </r>
  </si>
  <si>
    <t>100003</t>
  </si>
  <si>
    <r>
      <rPr>
        <sz val="10"/>
        <color rgb="FF000000"/>
        <rFont val="微軟正黑體"/>
        <family val="2"/>
        <charset val="136"/>
      </rPr>
      <t>雪茄</t>
    </r>
  </si>
  <si>
    <t>100004</t>
  </si>
  <si>
    <r>
      <rPr>
        <sz val="10"/>
        <color rgb="FF000000"/>
        <rFont val="微軟正黑體"/>
        <family val="2"/>
        <charset val="136"/>
      </rPr>
      <t>菸絲</t>
    </r>
  </si>
  <si>
    <t>100005</t>
  </si>
  <si>
    <r>
      <rPr>
        <sz val="10"/>
        <color rgb="FF000000"/>
        <rFont val="微軟正黑體"/>
        <family val="2"/>
        <charset val="136"/>
      </rPr>
      <t>鼻菸</t>
    </r>
  </si>
  <si>
    <t>100006</t>
  </si>
  <si>
    <r>
      <rPr>
        <sz val="10"/>
        <color rgb="FF000000"/>
        <rFont val="微軟正黑體"/>
        <family val="2"/>
        <charset val="136"/>
      </rPr>
      <t>嚼菸</t>
    </r>
  </si>
  <si>
    <t>100099</t>
  </si>
  <si>
    <r>
      <rPr>
        <sz val="10"/>
        <color rgb="FF000000"/>
        <rFont val="微軟正黑體"/>
        <family val="2"/>
        <charset val="136"/>
      </rPr>
      <t>其他菸草製品</t>
    </r>
  </si>
  <si>
    <r>
      <rPr>
        <sz val="10"/>
        <color rgb="FF000000"/>
        <rFont val="微軟正黑體"/>
        <family val="2"/>
        <charset val="136"/>
      </rPr>
      <t>棉紗</t>
    </r>
    <r>
      <rPr>
        <sz val="10"/>
        <color rgb="FF000000"/>
        <rFont val="Times New Roman"/>
        <family val="1"/>
      </rPr>
      <t>(</t>
    </r>
    <r>
      <rPr>
        <sz val="10"/>
        <color rgb="FF000000"/>
        <rFont val="微軟正黑體"/>
        <family val="2"/>
        <charset val="136"/>
      </rPr>
      <t>原棉</t>
    </r>
    <r>
      <rPr>
        <sz val="10"/>
        <color rgb="FF000000"/>
        <rFont val="Times New Roman"/>
        <family val="1"/>
      </rPr>
      <t>85%</t>
    </r>
    <r>
      <rPr>
        <sz val="10"/>
        <color rgb="FF000000"/>
        <rFont val="微軟正黑體"/>
        <family val="2"/>
        <charset val="136"/>
      </rPr>
      <t>以上且不含彈性纖維</t>
    </r>
    <r>
      <rPr>
        <sz val="10"/>
        <color rgb="FF000000"/>
        <rFont val="Times New Roman"/>
        <family val="1"/>
      </rPr>
      <t>)</t>
    </r>
  </si>
  <si>
    <r>
      <rPr>
        <sz val="10"/>
        <color rgb="FF000000"/>
        <rFont val="微軟正黑體"/>
        <family val="2"/>
        <charset val="136"/>
      </rPr>
      <t>棉質彈性紗</t>
    </r>
    <r>
      <rPr>
        <sz val="10"/>
        <color rgb="FF000000"/>
        <rFont val="Times New Roman"/>
        <family val="1"/>
      </rPr>
      <t>(</t>
    </r>
    <r>
      <rPr>
        <sz val="10"/>
        <color rgb="FF000000"/>
        <rFont val="微軟正黑體"/>
        <family val="2"/>
        <charset val="136"/>
      </rPr>
      <t>原棉</t>
    </r>
    <r>
      <rPr>
        <sz val="10"/>
        <color rgb="FF000000"/>
        <rFont val="Times New Roman"/>
        <family val="1"/>
      </rPr>
      <t>85%</t>
    </r>
    <r>
      <rPr>
        <sz val="10"/>
        <color rgb="FF000000"/>
        <rFont val="微軟正黑體"/>
        <family val="2"/>
        <charset val="136"/>
      </rPr>
      <t>以上且含彈性纖維</t>
    </r>
    <r>
      <rPr>
        <sz val="10"/>
        <color rgb="FF000000"/>
        <rFont val="Times New Roman"/>
        <family val="1"/>
      </rPr>
      <t>)</t>
    </r>
  </si>
  <si>
    <r>
      <rPr>
        <sz val="10"/>
        <color rgb="FF000000"/>
        <rFont val="微軟正黑體"/>
        <family val="2"/>
        <charset val="136"/>
      </rPr>
      <t>棉混紡紗</t>
    </r>
    <r>
      <rPr>
        <sz val="10"/>
        <color rgb="FF000000"/>
        <rFont val="Times New Roman"/>
        <family val="1"/>
      </rPr>
      <t>(</t>
    </r>
    <r>
      <rPr>
        <sz val="10"/>
        <color rgb="FF000000"/>
        <rFont val="微軟正黑體"/>
        <family val="2"/>
        <charset val="136"/>
      </rPr>
      <t>原棉未滿</t>
    </r>
    <r>
      <rPr>
        <sz val="10"/>
        <color rgb="FF000000"/>
        <rFont val="Times New Roman"/>
        <family val="1"/>
      </rPr>
      <t>85%</t>
    </r>
    <r>
      <rPr>
        <sz val="10"/>
        <color rgb="FF000000"/>
        <rFont val="微軟正黑體"/>
        <family val="2"/>
        <charset val="136"/>
      </rPr>
      <t>且不含彈性纖維</t>
    </r>
    <r>
      <rPr>
        <sz val="10"/>
        <color rgb="FF000000"/>
        <rFont val="Times New Roman"/>
        <family val="1"/>
      </rPr>
      <t>)</t>
    </r>
  </si>
  <si>
    <r>
      <rPr>
        <sz val="10"/>
        <color rgb="FF000000"/>
        <rFont val="微軟正黑體"/>
        <family val="2"/>
        <charset val="136"/>
      </rPr>
      <t>棉混紡彈性紗</t>
    </r>
    <r>
      <rPr>
        <sz val="10"/>
        <color rgb="FF000000"/>
        <rFont val="Times New Roman"/>
        <family val="1"/>
      </rPr>
      <t>(</t>
    </r>
    <r>
      <rPr>
        <sz val="10"/>
        <color rgb="FF000000"/>
        <rFont val="微軟正黑體"/>
        <family val="2"/>
        <charset val="136"/>
      </rPr>
      <t>原棉未滿</t>
    </r>
    <r>
      <rPr>
        <sz val="10"/>
        <color rgb="FF000000"/>
        <rFont val="Times New Roman"/>
        <family val="1"/>
      </rPr>
      <t>85%</t>
    </r>
    <r>
      <rPr>
        <sz val="10"/>
        <color rgb="FF000000"/>
        <rFont val="微軟正黑體"/>
        <family val="2"/>
        <charset val="136"/>
      </rPr>
      <t>且含彈性纖維</t>
    </r>
    <r>
      <rPr>
        <sz val="10"/>
        <color rgb="FF000000"/>
        <rFont val="Times New Roman"/>
        <family val="1"/>
      </rPr>
      <t>)</t>
    </r>
  </si>
  <si>
    <r>
      <rPr>
        <sz val="10"/>
        <color rgb="FF000000"/>
        <rFont val="微軟正黑體"/>
        <family val="2"/>
        <charset val="136"/>
      </rPr>
      <t>棉縫線</t>
    </r>
  </si>
  <si>
    <t>110006</t>
  </si>
  <si>
    <r>
      <rPr>
        <sz val="10"/>
        <color rgb="FF000000"/>
        <rFont val="微軟正黑體"/>
        <family val="2"/>
        <charset val="136"/>
      </rPr>
      <t>下腳棉</t>
    </r>
  </si>
  <si>
    <t>110007</t>
  </si>
  <si>
    <r>
      <rPr>
        <sz val="10"/>
        <color rgb="FF000000"/>
        <rFont val="微軟正黑體"/>
        <family val="2"/>
        <charset val="136"/>
      </rPr>
      <t>碳化羊毛</t>
    </r>
  </si>
  <si>
    <t>110008</t>
  </si>
  <si>
    <r>
      <rPr>
        <sz val="10"/>
        <color rgb="FF000000"/>
        <rFont val="微軟正黑體"/>
        <family val="2"/>
        <charset val="136"/>
      </rPr>
      <t>羊毛毛條</t>
    </r>
    <r>
      <rPr>
        <sz val="10"/>
        <color rgb="FF000000"/>
        <rFont val="Times New Roman"/>
        <family val="1"/>
      </rPr>
      <t>(</t>
    </r>
    <r>
      <rPr>
        <sz val="10"/>
        <color rgb="FF000000"/>
        <rFont val="微軟正黑體"/>
        <family val="2"/>
        <charset val="136"/>
      </rPr>
      <t>羊毛</t>
    </r>
    <r>
      <rPr>
        <sz val="10"/>
        <color rgb="FF000000"/>
        <rFont val="Times New Roman"/>
        <family val="1"/>
      </rPr>
      <t>85%</t>
    </r>
    <r>
      <rPr>
        <sz val="10"/>
        <color rgb="FF000000"/>
        <rFont val="微軟正黑體"/>
        <family val="2"/>
        <charset val="136"/>
      </rPr>
      <t>以上</t>
    </r>
    <r>
      <rPr>
        <sz val="10"/>
        <color rgb="FF000000"/>
        <rFont val="Times New Roman"/>
        <family val="1"/>
      </rPr>
      <t>)</t>
    </r>
  </si>
  <si>
    <r>
      <rPr>
        <sz val="10"/>
        <color rgb="FF000000"/>
        <rFont val="微軟正黑體"/>
        <family val="2"/>
        <charset val="136"/>
      </rPr>
      <t>脫脂羊毛</t>
    </r>
  </si>
  <si>
    <t>110010</t>
  </si>
  <si>
    <r>
      <rPr>
        <sz val="10"/>
        <color rgb="FF000000"/>
        <rFont val="微軟正黑體"/>
        <family val="2"/>
        <charset val="136"/>
      </rPr>
      <t>羊毛梳毛紗</t>
    </r>
    <r>
      <rPr>
        <sz val="10"/>
        <color rgb="FF000000"/>
        <rFont val="Times New Roman"/>
        <family val="1"/>
      </rPr>
      <t>(</t>
    </r>
    <r>
      <rPr>
        <sz val="10"/>
        <color rgb="FF000000"/>
        <rFont val="微軟正黑體"/>
        <family val="2"/>
        <charset val="136"/>
      </rPr>
      <t>羊毛</t>
    </r>
    <r>
      <rPr>
        <sz val="10"/>
        <color rgb="FF000000"/>
        <rFont val="Times New Roman"/>
        <family val="1"/>
      </rPr>
      <t>85%</t>
    </r>
    <r>
      <rPr>
        <sz val="10"/>
        <color rgb="FF000000"/>
        <rFont val="微軟正黑體"/>
        <family val="2"/>
        <charset val="136"/>
      </rPr>
      <t>以上且不含彈性纖維</t>
    </r>
    <r>
      <rPr>
        <sz val="10"/>
        <color rgb="FF000000"/>
        <rFont val="Times New Roman"/>
        <family val="1"/>
      </rPr>
      <t>)</t>
    </r>
  </si>
  <si>
    <r>
      <rPr>
        <sz val="10"/>
        <color rgb="FF000000"/>
        <rFont val="微軟正黑體"/>
        <family val="2"/>
        <charset val="136"/>
      </rPr>
      <t>羊毛梳毛彈性紗</t>
    </r>
    <r>
      <rPr>
        <sz val="10"/>
        <color rgb="FF000000"/>
        <rFont val="Times New Roman"/>
        <family val="1"/>
      </rPr>
      <t>(</t>
    </r>
    <r>
      <rPr>
        <sz val="10"/>
        <color rgb="FF000000"/>
        <rFont val="微軟正黑體"/>
        <family val="2"/>
        <charset val="136"/>
      </rPr>
      <t>羊毛</t>
    </r>
    <r>
      <rPr>
        <sz val="10"/>
        <color rgb="FF000000"/>
        <rFont val="Times New Roman"/>
        <family val="1"/>
      </rPr>
      <t>85%</t>
    </r>
    <r>
      <rPr>
        <sz val="10"/>
        <color rgb="FF000000"/>
        <rFont val="微軟正黑體"/>
        <family val="2"/>
        <charset val="136"/>
      </rPr>
      <t>以上且含彈性纖維</t>
    </r>
    <r>
      <rPr>
        <sz val="10"/>
        <color rgb="FF000000"/>
        <rFont val="Times New Roman"/>
        <family val="1"/>
      </rPr>
      <t>)</t>
    </r>
  </si>
  <si>
    <r>
      <rPr>
        <sz val="10"/>
        <color rgb="FF000000"/>
        <rFont val="微軟正黑體"/>
        <family val="2"/>
        <charset val="136"/>
      </rPr>
      <t>羊毛紡毛紗</t>
    </r>
    <r>
      <rPr>
        <sz val="10"/>
        <color rgb="FF000000"/>
        <rFont val="Times New Roman"/>
        <family val="1"/>
      </rPr>
      <t>(</t>
    </r>
    <r>
      <rPr>
        <sz val="10"/>
        <color rgb="FF000000"/>
        <rFont val="微軟正黑體"/>
        <family val="2"/>
        <charset val="136"/>
      </rPr>
      <t>羊毛</t>
    </r>
    <r>
      <rPr>
        <sz val="10"/>
        <color rgb="FF000000"/>
        <rFont val="Times New Roman"/>
        <family val="1"/>
      </rPr>
      <t>85%</t>
    </r>
    <r>
      <rPr>
        <sz val="10"/>
        <color rgb="FF000000"/>
        <rFont val="微軟正黑體"/>
        <family val="2"/>
        <charset val="136"/>
      </rPr>
      <t>以上</t>
    </r>
    <r>
      <rPr>
        <sz val="10"/>
        <color rgb="FF000000"/>
        <rFont val="Times New Roman"/>
        <family val="1"/>
      </rPr>
      <t>)</t>
    </r>
  </si>
  <si>
    <r>
      <rPr>
        <sz val="10"/>
        <color rgb="FF000000"/>
        <rFont val="微軟正黑體"/>
        <family val="2"/>
        <charset val="136"/>
      </rPr>
      <t>羊毛毛線</t>
    </r>
    <r>
      <rPr>
        <sz val="10"/>
        <color rgb="FF000000"/>
        <rFont val="Times New Roman"/>
        <family val="1"/>
      </rPr>
      <t>(</t>
    </r>
    <r>
      <rPr>
        <sz val="10"/>
        <color rgb="FF000000"/>
        <rFont val="微軟正黑體"/>
        <family val="2"/>
        <charset val="136"/>
      </rPr>
      <t>羊毛</t>
    </r>
    <r>
      <rPr>
        <sz val="10"/>
        <color rgb="FF000000"/>
        <rFont val="Times New Roman"/>
        <family val="1"/>
      </rPr>
      <t>85%</t>
    </r>
    <r>
      <rPr>
        <sz val="10"/>
        <color rgb="FF000000"/>
        <rFont val="微軟正黑體"/>
        <family val="2"/>
        <charset val="136"/>
      </rPr>
      <t>以上</t>
    </r>
    <r>
      <rPr>
        <sz val="10"/>
        <color rgb="FF000000"/>
        <rFont val="Times New Roman"/>
        <family val="1"/>
      </rPr>
      <t>)</t>
    </r>
  </si>
  <si>
    <r>
      <rPr>
        <sz val="10"/>
        <color rgb="FF000000"/>
        <rFont val="微軟正黑體"/>
        <family val="2"/>
        <charset val="136"/>
      </rPr>
      <t>羊毛混紡梳毛紗</t>
    </r>
    <r>
      <rPr>
        <sz val="10"/>
        <color rgb="FF000000"/>
        <rFont val="Times New Roman"/>
        <family val="1"/>
      </rPr>
      <t>(</t>
    </r>
    <r>
      <rPr>
        <sz val="10"/>
        <color rgb="FF000000"/>
        <rFont val="微軟正黑體"/>
        <family val="2"/>
        <charset val="136"/>
      </rPr>
      <t>羊毛未滿</t>
    </r>
    <r>
      <rPr>
        <sz val="10"/>
        <color rgb="FF000000"/>
        <rFont val="Times New Roman"/>
        <family val="1"/>
      </rPr>
      <t>85%</t>
    </r>
    <r>
      <rPr>
        <sz val="10"/>
        <color rgb="FF000000"/>
        <rFont val="微軟正黑體"/>
        <family val="2"/>
        <charset val="136"/>
      </rPr>
      <t>且不含彈性纖維</t>
    </r>
    <r>
      <rPr>
        <sz val="10"/>
        <color rgb="FF000000"/>
        <rFont val="Times New Roman"/>
        <family val="1"/>
      </rPr>
      <t>)</t>
    </r>
  </si>
  <si>
    <r>
      <rPr>
        <sz val="10"/>
        <color rgb="FF000000"/>
        <rFont val="微軟正黑體"/>
        <family val="2"/>
        <charset val="136"/>
      </rPr>
      <t>羊毛混紡梳毛彈性紗</t>
    </r>
    <r>
      <rPr>
        <sz val="10"/>
        <color rgb="FF000000"/>
        <rFont val="Times New Roman"/>
        <family val="1"/>
      </rPr>
      <t>(</t>
    </r>
    <r>
      <rPr>
        <sz val="10"/>
        <color rgb="FF000000"/>
        <rFont val="微軟正黑體"/>
        <family val="2"/>
        <charset val="136"/>
      </rPr>
      <t>羊毛未滿</t>
    </r>
    <r>
      <rPr>
        <sz val="10"/>
        <color rgb="FF000000"/>
        <rFont val="Times New Roman"/>
        <family val="1"/>
      </rPr>
      <t>85%</t>
    </r>
    <r>
      <rPr>
        <sz val="10"/>
        <color rgb="FF000000"/>
        <rFont val="微軟正黑體"/>
        <family val="2"/>
        <charset val="136"/>
      </rPr>
      <t>且含彈性纖維</t>
    </r>
    <r>
      <rPr>
        <sz val="10"/>
        <color rgb="FF000000"/>
        <rFont val="Times New Roman"/>
        <family val="1"/>
      </rPr>
      <t>)</t>
    </r>
  </si>
  <si>
    <t>110016</t>
  </si>
  <si>
    <r>
      <rPr>
        <sz val="10"/>
        <color rgb="FF000000"/>
        <rFont val="微軟正黑體"/>
        <family val="2"/>
        <charset val="136"/>
      </rPr>
      <t>羊毛混紡紡毛紗</t>
    </r>
    <r>
      <rPr>
        <sz val="10"/>
        <color rgb="FF000000"/>
        <rFont val="Times New Roman"/>
        <family val="1"/>
      </rPr>
      <t>(</t>
    </r>
    <r>
      <rPr>
        <sz val="10"/>
        <color rgb="FF000000"/>
        <rFont val="微軟正黑體"/>
        <family val="2"/>
        <charset val="136"/>
      </rPr>
      <t>羊毛未滿</t>
    </r>
    <r>
      <rPr>
        <sz val="10"/>
        <color rgb="FF000000"/>
        <rFont val="Times New Roman"/>
        <family val="1"/>
      </rPr>
      <t>85%)</t>
    </r>
  </si>
  <si>
    <t>110017</t>
  </si>
  <si>
    <r>
      <rPr>
        <sz val="10"/>
        <color rgb="FF000000"/>
        <rFont val="微軟正黑體"/>
        <family val="2"/>
        <charset val="136"/>
      </rPr>
      <t>羊毛混紡毛線</t>
    </r>
    <r>
      <rPr>
        <sz val="10"/>
        <color rgb="FF000000"/>
        <rFont val="Times New Roman"/>
        <family val="1"/>
      </rPr>
      <t>(</t>
    </r>
    <r>
      <rPr>
        <sz val="10"/>
        <color rgb="FF000000"/>
        <rFont val="微軟正黑體"/>
        <family val="2"/>
        <charset val="136"/>
      </rPr>
      <t>羊毛未滿</t>
    </r>
    <r>
      <rPr>
        <sz val="10"/>
        <color rgb="FF000000"/>
        <rFont val="Times New Roman"/>
        <family val="1"/>
      </rPr>
      <t>85%)</t>
    </r>
  </si>
  <si>
    <t>110018</t>
  </si>
  <si>
    <r>
      <rPr>
        <sz val="10"/>
        <color rgb="FF000000"/>
        <rFont val="微軟正黑體"/>
        <family val="2"/>
        <charset val="136"/>
      </rPr>
      <t>下腳毛</t>
    </r>
  </si>
  <si>
    <t>110020</t>
  </si>
  <si>
    <r>
      <rPr>
        <sz val="10"/>
        <color rgb="FF000000"/>
        <rFont val="微軟正黑體"/>
        <family val="2"/>
        <charset val="136"/>
      </rPr>
      <t>人纖毛條</t>
    </r>
    <r>
      <rPr>
        <sz val="10"/>
        <color rgb="FF000000"/>
        <rFont val="Times New Roman"/>
        <family val="1"/>
      </rPr>
      <t>(</t>
    </r>
    <r>
      <rPr>
        <sz val="10"/>
        <color rgb="FF000000"/>
        <rFont val="微軟正黑體"/>
        <family val="2"/>
        <charset val="136"/>
      </rPr>
      <t>人纖</t>
    </r>
    <r>
      <rPr>
        <sz val="10"/>
        <color rgb="FF000000"/>
        <rFont val="Times New Roman"/>
        <family val="1"/>
      </rPr>
      <t>85%</t>
    </r>
    <r>
      <rPr>
        <sz val="10"/>
        <color rgb="FF000000"/>
        <rFont val="微軟正黑體"/>
        <family val="2"/>
        <charset val="136"/>
      </rPr>
      <t>以上</t>
    </r>
    <r>
      <rPr>
        <sz val="10"/>
        <color rgb="FF000000"/>
        <rFont val="Times New Roman"/>
        <family val="1"/>
      </rPr>
      <t>)</t>
    </r>
  </si>
  <si>
    <r>
      <rPr>
        <sz val="10"/>
        <color rgb="FF000000"/>
        <rFont val="微軟正黑體"/>
        <family val="2"/>
        <charset val="136"/>
      </rPr>
      <t>人纖絲縫線</t>
    </r>
  </si>
  <si>
    <r>
      <rPr>
        <sz val="10"/>
        <color rgb="FF000000"/>
        <rFont val="微軟正黑體"/>
        <family val="2"/>
        <charset val="136"/>
      </rPr>
      <t>人纖棉縫線</t>
    </r>
  </si>
  <si>
    <r>
      <rPr>
        <sz val="10"/>
        <color rgb="FF000000"/>
        <rFont val="微軟正黑體"/>
        <family val="2"/>
        <charset val="136"/>
      </rPr>
      <t>梳毛合纖紗</t>
    </r>
    <r>
      <rPr>
        <sz val="10"/>
        <color rgb="FF000000"/>
        <rFont val="Times New Roman"/>
        <family val="1"/>
      </rPr>
      <t>(</t>
    </r>
    <r>
      <rPr>
        <sz val="10"/>
        <color rgb="FF000000"/>
        <rFont val="微軟正黑體"/>
        <family val="2"/>
        <charset val="136"/>
      </rPr>
      <t>合纖</t>
    </r>
    <r>
      <rPr>
        <sz val="10"/>
        <color rgb="FF000000"/>
        <rFont val="Times New Roman"/>
        <family val="1"/>
      </rPr>
      <t>85%</t>
    </r>
    <r>
      <rPr>
        <sz val="10"/>
        <color rgb="FF000000"/>
        <rFont val="微軟正黑體"/>
        <family val="2"/>
        <charset val="136"/>
      </rPr>
      <t>以上且不含彈性纖維</t>
    </r>
    <r>
      <rPr>
        <sz val="10"/>
        <color rgb="FF000000"/>
        <rFont val="Times New Roman"/>
        <family val="1"/>
      </rPr>
      <t>)</t>
    </r>
    <r>
      <rPr>
        <sz val="10"/>
        <color rgb="FF000000"/>
        <rFont val="微軟正黑體"/>
        <family val="2"/>
        <charset val="136"/>
      </rPr>
      <t>－毛紡系</t>
    </r>
  </si>
  <si>
    <r>
      <rPr>
        <sz val="10"/>
        <color rgb="FF000000"/>
        <rFont val="微軟正黑體"/>
        <family val="2"/>
        <charset val="136"/>
      </rPr>
      <t>合成纖維彈性加工紗</t>
    </r>
    <r>
      <rPr>
        <sz val="10"/>
        <color rgb="FF000000"/>
        <rFont val="Times New Roman"/>
        <family val="1"/>
      </rPr>
      <t>(</t>
    </r>
    <r>
      <rPr>
        <sz val="10"/>
        <color rgb="FF000000"/>
        <rFont val="微軟正黑體"/>
        <family val="2"/>
        <charset val="136"/>
      </rPr>
      <t>合纖</t>
    </r>
    <r>
      <rPr>
        <sz val="10"/>
        <color rgb="FF000000"/>
        <rFont val="Times New Roman"/>
        <family val="1"/>
      </rPr>
      <t>85%</t>
    </r>
    <r>
      <rPr>
        <sz val="10"/>
        <color rgb="FF000000"/>
        <rFont val="微軟正黑體"/>
        <family val="2"/>
        <charset val="136"/>
      </rPr>
      <t>以上且含彈性纖維</t>
    </r>
    <r>
      <rPr>
        <sz val="10"/>
        <color rgb="FF000000"/>
        <rFont val="Times New Roman"/>
        <family val="1"/>
      </rPr>
      <t>)</t>
    </r>
  </si>
  <si>
    <r>
      <rPr>
        <sz val="10"/>
        <color rgb="FF000000"/>
        <rFont val="微軟正黑體"/>
        <family val="2"/>
        <charset val="136"/>
      </rPr>
      <t>紡毛合纖紗</t>
    </r>
    <r>
      <rPr>
        <sz val="10"/>
        <color rgb="FF000000"/>
        <rFont val="Times New Roman"/>
        <family val="1"/>
      </rPr>
      <t>(</t>
    </r>
    <r>
      <rPr>
        <sz val="10"/>
        <color rgb="FF000000"/>
        <rFont val="微軟正黑體"/>
        <family val="2"/>
        <charset val="136"/>
      </rPr>
      <t>合纖</t>
    </r>
    <r>
      <rPr>
        <sz val="10"/>
        <color rgb="FF000000"/>
        <rFont val="Times New Roman"/>
        <family val="1"/>
      </rPr>
      <t>85%</t>
    </r>
    <r>
      <rPr>
        <sz val="10"/>
        <color rgb="FF000000"/>
        <rFont val="微軟正黑體"/>
        <family val="2"/>
        <charset val="136"/>
      </rPr>
      <t>以上</t>
    </r>
    <r>
      <rPr>
        <sz val="10"/>
        <color rgb="FF000000"/>
        <rFont val="Times New Roman"/>
        <family val="1"/>
      </rPr>
      <t>)</t>
    </r>
    <r>
      <rPr>
        <sz val="10"/>
        <color rgb="FF000000"/>
        <rFont val="微軟正黑體"/>
        <family val="2"/>
        <charset val="136"/>
      </rPr>
      <t>－毛紡系</t>
    </r>
  </si>
  <si>
    <r>
      <rPr>
        <sz val="10"/>
        <color rgb="FF000000"/>
        <rFont val="微軟正黑體"/>
        <family val="2"/>
        <charset val="136"/>
      </rPr>
      <t>聚酯棉紗</t>
    </r>
    <r>
      <rPr>
        <sz val="10"/>
        <color rgb="FF000000"/>
        <rFont val="Times New Roman"/>
        <family val="1"/>
      </rPr>
      <t>(</t>
    </r>
    <r>
      <rPr>
        <sz val="10"/>
        <color rgb="FF000000"/>
        <rFont val="微軟正黑體"/>
        <family val="2"/>
        <charset val="136"/>
      </rPr>
      <t>聚酯短纖維</t>
    </r>
    <r>
      <rPr>
        <sz val="10"/>
        <color rgb="FF000000"/>
        <rFont val="Times New Roman"/>
        <family val="1"/>
      </rPr>
      <t>85%</t>
    </r>
    <r>
      <rPr>
        <sz val="10"/>
        <color rgb="FF000000"/>
        <rFont val="微軟正黑體"/>
        <family val="2"/>
        <charset val="136"/>
      </rPr>
      <t>以上且不含彈性纖維</t>
    </r>
    <r>
      <rPr>
        <sz val="10"/>
        <color rgb="FF000000"/>
        <rFont val="Times New Roman"/>
        <family val="1"/>
      </rPr>
      <t>)</t>
    </r>
  </si>
  <si>
    <r>
      <rPr>
        <sz val="10"/>
        <color rgb="FF000000"/>
        <rFont val="微軟正黑體"/>
        <family val="2"/>
        <charset val="136"/>
      </rPr>
      <t>嫘縈棉紗</t>
    </r>
    <r>
      <rPr>
        <sz val="10"/>
        <color rgb="FF000000"/>
        <rFont val="Times New Roman"/>
        <family val="1"/>
      </rPr>
      <t>(</t>
    </r>
    <r>
      <rPr>
        <sz val="10"/>
        <color rgb="FF000000"/>
        <rFont val="微軟正黑體"/>
        <family val="2"/>
        <charset val="136"/>
      </rPr>
      <t>嫘縈短纖維</t>
    </r>
    <r>
      <rPr>
        <sz val="10"/>
        <color rgb="FF000000"/>
        <rFont val="Times New Roman"/>
        <family val="1"/>
      </rPr>
      <t>85%</t>
    </r>
    <r>
      <rPr>
        <sz val="10"/>
        <color rgb="FF000000"/>
        <rFont val="微軟正黑體"/>
        <family val="2"/>
        <charset val="136"/>
      </rPr>
      <t>以上且不含彈性纖維</t>
    </r>
    <r>
      <rPr>
        <sz val="10"/>
        <color rgb="FF000000"/>
        <rFont val="Times New Roman"/>
        <family val="1"/>
      </rPr>
      <t>)</t>
    </r>
  </si>
  <si>
    <t>110028</t>
  </si>
  <si>
    <r>
      <rPr>
        <sz val="10"/>
        <color rgb="FF000000"/>
        <rFont val="微軟正黑體"/>
        <family val="2"/>
        <charset val="136"/>
      </rPr>
      <t>聚丙烯棉紗</t>
    </r>
    <r>
      <rPr>
        <sz val="10"/>
        <color rgb="FF000000"/>
        <rFont val="Times New Roman"/>
        <family val="1"/>
      </rPr>
      <t>(</t>
    </r>
    <r>
      <rPr>
        <sz val="10"/>
        <color rgb="FF000000"/>
        <rFont val="微軟正黑體"/>
        <family val="2"/>
        <charset val="136"/>
      </rPr>
      <t>聚丙烯短纖</t>
    </r>
    <r>
      <rPr>
        <sz val="10"/>
        <color rgb="FF000000"/>
        <rFont val="Times New Roman"/>
        <family val="1"/>
      </rPr>
      <t>85%</t>
    </r>
    <r>
      <rPr>
        <sz val="10"/>
        <color rgb="FF000000"/>
        <rFont val="微軟正黑體"/>
        <family val="2"/>
        <charset val="136"/>
      </rPr>
      <t>以上且不含彈性纖維</t>
    </r>
    <r>
      <rPr>
        <sz val="10"/>
        <color rgb="FF000000"/>
        <rFont val="Times New Roman"/>
        <family val="1"/>
      </rPr>
      <t>)</t>
    </r>
  </si>
  <si>
    <t>110030</t>
  </si>
  <si>
    <r>
      <rPr>
        <sz val="10"/>
        <color rgb="FF000000"/>
        <rFont val="微軟正黑體"/>
        <family val="2"/>
        <charset val="136"/>
      </rPr>
      <t>梳毛合纖混紡紗－毛紡系</t>
    </r>
    <r>
      <rPr>
        <sz val="10"/>
        <color rgb="FF000000"/>
        <rFont val="Times New Roman"/>
        <family val="1"/>
      </rPr>
      <t>(</t>
    </r>
    <r>
      <rPr>
        <sz val="10"/>
        <color rgb="FF000000"/>
        <rFont val="微軟正黑體"/>
        <family val="2"/>
        <charset val="136"/>
      </rPr>
      <t>不含彈性纖維</t>
    </r>
    <r>
      <rPr>
        <sz val="10"/>
        <color rgb="FF000000"/>
        <rFont val="Times New Roman"/>
        <family val="1"/>
      </rPr>
      <t>)</t>
    </r>
  </si>
  <si>
    <r>
      <rPr>
        <sz val="10"/>
        <color rgb="FF000000"/>
        <rFont val="微軟正黑體"/>
        <family val="2"/>
        <charset val="136"/>
      </rPr>
      <t>紡毛合纖混紡紗－毛紡系</t>
    </r>
  </si>
  <si>
    <r>
      <rPr>
        <sz val="10"/>
        <color rgb="FF000000"/>
        <rFont val="微軟正黑體"/>
        <family val="2"/>
        <charset val="136"/>
      </rPr>
      <t>聚酯棉混紡紗</t>
    </r>
    <r>
      <rPr>
        <sz val="10"/>
        <color rgb="FF000000"/>
        <rFont val="Times New Roman"/>
        <family val="1"/>
      </rPr>
      <t>(</t>
    </r>
    <r>
      <rPr>
        <sz val="10"/>
        <color rgb="FF000000"/>
        <rFont val="微軟正黑體"/>
        <family val="2"/>
        <charset val="136"/>
      </rPr>
      <t>不含彈性纖維</t>
    </r>
    <r>
      <rPr>
        <sz val="10"/>
        <color rgb="FF000000"/>
        <rFont val="Times New Roman"/>
        <family val="1"/>
      </rPr>
      <t>)</t>
    </r>
  </si>
  <si>
    <r>
      <rPr>
        <sz val="10"/>
        <color rgb="FF000000"/>
        <rFont val="微軟正黑體"/>
        <family val="2"/>
        <charset val="136"/>
      </rPr>
      <t>嫘縈棉混紡紗</t>
    </r>
    <r>
      <rPr>
        <sz val="10"/>
        <color rgb="FF000000"/>
        <rFont val="Times New Roman"/>
        <family val="1"/>
      </rPr>
      <t>(</t>
    </r>
    <r>
      <rPr>
        <sz val="10"/>
        <color rgb="FF000000"/>
        <rFont val="微軟正黑體"/>
        <family val="2"/>
        <charset val="136"/>
      </rPr>
      <t>不含彈性纖維</t>
    </r>
    <r>
      <rPr>
        <sz val="10"/>
        <color rgb="FF000000"/>
        <rFont val="Times New Roman"/>
        <family val="1"/>
      </rPr>
      <t>)</t>
    </r>
  </si>
  <si>
    <r>
      <rPr>
        <sz val="10"/>
        <color rgb="FF000000"/>
        <rFont val="微軟正黑體"/>
        <family val="2"/>
        <charset val="136"/>
      </rPr>
      <t>聚丙烯棉混紡紗</t>
    </r>
    <r>
      <rPr>
        <sz val="10"/>
        <color rgb="FF000000"/>
        <rFont val="Times New Roman"/>
        <family val="1"/>
      </rPr>
      <t>(</t>
    </r>
    <r>
      <rPr>
        <sz val="10"/>
        <color rgb="FF000000"/>
        <rFont val="微軟正黑體"/>
        <family val="2"/>
        <charset val="136"/>
      </rPr>
      <t>不含彈性纖維</t>
    </r>
    <r>
      <rPr>
        <sz val="10"/>
        <color rgb="FF000000"/>
        <rFont val="Times New Roman"/>
        <family val="1"/>
      </rPr>
      <t>)</t>
    </r>
  </si>
  <si>
    <r>
      <rPr>
        <sz val="10"/>
        <color rgb="FF000000"/>
        <rFont val="微軟正黑體"/>
        <family val="2"/>
        <charset val="136"/>
      </rPr>
      <t>人造棉彈性紗</t>
    </r>
    <r>
      <rPr>
        <sz val="10"/>
        <color rgb="FF000000"/>
        <rFont val="Times New Roman"/>
        <family val="1"/>
      </rPr>
      <t>(</t>
    </r>
    <r>
      <rPr>
        <sz val="10"/>
        <color rgb="FF000000"/>
        <rFont val="微軟正黑體"/>
        <family val="2"/>
        <charset val="136"/>
      </rPr>
      <t>人造棉</t>
    </r>
    <r>
      <rPr>
        <sz val="10"/>
        <color rgb="FF000000"/>
        <rFont val="Times New Roman"/>
        <family val="1"/>
      </rPr>
      <t>50%</t>
    </r>
    <r>
      <rPr>
        <sz val="10"/>
        <color rgb="FF000000"/>
        <rFont val="微軟正黑體"/>
        <family val="2"/>
        <charset val="136"/>
      </rPr>
      <t>以上且含彈性纖維</t>
    </r>
    <r>
      <rPr>
        <sz val="10"/>
        <color rgb="FF000000"/>
        <rFont val="Times New Roman"/>
        <family val="1"/>
      </rPr>
      <t>)</t>
    </r>
  </si>
  <si>
    <r>
      <rPr>
        <sz val="10"/>
        <color rgb="FF000000"/>
        <rFont val="微軟正黑體"/>
        <family val="2"/>
        <charset val="136"/>
      </rPr>
      <t>尼龍加工絲</t>
    </r>
    <r>
      <rPr>
        <sz val="10"/>
        <color rgb="FF000000"/>
        <rFont val="Times New Roman"/>
        <family val="1"/>
      </rPr>
      <t>(</t>
    </r>
    <r>
      <rPr>
        <sz val="10"/>
        <color rgb="FF000000"/>
        <rFont val="微軟正黑體"/>
        <family val="2"/>
        <charset val="136"/>
      </rPr>
      <t>聚醯胺加工絲，不含彈性纖維</t>
    </r>
    <r>
      <rPr>
        <sz val="10"/>
        <color rgb="FF000000"/>
        <rFont val="Times New Roman"/>
        <family val="1"/>
      </rPr>
      <t>)</t>
    </r>
  </si>
  <si>
    <r>
      <rPr>
        <sz val="10"/>
        <color rgb="FF000000"/>
        <rFont val="微軟正黑體"/>
        <family val="2"/>
        <charset val="136"/>
      </rPr>
      <t>尼龍彈性複合紗</t>
    </r>
    <r>
      <rPr>
        <sz val="10"/>
        <color rgb="FF000000"/>
        <rFont val="Times New Roman"/>
        <family val="1"/>
      </rPr>
      <t>(</t>
    </r>
    <r>
      <rPr>
        <sz val="10"/>
        <color rgb="FF000000"/>
        <rFont val="微軟正黑體"/>
        <family val="2"/>
        <charset val="136"/>
      </rPr>
      <t>尼龍絲</t>
    </r>
    <r>
      <rPr>
        <sz val="10"/>
        <color rgb="FF000000"/>
        <rFont val="Times New Roman"/>
        <family val="1"/>
      </rPr>
      <t>85%</t>
    </r>
    <r>
      <rPr>
        <sz val="10"/>
        <color rgb="FF000000"/>
        <rFont val="微軟正黑體"/>
        <family val="2"/>
        <charset val="136"/>
      </rPr>
      <t>以上且含彈性纖維</t>
    </r>
    <r>
      <rPr>
        <sz val="10"/>
        <color rgb="FF000000"/>
        <rFont val="Times New Roman"/>
        <family val="1"/>
      </rPr>
      <t>)</t>
    </r>
  </si>
  <si>
    <r>
      <rPr>
        <sz val="10"/>
        <color rgb="FF000000"/>
        <rFont val="微軟正黑體"/>
        <family val="2"/>
        <charset val="136"/>
      </rPr>
      <t>聚酯加工絲</t>
    </r>
    <r>
      <rPr>
        <sz val="10"/>
        <color rgb="FF000000"/>
        <rFont val="Times New Roman"/>
        <family val="1"/>
      </rPr>
      <t>(</t>
    </r>
    <r>
      <rPr>
        <sz val="10"/>
        <color rgb="FF000000"/>
        <rFont val="微軟正黑體"/>
        <family val="2"/>
        <charset val="136"/>
      </rPr>
      <t>不含彈性纖維</t>
    </r>
    <r>
      <rPr>
        <sz val="10"/>
        <color rgb="FF000000"/>
        <rFont val="Times New Roman"/>
        <family val="1"/>
      </rPr>
      <t>)</t>
    </r>
  </si>
  <si>
    <r>
      <rPr>
        <sz val="10"/>
        <color rgb="FF000000"/>
        <rFont val="微軟正黑體"/>
        <family val="2"/>
        <charset val="136"/>
      </rPr>
      <t>聚酯彈性複合紗</t>
    </r>
    <r>
      <rPr>
        <sz val="10"/>
        <color rgb="FF000000"/>
        <rFont val="Times New Roman"/>
        <family val="1"/>
      </rPr>
      <t>(</t>
    </r>
    <r>
      <rPr>
        <sz val="10"/>
        <color rgb="FF000000"/>
        <rFont val="微軟正黑體"/>
        <family val="2"/>
        <charset val="136"/>
      </rPr>
      <t>聚酯絲或聚酯加工絲</t>
    </r>
    <r>
      <rPr>
        <sz val="10"/>
        <color rgb="FF000000"/>
        <rFont val="Times New Roman"/>
        <family val="1"/>
      </rPr>
      <t>85%</t>
    </r>
    <r>
      <rPr>
        <sz val="10"/>
        <color rgb="FF000000"/>
        <rFont val="微軟正黑體"/>
        <family val="2"/>
        <charset val="136"/>
      </rPr>
      <t>以上且含彈性纖維</t>
    </r>
    <r>
      <rPr>
        <sz val="10"/>
        <color rgb="FF000000"/>
        <rFont val="Times New Roman"/>
        <family val="1"/>
      </rPr>
      <t>)</t>
    </r>
  </si>
  <si>
    <r>
      <rPr>
        <sz val="10"/>
        <color rgb="FF000000"/>
        <rFont val="微軟正黑體"/>
        <family val="2"/>
        <charset val="136"/>
      </rPr>
      <t>聚丙烯加工絲</t>
    </r>
  </si>
  <si>
    <t>110042</t>
  </si>
  <si>
    <r>
      <rPr>
        <sz val="10"/>
        <color rgb="FF000000"/>
        <rFont val="微軟正黑體"/>
        <family val="2"/>
        <charset val="136"/>
      </rPr>
      <t>聚胺棉紗（線）</t>
    </r>
  </si>
  <si>
    <t>110043</t>
  </si>
  <si>
    <r>
      <rPr>
        <sz val="10"/>
        <color rgb="FF000000"/>
        <rFont val="微軟正黑體"/>
        <family val="2"/>
        <charset val="136"/>
      </rPr>
      <t>聚胺棉混紡紗（線）</t>
    </r>
  </si>
  <si>
    <t>110044</t>
  </si>
  <si>
    <r>
      <rPr>
        <sz val="10"/>
        <color rgb="FF000000"/>
        <rFont val="微軟正黑體"/>
        <family val="2"/>
        <charset val="136"/>
      </rPr>
      <t>聚丙烯睛棉紗（線）</t>
    </r>
  </si>
  <si>
    <t>110045</t>
  </si>
  <si>
    <r>
      <rPr>
        <sz val="10"/>
        <color rgb="FF000000"/>
        <rFont val="微軟正黑體"/>
        <family val="2"/>
        <charset val="136"/>
      </rPr>
      <t>聚丙烯睛棉混紡紗（線）</t>
    </r>
  </si>
  <si>
    <t>110046</t>
  </si>
  <si>
    <r>
      <rPr>
        <sz val="10"/>
        <color rgb="FF000000"/>
        <rFont val="微軟正黑體"/>
        <family val="2"/>
        <charset val="136"/>
      </rPr>
      <t>聚丙烯睛加工絲</t>
    </r>
  </si>
  <si>
    <t>110048</t>
  </si>
  <si>
    <r>
      <rPr>
        <sz val="10"/>
        <color rgb="FF000000"/>
        <rFont val="微軟正黑體"/>
        <family val="2"/>
        <charset val="136"/>
      </rPr>
      <t>生絲</t>
    </r>
  </si>
  <si>
    <r>
      <rPr>
        <sz val="10"/>
        <color rgb="FF000000"/>
        <rFont val="微軟正黑體"/>
        <family val="2"/>
        <charset val="136"/>
      </rPr>
      <t>蠶絲紗</t>
    </r>
    <r>
      <rPr>
        <sz val="10"/>
        <color rgb="FF000000"/>
        <rFont val="Times New Roman"/>
        <family val="1"/>
      </rPr>
      <t>(</t>
    </r>
    <r>
      <rPr>
        <sz val="10"/>
        <color rgb="FF000000"/>
        <rFont val="微軟正黑體"/>
        <family val="2"/>
        <charset val="136"/>
      </rPr>
      <t>蠶絲</t>
    </r>
    <r>
      <rPr>
        <sz val="10"/>
        <color rgb="FF000000"/>
        <rFont val="Times New Roman"/>
        <family val="1"/>
      </rPr>
      <t>85%</t>
    </r>
    <r>
      <rPr>
        <sz val="10"/>
        <color rgb="FF000000"/>
        <rFont val="微軟正黑體"/>
        <family val="2"/>
        <charset val="136"/>
      </rPr>
      <t>以上</t>
    </r>
    <r>
      <rPr>
        <sz val="10"/>
        <color rgb="FF000000"/>
        <rFont val="Times New Roman"/>
        <family val="1"/>
      </rPr>
      <t>)</t>
    </r>
  </si>
  <si>
    <t>110050</t>
  </si>
  <si>
    <r>
      <rPr>
        <sz val="10"/>
        <color rgb="FF000000"/>
        <rFont val="微軟正黑體"/>
        <family val="2"/>
        <charset val="136"/>
      </rPr>
      <t>蠶絲混紡紗</t>
    </r>
    <r>
      <rPr>
        <sz val="10"/>
        <color rgb="FF000000"/>
        <rFont val="Times New Roman"/>
        <family val="1"/>
      </rPr>
      <t>(</t>
    </r>
    <r>
      <rPr>
        <sz val="10"/>
        <color rgb="FF000000"/>
        <rFont val="微軟正黑體"/>
        <family val="2"/>
        <charset val="136"/>
      </rPr>
      <t>蠶絲未滿</t>
    </r>
    <r>
      <rPr>
        <sz val="10"/>
        <color rgb="FF000000"/>
        <rFont val="Times New Roman"/>
        <family val="1"/>
      </rPr>
      <t>85%)</t>
    </r>
  </si>
  <si>
    <t>110051</t>
  </si>
  <si>
    <r>
      <rPr>
        <sz val="10"/>
        <color rgb="FF000000"/>
        <rFont val="微軟正黑體"/>
        <family val="2"/>
        <charset val="136"/>
      </rPr>
      <t>蠶絲線</t>
    </r>
  </si>
  <si>
    <t>110052</t>
  </si>
  <si>
    <r>
      <rPr>
        <sz val="10"/>
        <color rgb="FF000000"/>
        <rFont val="微軟正黑體"/>
        <family val="2"/>
        <charset val="136"/>
      </rPr>
      <t>麻紗</t>
    </r>
    <r>
      <rPr>
        <sz val="10"/>
        <color rgb="FF000000"/>
        <rFont val="Times New Roman"/>
        <family val="1"/>
      </rPr>
      <t>(</t>
    </r>
    <r>
      <rPr>
        <sz val="10"/>
        <color rgb="FF000000"/>
        <rFont val="微軟正黑體"/>
        <family val="2"/>
        <charset val="136"/>
      </rPr>
      <t>麻</t>
    </r>
    <r>
      <rPr>
        <sz val="10"/>
        <color rgb="FF000000"/>
        <rFont val="Times New Roman"/>
        <family val="1"/>
      </rPr>
      <t>85%</t>
    </r>
    <r>
      <rPr>
        <sz val="10"/>
        <color rgb="FF000000"/>
        <rFont val="微軟正黑體"/>
        <family val="2"/>
        <charset val="136"/>
      </rPr>
      <t>以上</t>
    </r>
    <r>
      <rPr>
        <sz val="10"/>
        <color rgb="FF000000"/>
        <rFont val="Times New Roman"/>
        <family val="1"/>
      </rPr>
      <t>)</t>
    </r>
  </si>
  <si>
    <t>110053</t>
  </si>
  <si>
    <r>
      <rPr>
        <sz val="10"/>
        <color rgb="FF000000"/>
        <rFont val="微軟正黑體"/>
        <family val="2"/>
        <charset val="136"/>
      </rPr>
      <t>麻混紡紗</t>
    </r>
    <r>
      <rPr>
        <sz val="10"/>
        <color rgb="FF000000"/>
        <rFont val="Times New Roman"/>
        <family val="1"/>
      </rPr>
      <t>(</t>
    </r>
    <r>
      <rPr>
        <sz val="10"/>
        <color rgb="FF000000"/>
        <rFont val="微軟正黑體"/>
        <family val="2"/>
        <charset val="136"/>
      </rPr>
      <t>麻未滿</t>
    </r>
    <r>
      <rPr>
        <sz val="10"/>
        <color rgb="FF000000"/>
        <rFont val="Times New Roman"/>
        <family val="1"/>
      </rPr>
      <t>85%)</t>
    </r>
  </si>
  <si>
    <t>110054</t>
  </si>
  <si>
    <r>
      <rPr>
        <sz val="10"/>
        <color rgb="FF000000"/>
        <rFont val="微軟正黑體"/>
        <family val="2"/>
        <charset val="136"/>
      </rPr>
      <t>韌性植物纖維</t>
    </r>
  </si>
  <si>
    <t>110055</t>
  </si>
  <si>
    <r>
      <rPr>
        <sz val="10"/>
        <color rgb="FF000000"/>
        <rFont val="微軟正黑體"/>
        <family val="2"/>
        <charset val="136"/>
      </rPr>
      <t>棉梭織布</t>
    </r>
    <r>
      <rPr>
        <sz val="10"/>
        <color rgb="FF000000"/>
        <rFont val="Times New Roman"/>
        <family val="1"/>
      </rPr>
      <t>(</t>
    </r>
    <r>
      <rPr>
        <sz val="10"/>
        <color rgb="FF000000"/>
        <rFont val="微軟正黑體"/>
        <family val="2"/>
        <charset val="136"/>
      </rPr>
      <t>原棉</t>
    </r>
    <r>
      <rPr>
        <sz val="10"/>
        <color rgb="FF000000"/>
        <rFont val="Times New Roman"/>
        <family val="1"/>
      </rPr>
      <t>85%</t>
    </r>
    <r>
      <rPr>
        <sz val="10"/>
        <color rgb="FF000000"/>
        <rFont val="微軟正黑體"/>
        <family val="2"/>
        <charset val="136"/>
      </rPr>
      <t>以上</t>
    </r>
    <r>
      <rPr>
        <sz val="10"/>
        <color rgb="FF000000"/>
        <rFont val="Times New Roman"/>
        <family val="1"/>
      </rPr>
      <t>)</t>
    </r>
  </si>
  <si>
    <t>110056</t>
  </si>
  <si>
    <r>
      <rPr>
        <sz val="10"/>
        <color rgb="FF000000"/>
        <rFont val="微軟正黑體"/>
        <family val="2"/>
        <charset val="136"/>
      </rPr>
      <t>棉混紡梭織布</t>
    </r>
    <r>
      <rPr>
        <sz val="10"/>
        <color rgb="FF000000"/>
        <rFont val="Times New Roman"/>
        <family val="1"/>
      </rPr>
      <t>(</t>
    </r>
    <r>
      <rPr>
        <sz val="10"/>
        <color rgb="FF000000"/>
        <rFont val="微軟正黑體"/>
        <family val="2"/>
        <charset val="136"/>
      </rPr>
      <t>原棉未滿</t>
    </r>
    <r>
      <rPr>
        <sz val="10"/>
        <color rgb="FF000000"/>
        <rFont val="Times New Roman"/>
        <family val="1"/>
      </rPr>
      <t>85%)</t>
    </r>
  </si>
  <si>
    <t>110057</t>
  </si>
  <si>
    <r>
      <rPr>
        <sz val="10"/>
        <color rgb="FF000000"/>
        <rFont val="微軟正黑體"/>
        <family val="2"/>
        <charset val="136"/>
      </rPr>
      <t>棉交織梭織布</t>
    </r>
  </si>
  <si>
    <t>110058</t>
  </si>
  <si>
    <r>
      <rPr>
        <sz val="10"/>
        <color rgb="FF000000"/>
        <rFont val="微軟正黑體"/>
        <family val="2"/>
        <charset val="136"/>
      </rPr>
      <t>梳毛梭織布</t>
    </r>
    <r>
      <rPr>
        <sz val="10"/>
        <color rgb="FF000000"/>
        <rFont val="Times New Roman"/>
        <family val="1"/>
      </rPr>
      <t>(</t>
    </r>
    <r>
      <rPr>
        <sz val="10"/>
        <color rgb="FF000000"/>
        <rFont val="微軟正黑體"/>
        <family val="2"/>
        <charset val="136"/>
      </rPr>
      <t>羊毛</t>
    </r>
    <r>
      <rPr>
        <sz val="10"/>
        <color rgb="FF000000"/>
        <rFont val="Times New Roman"/>
        <family val="1"/>
      </rPr>
      <t>85%</t>
    </r>
    <r>
      <rPr>
        <sz val="10"/>
        <color rgb="FF000000"/>
        <rFont val="微軟正黑體"/>
        <family val="2"/>
        <charset val="136"/>
      </rPr>
      <t>以上</t>
    </r>
    <r>
      <rPr>
        <sz val="10"/>
        <color rgb="FF000000"/>
        <rFont val="Times New Roman"/>
        <family val="1"/>
      </rPr>
      <t>)</t>
    </r>
  </si>
  <si>
    <t>110059</t>
  </si>
  <si>
    <r>
      <rPr>
        <sz val="10"/>
        <color rgb="FF000000"/>
        <rFont val="微軟正黑體"/>
        <family val="2"/>
        <charset val="136"/>
      </rPr>
      <t>紡毛梭織布</t>
    </r>
    <r>
      <rPr>
        <sz val="10"/>
        <color rgb="FF000000"/>
        <rFont val="Times New Roman"/>
        <family val="1"/>
      </rPr>
      <t>(</t>
    </r>
    <r>
      <rPr>
        <sz val="10"/>
        <color rgb="FF000000"/>
        <rFont val="微軟正黑體"/>
        <family val="2"/>
        <charset val="136"/>
      </rPr>
      <t>羊毛</t>
    </r>
    <r>
      <rPr>
        <sz val="10"/>
        <color rgb="FF000000"/>
        <rFont val="Times New Roman"/>
        <family val="1"/>
      </rPr>
      <t>85%</t>
    </r>
    <r>
      <rPr>
        <sz val="10"/>
        <color rgb="FF000000"/>
        <rFont val="微軟正黑體"/>
        <family val="2"/>
        <charset val="136"/>
      </rPr>
      <t>以上</t>
    </r>
    <r>
      <rPr>
        <sz val="10"/>
        <color rgb="FF000000"/>
        <rFont val="Times New Roman"/>
        <family val="1"/>
      </rPr>
      <t>)</t>
    </r>
  </si>
  <si>
    <t>110060</t>
  </si>
  <si>
    <r>
      <rPr>
        <sz val="10"/>
        <color rgb="FF000000"/>
        <rFont val="微軟正黑體"/>
        <family val="2"/>
        <charset val="136"/>
      </rPr>
      <t>梳毛混紡梭織布</t>
    </r>
    <r>
      <rPr>
        <sz val="10"/>
        <color rgb="FF000000"/>
        <rFont val="Times New Roman"/>
        <family val="1"/>
      </rPr>
      <t>(</t>
    </r>
    <r>
      <rPr>
        <sz val="10"/>
        <color rgb="FF000000"/>
        <rFont val="微軟正黑體"/>
        <family val="2"/>
        <charset val="136"/>
      </rPr>
      <t>羊毛未滿</t>
    </r>
    <r>
      <rPr>
        <sz val="10"/>
        <color rgb="FF000000"/>
        <rFont val="Times New Roman"/>
        <family val="1"/>
      </rPr>
      <t>85%)</t>
    </r>
  </si>
  <si>
    <t>110061</t>
  </si>
  <si>
    <r>
      <rPr>
        <sz val="10"/>
        <color rgb="FF000000"/>
        <rFont val="微軟正黑體"/>
        <family val="2"/>
        <charset val="136"/>
      </rPr>
      <t>紡毛混紡梭織布</t>
    </r>
    <r>
      <rPr>
        <sz val="10"/>
        <color rgb="FF000000"/>
        <rFont val="Times New Roman"/>
        <family val="1"/>
      </rPr>
      <t>(</t>
    </r>
    <r>
      <rPr>
        <sz val="10"/>
        <color rgb="FF000000"/>
        <rFont val="微軟正黑體"/>
        <family val="2"/>
        <charset val="136"/>
      </rPr>
      <t>羊毛未滿</t>
    </r>
    <r>
      <rPr>
        <sz val="10"/>
        <color rgb="FF000000"/>
        <rFont val="Times New Roman"/>
        <family val="1"/>
      </rPr>
      <t>85%)</t>
    </r>
  </si>
  <si>
    <t>110063</t>
  </si>
  <si>
    <r>
      <rPr>
        <sz val="10"/>
        <color rgb="FF000000"/>
        <rFont val="微軟正黑體"/>
        <family val="2"/>
        <charset val="136"/>
      </rPr>
      <t>聚酯絲梭織布</t>
    </r>
    <r>
      <rPr>
        <sz val="10"/>
        <color rgb="FF000000"/>
        <rFont val="Times New Roman"/>
        <family val="1"/>
      </rPr>
      <t>(</t>
    </r>
    <r>
      <rPr>
        <sz val="10"/>
        <color rgb="FF000000"/>
        <rFont val="微軟正黑體"/>
        <family val="2"/>
        <charset val="136"/>
      </rPr>
      <t>聚酯絲</t>
    </r>
    <r>
      <rPr>
        <sz val="10"/>
        <color rgb="FF000000"/>
        <rFont val="Times New Roman"/>
        <family val="1"/>
      </rPr>
      <t>85%</t>
    </r>
    <r>
      <rPr>
        <sz val="10"/>
        <color rgb="FF000000"/>
        <rFont val="微軟正黑體"/>
        <family val="2"/>
        <charset val="136"/>
      </rPr>
      <t>以上</t>
    </r>
    <r>
      <rPr>
        <sz val="10"/>
        <color rgb="FF000000"/>
        <rFont val="Times New Roman"/>
        <family val="1"/>
      </rPr>
      <t>)</t>
    </r>
  </si>
  <si>
    <t>110064</t>
  </si>
  <si>
    <r>
      <rPr>
        <sz val="10"/>
        <color rgb="FF000000"/>
        <rFont val="微軟正黑體"/>
        <family val="2"/>
        <charset val="136"/>
      </rPr>
      <t>尼龍絲梭織布</t>
    </r>
    <r>
      <rPr>
        <sz val="10"/>
        <color rgb="FF000000"/>
        <rFont val="Times New Roman"/>
        <family val="1"/>
      </rPr>
      <t>(</t>
    </r>
    <r>
      <rPr>
        <sz val="10"/>
        <color rgb="FF000000"/>
        <rFont val="微軟正黑體"/>
        <family val="2"/>
        <charset val="136"/>
      </rPr>
      <t>尼龍絲</t>
    </r>
    <r>
      <rPr>
        <sz val="10"/>
        <color rgb="FF000000"/>
        <rFont val="Times New Roman"/>
        <family val="1"/>
      </rPr>
      <t>85%</t>
    </r>
    <r>
      <rPr>
        <sz val="10"/>
        <color rgb="FF000000"/>
        <rFont val="微軟正黑體"/>
        <family val="2"/>
        <charset val="136"/>
      </rPr>
      <t>以上</t>
    </r>
    <r>
      <rPr>
        <sz val="10"/>
        <color rgb="FF000000"/>
        <rFont val="Times New Roman"/>
        <family val="1"/>
      </rPr>
      <t>)</t>
    </r>
  </si>
  <si>
    <t>110065</t>
  </si>
  <si>
    <r>
      <rPr>
        <sz val="10"/>
        <color rgb="FF000000"/>
        <rFont val="微軟正黑體"/>
        <family val="2"/>
        <charset val="136"/>
      </rPr>
      <t>嫘縈絲梭織布</t>
    </r>
    <r>
      <rPr>
        <sz val="10"/>
        <color rgb="FF000000"/>
        <rFont val="Times New Roman"/>
        <family val="1"/>
      </rPr>
      <t>(</t>
    </r>
    <r>
      <rPr>
        <sz val="10"/>
        <color rgb="FF000000"/>
        <rFont val="微軟正黑體"/>
        <family val="2"/>
        <charset val="136"/>
      </rPr>
      <t>縲縈絲</t>
    </r>
    <r>
      <rPr>
        <sz val="10"/>
        <color rgb="FF000000"/>
        <rFont val="Times New Roman"/>
        <family val="1"/>
      </rPr>
      <t>85%</t>
    </r>
    <r>
      <rPr>
        <sz val="10"/>
        <color rgb="FF000000"/>
        <rFont val="微軟正黑體"/>
        <family val="2"/>
        <charset val="136"/>
      </rPr>
      <t>以上</t>
    </r>
    <r>
      <rPr>
        <sz val="10"/>
        <color rgb="FF000000"/>
        <rFont val="Times New Roman"/>
        <family val="1"/>
      </rPr>
      <t>)</t>
    </r>
  </si>
  <si>
    <t>110066</t>
  </si>
  <si>
    <r>
      <rPr>
        <sz val="10"/>
        <color rgb="FF000000"/>
        <rFont val="微軟正黑體"/>
        <family val="2"/>
        <charset val="136"/>
      </rPr>
      <t>輪胎簾布</t>
    </r>
  </si>
  <si>
    <t>110068</t>
  </si>
  <si>
    <r>
      <rPr>
        <sz val="10"/>
        <color rgb="FF000000"/>
        <rFont val="微軟正黑體"/>
        <family val="2"/>
        <charset val="136"/>
      </rPr>
      <t>聚酯絲交織布</t>
    </r>
    <r>
      <rPr>
        <sz val="10"/>
        <color rgb="FF000000"/>
        <rFont val="Times New Roman"/>
        <family val="1"/>
      </rPr>
      <t>(</t>
    </r>
    <r>
      <rPr>
        <sz val="10"/>
        <color rgb="FF000000"/>
        <rFont val="微軟正黑體"/>
        <family val="2"/>
        <charset val="136"/>
      </rPr>
      <t>聚酯絲未滿</t>
    </r>
    <r>
      <rPr>
        <sz val="10"/>
        <color rgb="FF000000"/>
        <rFont val="Times New Roman"/>
        <family val="1"/>
      </rPr>
      <t>85%)</t>
    </r>
  </si>
  <si>
    <t>110069</t>
  </si>
  <si>
    <r>
      <rPr>
        <sz val="10"/>
        <color rgb="FF000000"/>
        <rFont val="微軟正黑體"/>
        <family val="2"/>
        <charset val="136"/>
      </rPr>
      <t>尼龍絲交織布</t>
    </r>
    <r>
      <rPr>
        <sz val="10"/>
        <color rgb="FF000000"/>
        <rFont val="Times New Roman"/>
        <family val="1"/>
      </rPr>
      <t>(</t>
    </r>
    <r>
      <rPr>
        <sz val="10"/>
        <color rgb="FF000000"/>
        <rFont val="微軟正黑體"/>
        <family val="2"/>
        <charset val="136"/>
      </rPr>
      <t>尼龍絲未滿</t>
    </r>
    <r>
      <rPr>
        <sz val="10"/>
        <color rgb="FF000000"/>
        <rFont val="Times New Roman"/>
        <family val="1"/>
      </rPr>
      <t>85%)</t>
    </r>
  </si>
  <si>
    <t>110071</t>
  </si>
  <si>
    <r>
      <rPr>
        <sz val="10"/>
        <color rgb="FF000000"/>
        <rFont val="微軟正黑體"/>
        <family val="2"/>
        <charset val="136"/>
      </rPr>
      <t>聚酯棉梭織布</t>
    </r>
    <r>
      <rPr>
        <sz val="10"/>
        <color rgb="FF000000"/>
        <rFont val="Times New Roman"/>
        <family val="1"/>
      </rPr>
      <t>(</t>
    </r>
    <r>
      <rPr>
        <sz val="10"/>
        <color rgb="FF000000"/>
        <rFont val="微軟正黑體"/>
        <family val="2"/>
        <charset val="136"/>
      </rPr>
      <t>聚酯棉</t>
    </r>
    <r>
      <rPr>
        <sz val="10"/>
        <color rgb="FF000000"/>
        <rFont val="Times New Roman"/>
        <family val="1"/>
      </rPr>
      <t>85%</t>
    </r>
    <r>
      <rPr>
        <sz val="10"/>
        <color rgb="FF000000"/>
        <rFont val="微軟正黑體"/>
        <family val="2"/>
        <charset val="136"/>
      </rPr>
      <t>以上</t>
    </r>
    <r>
      <rPr>
        <sz val="10"/>
        <color rgb="FF000000"/>
        <rFont val="Times New Roman"/>
        <family val="1"/>
      </rPr>
      <t>)</t>
    </r>
  </si>
  <si>
    <t>110072</t>
  </si>
  <si>
    <r>
      <rPr>
        <sz val="10"/>
        <color rgb="FF000000"/>
        <rFont val="微軟正黑體"/>
        <family val="2"/>
        <charset val="136"/>
      </rPr>
      <t>嫘縈棉梭織布</t>
    </r>
    <r>
      <rPr>
        <sz val="10"/>
        <color rgb="FF000000"/>
        <rFont val="Times New Roman"/>
        <family val="1"/>
      </rPr>
      <t>(</t>
    </r>
    <r>
      <rPr>
        <sz val="10"/>
        <color rgb="FF000000"/>
        <rFont val="微軟正黑體"/>
        <family val="2"/>
        <charset val="136"/>
      </rPr>
      <t>嫘縈棉</t>
    </r>
    <r>
      <rPr>
        <sz val="10"/>
        <color rgb="FF000000"/>
        <rFont val="Times New Roman"/>
        <family val="1"/>
      </rPr>
      <t>85%</t>
    </r>
    <r>
      <rPr>
        <sz val="10"/>
        <color rgb="FF000000"/>
        <rFont val="微軟正黑體"/>
        <family val="2"/>
        <charset val="136"/>
      </rPr>
      <t>以上</t>
    </r>
    <r>
      <rPr>
        <sz val="10"/>
        <color rgb="FF000000"/>
        <rFont val="Times New Roman"/>
        <family val="1"/>
      </rPr>
      <t>)</t>
    </r>
  </si>
  <si>
    <t>110073</t>
  </si>
  <si>
    <r>
      <rPr>
        <sz val="10"/>
        <color rgb="FF000000"/>
        <rFont val="微軟正黑體"/>
        <family val="2"/>
        <charset val="136"/>
      </rPr>
      <t>聚丙烯纖維梭織布</t>
    </r>
  </si>
  <si>
    <t>110074</t>
  </si>
  <si>
    <r>
      <rPr>
        <sz val="10"/>
        <color rgb="FF000000"/>
        <rFont val="微軟正黑體"/>
        <family val="2"/>
        <charset val="136"/>
      </rPr>
      <t>亞克力纖維梭織布</t>
    </r>
  </si>
  <si>
    <t>110075</t>
  </si>
  <si>
    <r>
      <rPr>
        <sz val="10"/>
        <color rgb="FF000000"/>
        <rFont val="微軟正黑體"/>
        <family val="2"/>
        <charset val="136"/>
      </rPr>
      <t>芳香族聚醯胺纖維梭織布</t>
    </r>
  </si>
  <si>
    <t>110076</t>
  </si>
  <si>
    <r>
      <rPr>
        <sz val="10"/>
        <color rgb="FF000000"/>
        <rFont val="微軟正黑體"/>
        <family val="2"/>
        <charset val="136"/>
      </rPr>
      <t>溶劑型纖維素纖維梭織布</t>
    </r>
  </si>
  <si>
    <t>110078</t>
  </si>
  <si>
    <r>
      <rPr>
        <sz val="10"/>
        <color rgb="FF000000"/>
        <rFont val="微軟正黑體"/>
        <family val="2"/>
        <charset val="136"/>
      </rPr>
      <t>聚酯棉混紡梭織布</t>
    </r>
    <r>
      <rPr>
        <sz val="10"/>
        <color rgb="FF000000"/>
        <rFont val="Times New Roman"/>
        <family val="1"/>
      </rPr>
      <t>(</t>
    </r>
    <r>
      <rPr>
        <sz val="10"/>
        <color rgb="FF000000"/>
        <rFont val="微軟正黑體"/>
        <family val="2"/>
        <charset val="136"/>
      </rPr>
      <t>聚酯棉未滿</t>
    </r>
    <r>
      <rPr>
        <sz val="10"/>
        <color rgb="FF000000"/>
        <rFont val="Times New Roman"/>
        <family val="1"/>
      </rPr>
      <t>85%)</t>
    </r>
  </si>
  <si>
    <t>110080</t>
  </si>
  <si>
    <r>
      <rPr>
        <sz val="10"/>
        <color rgb="FF000000"/>
        <rFont val="微軟正黑體"/>
        <family val="2"/>
        <charset val="136"/>
      </rPr>
      <t>玻璃纖維布</t>
    </r>
  </si>
  <si>
    <t>110081</t>
  </si>
  <si>
    <r>
      <rPr>
        <sz val="10"/>
        <color rgb="FF000000"/>
        <rFont val="微軟正黑體"/>
        <family val="2"/>
        <charset val="136"/>
      </rPr>
      <t>玻璃纖維帶</t>
    </r>
  </si>
  <si>
    <t>110083</t>
  </si>
  <si>
    <r>
      <rPr>
        <sz val="10"/>
        <color rgb="FF000000"/>
        <rFont val="微軟正黑體"/>
        <family val="2"/>
        <charset val="136"/>
      </rPr>
      <t>經編針織布</t>
    </r>
  </si>
  <si>
    <t>110084</t>
  </si>
  <si>
    <r>
      <rPr>
        <sz val="10"/>
        <color rgb="FF000000"/>
        <rFont val="微軟正黑體"/>
        <family val="2"/>
        <charset val="136"/>
      </rPr>
      <t>圓編圈絨</t>
    </r>
    <r>
      <rPr>
        <sz val="10"/>
        <color rgb="FF000000"/>
        <rFont val="Times New Roman"/>
        <family val="1"/>
      </rPr>
      <t>(</t>
    </r>
    <r>
      <rPr>
        <sz val="10"/>
        <color rgb="FF000000"/>
        <rFont val="微軟正黑體"/>
        <family val="2"/>
        <charset val="136"/>
      </rPr>
      <t>毛巾</t>
    </r>
    <r>
      <rPr>
        <sz val="10"/>
        <color rgb="FF000000"/>
        <rFont val="Times New Roman"/>
        <family val="1"/>
      </rPr>
      <t>)</t>
    </r>
    <r>
      <rPr>
        <sz val="10"/>
        <color rgb="FF000000"/>
        <rFont val="微軟正黑體"/>
        <family val="2"/>
        <charset val="136"/>
      </rPr>
      <t>布</t>
    </r>
  </si>
  <si>
    <t>110085</t>
  </si>
  <si>
    <r>
      <rPr>
        <sz val="10"/>
        <color rgb="FF000000"/>
        <rFont val="微軟正黑體"/>
        <family val="2"/>
        <charset val="136"/>
      </rPr>
      <t>圓編針織布</t>
    </r>
  </si>
  <si>
    <t>110087</t>
  </si>
  <si>
    <r>
      <rPr>
        <sz val="10"/>
        <color rgb="FF000000"/>
        <rFont val="微軟正黑體"/>
        <family val="2"/>
        <charset val="136"/>
      </rPr>
      <t>橫編針織布</t>
    </r>
  </si>
  <si>
    <t>110089</t>
  </si>
  <si>
    <r>
      <rPr>
        <sz val="10"/>
        <color rgb="FF000000"/>
        <rFont val="微軟正黑體"/>
        <family val="2"/>
        <charset val="136"/>
      </rPr>
      <t>蠶絲梭織布</t>
    </r>
    <r>
      <rPr>
        <sz val="10"/>
        <color rgb="FF000000"/>
        <rFont val="Times New Roman"/>
        <family val="1"/>
      </rPr>
      <t>(</t>
    </r>
    <r>
      <rPr>
        <sz val="10"/>
        <color rgb="FF000000"/>
        <rFont val="微軟正黑體"/>
        <family val="2"/>
        <charset val="136"/>
      </rPr>
      <t>蠶絲</t>
    </r>
    <r>
      <rPr>
        <sz val="10"/>
        <color rgb="FF000000"/>
        <rFont val="Times New Roman"/>
        <family val="1"/>
      </rPr>
      <t>85%</t>
    </r>
    <r>
      <rPr>
        <sz val="10"/>
        <color rgb="FF000000"/>
        <rFont val="微軟正黑體"/>
        <family val="2"/>
        <charset val="136"/>
      </rPr>
      <t>以上</t>
    </r>
    <r>
      <rPr>
        <sz val="10"/>
        <color rgb="FF000000"/>
        <rFont val="Times New Roman"/>
        <family val="1"/>
      </rPr>
      <t>)</t>
    </r>
  </si>
  <si>
    <t>110090</t>
  </si>
  <si>
    <r>
      <rPr>
        <sz val="10"/>
        <color rgb="FF000000"/>
        <rFont val="微軟正黑體"/>
        <family val="2"/>
        <charset val="136"/>
      </rPr>
      <t>蠶絲交織布</t>
    </r>
    <r>
      <rPr>
        <sz val="10"/>
        <color rgb="FF000000"/>
        <rFont val="Times New Roman"/>
        <family val="1"/>
      </rPr>
      <t>(</t>
    </r>
    <r>
      <rPr>
        <sz val="10"/>
        <color rgb="FF000000"/>
        <rFont val="微軟正黑體"/>
        <family val="2"/>
        <charset val="136"/>
      </rPr>
      <t>蠶絲未滿</t>
    </r>
    <r>
      <rPr>
        <sz val="10"/>
        <color rgb="FF000000"/>
        <rFont val="Times New Roman"/>
        <family val="1"/>
      </rPr>
      <t>85%)</t>
    </r>
  </si>
  <si>
    <t>110091</t>
  </si>
  <si>
    <r>
      <rPr>
        <sz val="10"/>
        <color rgb="FF000000"/>
        <rFont val="微軟正黑體"/>
        <family val="2"/>
        <charset val="136"/>
      </rPr>
      <t>麻布</t>
    </r>
    <r>
      <rPr>
        <sz val="10"/>
        <color rgb="FF000000"/>
        <rFont val="Times New Roman"/>
        <family val="1"/>
      </rPr>
      <t>(</t>
    </r>
    <r>
      <rPr>
        <sz val="10"/>
        <color rgb="FF000000"/>
        <rFont val="微軟正黑體"/>
        <family val="2"/>
        <charset val="136"/>
      </rPr>
      <t>麻</t>
    </r>
    <r>
      <rPr>
        <sz val="10"/>
        <color rgb="FF000000"/>
        <rFont val="Times New Roman"/>
        <family val="1"/>
      </rPr>
      <t>85%</t>
    </r>
    <r>
      <rPr>
        <sz val="10"/>
        <color rgb="FF000000"/>
        <rFont val="微軟正黑體"/>
        <family val="2"/>
        <charset val="136"/>
      </rPr>
      <t>以上</t>
    </r>
    <r>
      <rPr>
        <sz val="10"/>
        <color rgb="FF000000"/>
        <rFont val="Times New Roman"/>
        <family val="1"/>
      </rPr>
      <t>)</t>
    </r>
  </si>
  <si>
    <t>110092</t>
  </si>
  <si>
    <r>
      <rPr>
        <sz val="10"/>
        <color rgb="FF000000"/>
        <rFont val="微軟正黑體"/>
        <family val="2"/>
        <charset val="136"/>
      </rPr>
      <t>麻混紡布</t>
    </r>
    <r>
      <rPr>
        <sz val="10"/>
        <color rgb="FF000000"/>
        <rFont val="Times New Roman"/>
        <family val="1"/>
      </rPr>
      <t>(</t>
    </r>
    <r>
      <rPr>
        <sz val="10"/>
        <color rgb="FF000000"/>
        <rFont val="微軟正黑體"/>
        <family val="2"/>
        <charset val="136"/>
      </rPr>
      <t>麻未滿</t>
    </r>
    <r>
      <rPr>
        <sz val="10"/>
        <color rgb="FF000000"/>
        <rFont val="Times New Roman"/>
        <family val="1"/>
      </rPr>
      <t>85%)</t>
    </r>
  </si>
  <si>
    <t>110093</t>
  </si>
  <si>
    <r>
      <rPr>
        <sz val="10"/>
        <color rgb="FF000000"/>
        <rFont val="微軟正黑體"/>
        <family val="2"/>
        <charset val="136"/>
      </rPr>
      <t>化學粘合不織布</t>
    </r>
  </si>
  <si>
    <t>110094</t>
  </si>
  <si>
    <r>
      <rPr>
        <sz val="10"/>
        <color rgb="FF000000"/>
        <rFont val="微軟正黑體"/>
        <family val="2"/>
        <charset val="136"/>
      </rPr>
      <t>針軋不織布</t>
    </r>
  </si>
  <si>
    <t>110095</t>
  </si>
  <si>
    <r>
      <rPr>
        <sz val="10"/>
        <color rgb="FF000000"/>
        <rFont val="微軟正黑體"/>
        <family val="2"/>
        <charset val="136"/>
      </rPr>
      <t>針縫</t>
    </r>
    <r>
      <rPr>
        <sz val="10"/>
        <color rgb="FF000000"/>
        <rFont val="Times New Roman"/>
        <family val="1"/>
      </rPr>
      <t>(</t>
    </r>
    <r>
      <rPr>
        <sz val="10"/>
        <color rgb="FF000000"/>
        <rFont val="微軟正黑體"/>
        <family val="2"/>
        <charset val="136"/>
      </rPr>
      <t>縫錠</t>
    </r>
    <r>
      <rPr>
        <sz val="10"/>
        <color rgb="FF000000"/>
        <rFont val="Times New Roman"/>
        <family val="1"/>
      </rPr>
      <t>)</t>
    </r>
    <r>
      <rPr>
        <sz val="10"/>
        <color rgb="FF000000"/>
        <rFont val="微軟正黑體"/>
        <family val="2"/>
        <charset val="136"/>
      </rPr>
      <t>不織布</t>
    </r>
  </si>
  <si>
    <t>110096</t>
  </si>
  <si>
    <r>
      <rPr>
        <sz val="10"/>
        <color rgb="FF000000"/>
        <rFont val="微軟正黑體"/>
        <family val="2"/>
        <charset val="136"/>
      </rPr>
      <t>熔噴不織布</t>
    </r>
  </si>
  <si>
    <t>110097</t>
  </si>
  <si>
    <r>
      <rPr>
        <sz val="10"/>
        <color rgb="FF000000"/>
        <rFont val="微軟正黑體"/>
        <family val="2"/>
        <charset val="136"/>
      </rPr>
      <t>紡粘不織布</t>
    </r>
  </si>
  <si>
    <t>110098</t>
  </si>
  <si>
    <r>
      <rPr>
        <sz val="10"/>
        <color rgb="FF000000"/>
        <rFont val="微軟正黑體"/>
        <family val="2"/>
        <charset val="136"/>
      </rPr>
      <t>濕式不織布</t>
    </r>
  </si>
  <si>
    <t>110099</t>
  </si>
  <si>
    <r>
      <rPr>
        <sz val="10"/>
        <color rgb="FF000000"/>
        <rFont val="微軟正黑體"/>
        <family val="2"/>
        <charset val="136"/>
      </rPr>
      <t>其他不織布</t>
    </r>
  </si>
  <si>
    <t>110100</t>
  </si>
  <si>
    <r>
      <rPr>
        <sz val="10"/>
        <color rgb="FF000000"/>
        <rFont val="微軟正黑體"/>
        <family val="2"/>
        <charset val="136"/>
      </rPr>
      <t>熱風不織布</t>
    </r>
  </si>
  <si>
    <t>110101</t>
  </si>
  <si>
    <r>
      <rPr>
        <sz val="10"/>
        <color rgb="FF000000"/>
        <rFont val="微軟正黑體"/>
        <family val="2"/>
        <charset val="136"/>
      </rPr>
      <t>熱壓不織布</t>
    </r>
  </si>
  <si>
    <t>110102</t>
  </si>
  <si>
    <r>
      <rPr>
        <sz val="10"/>
        <color rgb="FF000000"/>
        <rFont val="微軟正黑體"/>
        <family val="2"/>
        <charset val="136"/>
      </rPr>
      <t>氣流成網不織布</t>
    </r>
  </si>
  <si>
    <t>110103</t>
  </si>
  <si>
    <r>
      <rPr>
        <sz val="10"/>
        <color rgb="FF000000"/>
        <rFont val="微軟正黑體"/>
        <family val="2"/>
        <charset val="136"/>
      </rPr>
      <t>複合不織布</t>
    </r>
  </si>
  <si>
    <t>110104</t>
  </si>
  <si>
    <r>
      <rPr>
        <sz val="10"/>
        <color rgb="FF000000"/>
        <rFont val="微軟正黑體"/>
        <family val="2"/>
        <charset val="136"/>
      </rPr>
      <t>水針不織布</t>
    </r>
  </si>
  <si>
    <t>110105</t>
  </si>
  <si>
    <r>
      <rPr>
        <sz val="10"/>
        <color rgb="FF000000"/>
        <rFont val="微軟正黑體"/>
        <family val="2"/>
        <charset val="136"/>
      </rPr>
      <t>梭織布</t>
    </r>
    <r>
      <rPr>
        <sz val="10"/>
        <color rgb="FF000000"/>
        <rFont val="Times New Roman"/>
        <family val="1"/>
      </rPr>
      <t>(</t>
    </r>
    <r>
      <rPr>
        <sz val="10"/>
        <color rgb="FF000000"/>
        <rFont val="微軟正黑體"/>
        <family val="2"/>
        <charset val="136"/>
      </rPr>
      <t>染色整理</t>
    </r>
    <r>
      <rPr>
        <sz val="10"/>
        <color rgb="FF000000"/>
        <rFont val="Times New Roman"/>
        <family val="1"/>
      </rPr>
      <t>)</t>
    </r>
  </si>
  <si>
    <t>110106</t>
  </si>
  <si>
    <r>
      <rPr>
        <sz val="10"/>
        <color rgb="FF000000"/>
        <rFont val="微軟正黑體"/>
        <family val="2"/>
        <charset val="136"/>
      </rPr>
      <t>針織布</t>
    </r>
    <r>
      <rPr>
        <sz val="10"/>
        <color rgb="FF000000"/>
        <rFont val="Times New Roman"/>
        <family val="1"/>
      </rPr>
      <t>(</t>
    </r>
    <r>
      <rPr>
        <sz val="10"/>
        <color rgb="FF000000"/>
        <rFont val="微軟正黑體"/>
        <family val="2"/>
        <charset val="136"/>
      </rPr>
      <t>染色整理</t>
    </r>
    <r>
      <rPr>
        <sz val="10"/>
        <color rgb="FF000000"/>
        <rFont val="Times New Roman"/>
        <family val="1"/>
      </rPr>
      <t>)</t>
    </r>
  </si>
  <si>
    <t>110107</t>
  </si>
  <si>
    <r>
      <rPr>
        <sz val="10"/>
        <color rgb="FF000000"/>
        <rFont val="微軟正黑體"/>
        <family val="2"/>
        <charset val="136"/>
      </rPr>
      <t>紗絲線</t>
    </r>
    <r>
      <rPr>
        <sz val="10"/>
        <color rgb="FF000000"/>
        <rFont val="Times New Roman"/>
        <family val="1"/>
      </rPr>
      <t>(</t>
    </r>
    <r>
      <rPr>
        <sz val="10"/>
        <color rgb="FF000000"/>
        <rFont val="微軟正黑體"/>
        <family val="2"/>
        <charset val="136"/>
      </rPr>
      <t>染色整理</t>
    </r>
    <r>
      <rPr>
        <sz val="10"/>
        <color rgb="FF000000"/>
        <rFont val="Times New Roman"/>
        <family val="1"/>
      </rPr>
      <t>)</t>
    </r>
  </si>
  <si>
    <t>110108</t>
  </si>
  <si>
    <r>
      <rPr>
        <sz val="10"/>
        <color rgb="FF000000"/>
        <rFont val="微軟正黑體"/>
        <family val="2"/>
        <charset val="136"/>
      </rPr>
      <t>梭織布</t>
    </r>
    <r>
      <rPr>
        <sz val="10"/>
        <color rgb="FF000000"/>
        <rFont val="Times New Roman"/>
        <family val="1"/>
      </rPr>
      <t>(</t>
    </r>
    <r>
      <rPr>
        <sz val="10"/>
        <color rgb="FF000000"/>
        <rFont val="微軟正黑體"/>
        <family val="2"/>
        <charset val="136"/>
      </rPr>
      <t>印花整理</t>
    </r>
    <r>
      <rPr>
        <sz val="10"/>
        <color rgb="FF000000"/>
        <rFont val="Times New Roman"/>
        <family val="1"/>
      </rPr>
      <t>)</t>
    </r>
  </si>
  <si>
    <t>110109</t>
  </si>
  <si>
    <r>
      <rPr>
        <sz val="10"/>
        <color rgb="FF000000"/>
        <rFont val="微軟正黑體"/>
        <family val="2"/>
        <charset val="136"/>
      </rPr>
      <t>針織布</t>
    </r>
    <r>
      <rPr>
        <sz val="10"/>
        <color rgb="FF000000"/>
        <rFont val="Times New Roman"/>
        <family val="1"/>
      </rPr>
      <t>(</t>
    </r>
    <r>
      <rPr>
        <sz val="10"/>
        <color rgb="FF000000"/>
        <rFont val="微軟正黑體"/>
        <family val="2"/>
        <charset val="136"/>
      </rPr>
      <t>印花整理</t>
    </r>
    <r>
      <rPr>
        <sz val="10"/>
        <color rgb="FF000000"/>
        <rFont val="Times New Roman"/>
        <family val="1"/>
      </rPr>
      <t>)</t>
    </r>
  </si>
  <si>
    <t>110110</t>
  </si>
  <si>
    <r>
      <rPr>
        <sz val="10"/>
        <color rgb="FF000000"/>
        <rFont val="微軟正黑體"/>
        <family val="2"/>
        <charset val="136"/>
      </rPr>
      <t>塗布／貼合加工布整理</t>
    </r>
  </si>
  <si>
    <t>110112</t>
  </si>
  <si>
    <r>
      <rPr>
        <sz val="10"/>
        <color rgb="FF000000"/>
        <rFont val="微軟正黑體"/>
        <family val="2"/>
        <charset val="136"/>
      </rPr>
      <t>機織地毯</t>
    </r>
  </si>
  <si>
    <t>110113</t>
  </si>
  <si>
    <r>
      <rPr>
        <sz val="10"/>
        <color rgb="FF000000"/>
        <rFont val="微軟正黑體"/>
        <family val="2"/>
        <charset val="136"/>
      </rPr>
      <t>針地毯</t>
    </r>
  </si>
  <si>
    <t>110114</t>
  </si>
  <si>
    <r>
      <rPr>
        <sz val="10"/>
        <color rgb="FF000000"/>
        <rFont val="微軟正黑體"/>
        <family val="2"/>
        <charset val="136"/>
      </rPr>
      <t>毛毯</t>
    </r>
  </si>
  <si>
    <t>110115</t>
  </si>
  <si>
    <r>
      <rPr>
        <sz val="10"/>
        <color rgb="FF000000"/>
        <rFont val="微軟正黑體"/>
        <family val="2"/>
        <charset val="136"/>
      </rPr>
      <t>刺繡毛毯</t>
    </r>
  </si>
  <si>
    <t>110117</t>
  </si>
  <si>
    <r>
      <rPr>
        <sz val="10"/>
        <color rgb="FF000000"/>
        <rFont val="微軟正黑體"/>
        <family val="2"/>
        <charset val="136"/>
      </rPr>
      <t>毛巾</t>
    </r>
  </si>
  <si>
    <t>110118</t>
  </si>
  <si>
    <r>
      <rPr>
        <sz val="10"/>
        <color rgb="FF000000"/>
        <rFont val="微軟正黑體"/>
        <family val="2"/>
        <charset val="136"/>
      </rPr>
      <t>浴巾</t>
    </r>
  </si>
  <si>
    <t>110119</t>
  </si>
  <si>
    <r>
      <rPr>
        <sz val="10"/>
        <color rgb="FF000000"/>
        <rFont val="微軟正黑體"/>
        <family val="2"/>
        <charset val="136"/>
      </rPr>
      <t>毛巾被</t>
    </r>
  </si>
  <si>
    <t>110121</t>
  </si>
  <si>
    <r>
      <rPr>
        <sz val="10"/>
        <color rgb="FF000000"/>
        <rFont val="微軟正黑體"/>
        <family val="2"/>
        <charset val="136"/>
      </rPr>
      <t>床單、床罩</t>
    </r>
  </si>
  <si>
    <t>110123</t>
  </si>
  <si>
    <r>
      <rPr>
        <sz val="10"/>
        <color rgb="FF000000"/>
        <rFont val="微軟正黑體"/>
        <family val="2"/>
        <charset val="136"/>
      </rPr>
      <t>帆布袋</t>
    </r>
  </si>
  <si>
    <t>110124</t>
  </si>
  <si>
    <r>
      <rPr>
        <sz val="10"/>
        <color rgb="FF000000"/>
        <rFont val="微軟正黑體"/>
        <family val="2"/>
        <charset val="136"/>
      </rPr>
      <t>帆布床</t>
    </r>
  </si>
  <si>
    <t>110125</t>
  </si>
  <si>
    <r>
      <rPr>
        <sz val="10"/>
        <color rgb="FF000000"/>
        <rFont val="微軟正黑體"/>
        <family val="2"/>
        <charset val="136"/>
      </rPr>
      <t>帆布衣櫃</t>
    </r>
  </si>
  <si>
    <t>110127</t>
  </si>
  <si>
    <r>
      <rPr>
        <sz val="10"/>
        <color rgb="FF000000"/>
        <rFont val="微軟正黑體"/>
        <family val="2"/>
        <charset val="136"/>
      </rPr>
      <t>帳蓬</t>
    </r>
  </si>
  <si>
    <t>110128</t>
  </si>
  <si>
    <r>
      <rPr>
        <sz val="10"/>
        <color rgb="FF000000"/>
        <rFont val="微軟正黑體"/>
        <family val="2"/>
        <charset val="136"/>
      </rPr>
      <t>傘面</t>
    </r>
  </si>
  <si>
    <t>110129</t>
  </si>
  <si>
    <r>
      <rPr>
        <sz val="10"/>
        <color rgb="FF000000"/>
        <rFont val="微軟正黑體"/>
        <family val="2"/>
        <charset val="136"/>
      </rPr>
      <t>睡袋</t>
    </r>
  </si>
  <si>
    <t>110130</t>
  </si>
  <si>
    <r>
      <rPr>
        <sz val="10"/>
        <color rgb="FF000000"/>
        <rFont val="微軟正黑體"/>
        <family val="2"/>
        <charset val="136"/>
      </rPr>
      <t>棉被、枕頭、枕套</t>
    </r>
  </si>
  <si>
    <t>110131</t>
  </si>
  <si>
    <r>
      <rPr>
        <sz val="10"/>
        <color rgb="FF000000"/>
        <rFont val="微軟正黑體"/>
        <family val="2"/>
        <charset val="136"/>
      </rPr>
      <t>被套</t>
    </r>
  </si>
  <si>
    <t>110132</t>
  </si>
  <si>
    <r>
      <rPr>
        <sz val="10"/>
        <color rgb="FF000000"/>
        <rFont val="微軟正黑體"/>
        <family val="2"/>
        <charset val="136"/>
      </rPr>
      <t>被褥</t>
    </r>
  </si>
  <si>
    <t>110133</t>
  </si>
  <si>
    <r>
      <rPr>
        <sz val="10"/>
        <color rgb="FF000000"/>
        <rFont val="微軟正黑體"/>
        <family val="2"/>
        <charset val="136"/>
      </rPr>
      <t>沙發套</t>
    </r>
  </si>
  <si>
    <t>110134</t>
  </si>
  <si>
    <r>
      <rPr>
        <sz val="10"/>
        <color rgb="FF000000"/>
        <rFont val="微軟正黑體"/>
        <family val="2"/>
        <charset val="136"/>
      </rPr>
      <t>車套</t>
    </r>
  </si>
  <si>
    <t>110135</t>
  </si>
  <si>
    <r>
      <rPr>
        <sz val="10"/>
        <color rgb="FF000000"/>
        <rFont val="微軟正黑體"/>
        <family val="2"/>
        <charset val="136"/>
      </rPr>
      <t>汽車椅套</t>
    </r>
  </si>
  <si>
    <t>110136</t>
  </si>
  <si>
    <r>
      <rPr>
        <sz val="10"/>
        <color rgb="FF000000"/>
        <rFont val="微軟正黑體"/>
        <family val="2"/>
        <charset val="136"/>
      </rPr>
      <t>窗簾</t>
    </r>
  </si>
  <si>
    <t>110137</t>
  </si>
  <si>
    <r>
      <rPr>
        <sz val="10"/>
        <color rgb="FF000000"/>
        <rFont val="微軟正黑體"/>
        <family val="2"/>
        <charset val="136"/>
      </rPr>
      <t>桌布</t>
    </r>
  </si>
  <si>
    <t>110138</t>
  </si>
  <si>
    <r>
      <rPr>
        <sz val="10"/>
        <color rgb="FF000000"/>
        <rFont val="微軟正黑體"/>
        <family val="2"/>
        <charset val="136"/>
      </rPr>
      <t>耳罩</t>
    </r>
  </si>
  <si>
    <t>110139</t>
  </si>
  <si>
    <r>
      <rPr>
        <sz val="10"/>
        <color rgb="FF000000"/>
        <rFont val="微軟正黑體"/>
        <family val="2"/>
        <charset val="136"/>
      </rPr>
      <t>口罩</t>
    </r>
  </si>
  <si>
    <t>110140</t>
  </si>
  <si>
    <r>
      <rPr>
        <sz val="10"/>
        <color rgb="FF000000"/>
        <rFont val="微軟正黑體"/>
        <family val="2"/>
        <charset val="136"/>
      </rPr>
      <t>眼罩</t>
    </r>
  </si>
  <si>
    <t>110141</t>
  </si>
  <si>
    <r>
      <rPr>
        <sz val="10"/>
        <color rgb="FF000000"/>
        <rFont val="微軟正黑體"/>
        <family val="2"/>
        <charset val="136"/>
      </rPr>
      <t>旗幟</t>
    </r>
  </si>
  <si>
    <t>110142</t>
  </si>
  <si>
    <r>
      <rPr>
        <sz val="10"/>
        <color rgb="FF000000"/>
        <rFont val="微軟正黑體"/>
        <family val="2"/>
        <charset val="136"/>
      </rPr>
      <t>遮陽篷</t>
    </r>
  </si>
  <si>
    <t>110143</t>
  </si>
  <si>
    <r>
      <rPr>
        <sz val="10"/>
        <color rgb="FF000000"/>
        <rFont val="微軟正黑體"/>
        <family val="2"/>
        <charset val="136"/>
      </rPr>
      <t>船帆</t>
    </r>
  </si>
  <si>
    <t>110144</t>
  </si>
  <si>
    <r>
      <rPr>
        <sz val="10"/>
        <color rgb="FF000000"/>
        <rFont val="微軟正黑體"/>
        <family val="2"/>
        <charset val="136"/>
      </rPr>
      <t>救生衣</t>
    </r>
  </si>
  <si>
    <t>110145</t>
  </si>
  <si>
    <r>
      <rPr>
        <sz val="10"/>
        <color rgb="FF000000"/>
        <rFont val="微軟正黑體"/>
        <family val="2"/>
        <charset val="136"/>
      </rPr>
      <t>濾袋</t>
    </r>
  </si>
  <si>
    <t>110146</t>
  </si>
  <si>
    <r>
      <rPr>
        <sz val="10"/>
        <color rgb="FF000000"/>
        <rFont val="微軟正黑體"/>
        <family val="2"/>
        <charset val="136"/>
      </rPr>
      <t>尼龍繩索、尼龍纜</t>
    </r>
  </si>
  <si>
    <t>110147</t>
  </si>
  <si>
    <r>
      <rPr>
        <sz val="10"/>
        <color rgb="FF000000"/>
        <rFont val="微軟正黑體"/>
        <family val="2"/>
        <charset val="136"/>
      </rPr>
      <t>麻繩索、麻纜</t>
    </r>
  </si>
  <si>
    <t>110148</t>
  </si>
  <si>
    <r>
      <rPr>
        <sz val="10"/>
        <color rgb="FF000000"/>
        <rFont val="微軟正黑體"/>
        <family val="2"/>
        <charset val="136"/>
      </rPr>
      <t>草繩</t>
    </r>
  </si>
  <si>
    <t>110149</t>
  </si>
  <si>
    <r>
      <rPr>
        <sz val="10"/>
        <color rgb="FF000000"/>
        <rFont val="微軟正黑體"/>
        <family val="2"/>
        <charset val="136"/>
      </rPr>
      <t>棕繩索、棕纜</t>
    </r>
  </si>
  <si>
    <t>110151</t>
  </si>
  <si>
    <r>
      <rPr>
        <sz val="10"/>
        <color rgb="FF000000"/>
        <rFont val="微軟正黑體"/>
        <family val="2"/>
        <charset val="136"/>
      </rPr>
      <t>吊床網</t>
    </r>
  </si>
  <si>
    <t>110153</t>
  </si>
  <si>
    <r>
      <rPr>
        <sz val="10"/>
        <color rgb="FF000000"/>
        <rFont val="微軟正黑體"/>
        <family val="2"/>
        <charset val="136"/>
      </rPr>
      <t>漁網</t>
    </r>
  </si>
  <si>
    <t>110154</t>
  </si>
  <si>
    <r>
      <rPr>
        <sz val="10"/>
        <color rgb="FF000000"/>
        <rFont val="微軟正黑體"/>
        <family val="2"/>
        <charset val="136"/>
      </rPr>
      <t>線網</t>
    </r>
  </si>
  <si>
    <t>110155</t>
  </si>
  <si>
    <r>
      <rPr>
        <sz val="10"/>
        <color rgb="FF000000"/>
        <rFont val="微軟正黑體"/>
        <family val="2"/>
        <charset val="136"/>
      </rPr>
      <t>繩梯</t>
    </r>
  </si>
  <si>
    <t>110156</t>
  </si>
  <si>
    <r>
      <rPr>
        <sz val="10"/>
        <color rgb="FF000000"/>
        <rFont val="微軟正黑體"/>
        <family val="2"/>
        <charset val="136"/>
      </rPr>
      <t>蚊帳</t>
    </r>
  </si>
  <si>
    <t>110157</t>
  </si>
  <si>
    <r>
      <rPr>
        <sz val="10"/>
        <color rgb="FF000000"/>
        <rFont val="微軟正黑體"/>
        <family val="2"/>
        <charset val="136"/>
      </rPr>
      <t>氈類、掛毯</t>
    </r>
  </si>
  <si>
    <t>110158</t>
  </si>
  <si>
    <r>
      <rPr>
        <sz val="10"/>
        <color rgb="FF000000"/>
        <rFont val="微軟正黑體"/>
        <family val="2"/>
        <charset val="136"/>
      </rPr>
      <t>鬆緊帶</t>
    </r>
  </si>
  <si>
    <t>110160</t>
  </si>
  <si>
    <r>
      <rPr>
        <sz val="10"/>
        <color rgb="FF000000"/>
        <rFont val="微軟正黑體"/>
        <family val="2"/>
        <charset val="136"/>
      </rPr>
      <t>帆布</t>
    </r>
  </si>
  <si>
    <t>110161</t>
  </si>
  <si>
    <r>
      <rPr>
        <sz val="10"/>
        <color rgb="FF000000"/>
        <rFont val="微軟正黑體"/>
        <family val="2"/>
        <charset val="136"/>
      </rPr>
      <t>刺繡布</t>
    </r>
  </si>
  <si>
    <t>110199</t>
  </si>
  <si>
    <r>
      <rPr>
        <sz val="10"/>
        <color rgb="FF000000"/>
        <rFont val="微軟正黑體"/>
        <family val="2"/>
        <charset val="136"/>
      </rPr>
      <t>其他未列名毛紗</t>
    </r>
  </si>
  <si>
    <t>110299</t>
  </si>
  <si>
    <r>
      <rPr>
        <sz val="10"/>
        <color rgb="FF000000"/>
        <rFont val="微軟正黑體"/>
        <family val="2"/>
        <charset val="136"/>
      </rPr>
      <t>其他人纖紗</t>
    </r>
  </si>
  <si>
    <t>110399</t>
  </si>
  <si>
    <r>
      <rPr>
        <sz val="10"/>
        <color rgb="FF000000"/>
        <rFont val="微軟正黑體"/>
        <family val="2"/>
        <charset val="136"/>
      </rPr>
      <t>其他人纖混紡紗</t>
    </r>
    <r>
      <rPr>
        <sz val="10"/>
        <color rgb="FF000000"/>
        <rFont val="Times New Roman"/>
        <family val="1"/>
      </rPr>
      <t>(</t>
    </r>
    <r>
      <rPr>
        <sz val="10"/>
        <color rgb="FF000000"/>
        <rFont val="微軟正黑體"/>
        <family val="2"/>
        <charset val="136"/>
      </rPr>
      <t>不含彈性纖維</t>
    </r>
    <r>
      <rPr>
        <sz val="10"/>
        <color rgb="FF000000"/>
        <rFont val="Times New Roman"/>
        <family val="1"/>
      </rPr>
      <t>)</t>
    </r>
  </si>
  <si>
    <t>110499</t>
  </si>
  <si>
    <r>
      <rPr>
        <sz val="10"/>
        <color rgb="FF000000"/>
        <rFont val="微軟正黑體"/>
        <family val="2"/>
        <charset val="136"/>
      </rPr>
      <t>其他人纖加工絲</t>
    </r>
  </si>
  <si>
    <t>110599</t>
  </si>
  <si>
    <r>
      <rPr>
        <sz val="10"/>
        <color rgb="FF000000"/>
        <rFont val="微軟正黑體"/>
        <family val="2"/>
        <charset val="136"/>
      </rPr>
      <t>其他未列名毛梭織布</t>
    </r>
  </si>
  <si>
    <t>110699</t>
  </si>
  <si>
    <r>
      <rPr>
        <sz val="10"/>
        <color rgb="FF000000"/>
        <rFont val="微軟正黑體"/>
        <family val="2"/>
        <charset val="136"/>
      </rPr>
      <t>其他人纖絲梭織布</t>
    </r>
  </si>
  <si>
    <t>110799</t>
  </si>
  <si>
    <r>
      <rPr>
        <sz val="10"/>
        <color rgb="FF000000"/>
        <rFont val="微軟正黑體"/>
        <family val="2"/>
        <charset val="136"/>
      </rPr>
      <t>其他人纖絲交織布</t>
    </r>
    <r>
      <rPr>
        <sz val="10"/>
        <color rgb="FF000000"/>
        <rFont val="Times New Roman"/>
        <family val="1"/>
      </rPr>
      <t>(</t>
    </r>
    <r>
      <rPr>
        <sz val="10"/>
        <color rgb="FF000000"/>
        <rFont val="微軟正黑體"/>
        <family val="2"/>
        <charset val="136"/>
      </rPr>
      <t>人纖未滿</t>
    </r>
    <r>
      <rPr>
        <sz val="10"/>
        <color rgb="FF000000"/>
        <rFont val="Times New Roman"/>
        <family val="1"/>
      </rPr>
      <t>85%)</t>
    </r>
  </si>
  <si>
    <t>110899</t>
  </si>
  <si>
    <r>
      <rPr>
        <sz val="10"/>
        <color rgb="FF000000"/>
        <rFont val="微軟正黑體"/>
        <family val="2"/>
        <charset val="136"/>
      </rPr>
      <t>其他人纖棉梭織布</t>
    </r>
    <r>
      <rPr>
        <sz val="10"/>
        <color rgb="FF000000"/>
        <rFont val="Times New Roman"/>
        <family val="1"/>
      </rPr>
      <t>(</t>
    </r>
    <r>
      <rPr>
        <sz val="10"/>
        <color rgb="FF000000"/>
        <rFont val="微軟正黑體"/>
        <family val="2"/>
        <charset val="136"/>
      </rPr>
      <t>人纖棉</t>
    </r>
    <r>
      <rPr>
        <sz val="10"/>
        <color rgb="FF000000"/>
        <rFont val="Times New Roman"/>
        <family val="1"/>
      </rPr>
      <t>85%</t>
    </r>
    <r>
      <rPr>
        <sz val="10"/>
        <color rgb="FF000000"/>
        <rFont val="微軟正黑體"/>
        <family val="2"/>
        <charset val="136"/>
      </rPr>
      <t>以上</t>
    </r>
    <r>
      <rPr>
        <sz val="10"/>
        <color rgb="FF000000"/>
        <rFont val="Times New Roman"/>
        <family val="1"/>
      </rPr>
      <t>)</t>
    </r>
  </si>
  <si>
    <t>110999</t>
  </si>
  <si>
    <r>
      <rPr>
        <sz val="10"/>
        <color rgb="FF000000"/>
        <rFont val="微軟正黑體"/>
        <family val="2"/>
        <charset val="136"/>
      </rPr>
      <t>其他人纖棉混紡梭織布</t>
    </r>
  </si>
  <si>
    <t>111099</t>
  </si>
  <si>
    <r>
      <rPr>
        <sz val="10"/>
        <color rgb="FF000000"/>
        <rFont val="微軟正黑體"/>
        <family val="2"/>
        <charset val="136"/>
      </rPr>
      <t>其他玻璃纖維編織物</t>
    </r>
  </si>
  <si>
    <t>111199</t>
  </si>
  <si>
    <r>
      <rPr>
        <sz val="10"/>
        <color rgb="FF000000"/>
        <rFont val="微軟正黑體"/>
        <family val="2"/>
        <charset val="136"/>
      </rPr>
      <t>其他圓編針織布</t>
    </r>
  </si>
  <si>
    <t>111299</t>
  </si>
  <si>
    <r>
      <rPr>
        <sz val="10"/>
        <color rgb="FF000000"/>
        <rFont val="微軟正黑體"/>
        <family val="2"/>
        <charset val="136"/>
      </rPr>
      <t>其他針織布</t>
    </r>
  </si>
  <si>
    <t>111399</t>
  </si>
  <si>
    <r>
      <rPr>
        <sz val="10"/>
        <color rgb="FF000000"/>
        <rFont val="微軟正黑體"/>
        <family val="2"/>
        <charset val="136"/>
      </rPr>
      <t>其他整理</t>
    </r>
  </si>
  <si>
    <t>111499</t>
  </si>
  <si>
    <r>
      <rPr>
        <sz val="10"/>
        <color rgb="FF000000"/>
        <rFont val="微軟正黑體"/>
        <family val="2"/>
        <charset val="136"/>
      </rPr>
      <t>其他毯</t>
    </r>
  </si>
  <si>
    <t>111599</t>
  </si>
  <si>
    <r>
      <rPr>
        <sz val="10"/>
        <color rgb="FF000000"/>
        <rFont val="微軟正黑體"/>
        <family val="2"/>
        <charset val="136"/>
      </rPr>
      <t>其他毛巾物</t>
    </r>
  </si>
  <si>
    <t>111699</t>
  </si>
  <si>
    <r>
      <rPr>
        <sz val="10"/>
        <color rgb="FF000000"/>
        <rFont val="微軟正黑體"/>
        <family val="2"/>
        <charset val="136"/>
      </rPr>
      <t>其他床單物</t>
    </r>
  </si>
  <si>
    <t>111799</t>
  </si>
  <si>
    <r>
      <rPr>
        <sz val="10"/>
        <color rgb="FF000000"/>
        <rFont val="微軟正黑體"/>
        <family val="2"/>
        <charset val="136"/>
      </rPr>
      <t>其他帆布製品</t>
    </r>
  </si>
  <si>
    <t>111899</t>
  </si>
  <si>
    <r>
      <rPr>
        <sz val="10"/>
        <color rgb="FF000000"/>
        <rFont val="微軟正黑體"/>
        <family val="2"/>
        <charset val="136"/>
      </rPr>
      <t>其他繩索</t>
    </r>
  </si>
  <si>
    <t>111999</t>
  </si>
  <si>
    <r>
      <rPr>
        <sz val="10"/>
        <color rgb="FF000000"/>
        <rFont val="微軟正黑體"/>
        <family val="2"/>
        <charset val="136"/>
      </rPr>
      <t>其他纜網</t>
    </r>
  </si>
  <si>
    <t>112099</t>
  </si>
  <si>
    <r>
      <rPr>
        <sz val="10"/>
        <color rgb="FF000000"/>
        <rFont val="微軟正黑體"/>
        <family val="2"/>
        <charset val="136"/>
      </rPr>
      <t>其他織帶</t>
    </r>
  </si>
  <si>
    <t>112199</t>
  </si>
  <si>
    <r>
      <rPr>
        <sz val="10"/>
        <color rgb="FF000000"/>
        <rFont val="微軟正黑體"/>
        <family val="2"/>
        <charset val="136"/>
      </rPr>
      <t>其他蠶絲織品</t>
    </r>
    <r>
      <rPr>
        <sz val="10"/>
        <color rgb="FF000000"/>
        <rFont val="Times New Roman"/>
        <family val="1"/>
      </rPr>
      <t>(</t>
    </r>
    <r>
      <rPr>
        <sz val="10"/>
        <color rgb="FF000000"/>
        <rFont val="微軟正黑體"/>
        <family val="2"/>
        <charset val="136"/>
      </rPr>
      <t>不含蠶絲織布</t>
    </r>
    <r>
      <rPr>
        <sz val="10"/>
        <color rgb="FF000000"/>
        <rFont val="Times New Roman"/>
        <family val="1"/>
      </rPr>
      <t>)</t>
    </r>
  </si>
  <si>
    <t>112299</t>
  </si>
  <si>
    <r>
      <rPr>
        <sz val="10"/>
        <color rgb="FF000000"/>
        <rFont val="微軟正黑體"/>
        <family val="2"/>
        <charset val="136"/>
      </rPr>
      <t>其他紡織品</t>
    </r>
  </si>
  <si>
    <r>
      <rPr>
        <sz val="10"/>
        <color rgb="FF000000"/>
        <rFont val="微軟正黑體"/>
        <family val="2"/>
        <charset val="136"/>
      </rPr>
      <t>梭織男外衣</t>
    </r>
  </si>
  <si>
    <t>120002</t>
  </si>
  <si>
    <r>
      <rPr>
        <sz val="10"/>
        <color rgb="FF000000"/>
        <rFont val="微軟正黑體"/>
        <family val="2"/>
        <charset val="136"/>
      </rPr>
      <t>梭織女外衣</t>
    </r>
  </si>
  <si>
    <t>120004</t>
  </si>
  <si>
    <r>
      <rPr>
        <sz val="10"/>
        <color rgb="FF000000"/>
        <rFont val="微軟正黑體"/>
        <family val="2"/>
        <charset val="136"/>
      </rPr>
      <t>梭織運動服</t>
    </r>
    <r>
      <rPr>
        <sz val="10"/>
        <color rgb="FF000000"/>
        <rFont val="Times New Roman"/>
        <family val="1"/>
      </rPr>
      <t>(</t>
    </r>
    <r>
      <rPr>
        <sz val="10"/>
        <color rgb="FF000000"/>
        <rFont val="微軟正黑體"/>
        <family val="2"/>
        <charset val="136"/>
      </rPr>
      <t>含泳衣</t>
    </r>
    <r>
      <rPr>
        <sz val="10"/>
        <color rgb="FF000000"/>
        <rFont val="Times New Roman"/>
        <family val="1"/>
      </rPr>
      <t>)</t>
    </r>
  </si>
  <si>
    <t>120005</t>
  </si>
  <si>
    <r>
      <rPr>
        <sz val="10"/>
        <color rgb="FF000000"/>
        <rFont val="微軟正黑體"/>
        <family val="2"/>
        <charset val="136"/>
      </rPr>
      <t>梭織男襯衫</t>
    </r>
  </si>
  <si>
    <t>120006</t>
  </si>
  <si>
    <r>
      <rPr>
        <sz val="10"/>
        <color rgb="FF000000"/>
        <rFont val="微軟正黑體"/>
        <family val="2"/>
        <charset val="136"/>
      </rPr>
      <t>梭織女襯衫</t>
    </r>
  </si>
  <si>
    <t>120007</t>
  </si>
  <si>
    <r>
      <rPr>
        <sz val="10"/>
        <color rgb="FF000000"/>
        <rFont val="微軟正黑體"/>
        <family val="2"/>
        <charset val="136"/>
      </rPr>
      <t>梭織嬰兒衣著及服飾品</t>
    </r>
  </si>
  <si>
    <t>120008</t>
  </si>
  <si>
    <r>
      <rPr>
        <sz val="10"/>
        <color rgb="FF000000"/>
        <rFont val="微軟正黑體"/>
        <family val="2"/>
        <charset val="136"/>
      </rPr>
      <t>梭織男內衣褲</t>
    </r>
  </si>
  <si>
    <t>120009</t>
  </si>
  <si>
    <r>
      <rPr>
        <sz val="10"/>
        <color rgb="FF000000"/>
        <rFont val="微軟正黑體"/>
        <family val="2"/>
        <charset val="136"/>
      </rPr>
      <t>梭織女內衣褲</t>
    </r>
  </si>
  <si>
    <t>120010</t>
  </si>
  <si>
    <r>
      <rPr>
        <sz val="10"/>
        <color rgb="FF000000"/>
        <rFont val="微軟正黑體"/>
        <family val="2"/>
        <charset val="136"/>
      </rPr>
      <t>梭織睡衣褲</t>
    </r>
  </si>
  <si>
    <t>120011</t>
  </si>
  <si>
    <r>
      <rPr>
        <sz val="10"/>
        <color rgb="FF000000"/>
        <rFont val="微軟正黑體"/>
        <family val="2"/>
        <charset val="136"/>
      </rPr>
      <t>梭織胸罩</t>
    </r>
  </si>
  <si>
    <t>120012</t>
  </si>
  <si>
    <r>
      <rPr>
        <sz val="10"/>
        <color rgb="FF000000"/>
        <rFont val="微軟正黑體"/>
        <family val="2"/>
        <charset val="136"/>
      </rPr>
      <t>梭織束腹（褲）</t>
    </r>
  </si>
  <si>
    <t>120013</t>
  </si>
  <si>
    <r>
      <rPr>
        <sz val="10"/>
        <color rgb="FF000000"/>
        <rFont val="微軟正黑體"/>
        <family val="2"/>
        <charset val="136"/>
      </rPr>
      <t>梭織成衣局部加工</t>
    </r>
  </si>
  <si>
    <t>120014</t>
  </si>
  <si>
    <r>
      <rPr>
        <sz val="10"/>
        <color rgb="FF000000"/>
        <rFont val="微軟正黑體"/>
        <family val="2"/>
        <charset val="136"/>
      </rPr>
      <t>針織男外衣</t>
    </r>
  </si>
  <si>
    <t>120015</t>
  </si>
  <si>
    <r>
      <rPr>
        <sz val="10"/>
        <color rgb="FF000000"/>
        <rFont val="微軟正黑體"/>
        <family val="2"/>
        <charset val="136"/>
      </rPr>
      <t>針織女外衣</t>
    </r>
  </si>
  <si>
    <t>120016</t>
  </si>
  <si>
    <r>
      <rPr>
        <sz val="10"/>
        <color rgb="FF000000"/>
        <rFont val="微軟正黑體"/>
        <family val="2"/>
        <charset val="136"/>
      </rPr>
      <t>針織運動服</t>
    </r>
    <r>
      <rPr>
        <sz val="10"/>
        <color rgb="FF000000"/>
        <rFont val="Times New Roman"/>
        <family val="1"/>
      </rPr>
      <t>(</t>
    </r>
    <r>
      <rPr>
        <sz val="10"/>
        <color rgb="FF000000"/>
        <rFont val="微軟正黑體"/>
        <family val="2"/>
        <charset val="136"/>
      </rPr>
      <t>含泳衣</t>
    </r>
    <r>
      <rPr>
        <sz val="10"/>
        <color rgb="FF000000"/>
        <rFont val="Times New Roman"/>
        <family val="1"/>
      </rPr>
      <t>)</t>
    </r>
  </si>
  <si>
    <t>120017</t>
  </si>
  <si>
    <r>
      <rPr>
        <sz val="10"/>
        <color rgb="FF000000"/>
        <rFont val="微軟正黑體"/>
        <family val="2"/>
        <charset val="136"/>
      </rPr>
      <t>針織男襯衫</t>
    </r>
  </si>
  <si>
    <t>120018</t>
  </si>
  <si>
    <r>
      <rPr>
        <sz val="10"/>
        <color rgb="FF000000"/>
        <rFont val="微軟正黑體"/>
        <family val="2"/>
        <charset val="136"/>
      </rPr>
      <t>針織女襯衫</t>
    </r>
  </si>
  <si>
    <t>120019</t>
  </si>
  <si>
    <r>
      <rPr>
        <sz val="10"/>
        <color rgb="FF000000"/>
        <rFont val="微軟正黑體"/>
        <family val="2"/>
        <charset val="136"/>
      </rPr>
      <t>針織嬰兒服裝及服飾附屬品</t>
    </r>
  </si>
  <si>
    <t>120020</t>
  </si>
  <si>
    <r>
      <rPr>
        <sz val="10"/>
        <color rgb="FF000000"/>
        <rFont val="微軟正黑體"/>
        <family val="2"/>
        <charset val="136"/>
      </rPr>
      <t>針織毛衣</t>
    </r>
    <r>
      <rPr>
        <sz val="10"/>
        <color rgb="FF000000"/>
        <rFont val="Times New Roman"/>
        <family val="1"/>
      </rPr>
      <t>(</t>
    </r>
    <r>
      <rPr>
        <sz val="10"/>
        <color rgb="FF000000"/>
        <rFont val="微軟正黑體"/>
        <family val="2"/>
        <charset val="136"/>
      </rPr>
      <t>褲</t>
    </r>
    <r>
      <rPr>
        <sz val="10"/>
        <color rgb="FF000000"/>
        <rFont val="Times New Roman"/>
        <family val="1"/>
      </rPr>
      <t>)</t>
    </r>
  </si>
  <si>
    <t>120021</t>
  </si>
  <si>
    <r>
      <rPr>
        <sz val="10"/>
        <color rgb="FF000000"/>
        <rFont val="微軟正黑體"/>
        <family val="2"/>
        <charset val="136"/>
      </rPr>
      <t>針織男內衣褲</t>
    </r>
  </si>
  <si>
    <t>120022</t>
  </si>
  <si>
    <r>
      <rPr>
        <sz val="10"/>
        <color rgb="FF000000"/>
        <rFont val="微軟正黑體"/>
        <family val="2"/>
        <charset val="136"/>
      </rPr>
      <t>針織女內衣褲</t>
    </r>
  </si>
  <si>
    <t>120023</t>
  </si>
  <si>
    <r>
      <rPr>
        <sz val="10"/>
        <color rgb="FF000000"/>
        <rFont val="微軟正黑體"/>
        <family val="2"/>
        <charset val="136"/>
      </rPr>
      <t>針織睡衣褲</t>
    </r>
  </si>
  <si>
    <t>120024</t>
  </si>
  <si>
    <r>
      <rPr>
        <sz val="10"/>
        <color rgb="FF000000"/>
        <rFont val="微軟正黑體"/>
        <family val="2"/>
        <charset val="136"/>
      </rPr>
      <t>針織胸罩</t>
    </r>
  </si>
  <si>
    <t>120025</t>
  </si>
  <si>
    <r>
      <rPr>
        <sz val="10"/>
        <color rgb="FF000000"/>
        <rFont val="微軟正黑體"/>
        <family val="2"/>
        <charset val="136"/>
      </rPr>
      <t>針織束腹（褲）</t>
    </r>
  </si>
  <si>
    <t>120026</t>
  </si>
  <si>
    <r>
      <rPr>
        <sz val="10"/>
        <color rgb="FF000000"/>
        <rFont val="微軟正黑體"/>
        <family val="2"/>
        <charset val="136"/>
      </rPr>
      <t>針織成衣局部加工</t>
    </r>
  </si>
  <si>
    <t>120027</t>
  </si>
  <si>
    <r>
      <rPr>
        <sz val="10"/>
        <color rgb="FF000000"/>
        <rFont val="微軟正黑體"/>
        <family val="2"/>
        <charset val="136"/>
      </rPr>
      <t>短襪</t>
    </r>
  </si>
  <si>
    <t>120028</t>
  </si>
  <si>
    <r>
      <rPr>
        <sz val="10"/>
        <color rgb="FF000000"/>
        <rFont val="微軟正黑體"/>
        <family val="2"/>
        <charset val="136"/>
      </rPr>
      <t>長襪</t>
    </r>
  </si>
  <si>
    <t>120029</t>
  </si>
  <si>
    <r>
      <rPr>
        <sz val="10"/>
        <color rgb="FF000000"/>
        <rFont val="微軟正黑體"/>
        <family val="2"/>
        <charset val="136"/>
      </rPr>
      <t>褲襪</t>
    </r>
  </si>
  <si>
    <t>120031</t>
  </si>
  <si>
    <r>
      <rPr>
        <sz val="10"/>
        <color rgb="FF000000"/>
        <rFont val="微軟正黑體"/>
        <family val="2"/>
        <charset val="136"/>
      </rPr>
      <t>車縫手套</t>
    </r>
  </si>
  <si>
    <t>120032</t>
  </si>
  <si>
    <r>
      <rPr>
        <sz val="10"/>
        <color rgb="FF000000"/>
        <rFont val="微軟正黑體"/>
        <family val="2"/>
        <charset val="136"/>
      </rPr>
      <t>針織手套</t>
    </r>
  </si>
  <si>
    <t>120033</t>
  </si>
  <si>
    <r>
      <rPr>
        <sz val="10"/>
        <color rgb="FF000000"/>
        <rFont val="微軟正黑體"/>
        <family val="2"/>
        <charset val="136"/>
      </rPr>
      <t>梭織帽</t>
    </r>
  </si>
  <si>
    <t>120034</t>
  </si>
  <si>
    <r>
      <rPr>
        <sz val="10"/>
        <color rgb="FF000000"/>
        <rFont val="微軟正黑體"/>
        <family val="2"/>
        <charset val="136"/>
      </rPr>
      <t>針織帽</t>
    </r>
  </si>
  <si>
    <t>120035</t>
  </si>
  <si>
    <r>
      <rPr>
        <sz val="10"/>
        <color rgb="FF000000"/>
        <rFont val="微軟正黑體"/>
        <family val="2"/>
        <charset val="136"/>
      </rPr>
      <t>草帽</t>
    </r>
  </si>
  <si>
    <t>120036</t>
  </si>
  <si>
    <r>
      <rPr>
        <sz val="10"/>
        <color rgb="FF000000"/>
        <rFont val="微軟正黑體"/>
        <family val="2"/>
        <charset val="136"/>
      </rPr>
      <t>絲絨帽</t>
    </r>
  </si>
  <si>
    <t>120037</t>
  </si>
  <si>
    <r>
      <rPr>
        <sz val="10"/>
        <color rgb="FF000000"/>
        <rFont val="微軟正黑體"/>
        <family val="2"/>
        <charset val="136"/>
      </rPr>
      <t>氈帽</t>
    </r>
  </si>
  <si>
    <t>120038</t>
  </si>
  <si>
    <r>
      <rPr>
        <sz val="10"/>
        <color rgb="FF000000"/>
        <rFont val="微軟正黑體"/>
        <family val="2"/>
        <charset val="136"/>
      </rPr>
      <t>塑膠編織帽</t>
    </r>
  </si>
  <si>
    <t>120040</t>
  </si>
  <si>
    <r>
      <rPr>
        <sz val="10"/>
        <color rgb="FF000000"/>
        <rFont val="微軟正黑體"/>
        <family val="2"/>
        <charset val="136"/>
      </rPr>
      <t>圍巾、頭巾</t>
    </r>
  </si>
  <si>
    <t>120041</t>
  </si>
  <si>
    <r>
      <rPr>
        <sz val="10"/>
        <color rgb="FF000000"/>
        <rFont val="微軟正黑體"/>
        <family val="2"/>
        <charset val="136"/>
      </rPr>
      <t>領帶</t>
    </r>
    <r>
      <rPr>
        <sz val="10"/>
        <color rgb="FF000000"/>
        <rFont val="Times New Roman"/>
        <family val="1"/>
      </rPr>
      <t>(</t>
    </r>
    <r>
      <rPr>
        <sz val="10"/>
        <color rgb="FF000000"/>
        <rFont val="微軟正黑體"/>
        <family val="2"/>
        <charset val="136"/>
      </rPr>
      <t>結、巾</t>
    </r>
    <r>
      <rPr>
        <sz val="10"/>
        <color rgb="FF000000"/>
        <rFont val="Times New Roman"/>
        <family val="1"/>
      </rPr>
      <t>)</t>
    </r>
  </si>
  <si>
    <t>120042</t>
  </si>
  <si>
    <r>
      <rPr>
        <sz val="10"/>
        <color rgb="FF000000"/>
        <rFont val="微軟正黑體"/>
        <family val="2"/>
        <charset val="136"/>
      </rPr>
      <t>絲巾、手帕</t>
    </r>
  </si>
  <si>
    <t>120043</t>
  </si>
  <si>
    <r>
      <rPr>
        <sz val="10"/>
        <color rgb="FF000000"/>
        <rFont val="微軟正黑體"/>
        <family val="2"/>
        <charset val="136"/>
      </rPr>
      <t>護膝、護脛</t>
    </r>
  </si>
  <si>
    <t>120044</t>
  </si>
  <si>
    <r>
      <rPr>
        <sz val="10"/>
        <color rgb="FF000000"/>
        <rFont val="微軟正黑體"/>
        <family val="2"/>
        <charset val="136"/>
      </rPr>
      <t>乾洗衣料</t>
    </r>
  </si>
  <si>
    <t>120099</t>
  </si>
  <si>
    <r>
      <rPr>
        <sz val="10"/>
        <color rgb="FF000000"/>
        <rFont val="微軟正黑體"/>
        <family val="2"/>
        <charset val="136"/>
      </rPr>
      <t>其他梭織外衣</t>
    </r>
  </si>
  <si>
    <t>120199</t>
  </si>
  <si>
    <r>
      <rPr>
        <sz val="10"/>
        <color rgb="FF000000"/>
        <rFont val="微軟正黑體"/>
        <family val="2"/>
        <charset val="136"/>
      </rPr>
      <t>其他襪類</t>
    </r>
  </si>
  <si>
    <t>120299</t>
  </si>
  <si>
    <r>
      <rPr>
        <sz val="10"/>
        <color rgb="FF000000"/>
        <rFont val="微軟正黑體"/>
        <family val="2"/>
        <charset val="136"/>
      </rPr>
      <t>其他紡織帽</t>
    </r>
  </si>
  <si>
    <t>120399</t>
  </si>
  <si>
    <r>
      <rPr>
        <sz val="10"/>
        <color rgb="FF000000"/>
        <rFont val="微軟正黑體"/>
        <family val="2"/>
        <charset val="136"/>
      </rPr>
      <t>其他服飾品</t>
    </r>
  </si>
  <si>
    <r>
      <rPr>
        <sz val="10"/>
        <color rgb="FF000000"/>
        <rFont val="微軟正黑體"/>
        <family val="2"/>
        <charset val="136"/>
      </rPr>
      <t>牛面皮革</t>
    </r>
  </si>
  <si>
    <r>
      <rPr>
        <sz val="10"/>
        <color rgb="FF000000"/>
        <rFont val="微軟正黑體"/>
        <family val="2"/>
        <charset val="136"/>
      </rPr>
      <t>豬面皮革</t>
    </r>
  </si>
  <si>
    <r>
      <rPr>
        <sz val="10"/>
        <color rgb="FF000000"/>
        <rFont val="微軟正黑體"/>
        <family val="2"/>
        <charset val="136"/>
      </rPr>
      <t>牛榔皮革</t>
    </r>
  </si>
  <si>
    <t>130005</t>
  </si>
  <si>
    <r>
      <rPr>
        <sz val="10"/>
        <color rgb="FF000000"/>
        <rFont val="微軟正黑體"/>
        <family val="2"/>
        <charset val="136"/>
      </rPr>
      <t>豬榔皮革</t>
    </r>
  </si>
  <si>
    <t>130007</t>
  </si>
  <si>
    <r>
      <rPr>
        <sz val="10"/>
        <color rgb="FF000000"/>
        <rFont val="微軟正黑體"/>
        <family val="2"/>
        <charset val="136"/>
      </rPr>
      <t>牛底皮革</t>
    </r>
  </si>
  <si>
    <t>130008</t>
  </si>
  <si>
    <r>
      <rPr>
        <sz val="10"/>
        <color rgb="FF000000"/>
        <rFont val="微軟正黑體"/>
        <family val="2"/>
        <charset val="136"/>
      </rPr>
      <t>豬底皮革</t>
    </r>
  </si>
  <si>
    <t>130010</t>
  </si>
  <si>
    <r>
      <rPr>
        <sz val="10"/>
        <color rgb="FF000000"/>
        <rFont val="微軟正黑體"/>
        <family val="2"/>
        <charset val="136"/>
      </rPr>
      <t>皮革局部加工</t>
    </r>
  </si>
  <si>
    <r>
      <rPr>
        <sz val="10"/>
        <color rgb="FF000000"/>
        <rFont val="微軟正黑體"/>
        <family val="2"/>
        <charset val="136"/>
      </rPr>
      <t>皮製紳士鞋</t>
    </r>
    <r>
      <rPr>
        <sz val="10"/>
        <color rgb="FF000000"/>
        <rFont val="Times New Roman"/>
        <family val="1"/>
      </rPr>
      <t>(</t>
    </r>
    <r>
      <rPr>
        <sz val="10"/>
        <color rgb="FF000000"/>
        <rFont val="微軟正黑體"/>
        <family val="2"/>
        <charset val="136"/>
      </rPr>
      <t>平鞋</t>
    </r>
    <r>
      <rPr>
        <sz val="10"/>
        <color rgb="FF000000"/>
        <rFont val="Times New Roman"/>
        <family val="1"/>
      </rPr>
      <t>)</t>
    </r>
  </si>
  <si>
    <r>
      <rPr>
        <sz val="10"/>
        <color rgb="FF000000"/>
        <rFont val="微軟正黑體"/>
        <family val="2"/>
        <charset val="136"/>
      </rPr>
      <t>皮製高跟鞋</t>
    </r>
  </si>
  <si>
    <r>
      <rPr>
        <sz val="10"/>
        <color rgb="FF000000"/>
        <rFont val="微軟正黑體"/>
        <family val="2"/>
        <charset val="136"/>
      </rPr>
      <t>皮製兒童鞋</t>
    </r>
  </si>
  <si>
    <r>
      <rPr>
        <sz val="10"/>
        <color rgb="FF000000"/>
        <rFont val="微軟正黑體"/>
        <family val="2"/>
        <charset val="136"/>
      </rPr>
      <t>皮製運動鞋</t>
    </r>
  </si>
  <si>
    <t>130015</t>
  </si>
  <si>
    <r>
      <rPr>
        <sz val="10"/>
        <color rgb="FF000000"/>
        <rFont val="微軟正黑體"/>
        <family val="2"/>
        <charset val="136"/>
      </rPr>
      <t>皮製便鞋</t>
    </r>
  </si>
  <si>
    <t>130016</t>
  </si>
  <si>
    <r>
      <rPr>
        <sz val="10"/>
        <color rgb="FF000000"/>
        <rFont val="微軟正黑體"/>
        <family val="2"/>
        <charset val="136"/>
      </rPr>
      <t>皮製涼鞋</t>
    </r>
  </si>
  <si>
    <t>130017</t>
  </si>
  <si>
    <r>
      <rPr>
        <sz val="10"/>
        <color rgb="FF000000"/>
        <rFont val="微軟正黑體"/>
        <family val="2"/>
        <charset val="136"/>
      </rPr>
      <t>皮製拖鞋</t>
    </r>
  </si>
  <si>
    <r>
      <rPr>
        <sz val="10"/>
        <color rgb="FF000000"/>
        <rFont val="微軟正黑體"/>
        <family val="2"/>
        <charset val="136"/>
      </rPr>
      <t>塑膠皮製運動鞋</t>
    </r>
  </si>
  <si>
    <t>130020</t>
  </si>
  <si>
    <r>
      <rPr>
        <sz val="10"/>
        <color rgb="FF000000"/>
        <rFont val="微軟正黑體"/>
        <family val="2"/>
        <charset val="136"/>
      </rPr>
      <t>塑膠便鞋</t>
    </r>
  </si>
  <si>
    <t>130021</t>
  </si>
  <si>
    <r>
      <rPr>
        <sz val="10"/>
        <color rgb="FF000000"/>
        <rFont val="微軟正黑體"/>
        <family val="2"/>
        <charset val="136"/>
      </rPr>
      <t>塑膠涼鞋</t>
    </r>
  </si>
  <si>
    <r>
      <rPr>
        <sz val="10"/>
        <color rgb="FF000000"/>
        <rFont val="微軟正黑體"/>
        <family val="2"/>
        <charset val="136"/>
      </rPr>
      <t>塑膠拖鞋</t>
    </r>
  </si>
  <si>
    <t>130024</t>
  </si>
  <si>
    <r>
      <rPr>
        <sz val="10"/>
        <color rgb="FF000000"/>
        <rFont val="微軟正黑體"/>
        <family val="2"/>
        <charset val="136"/>
      </rPr>
      <t>橡膠鞋</t>
    </r>
  </si>
  <si>
    <t>130025</t>
  </si>
  <si>
    <r>
      <rPr>
        <sz val="10"/>
        <color rgb="FF000000"/>
        <rFont val="微軟正黑體"/>
        <family val="2"/>
        <charset val="136"/>
      </rPr>
      <t>紡織鞋</t>
    </r>
  </si>
  <si>
    <t>130026</t>
  </si>
  <si>
    <r>
      <rPr>
        <sz val="10"/>
        <color rgb="FF000000"/>
        <rFont val="微軟正黑體"/>
        <family val="2"/>
        <charset val="136"/>
      </rPr>
      <t>皮鞋面</t>
    </r>
  </si>
  <si>
    <t>130027</t>
  </si>
  <si>
    <r>
      <rPr>
        <sz val="10"/>
        <color rgb="FF000000"/>
        <rFont val="微軟正黑體"/>
        <family val="2"/>
        <charset val="136"/>
      </rPr>
      <t>皮鞋零配件</t>
    </r>
  </si>
  <si>
    <t>130028</t>
  </si>
  <si>
    <r>
      <rPr>
        <sz val="10"/>
        <color rgb="FF000000"/>
        <rFont val="微軟正黑體"/>
        <family val="2"/>
        <charset val="136"/>
      </rPr>
      <t>塑膠鞋材</t>
    </r>
  </si>
  <si>
    <t>130029</t>
  </si>
  <si>
    <r>
      <rPr>
        <sz val="10"/>
        <color rgb="FF000000"/>
        <rFont val="微軟正黑體"/>
        <family val="2"/>
        <charset val="136"/>
      </rPr>
      <t>橡膠鞋材</t>
    </r>
  </si>
  <si>
    <t>130030</t>
  </si>
  <si>
    <r>
      <rPr>
        <sz val="10"/>
        <color rgb="FF000000"/>
        <rFont val="微軟正黑體"/>
        <family val="2"/>
        <charset val="136"/>
      </rPr>
      <t>紡織鞋材</t>
    </r>
  </si>
  <si>
    <t>130033</t>
  </si>
  <si>
    <r>
      <rPr>
        <sz val="10"/>
        <color rgb="FF000000"/>
        <rFont val="微軟正黑體"/>
        <family val="2"/>
        <charset val="136"/>
      </rPr>
      <t>皮製行李箱</t>
    </r>
  </si>
  <si>
    <t>130034</t>
  </si>
  <si>
    <r>
      <rPr>
        <sz val="10"/>
        <color rgb="FF000000"/>
        <rFont val="微軟正黑體"/>
        <family val="2"/>
        <charset val="136"/>
      </rPr>
      <t>塑膠製行李箱</t>
    </r>
  </si>
  <si>
    <t>130035</t>
  </si>
  <si>
    <r>
      <rPr>
        <sz val="10"/>
        <color rgb="FF000000"/>
        <rFont val="微軟正黑體"/>
        <family val="2"/>
        <charset val="136"/>
      </rPr>
      <t>皮製手提袋</t>
    </r>
    <r>
      <rPr>
        <sz val="10"/>
        <color rgb="FF000000"/>
        <rFont val="Times New Roman"/>
        <family val="1"/>
      </rPr>
      <t>(</t>
    </r>
    <r>
      <rPr>
        <sz val="10"/>
        <color rgb="FF000000"/>
        <rFont val="微軟正黑體"/>
        <family val="2"/>
        <charset val="136"/>
      </rPr>
      <t>包</t>
    </r>
    <r>
      <rPr>
        <sz val="10"/>
        <color rgb="FF000000"/>
        <rFont val="Times New Roman"/>
        <family val="1"/>
      </rPr>
      <t>)</t>
    </r>
  </si>
  <si>
    <t>130036</t>
  </si>
  <si>
    <r>
      <rPr>
        <sz val="10"/>
        <color rgb="FF000000"/>
        <rFont val="微軟正黑體"/>
        <family val="2"/>
        <charset val="136"/>
      </rPr>
      <t>塑膠製手提袋</t>
    </r>
    <r>
      <rPr>
        <sz val="10"/>
        <color rgb="FF000000"/>
        <rFont val="Times New Roman"/>
        <family val="1"/>
      </rPr>
      <t>(</t>
    </r>
    <r>
      <rPr>
        <sz val="10"/>
        <color rgb="FF000000"/>
        <rFont val="微軟正黑體"/>
        <family val="2"/>
        <charset val="136"/>
      </rPr>
      <t>包</t>
    </r>
    <r>
      <rPr>
        <sz val="10"/>
        <color rgb="FF000000"/>
        <rFont val="Times New Roman"/>
        <family val="1"/>
      </rPr>
      <t>)</t>
    </r>
  </si>
  <si>
    <t>130037</t>
  </si>
  <si>
    <r>
      <rPr>
        <sz val="10"/>
        <color rgb="FF000000"/>
        <rFont val="微軟正黑體"/>
        <family val="2"/>
        <charset val="136"/>
      </rPr>
      <t>真皮皮夾</t>
    </r>
  </si>
  <si>
    <t>130038</t>
  </si>
  <si>
    <r>
      <rPr>
        <sz val="10"/>
        <color rgb="FF000000"/>
        <rFont val="微軟正黑體"/>
        <family val="2"/>
        <charset val="136"/>
      </rPr>
      <t>塑膠皮夾</t>
    </r>
  </si>
  <si>
    <t>130039</t>
  </si>
  <si>
    <r>
      <rPr>
        <sz val="10"/>
        <color rgb="FF000000"/>
        <rFont val="微軟正黑體"/>
        <family val="2"/>
        <charset val="136"/>
      </rPr>
      <t>紡織及其他材質製行李箱及手提袋</t>
    </r>
  </si>
  <si>
    <t>130040</t>
  </si>
  <si>
    <r>
      <rPr>
        <sz val="10"/>
        <color rgb="FF000000"/>
        <rFont val="微軟正黑體"/>
        <family val="2"/>
        <charset val="136"/>
      </rPr>
      <t>書包</t>
    </r>
  </si>
  <si>
    <t>130041</t>
  </si>
  <si>
    <r>
      <rPr>
        <sz val="10"/>
        <color rgb="FF000000"/>
        <rFont val="微軟正黑體"/>
        <family val="2"/>
        <charset val="136"/>
      </rPr>
      <t>背包</t>
    </r>
  </si>
  <si>
    <t>130042</t>
  </si>
  <si>
    <r>
      <rPr>
        <sz val="10"/>
        <color rgb="FF000000"/>
        <rFont val="微軟正黑體"/>
        <family val="2"/>
        <charset val="136"/>
      </rPr>
      <t>行李箱及手提袋零配件</t>
    </r>
  </si>
  <si>
    <t>130043</t>
  </si>
  <si>
    <r>
      <rPr>
        <sz val="10"/>
        <color rgb="FF000000"/>
        <rFont val="微軟正黑體"/>
        <family val="2"/>
        <charset val="136"/>
      </rPr>
      <t>皮手套</t>
    </r>
    <r>
      <rPr>
        <sz val="10"/>
        <color rgb="FF000000"/>
        <rFont val="Times New Roman"/>
        <family val="1"/>
      </rPr>
      <t>(</t>
    </r>
    <r>
      <rPr>
        <sz val="10"/>
        <color rgb="FF000000"/>
        <rFont val="微軟正黑體"/>
        <family val="2"/>
        <charset val="136"/>
      </rPr>
      <t>不含運動皮手套</t>
    </r>
    <r>
      <rPr>
        <sz val="10"/>
        <color rgb="FF000000"/>
        <rFont val="Times New Roman"/>
        <family val="1"/>
      </rPr>
      <t>)</t>
    </r>
  </si>
  <si>
    <t>130044</t>
  </si>
  <si>
    <r>
      <rPr>
        <sz val="10"/>
        <color rgb="FF000000"/>
        <rFont val="微軟正黑體"/>
        <family val="2"/>
        <charset val="136"/>
      </rPr>
      <t>皮衣褲</t>
    </r>
  </si>
  <si>
    <t>130045</t>
  </si>
  <si>
    <r>
      <rPr>
        <sz val="10"/>
        <color rgb="FF000000"/>
        <rFont val="微軟正黑體"/>
        <family val="2"/>
        <charset val="136"/>
      </rPr>
      <t>皮帶</t>
    </r>
  </si>
  <si>
    <t>130046</t>
  </si>
  <si>
    <r>
      <rPr>
        <sz val="10"/>
        <color rgb="FF000000"/>
        <rFont val="微軟正黑體"/>
        <family val="2"/>
        <charset val="136"/>
      </rPr>
      <t>皮帽</t>
    </r>
  </si>
  <si>
    <r>
      <rPr>
        <sz val="10"/>
        <color rgb="FF000000"/>
        <rFont val="微軟正黑體"/>
        <family val="2"/>
        <charset val="136"/>
      </rPr>
      <t>其他面皮</t>
    </r>
  </si>
  <si>
    <r>
      <rPr>
        <sz val="10"/>
        <color rgb="FF000000"/>
        <rFont val="微軟正黑體"/>
        <family val="2"/>
        <charset val="136"/>
      </rPr>
      <t>其他榔皮革</t>
    </r>
  </si>
  <si>
    <t>130299</t>
  </si>
  <si>
    <r>
      <rPr>
        <sz val="10"/>
        <color rgb="FF000000"/>
        <rFont val="微軟正黑體"/>
        <family val="2"/>
        <charset val="136"/>
      </rPr>
      <t>其他底皮革</t>
    </r>
  </si>
  <si>
    <t>130399</t>
  </si>
  <si>
    <r>
      <rPr>
        <sz val="10"/>
        <color rgb="FF000000"/>
        <rFont val="微軟正黑體"/>
        <family val="2"/>
        <charset val="136"/>
      </rPr>
      <t>其他皮製皮鞋</t>
    </r>
  </si>
  <si>
    <t>130499</t>
  </si>
  <si>
    <r>
      <rPr>
        <sz val="10"/>
        <color rgb="FF000000"/>
        <rFont val="微軟正黑體"/>
        <family val="2"/>
        <charset val="136"/>
      </rPr>
      <t>其他塑膠鞋</t>
    </r>
  </si>
  <si>
    <t>130599</t>
  </si>
  <si>
    <r>
      <rPr>
        <sz val="10"/>
        <color rgb="FF000000"/>
        <rFont val="微軟正黑體"/>
        <family val="2"/>
        <charset val="136"/>
      </rPr>
      <t>其他材料製鞋類</t>
    </r>
  </si>
  <si>
    <t>130699</t>
  </si>
  <si>
    <r>
      <rPr>
        <sz val="10"/>
        <color rgb="FF000000"/>
        <rFont val="微軟正黑體"/>
        <family val="2"/>
        <charset val="136"/>
      </rPr>
      <t>其他材料製鞋材</t>
    </r>
  </si>
  <si>
    <t>130799</t>
  </si>
  <si>
    <r>
      <rPr>
        <sz val="10"/>
        <color rgb="FF000000"/>
        <rFont val="微軟正黑體"/>
        <family val="2"/>
        <charset val="136"/>
      </rPr>
      <t>其他皮革毛皮製品</t>
    </r>
  </si>
  <si>
    <r>
      <rPr>
        <sz val="10"/>
        <color rgb="FF000000"/>
        <rFont val="微軟正黑體"/>
        <family val="2"/>
        <charset val="136"/>
      </rPr>
      <t>檜木製材</t>
    </r>
  </si>
  <si>
    <r>
      <rPr>
        <sz val="10"/>
        <color rgb="FF000000"/>
        <rFont val="微軟正黑體"/>
        <family val="2"/>
        <charset val="136"/>
      </rPr>
      <t>橡木製材</t>
    </r>
  </si>
  <si>
    <r>
      <rPr>
        <sz val="10"/>
        <color rgb="FF000000"/>
        <rFont val="微軟正黑體"/>
        <family val="2"/>
        <charset val="136"/>
      </rPr>
      <t>柳安製材</t>
    </r>
  </si>
  <si>
    <r>
      <rPr>
        <sz val="10"/>
        <color rgb="FF000000"/>
        <rFont val="微軟正黑體"/>
        <family val="2"/>
        <charset val="136"/>
      </rPr>
      <t>拉敏製材</t>
    </r>
    <r>
      <rPr>
        <sz val="10"/>
        <color rgb="FF000000"/>
        <rFont val="Times New Roman"/>
        <family val="1"/>
      </rPr>
      <t>(</t>
    </r>
    <r>
      <rPr>
        <sz val="10"/>
        <color rgb="FF000000"/>
        <rFont val="微軟正黑體"/>
        <family val="2"/>
        <charset val="136"/>
      </rPr>
      <t>白木製材</t>
    </r>
    <r>
      <rPr>
        <sz val="10"/>
        <color rgb="FF000000"/>
        <rFont val="Times New Roman"/>
        <family val="1"/>
      </rPr>
      <t>)</t>
    </r>
  </si>
  <si>
    <r>
      <rPr>
        <sz val="10"/>
        <color rgb="FF000000"/>
        <rFont val="微軟正黑體"/>
        <family val="2"/>
        <charset val="136"/>
      </rPr>
      <t>柚木製材</t>
    </r>
  </si>
  <si>
    <r>
      <rPr>
        <sz val="10"/>
        <color rgb="FF000000"/>
        <rFont val="微軟正黑體"/>
        <family val="2"/>
        <charset val="136"/>
      </rPr>
      <t>柳安素面合板</t>
    </r>
  </si>
  <si>
    <r>
      <rPr>
        <sz val="10"/>
        <color rgb="FF000000"/>
        <rFont val="微軟正黑體"/>
        <family val="2"/>
        <charset val="136"/>
      </rPr>
      <t>拉敏</t>
    </r>
    <r>
      <rPr>
        <sz val="10"/>
        <color rgb="FF000000"/>
        <rFont val="Times New Roman"/>
        <family val="1"/>
      </rPr>
      <t>(</t>
    </r>
    <r>
      <rPr>
        <sz val="10"/>
        <color rgb="FF000000"/>
        <rFont val="微軟正黑體"/>
        <family val="2"/>
        <charset val="136"/>
      </rPr>
      <t>白木</t>
    </r>
    <r>
      <rPr>
        <sz val="10"/>
        <color rgb="FF000000"/>
        <rFont val="Times New Roman"/>
        <family val="1"/>
      </rPr>
      <t>)</t>
    </r>
    <r>
      <rPr>
        <sz val="10"/>
        <color rgb="FF000000"/>
        <rFont val="微軟正黑體"/>
        <family val="2"/>
        <charset val="136"/>
      </rPr>
      <t>素面合板</t>
    </r>
  </si>
  <si>
    <t>140011</t>
  </si>
  <si>
    <r>
      <rPr>
        <sz val="10"/>
        <color rgb="FF000000"/>
        <rFont val="微軟正黑體"/>
        <family val="2"/>
        <charset val="136"/>
      </rPr>
      <t>合板貼面</t>
    </r>
  </si>
  <si>
    <t>140012</t>
  </si>
  <si>
    <r>
      <rPr>
        <sz val="10"/>
        <color rgb="FF000000"/>
        <rFont val="微軟正黑體"/>
        <family val="2"/>
        <charset val="136"/>
      </rPr>
      <t>木心板</t>
    </r>
  </si>
  <si>
    <t>140014</t>
  </si>
  <si>
    <r>
      <rPr>
        <sz val="10"/>
        <color rgb="FF000000"/>
        <rFont val="微軟正黑體"/>
        <family val="2"/>
        <charset val="136"/>
      </rPr>
      <t>集成材</t>
    </r>
    <r>
      <rPr>
        <sz val="10"/>
        <color rgb="FF000000"/>
        <rFont val="Times New Roman"/>
        <family val="1"/>
      </rPr>
      <t>(</t>
    </r>
    <r>
      <rPr>
        <sz val="10"/>
        <color rgb="FF000000"/>
        <rFont val="微軟正黑體"/>
        <family val="2"/>
        <charset val="136"/>
      </rPr>
      <t>層積材</t>
    </r>
    <r>
      <rPr>
        <sz val="10"/>
        <color rgb="FF000000"/>
        <rFont val="Times New Roman"/>
        <family val="1"/>
      </rPr>
      <t>)</t>
    </r>
  </si>
  <si>
    <t>140015</t>
  </si>
  <si>
    <r>
      <rPr>
        <sz val="10"/>
        <color rgb="FF000000"/>
        <rFont val="微軟正黑體"/>
        <family val="2"/>
        <charset val="136"/>
      </rPr>
      <t>纖維板</t>
    </r>
  </si>
  <si>
    <t>140016</t>
  </si>
  <si>
    <r>
      <rPr>
        <sz val="10"/>
        <color rgb="FF000000"/>
        <rFont val="微軟正黑體"/>
        <family val="2"/>
        <charset val="136"/>
      </rPr>
      <t>粒片板</t>
    </r>
    <r>
      <rPr>
        <sz val="10"/>
        <color rgb="FF000000"/>
        <rFont val="Times New Roman"/>
        <family val="1"/>
      </rPr>
      <t>(</t>
    </r>
    <r>
      <rPr>
        <sz val="10"/>
        <color rgb="FF000000"/>
        <rFont val="微軟正黑體"/>
        <family val="2"/>
        <charset val="136"/>
      </rPr>
      <t>塑合板</t>
    </r>
    <r>
      <rPr>
        <sz val="10"/>
        <color rgb="FF000000"/>
        <rFont val="Times New Roman"/>
        <family val="1"/>
      </rPr>
      <t>)</t>
    </r>
  </si>
  <si>
    <t>140017</t>
  </si>
  <si>
    <r>
      <rPr>
        <sz val="10"/>
        <color rgb="FF000000"/>
        <rFont val="微軟正黑體"/>
        <family val="2"/>
        <charset val="136"/>
      </rPr>
      <t>木屑</t>
    </r>
  </si>
  <si>
    <t>140019</t>
  </si>
  <si>
    <r>
      <rPr>
        <sz val="10"/>
        <color rgb="FF000000"/>
        <rFont val="微軟正黑體"/>
        <family val="2"/>
        <charset val="136"/>
      </rPr>
      <t>木門</t>
    </r>
  </si>
  <si>
    <t>140020</t>
  </si>
  <si>
    <r>
      <rPr>
        <sz val="10"/>
        <color rgb="FF000000"/>
        <rFont val="微軟正黑體"/>
        <family val="2"/>
        <charset val="136"/>
      </rPr>
      <t>建築用木製品</t>
    </r>
    <r>
      <rPr>
        <sz val="10"/>
        <color rgb="FF000000"/>
        <rFont val="Times New Roman"/>
        <family val="1"/>
      </rPr>
      <t>(</t>
    </r>
    <r>
      <rPr>
        <sz val="10"/>
        <color rgb="FF000000"/>
        <rFont val="微軟正黑體"/>
        <family val="2"/>
        <charset val="136"/>
      </rPr>
      <t>木門除外</t>
    </r>
    <r>
      <rPr>
        <sz val="10"/>
        <color rgb="FF000000"/>
        <rFont val="Times New Roman"/>
        <family val="1"/>
      </rPr>
      <t>)</t>
    </r>
  </si>
  <si>
    <t>140021</t>
  </si>
  <si>
    <r>
      <rPr>
        <sz val="10"/>
        <color rgb="FF000000"/>
        <rFont val="微軟正黑體"/>
        <family val="2"/>
        <charset val="136"/>
      </rPr>
      <t>木質容器</t>
    </r>
  </si>
  <si>
    <t>140022</t>
  </si>
  <si>
    <r>
      <rPr>
        <sz val="10"/>
        <color rgb="FF000000"/>
        <rFont val="微軟正黑體"/>
        <family val="2"/>
        <charset val="136"/>
      </rPr>
      <t>竹製品</t>
    </r>
    <r>
      <rPr>
        <sz val="10"/>
        <color rgb="FF000000"/>
        <rFont val="Times New Roman"/>
        <family val="1"/>
      </rPr>
      <t>(</t>
    </r>
    <r>
      <rPr>
        <sz val="10"/>
        <color rgb="FF000000"/>
        <rFont val="微軟正黑體"/>
        <family val="2"/>
        <charset val="136"/>
      </rPr>
      <t>家具除外</t>
    </r>
    <r>
      <rPr>
        <sz val="10"/>
        <color rgb="FF000000"/>
        <rFont val="Times New Roman"/>
        <family val="1"/>
      </rPr>
      <t>)</t>
    </r>
  </si>
  <si>
    <t>140023</t>
  </si>
  <si>
    <r>
      <rPr>
        <sz val="10"/>
        <color rgb="FF000000"/>
        <rFont val="微軟正黑體"/>
        <family val="2"/>
        <charset val="136"/>
      </rPr>
      <t>藤製品</t>
    </r>
    <r>
      <rPr>
        <sz val="10"/>
        <color rgb="FF000000"/>
        <rFont val="Times New Roman"/>
        <family val="1"/>
      </rPr>
      <t>(</t>
    </r>
    <r>
      <rPr>
        <sz val="10"/>
        <color rgb="FF000000"/>
        <rFont val="微軟正黑體"/>
        <family val="2"/>
        <charset val="136"/>
      </rPr>
      <t>家具除外</t>
    </r>
    <r>
      <rPr>
        <sz val="10"/>
        <color rgb="FF000000"/>
        <rFont val="Times New Roman"/>
        <family val="1"/>
      </rPr>
      <t>)</t>
    </r>
  </si>
  <si>
    <t>140024</t>
  </si>
  <si>
    <r>
      <rPr>
        <sz val="10"/>
        <color rgb="FF000000"/>
        <rFont val="微軟正黑體"/>
        <family val="2"/>
        <charset val="136"/>
      </rPr>
      <t>化粧單板</t>
    </r>
  </si>
  <si>
    <t>140025</t>
  </si>
  <si>
    <r>
      <rPr>
        <sz val="10"/>
        <color rgb="FF000000"/>
        <rFont val="微軟正黑體"/>
        <family val="2"/>
        <charset val="136"/>
      </rPr>
      <t>竹片</t>
    </r>
  </si>
  <si>
    <t>140099</t>
  </si>
  <si>
    <r>
      <rPr>
        <sz val="10"/>
        <color rgb="FF000000"/>
        <rFont val="微軟正黑體"/>
        <family val="2"/>
        <charset val="136"/>
      </rPr>
      <t>其他針葉樹製材</t>
    </r>
  </si>
  <si>
    <t>140199</t>
  </si>
  <si>
    <r>
      <rPr>
        <sz val="10"/>
        <color rgb="FF000000"/>
        <rFont val="微軟正黑體"/>
        <family val="2"/>
        <charset val="136"/>
      </rPr>
      <t>其他闊葉樹製材</t>
    </r>
  </si>
  <si>
    <t>140299</t>
  </si>
  <si>
    <r>
      <rPr>
        <sz val="10"/>
        <color rgb="FF000000"/>
        <rFont val="微軟正黑體"/>
        <family val="2"/>
        <charset val="136"/>
      </rPr>
      <t>其他素面合板</t>
    </r>
  </si>
  <si>
    <t>140399</t>
  </si>
  <si>
    <r>
      <rPr>
        <sz val="10"/>
        <color rgb="FF000000"/>
        <rFont val="微軟正黑體"/>
        <family val="2"/>
        <charset val="136"/>
      </rPr>
      <t>其他加工合板</t>
    </r>
  </si>
  <si>
    <t>140499</t>
  </si>
  <si>
    <r>
      <rPr>
        <sz val="10"/>
        <color rgb="FF000000"/>
        <rFont val="微軟正黑體"/>
        <family val="2"/>
        <charset val="136"/>
      </rPr>
      <t>其他組合木材</t>
    </r>
  </si>
  <si>
    <t>140599</t>
  </si>
  <si>
    <r>
      <rPr>
        <sz val="10"/>
        <color rgb="FF000000"/>
        <rFont val="微軟正黑體"/>
        <family val="2"/>
        <charset val="136"/>
      </rPr>
      <t>其他木製品</t>
    </r>
    <r>
      <rPr>
        <sz val="10"/>
        <color rgb="FF000000"/>
        <rFont val="Times New Roman"/>
        <family val="1"/>
      </rPr>
      <t>(</t>
    </r>
    <r>
      <rPr>
        <sz val="10"/>
        <color rgb="FF000000"/>
        <rFont val="微軟正黑體"/>
        <family val="2"/>
        <charset val="136"/>
      </rPr>
      <t>家具除外</t>
    </r>
    <r>
      <rPr>
        <sz val="10"/>
        <color rgb="FF000000"/>
        <rFont val="Times New Roman"/>
        <family val="1"/>
      </rPr>
      <t>)</t>
    </r>
  </si>
  <si>
    <t>140699</t>
  </si>
  <si>
    <r>
      <rPr>
        <sz val="10"/>
        <color rgb="FF000000"/>
        <rFont val="微軟正黑體"/>
        <family val="2"/>
        <charset val="136"/>
      </rPr>
      <t>其他竹藤類</t>
    </r>
  </si>
  <si>
    <r>
      <rPr>
        <sz val="10"/>
        <color rgb="FF000000"/>
        <rFont val="微軟正黑體"/>
        <family val="2"/>
        <charset val="136"/>
      </rPr>
      <t>木漿</t>
    </r>
  </si>
  <si>
    <r>
      <rPr>
        <sz val="10"/>
        <color rgb="FF000000"/>
        <rFont val="微軟正黑體"/>
        <family val="2"/>
        <charset val="136"/>
      </rPr>
      <t>廢紙漿</t>
    </r>
    <r>
      <rPr>
        <sz val="10"/>
        <color rgb="FF000000"/>
        <rFont val="Times New Roman"/>
        <family val="1"/>
      </rPr>
      <t>(</t>
    </r>
    <r>
      <rPr>
        <sz val="10"/>
        <color rgb="FF000000"/>
        <rFont val="微軟正黑體"/>
        <family val="2"/>
        <charset val="136"/>
      </rPr>
      <t>自用漿除外</t>
    </r>
    <r>
      <rPr>
        <sz val="10"/>
        <color rgb="FF000000"/>
        <rFont val="Times New Roman"/>
        <family val="1"/>
      </rPr>
      <t>)</t>
    </r>
  </si>
  <si>
    <r>
      <rPr>
        <sz val="10"/>
        <color rgb="FF000000"/>
        <rFont val="微軟正黑體"/>
        <family val="2"/>
        <charset val="136"/>
      </rPr>
      <t>銅版紙</t>
    </r>
  </si>
  <si>
    <r>
      <rPr>
        <sz val="10"/>
        <color rgb="FF000000"/>
        <rFont val="微軟正黑體"/>
        <family val="2"/>
        <charset val="136"/>
      </rPr>
      <t>塗佈紙</t>
    </r>
  </si>
  <si>
    <r>
      <rPr>
        <sz val="10"/>
        <color rgb="FF000000"/>
        <rFont val="微軟正黑體"/>
        <family val="2"/>
        <charset val="136"/>
      </rPr>
      <t>印刷書寫用紙</t>
    </r>
  </si>
  <si>
    <r>
      <rPr>
        <sz val="10"/>
        <color rgb="FF000000"/>
        <rFont val="微軟正黑體"/>
        <family val="2"/>
        <charset val="136"/>
      </rPr>
      <t>新聞紙</t>
    </r>
  </si>
  <si>
    <r>
      <rPr>
        <sz val="10"/>
        <color rgb="FF000000"/>
        <rFont val="微軟正黑體"/>
        <family val="2"/>
        <charset val="136"/>
      </rPr>
      <t>單光紙</t>
    </r>
    <r>
      <rPr>
        <sz val="10"/>
        <color rgb="FF000000"/>
        <rFont val="Times New Roman"/>
        <family val="1"/>
      </rPr>
      <t>(</t>
    </r>
    <r>
      <rPr>
        <sz val="10"/>
        <color rgb="FF000000"/>
        <rFont val="微軟正黑體"/>
        <family val="2"/>
        <charset val="136"/>
      </rPr>
      <t>招貼紙</t>
    </r>
    <r>
      <rPr>
        <sz val="10"/>
        <color rgb="FF000000"/>
        <rFont val="Times New Roman"/>
        <family val="1"/>
      </rPr>
      <t>)</t>
    </r>
  </si>
  <si>
    <t>150010</t>
  </si>
  <si>
    <r>
      <rPr>
        <sz val="10"/>
        <color rgb="FF000000"/>
        <rFont val="微軟正黑體"/>
        <family val="2"/>
        <charset val="136"/>
      </rPr>
      <t>包裝用紙</t>
    </r>
  </si>
  <si>
    <t>150011</t>
  </si>
  <si>
    <r>
      <rPr>
        <sz val="10"/>
        <color rgb="FF000000"/>
        <rFont val="微軟正黑體"/>
        <family val="2"/>
        <charset val="136"/>
      </rPr>
      <t>宣紙</t>
    </r>
  </si>
  <si>
    <t>150012</t>
  </si>
  <si>
    <r>
      <rPr>
        <sz val="10"/>
        <color rgb="FF000000"/>
        <rFont val="微軟正黑體"/>
        <family val="2"/>
        <charset val="136"/>
      </rPr>
      <t>棉紙</t>
    </r>
  </si>
  <si>
    <t>150014</t>
  </si>
  <si>
    <r>
      <rPr>
        <sz val="10"/>
        <color rgb="FF000000"/>
        <rFont val="微軟正黑體"/>
        <family val="2"/>
        <charset val="136"/>
      </rPr>
      <t>捲煙紙</t>
    </r>
  </si>
  <si>
    <t>150015</t>
  </si>
  <si>
    <r>
      <rPr>
        <sz val="10"/>
        <color rgb="FF000000"/>
        <rFont val="微軟正黑體"/>
        <family val="2"/>
        <charset val="136"/>
      </rPr>
      <t>牛皮紙</t>
    </r>
  </si>
  <si>
    <t>150017</t>
  </si>
  <si>
    <r>
      <rPr>
        <sz val="10"/>
        <color rgb="FF000000"/>
        <rFont val="微軟正黑體"/>
        <family val="2"/>
        <charset val="136"/>
      </rPr>
      <t>裱面紙板</t>
    </r>
    <r>
      <rPr>
        <sz val="10"/>
        <color rgb="FF000000"/>
        <rFont val="Times New Roman"/>
        <family val="1"/>
      </rPr>
      <t>(</t>
    </r>
    <r>
      <rPr>
        <sz val="10"/>
        <color rgb="FF000000"/>
        <rFont val="微軟正黑體"/>
        <family val="2"/>
        <charset val="136"/>
      </rPr>
      <t>牛皮紙板</t>
    </r>
    <r>
      <rPr>
        <sz val="10"/>
        <color rgb="FF000000"/>
        <rFont val="Times New Roman"/>
        <family val="1"/>
      </rPr>
      <t>)</t>
    </r>
  </si>
  <si>
    <t>150018</t>
  </si>
  <si>
    <r>
      <rPr>
        <sz val="10"/>
        <color rgb="FF000000"/>
        <rFont val="微軟正黑體"/>
        <family val="2"/>
        <charset val="136"/>
      </rPr>
      <t>白紙板</t>
    </r>
  </si>
  <si>
    <t>150019</t>
  </si>
  <si>
    <r>
      <rPr>
        <sz val="10"/>
        <color rgb="FF000000"/>
        <rFont val="微軟正黑體"/>
        <family val="2"/>
        <charset val="136"/>
      </rPr>
      <t>瓦楞芯紙</t>
    </r>
  </si>
  <si>
    <t>150021</t>
  </si>
  <si>
    <r>
      <rPr>
        <sz val="10"/>
        <color rgb="FF000000"/>
        <rFont val="微軟正黑體"/>
        <family val="2"/>
        <charset val="136"/>
      </rPr>
      <t>水泥紙袋</t>
    </r>
  </si>
  <si>
    <t>150023</t>
  </si>
  <si>
    <r>
      <rPr>
        <sz val="10"/>
        <color rgb="FF000000"/>
        <rFont val="微軟正黑體"/>
        <family val="2"/>
        <charset val="136"/>
      </rPr>
      <t>瓦楞紙箱</t>
    </r>
    <r>
      <rPr>
        <sz val="10"/>
        <color rgb="FF000000"/>
        <rFont val="Times New Roman"/>
        <family val="1"/>
      </rPr>
      <t>(</t>
    </r>
    <r>
      <rPr>
        <sz val="10"/>
        <color rgb="FF000000"/>
        <rFont val="微軟正黑體"/>
        <family val="2"/>
        <charset val="136"/>
      </rPr>
      <t>板</t>
    </r>
    <r>
      <rPr>
        <sz val="10"/>
        <color rgb="FF000000"/>
        <rFont val="Times New Roman"/>
        <family val="1"/>
      </rPr>
      <t>)</t>
    </r>
  </si>
  <si>
    <t>150025</t>
  </si>
  <si>
    <r>
      <rPr>
        <sz val="10"/>
        <color rgb="FF000000"/>
        <rFont val="微軟正黑體"/>
        <family val="2"/>
        <charset val="136"/>
      </rPr>
      <t>衛生紙</t>
    </r>
  </si>
  <si>
    <t>150026</t>
  </si>
  <si>
    <r>
      <rPr>
        <sz val="10"/>
        <color rgb="FF000000"/>
        <rFont val="微軟正黑體"/>
        <family val="2"/>
        <charset val="136"/>
      </rPr>
      <t>面紙</t>
    </r>
  </si>
  <si>
    <t>150027</t>
  </si>
  <si>
    <r>
      <rPr>
        <sz val="10"/>
        <color rgb="FF000000"/>
        <rFont val="微軟正黑體"/>
        <family val="2"/>
        <charset val="136"/>
      </rPr>
      <t>紙巾、紙餐巾</t>
    </r>
  </si>
  <si>
    <t>150029</t>
  </si>
  <si>
    <r>
      <rPr>
        <sz val="10"/>
        <color rgb="FF000000"/>
        <rFont val="微軟正黑體"/>
        <family val="2"/>
        <charset val="136"/>
      </rPr>
      <t>紙尿布</t>
    </r>
    <r>
      <rPr>
        <sz val="10"/>
        <color rgb="FF000000"/>
        <rFont val="Times New Roman"/>
        <family val="1"/>
      </rPr>
      <t>(</t>
    </r>
    <r>
      <rPr>
        <sz val="10"/>
        <color rgb="FF000000"/>
        <rFont val="微軟正黑體"/>
        <family val="2"/>
        <charset val="136"/>
      </rPr>
      <t>含片、褲</t>
    </r>
    <r>
      <rPr>
        <sz val="10"/>
        <color rgb="FF000000"/>
        <rFont val="Times New Roman"/>
        <family val="1"/>
      </rPr>
      <t>)</t>
    </r>
  </si>
  <si>
    <t>150030</t>
  </si>
  <si>
    <r>
      <rPr>
        <sz val="10"/>
        <color rgb="FF000000"/>
        <rFont val="微軟正黑體"/>
        <family val="2"/>
        <charset val="136"/>
      </rPr>
      <t>衛生棉</t>
    </r>
    <r>
      <rPr>
        <sz val="10"/>
        <color rgb="FF000000"/>
        <rFont val="Times New Roman"/>
        <family val="1"/>
      </rPr>
      <t>(</t>
    </r>
    <r>
      <rPr>
        <sz val="10"/>
        <color rgb="FF000000"/>
        <rFont val="微軟正黑體"/>
        <family val="2"/>
        <charset val="136"/>
      </rPr>
      <t>護墊</t>
    </r>
    <r>
      <rPr>
        <sz val="10"/>
        <color rgb="FF000000"/>
        <rFont val="Times New Roman"/>
        <family val="1"/>
      </rPr>
      <t>)</t>
    </r>
  </si>
  <si>
    <t>150031</t>
  </si>
  <si>
    <r>
      <rPr>
        <sz val="10"/>
        <color rgb="FF000000"/>
        <rFont val="微軟正黑體"/>
        <family val="2"/>
        <charset val="136"/>
      </rPr>
      <t>化妝棉</t>
    </r>
  </si>
  <si>
    <t>150032</t>
  </si>
  <si>
    <r>
      <rPr>
        <sz val="10"/>
        <color rgb="FF000000"/>
        <rFont val="微軟正黑體"/>
        <family val="2"/>
        <charset val="136"/>
      </rPr>
      <t>影印紙</t>
    </r>
  </si>
  <si>
    <t>150033</t>
  </si>
  <si>
    <r>
      <rPr>
        <sz val="10"/>
        <color rgb="FF000000"/>
        <rFont val="微軟正黑體"/>
        <family val="2"/>
        <charset val="136"/>
      </rPr>
      <t>電腦報表紙</t>
    </r>
  </si>
  <si>
    <t>150034</t>
  </si>
  <si>
    <r>
      <rPr>
        <sz val="10"/>
        <color rgb="FF000000"/>
        <rFont val="微軟正黑體"/>
        <family val="2"/>
        <charset val="136"/>
      </rPr>
      <t>膠質紙</t>
    </r>
    <r>
      <rPr>
        <sz val="10"/>
        <color rgb="FF000000"/>
        <rFont val="Times New Roman"/>
        <family val="1"/>
      </rPr>
      <t>(</t>
    </r>
    <r>
      <rPr>
        <sz val="10"/>
        <color rgb="FF000000"/>
        <rFont val="微軟正黑體"/>
        <family val="2"/>
        <charset val="136"/>
      </rPr>
      <t>不含紙黏膠帶</t>
    </r>
    <r>
      <rPr>
        <sz val="10"/>
        <color rgb="FF000000"/>
        <rFont val="Times New Roman"/>
        <family val="1"/>
      </rPr>
      <t>)</t>
    </r>
  </si>
  <si>
    <t>150035</t>
  </si>
  <si>
    <r>
      <rPr>
        <sz val="10"/>
        <color rgb="FF000000"/>
        <rFont val="微軟正黑體"/>
        <family val="2"/>
        <charset val="136"/>
      </rPr>
      <t>玻璃紙</t>
    </r>
  </si>
  <si>
    <t>150036</t>
  </si>
  <si>
    <r>
      <rPr>
        <sz val="10"/>
        <color rgb="FF000000"/>
        <rFont val="微軟正黑體"/>
        <family val="2"/>
        <charset val="136"/>
      </rPr>
      <t>神紙（冥紙）</t>
    </r>
  </si>
  <si>
    <t>150037</t>
  </si>
  <si>
    <r>
      <rPr>
        <sz val="10"/>
        <color rgb="FF000000"/>
        <rFont val="微軟正黑體"/>
        <family val="2"/>
        <charset val="136"/>
      </rPr>
      <t>基紙</t>
    </r>
  </si>
  <si>
    <t>150038</t>
  </si>
  <si>
    <r>
      <rPr>
        <sz val="10"/>
        <color rgb="FF000000"/>
        <rFont val="微軟正黑體"/>
        <family val="2"/>
        <charset val="136"/>
      </rPr>
      <t>感光紙</t>
    </r>
    <r>
      <rPr>
        <sz val="10"/>
        <color rgb="FF000000"/>
        <rFont val="Times New Roman"/>
        <family val="1"/>
      </rPr>
      <t>(</t>
    </r>
    <r>
      <rPr>
        <sz val="10"/>
        <color rgb="FF000000"/>
        <rFont val="微軟正黑體"/>
        <family val="2"/>
        <charset val="136"/>
      </rPr>
      <t>相紙</t>
    </r>
    <r>
      <rPr>
        <sz val="10"/>
        <color rgb="FF000000"/>
        <rFont val="Times New Roman"/>
        <family val="1"/>
      </rPr>
      <t>)</t>
    </r>
  </si>
  <si>
    <t>150041</t>
  </si>
  <si>
    <r>
      <rPr>
        <sz val="10"/>
        <color rgb="FF000000"/>
        <rFont val="微軟正黑體"/>
        <family val="2"/>
        <charset val="136"/>
      </rPr>
      <t>化學紙漿</t>
    </r>
  </si>
  <si>
    <t>150042</t>
  </si>
  <si>
    <r>
      <rPr>
        <sz val="10"/>
        <color rgb="FF000000"/>
        <rFont val="微軟正黑體"/>
        <family val="2"/>
        <charset val="136"/>
      </rPr>
      <t>半化學紙漿</t>
    </r>
  </si>
  <si>
    <t>150043</t>
  </si>
  <si>
    <r>
      <rPr>
        <sz val="10"/>
        <color rgb="FF000000"/>
        <rFont val="微軟正黑體"/>
        <family val="2"/>
        <charset val="136"/>
      </rPr>
      <t>機械紙漿</t>
    </r>
  </si>
  <si>
    <t>150044</t>
  </si>
  <si>
    <r>
      <rPr>
        <sz val="10"/>
        <color rgb="FF000000"/>
        <rFont val="微軟正黑體"/>
        <family val="2"/>
        <charset val="136"/>
      </rPr>
      <t>擦手紙</t>
    </r>
  </si>
  <si>
    <t>150045</t>
  </si>
  <si>
    <r>
      <rPr>
        <sz val="10"/>
        <color rgb="FF000000"/>
        <rFont val="微軟正黑體"/>
        <family val="2"/>
        <charset val="136"/>
      </rPr>
      <t>銅西卡紙</t>
    </r>
  </si>
  <si>
    <t>150046</t>
  </si>
  <si>
    <r>
      <rPr>
        <sz val="10"/>
        <color rgb="FF000000"/>
        <rFont val="微軟正黑體"/>
        <family val="2"/>
        <charset val="136"/>
      </rPr>
      <t>西卡紙</t>
    </r>
  </si>
  <si>
    <t>150047</t>
  </si>
  <si>
    <r>
      <rPr>
        <sz val="10"/>
        <color rgb="FF000000"/>
        <rFont val="微軟正黑體"/>
        <family val="2"/>
        <charset val="136"/>
      </rPr>
      <t>紙管紙板</t>
    </r>
  </si>
  <si>
    <t>150099</t>
  </si>
  <si>
    <r>
      <rPr>
        <sz val="10"/>
        <color rgb="FF000000"/>
        <rFont val="微軟正黑體"/>
        <family val="2"/>
        <charset val="136"/>
      </rPr>
      <t>其他紙漿</t>
    </r>
  </si>
  <si>
    <t>150199</t>
  </si>
  <si>
    <r>
      <rPr>
        <sz val="10"/>
        <color rgb="FF000000"/>
        <rFont val="微軟正黑體"/>
        <family val="2"/>
        <charset val="136"/>
      </rPr>
      <t>其他文化用紙</t>
    </r>
  </si>
  <si>
    <t>150299</t>
  </si>
  <si>
    <r>
      <rPr>
        <sz val="10"/>
        <color rgb="FF000000"/>
        <rFont val="微軟正黑體"/>
        <family val="2"/>
        <charset val="136"/>
      </rPr>
      <t>其他中式紙張</t>
    </r>
  </si>
  <si>
    <t>150399</t>
  </si>
  <si>
    <r>
      <rPr>
        <sz val="10"/>
        <color rgb="FF000000"/>
        <rFont val="微軟正黑體"/>
        <family val="2"/>
        <charset val="136"/>
      </rPr>
      <t>其他紙張</t>
    </r>
  </si>
  <si>
    <t>150499</t>
  </si>
  <si>
    <r>
      <rPr>
        <sz val="10"/>
        <color rgb="FF000000"/>
        <rFont val="微軟正黑體"/>
        <family val="2"/>
        <charset val="136"/>
      </rPr>
      <t>其他紙板</t>
    </r>
  </si>
  <si>
    <t>150599</t>
  </si>
  <si>
    <r>
      <rPr>
        <sz val="10"/>
        <color rgb="FF000000"/>
        <rFont val="微軟正黑體"/>
        <family val="2"/>
        <charset val="136"/>
      </rPr>
      <t>其他紙袋</t>
    </r>
  </si>
  <si>
    <t>150699</t>
  </si>
  <si>
    <r>
      <rPr>
        <sz val="10"/>
        <color rgb="FF000000"/>
        <rFont val="微軟正黑體"/>
        <family val="2"/>
        <charset val="136"/>
      </rPr>
      <t>其他紙容器</t>
    </r>
  </si>
  <si>
    <t>150799</t>
  </si>
  <si>
    <r>
      <rPr>
        <sz val="10"/>
        <color rgb="FF000000"/>
        <rFont val="微軟正黑體"/>
        <family val="2"/>
        <charset val="136"/>
      </rPr>
      <t>其他家庭用紙</t>
    </r>
  </si>
  <si>
    <t>150899</t>
  </si>
  <si>
    <r>
      <rPr>
        <sz val="10"/>
        <color rgb="FF000000"/>
        <rFont val="微軟正黑體"/>
        <family val="2"/>
        <charset val="136"/>
      </rPr>
      <t>其他加工紙</t>
    </r>
  </si>
  <si>
    <r>
      <rPr>
        <sz val="10"/>
        <color rgb="FF000000"/>
        <rFont val="微軟正黑體"/>
        <family val="2"/>
        <charset val="136"/>
      </rPr>
      <t>其他紙製品</t>
    </r>
  </si>
  <si>
    <r>
      <rPr>
        <sz val="10"/>
        <color rgb="FF000000"/>
        <rFont val="微軟正黑體"/>
        <family val="2"/>
        <charset val="136"/>
      </rPr>
      <t>書籍印刷品</t>
    </r>
  </si>
  <si>
    <r>
      <rPr>
        <sz val="10"/>
        <color rgb="FF000000"/>
        <rFont val="微軟正黑體"/>
        <family val="2"/>
        <charset val="136"/>
      </rPr>
      <t>報紙印刷品</t>
    </r>
  </si>
  <si>
    <r>
      <rPr>
        <sz val="10"/>
        <color rgb="FF000000"/>
        <rFont val="微軟正黑體"/>
        <family val="2"/>
        <charset val="136"/>
      </rPr>
      <t>名片印製品</t>
    </r>
  </si>
  <si>
    <r>
      <rPr>
        <sz val="10"/>
        <color rgb="FF000000"/>
        <rFont val="微軟正黑體"/>
        <family val="2"/>
        <charset val="136"/>
      </rPr>
      <t>貼紙印製品</t>
    </r>
  </si>
  <si>
    <r>
      <rPr>
        <sz val="10"/>
        <color rgb="FF000000"/>
        <rFont val="微軟正黑體"/>
        <family val="2"/>
        <charset val="136"/>
      </rPr>
      <t>喜帖印製品</t>
    </r>
  </si>
  <si>
    <r>
      <rPr>
        <sz val="10"/>
        <color rgb="FF000000"/>
        <rFont val="微軟正黑體"/>
        <family val="2"/>
        <charset val="136"/>
      </rPr>
      <t>皮革材印刷品</t>
    </r>
  </si>
  <si>
    <t>160007</t>
  </si>
  <si>
    <r>
      <rPr>
        <sz val="10"/>
        <color rgb="FF000000"/>
        <rFont val="微軟正黑體"/>
        <family val="2"/>
        <charset val="136"/>
      </rPr>
      <t>金屬材印刷品</t>
    </r>
  </si>
  <si>
    <t>160008</t>
  </si>
  <si>
    <r>
      <rPr>
        <sz val="10"/>
        <color rgb="FF000000"/>
        <rFont val="微軟正黑體"/>
        <family val="2"/>
        <charset val="136"/>
      </rPr>
      <t>塑膠材印刷品</t>
    </r>
  </si>
  <si>
    <r>
      <rPr>
        <sz val="10"/>
        <color rgb="FF000000"/>
        <rFont val="微軟正黑體"/>
        <family val="2"/>
        <charset val="136"/>
      </rPr>
      <t>樹脂材印刷品</t>
    </r>
  </si>
  <si>
    <t>160010</t>
  </si>
  <si>
    <r>
      <rPr>
        <sz val="10"/>
        <color rgb="FF000000"/>
        <rFont val="微軟正黑體"/>
        <family val="2"/>
        <charset val="136"/>
      </rPr>
      <t>橡膠材印刷品</t>
    </r>
  </si>
  <si>
    <r>
      <rPr>
        <sz val="10"/>
        <color rgb="FF000000"/>
        <rFont val="微軟正黑體"/>
        <family val="2"/>
        <charset val="136"/>
      </rPr>
      <t>製版品</t>
    </r>
  </si>
  <si>
    <r>
      <rPr>
        <sz val="10"/>
        <color rgb="FF000000"/>
        <rFont val="微軟正黑體"/>
        <family val="2"/>
        <charset val="136"/>
      </rPr>
      <t>印刷品裝訂及代工</t>
    </r>
  </si>
  <si>
    <r>
      <rPr>
        <sz val="10"/>
        <color rgb="FF000000"/>
        <rFont val="微軟正黑體"/>
        <family val="2"/>
        <charset val="136"/>
      </rPr>
      <t>印刷版</t>
    </r>
  </si>
  <si>
    <t>160016</t>
  </si>
  <si>
    <r>
      <rPr>
        <sz val="10"/>
        <color rgb="FF000000"/>
        <rFont val="微軟正黑體"/>
        <family val="2"/>
        <charset val="136"/>
      </rPr>
      <t>母版</t>
    </r>
  </si>
  <si>
    <t>160017</t>
  </si>
  <si>
    <r>
      <rPr>
        <sz val="10"/>
        <color rgb="FF000000"/>
        <rFont val="微軟正黑體"/>
        <family val="2"/>
        <charset val="136"/>
      </rPr>
      <t>光碟複製</t>
    </r>
  </si>
  <si>
    <t>160018</t>
  </si>
  <si>
    <r>
      <rPr>
        <sz val="10"/>
        <color rgb="FF000000"/>
        <rFont val="微軟正黑體"/>
        <family val="2"/>
        <charset val="136"/>
      </rPr>
      <t>唱片複製</t>
    </r>
  </si>
  <si>
    <r>
      <rPr>
        <sz val="10"/>
        <color rgb="FF000000"/>
        <rFont val="微軟正黑體"/>
        <family val="2"/>
        <charset val="136"/>
      </rPr>
      <t>錄音帶複製</t>
    </r>
  </si>
  <si>
    <t>160020</t>
  </si>
  <si>
    <r>
      <rPr>
        <sz val="10"/>
        <color rgb="FF000000"/>
        <rFont val="微軟正黑體"/>
        <family val="2"/>
        <charset val="136"/>
      </rPr>
      <t>錄影帶複製</t>
    </r>
  </si>
  <si>
    <r>
      <rPr>
        <sz val="10"/>
        <color rgb="FF000000"/>
        <rFont val="微軟正黑體"/>
        <family val="2"/>
        <charset val="136"/>
      </rPr>
      <t>銘版印刷品</t>
    </r>
  </si>
  <si>
    <r>
      <rPr>
        <sz val="10"/>
        <color rgb="FF000000"/>
        <rFont val="微軟正黑體"/>
        <family val="2"/>
        <charset val="136"/>
      </rPr>
      <t>建材印刷品</t>
    </r>
  </si>
  <si>
    <t>160023</t>
  </si>
  <si>
    <r>
      <rPr>
        <sz val="10"/>
        <color rgb="FF000000"/>
        <rFont val="微軟正黑體"/>
        <family val="2"/>
        <charset val="136"/>
      </rPr>
      <t>玻璃、陶瓷印刷品</t>
    </r>
  </si>
  <si>
    <t>160024</t>
  </si>
  <si>
    <r>
      <rPr>
        <sz val="10"/>
        <color rgb="FF000000"/>
        <rFont val="微軟正黑體"/>
        <family val="2"/>
        <charset val="136"/>
      </rPr>
      <t>木板印刷品</t>
    </r>
  </si>
  <si>
    <t>160026</t>
  </si>
  <si>
    <r>
      <rPr>
        <sz val="10"/>
        <color rgb="FF000000"/>
        <rFont val="微軟正黑體"/>
        <family val="2"/>
        <charset val="136"/>
      </rPr>
      <t>標籤、商標印刷品</t>
    </r>
  </si>
  <si>
    <t>160027</t>
  </si>
  <si>
    <r>
      <rPr>
        <sz val="10"/>
        <color rgb="FF000000"/>
        <rFont val="微軟正黑體"/>
        <family val="2"/>
        <charset val="136"/>
      </rPr>
      <t>證券、帳冊、商業表格印刷品</t>
    </r>
  </si>
  <si>
    <t>160099</t>
  </si>
  <si>
    <r>
      <rPr>
        <sz val="10"/>
        <color rgb="FF000000"/>
        <rFont val="微軟正黑體"/>
        <family val="2"/>
        <charset val="136"/>
      </rPr>
      <t>其他材質印刷品</t>
    </r>
  </si>
  <si>
    <t>160199</t>
  </si>
  <si>
    <r>
      <rPr>
        <sz val="10"/>
        <color rgb="FF000000"/>
        <rFont val="微軟正黑體"/>
        <family val="2"/>
        <charset val="136"/>
      </rPr>
      <t>其他印刷品</t>
    </r>
  </si>
  <si>
    <r>
      <rPr>
        <sz val="10"/>
        <color rgb="FF000000"/>
        <rFont val="微軟正黑體"/>
        <family val="2"/>
        <charset val="136"/>
      </rPr>
      <t>航空汽油</t>
    </r>
  </si>
  <si>
    <r>
      <rPr>
        <sz val="10"/>
        <color rgb="FF000000"/>
        <rFont val="微軟正黑體"/>
        <family val="2"/>
        <charset val="136"/>
      </rPr>
      <t>生質柴油</t>
    </r>
  </si>
  <si>
    <r>
      <rPr>
        <sz val="10"/>
        <color rgb="FF000000"/>
        <rFont val="微軟正黑體"/>
        <family val="2"/>
        <charset val="136"/>
      </rPr>
      <t>燃料油</t>
    </r>
  </si>
  <si>
    <r>
      <rPr>
        <sz val="10"/>
        <color rgb="FF000000"/>
        <rFont val="微軟正黑體"/>
        <family val="2"/>
        <charset val="136"/>
      </rPr>
      <t>潤滑油基礎油</t>
    </r>
  </si>
  <si>
    <r>
      <rPr>
        <sz val="10"/>
        <color rgb="FF000000"/>
        <rFont val="微軟正黑體"/>
        <family val="2"/>
        <charset val="136"/>
      </rPr>
      <t>石油腦</t>
    </r>
    <r>
      <rPr>
        <sz val="10"/>
        <color rgb="FF000000"/>
        <rFont val="Times New Roman"/>
        <family val="1"/>
      </rPr>
      <t>(</t>
    </r>
    <r>
      <rPr>
        <sz val="10"/>
        <color rgb="FF000000"/>
        <rFont val="微軟正黑體"/>
        <family val="2"/>
        <charset val="136"/>
      </rPr>
      <t>輕油</t>
    </r>
    <r>
      <rPr>
        <sz val="10"/>
        <color rgb="FF000000"/>
        <rFont val="Times New Roman"/>
        <family val="1"/>
      </rPr>
      <t>)</t>
    </r>
  </si>
  <si>
    <r>
      <rPr>
        <sz val="10"/>
        <color rgb="FF000000"/>
        <rFont val="微軟正黑體"/>
        <family val="2"/>
        <charset val="136"/>
      </rPr>
      <t>溶劑油</t>
    </r>
  </si>
  <si>
    <r>
      <rPr>
        <sz val="10"/>
        <color rgb="FF000000"/>
        <rFont val="微軟正黑體"/>
        <family val="2"/>
        <charset val="136"/>
      </rPr>
      <t>片狀柏油</t>
    </r>
    <r>
      <rPr>
        <sz val="10"/>
        <color rgb="FF000000"/>
        <rFont val="Times New Roman"/>
        <family val="1"/>
      </rPr>
      <t>(</t>
    </r>
    <r>
      <rPr>
        <sz val="10"/>
        <color rgb="FF000000"/>
        <rFont val="微軟正黑體"/>
        <family val="2"/>
        <charset val="136"/>
      </rPr>
      <t>瀝青</t>
    </r>
    <r>
      <rPr>
        <sz val="10"/>
        <color rgb="FF000000"/>
        <rFont val="Times New Roman"/>
        <family val="1"/>
      </rPr>
      <t>)</t>
    </r>
  </si>
  <si>
    <r>
      <rPr>
        <sz val="10"/>
        <color rgb="FF000000"/>
        <rFont val="微軟正黑體"/>
        <family val="2"/>
        <charset val="136"/>
      </rPr>
      <t>塊狀瀝青，柏油</t>
    </r>
  </si>
  <si>
    <r>
      <rPr>
        <sz val="10"/>
        <color rgb="FF000000"/>
        <rFont val="微軟正黑體"/>
        <family val="2"/>
        <charset val="136"/>
      </rPr>
      <t>瀝青膠泥</t>
    </r>
  </si>
  <si>
    <r>
      <rPr>
        <sz val="10"/>
        <color rgb="FF000000"/>
        <rFont val="微軟正黑體"/>
        <family val="2"/>
        <charset val="136"/>
      </rPr>
      <t>柏油</t>
    </r>
    <r>
      <rPr>
        <sz val="10"/>
        <color rgb="FF000000"/>
        <rFont val="Times New Roman"/>
        <family val="1"/>
      </rPr>
      <t>(</t>
    </r>
    <r>
      <rPr>
        <sz val="10"/>
        <color rgb="FF000000"/>
        <rFont val="微軟正黑體"/>
        <family val="2"/>
        <charset val="136"/>
      </rPr>
      <t>瀝青</t>
    </r>
    <r>
      <rPr>
        <sz val="10"/>
        <color rgb="FF000000"/>
        <rFont val="Times New Roman"/>
        <family val="1"/>
      </rPr>
      <t>)</t>
    </r>
  </si>
  <si>
    <r>
      <rPr>
        <sz val="10"/>
        <color rgb="FF000000"/>
        <rFont val="微軟正黑體"/>
        <family val="2"/>
        <charset val="136"/>
      </rPr>
      <t>淬火油</t>
    </r>
  </si>
  <si>
    <r>
      <rPr>
        <sz val="10"/>
        <color rgb="FF000000"/>
        <rFont val="微軟正黑體"/>
        <family val="2"/>
        <charset val="136"/>
      </rPr>
      <t>礦物油</t>
    </r>
  </si>
  <si>
    <r>
      <rPr>
        <sz val="10"/>
        <color rgb="FF000000"/>
        <rFont val="微軟正黑體"/>
        <family val="2"/>
        <charset val="136"/>
      </rPr>
      <t>防銹油</t>
    </r>
  </si>
  <si>
    <r>
      <rPr>
        <sz val="10"/>
        <color rgb="FF000000"/>
        <rFont val="微軟正黑體"/>
        <family val="2"/>
        <charset val="136"/>
      </rPr>
      <t>去漬油</t>
    </r>
  </si>
  <si>
    <r>
      <rPr>
        <sz val="10"/>
        <color rgb="FF000000"/>
        <rFont val="微軟正黑體"/>
        <family val="2"/>
        <charset val="136"/>
      </rPr>
      <t>油壓油</t>
    </r>
  </si>
  <si>
    <t>170025</t>
  </si>
  <si>
    <r>
      <rPr>
        <sz val="10"/>
        <color rgb="FF000000"/>
        <rFont val="微軟正黑體"/>
        <family val="2"/>
        <charset val="136"/>
      </rPr>
      <t>伸線油</t>
    </r>
  </si>
  <si>
    <t>170026</t>
  </si>
  <si>
    <r>
      <rPr>
        <sz val="10"/>
        <color rgb="FF000000"/>
        <rFont val="微軟正黑體"/>
        <family val="2"/>
        <charset val="136"/>
      </rPr>
      <t>切削油</t>
    </r>
  </si>
  <si>
    <t>170027</t>
  </si>
  <si>
    <r>
      <rPr>
        <sz val="10"/>
        <color rgb="FF000000"/>
        <rFont val="微軟正黑體"/>
        <family val="2"/>
        <charset val="136"/>
      </rPr>
      <t>石蠟</t>
    </r>
  </si>
  <si>
    <t>170028</t>
  </si>
  <si>
    <t>170029</t>
  </si>
  <si>
    <t>170030</t>
  </si>
  <si>
    <t>170031</t>
  </si>
  <si>
    <t>170032</t>
  </si>
  <si>
    <t>170033</t>
  </si>
  <si>
    <t>170034</t>
  </si>
  <si>
    <r>
      <rPr>
        <sz val="10"/>
        <color rgb="FF000000"/>
        <rFont val="微軟正黑體"/>
        <family val="2"/>
        <charset val="136"/>
      </rPr>
      <t>甲種漁船用油</t>
    </r>
  </si>
  <si>
    <t>170035</t>
  </si>
  <si>
    <r>
      <rPr>
        <sz val="10"/>
        <color rgb="FF000000"/>
        <rFont val="微軟正黑體"/>
        <family val="2"/>
        <charset val="136"/>
      </rPr>
      <t>機油</t>
    </r>
  </si>
  <si>
    <t>170036</t>
  </si>
  <si>
    <r>
      <rPr>
        <sz val="10"/>
        <color rgb="FF000000"/>
        <rFont val="微軟正黑體"/>
        <family val="2"/>
        <charset val="136"/>
      </rPr>
      <t>石油腦</t>
    </r>
    <r>
      <rPr>
        <sz val="10"/>
        <color rgb="FF000000"/>
        <rFont val="Times New Roman"/>
        <family val="1"/>
      </rPr>
      <t>(</t>
    </r>
    <r>
      <rPr>
        <sz val="10"/>
        <color rgb="FF000000"/>
        <rFont val="微軟正黑體"/>
        <family val="2"/>
        <charset val="136"/>
      </rPr>
      <t>重油</t>
    </r>
    <r>
      <rPr>
        <sz val="10"/>
        <color rgb="FF000000"/>
        <rFont val="Times New Roman"/>
        <family val="1"/>
      </rPr>
      <t>)</t>
    </r>
  </si>
  <si>
    <t>170037</t>
  </si>
  <si>
    <r>
      <rPr>
        <sz val="10"/>
        <color rgb="FF000000"/>
        <rFont val="微軟正黑體"/>
        <family val="2"/>
        <charset val="136"/>
      </rPr>
      <t>輕製氣油</t>
    </r>
  </si>
  <si>
    <t>170038</t>
  </si>
  <si>
    <r>
      <rPr>
        <sz val="10"/>
        <color rgb="FF000000"/>
        <rFont val="微軟正黑體"/>
        <family val="2"/>
        <charset val="136"/>
      </rPr>
      <t>下腳油燃料</t>
    </r>
  </si>
  <si>
    <t>170039</t>
  </si>
  <si>
    <r>
      <rPr>
        <sz val="10"/>
        <color rgb="FF000000"/>
        <rFont val="微軟正黑體"/>
        <family val="2"/>
        <charset val="136"/>
      </rPr>
      <t>矽油</t>
    </r>
  </si>
  <si>
    <t>170040</t>
  </si>
  <si>
    <t>170041</t>
  </si>
  <si>
    <r>
      <rPr>
        <sz val="10"/>
        <color rgb="FF000000"/>
        <rFont val="微軟正黑體"/>
        <family val="2"/>
        <charset val="136"/>
      </rPr>
      <t>油渣</t>
    </r>
  </si>
  <si>
    <t>170042</t>
  </si>
  <si>
    <t>170043</t>
  </si>
  <si>
    <r>
      <rPr>
        <sz val="10"/>
        <color rgb="FF000000"/>
        <rFont val="微軟正黑體"/>
        <family val="2"/>
        <charset val="136"/>
      </rPr>
      <t>燃料油摻配用之脂肪酸甲酯</t>
    </r>
  </si>
  <si>
    <t>170044</t>
  </si>
  <si>
    <r>
      <rPr>
        <sz val="10"/>
        <color rgb="FF000000"/>
        <rFont val="微軟正黑體"/>
        <family val="2"/>
        <charset val="136"/>
      </rPr>
      <t>固體再生燃料</t>
    </r>
    <r>
      <rPr>
        <sz val="10"/>
        <color rgb="FF000000"/>
        <rFont val="Times New Roman"/>
        <family val="1"/>
      </rPr>
      <t>(SRF)</t>
    </r>
  </si>
  <si>
    <t>170199</t>
  </si>
  <si>
    <r>
      <rPr>
        <sz val="10"/>
        <color rgb="FF000000"/>
        <rFont val="微軟正黑體"/>
        <family val="2"/>
        <charset val="136"/>
      </rPr>
      <t>其他石油煉製品</t>
    </r>
  </si>
  <si>
    <t>170299</t>
  </si>
  <si>
    <r>
      <rPr>
        <sz val="10"/>
        <color rgb="FF000000"/>
        <rFont val="微軟正黑體"/>
        <family val="2"/>
        <charset val="136"/>
      </rPr>
      <t>其他石油及煤製品</t>
    </r>
  </si>
  <si>
    <t>170399</t>
  </si>
  <si>
    <t>170499</t>
  </si>
  <si>
    <r>
      <rPr>
        <sz val="10"/>
        <color rgb="FF000000"/>
        <rFont val="微軟正黑體"/>
        <family val="2"/>
        <charset val="136"/>
      </rPr>
      <t>其他瀝青</t>
    </r>
  </si>
  <si>
    <r>
      <rPr>
        <sz val="10"/>
        <color rgb="FF000000"/>
        <rFont val="微軟正黑體"/>
        <family val="2"/>
        <charset val="136"/>
      </rPr>
      <t>氧氣</t>
    </r>
  </si>
  <si>
    <r>
      <rPr>
        <sz val="10"/>
        <color rgb="FF000000"/>
        <rFont val="微軟正黑體"/>
        <family val="2"/>
        <charset val="136"/>
      </rPr>
      <t>液氧</t>
    </r>
  </si>
  <si>
    <r>
      <rPr>
        <sz val="10"/>
        <color rgb="FF000000"/>
        <rFont val="微軟正黑體"/>
        <family val="2"/>
        <charset val="136"/>
      </rPr>
      <t>氫氣</t>
    </r>
  </si>
  <si>
    <r>
      <rPr>
        <sz val="10"/>
        <color rgb="FF000000"/>
        <rFont val="微軟正黑體"/>
        <family val="2"/>
        <charset val="136"/>
      </rPr>
      <t>氮氣</t>
    </r>
  </si>
  <si>
    <r>
      <rPr>
        <sz val="10"/>
        <color rgb="FF000000"/>
        <rFont val="微軟正黑體"/>
        <family val="2"/>
        <charset val="136"/>
      </rPr>
      <t>液氮</t>
    </r>
  </si>
  <si>
    <r>
      <rPr>
        <sz val="10"/>
        <color rgb="FF000000"/>
        <rFont val="微軟正黑體"/>
        <family val="2"/>
        <charset val="136"/>
      </rPr>
      <t>氯氣</t>
    </r>
  </si>
  <si>
    <t>180007</t>
  </si>
  <si>
    <r>
      <rPr>
        <sz val="10"/>
        <color rgb="FF000000"/>
        <rFont val="微軟正黑體"/>
        <family val="2"/>
        <charset val="136"/>
      </rPr>
      <t>液氯</t>
    </r>
  </si>
  <si>
    <t>180008</t>
  </si>
  <si>
    <r>
      <rPr>
        <sz val="10"/>
        <color rgb="FF000000"/>
        <rFont val="微軟正黑體"/>
        <family val="2"/>
        <charset val="136"/>
      </rPr>
      <t>氬氣</t>
    </r>
  </si>
  <si>
    <r>
      <rPr>
        <sz val="10"/>
        <color rgb="FF000000"/>
        <rFont val="微軟正黑體"/>
        <family val="2"/>
        <charset val="136"/>
      </rPr>
      <t>液氫</t>
    </r>
  </si>
  <si>
    <t>180010</t>
  </si>
  <si>
    <r>
      <rPr>
        <sz val="10"/>
        <color rgb="FF000000"/>
        <rFont val="微軟正黑體"/>
        <family val="2"/>
        <charset val="136"/>
      </rPr>
      <t>液氬</t>
    </r>
  </si>
  <si>
    <r>
      <rPr>
        <sz val="10"/>
        <color rgb="FF000000"/>
        <rFont val="微軟正黑體"/>
        <family val="2"/>
        <charset val="136"/>
      </rPr>
      <t>氖氣</t>
    </r>
  </si>
  <si>
    <r>
      <rPr>
        <sz val="10"/>
        <color rgb="FF000000"/>
        <rFont val="微軟正黑體"/>
        <family val="2"/>
        <charset val="136"/>
      </rPr>
      <t>氦氣</t>
    </r>
  </si>
  <si>
    <r>
      <rPr>
        <sz val="10"/>
        <color rgb="FF000000"/>
        <rFont val="微軟正黑體"/>
        <family val="2"/>
        <charset val="136"/>
      </rPr>
      <t>液氦</t>
    </r>
  </si>
  <si>
    <r>
      <rPr>
        <sz val="10"/>
        <color rgb="FF000000"/>
        <rFont val="微軟正黑體"/>
        <family val="2"/>
        <charset val="136"/>
      </rPr>
      <t>二氧化碳</t>
    </r>
  </si>
  <si>
    <r>
      <rPr>
        <sz val="10"/>
        <color rgb="FF000000"/>
        <rFont val="微軟正黑體"/>
        <family val="2"/>
        <charset val="136"/>
      </rPr>
      <t>二氧化硫</t>
    </r>
  </si>
  <si>
    <r>
      <rPr>
        <sz val="10"/>
        <color rgb="FF000000"/>
        <rFont val="微軟正黑體"/>
        <family val="2"/>
        <charset val="136"/>
      </rPr>
      <t>一氧化氮</t>
    </r>
  </si>
  <si>
    <t>180017</t>
  </si>
  <si>
    <r>
      <rPr>
        <sz val="10"/>
        <color rgb="FF000000"/>
        <rFont val="微軟正黑體"/>
        <family val="2"/>
        <charset val="136"/>
      </rPr>
      <t>笑氣</t>
    </r>
  </si>
  <si>
    <t>180018</t>
  </si>
  <si>
    <r>
      <rPr>
        <sz val="10"/>
        <color rgb="FF000000"/>
        <rFont val="微軟正黑體"/>
        <family val="2"/>
        <charset val="136"/>
      </rPr>
      <t>乾冰</t>
    </r>
  </si>
  <si>
    <r>
      <rPr>
        <sz val="10"/>
        <color rgb="FF000000"/>
        <rFont val="微軟正黑體"/>
        <family val="2"/>
        <charset val="136"/>
      </rPr>
      <t>混合氣</t>
    </r>
  </si>
  <si>
    <t>180020</t>
  </si>
  <si>
    <r>
      <rPr>
        <sz val="10"/>
        <color rgb="FF000000"/>
        <rFont val="微軟正黑體"/>
        <family val="2"/>
        <charset val="136"/>
      </rPr>
      <t>冷凍用氣體</t>
    </r>
  </si>
  <si>
    <r>
      <rPr>
        <sz val="10"/>
        <color rgb="FF000000"/>
        <rFont val="微軟正黑體"/>
        <family val="2"/>
        <charset val="136"/>
      </rPr>
      <t>硫</t>
    </r>
  </si>
  <si>
    <r>
      <rPr>
        <sz val="10"/>
        <color rgb="FF000000"/>
        <rFont val="微軟正黑體"/>
        <family val="2"/>
        <charset val="136"/>
      </rPr>
      <t>汞</t>
    </r>
  </si>
  <si>
    <r>
      <rPr>
        <sz val="10"/>
        <color rgb="FF000000"/>
        <rFont val="微軟正黑體"/>
        <family val="2"/>
        <charset val="136"/>
      </rPr>
      <t>鋰</t>
    </r>
  </si>
  <si>
    <r>
      <rPr>
        <sz val="10"/>
        <color rgb="FF000000"/>
        <rFont val="微軟正黑體"/>
        <family val="2"/>
        <charset val="136"/>
      </rPr>
      <t>鈉</t>
    </r>
  </si>
  <si>
    <r>
      <rPr>
        <sz val="10"/>
        <color rgb="FF000000"/>
        <rFont val="微軟正黑體"/>
        <family val="2"/>
        <charset val="136"/>
      </rPr>
      <t>碘</t>
    </r>
  </si>
  <si>
    <t>180026</t>
  </si>
  <si>
    <r>
      <rPr>
        <sz val="10"/>
        <color rgb="FF000000"/>
        <rFont val="微軟正黑體"/>
        <family val="2"/>
        <charset val="136"/>
      </rPr>
      <t>磷</t>
    </r>
  </si>
  <si>
    <t>180027</t>
  </si>
  <si>
    <r>
      <rPr>
        <sz val="10"/>
        <color rgb="FF000000"/>
        <rFont val="微軟正黑體"/>
        <family val="2"/>
        <charset val="136"/>
      </rPr>
      <t>放射性同位元素</t>
    </r>
  </si>
  <si>
    <r>
      <rPr>
        <sz val="10"/>
        <color rgb="FF000000"/>
        <rFont val="微軟正黑體"/>
        <family val="2"/>
        <charset val="136"/>
      </rPr>
      <t>發煙硫酸</t>
    </r>
  </si>
  <si>
    <t>180030</t>
  </si>
  <si>
    <r>
      <rPr>
        <sz val="10"/>
        <color rgb="FF000000"/>
        <rFont val="微軟正黑體"/>
        <family val="2"/>
        <charset val="136"/>
      </rPr>
      <t>濃硫酸</t>
    </r>
  </si>
  <si>
    <r>
      <rPr>
        <sz val="10"/>
        <color rgb="FF000000"/>
        <rFont val="微軟正黑體"/>
        <family val="2"/>
        <charset val="136"/>
      </rPr>
      <t>氫氯酸</t>
    </r>
    <r>
      <rPr>
        <sz val="10"/>
        <color rgb="FF000000"/>
        <rFont val="Times New Roman"/>
        <family val="1"/>
      </rPr>
      <t>(</t>
    </r>
    <r>
      <rPr>
        <sz val="10"/>
        <color rgb="FF000000"/>
        <rFont val="微軟正黑體"/>
        <family val="2"/>
        <charset val="136"/>
      </rPr>
      <t>鹽酸</t>
    </r>
    <r>
      <rPr>
        <sz val="10"/>
        <color rgb="FF000000"/>
        <rFont val="Times New Roman"/>
        <family val="1"/>
      </rPr>
      <t>HCl)</t>
    </r>
  </si>
  <si>
    <r>
      <rPr>
        <sz val="10"/>
        <color rgb="FF000000"/>
        <rFont val="微軟正黑體"/>
        <family val="2"/>
        <charset val="136"/>
      </rPr>
      <t>硝酸</t>
    </r>
  </si>
  <si>
    <t>180033</t>
  </si>
  <si>
    <r>
      <rPr>
        <sz val="10"/>
        <color rgb="FF000000"/>
        <rFont val="微軟正黑體"/>
        <family val="2"/>
        <charset val="136"/>
      </rPr>
      <t>磷酸</t>
    </r>
  </si>
  <si>
    <t>180034</t>
  </si>
  <si>
    <r>
      <rPr>
        <sz val="10"/>
        <color rgb="FF000000"/>
        <rFont val="微軟正黑體"/>
        <family val="2"/>
        <charset val="136"/>
      </rPr>
      <t>氫氟酸</t>
    </r>
  </si>
  <si>
    <t>180035</t>
  </si>
  <si>
    <r>
      <rPr>
        <sz val="10"/>
        <color rgb="FF000000"/>
        <rFont val="微軟正黑體"/>
        <family val="2"/>
        <charset val="136"/>
      </rPr>
      <t>亞磷酸</t>
    </r>
  </si>
  <si>
    <t>180036</t>
  </si>
  <si>
    <r>
      <rPr>
        <sz val="10"/>
        <color rgb="FF000000"/>
        <rFont val="微軟正黑體"/>
        <family val="2"/>
        <charset val="136"/>
      </rPr>
      <t>鉻酸</t>
    </r>
  </si>
  <si>
    <t>180037</t>
  </si>
  <si>
    <r>
      <rPr>
        <sz val="10"/>
        <color rgb="FF000000"/>
        <rFont val="微軟正黑體"/>
        <family val="2"/>
        <charset val="136"/>
      </rPr>
      <t>硼酸</t>
    </r>
  </si>
  <si>
    <t>180038</t>
  </si>
  <si>
    <r>
      <rPr>
        <sz val="10"/>
        <color rgb="FF000000"/>
        <rFont val="微軟正黑體"/>
        <family val="2"/>
        <charset val="136"/>
      </rPr>
      <t>碳酸</t>
    </r>
  </si>
  <si>
    <r>
      <rPr>
        <sz val="10"/>
        <color rgb="FF000000"/>
        <rFont val="微軟正黑體"/>
        <family val="2"/>
        <charset val="136"/>
      </rPr>
      <t>亞硫酸</t>
    </r>
  </si>
  <si>
    <r>
      <rPr>
        <sz val="10"/>
        <color rgb="FF000000"/>
        <rFont val="微軟正黑體"/>
        <family val="2"/>
        <charset val="136"/>
      </rPr>
      <t>氫氧化鈉</t>
    </r>
    <r>
      <rPr>
        <sz val="10"/>
        <color rgb="FF000000"/>
        <rFont val="Times New Roman"/>
        <family val="1"/>
      </rPr>
      <t>(</t>
    </r>
    <r>
      <rPr>
        <sz val="10"/>
        <color rgb="FF000000"/>
        <rFont val="微軟正黑體"/>
        <family val="2"/>
        <charset val="136"/>
      </rPr>
      <t>燒鹼</t>
    </r>
    <r>
      <rPr>
        <sz val="10"/>
        <color rgb="FF000000"/>
        <rFont val="Times New Roman"/>
        <family val="1"/>
      </rPr>
      <t>/</t>
    </r>
    <r>
      <rPr>
        <sz val="10"/>
        <color rgb="FF000000"/>
        <rFont val="微軟正黑體"/>
        <family val="2"/>
        <charset val="136"/>
      </rPr>
      <t>片鹼</t>
    </r>
    <r>
      <rPr>
        <sz val="10"/>
        <color rgb="FF000000"/>
        <rFont val="Times New Roman"/>
        <family val="1"/>
      </rPr>
      <t>/</t>
    </r>
    <r>
      <rPr>
        <sz val="10"/>
        <color rgb="FF000000"/>
        <rFont val="微軟正黑體"/>
        <family val="2"/>
        <charset val="136"/>
      </rPr>
      <t>苛性鈉</t>
    </r>
    <r>
      <rPr>
        <sz val="10"/>
        <color rgb="FF000000"/>
        <rFont val="Times New Roman"/>
        <family val="1"/>
      </rPr>
      <t>)</t>
    </r>
  </si>
  <si>
    <r>
      <rPr>
        <sz val="10"/>
        <color rgb="FF000000"/>
        <rFont val="微軟正黑體"/>
        <family val="2"/>
        <charset val="136"/>
      </rPr>
      <t>液鹼</t>
    </r>
  </si>
  <si>
    <r>
      <rPr>
        <sz val="10"/>
        <color rgb="FF000000"/>
        <rFont val="微軟正黑體"/>
        <family val="2"/>
        <charset val="136"/>
      </rPr>
      <t>氫氧化鉀</t>
    </r>
  </si>
  <si>
    <r>
      <rPr>
        <sz val="10"/>
        <color rgb="FF000000"/>
        <rFont val="微軟正黑體"/>
        <family val="2"/>
        <charset val="136"/>
      </rPr>
      <t>氫氧化鋁</t>
    </r>
  </si>
  <si>
    <r>
      <rPr>
        <sz val="10"/>
        <color rgb="FF000000"/>
        <rFont val="微軟正黑體"/>
        <family val="2"/>
        <charset val="136"/>
      </rPr>
      <t>氫氧化鈷</t>
    </r>
  </si>
  <si>
    <r>
      <rPr>
        <sz val="10"/>
        <color rgb="FF000000"/>
        <rFont val="微軟正黑體"/>
        <family val="2"/>
        <charset val="136"/>
      </rPr>
      <t>氫氧化銅</t>
    </r>
  </si>
  <si>
    <r>
      <rPr>
        <sz val="10"/>
        <color rgb="FF000000"/>
        <rFont val="微軟正黑體"/>
        <family val="2"/>
        <charset val="136"/>
      </rPr>
      <t>氫氧化鎂</t>
    </r>
    <r>
      <rPr>
        <sz val="10"/>
        <color rgb="FF000000"/>
        <rFont val="Times New Roman"/>
        <family val="1"/>
      </rPr>
      <t>(Mg(OH)2)</t>
    </r>
  </si>
  <si>
    <r>
      <rPr>
        <sz val="10"/>
        <color rgb="FF000000"/>
        <rFont val="微軟正黑體"/>
        <family val="2"/>
        <charset val="136"/>
      </rPr>
      <t>氧化鋁</t>
    </r>
  </si>
  <si>
    <t>180050</t>
  </si>
  <si>
    <r>
      <rPr>
        <sz val="10"/>
        <color rgb="FF000000"/>
        <rFont val="微軟正黑體"/>
        <family val="2"/>
        <charset val="136"/>
      </rPr>
      <t>氧化鋅</t>
    </r>
  </si>
  <si>
    <r>
      <rPr>
        <sz val="10"/>
        <color rgb="FF000000"/>
        <rFont val="微軟正黑體"/>
        <family val="2"/>
        <charset val="136"/>
      </rPr>
      <t>氧化鈷</t>
    </r>
  </si>
  <si>
    <r>
      <rPr>
        <sz val="10"/>
        <color rgb="FF000000"/>
        <rFont val="微軟正黑體"/>
        <family val="2"/>
        <charset val="136"/>
      </rPr>
      <t>氧化銅</t>
    </r>
  </si>
  <si>
    <r>
      <rPr>
        <sz val="10"/>
        <color rgb="FF000000"/>
        <rFont val="微軟正黑體"/>
        <family val="2"/>
        <charset val="136"/>
      </rPr>
      <t>氧化亞銅</t>
    </r>
  </si>
  <si>
    <r>
      <rPr>
        <sz val="10"/>
        <color rgb="FF000000"/>
        <rFont val="微軟正黑體"/>
        <family val="2"/>
        <charset val="136"/>
      </rPr>
      <t>氧化鉛</t>
    </r>
  </si>
  <si>
    <r>
      <rPr>
        <sz val="10"/>
        <color rgb="FF000000"/>
        <rFont val="微軟正黑體"/>
        <family val="2"/>
        <charset val="136"/>
      </rPr>
      <t>氧化錫</t>
    </r>
  </si>
  <si>
    <r>
      <rPr>
        <sz val="10"/>
        <color rgb="FF000000"/>
        <rFont val="微軟正黑體"/>
        <family val="2"/>
        <charset val="136"/>
      </rPr>
      <t>氧化鐵</t>
    </r>
  </si>
  <si>
    <t>180057</t>
  </si>
  <si>
    <r>
      <rPr>
        <sz val="10"/>
        <color rgb="FF000000"/>
        <rFont val="微軟正黑體"/>
        <family val="2"/>
        <charset val="136"/>
      </rPr>
      <t>氧化鎂</t>
    </r>
    <r>
      <rPr>
        <sz val="10"/>
        <color rgb="FF000000"/>
        <rFont val="Times New Roman"/>
        <family val="1"/>
      </rPr>
      <t>(MgO)</t>
    </r>
  </si>
  <si>
    <t>180058</t>
  </si>
  <si>
    <r>
      <rPr>
        <sz val="10"/>
        <color rgb="FF000000"/>
        <rFont val="微軟正黑體"/>
        <family val="2"/>
        <charset val="136"/>
      </rPr>
      <t>氧化鎳</t>
    </r>
  </si>
  <si>
    <r>
      <rPr>
        <sz val="10"/>
        <color rgb="FF000000"/>
        <rFont val="微軟正黑體"/>
        <family val="2"/>
        <charset val="136"/>
      </rPr>
      <t>一氧化鉛</t>
    </r>
    <r>
      <rPr>
        <sz val="10"/>
        <color rgb="FF000000"/>
        <rFont val="Times New Roman"/>
        <family val="1"/>
      </rPr>
      <t>(</t>
    </r>
    <r>
      <rPr>
        <sz val="10"/>
        <color rgb="FF000000"/>
        <rFont val="微軟正黑體"/>
        <family val="2"/>
        <charset val="136"/>
      </rPr>
      <t>密陀僧</t>
    </r>
    <r>
      <rPr>
        <sz val="10"/>
        <color rgb="FF000000"/>
        <rFont val="Times New Roman"/>
        <family val="1"/>
      </rPr>
      <t>/</t>
    </r>
    <r>
      <rPr>
        <sz val="10"/>
        <color rgb="FF000000"/>
        <rFont val="微軟正黑體"/>
        <family val="2"/>
        <charset val="136"/>
      </rPr>
      <t>鉛黃</t>
    </r>
    <r>
      <rPr>
        <sz val="10"/>
        <color rgb="FF000000"/>
        <rFont val="Times New Roman"/>
        <family val="1"/>
      </rPr>
      <t>)</t>
    </r>
  </si>
  <si>
    <t>180060</t>
  </si>
  <si>
    <r>
      <rPr>
        <sz val="10"/>
        <color rgb="FF000000"/>
        <rFont val="微軟正黑體"/>
        <family val="2"/>
        <charset val="136"/>
      </rPr>
      <t>過氧化氫</t>
    </r>
  </si>
  <si>
    <r>
      <rPr>
        <sz val="10"/>
        <color rgb="FF000000"/>
        <rFont val="微軟正黑體"/>
        <family val="2"/>
        <charset val="136"/>
      </rPr>
      <t>二氧化鈦</t>
    </r>
  </si>
  <si>
    <r>
      <rPr>
        <sz val="10"/>
        <color rgb="FF000000"/>
        <rFont val="微軟正黑體"/>
        <family val="2"/>
        <charset val="136"/>
      </rPr>
      <t>二氧化矽</t>
    </r>
  </si>
  <si>
    <r>
      <rPr>
        <sz val="10"/>
        <color rgb="FF000000"/>
        <rFont val="微軟正黑體"/>
        <family val="2"/>
        <charset val="136"/>
      </rPr>
      <t>三氧化鉻</t>
    </r>
  </si>
  <si>
    <r>
      <rPr>
        <sz val="10"/>
        <color rgb="FF000000"/>
        <rFont val="微軟正黑體"/>
        <family val="2"/>
        <charset val="136"/>
      </rPr>
      <t>三氧化二鋁</t>
    </r>
  </si>
  <si>
    <r>
      <rPr>
        <sz val="10"/>
        <color rgb="FF000000"/>
        <rFont val="微軟正黑體"/>
        <family val="2"/>
        <charset val="136"/>
      </rPr>
      <t>白煙</t>
    </r>
    <r>
      <rPr>
        <sz val="10"/>
        <color rgb="FF000000"/>
        <rFont val="Times New Roman"/>
        <family val="1"/>
      </rPr>
      <t>(</t>
    </r>
    <r>
      <rPr>
        <sz val="10"/>
        <color rgb="FF000000"/>
        <rFont val="微軟正黑體"/>
        <family val="2"/>
        <charset val="136"/>
      </rPr>
      <t>白炭煙</t>
    </r>
    <r>
      <rPr>
        <sz val="10"/>
        <color rgb="FF000000"/>
        <rFont val="Times New Roman"/>
        <family val="1"/>
      </rPr>
      <t>/</t>
    </r>
    <r>
      <rPr>
        <sz val="10"/>
        <color rgb="FF000000"/>
        <rFont val="微軟正黑體"/>
        <family val="2"/>
        <charset val="136"/>
      </rPr>
      <t>水合二氧化矽</t>
    </r>
    <r>
      <rPr>
        <sz val="10"/>
        <color rgb="FF000000"/>
        <rFont val="Times New Roman"/>
        <family val="1"/>
      </rPr>
      <t>)</t>
    </r>
  </si>
  <si>
    <r>
      <rPr>
        <sz val="10"/>
        <color rgb="FF000000"/>
        <rFont val="微軟正黑體"/>
        <family val="2"/>
        <charset val="136"/>
      </rPr>
      <t>硫酸鋁</t>
    </r>
  </si>
  <si>
    <r>
      <rPr>
        <sz val="10"/>
        <color rgb="FF000000"/>
        <rFont val="微軟正黑體"/>
        <family val="2"/>
        <charset val="136"/>
      </rPr>
      <t>硫酸鈉</t>
    </r>
    <r>
      <rPr>
        <sz val="10"/>
        <color rgb="FF000000"/>
        <rFont val="Times New Roman"/>
        <family val="1"/>
      </rPr>
      <t>(</t>
    </r>
    <r>
      <rPr>
        <sz val="10"/>
        <color rgb="FF000000"/>
        <rFont val="微軟正黑體"/>
        <family val="2"/>
        <charset val="136"/>
      </rPr>
      <t>芒硝</t>
    </r>
    <r>
      <rPr>
        <sz val="10"/>
        <color rgb="FF000000"/>
        <rFont val="Times New Roman"/>
        <family val="1"/>
      </rPr>
      <t>)</t>
    </r>
  </si>
  <si>
    <r>
      <rPr>
        <sz val="10"/>
        <color rgb="FF000000"/>
        <rFont val="微軟正黑體"/>
        <family val="2"/>
        <charset val="136"/>
      </rPr>
      <t>硫酸鉀</t>
    </r>
  </si>
  <si>
    <t>180070</t>
  </si>
  <si>
    <r>
      <rPr>
        <sz val="10"/>
        <color rgb="FF000000"/>
        <rFont val="微軟正黑體"/>
        <family val="2"/>
        <charset val="136"/>
      </rPr>
      <t>硫酸鎳</t>
    </r>
  </si>
  <si>
    <r>
      <rPr>
        <sz val="10"/>
        <color rgb="FF000000"/>
        <rFont val="微軟正黑體"/>
        <family val="2"/>
        <charset val="136"/>
      </rPr>
      <t>硫酸銅</t>
    </r>
  </si>
  <si>
    <r>
      <rPr>
        <sz val="10"/>
        <color rgb="FF000000"/>
        <rFont val="微軟正黑體"/>
        <family val="2"/>
        <charset val="136"/>
      </rPr>
      <t>硫酸鋇</t>
    </r>
  </si>
  <si>
    <r>
      <rPr>
        <sz val="10"/>
        <color rgb="FF000000"/>
        <rFont val="微軟正黑體"/>
        <family val="2"/>
        <charset val="136"/>
      </rPr>
      <t>硫酸鋅</t>
    </r>
  </si>
  <si>
    <r>
      <rPr>
        <sz val="10"/>
        <color rgb="FF000000"/>
        <rFont val="微軟正黑體"/>
        <family val="2"/>
        <charset val="136"/>
      </rPr>
      <t>硫酸鎂</t>
    </r>
  </si>
  <si>
    <r>
      <rPr>
        <sz val="10"/>
        <color rgb="FF000000"/>
        <rFont val="微軟正黑體"/>
        <family val="2"/>
        <charset val="136"/>
      </rPr>
      <t>硫酸汞</t>
    </r>
  </si>
  <si>
    <r>
      <rPr>
        <sz val="10"/>
        <color rgb="FF000000"/>
        <rFont val="微軟正黑體"/>
        <family val="2"/>
        <charset val="136"/>
      </rPr>
      <t>硫酸鐵</t>
    </r>
    <r>
      <rPr>
        <sz val="10"/>
        <color rgb="FF000000"/>
        <rFont val="Times New Roman"/>
        <family val="1"/>
      </rPr>
      <t>(Fe2(SO4)3)</t>
    </r>
  </si>
  <si>
    <r>
      <rPr>
        <sz val="10"/>
        <color rgb="FF000000"/>
        <rFont val="微軟正黑體"/>
        <family val="2"/>
        <charset val="136"/>
      </rPr>
      <t>硫酸鈣</t>
    </r>
    <r>
      <rPr>
        <sz val="10"/>
        <color rgb="FF000000"/>
        <rFont val="Times New Roman"/>
        <family val="1"/>
      </rPr>
      <t>(CaSO4</t>
    </r>
    <r>
      <rPr>
        <sz val="10"/>
        <color rgb="FF000000"/>
        <rFont val="微軟正黑體"/>
        <family val="2"/>
        <charset val="136"/>
      </rPr>
      <t>）</t>
    </r>
  </si>
  <si>
    <r>
      <rPr>
        <sz val="10"/>
        <color rgb="FF000000"/>
        <rFont val="微軟正黑體"/>
        <family val="2"/>
        <charset val="136"/>
      </rPr>
      <t>硫酸銨</t>
    </r>
    <r>
      <rPr>
        <sz val="10"/>
        <color rgb="FF000000"/>
        <rFont val="Times New Roman"/>
        <family val="1"/>
      </rPr>
      <t>((NH4)2SO4)</t>
    </r>
  </si>
  <si>
    <r>
      <rPr>
        <sz val="10"/>
        <color rgb="FF000000"/>
        <rFont val="微軟正黑體"/>
        <family val="2"/>
        <charset val="136"/>
      </rPr>
      <t>硫酸亞鐵</t>
    </r>
    <r>
      <rPr>
        <sz val="10"/>
        <color rgb="FF000000"/>
        <rFont val="Times New Roman"/>
        <family val="1"/>
      </rPr>
      <t>(FeSO4/</t>
    </r>
    <r>
      <rPr>
        <sz val="10"/>
        <color rgb="FF000000"/>
        <rFont val="微軟正黑體"/>
        <family val="2"/>
        <charset val="136"/>
      </rPr>
      <t>綠礬</t>
    </r>
    <r>
      <rPr>
        <sz val="10"/>
        <color rgb="FF000000"/>
        <rFont val="Times New Roman"/>
        <family val="1"/>
      </rPr>
      <t>/</t>
    </r>
    <r>
      <rPr>
        <sz val="10"/>
        <color rgb="FF000000"/>
        <rFont val="微軟正黑體"/>
        <family val="2"/>
        <charset val="136"/>
      </rPr>
      <t>鐵礬</t>
    </r>
    <r>
      <rPr>
        <sz val="10"/>
        <color rgb="FF000000"/>
        <rFont val="Times New Roman"/>
        <family val="1"/>
      </rPr>
      <t>)</t>
    </r>
  </si>
  <si>
    <r>
      <rPr>
        <sz val="10"/>
        <color rgb="FF000000"/>
        <rFont val="微軟正黑體"/>
        <family val="2"/>
        <charset val="136"/>
      </rPr>
      <t>硫酸亞錫</t>
    </r>
  </si>
  <si>
    <r>
      <rPr>
        <sz val="10"/>
        <color rgb="FF000000"/>
        <rFont val="微軟正黑體"/>
        <family val="2"/>
        <charset val="136"/>
      </rPr>
      <t>過硫酸鈉</t>
    </r>
  </si>
  <si>
    <r>
      <rPr>
        <sz val="10"/>
        <color rgb="FF000000"/>
        <rFont val="微軟正黑體"/>
        <family val="2"/>
        <charset val="136"/>
      </rPr>
      <t>過硫酸銨</t>
    </r>
  </si>
  <si>
    <r>
      <rPr>
        <sz val="10"/>
        <color rgb="FF000000"/>
        <rFont val="微軟正黑體"/>
        <family val="2"/>
        <charset val="136"/>
      </rPr>
      <t>重亞硫酸鈉</t>
    </r>
  </si>
  <si>
    <r>
      <rPr>
        <sz val="10"/>
        <color rgb="FF000000"/>
        <rFont val="微軟正黑體"/>
        <family val="2"/>
        <charset val="136"/>
      </rPr>
      <t>硫代硫酸鈉</t>
    </r>
    <r>
      <rPr>
        <sz val="10"/>
        <color rgb="FF000000"/>
        <rFont val="Times New Roman"/>
        <family val="1"/>
      </rPr>
      <t>(NaS2O3)</t>
    </r>
  </si>
  <si>
    <t>180087</t>
  </si>
  <si>
    <r>
      <rPr>
        <sz val="10"/>
        <color rgb="FF000000"/>
        <rFont val="微軟正黑體"/>
        <family val="2"/>
        <charset val="136"/>
      </rPr>
      <t>氰化鈉</t>
    </r>
  </si>
  <si>
    <t>180088</t>
  </si>
  <si>
    <r>
      <rPr>
        <sz val="10"/>
        <color rgb="FF000000"/>
        <rFont val="微軟正黑體"/>
        <family val="2"/>
        <charset val="136"/>
      </rPr>
      <t>氰化鉀</t>
    </r>
  </si>
  <si>
    <t>180089</t>
  </si>
  <si>
    <r>
      <rPr>
        <sz val="10"/>
        <color rgb="FF000000"/>
        <rFont val="微軟正黑體"/>
        <family val="2"/>
        <charset val="136"/>
      </rPr>
      <t>氰化鋅</t>
    </r>
  </si>
  <si>
    <t>180090</t>
  </si>
  <si>
    <r>
      <rPr>
        <sz val="10"/>
        <color rgb="FF000000"/>
        <rFont val="微軟正黑體"/>
        <family val="2"/>
        <charset val="136"/>
      </rPr>
      <t>氰化銀</t>
    </r>
  </si>
  <si>
    <t>180091</t>
  </si>
  <si>
    <r>
      <rPr>
        <sz val="10"/>
        <color rgb="FF000000"/>
        <rFont val="微軟正黑體"/>
        <family val="2"/>
        <charset val="136"/>
      </rPr>
      <t>氰化銅</t>
    </r>
  </si>
  <si>
    <t>180092</t>
  </si>
  <si>
    <r>
      <rPr>
        <sz val="10"/>
        <color rgb="FF000000"/>
        <rFont val="微軟正黑體"/>
        <family val="2"/>
        <charset val="136"/>
      </rPr>
      <t>氰化亞銅</t>
    </r>
  </si>
  <si>
    <t>180093</t>
  </si>
  <si>
    <r>
      <rPr>
        <sz val="10"/>
        <color rgb="FF000000"/>
        <rFont val="微軟正黑體"/>
        <family val="2"/>
        <charset val="136"/>
      </rPr>
      <t>硫化鐵</t>
    </r>
  </si>
  <si>
    <t>180094</t>
  </si>
  <si>
    <r>
      <rPr>
        <sz val="10"/>
        <color rgb="FF000000"/>
        <rFont val="微軟正黑體"/>
        <family val="2"/>
        <charset val="136"/>
      </rPr>
      <t>硫化氫</t>
    </r>
  </si>
  <si>
    <t>180095</t>
  </si>
  <si>
    <r>
      <rPr>
        <sz val="10"/>
        <color rgb="FF000000"/>
        <rFont val="微軟正黑體"/>
        <family val="2"/>
        <charset val="136"/>
      </rPr>
      <t>硫化鈉</t>
    </r>
  </si>
  <si>
    <t>180096</t>
  </si>
  <si>
    <r>
      <rPr>
        <sz val="10"/>
        <color rgb="FF000000"/>
        <rFont val="微軟正黑體"/>
        <family val="2"/>
        <charset val="136"/>
      </rPr>
      <t>二硫化碳</t>
    </r>
  </si>
  <si>
    <t>180097</t>
  </si>
  <si>
    <r>
      <rPr>
        <sz val="10"/>
        <color rgb="FF000000"/>
        <rFont val="微軟正黑體"/>
        <family val="2"/>
        <charset val="136"/>
      </rPr>
      <t>硫酐</t>
    </r>
  </si>
  <si>
    <t>180098</t>
  </si>
  <si>
    <r>
      <rPr>
        <sz val="10"/>
        <color rgb="FF000000"/>
        <rFont val="微軟正黑體"/>
        <family val="2"/>
        <charset val="136"/>
      </rPr>
      <t>亞硫酸鈉</t>
    </r>
    <r>
      <rPr>
        <sz val="10"/>
        <color rgb="FF000000"/>
        <rFont val="Times New Roman"/>
        <family val="1"/>
      </rPr>
      <t>(Na2SO3)</t>
    </r>
  </si>
  <si>
    <t>180100</t>
  </si>
  <si>
    <r>
      <rPr>
        <sz val="10"/>
        <color rgb="FF000000"/>
        <rFont val="微軟正黑體"/>
        <family val="2"/>
        <charset val="136"/>
      </rPr>
      <t>偏亞硫酸氫鈉</t>
    </r>
  </si>
  <si>
    <r>
      <rPr>
        <sz val="10"/>
        <color rgb="FF000000"/>
        <rFont val="微軟正黑體"/>
        <family val="2"/>
        <charset val="136"/>
      </rPr>
      <t>硝酸鉀</t>
    </r>
  </si>
  <si>
    <r>
      <rPr>
        <sz val="10"/>
        <color rgb="FF000000"/>
        <rFont val="微軟正黑體"/>
        <family val="2"/>
        <charset val="136"/>
      </rPr>
      <t>硝酸銀</t>
    </r>
  </si>
  <si>
    <t>180103</t>
  </si>
  <si>
    <r>
      <rPr>
        <sz val="10"/>
        <color rgb="FF000000"/>
        <rFont val="微軟正黑體"/>
        <family val="2"/>
        <charset val="136"/>
      </rPr>
      <t>硝酸鈉（硝石，</t>
    </r>
    <r>
      <rPr>
        <sz val="10"/>
        <color rgb="FF000000"/>
        <rFont val="Times New Roman"/>
        <family val="1"/>
      </rPr>
      <t>NaNO3</t>
    </r>
    <r>
      <rPr>
        <sz val="10"/>
        <color rgb="FF000000"/>
        <rFont val="微軟正黑體"/>
        <family val="2"/>
        <charset val="136"/>
      </rPr>
      <t>）</t>
    </r>
  </si>
  <si>
    <t>180104</t>
  </si>
  <si>
    <r>
      <rPr>
        <sz val="10"/>
        <color rgb="FF000000"/>
        <rFont val="微軟正黑體"/>
        <family val="2"/>
        <charset val="136"/>
      </rPr>
      <t>氯化鋅</t>
    </r>
  </si>
  <si>
    <t>180105</t>
  </si>
  <si>
    <r>
      <rPr>
        <sz val="10"/>
        <color rgb="FF000000"/>
        <rFont val="微軟正黑體"/>
        <family val="2"/>
        <charset val="136"/>
      </rPr>
      <t>氯化鐵</t>
    </r>
    <r>
      <rPr>
        <sz val="10"/>
        <color rgb="FF000000"/>
        <rFont val="Times New Roman"/>
        <family val="1"/>
      </rPr>
      <t>(FeCl3)</t>
    </r>
  </si>
  <si>
    <t>180106</t>
  </si>
  <si>
    <r>
      <rPr>
        <sz val="10"/>
        <color rgb="FF000000"/>
        <rFont val="微軟正黑體"/>
        <family val="2"/>
        <charset val="136"/>
      </rPr>
      <t>氯化亞鐵</t>
    </r>
  </si>
  <si>
    <t>180107</t>
  </si>
  <si>
    <r>
      <rPr>
        <sz val="10"/>
        <color rgb="FF000000"/>
        <rFont val="微軟正黑體"/>
        <family val="2"/>
        <charset val="136"/>
      </rPr>
      <t>氯化鋁</t>
    </r>
    <r>
      <rPr>
        <sz val="10"/>
        <color rgb="FF000000"/>
        <rFont val="Times New Roman"/>
        <family val="1"/>
      </rPr>
      <t>(AlCl3)</t>
    </r>
  </si>
  <si>
    <t>180108</t>
  </si>
  <si>
    <r>
      <rPr>
        <sz val="10"/>
        <color rgb="FF000000"/>
        <rFont val="微軟正黑體"/>
        <family val="2"/>
        <charset val="136"/>
      </rPr>
      <t>氯化鎳</t>
    </r>
  </si>
  <si>
    <r>
      <rPr>
        <sz val="10"/>
        <color rgb="FF000000"/>
        <rFont val="微軟正黑體"/>
        <family val="2"/>
        <charset val="136"/>
      </rPr>
      <t>氯化銨</t>
    </r>
  </si>
  <si>
    <t>180110</t>
  </si>
  <si>
    <r>
      <rPr>
        <sz val="10"/>
        <color rgb="FF000000"/>
        <rFont val="微軟正黑體"/>
        <family val="2"/>
        <charset val="136"/>
      </rPr>
      <t>氯化鈉</t>
    </r>
  </si>
  <si>
    <r>
      <rPr>
        <sz val="10"/>
        <color rgb="FF000000"/>
        <rFont val="微軟正黑體"/>
        <family val="2"/>
        <charset val="136"/>
      </rPr>
      <t>氯化鉀</t>
    </r>
  </si>
  <si>
    <r>
      <rPr>
        <sz val="10"/>
        <color rgb="FF000000"/>
        <rFont val="微軟正黑體"/>
        <family val="2"/>
        <charset val="136"/>
      </rPr>
      <t>氯化鎂</t>
    </r>
  </si>
  <si>
    <r>
      <rPr>
        <sz val="10"/>
        <color rgb="FF000000"/>
        <rFont val="微軟正黑體"/>
        <family val="2"/>
        <charset val="136"/>
      </rPr>
      <t>氯化鈣</t>
    </r>
  </si>
  <si>
    <r>
      <rPr>
        <sz val="10"/>
        <color rgb="FF000000"/>
        <rFont val="微軟正黑體"/>
        <family val="2"/>
        <charset val="136"/>
      </rPr>
      <t>三氯化硼</t>
    </r>
  </si>
  <si>
    <r>
      <rPr>
        <sz val="10"/>
        <color rgb="FF000000"/>
        <rFont val="微軟正黑體"/>
        <family val="2"/>
        <charset val="136"/>
      </rPr>
      <t>三氯化磷</t>
    </r>
  </si>
  <si>
    <r>
      <rPr>
        <sz val="10"/>
        <color rgb="FF000000"/>
        <rFont val="微軟正黑體"/>
        <family val="2"/>
        <charset val="136"/>
      </rPr>
      <t>四氯化碳</t>
    </r>
  </si>
  <si>
    <r>
      <rPr>
        <sz val="10"/>
        <color rgb="FF000000"/>
        <rFont val="微軟正黑體"/>
        <family val="2"/>
        <charset val="136"/>
      </rPr>
      <t>氟化矽</t>
    </r>
  </si>
  <si>
    <r>
      <rPr>
        <sz val="10"/>
        <color rgb="FF000000"/>
        <rFont val="微軟正黑體"/>
        <family val="2"/>
        <charset val="136"/>
      </rPr>
      <t>氟化鈣</t>
    </r>
  </si>
  <si>
    <r>
      <rPr>
        <sz val="10"/>
        <color rgb="FF000000"/>
        <rFont val="微軟正黑體"/>
        <family val="2"/>
        <charset val="136"/>
      </rPr>
      <t>氟化氫</t>
    </r>
    <r>
      <rPr>
        <sz val="10"/>
        <color rgb="FF000000"/>
        <rFont val="Times New Roman"/>
        <family val="1"/>
      </rPr>
      <t>(HF)</t>
    </r>
  </si>
  <si>
    <r>
      <rPr>
        <sz val="10"/>
        <color rgb="FF000000"/>
        <rFont val="微軟正黑體"/>
        <family val="2"/>
        <charset val="136"/>
      </rPr>
      <t>氟化銨</t>
    </r>
  </si>
  <si>
    <r>
      <rPr>
        <sz val="10"/>
        <color rgb="FF000000"/>
        <rFont val="微軟正黑體"/>
        <family val="2"/>
        <charset val="136"/>
      </rPr>
      <t>氟化硼</t>
    </r>
  </si>
  <si>
    <r>
      <rPr>
        <sz val="10"/>
        <color rgb="FF000000"/>
        <rFont val="微軟正黑體"/>
        <family val="2"/>
        <charset val="136"/>
      </rPr>
      <t>六氟化硫</t>
    </r>
  </si>
  <si>
    <r>
      <rPr>
        <sz val="10"/>
        <color rgb="FF000000"/>
        <rFont val="微軟正黑體"/>
        <family val="2"/>
        <charset val="136"/>
      </rPr>
      <t>三氟化氮</t>
    </r>
  </si>
  <si>
    <r>
      <rPr>
        <sz val="10"/>
        <color rgb="FF000000"/>
        <rFont val="微軟正黑體"/>
        <family val="2"/>
        <charset val="136"/>
      </rPr>
      <t>碘化鉀</t>
    </r>
  </si>
  <si>
    <r>
      <rPr>
        <sz val="10"/>
        <color rgb="FF000000"/>
        <rFont val="微軟正黑體"/>
        <family val="2"/>
        <charset val="136"/>
      </rPr>
      <t>氯酸鉀</t>
    </r>
    <r>
      <rPr>
        <sz val="10"/>
        <color rgb="FF000000"/>
        <rFont val="Times New Roman"/>
        <family val="1"/>
      </rPr>
      <t>(</t>
    </r>
    <r>
      <rPr>
        <sz val="10"/>
        <color rgb="FF000000"/>
        <rFont val="微軟正黑體"/>
        <family val="2"/>
        <charset val="136"/>
      </rPr>
      <t>洋硝</t>
    </r>
    <r>
      <rPr>
        <sz val="10"/>
        <color rgb="FF000000"/>
        <rFont val="Times New Roman"/>
        <family val="1"/>
      </rPr>
      <t>)</t>
    </r>
  </si>
  <si>
    <r>
      <rPr>
        <sz val="10"/>
        <color rgb="FF000000"/>
        <rFont val="微軟正黑體"/>
        <family val="2"/>
        <charset val="136"/>
      </rPr>
      <t>氯酸鋇</t>
    </r>
  </si>
  <si>
    <t>180127</t>
  </si>
  <si>
    <r>
      <rPr>
        <sz val="10"/>
        <color rgb="FF000000"/>
        <rFont val="微軟正黑體"/>
        <family val="2"/>
        <charset val="136"/>
      </rPr>
      <t>次氯酸鈉</t>
    </r>
  </si>
  <si>
    <t>180128</t>
  </si>
  <si>
    <r>
      <rPr>
        <sz val="10"/>
        <color rgb="FF000000"/>
        <rFont val="微軟正黑體"/>
        <family val="2"/>
        <charset val="136"/>
      </rPr>
      <t>磷銅</t>
    </r>
  </si>
  <si>
    <r>
      <rPr>
        <sz val="10"/>
        <color rgb="FF000000"/>
        <rFont val="微軟正黑體"/>
        <family val="2"/>
        <charset val="136"/>
      </rPr>
      <t>磷化氫</t>
    </r>
  </si>
  <si>
    <t>180130</t>
  </si>
  <si>
    <r>
      <rPr>
        <sz val="10"/>
        <color rgb="FF000000"/>
        <rFont val="微軟正黑體"/>
        <family val="2"/>
        <charset val="136"/>
      </rPr>
      <t>磷酸鋅</t>
    </r>
  </si>
  <si>
    <r>
      <rPr>
        <sz val="10"/>
        <color rgb="FF000000"/>
        <rFont val="微軟正黑體"/>
        <family val="2"/>
        <charset val="136"/>
      </rPr>
      <t>磷酸鈉</t>
    </r>
  </si>
  <si>
    <r>
      <rPr>
        <sz val="10"/>
        <color rgb="FF000000"/>
        <rFont val="微軟正黑體"/>
        <family val="2"/>
        <charset val="136"/>
      </rPr>
      <t>磷酸銨</t>
    </r>
  </si>
  <si>
    <t>180133</t>
  </si>
  <si>
    <r>
      <rPr>
        <sz val="10"/>
        <color rgb="FF000000"/>
        <rFont val="微軟正黑體"/>
        <family val="2"/>
        <charset val="136"/>
      </rPr>
      <t>磷酸二鈣</t>
    </r>
  </si>
  <si>
    <t>180134</t>
  </si>
  <si>
    <r>
      <rPr>
        <sz val="10"/>
        <color rgb="FF000000"/>
        <rFont val="微軟正黑體"/>
        <family val="2"/>
        <charset val="136"/>
      </rPr>
      <t>磷酸脂</t>
    </r>
  </si>
  <si>
    <t>180135</t>
  </si>
  <si>
    <r>
      <rPr>
        <sz val="10"/>
        <color rgb="FF000000"/>
        <rFont val="微軟正黑體"/>
        <family val="2"/>
        <charset val="136"/>
      </rPr>
      <t>三聚磷酸鈉</t>
    </r>
  </si>
  <si>
    <t>180136</t>
  </si>
  <si>
    <r>
      <rPr>
        <sz val="10"/>
        <color rgb="FF000000"/>
        <rFont val="微軟正黑體"/>
        <family val="2"/>
        <charset val="136"/>
      </rPr>
      <t>焦磷酸鉀</t>
    </r>
  </si>
  <si>
    <t>180137</t>
  </si>
  <si>
    <r>
      <rPr>
        <sz val="10"/>
        <color rgb="FF000000"/>
        <rFont val="微軟正黑體"/>
        <family val="2"/>
        <charset val="136"/>
      </rPr>
      <t>矽酸鈉</t>
    </r>
    <r>
      <rPr>
        <sz val="10"/>
        <color rgb="FF000000"/>
        <rFont val="Times New Roman"/>
        <family val="1"/>
      </rPr>
      <t>(</t>
    </r>
    <r>
      <rPr>
        <sz val="10"/>
        <color rgb="FF000000"/>
        <rFont val="微軟正黑體"/>
        <family val="2"/>
        <charset val="136"/>
      </rPr>
      <t>水玻璃</t>
    </r>
    <r>
      <rPr>
        <sz val="10"/>
        <color rgb="FF000000"/>
        <rFont val="Times New Roman"/>
        <family val="1"/>
      </rPr>
      <t>)</t>
    </r>
  </si>
  <si>
    <t>180138</t>
  </si>
  <si>
    <r>
      <rPr>
        <sz val="10"/>
        <color rgb="FF000000"/>
        <rFont val="微軟正黑體"/>
        <family val="2"/>
        <charset val="136"/>
      </rPr>
      <t>矽酸鉛</t>
    </r>
  </si>
  <si>
    <r>
      <rPr>
        <sz val="10"/>
        <color rgb="FF000000"/>
        <rFont val="微軟正黑體"/>
        <family val="2"/>
        <charset val="136"/>
      </rPr>
      <t>碳酸鈉</t>
    </r>
    <r>
      <rPr>
        <sz val="10"/>
        <color rgb="FF000000"/>
        <rFont val="Times New Roman"/>
        <family val="1"/>
      </rPr>
      <t>(</t>
    </r>
    <r>
      <rPr>
        <sz val="10"/>
        <color rgb="FF000000"/>
        <rFont val="微軟正黑體"/>
        <family val="2"/>
        <charset val="136"/>
      </rPr>
      <t>純鹼</t>
    </r>
    <r>
      <rPr>
        <sz val="10"/>
        <color rgb="FF000000"/>
        <rFont val="Times New Roman"/>
        <family val="1"/>
      </rPr>
      <t>)</t>
    </r>
  </si>
  <si>
    <t>180140</t>
  </si>
  <si>
    <r>
      <rPr>
        <sz val="10"/>
        <color rgb="FF000000"/>
        <rFont val="微軟正黑體"/>
        <family val="2"/>
        <charset val="136"/>
      </rPr>
      <t>碳酸鉀</t>
    </r>
  </si>
  <si>
    <r>
      <rPr>
        <sz val="10"/>
        <color rgb="FF000000"/>
        <rFont val="微軟正黑體"/>
        <family val="2"/>
        <charset val="136"/>
      </rPr>
      <t>碳酸鈣</t>
    </r>
  </si>
  <si>
    <r>
      <rPr>
        <sz val="10"/>
        <color rgb="FF000000"/>
        <rFont val="微軟正黑體"/>
        <family val="2"/>
        <charset val="136"/>
      </rPr>
      <t>碳酸銅</t>
    </r>
  </si>
  <si>
    <r>
      <rPr>
        <sz val="10"/>
        <color rgb="FF000000"/>
        <rFont val="微軟正黑體"/>
        <family val="2"/>
        <charset val="136"/>
      </rPr>
      <t>碳酸鋇</t>
    </r>
  </si>
  <si>
    <r>
      <rPr>
        <sz val="10"/>
        <color rgb="FF000000"/>
        <rFont val="微軟正黑體"/>
        <family val="2"/>
        <charset val="136"/>
      </rPr>
      <t>碳酸鎂</t>
    </r>
  </si>
  <si>
    <t>180145</t>
  </si>
  <si>
    <r>
      <rPr>
        <sz val="10"/>
        <color rgb="FF000000"/>
        <rFont val="微軟正黑體"/>
        <family val="2"/>
        <charset val="136"/>
      </rPr>
      <t>碳酸亞鎳</t>
    </r>
  </si>
  <si>
    <t>180146</t>
  </si>
  <si>
    <r>
      <rPr>
        <sz val="10"/>
        <color rgb="FF000000"/>
        <rFont val="微軟正黑體"/>
        <family val="2"/>
        <charset val="136"/>
      </rPr>
      <t>碳酸氫鈉</t>
    </r>
    <r>
      <rPr>
        <sz val="10"/>
        <color rgb="FF000000"/>
        <rFont val="Times New Roman"/>
        <family val="1"/>
      </rPr>
      <t>(</t>
    </r>
    <r>
      <rPr>
        <sz val="10"/>
        <color rgb="FF000000"/>
        <rFont val="微軟正黑體"/>
        <family val="2"/>
        <charset val="136"/>
      </rPr>
      <t>小蘇打</t>
    </r>
    <r>
      <rPr>
        <sz val="10"/>
        <color rgb="FF000000"/>
        <rFont val="Times New Roman"/>
        <family val="1"/>
      </rPr>
      <t>)</t>
    </r>
  </si>
  <si>
    <t>180147</t>
  </si>
  <si>
    <r>
      <rPr>
        <sz val="10"/>
        <color rgb="FF000000"/>
        <rFont val="微軟正黑體"/>
        <family val="2"/>
        <charset val="136"/>
      </rPr>
      <t>重碳酸鈉</t>
    </r>
  </si>
  <si>
    <t>180148</t>
  </si>
  <si>
    <r>
      <rPr>
        <sz val="10"/>
        <color rgb="FF000000"/>
        <rFont val="微軟正黑體"/>
        <family val="2"/>
        <charset val="136"/>
      </rPr>
      <t>乙酸鈉</t>
    </r>
  </si>
  <si>
    <r>
      <rPr>
        <sz val="10"/>
        <color rgb="FF000000"/>
        <rFont val="微軟正黑體"/>
        <family val="2"/>
        <charset val="136"/>
      </rPr>
      <t>醋酸錳</t>
    </r>
  </si>
  <si>
    <t>180150</t>
  </si>
  <si>
    <r>
      <rPr>
        <sz val="10"/>
        <color rgb="FF000000"/>
        <rFont val="微軟正黑體"/>
        <family val="2"/>
        <charset val="136"/>
      </rPr>
      <t>硼酸鈉</t>
    </r>
    <r>
      <rPr>
        <sz val="10"/>
        <color rgb="FF000000"/>
        <rFont val="Times New Roman"/>
        <family val="1"/>
      </rPr>
      <t>(</t>
    </r>
    <r>
      <rPr>
        <sz val="10"/>
        <color rgb="FF000000"/>
        <rFont val="微軟正黑體"/>
        <family val="2"/>
        <charset val="136"/>
      </rPr>
      <t>硼砂</t>
    </r>
    <r>
      <rPr>
        <sz val="10"/>
        <color rgb="FF000000"/>
        <rFont val="Times New Roman"/>
        <family val="1"/>
      </rPr>
      <t>Borax )</t>
    </r>
  </si>
  <si>
    <r>
      <rPr>
        <sz val="10"/>
        <color rgb="FF000000"/>
        <rFont val="微軟正黑體"/>
        <family val="2"/>
        <charset val="136"/>
      </rPr>
      <t>鈾酸鈉</t>
    </r>
  </si>
  <si>
    <r>
      <rPr>
        <sz val="10"/>
        <color rgb="FF000000"/>
        <rFont val="微軟正黑體"/>
        <family val="2"/>
        <charset val="136"/>
      </rPr>
      <t>鉬酸鈉</t>
    </r>
  </si>
  <si>
    <r>
      <rPr>
        <sz val="10"/>
        <color rgb="FF000000"/>
        <rFont val="微軟正黑體"/>
        <family val="2"/>
        <charset val="136"/>
      </rPr>
      <t>銻酸鈉</t>
    </r>
  </si>
  <si>
    <r>
      <rPr>
        <sz val="10"/>
        <color rgb="FF000000"/>
        <rFont val="微軟正黑體"/>
        <family val="2"/>
        <charset val="136"/>
      </rPr>
      <t>鋁酸鈉</t>
    </r>
  </si>
  <si>
    <r>
      <rPr>
        <sz val="10"/>
        <color rgb="FF000000"/>
        <rFont val="微軟正黑體"/>
        <family val="2"/>
        <charset val="136"/>
      </rPr>
      <t>錫酸鈉</t>
    </r>
  </si>
  <si>
    <t>180156</t>
  </si>
  <si>
    <r>
      <rPr>
        <sz val="10"/>
        <color rgb="FF000000"/>
        <rFont val="微軟正黑體"/>
        <family val="2"/>
        <charset val="136"/>
      </rPr>
      <t>矽氟酸鈉</t>
    </r>
  </si>
  <si>
    <t>180157</t>
  </si>
  <si>
    <r>
      <rPr>
        <sz val="10"/>
        <color rgb="FF000000"/>
        <rFont val="微軟正黑體"/>
        <family val="2"/>
        <charset val="136"/>
      </rPr>
      <t>高錳酸鉀</t>
    </r>
  </si>
  <si>
    <t>180158</t>
  </si>
  <si>
    <r>
      <rPr>
        <sz val="10"/>
        <color rgb="FF000000"/>
        <rFont val="微軟正黑體"/>
        <family val="2"/>
        <charset val="136"/>
      </rPr>
      <t>重鉻酸鈉</t>
    </r>
  </si>
  <si>
    <r>
      <rPr>
        <sz val="10"/>
        <color rgb="FF000000"/>
        <rFont val="微軟正黑體"/>
        <family val="2"/>
        <charset val="136"/>
      </rPr>
      <t>重鉻酸鉀</t>
    </r>
  </si>
  <si>
    <t>180160</t>
  </si>
  <si>
    <r>
      <rPr>
        <sz val="10"/>
        <color rgb="FF000000"/>
        <rFont val="微軟正黑體"/>
        <family val="2"/>
        <charset val="136"/>
      </rPr>
      <t>鉛丹</t>
    </r>
  </si>
  <si>
    <r>
      <rPr>
        <sz val="10"/>
        <color rgb="FF000000"/>
        <rFont val="微軟正黑體"/>
        <family val="2"/>
        <charset val="136"/>
      </rPr>
      <t>鈰鹽</t>
    </r>
  </si>
  <si>
    <r>
      <rPr>
        <sz val="10"/>
        <color rgb="FF000000"/>
        <rFont val="微軟正黑體"/>
        <family val="2"/>
        <charset val="136"/>
      </rPr>
      <t>亞硫酸氫鈉</t>
    </r>
    <r>
      <rPr>
        <sz val="10"/>
        <color rgb="FF000000"/>
        <rFont val="Times New Roman"/>
        <family val="1"/>
      </rPr>
      <t>(NaHSO3)</t>
    </r>
  </si>
  <si>
    <r>
      <rPr>
        <sz val="10"/>
        <color rgb="FF000000"/>
        <rFont val="微軟正黑體"/>
        <family val="2"/>
        <charset val="136"/>
      </rPr>
      <t>碳化鈣</t>
    </r>
    <r>
      <rPr>
        <sz val="10"/>
        <color rgb="FF000000"/>
        <rFont val="Times New Roman"/>
        <family val="1"/>
      </rPr>
      <t>(</t>
    </r>
    <r>
      <rPr>
        <sz val="10"/>
        <color rgb="FF000000"/>
        <rFont val="微軟正黑體"/>
        <family val="2"/>
        <charset val="136"/>
      </rPr>
      <t>電石</t>
    </r>
    <r>
      <rPr>
        <sz val="10"/>
        <color rgb="FF000000"/>
        <rFont val="Times New Roman"/>
        <family val="1"/>
      </rPr>
      <t>)</t>
    </r>
  </si>
  <si>
    <r>
      <rPr>
        <sz val="10"/>
        <color rgb="FF000000"/>
        <rFont val="微軟正黑體"/>
        <family val="2"/>
        <charset val="136"/>
      </rPr>
      <t>碳黑</t>
    </r>
  </si>
  <si>
    <t>180165</t>
  </si>
  <si>
    <r>
      <rPr>
        <sz val="10"/>
        <color rgb="FF000000"/>
        <rFont val="微軟正黑體"/>
        <family val="2"/>
        <charset val="136"/>
      </rPr>
      <t>木焦油</t>
    </r>
  </si>
  <si>
    <t>180166</t>
  </si>
  <si>
    <r>
      <rPr>
        <sz val="10"/>
        <color rgb="FF000000"/>
        <rFont val="微軟正黑體"/>
        <family val="2"/>
        <charset val="136"/>
      </rPr>
      <t>抗凍醇</t>
    </r>
  </si>
  <si>
    <t>180167</t>
  </si>
  <si>
    <r>
      <rPr>
        <sz val="10"/>
        <color rgb="FF000000"/>
        <rFont val="微軟正黑體"/>
        <family val="2"/>
        <charset val="136"/>
      </rPr>
      <t>糖精</t>
    </r>
  </si>
  <si>
    <t>180168</t>
  </si>
  <si>
    <r>
      <rPr>
        <sz val="10"/>
        <color rgb="FF000000"/>
        <rFont val="微軟正黑體"/>
        <family val="2"/>
        <charset val="136"/>
      </rPr>
      <t>油酸</t>
    </r>
  </si>
  <si>
    <r>
      <rPr>
        <sz val="10"/>
        <color rgb="FF000000"/>
        <rFont val="微軟正黑體"/>
        <family val="2"/>
        <charset val="136"/>
      </rPr>
      <t>枸椽酸</t>
    </r>
  </si>
  <si>
    <t>180170</t>
  </si>
  <si>
    <r>
      <rPr>
        <sz val="10"/>
        <color rgb="FF000000"/>
        <rFont val="微軟正黑體"/>
        <family val="2"/>
        <charset val="136"/>
      </rPr>
      <t>香茅酮</t>
    </r>
  </si>
  <si>
    <r>
      <rPr>
        <sz val="10"/>
        <color rgb="FF000000"/>
        <rFont val="微軟正黑體"/>
        <family val="2"/>
        <charset val="136"/>
      </rPr>
      <t>氯礦酸</t>
    </r>
  </si>
  <si>
    <r>
      <rPr>
        <sz val="10"/>
        <color rgb="FF000000"/>
        <rFont val="微軟正黑體"/>
        <family val="2"/>
        <charset val="136"/>
      </rPr>
      <t>赤血鹽</t>
    </r>
  </si>
  <si>
    <r>
      <rPr>
        <sz val="10"/>
        <color rgb="FF000000"/>
        <rFont val="微軟正黑體"/>
        <family val="2"/>
        <charset val="136"/>
      </rPr>
      <t>黃血鹽</t>
    </r>
  </si>
  <si>
    <r>
      <rPr>
        <sz val="10"/>
        <color rgb="FF000000"/>
        <rFont val="微軟正黑體"/>
        <family val="2"/>
        <charset val="136"/>
      </rPr>
      <t>高分子聚合物</t>
    </r>
    <r>
      <rPr>
        <sz val="10"/>
        <color rgb="FF000000"/>
        <rFont val="Times New Roman"/>
        <family val="1"/>
      </rPr>
      <t>(Polymer)</t>
    </r>
  </si>
  <si>
    <r>
      <rPr>
        <sz val="10"/>
        <color rgb="FF000000"/>
        <rFont val="微軟正黑體"/>
        <family val="2"/>
        <charset val="136"/>
      </rPr>
      <t>聚氯化鋁</t>
    </r>
    <r>
      <rPr>
        <sz val="10"/>
        <color rgb="FF000000"/>
        <rFont val="Times New Roman"/>
        <family val="1"/>
      </rPr>
      <t>(</t>
    </r>
    <r>
      <rPr>
        <sz val="10"/>
        <color rgb="FF000000"/>
        <rFont val="微軟正黑體"/>
        <family val="2"/>
        <charset val="136"/>
      </rPr>
      <t>多元氯化鋁</t>
    </r>
    <r>
      <rPr>
        <sz val="10"/>
        <color rgb="FF000000"/>
        <rFont val="Times New Roman"/>
        <family val="1"/>
      </rPr>
      <t>/PAC)</t>
    </r>
  </si>
  <si>
    <r>
      <rPr>
        <sz val="10"/>
        <color rgb="FF000000"/>
        <rFont val="微軟正黑體"/>
        <family val="2"/>
        <charset val="136"/>
      </rPr>
      <t>甲烷</t>
    </r>
  </si>
  <si>
    <r>
      <rPr>
        <sz val="10"/>
        <color rgb="FF000000"/>
        <rFont val="微軟正黑體"/>
        <family val="2"/>
        <charset val="136"/>
      </rPr>
      <t>丙烷</t>
    </r>
  </si>
  <si>
    <t>180180</t>
  </si>
  <si>
    <r>
      <rPr>
        <sz val="10"/>
        <color rgb="FF000000"/>
        <rFont val="微軟正黑體"/>
        <family val="2"/>
        <charset val="136"/>
      </rPr>
      <t>丁烷</t>
    </r>
  </si>
  <si>
    <t>180181</t>
  </si>
  <si>
    <r>
      <rPr>
        <sz val="10"/>
        <color rgb="FF000000"/>
        <rFont val="微軟正黑體"/>
        <family val="2"/>
        <charset val="136"/>
      </rPr>
      <t>戊烷</t>
    </r>
  </si>
  <si>
    <t>180182</t>
  </si>
  <si>
    <r>
      <rPr>
        <sz val="10"/>
        <color rgb="FF000000"/>
        <rFont val="微軟正黑體"/>
        <family val="2"/>
        <charset val="136"/>
      </rPr>
      <t>正己烷</t>
    </r>
  </si>
  <si>
    <t>180183</t>
  </si>
  <si>
    <r>
      <rPr>
        <sz val="10"/>
        <color rgb="FF000000"/>
        <rFont val="微軟正黑體"/>
        <family val="2"/>
        <charset val="136"/>
      </rPr>
      <t>庚烷</t>
    </r>
  </si>
  <si>
    <t>180184</t>
  </si>
  <si>
    <r>
      <rPr>
        <sz val="10"/>
        <color rgb="FF000000"/>
        <rFont val="微軟正黑體"/>
        <family val="2"/>
        <charset val="136"/>
      </rPr>
      <t>乙烯</t>
    </r>
  </si>
  <si>
    <t>180185</t>
  </si>
  <si>
    <r>
      <rPr>
        <sz val="10"/>
        <color rgb="FF000000"/>
        <rFont val="微軟正黑體"/>
        <family val="2"/>
        <charset val="136"/>
      </rPr>
      <t>丙烯</t>
    </r>
  </si>
  <si>
    <t>180186</t>
  </si>
  <si>
    <r>
      <rPr>
        <sz val="10"/>
        <color rgb="FF000000"/>
        <rFont val="微軟正黑體"/>
        <family val="2"/>
        <charset val="136"/>
      </rPr>
      <t>丁烯</t>
    </r>
  </si>
  <si>
    <t>180188</t>
  </si>
  <si>
    <r>
      <rPr>
        <sz val="10"/>
        <color rgb="FF000000"/>
        <rFont val="微軟正黑體"/>
        <family val="2"/>
        <charset val="136"/>
      </rPr>
      <t>異戊二烯</t>
    </r>
  </si>
  <si>
    <r>
      <rPr>
        <sz val="10"/>
        <color rgb="FF000000"/>
        <rFont val="微軟正黑體"/>
        <family val="2"/>
        <charset val="136"/>
      </rPr>
      <t>異丁烯</t>
    </r>
  </si>
  <si>
    <t>180190</t>
  </si>
  <si>
    <r>
      <rPr>
        <sz val="10"/>
        <color rgb="FF000000"/>
        <rFont val="微軟正黑體"/>
        <family val="2"/>
        <charset val="136"/>
      </rPr>
      <t>苯乙烯</t>
    </r>
  </si>
  <si>
    <r>
      <rPr>
        <sz val="10"/>
        <color rgb="FF000000"/>
        <rFont val="微軟正黑體"/>
        <family val="2"/>
        <charset val="136"/>
      </rPr>
      <t>乙炔</t>
    </r>
  </si>
  <si>
    <r>
      <t>α-</t>
    </r>
    <r>
      <rPr>
        <sz val="10"/>
        <color rgb="FF000000"/>
        <rFont val="微軟正黑體"/>
        <family val="2"/>
        <charset val="136"/>
      </rPr>
      <t>烯烴</t>
    </r>
  </si>
  <si>
    <r>
      <rPr>
        <sz val="10"/>
        <color rgb="FF000000"/>
        <rFont val="微軟正黑體"/>
        <family val="2"/>
        <charset val="136"/>
      </rPr>
      <t>正烷烴</t>
    </r>
  </si>
  <si>
    <t>180195</t>
  </si>
  <si>
    <r>
      <rPr>
        <sz val="10"/>
        <color rgb="FF000000"/>
        <rFont val="微軟正黑體"/>
        <family val="2"/>
        <charset val="136"/>
      </rPr>
      <t>苯</t>
    </r>
  </si>
  <si>
    <t>180196</t>
  </si>
  <si>
    <r>
      <rPr>
        <sz val="10"/>
        <color rgb="FF000000"/>
        <rFont val="微軟正黑體"/>
        <family val="2"/>
        <charset val="136"/>
      </rPr>
      <t>甲苯</t>
    </r>
  </si>
  <si>
    <t>180197</t>
  </si>
  <si>
    <r>
      <rPr>
        <sz val="10"/>
        <color rgb="FF000000"/>
        <rFont val="微軟正黑體"/>
        <family val="2"/>
        <charset val="136"/>
      </rPr>
      <t>乙苯</t>
    </r>
  </si>
  <si>
    <t>180198</t>
  </si>
  <si>
    <r>
      <rPr>
        <sz val="10"/>
        <color rgb="FF000000"/>
        <rFont val="微軟正黑體"/>
        <family val="2"/>
        <charset val="136"/>
      </rPr>
      <t>混合二甲苯</t>
    </r>
  </si>
  <si>
    <r>
      <rPr>
        <sz val="10"/>
        <color rgb="FF000000"/>
        <rFont val="微軟正黑體"/>
        <family val="2"/>
        <charset val="136"/>
      </rPr>
      <t>其他烷苯</t>
    </r>
  </si>
  <si>
    <t>180200</t>
  </si>
  <si>
    <r>
      <rPr>
        <sz val="10"/>
        <color rgb="FF000000"/>
        <rFont val="微軟正黑體"/>
        <family val="2"/>
        <charset val="136"/>
      </rPr>
      <t>鄰二甲苯</t>
    </r>
    <r>
      <rPr>
        <sz val="10"/>
        <color rgb="FF000000"/>
        <rFont val="Times New Roman"/>
        <family val="1"/>
      </rPr>
      <t>(OX)</t>
    </r>
  </si>
  <si>
    <r>
      <rPr>
        <sz val="10"/>
        <color rgb="FF000000"/>
        <rFont val="微軟正黑體"/>
        <family val="2"/>
        <charset val="136"/>
      </rPr>
      <t>對二乙苯</t>
    </r>
  </si>
  <si>
    <r>
      <rPr>
        <sz val="10"/>
        <color rgb="FF000000"/>
        <rFont val="微軟正黑體"/>
        <family val="2"/>
        <charset val="136"/>
      </rPr>
      <t>十二烷苯</t>
    </r>
  </si>
  <si>
    <r>
      <rPr>
        <sz val="10"/>
        <color rgb="FF000000"/>
        <rFont val="微軟正黑體"/>
        <family val="2"/>
        <charset val="136"/>
      </rPr>
      <t>對二甲苯</t>
    </r>
    <r>
      <rPr>
        <sz val="10"/>
        <color rgb="FF000000"/>
        <rFont val="Times New Roman"/>
        <family val="1"/>
      </rPr>
      <t>(PX)</t>
    </r>
  </si>
  <si>
    <r>
      <rPr>
        <sz val="10"/>
        <color rgb="FF000000"/>
        <rFont val="微軟正黑體"/>
        <family val="2"/>
        <charset val="136"/>
      </rPr>
      <t>異丙苯</t>
    </r>
  </si>
  <si>
    <t>180205</t>
  </si>
  <si>
    <r>
      <rPr>
        <sz val="10"/>
        <color rgb="FF000000"/>
        <rFont val="微軟正黑體"/>
        <family val="2"/>
        <charset val="136"/>
      </rPr>
      <t>環己烷</t>
    </r>
  </si>
  <si>
    <t>180207</t>
  </si>
  <si>
    <r>
      <rPr>
        <sz val="10"/>
        <color rgb="FF000000"/>
        <rFont val="微軟正黑體"/>
        <family val="2"/>
        <charset val="136"/>
      </rPr>
      <t>奈</t>
    </r>
  </si>
  <si>
    <t>180208</t>
  </si>
  <si>
    <r>
      <rPr>
        <sz val="10"/>
        <color rgb="FF000000"/>
        <rFont val="微軟正黑體"/>
        <family val="2"/>
        <charset val="136"/>
      </rPr>
      <t>毗啶</t>
    </r>
  </si>
  <si>
    <t>180210</t>
  </si>
  <si>
    <r>
      <rPr>
        <sz val="10"/>
        <color rgb="FF000000"/>
        <rFont val="微軟正黑體"/>
        <family val="2"/>
        <charset val="136"/>
      </rPr>
      <t>氯乙烯</t>
    </r>
  </si>
  <si>
    <r>
      <rPr>
        <sz val="10"/>
        <color rgb="FF000000"/>
        <rFont val="微軟正黑體"/>
        <family val="2"/>
        <charset val="136"/>
      </rPr>
      <t>氯乙烯單體</t>
    </r>
    <r>
      <rPr>
        <sz val="10"/>
        <color rgb="FF000000"/>
        <rFont val="Times New Roman"/>
        <family val="1"/>
      </rPr>
      <t>(VCM)</t>
    </r>
  </si>
  <si>
    <r>
      <rPr>
        <sz val="10"/>
        <color rgb="FF000000"/>
        <rFont val="微軟正黑體"/>
        <family val="2"/>
        <charset val="136"/>
      </rPr>
      <t>氯丙烯</t>
    </r>
  </si>
  <si>
    <r>
      <rPr>
        <sz val="10"/>
        <color rgb="FF000000"/>
        <rFont val="微軟正黑體"/>
        <family val="2"/>
        <charset val="136"/>
      </rPr>
      <t>氟氯碳化物</t>
    </r>
    <r>
      <rPr>
        <sz val="10"/>
        <color rgb="FF000000"/>
        <rFont val="Times New Roman"/>
        <family val="1"/>
      </rPr>
      <t>(CFC)</t>
    </r>
  </si>
  <si>
    <r>
      <rPr>
        <sz val="10"/>
        <color rgb="FF000000"/>
        <rFont val="微軟正黑體"/>
        <family val="2"/>
        <charset val="136"/>
      </rPr>
      <t>六氟丁二烯</t>
    </r>
  </si>
  <si>
    <r>
      <rPr>
        <sz val="10"/>
        <color rgb="FF000000"/>
        <rFont val="微軟正黑體"/>
        <family val="2"/>
        <charset val="136"/>
      </rPr>
      <t>氯化甲烷</t>
    </r>
  </si>
  <si>
    <r>
      <rPr>
        <sz val="10"/>
        <color rgb="FF000000"/>
        <rFont val="微軟正黑體"/>
        <family val="2"/>
        <charset val="136"/>
      </rPr>
      <t>二氯甲烷</t>
    </r>
  </si>
  <si>
    <r>
      <rPr>
        <sz val="10"/>
        <color rgb="FF000000"/>
        <rFont val="微軟正黑體"/>
        <family val="2"/>
        <charset val="136"/>
      </rPr>
      <t>三氯甲烷（氯仿）</t>
    </r>
  </si>
  <si>
    <r>
      <rPr>
        <sz val="10"/>
        <color rgb="FF000000"/>
        <rFont val="微軟正黑體"/>
        <family val="2"/>
        <charset val="136"/>
      </rPr>
      <t>二氯乙烷</t>
    </r>
    <r>
      <rPr>
        <sz val="10"/>
        <color rgb="FF000000"/>
        <rFont val="Times New Roman"/>
        <family val="1"/>
      </rPr>
      <t>(EDC)</t>
    </r>
  </si>
  <si>
    <r>
      <rPr>
        <sz val="10"/>
        <color rgb="FF000000"/>
        <rFont val="微軟正黑體"/>
        <family val="2"/>
        <charset val="136"/>
      </rPr>
      <t>三氯乙烷</t>
    </r>
  </si>
  <si>
    <t>180220</t>
  </si>
  <si>
    <r>
      <rPr>
        <sz val="10"/>
        <color rgb="FF000000"/>
        <rFont val="微軟正黑體"/>
        <family val="2"/>
        <charset val="136"/>
      </rPr>
      <t>二氯乙烯</t>
    </r>
  </si>
  <si>
    <t>180221</t>
  </si>
  <si>
    <r>
      <rPr>
        <sz val="10"/>
        <color rgb="FF000000"/>
        <rFont val="微軟正黑體"/>
        <family val="2"/>
        <charset val="136"/>
      </rPr>
      <t>偏二氯乙烯</t>
    </r>
  </si>
  <si>
    <t>180222</t>
  </si>
  <si>
    <r>
      <rPr>
        <sz val="10"/>
        <color rgb="FF000000"/>
        <rFont val="微軟正黑體"/>
        <family val="2"/>
        <charset val="136"/>
      </rPr>
      <t>三氯乙烯</t>
    </r>
  </si>
  <si>
    <t>180223</t>
  </si>
  <si>
    <r>
      <rPr>
        <sz val="10"/>
        <color rgb="FF000000"/>
        <rFont val="微軟正黑體"/>
        <family val="2"/>
        <charset val="136"/>
      </rPr>
      <t>四氯乙烯</t>
    </r>
  </si>
  <si>
    <t>180224</t>
  </si>
  <si>
    <r>
      <rPr>
        <sz val="10"/>
        <color rgb="FF000000"/>
        <rFont val="微軟正黑體"/>
        <family val="2"/>
        <charset val="136"/>
      </rPr>
      <t>二氯矽烷</t>
    </r>
  </si>
  <si>
    <t>180225</t>
  </si>
  <si>
    <r>
      <rPr>
        <sz val="10"/>
        <color rgb="FF000000"/>
        <rFont val="微軟正黑體"/>
        <family val="2"/>
        <charset val="136"/>
      </rPr>
      <t>矽甲烷</t>
    </r>
    <r>
      <rPr>
        <sz val="10"/>
        <color rgb="FF000000"/>
        <rFont val="Times New Roman"/>
        <family val="1"/>
      </rPr>
      <t>(SiH4)</t>
    </r>
  </si>
  <si>
    <t>180226</t>
  </si>
  <si>
    <r>
      <rPr>
        <sz val="10"/>
        <color rgb="FF000000"/>
        <rFont val="微軟正黑體"/>
        <family val="2"/>
        <charset val="136"/>
      </rPr>
      <t>苯乙烯單體</t>
    </r>
    <r>
      <rPr>
        <sz val="10"/>
        <color rgb="FF000000"/>
        <rFont val="Times New Roman"/>
        <family val="1"/>
      </rPr>
      <t>(SM)</t>
    </r>
  </si>
  <si>
    <t>180227</t>
  </si>
  <si>
    <r>
      <rPr>
        <sz val="10"/>
        <color rgb="FF000000"/>
        <rFont val="微軟正黑體"/>
        <family val="2"/>
        <charset val="136"/>
      </rPr>
      <t>亞硝基烴</t>
    </r>
  </si>
  <si>
    <t>180228</t>
  </si>
  <si>
    <r>
      <rPr>
        <sz val="10"/>
        <color rgb="FF000000"/>
        <rFont val="微軟正黑體"/>
        <family val="2"/>
        <charset val="136"/>
      </rPr>
      <t>脂肪酸</t>
    </r>
  </si>
  <si>
    <r>
      <rPr>
        <sz val="10"/>
        <color rgb="FF000000"/>
        <rFont val="微軟正黑體"/>
        <family val="2"/>
        <charset val="136"/>
      </rPr>
      <t>硬脂酸</t>
    </r>
  </si>
  <si>
    <t>180230</t>
  </si>
  <si>
    <r>
      <rPr>
        <sz val="10"/>
        <color rgb="FF000000"/>
        <rFont val="微軟正黑體"/>
        <family val="2"/>
        <charset val="136"/>
      </rPr>
      <t>酒石酸鹽</t>
    </r>
  </si>
  <si>
    <r>
      <t>α-</t>
    </r>
    <r>
      <rPr>
        <sz val="10"/>
        <color rgb="FF000000"/>
        <rFont val="微軟正黑體"/>
        <family val="2"/>
        <charset val="136"/>
      </rPr>
      <t>甲基苯乙烯</t>
    </r>
  </si>
  <si>
    <r>
      <rPr>
        <sz val="10"/>
        <color rgb="FF000000"/>
        <rFont val="微軟正黑體"/>
        <family val="2"/>
        <charset val="136"/>
      </rPr>
      <t>硝基烴</t>
    </r>
  </si>
  <si>
    <r>
      <rPr>
        <sz val="10"/>
        <color rgb="FF000000"/>
        <rFont val="微軟正黑體"/>
        <family val="2"/>
        <charset val="136"/>
      </rPr>
      <t>二異氰酸二苯甲烷</t>
    </r>
  </si>
  <si>
    <t>180234</t>
  </si>
  <si>
    <r>
      <rPr>
        <sz val="10"/>
        <color rgb="FF000000"/>
        <rFont val="微軟正黑體"/>
        <family val="2"/>
        <charset val="136"/>
      </rPr>
      <t>線性烷基磺酸化物</t>
    </r>
    <r>
      <rPr>
        <sz val="10"/>
        <color rgb="FF000000"/>
        <rFont val="Times New Roman"/>
        <family val="1"/>
      </rPr>
      <t>(LAS)</t>
    </r>
  </si>
  <si>
    <t>180235</t>
  </si>
  <si>
    <r>
      <rPr>
        <sz val="10"/>
        <color rgb="FF000000"/>
        <rFont val="微軟正黑體"/>
        <family val="2"/>
        <charset val="136"/>
      </rPr>
      <t>烷基苯磺酸類</t>
    </r>
  </si>
  <si>
    <t>180236</t>
  </si>
  <si>
    <r>
      <rPr>
        <sz val="10"/>
        <color rgb="FF000000"/>
        <rFont val="微軟正黑體"/>
        <family val="2"/>
        <charset val="136"/>
      </rPr>
      <t>磺酸類</t>
    </r>
  </si>
  <si>
    <t>180237</t>
  </si>
  <si>
    <r>
      <rPr>
        <sz val="10"/>
        <color rgb="FF000000"/>
        <rFont val="微軟正黑體"/>
        <family val="2"/>
        <charset val="136"/>
      </rPr>
      <t>對苯二甲酸</t>
    </r>
    <r>
      <rPr>
        <sz val="10"/>
        <color rgb="FF000000"/>
        <rFont val="Times New Roman"/>
        <family val="1"/>
      </rPr>
      <t>(PTA)</t>
    </r>
  </si>
  <si>
    <t>180238</t>
  </si>
  <si>
    <r>
      <rPr>
        <sz val="10"/>
        <color rgb="FF000000"/>
        <rFont val="微軟正黑體"/>
        <family val="2"/>
        <charset val="136"/>
      </rPr>
      <t>苯甲酸</t>
    </r>
    <r>
      <rPr>
        <sz val="10"/>
        <color rgb="FF000000"/>
        <rFont val="Times New Roman"/>
        <family val="1"/>
      </rPr>
      <t>(</t>
    </r>
    <r>
      <rPr>
        <sz val="10"/>
        <color rgb="FF000000"/>
        <rFont val="微軟正黑體"/>
        <family val="2"/>
        <charset val="136"/>
      </rPr>
      <t>安息香酸</t>
    </r>
    <r>
      <rPr>
        <sz val="10"/>
        <color rgb="FF000000"/>
        <rFont val="Times New Roman"/>
        <family val="1"/>
      </rPr>
      <t>)</t>
    </r>
  </si>
  <si>
    <r>
      <rPr>
        <sz val="10"/>
        <color rgb="FF000000"/>
        <rFont val="微軟正黑體"/>
        <family val="2"/>
        <charset val="136"/>
      </rPr>
      <t>安息香酸鈉</t>
    </r>
    <r>
      <rPr>
        <sz val="10"/>
        <color rgb="FF000000"/>
        <rFont val="Times New Roman"/>
        <family val="1"/>
      </rPr>
      <t>(</t>
    </r>
    <r>
      <rPr>
        <sz val="10"/>
        <color rgb="FF000000"/>
        <rFont val="微軟正黑體"/>
        <family val="2"/>
        <charset val="136"/>
      </rPr>
      <t>苯甲酸鈉</t>
    </r>
    <r>
      <rPr>
        <sz val="10"/>
        <color rgb="FF000000"/>
        <rFont val="Times New Roman"/>
        <family val="1"/>
      </rPr>
      <t>)</t>
    </r>
  </si>
  <si>
    <t>180240</t>
  </si>
  <si>
    <r>
      <rPr>
        <sz val="10"/>
        <color rgb="FF000000"/>
        <rFont val="微軟正黑體"/>
        <family val="2"/>
        <charset val="136"/>
      </rPr>
      <t>硬脂酸鎂</t>
    </r>
  </si>
  <si>
    <r>
      <rPr>
        <sz val="10"/>
        <color rgb="FF000000"/>
        <rFont val="微軟正黑體"/>
        <family val="2"/>
        <charset val="136"/>
      </rPr>
      <t>硬脂酸鋅</t>
    </r>
  </si>
  <si>
    <r>
      <rPr>
        <sz val="10"/>
        <color rgb="FF000000"/>
        <rFont val="微軟正黑體"/>
        <family val="2"/>
        <charset val="136"/>
      </rPr>
      <t>檸檬酸鈉</t>
    </r>
  </si>
  <si>
    <r>
      <rPr>
        <sz val="10"/>
        <color rgb="FF000000"/>
        <rFont val="微軟正黑體"/>
        <family val="2"/>
        <charset val="136"/>
      </rPr>
      <t>環氧乙烷</t>
    </r>
    <r>
      <rPr>
        <sz val="10"/>
        <color rgb="FF000000"/>
        <rFont val="Times New Roman"/>
        <family val="1"/>
      </rPr>
      <t>(EO)</t>
    </r>
  </si>
  <si>
    <r>
      <rPr>
        <sz val="10"/>
        <color rgb="FF000000"/>
        <rFont val="微軟正黑體"/>
        <family val="2"/>
        <charset val="136"/>
      </rPr>
      <t>環氧丙烷</t>
    </r>
  </si>
  <si>
    <r>
      <rPr>
        <sz val="10"/>
        <color rgb="FF000000"/>
        <rFont val="微軟正黑體"/>
        <family val="2"/>
        <charset val="136"/>
      </rPr>
      <t>環氧氯丙烷</t>
    </r>
    <r>
      <rPr>
        <sz val="10"/>
        <color rgb="FF000000"/>
        <rFont val="Times New Roman"/>
        <family val="1"/>
      </rPr>
      <t>(ECH)</t>
    </r>
  </si>
  <si>
    <r>
      <rPr>
        <sz val="10"/>
        <color rgb="FF000000"/>
        <rFont val="微軟正黑體"/>
        <family val="2"/>
        <charset val="136"/>
      </rPr>
      <t>甲基第三丁基醚</t>
    </r>
    <r>
      <rPr>
        <sz val="10"/>
        <color rgb="FF000000"/>
        <rFont val="Times New Roman"/>
        <family val="1"/>
      </rPr>
      <t>(MTBE)</t>
    </r>
  </si>
  <si>
    <r>
      <rPr>
        <sz val="10"/>
        <color rgb="FF000000"/>
        <rFont val="微軟正黑體"/>
        <family val="2"/>
        <charset val="136"/>
      </rPr>
      <t>二甲醚</t>
    </r>
    <r>
      <rPr>
        <sz val="10"/>
        <color rgb="FF000000"/>
        <rFont val="Times New Roman"/>
        <family val="1"/>
      </rPr>
      <t>(DME)</t>
    </r>
  </si>
  <si>
    <r>
      <rPr>
        <sz val="10"/>
        <color rgb="FF000000"/>
        <rFont val="微軟正黑體"/>
        <family val="2"/>
        <charset val="136"/>
      </rPr>
      <t>二丁醚</t>
    </r>
    <r>
      <rPr>
        <sz val="10"/>
        <color rgb="FF000000"/>
        <rFont val="Times New Roman"/>
        <family val="1"/>
      </rPr>
      <t>(DBE)</t>
    </r>
  </si>
  <si>
    <r>
      <rPr>
        <sz val="10"/>
        <color rgb="FF000000"/>
        <rFont val="微軟正黑體"/>
        <family val="2"/>
        <charset val="136"/>
      </rPr>
      <t>四氫夫喃</t>
    </r>
    <r>
      <rPr>
        <sz val="10"/>
        <color rgb="FF000000"/>
        <rFont val="Times New Roman"/>
        <family val="1"/>
      </rPr>
      <t>(THF)</t>
    </r>
  </si>
  <si>
    <r>
      <rPr>
        <sz val="10"/>
        <color rgb="FF000000"/>
        <rFont val="微軟正黑體"/>
        <family val="2"/>
        <charset val="136"/>
      </rPr>
      <t>乙醚</t>
    </r>
  </si>
  <si>
    <r>
      <rPr>
        <sz val="10"/>
        <color rgb="FF000000"/>
        <rFont val="微軟正黑體"/>
        <family val="2"/>
        <charset val="136"/>
      </rPr>
      <t>乳酸鹽</t>
    </r>
  </si>
  <si>
    <r>
      <rPr>
        <sz val="10"/>
        <color rgb="FF000000"/>
        <rFont val="微軟正黑體"/>
        <family val="2"/>
        <charset val="136"/>
      </rPr>
      <t>亞硝基乙醚</t>
    </r>
  </si>
  <si>
    <t>180254</t>
  </si>
  <si>
    <r>
      <rPr>
        <sz val="10"/>
        <color rgb="FF000000"/>
        <rFont val="微軟正黑體"/>
        <family val="2"/>
        <charset val="136"/>
      </rPr>
      <t>乙二醇甲醚</t>
    </r>
  </si>
  <si>
    <t>180256</t>
  </si>
  <si>
    <r>
      <rPr>
        <sz val="10"/>
        <color rgb="FF000000"/>
        <rFont val="微軟正黑體"/>
        <family val="2"/>
        <charset val="136"/>
      </rPr>
      <t>甲醛</t>
    </r>
  </si>
  <si>
    <t>180257</t>
  </si>
  <si>
    <r>
      <rPr>
        <sz val="10"/>
        <color rgb="FF000000"/>
        <rFont val="微軟正黑體"/>
        <family val="2"/>
        <charset val="136"/>
      </rPr>
      <t>乙醛</t>
    </r>
  </si>
  <si>
    <t>180258</t>
  </si>
  <si>
    <r>
      <rPr>
        <sz val="10"/>
        <color rgb="FF000000"/>
        <rFont val="微軟正黑體"/>
        <family val="2"/>
        <charset val="136"/>
      </rPr>
      <t>丙酮</t>
    </r>
    <r>
      <rPr>
        <sz val="10"/>
        <color rgb="FF000000"/>
        <rFont val="Times New Roman"/>
        <family val="1"/>
      </rPr>
      <t>(DMK)</t>
    </r>
  </si>
  <si>
    <r>
      <rPr>
        <sz val="10"/>
        <color rgb="FF000000"/>
        <rFont val="微軟正黑體"/>
        <family val="2"/>
        <charset val="136"/>
      </rPr>
      <t>丁酮</t>
    </r>
  </si>
  <si>
    <t>180260</t>
  </si>
  <si>
    <r>
      <rPr>
        <sz val="10"/>
        <color rgb="FF000000"/>
        <rFont val="微軟正黑體"/>
        <family val="2"/>
        <charset val="136"/>
      </rPr>
      <t>甲基異丁基酮</t>
    </r>
    <r>
      <rPr>
        <sz val="10"/>
        <color rgb="FF000000"/>
        <rFont val="Times New Roman"/>
        <family val="1"/>
      </rPr>
      <t>(MIBK)</t>
    </r>
  </si>
  <si>
    <r>
      <rPr>
        <sz val="10"/>
        <color rgb="FF000000"/>
        <rFont val="微軟正黑體"/>
        <family val="2"/>
        <charset val="136"/>
      </rPr>
      <t>環己酮</t>
    </r>
  </si>
  <si>
    <r>
      <rPr>
        <sz val="10"/>
        <color rgb="FF000000"/>
        <rFont val="微軟正黑體"/>
        <family val="2"/>
        <charset val="136"/>
      </rPr>
      <t>甲基四氫毗咯酮</t>
    </r>
  </si>
  <si>
    <r>
      <rPr>
        <sz val="10"/>
        <color rgb="FF000000"/>
        <rFont val="微軟正黑體"/>
        <family val="2"/>
        <charset val="136"/>
      </rPr>
      <t>聚縮醛</t>
    </r>
    <r>
      <rPr>
        <sz val="10"/>
        <color rgb="FF000000"/>
        <rFont val="Times New Roman"/>
        <family val="1"/>
      </rPr>
      <t>(polyacetal)</t>
    </r>
  </si>
  <si>
    <t>180264</t>
  </si>
  <si>
    <r>
      <rPr>
        <sz val="10"/>
        <color rgb="FF000000"/>
        <rFont val="微軟正黑體"/>
        <family val="2"/>
        <charset val="136"/>
      </rPr>
      <t>三聚甲醛</t>
    </r>
  </si>
  <si>
    <t>180266</t>
  </si>
  <si>
    <r>
      <rPr>
        <sz val="10"/>
        <color rgb="FF000000"/>
        <rFont val="微軟正黑體"/>
        <family val="2"/>
        <charset val="136"/>
      </rPr>
      <t>甲醇</t>
    </r>
  </si>
  <si>
    <t>180267</t>
  </si>
  <si>
    <r>
      <rPr>
        <sz val="10"/>
        <color rgb="FF000000"/>
        <rFont val="微軟正黑體"/>
        <family val="2"/>
        <charset val="136"/>
      </rPr>
      <t>乙醇</t>
    </r>
  </si>
  <si>
    <t>180268</t>
  </si>
  <si>
    <r>
      <rPr>
        <sz val="10"/>
        <color rgb="FF000000"/>
        <rFont val="微軟正黑體"/>
        <family val="2"/>
        <charset val="136"/>
      </rPr>
      <t>乙二醇</t>
    </r>
    <r>
      <rPr>
        <sz val="10"/>
        <color rgb="FF000000"/>
        <rFont val="Times New Roman"/>
        <family val="1"/>
      </rPr>
      <t>(EG)</t>
    </r>
  </si>
  <si>
    <r>
      <rPr>
        <sz val="10"/>
        <color rgb="FF000000"/>
        <rFont val="微軟正黑體"/>
        <family val="2"/>
        <charset val="136"/>
      </rPr>
      <t>二乙二醇</t>
    </r>
    <r>
      <rPr>
        <sz val="10"/>
        <color rgb="FF000000"/>
        <rFont val="Times New Roman"/>
        <family val="1"/>
      </rPr>
      <t>(DEG)</t>
    </r>
  </si>
  <si>
    <t>180270</t>
  </si>
  <si>
    <r>
      <rPr>
        <sz val="10"/>
        <color rgb="FF000000"/>
        <rFont val="微軟正黑體"/>
        <family val="2"/>
        <charset val="136"/>
      </rPr>
      <t>三乙二醇</t>
    </r>
    <r>
      <rPr>
        <sz val="10"/>
        <color rgb="FF000000"/>
        <rFont val="Times New Roman"/>
        <family val="1"/>
      </rPr>
      <t>(TEG)</t>
    </r>
  </si>
  <si>
    <r>
      <rPr>
        <sz val="10"/>
        <color rgb="FF000000"/>
        <rFont val="微軟正黑體"/>
        <family val="2"/>
        <charset val="136"/>
      </rPr>
      <t>聚乙二醇</t>
    </r>
    <r>
      <rPr>
        <sz val="10"/>
        <color rgb="FF000000"/>
        <rFont val="Times New Roman"/>
        <family val="1"/>
      </rPr>
      <t>(PEG)</t>
    </r>
  </si>
  <si>
    <r>
      <rPr>
        <sz val="10"/>
        <color rgb="FF000000"/>
        <rFont val="微軟正黑體"/>
        <family val="2"/>
        <charset val="136"/>
      </rPr>
      <t>丙二醇</t>
    </r>
    <r>
      <rPr>
        <sz val="10"/>
        <color rgb="FF000000"/>
        <rFont val="Times New Roman"/>
        <family val="1"/>
      </rPr>
      <t>(PG)</t>
    </r>
  </si>
  <si>
    <r>
      <rPr>
        <sz val="10"/>
        <color rgb="FF000000"/>
        <rFont val="微軟正黑體"/>
        <family val="2"/>
        <charset val="136"/>
      </rPr>
      <t>異丙醇</t>
    </r>
    <r>
      <rPr>
        <sz val="10"/>
        <color rgb="FF000000"/>
        <rFont val="Times New Roman"/>
        <family val="1"/>
      </rPr>
      <t>(IPA)</t>
    </r>
  </si>
  <si>
    <r>
      <rPr>
        <sz val="10"/>
        <color rgb="FF000000"/>
        <rFont val="微軟正黑體"/>
        <family val="2"/>
        <charset val="136"/>
      </rPr>
      <t>丙三醇</t>
    </r>
    <r>
      <rPr>
        <sz val="10"/>
        <color rgb="FF000000"/>
        <rFont val="Times New Roman"/>
        <family val="1"/>
      </rPr>
      <t>(</t>
    </r>
    <r>
      <rPr>
        <sz val="10"/>
        <color rgb="FF000000"/>
        <rFont val="微軟正黑體"/>
        <family val="2"/>
        <charset val="136"/>
      </rPr>
      <t>甘油</t>
    </r>
    <r>
      <rPr>
        <sz val="10"/>
        <color rgb="FF000000"/>
        <rFont val="Times New Roman"/>
        <family val="1"/>
      </rPr>
      <t>)</t>
    </r>
  </si>
  <si>
    <t>180275</t>
  </si>
  <si>
    <r>
      <rPr>
        <sz val="10"/>
        <color rgb="FF000000"/>
        <rFont val="微軟正黑體"/>
        <family val="2"/>
        <charset val="136"/>
      </rPr>
      <t>二丙酮醇</t>
    </r>
  </si>
  <si>
    <t>180276</t>
  </si>
  <si>
    <r>
      <rPr>
        <sz val="10"/>
        <color rgb="FF000000"/>
        <rFont val="微軟正黑體"/>
        <family val="2"/>
        <charset val="136"/>
      </rPr>
      <t>聚丙二醇</t>
    </r>
    <r>
      <rPr>
        <sz val="10"/>
        <color rgb="FF000000"/>
        <rFont val="Times New Roman"/>
        <family val="1"/>
      </rPr>
      <t>(PPG)</t>
    </r>
  </si>
  <si>
    <t>180277</t>
  </si>
  <si>
    <r>
      <rPr>
        <sz val="10"/>
        <color rgb="FF000000"/>
        <rFont val="微軟正黑體"/>
        <family val="2"/>
        <charset val="136"/>
      </rPr>
      <t>丙烯醇</t>
    </r>
  </si>
  <si>
    <t>180278</t>
  </si>
  <si>
    <r>
      <rPr>
        <sz val="10"/>
        <color rgb="FF000000"/>
        <rFont val="微軟正黑體"/>
        <family val="2"/>
        <charset val="136"/>
      </rPr>
      <t>丁二醇</t>
    </r>
  </si>
  <si>
    <r>
      <rPr>
        <sz val="10"/>
        <color rgb="FF000000"/>
        <rFont val="微軟正黑體"/>
        <family val="2"/>
        <charset val="136"/>
      </rPr>
      <t>正丁醇</t>
    </r>
  </si>
  <si>
    <t>180280</t>
  </si>
  <si>
    <r>
      <rPr>
        <sz val="10"/>
        <color rgb="FF000000"/>
        <rFont val="微軟正黑體"/>
        <family val="2"/>
        <charset val="136"/>
      </rPr>
      <t>異丁醇</t>
    </r>
    <r>
      <rPr>
        <sz val="10"/>
        <color rgb="FF000000"/>
        <rFont val="Times New Roman"/>
        <family val="1"/>
      </rPr>
      <t>(IBA)</t>
    </r>
  </si>
  <si>
    <r>
      <rPr>
        <sz val="10"/>
        <color rgb="FF000000"/>
        <rFont val="微軟正黑體"/>
        <family val="2"/>
        <charset val="136"/>
      </rPr>
      <t>異戊四醇</t>
    </r>
  </si>
  <si>
    <r>
      <rPr>
        <sz val="10"/>
        <color rgb="FF000000"/>
        <rFont val="微軟正黑體"/>
        <family val="2"/>
        <charset val="136"/>
      </rPr>
      <t>辛醇</t>
    </r>
  </si>
  <si>
    <t>180283</t>
  </si>
  <si>
    <r>
      <rPr>
        <sz val="10"/>
        <color rgb="FF000000"/>
        <rFont val="微軟正黑體"/>
        <family val="2"/>
        <charset val="136"/>
      </rPr>
      <t>異辛醇</t>
    </r>
    <r>
      <rPr>
        <sz val="10"/>
        <color rgb="FF000000"/>
        <rFont val="Times New Roman"/>
        <family val="1"/>
      </rPr>
      <t>(2-EH)</t>
    </r>
  </si>
  <si>
    <t>180284</t>
  </si>
  <si>
    <r>
      <rPr>
        <sz val="10"/>
        <color rgb="FF000000"/>
        <rFont val="微軟正黑體"/>
        <family val="2"/>
        <charset val="136"/>
      </rPr>
      <t>聚四甲基醚二醇</t>
    </r>
    <r>
      <rPr>
        <sz val="10"/>
        <color rgb="FF000000"/>
        <rFont val="Times New Roman"/>
        <family val="1"/>
      </rPr>
      <t>(PTMG)</t>
    </r>
  </si>
  <si>
    <t>180285</t>
  </si>
  <si>
    <r>
      <rPr>
        <sz val="10"/>
        <color rgb="FF000000"/>
        <rFont val="微軟正黑體"/>
        <family val="2"/>
        <charset val="136"/>
      </rPr>
      <t>多元醇</t>
    </r>
  </si>
  <si>
    <t>180287</t>
  </si>
  <si>
    <r>
      <rPr>
        <sz val="10"/>
        <color rgb="FF000000"/>
        <rFont val="微軟正黑體"/>
        <family val="2"/>
        <charset val="136"/>
      </rPr>
      <t>甲酚</t>
    </r>
  </si>
  <si>
    <t>180288</t>
  </si>
  <si>
    <r>
      <rPr>
        <sz val="10"/>
        <color rgb="FF000000"/>
        <rFont val="微軟正黑體"/>
        <family val="2"/>
        <charset val="136"/>
      </rPr>
      <t>苯酚</t>
    </r>
    <r>
      <rPr>
        <sz val="10"/>
        <color rgb="FF000000"/>
        <rFont val="Times New Roman"/>
        <family val="1"/>
      </rPr>
      <t>(</t>
    </r>
    <r>
      <rPr>
        <sz val="10"/>
        <color rgb="FF000000"/>
        <rFont val="微軟正黑體"/>
        <family val="2"/>
        <charset val="136"/>
      </rPr>
      <t>石碳酸</t>
    </r>
    <r>
      <rPr>
        <sz val="10"/>
        <color rgb="FF000000"/>
        <rFont val="Times New Roman"/>
        <family val="1"/>
      </rPr>
      <t>)</t>
    </r>
  </si>
  <si>
    <r>
      <rPr>
        <sz val="10"/>
        <color rgb="FF000000"/>
        <rFont val="微軟正黑體"/>
        <family val="2"/>
        <charset val="136"/>
      </rPr>
      <t>丙二酚</t>
    </r>
    <r>
      <rPr>
        <sz val="10"/>
        <color rgb="FF000000"/>
        <rFont val="Times New Roman"/>
        <family val="1"/>
      </rPr>
      <t>(BPA)</t>
    </r>
  </si>
  <si>
    <t>180290</t>
  </si>
  <si>
    <r>
      <rPr>
        <sz val="10"/>
        <color rgb="FF000000"/>
        <rFont val="微軟正黑體"/>
        <family val="2"/>
        <charset val="136"/>
      </rPr>
      <t>壬酚</t>
    </r>
    <r>
      <rPr>
        <sz val="10"/>
        <color rgb="FF000000"/>
        <rFont val="Times New Roman"/>
        <family val="1"/>
      </rPr>
      <t>(NP)</t>
    </r>
  </si>
  <si>
    <r>
      <rPr>
        <sz val="10"/>
        <color rgb="FF000000"/>
        <rFont val="微軟正黑體"/>
        <family val="2"/>
        <charset val="136"/>
      </rPr>
      <t>單寧酸</t>
    </r>
    <r>
      <rPr>
        <sz val="10"/>
        <color rgb="FF000000"/>
        <rFont val="Times New Roman"/>
        <family val="1"/>
      </rPr>
      <t>(</t>
    </r>
    <r>
      <rPr>
        <sz val="10"/>
        <color rgb="FF000000"/>
        <rFont val="微軟正黑體"/>
        <family val="2"/>
        <charset val="136"/>
      </rPr>
      <t>鞣酸</t>
    </r>
    <r>
      <rPr>
        <sz val="10"/>
        <color rgb="FF000000"/>
        <rFont val="Times New Roman"/>
        <family val="1"/>
      </rPr>
      <t>)</t>
    </r>
  </si>
  <si>
    <t>180293</t>
  </si>
  <si>
    <r>
      <rPr>
        <sz val="10"/>
        <color rgb="FF000000"/>
        <rFont val="微軟正黑體"/>
        <family val="2"/>
        <charset val="136"/>
      </rPr>
      <t>冰醋酸</t>
    </r>
    <r>
      <rPr>
        <sz val="10"/>
        <color rgb="FF000000"/>
        <rFont val="Times New Roman"/>
        <family val="1"/>
      </rPr>
      <t>(</t>
    </r>
    <r>
      <rPr>
        <sz val="10"/>
        <color rgb="FF000000"/>
        <rFont val="微軟正黑體"/>
        <family val="2"/>
        <charset val="136"/>
      </rPr>
      <t>醋酸</t>
    </r>
    <r>
      <rPr>
        <sz val="10"/>
        <color rgb="FF000000"/>
        <rFont val="Times New Roman"/>
        <family val="1"/>
      </rPr>
      <t>)</t>
    </r>
  </si>
  <si>
    <t>180294</t>
  </si>
  <si>
    <r>
      <rPr>
        <sz val="10"/>
        <color rgb="FF000000"/>
        <rFont val="微軟正黑體"/>
        <family val="2"/>
        <charset val="136"/>
      </rPr>
      <t>醋酸乙烯單體</t>
    </r>
    <r>
      <rPr>
        <sz val="10"/>
        <color rgb="FF000000"/>
        <rFont val="Times New Roman"/>
        <family val="1"/>
      </rPr>
      <t>(VAM)</t>
    </r>
  </si>
  <si>
    <t>180295</t>
  </si>
  <si>
    <r>
      <rPr>
        <sz val="10"/>
        <color rgb="FF000000"/>
        <rFont val="微軟正黑體"/>
        <family val="2"/>
        <charset val="136"/>
      </rPr>
      <t>醋酸乙酯</t>
    </r>
    <r>
      <rPr>
        <sz val="10"/>
        <color rgb="FF000000"/>
        <rFont val="Times New Roman"/>
        <family val="1"/>
      </rPr>
      <t>(EAC/</t>
    </r>
    <r>
      <rPr>
        <sz val="10"/>
        <color rgb="FF000000"/>
        <rFont val="微軟正黑體"/>
        <family val="2"/>
        <charset val="136"/>
      </rPr>
      <t>乙酸乙酯</t>
    </r>
    <r>
      <rPr>
        <sz val="10"/>
        <color rgb="FF000000"/>
        <rFont val="Times New Roman"/>
        <family val="1"/>
      </rPr>
      <t>)</t>
    </r>
  </si>
  <si>
    <t>180296</t>
  </si>
  <si>
    <r>
      <rPr>
        <sz val="10"/>
        <color rgb="FF000000"/>
        <rFont val="微軟正黑體"/>
        <family val="2"/>
        <charset val="136"/>
      </rPr>
      <t>醋酸丁酯</t>
    </r>
    <r>
      <rPr>
        <sz val="10"/>
        <color rgb="FF000000"/>
        <rFont val="Times New Roman"/>
        <family val="1"/>
      </rPr>
      <t>(</t>
    </r>
    <r>
      <rPr>
        <sz val="10"/>
        <color rgb="FF000000"/>
        <rFont val="微軟正黑體"/>
        <family val="2"/>
        <charset val="136"/>
      </rPr>
      <t>乙酸丁酯</t>
    </r>
    <r>
      <rPr>
        <sz val="10"/>
        <color rgb="FF000000"/>
        <rFont val="Times New Roman"/>
        <family val="1"/>
      </rPr>
      <t>)</t>
    </r>
  </si>
  <si>
    <t>180297</t>
  </si>
  <si>
    <r>
      <rPr>
        <sz val="10"/>
        <color rgb="FF000000"/>
        <rFont val="微軟正黑體"/>
        <family val="2"/>
        <charset val="136"/>
      </rPr>
      <t>醋酸鈷</t>
    </r>
    <r>
      <rPr>
        <sz val="10"/>
        <color rgb="FF000000"/>
        <rFont val="Times New Roman"/>
        <family val="1"/>
      </rPr>
      <t>(</t>
    </r>
    <r>
      <rPr>
        <sz val="10"/>
        <color rgb="FF000000"/>
        <rFont val="微軟正黑體"/>
        <family val="2"/>
        <charset val="136"/>
      </rPr>
      <t>乙酸鈷</t>
    </r>
    <r>
      <rPr>
        <sz val="10"/>
        <color rgb="FF000000"/>
        <rFont val="Times New Roman"/>
        <family val="1"/>
      </rPr>
      <t>)</t>
    </r>
  </si>
  <si>
    <t>180298</t>
  </si>
  <si>
    <r>
      <rPr>
        <sz val="10"/>
        <color rgb="FF000000"/>
        <rFont val="微軟正黑體"/>
        <family val="2"/>
        <charset val="136"/>
      </rPr>
      <t>醋酸酐</t>
    </r>
  </si>
  <si>
    <r>
      <rPr>
        <sz val="10"/>
        <color rgb="FF000000"/>
        <rFont val="微軟正黑體"/>
        <family val="2"/>
        <charset val="136"/>
      </rPr>
      <t>其他合成醋酸</t>
    </r>
  </si>
  <si>
    <t>180300</t>
  </si>
  <si>
    <r>
      <rPr>
        <sz val="10"/>
        <color rgb="FF000000"/>
        <rFont val="微軟正黑體"/>
        <family val="2"/>
        <charset val="136"/>
      </rPr>
      <t>醋酸乙烯酯</t>
    </r>
  </si>
  <si>
    <r>
      <rPr>
        <sz val="10"/>
        <color rgb="FF000000"/>
        <rFont val="微軟正黑體"/>
        <family val="2"/>
        <charset val="136"/>
      </rPr>
      <t>胺基醋酸</t>
    </r>
  </si>
  <si>
    <r>
      <rPr>
        <sz val="10"/>
        <color rgb="FF000000"/>
        <rFont val="微軟正黑體"/>
        <family val="2"/>
        <charset val="136"/>
      </rPr>
      <t>聚醋酸乙烯酯</t>
    </r>
  </si>
  <si>
    <r>
      <rPr>
        <sz val="10"/>
        <color rgb="FF000000"/>
        <rFont val="微軟正黑體"/>
        <family val="2"/>
        <charset val="136"/>
      </rPr>
      <t>甲基丙烯酸甲酯</t>
    </r>
    <r>
      <rPr>
        <sz val="10"/>
        <color rgb="FF000000"/>
        <rFont val="Times New Roman"/>
        <family val="1"/>
      </rPr>
      <t>(MMA)</t>
    </r>
  </si>
  <si>
    <r>
      <rPr>
        <sz val="10"/>
        <color rgb="FF000000"/>
        <rFont val="微軟正黑體"/>
        <family val="2"/>
        <charset val="136"/>
      </rPr>
      <t>丙烯酸甲酯</t>
    </r>
  </si>
  <si>
    <r>
      <rPr>
        <sz val="10"/>
        <color rgb="FF000000"/>
        <rFont val="微軟正黑體"/>
        <family val="2"/>
        <charset val="136"/>
      </rPr>
      <t>丙烯酸乙酯</t>
    </r>
  </si>
  <si>
    <r>
      <rPr>
        <sz val="10"/>
        <color rgb="FF000000"/>
        <rFont val="微軟正黑體"/>
        <family val="2"/>
        <charset val="136"/>
      </rPr>
      <t>丙烯酸丁酯</t>
    </r>
  </si>
  <si>
    <r>
      <rPr>
        <sz val="10"/>
        <color rgb="FF000000"/>
        <rFont val="微軟正黑體"/>
        <family val="2"/>
        <charset val="136"/>
      </rPr>
      <t>丙烯酸異辛酯</t>
    </r>
    <r>
      <rPr>
        <sz val="10"/>
        <color rgb="FF000000"/>
        <rFont val="Times New Roman"/>
        <family val="1"/>
      </rPr>
      <t>(EHA</t>
    </r>
    <r>
      <rPr>
        <sz val="10"/>
        <color rgb="FF000000"/>
        <rFont val="微軟正黑體"/>
        <family val="2"/>
        <charset val="136"/>
      </rPr>
      <t>、</t>
    </r>
    <r>
      <rPr>
        <sz val="10"/>
        <color rgb="FF000000"/>
        <rFont val="Times New Roman"/>
        <family val="1"/>
      </rPr>
      <t>2EHA)</t>
    </r>
  </si>
  <si>
    <r>
      <rPr>
        <sz val="10"/>
        <color rgb="FF000000"/>
        <rFont val="微軟正黑體"/>
        <family val="2"/>
        <charset val="136"/>
      </rPr>
      <t>聚丙烯酸酯</t>
    </r>
  </si>
  <si>
    <r>
      <rPr>
        <sz val="10"/>
        <color rgb="FF000000"/>
        <rFont val="微軟正黑體"/>
        <family val="2"/>
        <charset val="136"/>
      </rPr>
      <t>夫酸酐</t>
    </r>
    <r>
      <rPr>
        <sz val="10"/>
        <color rgb="FF000000"/>
        <rFont val="Times New Roman"/>
        <family val="1"/>
      </rPr>
      <t>(PA)</t>
    </r>
  </si>
  <si>
    <r>
      <rPr>
        <sz val="10"/>
        <color rgb="FF000000"/>
        <rFont val="微軟正黑體"/>
        <family val="2"/>
        <charset val="136"/>
      </rPr>
      <t>夫酸二辛酯</t>
    </r>
    <r>
      <rPr>
        <sz val="10"/>
        <color rgb="FF000000"/>
        <rFont val="Times New Roman"/>
        <family val="1"/>
      </rPr>
      <t>(DOP)</t>
    </r>
  </si>
  <si>
    <r>
      <rPr>
        <sz val="10"/>
        <color rgb="FF000000"/>
        <rFont val="微軟正黑體"/>
        <family val="2"/>
        <charset val="136"/>
      </rPr>
      <t>夫酸二丁酯</t>
    </r>
    <r>
      <rPr>
        <sz val="10"/>
        <color rgb="FF000000"/>
        <rFont val="Times New Roman"/>
        <family val="1"/>
      </rPr>
      <t>(DBP)</t>
    </r>
  </si>
  <si>
    <r>
      <rPr>
        <sz val="10"/>
        <color rgb="FF000000"/>
        <rFont val="微軟正黑體"/>
        <family val="2"/>
        <charset val="136"/>
      </rPr>
      <t>夫酸二癸酯</t>
    </r>
  </si>
  <si>
    <r>
      <rPr>
        <sz val="10"/>
        <color rgb="FF000000"/>
        <rFont val="微軟正黑體"/>
        <family val="2"/>
        <charset val="136"/>
      </rPr>
      <t>夫酸二壬酯</t>
    </r>
  </si>
  <si>
    <r>
      <rPr>
        <sz val="10"/>
        <color rgb="FF000000"/>
        <rFont val="微軟正黑體"/>
        <family val="2"/>
        <charset val="136"/>
      </rPr>
      <t>對苯二甲酸二甲酯</t>
    </r>
    <r>
      <rPr>
        <sz val="10"/>
        <color rgb="FF000000"/>
        <rFont val="Times New Roman"/>
        <family val="1"/>
      </rPr>
      <t>(DMT)</t>
    </r>
  </si>
  <si>
    <r>
      <rPr>
        <sz val="10"/>
        <color rgb="FF000000"/>
        <rFont val="微軟正黑體"/>
        <family val="2"/>
        <charset val="136"/>
      </rPr>
      <t>鄰苯二甲酸酐</t>
    </r>
  </si>
  <si>
    <r>
      <rPr>
        <sz val="10"/>
        <color rgb="FF000000"/>
        <rFont val="微軟正黑體"/>
        <family val="2"/>
        <charset val="136"/>
      </rPr>
      <t>鄰苯二甲酸二辛酯</t>
    </r>
  </si>
  <si>
    <r>
      <rPr>
        <sz val="10"/>
        <color rgb="FF000000"/>
        <rFont val="微軟正黑體"/>
        <family val="2"/>
        <charset val="136"/>
      </rPr>
      <t>甲酸</t>
    </r>
  </si>
  <si>
    <r>
      <rPr>
        <sz val="10"/>
        <color rgb="FF000000"/>
        <rFont val="微軟正黑體"/>
        <family val="2"/>
        <charset val="136"/>
      </rPr>
      <t>乳酸</t>
    </r>
  </si>
  <si>
    <r>
      <rPr>
        <sz val="10"/>
        <color rgb="FF000000"/>
        <rFont val="微軟正黑體"/>
        <family val="2"/>
        <charset val="136"/>
      </rPr>
      <t>草酸</t>
    </r>
    <r>
      <rPr>
        <sz val="10"/>
        <color rgb="FF000000"/>
        <rFont val="Times New Roman"/>
        <family val="1"/>
      </rPr>
      <t>(</t>
    </r>
    <r>
      <rPr>
        <sz val="10"/>
        <color rgb="FF000000"/>
        <rFont val="微軟正黑體"/>
        <family val="2"/>
        <charset val="136"/>
      </rPr>
      <t>乙二酸</t>
    </r>
    <r>
      <rPr>
        <sz val="10"/>
        <color rgb="FF000000"/>
        <rFont val="Times New Roman"/>
        <family val="1"/>
      </rPr>
      <t>)</t>
    </r>
  </si>
  <si>
    <r>
      <rPr>
        <sz val="10"/>
        <color rgb="FF000000"/>
        <rFont val="微軟正黑體"/>
        <family val="2"/>
        <charset val="136"/>
      </rPr>
      <t>酒石酸</t>
    </r>
  </si>
  <si>
    <r>
      <rPr>
        <sz val="10"/>
        <color rgb="FF000000"/>
        <rFont val="微軟正黑體"/>
        <family val="2"/>
        <charset val="136"/>
      </rPr>
      <t>三羥基丙三羧酸（檸檬酸</t>
    </r>
    <r>
      <rPr>
        <sz val="10"/>
        <color rgb="FF000000"/>
        <rFont val="Times New Roman"/>
        <family val="1"/>
      </rPr>
      <t>)</t>
    </r>
  </si>
  <si>
    <r>
      <rPr>
        <sz val="10"/>
        <color rgb="FF000000"/>
        <rFont val="微軟正黑體"/>
        <family val="2"/>
        <charset val="136"/>
      </rPr>
      <t>馬來酐</t>
    </r>
    <r>
      <rPr>
        <sz val="10"/>
        <color rgb="FF000000"/>
        <rFont val="Times New Roman"/>
        <family val="1"/>
      </rPr>
      <t>(MA)(</t>
    </r>
    <r>
      <rPr>
        <sz val="10"/>
        <color rgb="FF000000"/>
        <rFont val="微軟正黑體"/>
        <family val="2"/>
        <charset val="136"/>
      </rPr>
      <t>順</t>
    </r>
    <r>
      <rPr>
        <sz val="10"/>
        <color rgb="FF000000"/>
        <rFont val="Times New Roman"/>
        <family val="1"/>
      </rPr>
      <t>-</t>
    </r>
    <r>
      <rPr>
        <sz val="10"/>
        <color rgb="FF000000"/>
        <rFont val="微軟正黑體"/>
        <family val="2"/>
        <charset val="136"/>
      </rPr>
      <t>丁烯二酐</t>
    </r>
    <r>
      <rPr>
        <sz val="10"/>
        <color rgb="FF000000"/>
        <rFont val="Times New Roman"/>
        <family val="1"/>
      </rPr>
      <t>)</t>
    </r>
  </si>
  <si>
    <r>
      <rPr>
        <sz val="10"/>
        <color rgb="FF000000"/>
        <rFont val="微軟正黑體"/>
        <family val="2"/>
        <charset val="136"/>
      </rPr>
      <t>己二酸</t>
    </r>
    <r>
      <rPr>
        <sz val="10"/>
        <color rgb="FF000000"/>
        <rFont val="Times New Roman"/>
        <family val="1"/>
      </rPr>
      <t>(AA)</t>
    </r>
  </si>
  <si>
    <r>
      <rPr>
        <sz val="10"/>
        <color rgb="FF000000"/>
        <rFont val="微軟正黑體"/>
        <family val="2"/>
        <charset val="136"/>
      </rPr>
      <t>丙烯酸</t>
    </r>
  </si>
  <si>
    <r>
      <rPr>
        <sz val="10"/>
        <color rgb="FF000000"/>
        <rFont val="微軟正黑體"/>
        <family val="2"/>
        <charset val="136"/>
      </rPr>
      <t>甲基丙烯酸</t>
    </r>
  </si>
  <si>
    <r>
      <rPr>
        <sz val="10"/>
        <color rgb="FF000000"/>
        <rFont val="微軟正黑體"/>
        <family val="2"/>
        <charset val="136"/>
      </rPr>
      <t>胺基磺酸</t>
    </r>
  </si>
  <si>
    <r>
      <rPr>
        <sz val="10"/>
        <color rgb="FF000000"/>
        <rFont val="微軟正黑體"/>
        <family val="2"/>
        <charset val="136"/>
      </rPr>
      <t>水楊酸</t>
    </r>
    <r>
      <rPr>
        <sz val="10"/>
        <color rgb="FF000000"/>
        <rFont val="Times New Roman"/>
        <family val="1"/>
      </rPr>
      <t>(</t>
    </r>
    <r>
      <rPr>
        <sz val="10"/>
        <color rgb="FF000000"/>
        <rFont val="微軟正黑體"/>
        <family val="2"/>
        <charset val="136"/>
      </rPr>
      <t>鄰羥基苯甲酸</t>
    </r>
    <r>
      <rPr>
        <sz val="10"/>
        <color rgb="FF000000"/>
        <rFont val="Times New Roman"/>
        <family val="1"/>
      </rPr>
      <t>)</t>
    </r>
  </si>
  <si>
    <r>
      <rPr>
        <sz val="10"/>
        <color rgb="FF000000"/>
        <rFont val="微軟正黑體"/>
        <family val="2"/>
        <charset val="136"/>
      </rPr>
      <t>甲酸乙酯</t>
    </r>
  </si>
  <si>
    <r>
      <rPr>
        <sz val="10"/>
        <color rgb="FF000000"/>
        <rFont val="微軟正黑體"/>
        <family val="2"/>
        <charset val="136"/>
      </rPr>
      <t>丁酸乙酯</t>
    </r>
  </si>
  <si>
    <t>180331</t>
  </si>
  <si>
    <r>
      <rPr>
        <sz val="10"/>
        <color rgb="FF000000"/>
        <rFont val="微軟正黑體"/>
        <family val="2"/>
        <charset val="136"/>
      </rPr>
      <t>聚胺基甲酸乙酯</t>
    </r>
  </si>
  <si>
    <t>180332</t>
  </si>
  <si>
    <r>
      <rPr>
        <sz val="10"/>
        <color rgb="FF000000"/>
        <rFont val="微軟正黑體"/>
        <family val="2"/>
        <charset val="136"/>
      </rPr>
      <t>矽酸酯</t>
    </r>
  </si>
  <si>
    <t>180333</t>
  </si>
  <si>
    <r>
      <rPr>
        <sz val="10"/>
        <color rgb="FF000000"/>
        <rFont val="微軟正黑體"/>
        <family val="2"/>
        <charset val="136"/>
      </rPr>
      <t>亞硝酸乙酯</t>
    </r>
  </si>
  <si>
    <t>180334</t>
  </si>
  <si>
    <r>
      <rPr>
        <sz val="10"/>
        <color rgb="FF000000"/>
        <rFont val="微軟正黑體"/>
        <family val="2"/>
        <charset val="136"/>
      </rPr>
      <t>硝化甘油</t>
    </r>
  </si>
  <si>
    <t>180335</t>
  </si>
  <si>
    <r>
      <rPr>
        <sz val="10"/>
        <color rgb="FF000000"/>
        <rFont val="微軟正黑體"/>
        <family val="2"/>
        <charset val="136"/>
      </rPr>
      <t>苯二甲酸二異辛酯</t>
    </r>
    <r>
      <rPr>
        <sz val="10"/>
        <color rgb="FF000000"/>
        <rFont val="Times New Roman"/>
        <family val="1"/>
      </rPr>
      <t>(DIOP)</t>
    </r>
  </si>
  <si>
    <t>180336</t>
  </si>
  <si>
    <r>
      <rPr>
        <sz val="10"/>
        <color rgb="FF000000"/>
        <rFont val="微軟正黑體"/>
        <family val="2"/>
        <charset val="136"/>
      </rPr>
      <t>偏苯三酸酐</t>
    </r>
    <r>
      <rPr>
        <sz val="10"/>
        <color rgb="FF000000"/>
        <rFont val="Times New Roman"/>
        <family val="1"/>
      </rPr>
      <t>(TMA)</t>
    </r>
  </si>
  <si>
    <t>180338</t>
  </si>
  <si>
    <r>
      <rPr>
        <sz val="10"/>
        <color rgb="FF000000"/>
        <rFont val="微軟正黑體"/>
        <family val="2"/>
        <charset val="136"/>
      </rPr>
      <t>環己胺</t>
    </r>
  </si>
  <si>
    <r>
      <rPr>
        <sz val="10"/>
        <color rgb="FF000000"/>
        <rFont val="微軟正黑體"/>
        <family val="2"/>
        <charset val="136"/>
      </rPr>
      <t>三乙胺</t>
    </r>
  </si>
  <si>
    <t>180340</t>
  </si>
  <si>
    <r>
      <rPr>
        <sz val="10"/>
        <color rgb="FF000000"/>
        <rFont val="微軟正黑體"/>
        <family val="2"/>
        <charset val="136"/>
      </rPr>
      <t>苯胺</t>
    </r>
  </si>
  <si>
    <r>
      <rPr>
        <sz val="10"/>
        <color rgb="FF000000"/>
        <rFont val="微軟正黑體"/>
        <family val="2"/>
        <charset val="136"/>
      </rPr>
      <t>硝基苯胺</t>
    </r>
  </si>
  <si>
    <t>180342</t>
  </si>
  <si>
    <r>
      <rPr>
        <sz val="10"/>
        <color rgb="FF000000"/>
        <rFont val="微軟正黑體"/>
        <family val="2"/>
        <charset val="136"/>
      </rPr>
      <t>乙二胺四乙酸</t>
    </r>
    <r>
      <rPr>
        <sz val="10"/>
        <color rgb="FF000000"/>
        <rFont val="Times New Roman"/>
        <family val="1"/>
      </rPr>
      <t>(EDTA)</t>
    </r>
  </si>
  <si>
    <t>180343</t>
  </si>
  <si>
    <r>
      <rPr>
        <sz val="10"/>
        <color rgb="FF000000"/>
        <rFont val="微軟正黑體"/>
        <family val="2"/>
        <charset val="136"/>
      </rPr>
      <t>己二胺</t>
    </r>
    <r>
      <rPr>
        <sz val="10"/>
        <color rgb="FF000000"/>
        <rFont val="Times New Roman"/>
        <family val="1"/>
      </rPr>
      <t>(HMDA)</t>
    </r>
  </si>
  <si>
    <t>180344</t>
  </si>
  <si>
    <r>
      <rPr>
        <sz val="10"/>
        <color rgb="FF000000"/>
        <rFont val="微軟正黑體"/>
        <family val="2"/>
        <charset val="136"/>
      </rPr>
      <t>乙醇胺</t>
    </r>
    <r>
      <rPr>
        <sz val="10"/>
        <color rgb="FF000000"/>
        <rFont val="Times New Roman"/>
        <family val="1"/>
      </rPr>
      <t>(EA)</t>
    </r>
  </si>
  <si>
    <t>180345</t>
  </si>
  <si>
    <r>
      <rPr>
        <sz val="10"/>
        <color rgb="FF000000"/>
        <rFont val="微軟正黑體"/>
        <family val="2"/>
        <charset val="136"/>
      </rPr>
      <t>二乙醇胺</t>
    </r>
  </si>
  <si>
    <t>180346</t>
  </si>
  <si>
    <r>
      <rPr>
        <sz val="10"/>
        <color rgb="FF000000"/>
        <rFont val="微軟正黑體"/>
        <family val="2"/>
        <charset val="136"/>
      </rPr>
      <t>三乙醇胺</t>
    </r>
    <r>
      <rPr>
        <sz val="10"/>
        <color rgb="FF000000"/>
        <rFont val="Times New Roman"/>
        <family val="1"/>
      </rPr>
      <t>(TEA)</t>
    </r>
  </si>
  <si>
    <t>180347</t>
  </si>
  <si>
    <r>
      <rPr>
        <sz val="10"/>
        <color rgb="FF000000"/>
        <rFont val="微軟正黑體"/>
        <family val="2"/>
        <charset val="136"/>
      </rPr>
      <t>三聚氰胺</t>
    </r>
  </si>
  <si>
    <t>180348</t>
  </si>
  <si>
    <r>
      <rPr>
        <sz val="10"/>
        <color rgb="FF000000"/>
        <rFont val="微軟正黑體"/>
        <family val="2"/>
        <charset val="136"/>
      </rPr>
      <t>己內醯胺</t>
    </r>
    <r>
      <rPr>
        <sz val="10"/>
        <color rgb="FF000000"/>
        <rFont val="Times New Roman"/>
        <family val="1"/>
      </rPr>
      <t>(CPL)</t>
    </r>
  </si>
  <si>
    <r>
      <rPr>
        <sz val="10"/>
        <color rgb="FF000000"/>
        <rFont val="微軟正黑體"/>
        <family val="2"/>
        <charset val="136"/>
      </rPr>
      <t>二甲基甲（乙）醯胺</t>
    </r>
  </si>
  <si>
    <t>180350</t>
  </si>
  <si>
    <r>
      <rPr>
        <sz val="10"/>
        <color rgb="FF000000"/>
        <rFont val="微軟正黑體"/>
        <family val="2"/>
        <charset val="136"/>
      </rPr>
      <t>異氰酸甲酯</t>
    </r>
  </si>
  <si>
    <r>
      <rPr>
        <sz val="10"/>
        <color rgb="FF000000"/>
        <rFont val="微軟正黑體"/>
        <family val="2"/>
        <charset val="136"/>
      </rPr>
      <t>甲苯二異氰酸酯</t>
    </r>
    <r>
      <rPr>
        <sz val="10"/>
        <color rgb="FF000000"/>
        <rFont val="Times New Roman"/>
        <family val="1"/>
      </rPr>
      <t>(TDI)</t>
    </r>
  </si>
  <si>
    <r>
      <rPr>
        <sz val="10"/>
        <color rgb="FF000000"/>
        <rFont val="微軟正黑體"/>
        <family val="2"/>
        <charset val="136"/>
      </rPr>
      <t>二苯基甲基二異氰酸酯</t>
    </r>
    <r>
      <rPr>
        <sz val="10"/>
        <color rgb="FF000000"/>
        <rFont val="Times New Roman"/>
        <family val="1"/>
      </rPr>
      <t>(MDI)</t>
    </r>
  </si>
  <si>
    <r>
      <rPr>
        <sz val="10"/>
        <color rgb="FF000000"/>
        <rFont val="微軟正黑體"/>
        <family val="2"/>
        <charset val="136"/>
      </rPr>
      <t>丙烯醯胺</t>
    </r>
  </si>
  <si>
    <r>
      <rPr>
        <sz val="10"/>
        <color rgb="FF000000"/>
        <rFont val="微軟正黑體"/>
        <family val="2"/>
        <charset val="136"/>
      </rPr>
      <t>丙烯睛</t>
    </r>
    <r>
      <rPr>
        <sz val="10"/>
        <color rgb="FF000000"/>
        <rFont val="Times New Roman"/>
        <family val="1"/>
      </rPr>
      <t>(AN)</t>
    </r>
  </si>
  <si>
    <r>
      <rPr>
        <sz val="10"/>
        <color rgb="FF000000"/>
        <rFont val="微軟正黑體"/>
        <family val="2"/>
        <charset val="136"/>
      </rPr>
      <t>乙睛</t>
    </r>
    <r>
      <rPr>
        <sz val="10"/>
        <color rgb="FF000000"/>
        <rFont val="Times New Roman"/>
        <family val="1"/>
      </rPr>
      <t>(</t>
    </r>
    <r>
      <rPr>
        <sz val="10"/>
        <color rgb="FF000000"/>
        <rFont val="微軟正黑體"/>
        <family val="2"/>
        <charset val="136"/>
      </rPr>
      <t>氰甲烷</t>
    </r>
    <r>
      <rPr>
        <sz val="10"/>
        <color rgb="FF000000"/>
        <rFont val="Times New Roman"/>
        <family val="1"/>
      </rPr>
      <t>)</t>
    </r>
  </si>
  <si>
    <r>
      <rPr>
        <sz val="10"/>
        <color rgb="FF000000"/>
        <rFont val="微軟正黑體"/>
        <family val="2"/>
        <charset val="136"/>
      </rPr>
      <t>無水氨</t>
    </r>
    <r>
      <rPr>
        <sz val="10"/>
        <color rgb="FF000000"/>
        <rFont val="Times New Roman"/>
        <family val="1"/>
      </rPr>
      <t>(</t>
    </r>
    <r>
      <rPr>
        <sz val="10"/>
        <color rgb="FF000000"/>
        <rFont val="微軟正黑體"/>
        <family val="2"/>
        <charset val="136"/>
      </rPr>
      <t>液氨</t>
    </r>
    <r>
      <rPr>
        <sz val="10"/>
        <color rgb="FF000000"/>
        <rFont val="Times New Roman"/>
        <family val="1"/>
      </rPr>
      <t>)</t>
    </r>
  </si>
  <si>
    <t>180358</t>
  </si>
  <si>
    <r>
      <rPr>
        <sz val="10"/>
        <color rgb="FF000000"/>
        <rFont val="微軟正黑體"/>
        <family val="2"/>
        <charset val="136"/>
      </rPr>
      <t>炭煙</t>
    </r>
  </si>
  <si>
    <r>
      <rPr>
        <sz val="10"/>
        <color rgb="FF000000"/>
        <rFont val="微軟正黑體"/>
        <family val="2"/>
        <charset val="136"/>
      </rPr>
      <t>一氧化碳</t>
    </r>
  </si>
  <si>
    <t>180360</t>
  </si>
  <si>
    <r>
      <rPr>
        <sz val="10"/>
        <color rgb="FF000000"/>
        <rFont val="微軟正黑體"/>
        <family val="2"/>
        <charset val="136"/>
      </rPr>
      <t>合成氣</t>
    </r>
  </si>
  <si>
    <t>180361</t>
  </si>
  <si>
    <r>
      <rPr>
        <sz val="10"/>
        <color rgb="FF000000"/>
        <rFont val="微軟正黑體"/>
        <family val="2"/>
        <charset val="136"/>
      </rPr>
      <t>合成氨</t>
    </r>
  </si>
  <si>
    <t>180363</t>
  </si>
  <si>
    <r>
      <rPr>
        <sz val="10"/>
        <color rgb="FF000000"/>
        <rFont val="微軟正黑體"/>
        <family val="2"/>
        <charset val="136"/>
      </rPr>
      <t>硝酸銨鈣</t>
    </r>
    <r>
      <rPr>
        <sz val="10"/>
        <color rgb="FF000000"/>
        <rFont val="Times New Roman"/>
        <family val="1"/>
      </rPr>
      <t>(</t>
    </r>
    <r>
      <rPr>
        <sz val="10"/>
        <color rgb="FF000000"/>
        <rFont val="微軟正黑體"/>
        <family val="2"/>
        <charset val="136"/>
      </rPr>
      <t>肥料用</t>
    </r>
    <r>
      <rPr>
        <sz val="10"/>
        <color rgb="FF000000"/>
        <rFont val="Times New Roman"/>
        <family val="1"/>
      </rPr>
      <t>)</t>
    </r>
  </si>
  <si>
    <t>180364</t>
  </si>
  <si>
    <r>
      <rPr>
        <sz val="10"/>
        <color rgb="FF000000"/>
        <rFont val="微軟正黑體"/>
        <family val="2"/>
        <charset val="136"/>
      </rPr>
      <t>硫酸鉀</t>
    </r>
    <r>
      <rPr>
        <sz val="10"/>
        <color rgb="FF000000"/>
        <rFont val="Times New Roman"/>
        <family val="1"/>
      </rPr>
      <t>(</t>
    </r>
    <r>
      <rPr>
        <sz val="10"/>
        <color rgb="FF000000"/>
        <rFont val="微軟正黑體"/>
        <family val="2"/>
        <charset val="136"/>
      </rPr>
      <t>肥料用</t>
    </r>
    <r>
      <rPr>
        <sz val="10"/>
        <color rgb="FF000000"/>
        <rFont val="Times New Roman"/>
        <family val="1"/>
      </rPr>
      <t>)</t>
    </r>
  </si>
  <si>
    <t>180365</t>
  </si>
  <si>
    <r>
      <rPr>
        <sz val="10"/>
        <color rgb="FF000000"/>
        <rFont val="微軟正黑體"/>
        <family val="2"/>
        <charset val="136"/>
      </rPr>
      <t>尿素</t>
    </r>
    <r>
      <rPr>
        <sz val="10"/>
        <color rgb="FF000000"/>
        <rFont val="Times New Roman"/>
        <family val="1"/>
      </rPr>
      <t>(</t>
    </r>
    <r>
      <rPr>
        <sz val="10"/>
        <color rgb="FF000000"/>
        <rFont val="微軟正黑體"/>
        <family val="2"/>
        <charset val="136"/>
      </rPr>
      <t>肥料用</t>
    </r>
    <r>
      <rPr>
        <sz val="10"/>
        <color rgb="FF000000"/>
        <rFont val="Times New Roman"/>
        <family val="1"/>
      </rPr>
      <t>)</t>
    </r>
  </si>
  <si>
    <t>180366</t>
  </si>
  <si>
    <r>
      <rPr>
        <sz val="10"/>
        <color rgb="FF000000"/>
        <rFont val="微軟正黑體"/>
        <family val="2"/>
        <charset val="136"/>
      </rPr>
      <t>硫酸銨</t>
    </r>
    <r>
      <rPr>
        <sz val="10"/>
        <color rgb="FF000000"/>
        <rFont val="Times New Roman"/>
        <family val="1"/>
      </rPr>
      <t>(</t>
    </r>
    <r>
      <rPr>
        <sz val="10"/>
        <color rgb="FF000000"/>
        <rFont val="微軟正黑體"/>
        <family val="2"/>
        <charset val="136"/>
      </rPr>
      <t>肥料用</t>
    </r>
    <r>
      <rPr>
        <sz val="10"/>
        <color rgb="FF000000"/>
        <rFont val="Times New Roman"/>
        <family val="1"/>
      </rPr>
      <t>)</t>
    </r>
  </si>
  <si>
    <t>180367</t>
  </si>
  <si>
    <r>
      <rPr>
        <sz val="10"/>
        <color rgb="FF000000"/>
        <rFont val="微軟正黑體"/>
        <family val="2"/>
        <charset val="136"/>
      </rPr>
      <t>過磷酸鈣</t>
    </r>
    <r>
      <rPr>
        <sz val="10"/>
        <color rgb="FF000000"/>
        <rFont val="Times New Roman"/>
        <family val="1"/>
      </rPr>
      <t>(</t>
    </r>
    <r>
      <rPr>
        <sz val="10"/>
        <color rgb="FF000000"/>
        <rFont val="微軟正黑體"/>
        <family val="2"/>
        <charset val="136"/>
      </rPr>
      <t>肥料用</t>
    </r>
    <r>
      <rPr>
        <sz val="10"/>
        <color rgb="FF000000"/>
        <rFont val="Times New Roman"/>
        <family val="1"/>
      </rPr>
      <t>)</t>
    </r>
  </si>
  <si>
    <t>180369</t>
  </si>
  <si>
    <r>
      <rPr>
        <sz val="10"/>
        <color rgb="FF000000"/>
        <rFont val="微軟正黑體"/>
        <family val="2"/>
        <charset val="136"/>
      </rPr>
      <t>天然磷酸鹽</t>
    </r>
  </si>
  <si>
    <t>180371</t>
  </si>
  <si>
    <r>
      <rPr>
        <sz val="10"/>
        <color rgb="FF000000"/>
        <rFont val="微軟正黑體"/>
        <family val="2"/>
        <charset val="136"/>
      </rPr>
      <t>天然鉀鹽</t>
    </r>
  </si>
  <si>
    <t>180372</t>
  </si>
  <si>
    <r>
      <rPr>
        <sz val="10"/>
        <color rgb="FF000000"/>
        <rFont val="微軟正黑體"/>
        <family val="2"/>
        <charset val="136"/>
      </rPr>
      <t>硝酸鹽鉀肥</t>
    </r>
  </si>
  <si>
    <t>180373</t>
  </si>
  <si>
    <r>
      <rPr>
        <sz val="10"/>
        <color rgb="FF000000"/>
        <rFont val="微軟正黑體"/>
        <family val="2"/>
        <charset val="136"/>
      </rPr>
      <t>有機質肥料之原料</t>
    </r>
  </si>
  <si>
    <t>180375</t>
  </si>
  <si>
    <r>
      <rPr>
        <sz val="10"/>
        <color rgb="FF000000"/>
        <rFont val="微軟正黑體"/>
        <family val="2"/>
        <charset val="136"/>
      </rPr>
      <t>有機質肥料</t>
    </r>
  </si>
  <si>
    <t>180376</t>
  </si>
  <si>
    <r>
      <rPr>
        <sz val="10"/>
        <color rgb="FF000000"/>
        <rFont val="微軟正黑體"/>
        <family val="2"/>
        <charset val="136"/>
      </rPr>
      <t>土壤改良劑</t>
    </r>
  </si>
  <si>
    <t>180377</t>
  </si>
  <si>
    <r>
      <rPr>
        <sz val="10"/>
        <color rgb="FF000000"/>
        <rFont val="微軟正黑體"/>
        <family val="2"/>
        <charset val="136"/>
      </rPr>
      <t>植物生長輔助劑</t>
    </r>
  </si>
  <si>
    <t>180378</t>
  </si>
  <si>
    <r>
      <rPr>
        <sz val="10"/>
        <color rgb="FF000000"/>
        <rFont val="微軟正黑體"/>
        <family val="2"/>
        <charset val="136"/>
      </rPr>
      <t>家庭園藝用肥料</t>
    </r>
  </si>
  <si>
    <t>180379</t>
  </si>
  <si>
    <r>
      <rPr>
        <sz val="10"/>
        <color rgb="FF000000"/>
        <rFont val="微軟正黑體"/>
        <family val="2"/>
        <charset val="136"/>
      </rPr>
      <t>骨粉肥料</t>
    </r>
  </si>
  <si>
    <t>180380</t>
  </si>
  <si>
    <r>
      <rPr>
        <sz val="10"/>
        <color rgb="FF000000"/>
        <rFont val="微軟正黑體"/>
        <family val="2"/>
        <charset val="136"/>
      </rPr>
      <t>魚肥</t>
    </r>
  </si>
  <si>
    <t>180381</t>
  </si>
  <si>
    <r>
      <rPr>
        <sz val="10"/>
        <color rgb="FF000000"/>
        <rFont val="微軟正黑體"/>
        <family val="2"/>
        <charset val="136"/>
      </rPr>
      <t>聚氯乙烯</t>
    </r>
    <r>
      <rPr>
        <sz val="10"/>
        <color rgb="FF000000"/>
        <rFont val="Times New Roman"/>
        <family val="1"/>
      </rPr>
      <t>(PVC)</t>
    </r>
  </si>
  <si>
    <t>180382</t>
  </si>
  <si>
    <r>
      <rPr>
        <sz val="10"/>
        <color rgb="FF000000"/>
        <rFont val="微軟正黑體"/>
        <family val="2"/>
        <charset val="136"/>
      </rPr>
      <t>低密度聚乙烯</t>
    </r>
    <r>
      <rPr>
        <sz val="10"/>
        <color rgb="FF000000"/>
        <rFont val="Times New Roman"/>
        <family val="1"/>
      </rPr>
      <t>(LDPE)</t>
    </r>
  </si>
  <si>
    <t>180383</t>
  </si>
  <si>
    <r>
      <rPr>
        <sz val="10"/>
        <color rgb="FF000000"/>
        <rFont val="微軟正黑體"/>
        <family val="2"/>
        <charset val="136"/>
      </rPr>
      <t>高密度聚乙烯</t>
    </r>
    <r>
      <rPr>
        <sz val="10"/>
        <color rgb="FF000000"/>
        <rFont val="Times New Roman"/>
        <family val="1"/>
      </rPr>
      <t>(HDPE)</t>
    </r>
  </si>
  <si>
    <t>180384</t>
  </si>
  <si>
    <r>
      <rPr>
        <sz val="10"/>
        <color rgb="FF000000"/>
        <rFont val="微軟正黑體"/>
        <family val="2"/>
        <charset val="136"/>
      </rPr>
      <t>線型低密度聚乙烯</t>
    </r>
    <r>
      <rPr>
        <sz val="10"/>
        <color rgb="FF000000"/>
        <rFont val="Times New Roman"/>
        <family val="1"/>
      </rPr>
      <t>(LLDPE)</t>
    </r>
  </si>
  <si>
    <t>180385</t>
  </si>
  <si>
    <r>
      <rPr>
        <sz val="10"/>
        <color rgb="FF000000"/>
        <rFont val="微軟正黑體"/>
        <family val="2"/>
        <charset val="136"/>
      </rPr>
      <t>乙烯－醋酸乙烯共聚物</t>
    </r>
    <r>
      <rPr>
        <sz val="10"/>
        <color rgb="FF000000"/>
        <rFont val="Times New Roman"/>
        <family val="1"/>
      </rPr>
      <t>(</t>
    </r>
    <r>
      <rPr>
        <sz val="10"/>
        <color rgb="FF000000"/>
        <rFont val="微軟正黑體"/>
        <family val="2"/>
        <charset val="136"/>
      </rPr>
      <t>固態</t>
    </r>
    <r>
      <rPr>
        <sz val="10"/>
        <color rgb="FF000000"/>
        <rFont val="Times New Roman"/>
        <family val="1"/>
      </rPr>
      <t>EVA)</t>
    </r>
  </si>
  <si>
    <t>180386</t>
  </si>
  <si>
    <r>
      <rPr>
        <sz val="10"/>
        <color rgb="FF000000"/>
        <rFont val="微軟正黑體"/>
        <family val="2"/>
        <charset val="136"/>
      </rPr>
      <t>通用級聚苯乙烯</t>
    </r>
    <r>
      <rPr>
        <sz val="10"/>
        <color rgb="FF000000"/>
        <rFont val="Times New Roman"/>
        <family val="1"/>
      </rPr>
      <t>(GPS)</t>
    </r>
  </si>
  <si>
    <t>180387</t>
  </si>
  <si>
    <r>
      <rPr>
        <sz val="10"/>
        <color rgb="FF000000"/>
        <rFont val="微軟正黑體"/>
        <family val="2"/>
        <charset val="136"/>
      </rPr>
      <t>發泡級聚苯乙烯</t>
    </r>
    <r>
      <rPr>
        <sz val="10"/>
        <color rgb="FF000000"/>
        <rFont val="Times New Roman"/>
        <family val="1"/>
      </rPr>
      <t>(EPS)</t>
    </r>
  </si>
  <si>
    <t>180388</t>
  </si>
  <si>
    <r>
      <rPr>
        <sz val="10"/>
        <color rgb="FF000000"/>
        <rFont val="微軟正黑體"/>
        <family val="2"/>
        <charset val="136"/>
      </rPr>
      <t>耐衝級聚苯乙烯</t>
    </r>
    <r>
      <rPr>
        <sz val="10"/>
        <color rgb="FF000000"/>
        <rFont val="Times New Roman"/>
        <family val="1"/>
      </rPr>
      <t>(HIPS)</t>
    </r>
  </si>
  <si>
    <t>180390</t>
  </si>
  <si>
    <r>
      <rPr>
        <sz val="10"/>
        <color rgb="FF000000"/>
        <rFont val="微軟正黑體"/>
        <family val="2"/>
        <charset val="136"/>
      </rPr>
      <t>聚丙烯</t>
    </r>
    <r>
      <rPr>
        <sz val="10"/>
        <color rgb="FF000000"/>
        <rFont val="Times New Roman"/>
        <family val="1"/>
      </rPr>
      <t>(PP)</t>
    </r>
  </si>
  <si>
    <t>180391</t>
  </si>
  <si>
    <r>
      <rPr>
        <sz val="10"/>
        <color rgb="FF000000"/>
        <rFont val="微軟正黑體"/>
        <family val="2"/>
        <charset val="136"/>
      </rPr>
      <t>聚丁烯</t>
    </r>
  </si>
  <si>
    <t>180392</t>
  </si>
  <si>
    <r>
      <rPr>
        <sz val="10"/>
        <color rgb="FF000000"/>
        <rFont val="微軟正黑體"/>
        <family val="2"/>
        <charset val="136"/>
      </rPr>
      <t>聚乙烯醇</t>
    </r>
    <r>
      <rPr>
        <sz val="10"/>
        <color rgb="FF000000"/>
        <rFont val="Times New Roman"/>
        <family val="1"/>
      </rPr>
      <t>(PVA)</t>
    </r>
  </si>
  <si>
    <t>180393</t>
  </si>
  <si>
    <r>
      <t>ABS(</t>
    </r>
    <r>
      <rPr>
        <sz val="10"/>
        <color rgb="FF000000"/>
        <rFont val="微軟正黑體"/>
        <family val="2"/>
        <charset val="136"/>
      </rPr>
      <t>丙烯睛─丁二烯─苯乙烯</t>
    </r>
    <r>
      <rPr>
        <sz val="10"/>
        <color rgb="FF000000"/>
        <rFont val="Times New Roman"/>
        <family val="1"/>
      </rPr>
      <t>)</t>
    </r>
    <r>
      <rPr>
        <sz val="10"/>
        <color rgb="FF000000"/>
        <rFont val="微軟正黑體"/>
        <family val="2"/>
        <charset val="136"/>
      </rPr>
      <t>樹脂</t>
    </r>
  </si>
  <si>
    <t>180394</t>
  </si>
  <si>
    <r>
      <rPr>
        <sz val="10"/>
        <color rgb="FF000000"/>
        <rFont val="微軟正黑體"/>
        <family val="2"/>
        <charset val="136"/>
      </rPr>
      <t>聚酯粒</t>
    </r>
    <r>
      <rPr>
        <sz val="10"/>
        <color rgb="FF000000"/>
        <rFont val="Times New Roman"/>
        <family val="1"/>
      </rPr>
      <t>(</t>
    </r>
    <r>
      <rPr>
        <sz val="10"/>
        <color rgb="FF000000"/>
        <rFont val="微軟正黑體"/>
        <family val="2"/>
        <charset val="136"/>
      </rPr>
      <t>纖維級，瓶粒級</t>
    </r>
    <r>
      <rPr>
        <sz val="10"/>
        <color rgb="FF000000"/>
        <rFont val="Times New Roman"/>
        <family val="1"/>
      </rPr>
      <t>)</t>
    </r>
  </si>
  <si>
    <t>180395</t>
  </si>
  <si>
    <r>
      <rPr>
        <sz val="10"/>
        <color rgb="FF000000"/>
        <rFont val="微軟正黑體"/>
        <family val="2"/>
        <charset val="136"/>
      </rPr>
      <t>尼龍粒</t>
    </r>
    <r>
      <rPr>
        <sz val="10"/>
        <color rgb="FF000000"/>
        <rFont val="Times New Roman"/>
        <family val="1"/>
      </rPr>
      <t>(</t>
    </r>
    <r>
      <rPr>
        <sz val="10"/>
        <color rgb="FF000000"/>
        <rFont val="微軟正黑體"/>
        <family val="2"/>
        <charset val="136"/>
      </rPr>
      <t>聚醯胺，纖維級</t>
    </r>
    <r>
      <rPr>
        <sz val="10"/>
        <color rgb="FF000000"/>
        <rFont val="Times New Roman"/>
        <family val="1"/>
      </rPr>
      <t>)</t>
    </r>
  </si>
  <si>
    <t>180396</t>
  </si>
  <si>
    <r>
      <rPr>
        <sz val="10"/>
        <color rgb="FF000000"/>
        <rFont val="微軟正黑體"/>
        <family val="2"/>
        <charset val="136"/>
      </rPr>
      <t>壓克力粒</t>
    </r>
    <r>
      <rPr>
        <sz val="10"/>
        <color rgb="FF000000"/>
        <rFont val="Times New Roman"/>
        <family val="1"/>
      </rPr>
      <t>(</t>
    </r>
    <r>
      <rPr>
        <sz val="10"/>
        <color rgb="FF000000"/>
        <rFont val="微軟正黑體"/>
        <family val="2"/>
        <charset val="136"/>
      </rPr>
      <t>聚甲基丙烯酸甲酯</t>
    </r>
    <r>
      <rPr>
        <sz val="10"/>
        <color rgb="FF000000"/>
        <rFont val="Times New Roman"/>
        <family val="1"/>
      </rPr>
      <t>)</t>
    </r>
  </si>
  <si>
    <t>180397</t>
  </si>
  <si>
    <r>
      <t>AS(</t>
    </r>
    <r>
      <rPr>
        <sz val="10"/>
        <color rgb="FF000000"/>
        <rFont val="微軟正黑體"/>
        <family val="2"/>
        <charset val="136"/>
      </rPr>
      <t>丙烯睛─苯乙烯</t>
    </r>
    <r>
      <rPr>
        <sz val="10"/>
        <color rgb="FF000000"/>
        <rFont val="Times New Roman"/>
        <family val="1"/>
      </rPr>
      <t>)</t>
    </r>
    <r>
      <rPr>
        <sz val="10"/>
        <color rgb="FF000000"/>
        <rFont val="微軟正黑體"/>
        <family val="2"/>
        <charset val="136"/>
      </rPr>
      <t>樹脂</t>
    </r>
  </si>
  <si>
    <t>180399</t>
  </si>
  <si>
    <r>
      <rPr>
        <sz val="10"/>
        <color rgb="FF000000"/>
        <rFont val="微軟正黑體"/>
        <family val="2"/>
        <charset val="136"/>
      </rPr>
      <t>其他熱可塑性塑膠</t>
    </r>
  </si>
  <si>
    <t>180400</t>
  </si>
  <si>
    <r>
      <rPr>
        <sz val="10"/>
        <color rgb="FF000000"/>
        <rFont val="微軟正黑體"/>
        <family val="2"/>
        <charset val="136"/>
      </rPr>
      <t>石油樹脂</t>
    </r>
  </si>
  <si>
    <t>180401</t>
  </si>
  <si>
    <r>
      <rPr>
        <sz val="10"/>
        <color rgb="FF000000"/>
        <rFont val="微軟正黑體"/>
        <family val="2"/>
        <charset val="136"/>
      </rPr>
      <t>尿素甲醛樹脂</t>
    </r>
    <r>
      <rPr>
        <sz val="10"/>
        <color rgb="FF000000"/>
        <rFont val="Times New Roman"/>
        <family val="1"/>
      </rPr>
      <t>(UF)</t>
    </r>
  </si>
  <si>
    <t>180402</t>
  </si>
  <si>
    <r>
      <rPr>
        <sz val="10"/>
        <color rgb="FF000000"/>
        <rFont val="微軟正黑體"/>
        <family val="2"/>
        <charset val="136"/>
      </rPr>
      <t>尿素甲醛膠合劑</t>
    </r>
    <r>
      <rPr>
        <sz val="10"/>
        <color rgb="FF000000"/>
        <rFont val="Times New Roman"/>
        <family val="1"/>
      </rPr>
      <t>(UF)</t>
    </r>
  </si>
  <si>
    <t>180403</t>
  </si>
  <si>
    <r>
      <rPr>
        <sz val="10"/>
        <color rgb="FF000000"/>
        <rFont val="微軟正黑體"/>
        <family val="2"/>
        <charset val="136"/>
      </rPr>
      <t>尿素甲醛成型粉</t>
    </r>
    <r>
      <rPr>
        <sz val="10"/>
        <color rgb="FF000000"/>
        <rFont val="Times New Roman"/>
        <family val="1"/>
      </rPr>
      <t>(UF)</t>
    </r>
  </si>
  <si>
    <t>180404</t>
  </si>
  <si>
    <r>
      <rPr>
        <sz val="10"/>
        <color rgb="FF000000"/>
        <rFont val="微軟正黑體"/>
        <family val="2"/>
        <charset val="136"/>
      </rPr>
      <t>不飽和聚酯</t>
    </r>
    <r>
      <rPr>
        <sz val="10"/>
        <color rgb="FF000000"/>
        <rFont val="Times New Roman"/>
        <family val="1"/>
      </rPr>
      <t>(UP)</t>
    </r>
  </si>
  <si>
    <t>180405</t>
  </si>
  <si>
    <r>
      <rPr>
        <sz val="10"/>
        <color rgb="FF000000"/>
        <rFont val="微軟正黑體"/>
        <family val="2"/>
        <charset val="136"/>
      </rPr>
      <t>酚甲醛樹脂</t>
    </r>
    <r>
      <rPr>
        <sz val="10"/>
        <color rgb="FF000000"/>
        <rFont val="Times New Roman"/>
        <family val="1"/>
      </rPr>
      <t>(PF)</t>
    </r>
  </si>
  <si>
    <t>180406</t>
  </si>
  <si>
    <r>
      <rPr>
        <sz val="10"/>
        <color rgb="FF000000"/>
        <rFont val="微軟正黑體"/>
        <family val="2"/>
        <charset val="136"/>
      </rPr>
      <t>酚甲醛膠合劑</t>
    </r>
    <r>
      <rPr>
        <sz val="10"/>
        <color rgb="FF000000"/>
        <rFont val="Times New Roman"/>
        <family val="1"/>
      </rPr>
      <t>(PF)</t>
    </r>
  </si>
  <si>
    <t>180407</t>
  </si>
  <si>
    <r>
      <rPr>
        <sz val="10"/>
        <color rgb="FF000000"/>
        <rFont val="微軟正黑體"/>
        <family val="2"/>
        <charset val="136"/>
      </rPr>
      <t>酚甲醛成型粉</t>
    </r>
    <r>
      <rPr>
        <sz val="10"/>
        <color rgb="FF000000"/>
        <rFont val="Times New Roman"/>
        <family val="1"/>
      </rPr>
      <t>(PF)</t>
    </r>
  </si>
  <si>
    <t>180408</t>
  </si>
  <si>
    <r>
      <rPr>
        <sz val="10"/>
        <color rgb="FF000000"/>
        <rFont val="微軟正黑體"/>
        <family val="2"/>
        <charset val="136"/>
      </rPr>
      <t>三聚氰胺樹脂</t>
    </r>
  </si>
  <si>
    <t>180409</t>
  </si>
  <si>
    <r>
      <rPr>
        <sz val="10"/>
        <color rgb="FF000000"/>
        <rFont val="微軟正黑體"/>
        <family val="2"/>
        <charset val="136"/>
      </rPr>
      <t>三聚氰胺甲醛樹脂</t>
    </r>
    <r>
      <rPr>
        <sz val="10"/>
        <color rgb="FF000000"/>
        <rFont val="Times New Roman"/>
        <family val="1"/>
      </rPr>
      <t>(MF)</t>
    </r>
  </si>
  <si>
    <t>180410</t>
  </si>
  <si>
    <r>
      <rPr>
        <sz val="10"/>
        <color rgb="FF000000"/>
        <rFont val="微軟正黑體"/>
        <family val="2"/>
        <charset val="136"/>
      </rPr>
      <t>三聚氰胺甲醛膠合劑</t>
    </r>
    <r>
      <rPr>
        <sz val="10"/>
        <color rgb="FF000000"/>
        <rFont val="Times New Roman"/>
        <family val="1"/>
      </rPr>
      <t>(MF)</t>
    </r>
  </si>
  <si>
    <t>180411</t>
  </si>
  <si>
    <r>
      <rPr>
        <sz val="10"/>
        <color rgb="FF000000"/>
        <rFont val="微軟正黑體"/>
        <family val="2"/>
        <charset val="136"/>
      </rPr>
      <t>三聚氰胺甲醛成型粉</t>
    </r>
    <r>
      <rPr>
        <sz val="10"/>
        <color rgb="FF000000"/>
        <rFont val="Times New Roman"/>
        <family val="1"/>
      </rPr>
      <t>(MF)</t>
    </r>
  </si>
  <si>
    <t>180412</t>
  </si>
  <si>
    <r>
      <rPr>
        <sz val="10"/>
        <color rgb="FF000000"/>
        <rFont val="微軟正黑體"/>
        <family val="2"/>
        <charset val="136"/>
      </rPr>
      <t>醇酸樹脂</t>
    </r>
  </si>
  <si>
    <t>180413</t>
  </si>
  <si>
    <r>
      <rPr>
        <sz val="10"/>
        <color rgb="FF000000"/>
        <rFont val="微軟正黑體"/>
        <family val="2"/>
        <charset val="136"/>
      </rPr>
      <t>環氧樹脂</t>
    </r>
    <r>
      <rPr>
        <sz val="10"/>
        <color rgb="FF000000"/>
        <rFont val="Times New Roman"/>
        <family val="1"/>
      </rPr>
      <t>(EPOXY)</t>
    </r>
  </si>
  <si>
    <t>180414</t>
  </si>
  <si>
    <r>
      <rPr>
        <sz val="10"/>
        <color rgb="FF000000"/>
        <rFont val="微軟正黑體"/>
        <family val="2"/>
        <charset val="136"/>
      </rPr>
      <t>胺基樹脂</t>
    </r>
  </si>
  <si>
    <t>180416</t>
  </si>
  <si>
    <r>
      <rPr>
        <sz val="10"/>
        <color rgb="FF000000"/>
        <rFont val="微軟正黑體"/>
        <family val="2"/>
        <charset val="136"/>
      </rPr>
      <t>聚醋酸乙烯</t>
    </r>
    <r>
      <rPr>
        <sz val="10"/>
        <color rgb="FF000000"/>
        <rFont val="Times New Roman"/>
        <family val="1"/>
      </rPr>
      <t>(PVAC)</t>
    </r>
  </si>
  <si>
    <t>180417</t>
  </si>
  <si>
    <r>
      <t>EVA</t>
    </r>
    <r>
      <rPr>
        <sz val="10"/>
        <color rgb="FF000000"/>
        <rFont val="微軟正黑體"/>
        <family val="2"/>
        <charset val="136"/>
      </rPr>
      <t>乳膠</t>
    </r>
  </si>
  <si>
    <t>180418</t>
  </si>
  <si>
    <r>
      <rPr>
        <sz val="10"/>
        <color rgb="FF000000"/>
        <rFont val="微軟正黑體"/>
        <family val="2"/>
        <charset val="136"/>
      </rPr>
      <t>丙烯酸共聚合樹脂</t>
    </r>
    <r>
      <rPr>
        <sz val="10"/>
        <color rgb="FF000000"/>
        <rFont val="Times New Roman"/>
        <family val="1"/>
      </rPr>
      <t>(</t>
    </r>
    <r>
      <rPr>
        <sz val="10"/>
        <color rgb="FF000000"/>
        <rFont val="微軟正黑體"/>
        <family val="2"/>
        <charset val="136"/>
      </rPr>
      <t>壓克力樹脂</t>
    </r>
    <r>
      <rPr>
        <sz val="10"/>
        <color rgb="FF000000"/>
        <rFont val="Times New Roman"/>
        <family val="1"/>
      </rPr>
      <t>)</t>
    </r>
  </si>
  <si>
    <t>180419</t>
  </si>
  <si>
    <r>
      <rPr>
        <sz val="10"/>
        <color rgb="FF000000"/>
        <rFont val="微軟正黑體"/>
        <family val="2"/>
        <charset val="136"/>
      </rPr>
      <t>水性溶劑樹脂</t>
    </r>
  </si>
  <si>
    <t>180421</t>
  </si>
  <si>
    <r>
      <rPr>
        <sz val="10"/>
        <color rgb="FF000000"/>
        <rFont val="微軟正黑體"/>
        <family val="2"/>
        <charset val="136"/>
      </rPr>
      <t>尼龍６工程塑膠</t>
    </r>
  </si>
  <si>
    <t>180422</t>
  </si>
  <si>
    <r>
      <rPr>
        <sz val="10"/>
        <color rgb="FF000000"/>
        <rFont val="微軟正黑體"/>
        <family val="2"/>
        <charset val="136"/>
      </rPr>
      <t>尼龍６６工程塑膠</t>
    </r>
  </si>
  <si>
    <t>180423</t>
  </si>
  <si>
    <r>
      <rPr>
        <sz val="10"/>
        <color rgb="FF000000"/>
        <rFont val="微軟正黑體"/>
        <family val="2"/>
        <charset val="136"/>
      </rPr>
      <t>對苯二甲酸二丁酯工程塑膠</t>
    </r>
    <r>
      <rPr>
        <sz val="10"/>
        <color rgb="FF000000"/>
        <rFont val="Times New Roman"/>
        <family val="1"/>
      </rPr>
      <t>(PBT)</t>
    </r>
  </si>
  <si>
    <t>180424</t>
  </si>
  <si>
    <r>
      <rPr>
        <sz val="10"/>
        <color rgb="FF000000"/>
        <rFont val="微軟正黑體"/>
        <family val="2"/>
        <charset val="136"/>
      </rPr>
      <t>聚縮醛工程塑膠</t>
    </r>
    <r>
      <rPr>
        <sz val="10"/>
        <color rgb="FF000000"/>
        <rFont val="Times New Roman"/>
        <family val="1"/>
      </rPr>
      <t>(POM)</t>
    </r>
  </si>
  <si>
    <t>180425</t>
  </si>
  <si>
    <r>
      <rPr>
        <sz val="10"/>
        <color rgb="FF000000"/>
        <rFont val="微軟正黑體"/>
        <family val="2"/>
        <charset val="136"/>
      </rPr>
      <t>聚醯亞胺工程塑膠</t>
    </r>
    <r>
      <rPr>
        <sz val="10"/>
        <color rgb="FF000000"/>
        <rFont val="Times New Roman"/>
        <family val="1"/>
      </rPr>
      <t>(PI)</t>
    </r>
  </si>
  <si>
    <t>180426</t>
  </si>
  <si>
    <r>
      <rPr>
        <sz val="10"/>
        <color rgb="FF000000"/>
        <rFont val="微軟正黑體"/>
        <family val="2"/>
        <charset val="136"/>
      </rPr>
      <t>聚碳酸酯工程塑膠</t>
    </r>
    <r>
      <rPr>
        <sz val="10"/>
        <color rgb="FF000000"/>
        <rFont val="Times New Roman"/>
        <family val="1"/>
      </rPr>
      <t>(PC)</t>
    </r>
  </si>
  <si>
    <t>180427</t>
  </si>
  <si>
    <r>
      <rPr>
        <sz val="10"/>
        <color rgb="FF000000"/>
        <rFont val="微軟正黑體"/>
        <family val="2"/>
        <charset val="136"/>
      </rPr>
      <t>聚對苯二甲酸二乙酯工程塑膠</t>
    </r>
    <r>
      <rPr>
        <sz val="10"/>
        <color rgb="FF000000"/>
        <rFont val="Times New Roman"/>
        <family val="1"/>
      </rPr>
      <t>(PET)</t>
    </r>
  </si>
  <si>
    <t>180428</t>
  </si>
  <si>
    <r>
      <rPr>
        <sz val="10"/>
        <color rgb="FF000000"/>
        <rFont val="微軟正黑體"/>
        <family val="2"/>
        <charset val="136"/>
      </rPr>
      <t>液晶聚合物</t>
    </r>
    <r>
      <rPr>
        <sz val="10"/>
        <color rgb="FF000000"/>
        <rFont val="Times New Roman"/>
        <family val="1"/>
      </rPr>
      <t>(LCP)</t>
    </r>
  </si>
  <si>
    <t>180429</t>
  </si>
  <si>
    <r>
      <rPr>
        <sz val="10"/>
        <color rgb="FF000000"/>
        <rFont val="微軟正黑體"/>
        <family val="2"/>
        <charset val="136"/>
      </rPr>
      <t>聚四氟乙烯</t>
    </r>
  </si>
  <si>
    <t>180430</t>
  </si>
  <si>
    <r>
      <rPr>
        <sz val="10"/>
        <color rgb="FF000000"/>
        <rFont val="微軟正黑體"/>
        <family val="2"/>
        <charset val="136"/>
      </rPr>
      <t>矽氧樹脂</t>
    </r>
  </si>
  <si>
    <t>180431</t>
  </si>
  <si>
    <r>
      <rPr>
        <sz val="10"/>
        <color rgb="FF000000"/>
        <rFont val="微軟正黑體"/>
        <family val="2"/>
        <charset val="136"/>
      </rPr>
      <t>矽酮樹脂</t>
    </r>
  </si>
  <si>
    <t>180432</t>
  </si>
  <si>
    <r>
      <rPr>
        <sz val="10"/>
        <color rgb="FF000000"/>
        <rFont val="微軟正黑體"/>
        <family val="2"/>
        <charset val="136"/>
      </rPr>
      <t>聚胺基甲酸酯樹脂</t>
    </r>
    <r>
      <rPr>
        <sz val="10"/>
        <color rgb="FF000000"/>
        <rFont val="Times New Roman"/>
        <family val="1"/>
      </rPr>
      <t>(PU)</t>
    </r>
  </si>
  <si>
    <t>180433</t>
  </si>
  <si>
    <r>
      <rPr>
        <sz val="10"/>
        <color rgb="FF000000"/>
        <rFont val="微軟正黑體"/>
        <family val="2"/>
        <charset val="136"/>
      </rPr>
      <t>夫喃樹脂</t>
    </r>
  </si>
  <si>
    <t>180434</t>
  </si>
  <si>
    <r>
      <rPr>
        <sz val="10"/>
        <color rgb="FF000000"/>
        <rFont val="微軟正黑體"/>
        <family val="2"/>
        <charset val="136"/>
      </rPr>
      <t>離子交換樹脂</t>
    </r>
  </si>
  <si>
    <t>180435</t>
  </si>
  <si>
    <r>
      <rPr>
        <sz val="10"/>
        <color rgb="FF000000"/>
        <rFont val="微軟正黑體"/>
        <family val="2"/>
        <charset val="136"/>
      </rPr>
      <t>氟碳樹脂</t>
    </r>
  </si>
  <si>
    <t>180436</t>
  </si>
  <si>
    <r>
      <rPr>
        <sz val="10"/>
        <color rgb="FF000000"/>
        <rFont val="微軟正黑體"/>
        <family val="2"/>
        <charset val="136"/>
      </rPr>
      <t>馬林酐樹脂</t>
    </r>
  </si>
  <si>
    <t>180437</t>
  </si>
  <si>
    <r>
      <rPr>
        <sz val="10"/>
        <color rgb="FF000000"/>
        <rFont val="微軟正黑體"/>
        <family val="2"/>
        <charset val="136"/>
      </rPr>
      <t>酪素塑膠</t>
    </r>
  </si>
  <si>
    <t>180438</t>
  </si>
  <si>
    <r>
      <rPr>
        <sz val="10"/>
        <color rgb="FF000000"/>
        <rFont val="微軟正黑體"/>
        <family val="2"/>
        <charset val="136"/>
      </rPr>
      <t>各種纖維素塑膠</t>
    </r>
  </si>
  <si>
    <t>180439</t>
  </si>
  <si>
    <r>
      <rPr>
        <sz val="10"/>
        <color rgb="FF000000"/>
        <rFont val="微軟正黑體"/>
        <family val="2"/>
        <charset val="136"/>
      </rPr>
      <t>色母</t>
    </r>
  </si>
  <si>
    <t>180441</t>
  </si>
  <si>
    <r>
      <rPr>
        <sz val="10"/>
        <color rgb="FF000000"/>
        <rFont val="微軟正黑體"/>
        <family val="2"/>
        <charset val="136"/>
      </rPr>
      <t>苯乙烯丁二烯橡膠</t>
    </r>
    <r>
      <rPr>
        <sz val="10"/>
        <color rgb="FF000000"/>
        <rFont val="Times New Roman"/>
        <family val="1"/>
      </rPr>
      <t>(</t>
    </r>
    <r>
      <rPr>
        <sz val="10"/>
        <color rgb="FF000000"/>
        <rFont val="微軟正黑體"/>
        <family val="2"/>
        <charset val="136"/>
      </rPr>
      <t>固體</t>
    </r>
    <r>
      <rPr>
        <sz val="10"/>
        <color rgb="FF000000"/>
        <rFont val="Times New Roman"/>
        <family val="1"/>
      </rPr>
      <t>SBR)</t>
    </r>
  </si>
  <si>
    <t>180442</t>
  </si>
  <si>
    <r>
      <rPr>
        <sz val="10"/>
        <color rgb="FF000000"/>
        <rFont val="微軟正黑體"/>
        <family val="2"/>
        <charset val="136"/>
      </rPr>
      <t>苯乙烯丁二烯橡膠</t>
    </r>
    <r>
      <rPr>
        <sz val="10"/>
        <color rgb="FF000000"/>
        <rFont val="Times New Roman"/>
        <family val="1"/>
      </rPr>
      <t>(</t>
    </r>
    <r>
      <rPr>
        <sz val="10"/>
        <color rgb="FF000000"/>
        <rFont val="微軟正黑體"/>
        <family val="2"/>
        <charset val="136"/>
      </rPr>
      <t>乳膠</t>
    </r>
    <r>
      <rPr>
        <sz val="10"/>
        <color rgb="FF000000"/>
        <rFont val="Times New Roman"/>
        <family val="1"/>
      </rPr>
      <t>SBR)</t>
    </r>
  </si>
  <si>
    <t>180443</t>
  </si>
  <si>
    <r>
      <rPr>
        <sz val="10"/>
        <color rgb="FF000000"/>
        <rFont val="微軟正黑體"/>
        <family val="2"/>
        <charset val="136"/>
      </rPr>
      <t>聚丁二烯橡膠</t>
    </r>
    <r>
      <rPr>
        <sz val="10"/>
        <color rgb="FF000000"/>
        <rFont val="Times New Roman"/>
        <family val="1"/>
      </rPr>
      <t>(BR)</t>
    </r>
  </si>
  <si>
    <t>180444</t>
  </si>
  <si>
    <r>
      <rPr>
        <sz val="10"/>
        <color rgb="FF000000"/>
        <rFont val="微軟正黑體"/>
        <family val="2"/>
        <charset val="136"/>
      </rPr>
      <t>丙烯睛丁二烯橡膠</t>
    </r>
    <r>
      <rPr>
        <sz val="10"/>
        <color rgb="FF000000"/>
        <rFont val="Times New Roman"/>
        <family val="1"/>
      </rPr>
      <t>(NBR)</t>
    </r>
  </si>
  <si>
    <t>180445</t>
  </si>
  <si>
    <r>
      <rPr>
        <sz val="10"/>
        <color rgb="FF000000"/>
        <rFont val="微軟正黑體"/>
        <family val="2"/>
        <charset val="136"/>
      </rPr>
      <t>熱可塑性橡膠</t>
    </r>
    <r>
      <rPr>
        <sz val="10"/>
        <color rgb="FF000000"/>
        <rFont val="Times New Roman"/>
        <family val="1"/>
      </rPr>
      <t>(</t>
    </r>
    <r>
      <rPr>
        <sz val="10"/>
        <color rgb="FF000000"/>
        <rFont val="微軟正黑體"/>
        <family val="2"/>
        <charset val="136"/>
      </rPr>
      <t>彈性體</t>
    </r>
    <r>
      <rPr>
        <sz val="10"/>
        <color rgb="FF000000"/>
        <rFont val="Times New Roman"/>
        <family val="1"/>
      </rPr>
      <t>TPE)</t>
    </r>
  </si>
  <si>
    <t>180446</t>
  </si>
  <si>
    <r>
      <rPr>
        <sz val="10"/>
        <color rgb="FF000000"/>
        <rFont val="微軟正黑體"/>
        <family val="2"/>
        <charset val="136"/>
      </rPr>
      <t>丁基橡膠</t>
    </r>
  </si>
  <si>
    <t>180447</t>
  </si>
  <si>
    <r>
      <rPr>
        <sz val="10"/>
        <color rgb="FF000000"/>
        <rFont val="微軟正黑體"/>
        <family val="2"/>
        <charset val="136"/>
      </rPr>
      <t>矽橡膠</t>
    </r>
  </si>
  <si>
    <t>180448</t>
  </si>
  <si>
    <r>
      <rPr>
        <sz val="10"/>
        <color rgb="FF000000"/>
        <rFont val="微軟正黑體"/>
        <family val="2"/>
        <charset val="136"/>
      </rPr>
      <t>氟橡膠</t>
    </r>
  </si>
  <si>
    <t>180449</t>
  </si>
  <si>
    <r>
      <rPr>
        <sz val="10"/>
        <color rgb="FF000000"/>
        <rFont val="微軟正黑體"/>
        <family val="2"/>
        <charset val="136"/>
      </rPr>
      <t>異戊二烯橡膠</t>
    </r>
  </si>
  <si>
    <t>180450</t>
  </si>
  <si>
    <r>
      <rPr>
        <sz val="10"/>
        <color rgb="FF000000"/>
        <rFont val="微軟正黑體"/>
        <family val="2"/>
        <charset val="136"/>
      </rPr>
      <t>異丁烯─異戊二烯橡膠</t>
    </r>
  </si>
  <si>
    <t>180451</t>
  </si>
  <si>
    <r>
      <rPr>
        <sz val="10"/>
        <color rgb="FF000000"/>
        <rFont val="微軟正黑體"/>
        <family val="2"/>
        <charset val="136"/>
      </rPr>
      <t>聚硫橡膠</t>
    </r>
  </si>
  <si>
    <t>180452</t>
  </si>
  <si>
    <r>
      <rPr>
        <sz val="10"/>
        <color rgb="FF000000"/>
        <rFont val="微軟正黑體"/>
        <family val="2"/>
        <charset val="136"/>
      </rPr>
      <t>聚氨基甲酸酯橡膠</t>
    </r>
  </si>
  <si>
    <t>180453</t>
  </si>
  <si>
    <r>
      <rPr>
        <sz val="10"/>
        <color rgb="FF000000"/>
        <rFont val="微軟正黑體"/>
        <family val="2"/>
        <charset val="136"/>
      </rPr>
      <t>聚甲基丙烯酸丙酯橡膠</t>
    </r>
  </si>
  <si>
    <t>180454</t>
  </si>
  <si>
    <r>
      <rPr>
        <sz val="10"/>
        <color rgb="FF000000"/>
        <rFont val="微軟正黑體"/>
        <family val="2"/>
        <charset val="136"/>
      </rPr>
      <t>橡膠乳液</t>
    </r>
  </si>
  <si>
    <t>180456</t>
  </si>
  <si>
    <r>
      <rPr>
        <sz val="10"/>
        <color rgb="FF000000"/>
        <rFont val="微軟正黑體"/>
        <family val="2"/>
        <charset val="136"/>
      </rPr>
      <t>尼龍</t>
    </r>
    <r>
      <rPr>
        <sz val="10"/>
        <color rgb="FF000000"/>
        <rFont val="Times New Roman"/>
        <family val="1"/>
      </rPr>
      <t>(</t>
    </r>
    <r>
      <rPr>
        <sz val="10"/>
        <color rgb="FF000000"/>
        <rFont val="微軟正黑體"/>
        <family val="2"/>
        <charset val="136"/>
      </rPr>
      <t>聚醯胺</t>
    </r>
    <r>
      <rPr>
        <sz val="10"/>
        <color rgb="FF000000"/>
        <rFont val="Times New Roman"/>
        <family val="1"/>
      </rPr>
      <t>)</t>
    </r>
    <r>
      <rPr>
        <sz val="10"/>
        <color rgb="FF000000"/>
        <rFont val="微軟正黑體"/>
        <family val="2"/>
        <charset val="136"/>
      </rPr>
      <t>原絲</t>
    </r>
  </si>
  <si>
    <t>180457</t>
  </si>
  <si>
    <r>
      <rPr>
        <sz val="10"/>
        <color rgb="FF000000"/>
        <rFont val="微軟正黑體"/>
        <family val="2"/>
        <charset val="136"/>
      </rPr>
      <t>尼龍半延伸絲</t>
    </r>
    <r>
      <rPr>
        <sz val="10"/>
        <color rgb="FF000000"/>
        <rFont val="Times New Roman"/>
        <family val="1"/>
      </rPr>
      <t>(POY)</t>
    </r>
  </si>
  <si>
    <t>180458</t>
  </si>
  <si>
    <r>
      <rPr>
        <sz val="10"/>
        <color rgb="FF000000"/>
        <rFont val="微軟正黑體"/>
        <family val="2"/>
        <charset val="136"/>
      </rPr>
      <t>尼龍超細纖維</t>
    </r>
  </si>
  <si>
    <t>180459</t>
  </si>
  <si>
    <r>
      <rPr>
        <sz val="10"/>
        <color rgb="FF000000"/>
        <rFont val="微軟正黑體"/>
        <family val="2"/>
        <charset val="136"/>
      </rPr>
      <t>聚胺棉</t>
    </r>
  </si>
  <si>
    <t>180460</t>
  </si>
  <si>
    <r>
      <rPr>
        <sz val="10"/>
        <color rgb="FF000000"/>
        <rFont val="微軟正黑體"/>
        <family val="2"/>
        <charset val="136"/>
      </rPr>
      <t>聚酯原絲</t>
    </r>
  </si>
  <si>
    <t>180461</t>
  </si>
  <si>
    <r>
      <rPr>
        <sz val="10"/>
        <color rgb="FF000000"/>
        <rFont val="微軟正黑體"/>
        <family val="2"/>
        <charset val="136"/>
      </rPr>
      <t>聚酯半延伸絲</t>
    </r>
    <r>
      <rPr>
        <sz val="10"/>
        <color rgb="FF000000"/>
        <rFont val="Times New Roman"/>
        <family val="1"/>
      </rPr>
      <t>(POY)</t>
    </r>
  </si>
  <si>
    <t>180462</t>
  </si>
  <si>
    <r>
      <rPr>
        <sz val="10"/>
        <color rgb="FF000000"/>
        <rFont val="微軟正黑體"/>
        <family val="2"/>
        <charset val="136"/>
      </rPr>
      <t>聚酯超細纖維</t>
    </r>
  </si>
  <si>
    <t>180463</t>
  </si>
  <si>
    <r>
      <rPr>
        <sz val="10"/>
        <color rgb="FF000000"/>
        <rFont val="微軟正黑體"/>
        <family val="2"/>
        <charset val="136"/>
      </rPr>
      <t>聚酯棉</t>
    </r>
  </si>
  <si>
    <t>180464</t>
  </si>
  <si>
    <r>
      <rPr>
        <sz val="10"/>
        <color rgb="FF000000"/>
        <rFont val="微軟正黑體"/>
        <family val="2"/>
        <charset val="136"/>
      </rPr>
      <t>聚丙烯</t>
    </r>
    <r>
      <rPr>
        <sz val="10"/>
        <color rgb="FF000000"/>
        <rFont val="Times New Roman"/>
        <family val="1"/>
      </rPr>
      <t>.</t>
    </r>
    <r>
      <rPr>
        <sz val="10"/>
        <color rgb="FF000000"/>
        <rFont val="微軟正黑體"/>
        <family val="2"/>
        <charset val="136"/>
      </rPr>
      <t>棉</t>
    </r>
    <r>
      <rPr>
        <sz val="10"/>
        <color rgb="FF000000"/>
        <rFont val="Times New Roman"/>
        <family val="1"/>
      </rPr>
      <t>(</t>
    </r>
    <r>
      <rPr>
        <sz val="10"/>
        <color rgb="FF000000"/>
        <rFont val="微軟正黑體"/>
        <family val="2"/>
        <charset val="136"/>
      </rPr>
      <t>壓克力棉</t>
    </r>
    <r>
      <rPr>
        <sz val="10"/>
        <color rgb="FF000000"/>
        <rFont val="Times New Roman"/>
        <family val="1"/>
      </rPr>
      <t>)</t>
    </r>
  </si>
  <si>
    <t>180465</t>
  </si>
  <si>
    <r>
      <rPr>
        <sz val="10"/>
        <color rgb="FF000000"/>
        <rFont val="微軟正黑體"/>
        <family val="2"/>
        <charset val="136"/>
      </rPr>
      <t>聚乙烯醇纖維</t>
    </r>
  </si>
  <si>
    <t>180466</t>
  </si>
  <si>
    <r>
      <rPr>
        <sz val="10"/>
        <color rgb="FF000000"/>
        <rFont val="微軟正黑體"/>
        <family val="2"/>
        <charset val="136"/>
      </rPr>
      <t>聚丙烯纖維</t>
    </r>
  </si>
  <si>
    <t>180467</t>
  </si>
  <si>
    <r>
      <rPr>
        <sz val="10"/>
        <color rgb="FF000000"/>
        <rFont val="微軟正黑體"/>
        <family val="2"/>
        <charset val="136"/>
      </rPr>
      <t>聚氯乙烯纖維</t>
    </r>
  </si>
  <si>
    <t>180468</t>
  </si>
  <si>
    <r>
      <rPr>
        <sz val="10"/>
        <color rgb="FF000000"/>
        <rFont val="微軟正黑體"/>
        <family val="2"/>
        <charset val="136"/>
      </rPr>
      <t>醋酸纖維</t>
    </r>
  </si>
  <si>
    <t>180469</t>
  </si>
  <si>
    <r>
      <rPr>
        <sz val="10"/>
        <color rgb="FF000000"/>
        <rFont val="微軟正黑體"/>
        <family val="2"/>
        <charset val="136"/>
      </rPr>
      <t>聚丙烯睛纖維</t>
    </r>
  </si>
  <si>
    <t>180470</t>
  </si>
  <si>
    <r>
      <rPr>
        <sz val="10"/>
        <color rgb="FF000000"/>
        <rFont val="微軟正黑體"/>
        <family val="2"/>
        <charset val="136"/>
      </rPr>
      <t>聚氨基甲酸酯（</t>
    </r>
    <r>
      <rPr>
        <sz val="10"/>
        <color rgb="FF000000"/>
        <rFont val="Times New Roman"/>
        <family val="1"/>
      </rPr>
      <t>PU</t>
    </r>
    <r>
      <rPr>
        <sz val="10"/>
        <color rgb="FF000000"/>
        <rFont val="微軟正黑體"/>
        <family val="2"/>
        <charset val="136"/>
      </rPr>
      <t>）纖維</t>
    </r>
  </si>
  <si>
    <t>180471</t>
  </si>
  <si>
    <r>
      <rPr>
        <sz val="10"/>
        <color rgb="FF000000"/>
        <rFont val="微軟正黑體"/>
        <family val="2"/>
        <charset val="136"/>
      </rPr>
      <t>酪素纖維製造</t>
    </r>
  </si>
  <si>
    <t>180472</t>
  </si>
  <si>
    <r>
      <rPr>
        <sz val="10"/>
        <color rgb="FF000000"/>
        <rFont val="微軟正黑體"/>
        <family val="2"/>
        <charset val="136"/>
      </rPr>
      <t>維尼隆</t>
    </r>
  </si>
  <si>
    <t>180474</t>
  </si>
  <si>
    <r>
      <rPr>
        <sz val="10"/>
        <color rgb="FF000000"/>
        <rFont val="微軟正黑體"/>
        <family val="2"/>
        <charset val="136"/>
      </rPr>
      <t>嫘縈絲</t>
    </r>
  </si>
  <si>
    <t>180475</t>
  </si>
  <si>
    <r>
      <rPr>
        <sz val="10"/>
        <color rgb="FF000000"/>
        <rFont val="微軟正黑體"/>
        <family val="2"/>
        <charset val="136"/>
      </rPr>
      <t>嫘縈棉</t>
    </r>
  </si>
  <si>
    <t>180476</t>
  </si>
  <si>
    <r>
      <rPr>
        <sz val="10"/>
        <color rgb="FF000000"/>
        <rFont val="微軟正黑體"/>
        <family val="2"/>
        <charset val="136"/>
      </rPr>
      <t>銅氨纖維</t>
    </r>
  </si>
  <si>
    <t>180477</t>
  </si>
  <si>
    <r>
      <rPr>
        <sz val="10"/>
        <color rgb="FF000000"/>
        <rFont val="微軟正黑體"/>
        <family val="2"/>
        <charset val="136"/>
      </rPr>
      <t>溶劑再生纖維</t>
    </r>
  </si>
  <si>
    <t>180479</t>
  </si>
  <si>
    <r>
      <rPr>
        <sz val="10"/>
        <color rgb="FF000000"/>
        <rFont val="微軟正黑體"/>
        <family val="2"/>
        <charset val="136"/>
      </rPr>
      <t>碳纖維</t>
    </r>
  </si>
  <si>
    <t>180480</t>
  </si>
  <si>
    <r>
      <rPr>
        <sz val="10"/>
        <color rgb="FF000000"/>
        <rFont val="微軟正黑體"/>
        <family val="2"/>
        <charset val="136"/>
      </rPr>
      <t>彈性纖維</t>
    </r>
  </si>
  <si>
    <t>180481</t>
  </si>
  <si>
    <r>
      <rPr>
        <sz val="10"/>
        <color rgb="FF000000"/>
        <rFont val="微軟正黑體"/>
        <family val="2"/>
        <charset val="136"/>
      </rPr>
      <t>硝化纖維</t>
    </r>
  </si>
  <si>
    <t>180482</t>
  </si>
  <si>
    <r>
      <rPr>
        <sz val="10"/>
        <color rgb="FF000000"/>
        <rFont val="微軟正黑體"/>
        <family val="2"/>
        <charset val="136"/>
      </rPr>
      <t>硬化纖維</t>
    </r>
  </si>
  <si>
    <t>180483</t>
  </si>
  <si>
    <r>
      <rPr>
        <sz val="10"/>
        <color rgb="FF000000"/>
        <rFont val="微軟正黑體"/>
        <family val="2"/>
        <charset val="136"/>
      </rPr>
      <t>光氣</t>
    </r>
  </si>
  <si>
    <t>180484</t>
  </si>
  <si>
    <r>
      <rPr>
        <sz val="10"/>
        <color rgb="FF000000"/>
        <rFont val="微軟正黑體"/>
        <family val="2"/>
        <charset val="136"/>
      </rPr>
      <t>二氧化氮</t>
    </r>
  </si>
  <si>
    <t>180485</t>
  </si>
  <si>
    <r>
      <rPr>
        <sz val="10"/>
        <color rgb="FF000000"/>
        <rFont val="微軟正黑體"/>
        <family val="2"/>
        <charset val="136"/>
      </rPr>
      <t>空氣</t>
    </r>
  </si>
  <si>
    <t>180486</t>
  </si>
  <si>
    <r>
      <rPr>
        <sz val="10"/>
        <color rgb="FF000000"/>
        <rFont val="微軟正黑體"/>
        <family val="2"/>
        <charset val="136"/>
      </rPr>
      <t>沼氣</t>
    </r>
  </si>
  <si>
    <t>180487</t>
  </si>
  <si>
    <r>
      <t>α-</t>
    </r>
    <r>
      <rPr>
        <sz val="10"/>
        <color rgb="FF000000"/>
        <rFont val="微軟正黑體"/>
        <family val="2"/>
        <charset val="136"/>
      </rPr>
      <t>奈磺酸</t>
    </r>
  </si>
  <si>
    <t>180488</t>
  </si>
  <si>
    <r>
      <t>β-</t>
    </r>
    <r>
      <rPr>
        <sz val="10"/>
        <color rgb="FF000000"/>
        <rFont val="微軟正黑體"/>
        <family val="2"/>
        <charset val="136"/>
      </rPr>
      <t>奈磺酸</t>
    </r>
  </si>
  <si>
    <t>180489</t>
  </si>
  <si>
    <r>
      <rPr>
        <sz val="10"/>
        <color rgb="FF000000"/>
        <rFont val="微軟正黑體"/>
        <family val="2"/>
        <charset val="136"/>
      </rPr>
      <t>王水</t>
    </r>
  </si>
  <si>
    <t>180490</t>
  </si>
  <si>
    <r>
      <rPr>
        <sz val="10"/>
        <color rgb="FF000000"/>
        <rFont val="微軟正黑體"/>
        <family val="2"/>
        <charset val="136"/>
      </rPr>
      <t>氯磺酸</t>
    </r>
  </si>
  <si>
    <t>180491</t>
  </si>
  <si>
    <r>
      <rPr>
        <sz val="10"/>
        <color rgb="FF000000"/>
        <rFont val="微軟正黑體"/>
        <family val="2"/>
        <charset val="136"/>
      </rPr>
      <t>三聚氰酸</t>
    </r>
  </si>
  <si>
    <t>180492</t>
  </si>
  <si>
    <r>
      <rPr>
        <sz val="10"/>
        <color rgb="FF000000"/>
        <rFont val="微軟正黑體"/>
        <family val="2"/>
        <charset val="136"/>
      </rPr>
      <t>矽酸</t>
    </r>
  </si>
  <si>
    <t>180493</t>
  </si>
  <si>
    <r>
      <rPr>
        <sz val="10"/>
        <color rgb="FF000000"/>
        <rFont val="微軟正黑體"/>
        <family val="2"/>
        <charset val="136"/>
      </rPr>
      <t>氟硼酸</t>
    </r>
  </si>
  <si>
    <t>180494</t>
  </si>
  <si>
    <r>
      <rPr>
        <sz val="10"/>
        <color rgb="FF000000"/>
        <rFont val="微軟正黑體"/>
        <family val="2"/>
        <charset val="136"/>
      </rPr>
      <t>氰酸</t>
    </r>
  </si>
  <si>
    <t>180495</t>
  </si>
  <si>
    <r>
      <rPr>
        <sz val="10"/>
        <color rgb="FF000000"/>
        <rFont val="微軟正黑體"/>
        <family val="2"/>
        <charset val="136"/>
      </rPr>
      <t>氯酸</t>
    </r>
  </si>
  <si>
    <t>180496</t>
  </si>
  <si>
    <r>
      <rPr>
        <sz val="10"/>
        <color rgb="FF000000"/>
        <rFont val="微軟正黑體"/>
        <family val="2"/>
        <charset val="136"/>
      </rPr>
      <t>次氯酸</t>
    </r>
  </si>
  <si>
    <t>180497</t>
  </si>
  <si>
    <r>
      <rPr>
        <sz val="10"/>
        <color rgb="FF000000"/>
        <rFont val="微軟正黑體"/>
        <family val="2"/>
        <charset val="136"/>
      </rPr>
      <t>亞氯酸</t>
    </r>
  </si>
  <si>
    <t>180498</t>
  </si>
  <si>
    <r>
      <rPr>
        <sz val="10"/>
        <color rgb="FF000000"/>
        <rFont val="微軟正黑體"/>
        <family val="2"/>
        <charset val="136"/>
      </rPr>
      <t>過氯酸</t>
    </r>
  </si>
  <si>
    <t>180499</t>
  </si>
  <si>
    <r>
      <rPr>
        <sz val="10"/>
        <color rgb="FF000000"/>
        <rFont val="微軟正黑體"/>
        <family val="2"/>
        <charset val="136"/>
      </rPr>
      <t>其他鉛化合物</t>
    </r>
  </si>
  <si>
    <t>180500</t>
  </si>
  <si>
    <r>
      <rPr>
        <sz val="10"/>
        <color rgb="FF000000"/>
        <rFont val="微軟正黑體"/>
        <family val="2"/>
        <charset val="136"/>
      </rPr>
      <t>亞硝酸</t>
    </r>
  </si>
  <si>
    <t>180501</t>
  </si>
  <si>
    <r>
      <rPr>
        <sz val="10"/>
        <color rgb="FF000000"/>
        <rFont val="微軟正黑體"/>
        <family val="2"/>
        <charset val="136"/>
      </rPr>
      <t>異氰酸鹽</t>
    </r>
  </si>
  <si>
    <t>180502</t>
  </si>
  <si>
    <r>
      <rPr>
        <sz val="10"/>
        <color rgb="FF000000"/>
        <rFont val="微軟正黑體"/>
        <family val="2"/>
        <charset val="136"/>
      </rPr>
      <t>磷酸類</t>
    </r>
  </si>
  <si>
    <t>180503</t>
  </si>
  <si>
    <r>
      <rPr>
        <sz val="10"/>
        <color rgb="FF000000"/>
        <rFont val="微軟正黑體"/>
        <family val="2"/>
        <charset val="136"/>
      </rPr>
      <t>硫酸鹽</t>
    </r>
  </si>
  <si>
    <t>180504</t>
  </si>
  <si>
    <r>
      <rPr>
        <sz val="10"/>
        <color rgb="FF000000"/>
        <rFont val="微軟正黑體"/>
        <family val="2"/>
        <charset val="136"/>
      </rPr>
      <t>氰酸鹽／氰化物</t>
    </r>
  </si>
  <si>
    <t>180505</t>
  </si>
  <si>
    <r>
      <rPr>
        <sz val="10"/>
        <color rgb="FF000000"/>
        <rFont val="微軟正黑體"/>
        <family val="2"/>
        <charset val="136"/>
      </rPr>
      <t>矽酸鹽</t>
    </r>
  </si>
  <si>
    <t>180507</t>
  </si>
  <si>
    <r>
      <rPr>
        <sz val="10"/>
        <color rgb="FF000000"/>
        <rFont val="微軟正黑體"/>
        <family val="2"/>
        <charset val="136"/>
      </rPr>
      <t>四溴化碳</t>
    </r>
  </si>
  <si>
    <t>180508</t>
  </si>
  <si>
    <r>
      <rPr>
        <sz val="10"/>
        <color rgb="FF000000"/>
        <rFont val="微軟正黑體"/>
        <family val="2"/>
        <charset val="136"/>
      </rPr>
      <t>二甲基硫</t>
    </r>
  </si>
  <si>
    <t>180509</t>
  </si>
  <si>
    <r>
      <rPr>
        <sz val="10"/>
        <color rgb="FF000000"/>
        <rFont val="微軟正黑體"/>
        <family val="2"/>
        <charset val="136"/>
      </rPr>
      <t>三氧化硫</t>
    </r>
  </si>
  <si>
    <t>180510</t>
  </si>
  <si>
    <r>
      <rPr>
        <sz val="10"/>
        <color rgb="FF000000"/>
        <rFont val="微軟正黑體"/>
        <family val="2"/>
        <charset val="136"/>
      </rPr>
      <t>均二苯硫</t>
    </r>
  </si>
  <si>
    <t>180511</t>
  </si>
  <si>
    <r>
      <rPr>
        <sz val="10"/>
        <color rgb="FF000000"/>
        <rFont val="微軟正黑體"/>
        <family val="2"/>
        <charset val="136"/>
      </rPr>
      <t>甲酸鈉</t>
    </r>
  </si>
  <si>
    <t>180512</t>
  </si>
  <si>
    <r>
      <rPr>
        <sz val="10"/>
        <color rgb="FF000000"/>
        <rFont val="微軟正黑體"/>
        <family val="2"/>
        <charset val="136"/>
      </rPr>
      <t>氯乙酸鈉</t>
    </r>
  </si>
  <si>
    <t>180513</t>
  </si>
  <si>
    <r>
      <rPr>
        <sz val="10"/>
        <color rgb="FF000000"/>
        <rFont val="微軟正黑體"/>
        <family val="2"/>
        <charset val="136"/>
      </rPr>
      <t>羥甲基纖維鈉</t>
    </r>
  </si>
  <si>
    <t>180514</t>
  </si>
  <si>
    <r>
      <rPr>
        <sz val="10"/>
        <color rgb="FF000000"/>
        <rFont val="微軟正黑體"/>
        <family val="2"/>
        <charset val="136"/>
      </rPr>
      <t>氯氧化銅</t>
    </r>
  </si>
  <si>
    <t>180519</t>
  </si>
  <si>
    <r>
      <rPr>
        <sz val="10"/>
        <color rgb="FF000000"/>
        <rFont val="微軟正黑體"/>
        <family val="2"/>
        <charset val="136"/>
      </rPr>
      <t>四甲基鉛</t>
    </r>
  </si>
  <si>
    <t>180520</t>
  </si>
  <si>
    <r>
      <rPr>
        <sz val="10"/>
        <color rgb="FF000000"/>
        <rFont val="微軟正黑體"/>
        <family val="2"/>
        <charset val="136"/>
      </rPr>
      <t>四乙基鉛／混合物</t>
    </r>
  </si>
  <si>
    <t>180521</t>
  </si>
  <si>
    <r>
      <rPr>
        <sz val="10"/>
        <color rgb="FF000000"/>
        <rFont val="微軟正黑體"/>
        <family val="2"/>
        <charset val="136"/>
      </rPr>
      <t>四羰基鎳</t>
    </r>
  </si>
  <si>
    <t>180522</t>
  </si>
  <si>
    <r>
      <rPr>
        <sz val="10"/>
        <color rgb="FF000000"/>
        <rFont val="微軟正黑體"/>
        <family val="2"/>
        <charset val="136"/>
      </rPr>
      <t>四氯化鈦</t>
    </r>
  </si>
  <si>
    <t>180526</t>
  </si>
  <si>
    <r>
      <rPr>
        <sz val="10"/>
        <color rgb="FF000000"/>
        <rFont val="微軟正黑體"/>
        <family val="2"/>
        <charset val="136"/>
      </rPr>
      <t>三聚磷酸鈣</t>
    </r>
  </si>
  <si>
    <t>180527</t>
  </si>
  <si>
    <r>
      <rPr>
        <sz val="10"/>
        <color rgb="FF000000"/>
        <rFont val="微軟正黑體"/>
        <family val="2"/>
        <charset val="136"/>
      </rPr>
      <t>氰氮化鈣</t>
    </r>
  </si>
  <si>
    <t>180529</t>
  </si>
  <si>
    <r>
      <rPr>
        <sz val="10"/>
        <color rgb="FF000000"/>
        <rFont val="微軟正黑體"/>
        <family val="2"/>
        <charset val="136"/>
      </rPr>
      <t>五氧化二釩</t>
    </r>
  </si>
  <si>
    <t>180531</t>
  </si>
  <si>
    <r>
      <rPr>
        <sz val="10"/>
        <color rgb="FF000000"/>
        <rFont val="微軟正黑體"/>
        <family val="2"/>
        <charset val="136"/>
      </rPr>
      <t>氯化氰</t>
    </r>
  </si>
  <si>
    <t>180532</t>
  </si>
  <si>
    <r>
      <rPr>
        <sz val="10"/>
        <color rgb="FF000000"/>
        <rFont val="微軟正黑體"/>
        <family val="2"/>
        <charset val="136"/>
      </rPr>
      <t>苯甲醯氯</t>
    </r>
  </si>
  <si>
    <t>180535</t>
  </si>
  <si>
    <r>
      <rPr>
        <sz val="10"/>
        <color rgb="FF000000"/>
        <rFont val="微軟正黑體"/>
        <family val="2"/>
        <charset val="136"/>
      </rPr>
      <t>次氯酸鈣</t>
    </r>
    <r>
      <rPr>
        <sz val="10"/>
        <color rgb="FF000000"/>
        <rFont val="Times New Roman"/>
        <family val="1"/>
      </rPr>
      <t>(</t>
    </r>
    <r>
      <rPr>
        <sz val="10"/>
        <color rgb="FF000000"/>
        <rFont val="微軟正黑體"/>
        <family val="2"/>
        <charset val="136"/>
      </rPr>
      <t>強力漂白粉</t>
    </r>
    <r>
      <rPr>
        <sz val="10"/>
        <color rgb="FF000000"/>
        <rFont val="Times New Roman"/>
        <family val="1"/>
      </rPr>
      <t>Ca(OCl)2)</t>
    </r>
  </si>
  <si>
    <t>180538</t>
  </si>
  <si>
    <r>
      <rPr>
        <sz val="10"/>
        <color rgb="FF000000"/>
        <rFont val="微軟正黑體"/>
        <family val="2"/>
        <charset val="136"/>
      </rPr>
      <t>多硫橡膠</t>
    </r>
  </si>
  <si>
    <t>180540</t>
  </si>
  <si>
    <r>
      <rPr>
        <sz val="10"/>
        <color rgb="FF000000"/>
        <rFont val="微軟正黑體"/>
        <family val="2"/>
        <charset val="136"/>
      </rPr>
      <t>丙炔</t>
    </r>
  </si>
  <si>
    <t>180541</t>
  </si>
  <si>
    <r>
      <rPr>
        <sz val="10"/>
        <color rgb="FF000000"/>
        <rFont val="微軟正黑體"/>
        <family val="2"/>
        <charset val="136"/>
      </rPr>
      <t>二乙烯苯</t>
    </r>
  </si>
  <si>
    <t>180542</t>
  </si>
  <si>
    <r>
      <rPr>
        <sz val="10"/>
        <color rgb="FF000000"/>
        <rFont val="微軟正黑體"/>
        <family val="2"/>
        <charset val="136"/>
      </rPr>
      <t>二溴乙烯</t>
    </r>
  </si>
  <si>
    <t>180543</t>
  </si>
  <si>
    <r>
      <rPr>
        <sz val="10"/>
        <color rgb="FF000000"/>
        <rFont val="微軟正黑體"/>
        <family val="2"/>
        <charset val="136"/>
      </rPr>
      <t>二氯丙烯</t>
    </r>
  </si>
  <si>
    <t>180544</t>
  </si>
  <si>
    <r>
      <t>α-</t>
    </r>
    <r>
      <rPr>
        <sz val="10"/>
        <color rgb="FF000000"/>
        <rFont val="微軟正黑體"/>
        <family val="2"/>
        <charset val="136"/>
      </rPr>
      <t>甲基丙烯</t>
    </r>
  </si>
  <si>
    <t>180545</t>
  </si>
  <si>
    <r>
      <t>3-</t>
    </r>
    <r>
      <rPr>
        <sz val="10"/>
        <color rgb="FF000000"/>
        <rFont val="微軟正黑體"/>
        <family val="2"/>
        <charset val="136"/>
      </rPr>
      <t>氯基</t>
    </r>
    <r>
      <rPr>
        <sz val="10"/>
        <color rgb="FF000000"/>
        <rFont val="Times New Roman"/>
        <family val="1"/>
      </rPr>
      <t>-2-</t>
    </r>
    <r>
      <rPr>
        <sz val="10"/>
        <color rgb="FF000000"/>
        <rFont val="微軟正黑體"/>
        <family val="2"/>
        <charset val="136"/>
      </rPr>
      <t>甲基</t>
    </r>
    <r>
      <rPr>
        <sz val="10"/>
        <color rgb="FF000000"/>
        <rFont val="Times New Roman"/>
        <family val="1"/>
      </rPr>
      <t>-[1]</t>
    </r>
    <r>
      <rPr>
        <sz val="10"/>
        <color rgb="FF000000"/>
        <rFont val="微軟正黑體"/>
        <family val="2"/>
        <charset val="136"/>
      </rPr>
      <t>丙烯</t>
    </r>
  </si>
  <si>
    <t>180546</t>
  </si>
  <si>
    <r>
      <rPr>
        <sz val="10"/>
        <color rgb="FF000000"/>
        <rFont val="微軟正黑體"/>
        <family val="2"/>
        <charset val="136"/>
      </rPr>
      <t>氯氫氧丙烯</t>
    </r>
  </si>
  <si>
    <t>180547</t>
  </si>
  <si>
    <r>
      <t>3,4-</t>
    </r>
    <r>
      <rPr>
        <sz val="10"/>
        <color rgb="FF000000"/>
        <rFont val="微軟正黑體"/>
        <family val="2"/>
        <charset val="136"/>
      </rPr>
      <t>二氯丁烯</t>
    </r>
  </si>
  <si>
    <t>180548</t>
  </si>
  <si>
    <r>
      <rPr>
        <sz val="10"/>
        <color rgb="FF000000"/>
        <rFont val="微軟正黑體"/>
        <family val="2"/>
        <charset val="136"/>
      </rPr>
      <t>甲基丁烯</t>
    </r>
  </si>
  <si>
    <t>180549</t>
  </si>
  <si>
    <r>
      <t>1,4-</t>
    </r>
    <r>
      <rPr>
        <sz val="10"/>
        <color rgb="FF000000"/>
        <rFont val="微軟正黑體"/>
        <family val="2"/>
        <charset val="136"/>
      </rPr>
      <t>二氯</t>
    </r>
    <r>
      <rPr>
        <sz val="10"/>
        <color rgb="FF000000"/>
        <rFont val="Times New Roman"/>
        <family val="1"/>
      </rPr>
      <t>-2-</t>
    </r>
    <r>
      <rPr>
        <sz val="10"/>
        <color rgb="FF000000"/>
        <rFont val="微軟正黑體"/>
        <family val="2"/>
        <charset val="136"/>
      </rPr>
      <t>丁烯</t>
    </r>
  </si>
  <si>
    <t>180550</t>
  </si>
  <si>
    <r>
      <rPr>
        <sz val="10"/>
        <color rgb="FF000000"/>
        <rFont val="微軟正黑體"/>
        <family val="2"/>
        <charset val="136"/>
      </rPr>
      <t>二異丁烯</t>
    </r>
  </si>
  <si>
    <t>180551</t>
  </si>
  <si>
    <r>
      <rPr>
        <sz val="10"/>
        <color rgb="FF000000"/>
        <rFont val="微軟正黑體"/>
        <family val="2"/>
        <charset val="136"/>
      </rPr>
      <t>三異丁烯</t>
    </r>
  </si>
  <si>
    <t>180552</t>
  </si>
  <si>
    <r>
      <t>1-</t>
    </r>
    <r>
      <rPr>
        <sz val="10"/>
        <color rgb="FF000000"/>
        <rFont val="微軟正黑體"/>
        <family val="2"/>
        <charset val="136"/>
      </rPr>
      <t>戊烯</t>
    </r>
  </si>
  <si>
    <t>180553</t>
  </si>
  <si>
    <r>
      <t>2-</t>
    </r>
    <r>
      <rPr>
        <sz val="10"/>
        <color rgb="FF000000"/>
        <rFont val="微軟正黑體"/>
        <family val="2"/>
        <charset val="136"/>
      </rPr>
      <t>戊烯</t>
    </r>
  </si>
  <si>
    <t>180554</t>
  </si>
  <si>
    <r>
      <t>1,3-</t>
    </r>
    <r>
      <rPr>
        <sz val="10"/>
        <color rgb="FF000000"/>
        <rFont val="微軟正黑體"/>
        <family val="2"/>
        <charset val="136"/>
      </rPr>
      <t>環戊二烯</t>
    </r>
  </si>
  <si>
    <t>180555</t>
  </si>
  <si>
    <r>
      <rPr>
        <sz val="10"/>
        <color rgb="FF000000"/>
        <rFont val="微軟正黑體"/>
        <family val="2"/>
        <charset val="136"/>
      </rPr>
      <t>庚烯</t>
    </r>
  </si>
  <si>
    <t>180556</t>
  </si>
  <si>
    <r>
      <rPr>
        <sz val="10"/>
        <color rgb="FF000000"/>
        <rFont val="微軟正黑體"/>
        <family val="2"/>
        <charset val="136"/>
      </rPr>
      <t>辛烯</t>
    </r>
  </si>
  <si>
    <t>180557</t>
  </si>
  <si>
    <r>
      <rPr>
        <sz val="10"/>
        <color rgb="FF000000"/>
        <rFont val="微軟正黑體"/>
        <family val="2"/>
        <charset val="136"/>
      </rPr>
      <t>壬烯</t>
    </r>
  </si>
  <si>
    <t>180558</t>
  </si>
  <si>
    <r>
      <rPr>
        <sz val="10"/>
        <color rgb="FF000000"/>
        <rFont val="微軟正黑體"/>
        <family val="2"/>
        <charset val="136"/>
      </rPr>
      <t>十二烯</t>
    </r>
  </si>
  <si>
    <t>180560</t>
  </si>
  <si>
    <r>
      <rPr>
        <sz val="10"/>
        <color rgb="FF000000"/>
        <rFont val="微軟正黑體"/>
        <family val="2"/>
        <charset val="136"/>
      </rPr>
      <t>烯烴氧化物</t>
    </r>
  </si>
  <si>
    <t>180562</t>
  </si>
  <si>
    <r>
      <t>2-</t>
    </r>
    <r>
      <rPr>
        <sz val="10"/>
        <color rgb="FF000000"/>
        <rFont val="微軟正黑體"/>
        <family val="2"/>
        <charset val="136"/>
      </rPr>
      <t>甲基戊烷</t>
    </r>
  </si>
  <si>
    <t>180563</t>
  </si>
  <si>
    <r>
      <rPr>
        <sz val="10"/>
        <color rgb="FF000000"/>
        <rFont val="微軟正黑體"/>
        <family val="2"/>
        <charset val="136"/>
      </rPr>
      <t>異戊烷</t>
    </r>
  </si>
  <si>
    <t>180564</t>
  </si>
  <si>
    <r>
      <rPr>
        <sz val="10"/>
        <color rgb="FF000000"/>
        <rFont val="微軟正黑體"/>
        <family val="2"/>
        <charset val="136"/>
      </rPr>
      <t>辛烷</t>
    </r>
  </si>
  <si>
    <t>180565</t>
  </si>
  <si>
    <r>
      <rPr>
        <sz val="10"/>
        <color rgb="FF000000"/>
        <rFont val="微軟正黑體"/>
        <family val="2"/>
        <charset val="136"/>
      </rPr>
      <t>乙烯丙烯共聚體</t>
    </r>
  </si>
  <si>
    <t>180566</t>
  </si>
  <si>
    <r>
      <rPr>
        <sz val="10"/>
        <color rgb="FF000000"/>
        <rFont val="微軟正黑體"/>
        <family val="2"/>
        <charset val="136"/>
      </rPr>
      <t>聚烯烴</t>
    </r>
  </si>
  <si>
    <t>180567</t>
  </si>
  <si>
    <r>
      <rPr>
        <sz val="10"/>
        <color rgb="FF000000"/>
        <rFont val="微軟正黑體"/>
        <family val="2"/>
        <charset val="136"/>
      </rPr>
      <t>烯丁二烯</t>
    </r>
  </si>
  <si>
    <t>180569</t>
  </si>
  <si>
    <r>
      <rPr>
        <sz val="10"/>
        <color rgb="FF000000"/>
        <rFont val="微軟正黑體"/>
        <family val="2"/>
        <charset val="136"/>
      </rPr>
      <t>烷基樹脂</t>
    </r>
  </si>
  <si>
    <t>180570</t>
  </si>
  <si>
    <r>
      <rPr>
        <sz val="10"/>
        <color rgb="FF000000"/>
        <rFont val="微軟正黑體"/>
        <family val="2"/>
        <charset val="136"/>
      </rPr>
      <t>順異戊二烯橡膠</t>
    </r>
  </si>
  <si>
    <t>180575</t>
  </si>
  <si>
    <r>
      <rPr>
        <sz val="10"/>
        <color rgb="FF000000"/>
        <rFont val="微軟正黑體"/>
        <family val="2"/>
        <charset val="136"/>
      </rPr>
      <t>乙烯基甲苯</t>
    </r>
  </si>
  <si>
    <t>180576</t>
  </si>
  <si>
    <r>
      <rPr>
        <sz val="10"/>
        <color rgb="FF000000"/>
        <rFont val="微軟正黑體"/>
        <family val="2"/>
        <charset val="136"/>
      </rPr>
      <t>二乙基苯</t>
    </r>
  </si>
  <si>
    <t>180577</t>
  </si>
  <si>
    <r>
      <rPr>
        <sz val="10"/>
        <color rgb="FF000000"/>
        <rFont val="微軟正黑體"/>
        <family val="2"/>
        <charset val="136"/>
      </rPr>
      <t>丙苯</t>
    </r>
  </si>
  <si>
    <t>180578</t>
  </si>
  <si>
    <r>
      <rPr>
        <sz val="10"/>
        <color rgb="FF000000"/>
        <rFont val="微軟正黑體"/>
        <family val="2"/>
        <charset val="136"/>
      </rPr>
      <t>聯苯</t>
    </r>
  </si>
  <si>
    <t>180579</t>
  </si>
  <si>
    <r>
      <rPr>
        <sz val="10"/>
        <color rgb="FF000000"/>
        <rFont val="微軟正黑體"/>
        <family val="2"/>
        <charset val="136"/>
      </rPr>
      <t>線性烷基苯化物</t>
    </r>
  </si>
  <si>
    <t>180580</t>
  </si>
  <si>
    <r>
      <rPr>
        <sz val="10"/>
        <color rgb="FF000000"/>
        <rFont val="微軟正黑體"/>
        <family val="2"/>
        <charset val="136"/>
      </rPr>
      <t>環己烯</t>
    </r>
  </si>
  <si>
    <t>180581</t>
  </si>
  <si>
    <r>
      <rPr>
        <sz val="10"/>
        <color rgb="FF000000"/>
        <rFont val="微軟正黑體"/>
        <family val="2"/>
        <charset val="136"/>
      </rPr>
      <t>環辛二烯</t>
    </r>
  </si>
  <si>
    <t>180582</t>
  </si>
  <si>
    <r>
      <rPr>
        <sz val="10"/>
        <color rgb="FF000000"/>
        <rFont val="微軟正黑體"/>
        <family val="2"/>
        <charset val="136"/>
      </rPr>
      <t>環丙烷</t>
    </r>
  </si>
  <si>
    <t>180583</t>
  </si>
  <si>
    <r>
      <rPr>
        <sz val="10"/>
        <color rgb="FF000000"/>
        <rFont val="微軟正黑體"/>
        <family val="2"/>
        <charset val="136"/>
      </rPr>
      <t>苯基丙烷</t>
    </r>
  </si>
  <si>
    <t>180584</t>
  </si>
  <si>
    <r>
      <rPr>
        <sz val="10"/>
        <color rgb="FF000000"/>
        <rFont val="微軟正黑體"/>
        <family val="2"/>
        <charset val="136"/>
      </rPr>
      <t>環戊烷</t>
    </r>
  </si>
  <si>
    <t>180586</t>
  </si>
  <si>
    <r>
      <rPr>
        <sz val="10"/>
        <color rgb="FF000000"/>
        <rFont val="微軟正黑體"/>
        <family val="2"/>
        <charset val="136"/>
      </rPr>
      <t>硝基苯</t>
    </r>
  </si>
  <si>
    <t>180587</t>
  </si>
  <si>
    <r>
      <rPr>
        <sz val="10"/>
        <color rgb="FF000000"/>
        <rFont val="微軟正黑體"/>
        <family val="2"/>
        <charset val="136"/>
      </rPr>
      <t>苯磺酸</t>
    </r>
  </si>
  <si>
    <t>180588</t>
  </si>
  <si>
    <r>
      <rPr>
        <sz val="10"/>
        <color rgb="FF000000"/>
        <rFont val="微軟正黑體"/>
        <family val="2"/>
        <charset val="136"/>
      </rPr>
      <t>間苯二甲酸</t>
    </r>
  </si>
  <si>
    <t>180589</t>
  </si>
  <si>
    <r>
      <rPr>
        <sz val="10"/>
        <color rgb="FF000000"/>
        <rFont val="微軟正黑體"/>
        <family val="2"/>
        <charset val="136"/>
      </rPr>
      <t>氨基苯甲酸</t>
    </r>
  </si>
  <si>
    <t>180590</t>
  </si>
  <si>
    <r>
      <rPr>
        <sz val="10"/>
        <color rgb="FF000000"/>
        <rFont val="微軟正黑體"/>
        <family val="2"/>
        <charset val="136"/>
      </rPr>
      <t>氯苯甲酸</t>
    </r>
  </si>
  <si>
    <t>180591</t>
  </si>
  <si>
    <r>
      <rPr>
        <sz val="10"/>
        <color rgb="FF000000"/>
        <rFont val="微軟正黑體"/>
        <family val="2"/>
        <charset val="136"/>
      </rPr>
      <t>對－三級丁基苯甲酸</t>
    </r>
  </si>
  <si>
    <t>180592</t>
  </si>
  <si>
    <r>
      <t>(</t>
    </r>
    <r>
      <rPr>
        <sz val="10"/>
        <color rgb="FF000000"/>
        <rFont val="微軟正黑體"/>
        <family val="2"/>
        <charset val="136"/>
      </rPr>
      <t>鄰、間、對</t>
    </r>
    <r>
      <rPr>
        <sz val="10"/>
        <color rgb="FF000000"/>
        <rFont val="Times New Roman"/>
        <family val="1"/>
      </rPr>
      <t>)</t>
    </r>
    <r>
      <rPr>
        <sz val="10"/>
        <color rgb="FF000000"/>
        <rFont val="微軟正黑體"/>
        <family val="2"/>
        <charset val="136"/>
      </rPr>
      <t>硝基苯甲酸</t>
    </r>
  </si>
  <si>
    <t>180593</t>
  </si>
  <si>
    <r>
      <rPr>
        <sz val="10"/>
        <color rgb="FF000000"/>
        <rFont val="微軟正黑體"/>
        <family val="2"/>
        <charset val="136"/>
      </rPr>
      <t>二硝基苯甲酸</t>
    </r>
  </si>
  <si>
    <t>180594</t>
  </si>
  <si>
    <r>
      <rPr>
        <sz val="10"/>
        <color rgb="FF000000"/>
        <rFont val="微軟正黑體"/>
        <family val="2"/>
        <charset val="136"/>
      </rPr>
      <t>二羥基苯甲酸</t>
    </r>
  </si>
  <si>
    <t>180595</t>
  </si>
  <si>
    <r>
      <rPr>
        <sz val="10"/>
        <color rgb="FF000000"/>
        <rFont val="微軟正黑體"/>
        <family val="2"/>
        <charset val="136"/>
      </rPr>
      <t>鄰苯二甲酸</t>
    </r>
  </si>
  <si>
    <t>180596</t>
  </si>
  <si>
    <r>
      <rPr>
        <sz val="10"/>
        <color rgb="FF000000"/>
        <rFont val="微軟正黑體"/>
        <family val="2"/>
        <charset val="136"/>
      </rPr>
      <t>二硝基甲苯</t>
    </r>
  </si>
  <si>
    <t>180597</t>
  </si>
  <si>
    <r>
      <rPr>
        <sz val="10"/>
        <color rgb="FF000000"/>
        <rFont val="微軟正黑體"/>
        <family val="2"/>
        <charset val="136"/>
      </rPr>
      <t>苯二磺酸</t>
    </r>
  </si>
  <si>
    <t>180598</t>
  </si>
  <si>
    <r>
      <rPr>
        <sz val="10"/>
        <color rgb="FF000000"/>
        <rFont val="微軟正黑體"/>
        <family val="2"/>
        <charset val="136"/>
      </rPr>
      <t>甲苯磺酸</t>
    </r>
  </si>
  <si>
    <t>180599</t>
  </si>
  <si>
    <r>
      <rPr>
        <sz val="10"/>
        <color rgb="FF000000"/>
        <rFont val="微軟正黑體"/>
        <family val="2"/>
        <charset val="136"/>
      </rPr>
      <t>其他奈</t>
    </r>
  </si>
  <si>
    <t>180600</t>
  </si>
  <si>
    <r>
      <rPr>
        <sz val="10"/>
        <color rgb="FF000000"/>
        <rFont val="微軟正黑體"/>
        <family val="2"/>
        <charset val="136"/>
      </rPr>
      <t>氯化奈</t>
    </r>
  </si>
  <si>
    <t>180601</t>
  </si>
  <si>
    <r>
      <t>1-</t>
    </r>
    <r>
      <rPr>
        <sz val="10"/>
        <color rgb="FF000000"/>
        <rFont val="微軟正黑體"/>
        <family val="2"/>
        <charset val="136"/>
      </rPr>
      <t>溴奈</t>
    </r>
  </si>
  <si>
    <t>180602</t>
  </si>
  <si>
    <r>
      <rPr>
        <sz val="10"/>
        <color rgb="FF000000"/>
        <rFont val="微軟正黑體"/>
        <family val="2"/>
        <charset val="136"/>
      </rPr>
      <t>氯苯</t>
    </r>
  </si>
  <si>
    <t>180603</t>
  </si>
  <si>
    <r>
      <rPr>
        <sz val="10"/>
        <color rgb="FF000000"/>
        <rFont val="微軟正黑體"/>
        <family val="2"/>
        <charset val="136"/>
      </rPr>
      <t>鄰</t>
    </r>
    <r>
      <rPr>
        <sz val="10"/>
        <color rgb="FF000000"/>
        <rFont val="Times New Roman"/>
        <family val="1"/>
      </rPr>
      <t>-</t>
    </r>
    <r>
      <rPr>
        <sz val="10"/>
        <color rgb="FF000000"/>
        <rFont val="微軟正黑體"/>
        <family val="2"/>
        <charset val="136"/>
      </rPr>
      <t>二氯苯</t>
    </r>
  </si>
  <si>
    <t>180604</t>
  </si>
  <si>
    <r>
      <rPr>
        <sz val="10"/>
        <color rgb="FF000000"/>
        <rFont val="微軟正黑體"/>
        <family val="2"/>
        <charset val="136"/>
      </rPr>
      <t>間</t>
    </r>
    <r>
      <rPr>
        <sz val="10"/>
        <color rgb="FF000000"/>
        <rFont val="Times New Roman"/>
        <family val="1"/>
      </rPr>
      <t>-</t>
    </r>
    <r>
      <rPr>
        <sz val="10"/>
        <color rgb="FF000000"/>
        <rFont val="微軟正黑體"/>
        <family val="2"/>
        <charset val="136"/>
      </rPr>
      <t>二氯苯</t>
    </r>
  </si>
  <si>
    <t>180605</t>
  </si>
  <si>
    <r>
      <rPr>
        <sz val="10"/>
        <color rgb="FF000000"/>
        <rFont val="微軟正黑體"/>
        <family val="2"/>
        <charset val="136"/>
      </rPr>
      <t>對</t>
    </r>
    <r>
      <rPr>
        <sz val="10"/>
        <color rgb="FF000000"/>
        <rFont val="Times New Roman"/>
        <family val="1"/>
      </rPr>
      <t>-</t>
    </r>
    <r>
      <rPr>
        <sz val="10"/>
        <color rgb="FF000000"/>
        <rFont val="微軟正黑體"/>
        <family val="2"/>
        <charset val="136"/>
      </rPr>
      <t>二氯苯</t>
    </r>
  </si>
  <si>
    <t>180606</t>
  </si>
  <si>
    <r>
      <rPr>
        <sz val="10"/>
        <color rgb="FF000000"/>
        <rFont val="微軟正黑體"/>
        <family val="2"/>
        <charset val="136"/>
      </rPr>
      <t>三氯苯</t>
    </r>
  </si>
  <si>
    <t>180607</t>
  </si>
  <si>
    <r>
      <rPr>
        <sz val="10"/>
        <color rgb="FF000000"/>
        <rFont val="微軟正黑體"/>
        <family val="2"/>
        <charset val="136"/>
      </rPr>
      <t>六氯苯</t>
    </r>
  </si>
  <si>
    <t>180608</t>
  </si>
  <si>
    <r>
      <rPr>
        <sz val="10"/>
        <color rgb="FF000000"/>
        <rFont val="微軟正黑體"/>
        <family val="2"/>
        <charset val="136"/>
      </rPr>
      <t>鄰－氯硝基苯</t>
    </r>
  </si>
  <si>
    <t>180609</t>
  </si>
  <si>
    <r>
      <rPr>
        <sz val="10"/>
        <color rgb="FF000000"/>
        <rFont val="微軟正黑體"/>
        <family val="2"/>
        <charset val="136"/>
      </rPr>
      <t>對－氯硝基苯</t>
    </r>
  </si>
  <si>
    <t>180610</t>
  </si>
  <si>
    <r>
      <rPr>
        <sz val="10"/>
        <color rgb="FF000000"/>
        <rFont val="微軟正黑體"/>
        <family val="2"/>
        <charset val="136"/>
      </rPr>
      <t>溴苯</t>
    </r>
  </si>
  <si>
    <t>180611</t>
  </si>
  <si>
    <r>
      <rPr>
        <sz val="10"/>
        <color rgb="FF000000"/>
        <rFont val="微軟正黑體"/>
        <family val="2"/>
        <charset val="136"/>
      </rPr>
      <t>二氯甲苯</t>
    </r>
  </si>
  <si>
    <t>180612</t>
  </si>
  <si>
    <r>
      <rPr>
        <sz val="10"/>
        <color rgb="FF000000"/>
        <rFont val="微軟正黑體"/>
        <family val="2"/>
        <charset val="136"/>
      </rPr>
      <t>三氯甲苯</t>
    </r>
  </si>
  <si>
    <t>180613</t>
  </si>
  <si>
    <r>
      <rPr>
        <sz val="10"/>
        <color rgb="FF000000"/>
        <rFont val="微軟正黑體"/>
        <family val="2"/>
        <charset val="136"/>
      </rPr>
      <t>鄰－氯甲苯</t>
    </r>
  </si>
  <si>
    <t>180614</t>
  </si>
  <si>
    <r>
      <rPr>
        <sz val="10"/>
        <color rgb="FF000000"/>
        <rFont val="微軟正黑體"/>
        <family val="2"/>
        <charset val="136"/>
      </rPr>
      <t>間－氯甲苯</t>
    </r>
  </si>
  <si>
    <t>180615</t>
  </si>
  <si>
    <r>
      <rPr>
        <sz val="10"/>
        <color rgb="FF000000"/>
        <rFont val="微軟正黑體"/>
        <family val="2"/>
        <charset val="136"/>
      </rPr>
      <t>對－氯甲苯</t>
    </r>
  </si>
  <si>
    <t>180616</t>
  </si>
  <si>
    <r>
      <rPr>
        <sz val="10"/>
        <color rgb="FF000000"/>
        <rFont val="微軟正黑體"/>
        <family val="2"/>
        <charset val="136"/>
      </rPr>
      <t>氯三氯甲苯</t>
    </r>
  </si>
  <si>
    <t>180617</t>
  </si>
  <si>
    <r>
      <rPr>
        <sz val="10"/>
        <color rgb="FF000000"/>
        <rFont val="微軟正黑體"/>
        <family val="2"/>
        <charset val="136"/>
      </rPr>
      <t>間－二甲苯</t>
    </r>
  </si>
  <si>
    <t>180619</t>
  </si>
  <si>
    <r>
      <rPr>
        <sz val="10"/>
        <color rgb="FF000000"/>
        <rFont val="微軟正黑體"/>
        <family val="2"/>
        <charset val="136"/>
      </rPr>
      <t>硝基甲苯</t>
    </r>
  </si>
  <si>
    <t>180620</t>
  </si>
  <si>
    <r>
      <rPr>
        <sz val="10"/>
        <color rgb="FF000000"/>
        <rFont val="微軟正黑體"/>
        <family val="2"/>
        <charset val="136"/>
      </rPr>
      <t>十二基苯</t>
    </r>
    <r>
      <rPr>
        <sz val="10"/>
        <color rgb="FF000000"/>
        <rFont val="Times New Roman"/>
        <family val="1"/>
      </rPr>
      <t>(</t>
    </r>
    <r>
      <rPr>
        <sz val="10"/>
        <color rgb="FF000000"/>
        <rFont val="微軟正黑體"/>
        <family val="2"/>
        <charset val="136"/>
      </rPr>
      <t>非線性</t>
    </r>
    <r>
      <rPr>
        <sz val="10"/>
        <color rgb="FF000000"/>
        <rFont val="Times New Roman"/>
        <family val="1"/>
      </rPr>
      <t>)</t>
    </r>
  </si>
  <si>
    <t>180621</t>
  </si>
  <si>
    <r>
      <rPr>
        <sz val="10"/>
        <color rgb="FF000000"/>
        <rFont val="微軟正黑體"/>
        <family val="2"/>
        <charset val="136"/>
      </rPr>
      <t>三硝基甲苯</t>
    </r>
  </si>
  <si>
    <t>180622</t>
  </si>
  <si>
    <r>
      <rPr>
        <sz val="10"/>
        <color rgb="FF000000"/>
        <rFont val="微軟正黑體"/>
        <family val="2"/>
        <charset val="136"/>
      </rPr>
      <t>甲基類</t>
    </r>
  </si>
  <si>
    <t>180623</t>
  </si>
  <si>
    <r>
      <rPr>
        <sz val="10"/>
        <color rgb="FF000000"/>
        <rFont val="微軟正黑體"/>
        <family val="2"/>
        <charset val="136"/>
      </rPr>
      <t>乙基類</t>
    </r>
  </si>
  <si>
    <t>180624</t>
  </si>
  <si>
    <r>
      <rPr>
        <sz val="10"/>
        <color rgb="FF000000"/>
        <rFont val="微軟正黑體"/>
        <family val="2"/>
        <charset val="136"/>
      </rPr>
      <t>異丙苯化過氧化氫</t>
    </r>
  </si>
  <si>
    <t>180625</t>
  </si>
  <si>
    <r>
      <rPr>
        <sz val="10"/>
        <color rgb="FF000000"/>
        <rFont val="微軟正黑體"/>
        <family val="2"/>
        <charset val="136"/>
      </rPr>
      <t>溴化甲烷</t>
    </r>
  </si>
  <si>
    <t>180626</t>
  </si>
  <si>
    <r>
      <rPr>
        <sz val="10"/>
        <color rgb="FF000000"/>
        <rFont val="微軟正黑體"/>
        <family val="2"/>
        <charset val="136"/>
      </rPr>
      <t>一氟二氯甲烷</t>
    </r>
  </si>
  <si>
    <t>180627</t>
  </si>
  <si>
    <r>
      <rPr>
        <sz val="10"/>
        <color rgb="FF000000"/>
        <rFont val="微軟正黑體"/>
        <family val="2"/>
        <charset val="136"/>
      </rPr>
      <t>一氟三氯甲烷</t>
    </r>
  </si>
  <si>
    <t>180628</t>
  </si>
  <si>
    <r>
      <rPr>
        <sz val="10"/>
        <color rgb="FF000000"/>
        <rFont val="微軟正黑體"/>
        <family val="2"/>
        <charset val="136"/>
      </rPr>
      <t>二氟一氯甲烷</t>
    </r>
  </si>
  <si>
    <t>180629</t>
  </si>
  <si>
    <r>
      <rPr>
        <sz val="10"/>
        <color rgb="FF000000"/>
        <rFont val="微軟正黑體"/>
        <family val="2"/>
        <charset val="136"/>
      </rPr>
      <t>二氟二氯甲烷</t>
    </r>
  </si>
  <si>
    <t>180630</t>
  </si>
  <si>
    <r>
      <rPr>
        <sz val="10"/>
        <color rgb="FF000000"/>
        <rFont val="微軟正黑體"/>
        <family val="2"/>
        <charset val="136"/>
      </rPr>
      <t>三氟一氯甲烷</t>
    </r>
  </si>
  <si>
    <t>180631</t>
  </si>
  <si>
    <r>
      <rPr>
        <sz val="10"/>
        <color rgb="FF000000"/>
        <rFont val="微軟正黑體"/>
        <family val="2"/>
        <charset val="136"/>
      </rPr>
      <t>對</t>
    </r>
    <r>
      <rPr>
        <sz val="10"/>
        <color rgb="FF000000"/>
        <rFont val="Times New Roman"/>
        <family val="1"/>
      </rPr>
      <t>-</t>
    </r>
    <r>
      <rPr>
        <sz val="10"/>
        <color rgb="FF000000"/>
        <rFont val="微軟正黑體"/>
        <family val="2"/>
        <charset val="136"/>
      </rPr>
      <t>二胺基二苯甲烷</t>
    </r>
  </si>
  <si>
    <t>180632</t>
  </si>
  <si>
    <r>
      <rPr>
        <sz val="10"/>
        <color rgb="FF000000"/>
        <rFont val="微軟正黑體"/>
        <family val="2"/>
        <charset val="136"/>
      </rPr>
      <t>硝基甲烷</t>
    </r>
  </si>
  <si>
    <t>180633</t>
  </si>
  <si>
    <r>
      <rPr>
        <sz val="10"/>
        <color rgb="FF000000"/>
        <rFont val="微軟正黑體"/>
        <family val="2"/>
        <charset val="136"/>
      </rPr>
      <t>碘代甲烷</t>
    </r>
  </si>
  <si>
    <t>180634</t>
  </si>
  <si>
    <r>
      <t>1,1,1-</t>
    </r>
    <r>
      <rPr>
        <sz val="10"/>
        <color rgb="FF000000"/>
        <rFont val="微軟正黑體"/>
        <family val="2"/>
        <charset val="136"/>
      </rPr>
      <t>三氯乙烷</t>
    </r>
  </si>
  <si>
    <t>180635</t>
  </si>
  <si>
    <r>
      <rPr>
        <sz val="10"/>
        <color rgb="FF000000"/>
        <rFont val="微軟正黑體"/>
        <family val="2"/>
        <charset val="136"/>
      </rPr>
      <t>四氯乙烷</t>
    </r>
  </si>
  <si>
    <t>180636</t>
  </si>
  <si>
    <r>
      <rPr>
        <sz val="10"/>
        <color rgb="FF000000"/>
        <rFont val="微軟正黑體"/>
        <family val="2"/>
        <charset val="136"/>
      </rPr>
      <t>六氯乙烷</t>
    </r>
  </si>
  <si>
    <t>180637</t>
  </si>
  <si>
    <r>
      <rPr>
        <sz val="10"/>
        <color rgb="FF000000"/>
        <rFont val="微軟正黑體"/>
        <family val="2"/>
        <charset val="136"/>
      </rPr>
      <t>二溴乙烷</t>
    </r>
  </si>
  <si>
    <t>180638</t>
  </si>
  <si>
    <r>
      <rPr>
        <sz val="10"/>
        <color rgb="FF000000"/>
        <rFont val="微軟正黑體"/>
        <family val="2"/>
        <charset val="136"/>
      </rPr>
      <t>溴化乙烷</t>
    </r>
  </si>
  <si>
    <t>180639</t>
  </si>
  <si>
    <r>
      <rPr>
        <sz val="10"/>
        <color rgb="FF000000"/>
        <rFont val="微軟正黑體"/>
        <family val="2"/>
        <charset val="136"/>
      </rPr>
      <t>三氯三氟乙烷</t>
    </r>
  </si>
  <si>
    <t>180640</t>
  </si>
  <si>
    <r>
      <t>1,1,2-</t>
    </r>
    <r>
      <rPr>
        <sz val="10"/>
        <color rgb="FF000000"/>
        <rFont val="微軟正黑體"/>
        <family val="2"/>
        <charset val="136"/>
      </rPr>
      <t>三氯</t>
    </r>
    <r>
      <rPr>
        <sz val="10"/>
        <color rgb="FF000000"/>
        <rFont val="Times New Roman"/>
        <family val="1"/>
      </rPr>
      <t>-1,2,2-</t>
    </r>
    <r>
      <rPr>
        <sz val="10"/>
        <color rgb="FF000000"/>
        <rFont val="微軟正黑體"/>
        <family val="2"/>
        <charset val="136"/>
      </rPr>
      <t>三氟乙烷</t>
    </r>
  </si>
  <si>
    <t>180641</t>
  </si>
  <si>
    <r>
      <rPr>
        <sz val="10"/>
        <color rgb="FF000000"/>
        <rFont val="微軟正黑體"/>
        <family val="2"/>
        <charset val="136"/>
      </rPr>
      <t>一氯二氟乙烷</t>
    </r>
  </si>
  <si>
    <t>180642</t>
  </si>
  <si>
    <r>
      <rPr>
        <sz val="10"/>
        <color rgb="FF000000"/>
        <rFont val="微軟正黑體"/>
        <family val="2"/>
        <charset val="136"/>
      </rPr>
      <t>硝基乙烷</t>
    </r>
  </si>
  <si>
    <t>180643</t>
  </si>
  <si>
    <r>
      <rPr>
        <sz val="10"/>
        <color rgb="FF000000"/>
        <rFont val="微軟正黑體"/>
        <family val="2"/>
        <charset val="136"/>
      </rPr>
      <t>氯化丙烷</t>
    </r>
  </si>
  <si>
    <t>180644</t>
  </si>
  <si>
    <r>
      <t>1,2,3-</t>
    </r>
    <r>
      <rPr>
        <sz val="10"/>
        <color rgb="FF000000"/>
        <rFont val="微軟正黑體"/>
        <family val="2"/>
        <charset val="136"/>
      </rPr>
      <t>三氯丙烷</t>
    </r>
  </si>
  <si>
    <t>180645</t>
  </si>
  <si>
    <r>
      <rPr>
        <sz val="10"/>
        <color rgb="FF000000"/>
        <rFont val="微軟正黑體"/>
        <family val="2"/>
        <charset val="136"/>
      </rPr>
      <t>硝基丙烷</t>
    </r>
  </si>
  <si>
    <t>180646</t>
  </si>
  <si>
    <r>
      <t>1,2,3-</t>
    </r>
    <r>
      <rPr>
        <sz val="10"/>
        <color rgb="FF000000"/>
        <rFont val="微軟正黑體"/>
        <family val="2"/>
        <charset val="136"/>
      </rPr>
      <t>三乙氧基丙烷</t>
    </r>
  </si>
  <si>
    <t>180647</t>
  </si>
  <si>
    <r>
      <t>2,2-</t>
    </r>
    <r>
      <rPr>
        <sz val="10"/>
        <color rgb="FF000000"/>
        <rFont val="微軟正黑體"/>
        <family val="2"/>
        <charset val="136"/>
      </rPr>
      <t>雙</t>
    </r>
    <r>
      <rPr>
        <sz val="10"/>
        <color rgb="FF000000"/>
        <rFont val="Times New Roman"/>
        <family val="1"/>
      </rPr>
      <t>(4-</t>
    </r>
    <r>
      <rPr>
        <sz val="10"/>
        <color rgb="FF000000"/>
        <rFont val="微軟正黑體"/>
        <family val="2"/>
        <charset val="136"/>
      </rPr>
      <t>羥酚基</t>
    </r>
    <r>
      <rPr>
        <sz val="10"/>
        <color rgb="FF000000"/>
        <rFont val="Times New Roman"/>
        <family val="1"/>
      </rPr>
      <t>)</t>
    </r>
    <r>
      <rPr>
        <sz val="10"/>
        <color rgb="FF000000"/>
        <rFont val="微軟正黑體"/>
        <family val="2"/>
        <charset val="136"/>
      </rPr>
      <t>丙烷</t>
    </r>
  </si>
  <si>
    <t>180648</t>
  </si>
  <si>
    <r>
      <t>1,4-</t>
    </r>
    <r>
      <rPr>
        <sz val="10"/>
        <color rgb="FF000000"/>
        <rFont val="微軟正黑體"/>
        <family val="2"/>
        <charset val="136"/>
      </rPr>
      <t>二氰丁烷</t>
    </r>
  </si>
  <si>
    <t>180649</t>
  </si>
  <si>
    <r>
      <rPr>
        <sz val="10"/>
        <color rgb="FF000000"/>
        <rFont val="微軟正黑體"/>
        <family val="2"/>
        <charset val="136"/>
      </rPr>
      <t>二氯二甲基甲矽烷</t>
    </r>
  </si>
  <si>
    <t>180650</t>
  </si>
  <si>
    <r>
      <t>1,1-</t>
    </r>
    <r>
      <rPr>
        <sz val="10"/>
        <color rgb="FF000000"/>
        <rFont val="微軟正黑體"/>
        <family val="2"/>
        <charset val="136"/>
      </rPr>
      <t>氟氯烷</t>
    </r>
  </si>
  <si>
    <t>180651</t>
  </si>
  <si>
    <r>
      <t>1,2-</t>
    </r>
    <r>
      <rPr>
        <sz val="10"/>
        <color rgb="FF000000"/>
        <rFont val="微軟正黑體"/>
        <family val="2"/>
        <charset val="136"/>
      </rPr>
      <t>氟氯烷</t>
    </r>
  </si>
  <si>
    <t>180652</t>
  </si>
  <si>
    <r>
      <t>2,2-</t>
    </r>
    <r>
      <rPr>
        <sz val="10"/>
        <color rgb="FF000000"/>
        <rFont val="微軟正黑體"/>
        <family val="2"/>
        <charset val="136"/>
      </rPr>
      <t>氟氯烷</t>
    </r>
  </si>
  <si>
    <t>180654</t>
  </si>
  <si>
    <r>
      <rPr>
        <sz val="10"/>
        <color rgb="FF000000"/>
        <rFont val="微軟正黑體"/>
        <family val="2"/>
        <charset val="136"/>
      </rPr>
      <t>部份氯化烷</t>
    </r>
  </si>
  <si>
    <t>180656</t>
  </si>
  <si>
    <r>
      <rPr>
        <sz val="10"/>
        <color rgb="FF000000"/>
        <rFont val="微軟正黑體"/>
        <family val="2"/>
        <charset val="136"/>
      </rPr>
      <t>十二基苯磺酸鈉</t>
    </r>
  </si>
  <si>
    <t>180657</t>
  </si>
  <si>
    <r>
      <rPr>
        <sz val="10"/>
        <color rgb="FF000000"/>
        <rFont val="微軟正黑體"/>
        <family val="2"/>
        <charset val="136"/>
      </rPr>
      <t>異丙基氰</t>
    </r>
  </si>
  <si>
    <t>180658</t>
  </si>
  <si>
    <r>
      <rPr>
        <sz val="10"/>
        <color rgb="FF000000"/>
        <rFont val="微軟正黑體"/>
        <family val="2"/>
        <charset val="136"/>
      </rPr>
      <t>二苯甲烷</t>
    </r>
    <r>
      <rPr>
        <sz val="10"/>
        <color rgb="FF000000"/>
        <rFont val="Times New Roman"/>
        <family val="1"/>
      </rPr>
      <t>-4,4-</t>
    </r>
    <r>
      <rPr>
        <sz val="10"/>
        <color rgb="FF000000"/>
        <rFont val="微軟正黑體"/>
        <family val="2"/>
        <charset val="136"/>
      </rPr>
      <t>二異氰根</t>
    </r>
  </si>
  <si>
    <t>180660</t>
  </si>
  <si>
    <r>
      <rPr>
        <sz val="10"/>
        <color rgb="FF000000"/>
        <rFont val="微軟正黑體"/>
        <family val="2"/>
        <charset val="136"/>
      </rPr>
      <t>乙基氯</t>
    </r>
  </si>
  <si>
    <t>180661</t>
  </si>
  <si>
    <r>
      <rPr>
        <sz val="10"/>
        <color rgb="FF000000"/>
        <rFont val="微軟正黑體"/>
        <family val="2"/>
        <charset val="136"/>
      </rPr>
      <t>異丙基氯</t>
    </r>
  </si>
  <si>
    <t>180662</t>
  </si>
  <si>
    <r>
      <rPr>
        <sz val="10"/>
        <color rgb="FF000000"/>
        <rFont val="微軟正黑體"/>
        <family val="2"/>
        <charset val="136"/>
      </rPr>
      <t>正戊基氯</t>
    </r>
  </si>
  <si>
    <t>180663</t>
  </si>
  <si>
    <r>
      <rPr>
        <sz val="10"/>
        <color rgb="FF000000"/>
        <rFont val="微軟正黑體"/>
        <family val="2"/>
        <charset val="136"/>
      </rPr>
      <t>丙烯基氯</t>
    </r>
  </si>
  <si>
    <t>180664</t>
  </si>
  <si>
    <r>
      <rPr>
        <sz val="10"/>
        <color rgb="FF000000"/>
        <rFont val="微軟正黑體"/>
        <family val="2"/>
        <charset val="136"/>
      </rPr>
      <t>乙醯氯</t>
    </r>
  </si>
  <si>
    <t>180665</t>
  </si>
  <si>
    <r>
      <rPr>
        <sz val="10"/>
        <color rgb="FF000000"/>
        <rFont val="微軟正黑體"/>
        <family val="2"/>
        <charset val="136"/>
      </rPr>
      <t>苯甲氯</t>
    </r>
  </si>
  <si>
    <t>180666</t>
  </si>
  <si>
    <r>
      <rPr>
        <sz val="10"/>
        <color rgb="FF000000"/>
        <rFont val="微軟正黑體"/>
        <family val="2"/>
        <charset val="136"/>
      </rPr>
      <t>氯苯甲醯氯</t>
    </r>
  </si>
  <si>
    <t>180667</t>
  </si>
  <si>
    <r>
      <rPr>
        <sz val="10"/>
        <color rgb="FF000000"/>
        <rFont val="微軟正黑體"/>
        <family val="2"/>
        <charset val="136"/>
      </rPr>
      <t>甲苯磺醯氯</t>
    </r>
  </si>
  <si>
    <t>180668</t>
  </si>
  <si>
    <r>
      <rPr>
        <sz val="10"/>
        <color rgb="FF000000"/>
        <rFont val="微軟正黑體"/>
        <family val="2"/>
        <charset val="136"/>
      </rPr>
      <t>氰尿醯氯</t>
    </r>
  </si>
  <si>
    <t>180669</t>
  </si>
  <si>
    <r>
      <rPr>
        <sz val="10"/>
        <color rgb="FF000000"/>
        <rFont val="微軟正黑體"/>
        <family val="2"/>
        <charset val="136"/>
      </rPr>
      <t>次丁基風</t>
    </r>
  </si>
  <si>
    <t>180670</t>
  </si>
  <si>
    <r>
      <t>1,4-</t>
    </r>
    <r>
      <rPr>
        <sz val="10"/>
        <color rgb="FF000000"/>
        <rFont val="微軟正黑體"/>
        <family val="2"/>
        <charset val="136"/>
      </rPr>
      <t>氧氮陸圜</t>
    </r>
  </si>
  <si>
    <t>180671</t>
  </si>
  <si>
    <r>
      <rPr>
        <sz val="10"/>
        <color rgb="FF000000"/>
        <rFont val="微軟正黑體"/>
        <family val="2"/>
        <charset val="136"/>
      </rPr>
      <t>二氯陸圜（戴奧辛）</t>
    </r>
  </si>
  <si>
    <t>180672</t>
  </si>
  <si>
    <r>
      <rPr>
        <sz val="10"/>
        <color rgb="FF000000"/>
        <rFont val="微軟正黑體"/>
        <family val="2"/>
        <charset val="136"/>
      </rPr>
      <t>三溴甲烷</t>
    </r>
    <r>
      <rPr>
        <sz val="10"/>
        <color rgb="FF000000"/>
        <rFont val="Times New Roman"/>
        <family val="1"/>
      </rPr>
      <t xml:space="preserve"> (</t>
    </r>
    <r>
      <rPr>
        <sz val="10"/>
        <color rgb="FF000000"/>
        <rFont val="微軟正黑體"/>
        <family val="2"/>
        <charset val="136"/>
      </rPr>
      <t>溴仿</t>
    </r>
    <r>
      <rPr>
        <sz val="10"/>
        <color rgb="FF000000"/>
        <rFont val="Times New Roman"/>
        <family val="1"/>
      </rPr>
      <t>)</t>
    </r>
  </si>
  <si>
    <t>180674</t>
  </si>
  <si>
    <r>
      <rPr>
        <sz val="10"/>
        <color rgb="FF000000"/>
        <rFont val="微軟正黑體"/>
        <family val="2"/>
        <charset val="136"/>
      </rPr>
      <t>二甲亞風（</t>
    </r>
    <r>
      <rPr>
        <sz val="10"/>
        <color rgb="FF000000"/>
        <rFont val="Times New Roman"/>
        <family val="1"/>
      </rPr>
      <t>DMSO</t>
    </r>
    <r>
      <rPr>
        <sz val="10"/>
        <color rgb="FF000000"/>
        <rFont val="微軟正黑體"/>
        <family val="2"/>
        <charset val="136"/>
      </rPr>
      <t>）</t>
    </r>
  </si>
  <si>
    <t>180675</t>
  </si>
  <si>
    <r>
      <t xml:space="preserve">1,6 </t>
    </r>
    <r>
      <rPr>
        <sz val="10"/>
        <color rgb="FF000000"/>
        <rFont val="微軟正黑體"/>
        <family val="2"/>
        <charset val="136"/>
      </rPr>
      <t>己烷二醇</t>
    </r>
  </si>
  <si>
    <t>180676</t>
  </si>
  <si>
    <r>
      <rPr>
        <sz val="10"/>
        <color rgb="FF000000"/>
        <rFont val="微軟正黑體"/>
        <family val="2"/>
        <charset val="136"/>
      </rPr>
      <t>氯磺化聚乙烯橡膠（海巴隆）</t>
    </r>
  </si>
  <si>
    <t>180678</t>
  </si>
  <si>
    <r>
      <t>N,N-</t>
    </r>
    <r>
      <rPr>
        <sz val="10"/>
        <color rgb="FF000000"/>
        <rFont val="微軟正黑體"/>
        <family val="2"/>
        <charset val="136"/>
      </rPr>
      <t>甲醚</t>
    </r>
  </si>
  <si>
    <t>180679</t>
  </si>
  <si>
    <r>
      <rPr>
        <sz val="10"/>
        <color rgb="FF000000"/>
        <rFont val="微軟正黑體"/>
        <family val="2"/>
        <charset val="136"/>
      </rPr>
      <t>環氧氯乙烷</t>
    </r>
  </si>
  <si>
    <t>180680</t>
  </si>
  <si>
    <r>
      <rPr>
        <sz val="10"/>
        <color rgb="FF000000"/>
        <rFont val="微軟正黑體"/>
        <family val="2"/>
        <charset val="136"/>
      </rPr>
      <t>甲基環己烷</t>
    </r>
  </si>
  <si>
    <t>180683</t>
  </si>
  <si>
    <r>
      <rPr>
        <sz val="10"/>
        <color rgb="FF000000"/>
        <rFont val="微軟正黑體"/>
        <family val="2"/>
        <charset val="136"/>
      </rPr>
      <t>醚</t>
    </r>
  </si>
  <si>
    <t>180684</t>
  </si>
  <si>
    <r>
      <rPr>
        <sz val="10"/>
        <color rgb="FF000000"/>
        <rFont val="微軟正黑體"/>
        <family val="2"/>
        <charset val="136"/>
      </rPr>
      <t>單甲醚</t>
    </r>
  </si>
  <si>
    <t>180685</t>
  </si>
  <si>
    <r>
      <rPr>
        <sz val="10"/>
        <color rgb="FF000000"/>
        <rFont val="微軟正黑體"/>
        <family val="2"/>
        <charset val="136"/>
      </rPr>
      <t>三甘醇二甲醚</t>
    </r>
  </si>
  <si>
    <t>180686</t>
  </si>
  <si>
    <r>
      <rPr>
        <sz val="10"/>
        <color rgb="FF000000"/>
        <rFont val="微軟正黑體"/>
        <family val="2"/>
        <charset val="136"/>
      </rPr>
      <t>乙二醇</t>
    </r>
    <r>
      <rPr>
        <sz val="10"/>
        <color rgb="FF000000"/>
        <rFont val="Times New Roman"/>
        <family val="1"/>
      </rPr>
      <t>-</t>
    </r>
    <r>
      <rPr>
        <sz val="10"/>
        <color rgb="FF000000"/>
        <rFont val="微軟正黑體"/>
        <family val="2"/>
        <charset val="136"/>
      </rPr>
      <t>〔</t>
    </r>
    <r>
      <rPr>
        <sz val="10"/>
        <color rgb="FF000000"/>
        <rFont val="Times New Roman"/>
        <family val="1"/>
      </rPr>
      <t>1,2</t>
    </r>
    <r>
      <rPr>
        <sz val="10"/>
        <color rgb="FF000000"/>
        <rFont val="微軟正黑體"/>
        <family val="2"/>
        <charset val="136"/>
      </rPr>
      <t>〕</t>
    </r>
    <r>
      <rPr>
        <sz val="10"/>
        <color rgb="FF000000"/>
        <rFont val="Times New Roman"/>
        <family val="1"/>
      </rPr>
      <t>-</t>
    </r>
    <r>
      <rPr>
        <sz val="10"/>
        <color rgb="FF000000"/>
        <rFont val="微軟正黑體"/>
        <family val="2"/>
        <charset val="136"/>
      </rPr>
      <t>二甲醚</t>
    </r>
  </si>
  <si>
    <t>180687</t>
  </si>
  <si>
    <r>
      <rPr>
        <sz val="10"/>
        <color rgb="FF000000"/>
        <rFont val="微軟正黑體"/>
        <family val="2"/>
        <charset val="136"/>
      </rPr>
      <t>鄰－硝基苯甲醚</t>
    </r>
  </si>
  <si>
    <t>180688</t>
  </si>
  <si>
    <r>
      <rPr>
        <sz val="10"/>
        <color rgb="FF000000"/>
        <rFont val="微軟正黑體"/>
        <family val="2"/>
        <charset val="136"/>
      </rPr>
      <t>對－硝基苯甲醚</t>
    </r>
  </si>
  <si>
    <t>180689</t>
  </si>
  <si>
    <r>
      <rPr>
        <sz val="10"/>
        <color rgb="FF000000"/>
        <rFont val="微軟正黑體"/>
        <family val="2"/>
        <charset val="136"/>
      </rPr>
      <t>單乙醚</t>
    </r>
  </si>
  <si>
    <t>180690</t>
  </si>
  <si>
    <r>
      <rPr>
        <sz val="10"/>
        <color rgb="FF000000"/>
        <rFont val="微軟正黑體"/>
        <family val="2"/>
        <charset val="136"/>
      </rPr>
      <t>二乙醚</t>
    </r>
  </si>
  <si>
    <t>180691</t>
  </si>
  <si>
    <r>
      <rPr>
        <sz val="10"/>
        <color rgb="FF000000"/>
        <rFont val="微軟正黑體"/>
        <family val="2"/>
        <charset val="136"/>
      </rPr>
      <t>二乙二醇乙醚</t>
    </r>
  </si>
  <si>
    <t>180692</t>
  </si>
  <si>
    <r>
      <rPr>
        <sz val="10"/>
        <color rgb="FF000000"/>
        <rFont val="微軟正黑體"/>
        <family val="2"/>
        <charset val="136"/>
      </rPr>
      <t>二氯乙醚</t>
    </r>
  </si>
  <si>
    <t>180693</t>
  </si>
  <si>
    <r>
      <rPr>
        <sz val="10"/>
        <color rgb="FF000000"/>
        <rFont val="微軟正黑體"/>
        <family val="2"/>
        <charset val="136"/>
      </rPr>
      <t>對－胺基苯乙醚</t>
    </r>
  </si>
  <si>
    <t>180694</t>
  </si>
  <si>
    <r>
      <rPr>
        <sz val="10"/>
        <color rgb="FF000000"/>
        <rFont val="微軟正黑體"/>
        <family val="2"/>
        <charset val="136"/>
      </rPr>
      <t>鄰－胺基苯乙醚</t>
    </r>
  </si>
  <si>
    <t>180695</t>
  </si>
  <si>
    <r>
      <rPr>
        <sz val="10"/>
        <color rgb="FF000000"/>
        <rFont val="微軟正黑體"/>
        <family val="2"/>
        <charset val="136"/>
      </rPr>
      <t>雙</t>
    </r>
    <r>
      <rPr>
        <sz val="10"/>
        <color rgb="FF000000"/>
        <rFont val="Times New Roman"/>
        <family val="1"/>
      </rPr>
      <t>-β-</t>
    </r>
    <r>
      <rPr>
        <sz val="10"/>
        <color rgb="FF000000"/>
        <rFont val="微軟正黑體"/>
        <family val="2"/>
        <charset val="136"/>
      </rPr>
      <t>羥基</t>
    </r>
    <r>
      <rPr>
        <sz val="10"/>
        <color rgb="FF000000"/>
        <rFont val="Times New Roman"/>
        <family val="1"/>
      </rPr>
      <t>-n-</t>
    </r>
    <r>
      <rPr>
        <sz val="10"/>
        <color rgb="FF000000"/>
        <rFont val="微軟正黑體"/>
        <family val="2"/>
        <charset val="136"/>
      </rPr>
      <t>丙醚</t>
    </r>
  </si>
  <si>
    <t>180696</t>
  </si>
  <si>
    <r>
      <rPr>
        <sz val="10"/>
        <color rgb="FF000000"/>
        <rFont val="微軟正黑體"/>
        <family val="2"/>
        <charset val="136"/>
      </rPr>
      <t>乙二醇丙基醚</t>
    </r>
  </si>
  <si>
    <t>180697</t>
  </si>
  <si>
    <r>
      <rPr>
        <sz val="10"/>
        <color rgb="FF000000"/>
        <rFont val="微軟正黑體"/>
        <family val="2"/>
        <charset val="136"/>
      </rPr>
      <t>單丁醚</t>
    </r>
  </si>
  <si>
    <t>180698</t>
  </si>
  <si>
    <r>
      <rPr>
        <sz val="10"/>
        <color rgb="FF000000"/>
        <rFont val="微軟正黑體"/>
        <family val="2"/>
        <charset val="136"/>
      </rPr>
      <t>苯醚</t>
    </r>
  </si>
  <si>
    <t>180699</t>
  </si>
  <si>
    <r>
      <rPr>
        <sz val="10"/>
        <color rgb="FF000000"/>
        <rFont val="微軟正黑體"/>
        <family val="2"/>
        <charset val="136"/>
      </rPr>
      <t>其他醚類及其化合物</t>
    </r>
  </si>
  <si>
    <t>180700</t>
  </si>
  <si>
    <r>
      <rPr>
        <sz val="10"/>
        <color rgb="FF000000"/>
        <rFont val="微軟正黑體"/>
        <family val="2"/>
        <charset val="136"/>
      </rPr>
      <t>苯甲醚（茴香醚）</t>
    </r>
  </si>
  <si>
    <t>180701</t>
  </si>
  <si>
    <r>
      <rPr>
        <sz val="10"/>
        <color rgb="FF000000"/>
        <rFont val="微軟正黑體"/>
        <family val="2"/>
        <charset val="136"/>
      </rPr>
      <t>環氧樹脂</t>
    </r>
  </si>
  <si>
    <t>180702</t>
  </si>
  <si>
    <r>
      <rPr>
        <sz val="10"/>
        <color rgb="FF000000"/>
        <rFont val="微軟正黑體"/>
        <family val="2"/>
        <charset val="136"/>
      </rPr>
      <t>甲基乙基酮</t>
    </r>
    <r>
      <rPr>
        <sz val="10"/>
        <color rgb="FF000000"/>
        <rFont val="Times New Roman"/>
        <family val="1"/>
      </rPr>
      <t>(MEK)</t>
    </r>
  </si>
  <si>
    <t>180703</t>
  </si>
  <si>
    <r>
      <rPr>
        <sz val="10"/>
        <color rgb="FF000000"/>
        <rFont val="微軟正黑體"/>
        <family val="2"/>
        <charset val="136"/>
      </rPr>
      <t>丙酮合氰化氫</t>
    </r>
  </si>
  <si>
    <t>180704</t>
  </si>
  <si>
    <r>
      <rPr>
        <sz val="10"/>
        <color rgb="FF000000"/>
        <rFont val="微軟正黑體"/>
        <family val="2"/>
        <charset val="136"/>
      </rPr>
      <t>乙烯酮</t>
    </r>
  </si>
  <si>
    <t>180705</t>
  </si>
  <si>
    <r>
      <rPr>
        <sz val="10"/>
        <color rgb="FF000000"/>
        <rFont val="微軟正黑體"/>
        <family val="2"/>
        <charset val="136"/>
      </rPr>
      <t>二苯甲酮</t>
    </r>
  </si>
  <si>
    <t>180706</t>
  </si>
  <si>
    <r>
      <rPr>
        <sz val="10"/>
        <color rgb="FF000000"/>
        <rFont val="微軟正黑體"/>
        <family val="2"/>
        <charset val="136"/>
      </rPr>
      <t>苯乙酮</t>
    </r>
  </si>
  <si>
    <t>180707</t>
  </si>
  <si>
    <r>
      <rPr>
        <sz val="10"/>
        <color rgb="FF000000"/>
        <rFont val="微軟正黑體"/>
        <family val="2"/>
        <charset val="136"/>
      </rPr>
      <t>二苯基乙二酮</t>
    </r>
  </si>
  <si>
    <t>180708</t>
  </si>
  <si>
    <r>
      <rPr>
        <sz val="10"/>
        <color rgb="FF000000"/>
        <rFont val="微軟正黑體"/>
        <family val="2"/>
        <charset val="136"/>
      </rPr>
      <t>異亞丙基丙酮</t>
    </r>
  </si>
  <si>
    <t>180709</t>
  </si>
  <si>
    <r>
      <rPr>
        <sz val="10"/>
        <color rgb="FF000000"/>
        <rFont val="微軟正黑體"/>
        <family val="2"/>
        <charset val="136"/>
      </rPr>
      <t>過氧丁酮</t>
    </r>
  </si>
  <si>
    <t>180710</t>
  </si>
  <si>
    <r>
      <rPr>
        <sz val="10"/>
        <color rgb="FF000000"/>
        <rFont val="微軟正黑體"/>
        <family val="2"/>
        <charset val="136"/>
      </rPr>
      <t>戊酮</t>
    </r>
  </si>
  <si>
    <t>180711</t>
  </si>
  <si>
    <r>
      <rPr>
        <sz val="10"/>
        <color rgb="FF000000"/>
        <rFont val="微軟正黑體"/>
        <family val="2"/>
        <charset val="136"/>
      </rPr>
      <t>甲基異戊酮</t>
    </r>
  </si>
  <si>
    <t>180712</t>
  </si>
  <si>
    <r>
      <rPr>
        <sz val="10"/>
        <color rgb="FF000000"/>
        <rFont val="微軟正黑體"/>
        <family val="2"/>
        <charset val="136"/>
      </rPr>
      <t>己酮</t>
    </r>
  </si>
  <si>
    <t>180713</t>
  </si>
  <si>
    <r>
      <rPr>
        <sz val="10"/>
        <color rgb="FF000000"/>
        <rFont val="微軟正黑體"/>
        <family val="2"/>
        <charset val="136"/>
      </rPr>
      <t>甲基環己酮</t>
    </r>
  </si>
  <si>
    <t>180714</t>
  </si>
  <si>
    <r>
      <rPr>
        <sz val="10"/>
        <color rgb="FF000000"/>
        <rFont val="微軟正黑體"/>
        <family val="2"/>
        <charset val="136"/>
      </rPr>
      <t>異佛爾酮</t>
    </r>
  </si>
  <si>
    <t>180715</t>
  </si>
  <si>
    <r>
      <rPr>
        <sz val="10"/>
        <color rgb="FF000000"/>
        <rFont val="微軟正黑體"/>
        <family val="2"/>
        <charset val="136"/>
      </rPr>
      <t>環己酮肪</t>
    </r>
  </si>
  <si>
    <t>180716</t>
  </si>
  <si>
    <r>
      <rPr>
        <sz val="10"/>
        <color rgb="FF000000"/>
        <rFont val="微軟正黑體"/>
        <family val="2"/>
        <charset val="136"/>
      </rPr>
      <t>恩騉</t>
    </r>
  </si>
  <si>
    <t>180717</t>
  </si>
  <si>
    <r>
      <rPr>
        <sz val="10"/>
        <color rgb="FF000000"/>
        <rFont val="微軟正黑體"/>
        <family val="2"/>
        <charset val="136"/>
      </rPr>
      <t>騉</t>
    </r>
  </si>
  <si>
    <t>180718</t>
  </si>
  <si>
    <r>
      <rPr>
        <sz val="10"/>
        <color rgb="FF000000"/>
        <rFont val="微軟正黑體"/>
        <family val="2"/>
        <charset val="136"/>
      </rPr>
      <t>苯甲醛</t>
    </r>
  </si>
  <si>
    <t>180719</t>
  </si>
  <si>
    <r>
      <rPr>
        <sz val="10"/>
        <color rgb="FF000000"/>
        <rFont val="微軟正黑體"/>
        <family val="2"/>
        <charset val="136"/>
      </rPr>
      <t>氯苯甲醛</t>
    </r>
  </si>
  <si>
    <t>180720</t>
  </si>
  <si>
    <r>
      <rPr>
        <sz val="10"/>
        <color rgb="FF000000"/>
        <rFont val="微軟正黑體"/>
        <family val="2"/>
        <charset val="136"/>
      </rPr>
      <t>三聚乙醛</t>
    </r>
  </si>
  <si>
    <t>180721</t>
  </si>
  <si>
    <r>
      <rPr>
        <sz val="10"/>
        <color rgb="FF000000"/>
        <rFont val="微軟正黑體"/>
        <family val="2"/>
        <charset val="136"/>
      </rPr>
      <t>乙縮醛（二乙氧基乙烷）</t>
    </r>
  </si>
  <si>
    <t>180722</t>
  </si>
  <si>
    <r>
      <rPr>
        <sz val="10"/>
        <color rgb="FF000000"/>
        <rFont val="微軟正黑體"/>
        <family val="2"/>
        <charset val="136"/>
      </rPr>
      <t>乙二醛</t>
    </r>
  </si>
  <si>
    <t>180723</t>
  </si>
  <si>
    <r>
      <rPr>
        <sz val="10"/>
        <color rgb="FF000000"/>
        <rFont val="微軟正黑體"/>
        <family val="2"/>
        <charset val="136"/>
      </rPr>
      <t>丙醛</t>
    </r>
  </si>
  <si>
    <t>180724</t>
  </si>
  <si>
    <r>
      <rPr>
        <sz val="10"/>
        <color rgb="FF000000"/>
        <rFont val="微軟正黑體"/>
        <family val="2"/>
        <charset val="136"/>
      </rPr>
      <t>丁醛</t>
    </r>
  </si>
  <si>
    <t>180725</t>
  </si>
  <si>
    <r>
      <rPr>
        <sz val="10"/>
        <color rgb="FF000000"/>
        <rFont val="微軟正黑體"/>
        <family val="2"/>
        <charset val="136"/>
      </rPr>
      <t>異丁醛</t>
    </r>
  </si>
  <si>
    <t>180726</t>
  </si>
  <si>
    <r>
      <t>β</t>
    </r>
    <r>
      <rPr>
        <sz val="10"/>
        <color rgb="FF000000"/>
        <rFont val="微軟正黑體"/>
        <family val="2"/>
        <charset val="136"/>
      </rPr>
      <t>－羥基丁醛</t>
    </r>
  </si>
  <si>
    <t>180727</t>
  </si>
  <si>
    <r>
      <rPr>
        <sz val="10"/>
        <color rgb="FF000000"/>
        <rFont val="微軟正黑體"/>
        <family val="2"/>
        <charset val="136"/>
      </rPr>
      <t>巴豆醛</t>
    </r>
  </si>
  <si>
    <t>180728</t>
  </si>
  <si>
    <r>
      <rPr>
        <sz val="10"/>
        <color rgb="FF000000"/>
        <rFont val="微軟正黑體"/>
        <family val="2"/>
        <charset val="136"/>
      </rPr>
      <t>丙烯醛</t>
    </r>
  </si>
  <si>
    <t>180729</t>
  </si>
  <si>
    <r>
      <rPr>
        <sz val="10"/>
        <color rgb="FF000000"/>
        <rFont val="微軟正黑體"/>
        <family val="2"/>
        <charset val="136"/>
      </rPr>
      <t>香蘭醛</t>
    </r>
  </si>
  <si>
    <t>180731</t>
  </si>
  <si>
    <r>
      <rPr>
        <sz val="10"/>
        <color rgb="FF000000"/>
        <rFont val="微軟正黑體"/>
        <family val="2"/>
        <charset val="136"/>
      </rPr>
      <t>夫喃甲醛</t>
    </r>
  </si>
  <si>
    <t>180733</t>
  </si>
  <si>
    <r>
      <rPr>
        <sz val="10"/>
        <color rgb="FF000000"/>
        <rFont val="微軟正黑體"/>
        <family val="2"/>
        <charset val="136"/>
      </rPr>
      <t>〔</t>
    </r>
    <r>
      <rPr>
        <sz val="10"/>
        <color rgb="FF000000"/>
        <rFont val="Times New Roman"/>
        <family val="1"/>
      </rPr>
      <t>1,2</t>
    </r>
    <r>
      <rPr>
        <sz val="10"/>
        <color rgb="FF000000"/>
        <rFont val="微軟正黑體"/>
        <family val="2"/>
        <charset val="136"/>
      </rPr>
      <t>〕</t>
    </r>
    <r>
      <rPr>
        <sz val="10"/>
        <color rgb="FF000000"/>
        <rFont val="Times New Roman"/>
        <family val="1"/>
      </rPr>
      <t>-</t>
    </r>
    <r>
      <rPr>
        <sz val="10"/>
        <color rgb="FF000000"/>
        <rFont val="微軟正黑體"/>
        <family val="2"/>
        <charset val="136"/>
      </rPr>
      <t>二乙酸酯</t>
    </r>
  </si>
  <si>
    <t>180734</t>
  </si>
  <si>
    <r>
      <rPr>
        <sz val="10"/>
        <color rgb="FF000000"/>
        <rFont val="微軟正黑體"/>
        <family val="2"/>
        <charset val="136"/>
      </rPr>
      <t>異癸醇</t>
    </r>
  </si>
  <si>
    <t>180735</t>
  </si>
  <si>
    <r>
      <rPr>
        <sz val="10"/>
        <color rgb="FF000000"/>
        <rFont val="微軟正黑體"/>
        <family val="2"/>
        <charset val="136"/>
      </rPr>
      <t>十六醇</t>
    </r>
  </si>
  <si>
    <t>180736</t>
  </si>
  <si>
    <r>
      <rPr>
        <sz val="10"/>
        <color rgb="FF000000"/>
        <rFont val="微軟正黑體"/>
        <family val="2"/>
        <charset val="136"/>
      </rPr>
      <t>甲醇鈉</t>
    </r>
  </si>
  <si>
    <t>180737</t>
  </si>
  <si>
    <r>
      <rPr>
        <sz val="10"/>
        <color rgb="FF000000"/>
        <rFont val="微軟正黑體"/>
        <family val="2"/>
        <charset val="136"/>
      </rPr>
      <t>乙二醇碳酸酯</t>
    </r>
  </si>
  <si>
    <t>180738</t>
  </si>
  <si>
    <r>
      <rPr>
        <sz val="10"/>
        <color rgb="FF000000"/>
        <rFont val="微軟正黑體"/>
        <family val="2"/>
        <charset val="136"/>
      </rPr>
      <t>苯甲醇</t>
    </r>
  </si>
  <si>
    <t>180739</t>
  </si>
  <si>
    <r>
      <rPr>
        <sz val="10"/>
        <color rgb="FF000000"/>
        <rFont val="微軟正黑體"/>
        <family val="2"/>
        <charset val="136"/>
      </rPr>
      <t>（安息香）苯基－苯甲醯基甲醇</t>
    </r>
  </si>
  <si>
    <t>180740</t>
  </si>
  <si>
    <r>
      <rPr>
        <sz val="10"/>
        <color rgb="FF000000"/>
        <rFont val="微軟正黑體"/>
        <family val="2"/>
        <charset val="136"/>
      </rPr>
      <t>甲氧基乙醇</t>
    </r>
  </si>
  <si>
    <t>180741</t>
  </si>
  <si>
    <r>
      <rPr>
        <sz val="10"/>
        <color rgb="FF000000"/>
        <rFont val="微軟正黑體"/>
        <family val="2"/>
        <charset val="136"/>
      </rPr>
      <t>乙氧基乙醇</t>
    </r>
  </si>
  <si>
    <t>180742</t>
  </si>
  <si>
    <r>
      <rPr>
        <sz val="10"/>
        <color rgb="FF000000"/>
        <rFont val="微軟正黑體"/>
        <family val="2"/>
        <charset val="136"/>
      </rPr>
      <t>丁氧基乙醇</t>
    </r>
  </si>
  <si>
    <t>180743</t>
  </si>
  <si>
    <r>
      <rPr>
        <sz val="10"/>
        <color rgb="FF000000"/>
        <rFont val="微軟正黑體"/>
        <family val="2"/>
        <charset val="136"/>
      </rPr>
      <t>苯氧基乙醇</t>
    </r>
  </si>
  <si>
    <t>180744</t>
  </si>
  <si>
    <r>
      <rPr>
        <sz val="10"/>
        <color rgb="FF000000"/>
        <rFont val="微軟正黑體"/>
        <family val="2"/>
        <charset val="136"/>
      </rPr>
      <t>氯乙醇</t>
    </r>
  </si>
  <si>
    <t>180745</t>
  </si>
  <si>
    <r>
      <rPr>
        <sz val="10"/>
        <color rgb="FF000000"/>
        <rFont val="微軟正黑體"/>
        <family val="2"/>
        <charset val="136"/>
      </rPr>
      <t>丙醇</t>
    </r>
  </si>
  <si>
    <t>180746</t>
  </si>
  <si>
    <r>
      <rPr>
        <sz val="10"/>
        <color rgb="FF000000"/>
        <rFont val="微軟正黑體"/>
        <family val="2"/>
        <charset val="136"/>
      </rPr>
      <t>正丙醇</t>
    </r>
  </si>
  <si>
    <t>180747</t>
  </si>
  <si>
    <r>
      <rPr>
        <sz val="10"/>
        <color rgb="FF000000"/>
        <rFont val="微軟正黑體"/>
        <family val="2"/>
        <charset val="136"/>
      </rPr>
      <t>二氯丙醇</t>
    </r>
  </si>
  <si>
    <t>180748</t>
  </si>
  <si>
    <r>
      <t>α-</t>
    </r>
    <r>
      <rPr>
        <sz val="10"/>
        <color rgb="FF000000"/>
        <rFont val="微軟正黑體"/>
        <family val="2"/>
        <charset val="136"/>
      </rPr>
      <t>二氯丙醇</t>
    </r>
  </si>
  <si>
    <t>180749</t>
  </si>
  <si>
    <r>
      <rPr>
        <sz val="10"/>
        <color rgb="FF000000"/>
        <rFont val="微軟正黑體"/>
        <family val="2"/>
        <charset val="136"/>
      </rPr>
      <t>２－氰丙醇</t>
    </r>
  </si>
  <si>
    <t>180750</t>
  </si>
  <si>
    <r>
      <rPr>
        <sz val="10"/>
        <color rgb="FF000000"/>
        <rFont val="微軟正黑體"/>
        <family val="2"/>
        <charset val="136"/>
      </rPr>
      <t>二甘醇</t>
    </r>
  </si>
  <si>
    <t>180751</t>
  </si>
  <si>
    <r>
      <rPr>
        <sz val="10"/>
        <color rgb="FF000000"/>
        <rFont val="微軟正黑體"/>
        <family val="2"/>
        <charset val="136"/>
      </rPr>
      <t>三甘醇（</t>
    </r>
    <r>
      <rPr>
        <sz val="10"/>
        <color rgb="FF000000"/>
        <rFont val="Times New Roman"/>
        <family val="1"/>
      </rPr>
      <t>TEG</t>
    </r>
    <r>
      <rPr>
        <sz val="10"/>
        <color rgb="FF000000"/>
        <rFont val="微軟正黑體"/>
        <family val="2"/>
        <charset val="136"/>
      </rPr>
      <t>）</t>
    </r>
  </si>
  <si>
    <t>180752</t>
  </si>
  <si>
    <r>
      <rPr>
        <sz val="10"/>
        <color rgb="FF000000"/>
        <rFont val="微軟正黑體"/>
        <family val="2"/>
        <charset val="136"/>
      </rPr>
      <t>二級丁醇</t>
    </r>
  </si>
  <si>
    <t>180753</t>
  </si>
  <si>
    <r>
      <rPr>
        <sz val="10"/>
        <color rgb="FF000000"/>
        <rFont val="微軟正黑體"/>
        <family val="2"/>
        <charset val="136"/>
      </rPr>
      <t>三級丁醇</t>
    </r>
  </si>
  <si>
    <t>180754</t>
  </si>
  <si>
    <r>
      <rPr>
        <sz val="10"/>
        <color rgb="FF000000"/>
        <rFont val="微軟正黑體"/>
        <family val="2"/>
        <charset val="136"/>
      </rPr>
      <t>三級過氧丁醇</t>
    </r>
  </si>
  <si>
    <t>180755</t>
  </si>
  <si>
    <r>
      <rPr>
        <sz val="10"/>
        <color rgb="FF000000"/>
        <rFont val="微軟正黑體"/>
        <family val="2"/>
        <charset val="136"/>
      </rPr>
      <t>戊醇</t>
    </r>
  </si>
  <si>
    <t>180756</t>
  </si>
  <si>
    <r>
      <rPr>
        <sz val="10"/>
        <color rgb="FF000000"/>
        <rFont val="微軟正黑體"/>
        <family val="2"/>
        <charset val="136"/>
      </rPr>
      <t>戊四醇</t>
    </r>
  </si>
  <si>
    <t>180757</t>
  </si>
  <si>
    <r>
      <rPr>
        <sz val="10"/>
        <color rgb="FF000000"/>
        <rFont val="微軟正黑體"/>
        <family val="2"/>
        <charset val="136"/>
      </rPr>
      <t>己醇</t>
    </r>
  </si>
  <si>
    <t>180758</t>
  </si>
  <si>
    <r>
      <t>2-</t>
    </r>
    <r>
      <rPr>
        <sz val="10"/>
        <color rgb="FF000000"/>
        <rFont val="微軟正黑體"/>
        <family val="2"/>
        <charset val="136"/>
      </rPr>
      <t>乙基己醇</t>
    </r>
  </si>
  <si>
    <t>180759</t>
  </si>
  <si>
    <r>
      <rPr>
        <sz val="10"/>
        <color rgb="FF000000"/>
        <rFont val="微軟正黑體"/>
        <family val="2"/>
        <charset val="136"/>
      </rPr>
      <t>環己醇</t>
    </r>
  </si>
  <si>
    <t>180760</t>
  </si>
  <si>
    <r>
      <rPr>
        <sz val="10"/>
        <color rgb="FF000000"/>
        <rFont val="微軟正黑體"/>
        <family val="2"/>
        <charset val="136"/>
      </rPr>
      <t>壬醇</t>
    </r>
  </si>
  <si>
    <t>180761</t>
  </si>
  <si>
    <r>
      <rPr>
        <sz val="10"/>
        <color rgb="FF000000"/>
        <rFont val="微軟正黑體"/>
        <family val="2"/>
        <charset val="136"/>
      </rPr>
      <t>癸醇</t>
    </r>
  </si>
  <si>
    <t>180762</t>
  </si>
  <si>
    <r>
      <rPr>
        <sz val="10"/>
        <color rgb="FF000000"/>
        <rFont val="微軟正黑體"/>
        <family val="2"/>
        <charset val="136"/>
      </rPr>
      <t>甲基異丁基原醇</t>
    </r>
  </si>
  <si>
    <t>180763</t>
  </si>
  <si>
    <r>
      <rPr>
        <sz val="10"/>
        <color rgb="FF000000"/>
        <rFont val="微軟正黑體"/>
        <family val="2"/>
        <charset val="136"/>
      </rPr>
      <t>三氯甲硫醇</t>
    </r>
  </si>
  <si>
    <t>180764</t>
  </si>
  <si>
    <r>
      <rPr>
        <sz val="10"/>
        <color rgb="FF000000"/>
        <rFont val="微軟正黑體"/>
        <family val="2"/>
        <charset val="136"/>
      </rPr>
      <t>甲基丁炔醇</t>
    </r>
  </si>
  <si>
    <t>180765</t>
  </si>
  <si>
    <r>
      <rPr>
        <sz val="10"/>
        <color rgb="FF000000"/>
        <rFont val="微軟正黑體"/>
        <family val="2"/>
        <charset val="136"/>
      </rPr>
      <t>丁炔二醇</t>
    </r>
  </si>
  <si>
    <t>180766</t>
  </si>
  <si>
    <r>
      <rPr>
        <sz val="10"/>
        <color rgb="FF000000"/>
        <rFont val="微軟正黑體"/>
        <family val="2"/>
        <charset val="136"/>
      </rPr>
      <t>戊硫醇</t>
    </r>
  </si>
  <si>
    <t>180767</t>
  </si>
  <si>
    <r>
      <rPr>
        <sz val="10"/>
        <color rgb="FF000000"/>
        <rFont val="微軟正黑體"/>
        <family val="2"/>
        <charset val="136"/>
      </rPr>
      <t>花楸醇</t>
    </r>
  </si>
  <si>
    <t>180768</t>
  </si>
  <si>
    <r>
      <rPr>
        <sz val="10"/>
        <color rgb="FF000000"/>
        <rFont val="微軟正黑體"/>
        <family val="2"/>
        <charset val="136"/>
      </rPr>
      <t>苯醇</t>
    </r>
  </si>
  <si>
    <t>180769</t>
  </si>
  <si>
    <r>
      <t>3-</t>
    </r>
    <r>
      <rPr>
        <sz val="10"/>
        <color rgb="FF000000"/>
        <rFont val="微軟正黑體"/>
        <family val="2"/>
        <charset val="136"/>
      </rPr>
      <t>甲基戊炔</t>
    </r>
    <r>
      <rPr>
        <sz val="10"/>
        <color rgb="FF000000"/>
        <rFont val="Times New Roman"/>
        <family val="1"/>
      </rPr>
      <t xml:space="preserve">[1]-[3] </t>
    </r>
    <r>
      <rPr>
        <sz val="10"/>
        <color rgb="FF000000"/>
        <rFont val="微軟正黑體"/>
        <family val="2"/>
        <charset val="136"/>
      </rPr>
      <t>醇</t>
    </r>
  </si>
  <si>
    <t>180771</t>
  </si>
  <si>
    <r>
      <t>α-</t>
    </r>
    <r>
      <rPr>
        <sz val="10"/>
        <color rgb="FF000000"/>
        <rFont val="微軟正黑體"/>
        <family val="2"/>
        <charset val="136"/>
      </rPr>
      <t>奈酚</t>
    </r>
  </si>
  <si>
    <t>180772</t>
  </si>
  <si>
    <r>
      <t>β-</t>
    </r>
    <r>
      <rPr>
        <sz val="10"/>
        <color rgb="FF000000"/>
        <rFont val="微軟正黑體"/>
        <family val="2"/>
        <charset val="136"/>
      </rPr>
      <t>奈酚</t>
    </r>
  </si>
  <si>
    <t>180773</t>
  </si>
  <si>
    <r>
      <rPr>
        <sz val="10"/>
        <color rgb="FF000000"/>
        <rFont val="微軟正黑體"/>
        <family val="2"/>
        <charset val="136"/>
      </rPr>
      <t>間</t>
    </r>
    <r>
      <rPr>
        <sz val="10"/>
        <color rgb="FF000000"/>
        <rFont val="Times New Roman"/>
        <family val="1"/>
      </rPr>
      <t>-</t>
    </r>
    <r>
      <rPr>
        <sz val="10"/>
        <color rgb="FF000000"/>
        <rFont val="微軟正黑體"/>
        <family val="2"/>
        <charset val="136"/>
      </rPr>
      <t>甲酚</t>
    </r>
  </si>
  <si>
    <t>180774</t>
  </si>
  <si>
    <r>
      <rPr>
        <sz val="10"/>
        <color rgb="FF000000"/>
        <rFont val="微軟正黑體"/>
        <family val="2"/>
        <charset val="136"/>
      </rPr>
      <t>對</t>
    </r>
    <r>
      <rPr>
        <sz val="10"/>
        <color rgb="FF000000"/>
        <rFont val="Times New Roman"/>
        <family val="1"/>
      </rPr>
      <t>-</t>
    </r>
    <r>
      <rPr>
        <sz val="10"/>
        <color rgb="FF000000"/>
        <rFont val="微軟正黑體"/>
        <family val="2"/>
        <charset val="136"/>
      </rPr>
      <t>甲酚</t>
    </r>
  </si>
  <si>
    <t>180775</t>
  </si>
  <si>
    <r>
      <rPr>
        <sz val="10"/>
        <color rgb="FF000000"/>
        <rFont val="微軟正黑體"/>
        <family val="2"/>
        <charset val="136"/>
      </rPr>
      <t>鄰</t>
    </r>
    <r>
      <rPr>
        <sz val="10"/>
        <color rgb="FF000000"/>
        <rFont val="Times New Roman"/>
        <family val="1"/>
      </rPr>
      <t>-</t>
    </r>
    <r>
      <rPr>
        <sz val="10"/>
        <color rgb="FF000000"/>
        <rFont val="微軟正黑體"/>
        <family val="2"/>
        <charset val="136"/>
      </rPr>
      <t>甲酚</t>
    </r>
  </si>
  <si>
    <t>180776</t>
  </si>
  <si>
    <r>
      <rPr>
        <sz val="10"/>
        <color rgb="FF000000"/>
        <rFont val="微軟正黑體"/>
        <family val="2"/>
        <charset val="136"/>
      </rPr>
      <t>醋酸甲酯</t>
    </r>
  </si>
  <si>
    <t>180777</t>
  </si>
  <si>
    <r>
      <rPr>
        <sz val="10"/>
        <color rgb="FF000000"/>
        <rFont val="微軟正黑體"/>
        <family val="2"/>
        <charset val="136"/>
      </rPr>
      <t>酚磺酸</t>
    </r>
  </si>
  <si>
    <t>180778</t>
  </si>
  <si>
    <r>
      <rPr>
        <sz val="10"/>
        <color rgb="FF000000"/>
        <rFont val="微軟正黑體"/>
        <family val="2"/>
        <charset val="136"/>
      </rPr>
      <t>二甲酚</t>
    </r>
  </si>
  <si>
    <t>180779</t>
  </si>
  <si>
    <r>
      <rPr>
        <sz val="10"/>
        <color rgb="FF000000"/>
        <rFont val="微軟正黑體"/>
        <family val="2"/>
        <charset val="136"/>
      </rPr>
      <t>混合甲酚</t>
    </r>
  </si>
  <si>
    <t>180780</t>
  </si>
  <si>
    <r>
      <rPr>
        <sz val="10"/>
        <color rgb="FF000000"/>
        <rFont val="微軟正黑體"/>
        <family val="2"/>
        <charset val="136"/>
      </rPr>
      <t>異丙酚</t>
    </r>
  </si>
  <si>
    <t>180781</t>
  </si>
  <si>
    <r>
      <rPr>
        <sz val="10"/>
        <color rgb="FF000000"/>
        <rFont val="微軟正黑體"/>
        <family val="2"/>
        <charset val="136"/>
      </rPr>
      <t>辛基酚</t>
    </r>
  </si>
  <si>
    <t>180782</t>
  </si>
  <si>
    <r>
      <rPr>
        <sz val="10"/>
        <color rgb="FF000000"/>
        <rFont val="微軟正黑體"/>
        <family val="2"/>
        <charset val="136"/>
      </rPr>
      <t>壬基酚</t>
    </r>
  </si>
  <si>
    <t>180783</t>
  </si>
  <si>
    <r>
      <rPr>
        <sz val="10"/>
        <color rgb="FF000000"/>
        <rFont val="微軟正黑體"/>
        <family val="2"/>
        <charset val="136"/>
      </rPr>
      <t>十二酚</t>
    </r>
  </si>
  <si>
    <t>180784</t>
  </si>
  <si>
    <r>
      <rPr>
        <sz val="10"/>
        <color rgb="FF000000"/>
        <rFont val="微軟正黑體"/>
        <family val="2"/>
        <charset val="136"/>
      </rPr>
      <t>氯酚</t>
    </r>
  </si>
  <si>
    <t>180785</t>
  </si>
  <si>
    <r>
      <rPr>
        <sz val="10"/>
        <color rgb="FF000000"/>
        <rFont val="微軟正黑體"/>
        <family val="2"/>
        <charset val="136"/>
      </rPr>
      <t>對－胺基酚</t>
    </r>
  </si>
  <si>
    <t>180786</t>
  </si>
  <si>
    <r>
      <t>2-</t>
    </r>
    <r>
      <rPr>
        <sz val="10"/>
        <color rgb="FF000000"/>
        <rFont val="微軟正黑體"/>
        <family val="2"/>
        <charset val="136"/>
      </rPr>
      <t>硝基酚</t>
    </r>
  </si>
  <si>
    <t>180787</t>
  </si>
  <si>
    <r>
      <rPr>
        <sz val="10"/>
        <color rgb="FF000000"/>
        <rFont val="微軟正黑體"/>
        <family val="2"/>
        <charset val="136"/>
      </rPr>
      <t>二硝基酚</t>
    </r>
  </si>
  <si>
    <t>180788</t>
  </si>
  <si>
    <r>
      <rPr>
        <sz val="10"/>
        <color rgb="FF000000"/>
        <rFont val="微軟正黑體"/>
        <family val="2"/>
        <charset val="136"/>
      </rPr>
      <t>戊基苯酚</t>
    </r>
  </si>
  <si>
    <t>180789</t>
  </si>
  <si>
    <r>
      <rPr>
        <sz val="10"/>
        <color rgb="FF000000"/>
        <rFont val="微軟正黑體"/>
        <family val="2"/>
        <charset val="136"/>
      </rPr>
      <t>對－苯二酚</t>
    </r>
  </si>
  <si>
    <t>180790</t>
  </si>
  <si>
    <r>
      <rPr>
        <sz val="10"/>
        <color rgb="FF000000"/>
        <rFont val="微軟正黑體"/>
        <family val="2"/>
        <charset val="136"/>
      </rPr>
      <t>間－苯二酚</t>
    </r>
  </si>
  <si>
    <t>180791</t>
  </si>
  <si>
    <r>
      <rPr>
        <sz val="10"/>
        <color rgb="FF000000"/>
        <rFont val="微軟正黑體"/>
        <family val="2"/>
        <charset val="136"/>
      </rPr>
      <t>烷基取代酚類</t>
    </r>
  </si>
  <si>
    <t>180792</t>
  </si>
  <si>
    <r>
      <rPr>
        <sz val="10"/>
        <color rgb="FF000000"/>
        <rFont val="微軟正黑體"/>
        <family val="2"/>
        <charset val="136"/>
      </rPr>
      <t>酚鈉</t>
    </r>
  </si>
  <si>
    <t>180793</t>
  </si>
  <si>
    <r>
      <rPr>
        <sz val="10"/>
        <color rgb="FF000000"/>
        <rFont val="微軟正黑體"/>
        <family val="2"/>
        <charset val="136"/>
      </rPr>
      <t>醋酸異丁酯</t>
    </r>
  </si>
  <si>
    <t>180794</t>
  </si>
  <si>
    <r>
      <rPr>
        <sz val="10"/>
        <color rgb="FF000000"/>
        <rFont val="微軟正黑體"/>
        <family val="2"/>
        <charset val="136"/>
      </rPr>
      <t>氯醋酸</t>
    </r>
  </si>
  <si>
    <t>180795</t>
  </si>
  <si>
    <r>
      <rPr>
        <sz val="10"/>
        <color rgb="FF000000"/>
        <rFont val="微軟正黑體"/>
        <family val="2"/>
        <charset val="136"/>
      </rPr>
      <t>氰基醋酸</t>
    </r>
  </si>
  <si>
    <t>180796</t>
  </si>
  <si>
    <r>
      <rPr>
        <sz val="10"/>
        <color rgb="FF000000"/>
        <rFont val="微軟正黑體"/>
        <family val="2"/>
        <charset val="136"/>
      </rPr>
      <t>三甲基醋酸</t>
    </r>
  </si>
  <si>
    <t>180797</t>
  </si>
  <si>
    <r>
      <rPr>
        <sz val="10"/>
        <color rgb="FF000000"/>
        <rFont val="微軟正黑體"/>
        <family val="2"/>
        <charset val="136"/>
      </rPr>
      <t>醋酸鎂</t>
    </r>
  </si>
  <si>
    <t>180798</t>
  </si>
  <si>
    <r>
      <rPr>
        <sz val="10"/>
        <color rgb="FF000000"/>
        <rFont val="微軟正黑體"/>
        <family val="2"/>
        <charset val="136"/>
      </rPr>
      <t>醋酸銻</t>
    </r>
  </si>
  <si>
    <t>180799</t>
  </si>
  <si>
    <r>
      <rPr>
        <sz val="10"/>
        <color rgb="FF000000"/>
        <rFont val="微軟正黑體"/>
        <family val="2"/>
        <charset val="136"/>
      </rPr>
      <t>其他酚類或酚類化合物</t>
    </r>
  </si>
  <si>
    <t>180800</t>
  </si>
  <si>
    <r>
      <rPr>
        <sz val="10"/>
        <color rgb="FF000000"/>
        <rFont val="微軟正黑體"/>
        <family val="2"/>
        <charset val="136"/>
      </rPr>
      <t>乙醯醋酸甲酯</t>
    </r>
  </si>
  <si>
    <t>180801</t>
  </si>
  <si>
    <r>
      <rPr>
        <sz val="10"/>
        <color rgb="FF000000"/>
        <rFont val="微軟正黑體"/>
        <family val="2"/>
        <charset val="136"/>
      </rPr>
      <t>醋酸異丙酯</t>
    </r>
  </si>
  <si>
    <t>180802</t>
  </si>
  <si>
    <r>
      <rPr>
        <sz val="10"/>
        <color rgb="FF000000"/>
        <rFont val="微軟正黑體"/>
        <family val="2"/>
        <charset val="136"/>
      </rPr>
      <t>醋酸戊酯</t>
    </r>
  </si>
  <si>
    <t>180803</t>
  </si>
  <si>
    <r>
      <rPr>
        <sz val="10"/>
        <color rgb="FF000000"/>
        <rFont val="微軟正黑體"/>
        <family val="2"/>
        <charset val="136"/>
      </rPr>
      <t>醋酸酯類</t>
    </r>
  </si>
  <si>
    <t>180804</t>
  </si>
  <si>
    <r>
      <rPr>
        <sz val="10"/>
        <color rgb="FF000000"/>
        <rFont val="微軟正黑體"/>
        <family val="2"/>
        <charset val="136"/>
      </rPr>
      <t>醋酸單乙醚</t>
    </r>
  </si>
  <si>
    <t>180805</t>
  </si>
  <si>
    <r>
      <rPr>
        <sz val="10"/>
        <color rgb="FF000000"/>
        <rFont val="微軟正黑體"/>
        <family val="2"/>
        <charset val="136"/>
      </rPr>
      <t>醋酸單丁醚</t>
    </r>
  </si>
  <si>
    <t>180806</t>
  </si>
  <si>
    <r>
      <t>2-</t>
    </r>
    <r>
      <rPr>
        <sz val="10"/>
        <color rgb="FF000000"/>
        <rFont val="微軟正黑體"/>
        <family val="2"/>
        <charset val="136"/>
      </rPr>
      <t>甲基丙烯酸甲酯</t>
    </r>
  </si>
  <si>
    <t>180807</t>
  </si>
  <si>
    <r>
      <rPr>
        <sz val="10"/>
        <color rgb="FF000000"/>
        <rFont val="微軟正黑體"/>
        <family val="2"/>
        <charset val="136"/>
      </rPr>
      <t>甲基丙烯酸乙酯</t>
    </r>
  </si>
  <si>
    <t>180808</t>
  </si>
  <si>
    <r>
      <rPr>
        <sz val="10"/>
        <color rgb="FF000000"/>
        <rFont val="微軟正黑體"/>
        <family val="2"/>
        <charset val="136"/>
      </rPr>
      <t>甲基丙烯酸丙酯</t>
    </r>
  </si>
  <si>
    <t>180809</t>
  </si>
  <si>
    <r>
      <rPr>
        <sz val="10"/>
        <color rgb="FF000000"/>
        <rFont val="微軟正黑體"/>
        <family val="2"/>
        <charset val="136"/>
      </rPr>
      <t>甲基丙烯酸丁酯</t>
    </r>
  </si>
  <si>
    <t>180810</t>
  </si>
  <si>
    <r>
      <rPr>
        <sz val="10"/>
        <color rgb="FF000000"/>
        <rFont val="微軟正黑體"/>
        <family val="2"/>
        <charset val="136"/>
      </rPr>
      <t>甲基丙烯酸異辛酯</t>
    </r>
  </si>
  <si>
    <t>180811</t>
  </si>
  <si>
    <r>
      <rPr>
        <sz val="10"/>
        <color rgb="FF000000"/>
        <rFont val="微軟正黑體"/>
        <family val="2"/>
        <charset val="136"/>
      </rPr>
      <t>丙烯酸丙酯</t>
    </r>
  </si>
  <si>
    <t>180812</t>
  </si>
  <si>
    <r>
      <rPr>
        <sz val="10"/>
        <color rgb="FF000000"/>
        <rFont val="微軟正黑體"/>
        <family val="2"/>
        <charset val="136"/>
      </rPr>
      <t>丙烯酸酯橡膠</t>
    </r>
  </si>
  <si>
    <t>180813</t>
  </si>
  <si>
    <r>
      <t>(</t>
    </r>
    <r>
      <rPr>
        <sz val="10"/>
        <color rgb="FF000000"/>
        <rFont val="微軟正黑體"/>
        <family val="2"/>
        <charset val="136"/>
      </rPr>
      <t>鄰、間、對</t>
    </r>
    <r>
      <rPr>
        <sz val="10"/>
        <color rgb="FF000000"/>
        <rFont val="Times New Roman"/>
        <family val="1"/>
      </rPr>
      <t>)</t>
    </r>
    <r>
      <rPr>
        <sz val="10"/>
        <color rgb="FF000000"/>
        <rFont val="微軟正黑體"/>
        <family val="2"/>
        <charset val="136"/>
      </rPr>
      <t>胺基苯甲酸</t>
    </r>
  </si>
  <si>
    <t>180814</t>
  </si>
  <si>
    <r>
      <rPr>
        <sz val="10"/>
        <color rgb="FF000000"/>
        <rFont val="微軟正黑體"/>
        <family val="2"/>
        <charset val="136"/>
      </rPr>
      <t>雙胺基苯甲酸</t>
    </r>
  </si>
  <si>
    <t>180815</t>
  </si>
  <si>
    <r>
      <rPr>
        <sz val="10"/>
        <color rgb="FF000000"/>
        <rFont val="微軟正黑體"/>
        <family val="2"/>
        <charset val="136"/>
      </rPr>
      <t>丙酸</t>
    </r>
  </si>
  <si>
    <t>180816</t>
  </si>
  <si>
    <r>
      <rPr>
        <sz val="10"/>
        <color rgb="FF000000"/>
        <rFont val="微軟正黑體"/>
        <family val="2"/>
        <charset val="136"/>
      </rPr>
      <t>丙二酸</t>
    </r>
  </si>
  <si>
    <t>180817</t>
  </si>
  <si>
    <r>
      <rPr>
        <sz val="10"/>
        <color rgb="FF000000"/>
        <rFont val="微軟正黑體"/>
        <family val="2"/>
        <charset val="136"/>
      </rPr>
      <t>丁酸</t>
    </r>
  </si>
  <si>
    <t>180818</t>
  </si>
  <si>
    <r>
      <rPr>
        <sz val="10"/>
        <color rgb="FF000000"/>
        <rFont val="微軟正黑體"/>
        <family val="2"/>
        <charset val="136"/>
      </rPr>
      <t>異丁酸</t>
    </r>
  </si>
  <si>
    <t>180819</t>
  </si>
  <si>
    <r>
      <rPr>
        <sz val="10"/>
        <color rgb="FF000000"/>
        <rFont val="微軟正黑體"/>
        <family val="2"/>
        <charset val="136"/>
      </rPr>
      <t>丁二酸（琥珀酸）</t>
    </r>
  </si>
  <si>
    <t>180820</t>
  </si>
  <si>
    <r>
      <rPr>
        <sz val="10"/>
        <color rgb="FF000000"/>
        <rFont val="微軟正黑體"/>
        <family val="2"/>
        <charset val="136"/>
      </rPr>
      <t>羥基丁二酸（蘋果酸）</t>
    </r>
  </si>
  <si>
    <t>180821</t>
  </si>
  <si>
    <r>
      <rPr>
        <sz val="10"/>
        <color rgb="FF000000"/>
        <rFont val="微軟正黑體"/>
        <family val="2"/>
        <charset val="136"/>
      </rPr>
      <t>反丁烯二酸（富馬酸）</t>
    </r>
  </si>
  <si>
    <t>180822</t>
  </si>
  <si>
    <r>
      <rPr>
        <sz val="10"/>
        <color rgb="FF000000"/>
        <rFont val="微軟正黑體"/>
        <family val="2"/>
        <charset val="136"/>
      </rPr>
      <t>戊二酸</t>
    </r>
  </si>
  <si>
    <t>180823</t>
  </si>
  <si>
    <r>
      <rPr>
        <sz val="10"/>
        <color rgb="FF000000"/>
        <rFont val="微軟正黑體"/>
        <family val="2"/>
        <charset val="136"/>
      </rPr>
      <t>花楸酸</t>
    </r>
  </si>
  <si>
    <t>180824</t>
  </si>
  <si>
    <r>
      <rPr>
        <sz val="10"/>
        <color rgb="FF000000"/>
        <rFont val="微軟正黑體"/>
        <family val="2"/>
        <charset val="136"/>
      </rPr>
      <t>巴豆酸</t>
    </r>
  </si>
  <si>
    <t>180825</t>
  </si>
  <si>
    <r>
      <rPr>
        <sz val="10"/>
        <color rgb="FF000000"/>
        <rFont val="微軟正黑體"/>
        <family val="2"/>
        <charset val="136"/>
      </rPr>
      <t>柳酸</t>
    </r>
  </si>
  <si>
    <t>180826</t>
  </si>
  <si>
    <r>
      <rPr>
        <sz val="10"/>
        <color rgb="FF000000"/>
        <rFont val="微軟正黑體"/>
        <family val="2"/>
        <charset val="136"/>
      </rPr>
      <t>二苯基乙醇酸</t>
    </r>
  </si>
  <si>
    <t>180827</t>
  </si>
  <si>
    <r>
      <rPr>
        <sz val="10"/>
        <color rgb="FF000000"/>
        <rFont val="微軟正黑體"/>
        <family val="2"/>
        <charset val="136"/>
      </rPr>
      <t>草乙酸乙酯鈉</t>
    </r>
  </si>
  <si>
    <t>180828</t>
  </si>
  <si>
    <r>
      <rPr>
        <sz val="10"/>
        <color rgb="FF000000"/>
        <rFont val="微軟正黑體"/>
        <family val="2"/>
        <charset val="136"/>
      </rPr>
      <t>甲酸甲酯</t>
    </r>
  </si>
  <si>
    <t>180829</t>
  </si>
  <si>
    <r>
      <rPr>
        <sz val="10"/>
        <color rgb="FF000000"/>
        <rFont val="微軟正黑體"/>
        <family val="2"/>
        <charset val="136"/>
      </rPr>
      <t>苯甲酸苯甲酯</t>
    </r>
  </si>
  <si>
    <t>180830</t>
  </si>
  <si>
    <r>
      <rPr>
        <sz val="10"/>
        <color rgb="FF000000"/>
        <rFont val="微軟正黑體"/>
        <family val="2"/>
        <charset val="136"/>
      </rPr>
      <t>對苯二甲酸甲酯</t>
    </r>
  </si>
  <si>
    <t>180831</t>
  </si>
  <si>
    <r>
      <rPr>
        <sz val="10"/>
        <color rgb="FF000000"/>
        <rFont val="微軟正黑體"/>
        <family val="2"/>
        <charset val="136"/>
      </rPr>
      <t>硫酸二甲酯</t>
    </r>
  </si>
  <si>
    <t>180832</t>
  </si>
  <si>
    <r>
      <rPr>
        <sz val="10"/>
        <color rgb="FF000000"/>
        <rFont val="微軟正黑體"/>
        <family val="2"/>
        <charset val="136"/>
      </rPr>
      <t>原甲酸三乙酯</t>
    </r>
  </si>
  <si>
    <t>180833</t>
  </si>
  <si>
    <r>
      <rPr>
        <sz val="10"/>
        <color rgb="FF000000"/>
        <rFont val="微軟正黑體"/>
        <family val="2"/>
        <charset val="136"/>
      </rPr>
      <t>乙二酸乙酯</t>
    </r>
  </si>
  <si>
    <t>180834</t>
  </si>
  <si>
    <r>
      <rPr>
        <sz val="10"/>
        <color rgb="FF000000"/>
        <rFont val="微軟正黑體"/>
        <family val="2"/>
        <charset val="136"/>
      </rPr>
      <t>氯乙酸乙酯</t>
    </r>
  </si>
  <si>
    <t>180835</t>
  </si>
  <si>
    <r>
      <rPr>
        <sz val="10"/>
        <color rgb="FF000000"/>
        <rFont val="微軟正黑體"/>
        <family val="2"/>
        <charset val="136"/>
      </rPr>
      <t>氰乙酸乙酯</t>
    </r>
  </si>
  <si>
    <t>180836</t>
  </si>
  <si>
    <r>
      <rPr>
        <sz val="10"/>
        <color rgb="FF000000"/>
        <rFont val="微軟正黑體"/>
        <family val="2"/>
        <charset val="136"/>
      </rPr>
      <t>乙酸甲氧基乙酯</t>
    </r>
  </si>
  <si>
    <t>180837</t>
  </si>
  <si>
    <r>
      <rPr>
        <sz val="10"/>
        <color rgb="FF000000"/>
        <rFont val="微軟正黑體"/>
        <family val="2"/>
        <charset val="136"/>
      </rPr>
      <t>乙酸乙氧基乙酯</t>
    </r>
  </si>
  <si>
    <t>180838</t>
  </si>
  <si>
    <r>
      <rPr>
        <sz val="10"/>
        <color rgb="FF000000"/>
        <rFont val="微軟正黑體"/>
        <family val="2"/>
        <charset val="136"/>
      </rPr>
      <t>乙醯乙酸乙酯</t>
    </r>
  </si>
  <si>
    <t>180839</t>
  </si>
  <si>
    <r>
      <rPr>
        <sz val="10"/>
        <color rgb="FF000000"/>
        <rFont val="微軟正黑體"/>
        <family val="2"/>
        <charset val="136"/>
      </rPr>
      <t>丙烯乙酯</t>
    </r>
  </si>
  <si>
    <t>180840</t>
  </si>
  <si>
    <r>
      <rPr>
        <sz val="10"/>
        <color rgb="FF000000"/>
        <rFont val="微軟正黑體"/>
        <family val="2"/>
        <charset val="136"/>
      </rPr>
      <t>丁氧基乙酸乙酯</t>
    </r>
  </si>
  <si>
    <t>180841</t>
  </si>
  <si>
    <r>
      <rPr>
        <sz val="10"/>
        <color rgb="FF000000"/>
        <rFont val="微軟正黑體"/>
        <family val="2"/>
        <charset val="136"/>
      </rPr>
      <t>硫酸二乙酯</t>
    </r>
  </si>
  <si>
    <t>180842</t>
  </si>
  <si>
    <r>
      <rPr>
        <sz val="10"/>
        <color rgb="FF000000"/>
        <rFont val="微軟正黑體"/>
        <family val="2"/>
        <charset val="136"/>
      </rPr>
      <t>麩酸酐二辛酯</t>
    </r>
  </si>
  <si>
    <t>180843</t>
  </si>
  <si>
    <r>
      <rPr>
        <sz val="10"/>
        <color rgb="FF000000"/>
        <rFont val="微軟正黑體"/>
        <family val="2"/>
        <charset val="136"/>
      </rPr>
      <t>息香酸酯</t>
    </r>
  </si>
  <si>
    <t>180844</t>
  </si>
  <si>
    <r>
      <rPr>
        <sz val="10"/>
        <color rgb="FF000000"/>
        <rFont val="微軟正黑體"/>
        <family val="2"/>
        <charset val="136"/>
      </rPr>
      <t>二烯酯</t>
    </r>
  </si>
  <si>
    <t>180845</t>
  </si>
  <si>
    <r>
      <rPr>
        <sz val="10"/>
        <color rgb="FF000000"/>
        <rFont val="微軟正黑體"/>
        <family val="2"/>
        <charset val="136"/>
      </rPr>
      <t>甲苯</t>
    </r>
    <r>
      <rPr>
        <sz val="10"/>
        <color rgb="FF000000"/>
        <rFont val="Times New Roman"/>
        <family val="1"/>
      </rPr>
      <t>-2,4-</t>
    </r>
    <r>
      <rPr>
        <sz val="10"/>
        <color rgb="FF000000"/>
        <rFont val="微軟正黑體"/>
        <family val="2"/>
        <charset val="136"/>
      </rPr>
      <t>二異氰酸酯</t>
    </r>
  </si>
  <si>
    <t>180846</t>
  </si>
  <si>
    <r>
      <rPr>
        <sz val="10"/>
        <color rgb="FF000000"/>
        <rFont val="微軟正黑體"/>
        <family val="2"/>
        <charset val="136"/>
      </rPr>
      <t>甲酸乙脂</t>
    </r>
  </si>
  <si>
    <t>180847</t>
  </si>
  <si>
    <r>
      <rPr>
        <sz val="10"/>
        <color rgb="FF000000"/>
        <rFont val="微軟正黑體"/>
        <family val="2"/>
        <charset val="136"/>
      </rPr>
      <t>乙酯</t>
    </r>
  </si>
  <si>
    <t>180848</t>
  </si>
  <si>
    <r>
      <rPr>
        <sz val="10"/>
        <color rgb="FF000000"/>
        <rFont val="微軟正黑體"/>
        <family val="2"/>
        <charset val="136"/>
      </rPr>
      <t>正丁酯</t>
    </r>
  </si>
  <si>
    <t>180849</t>
  </si>
  <si>
    <r>
      <rPr>
        <sz val="10"/>
        <color rgb="FF000000"/>
        <rFont val="微軟正黑體"/>
        <family val="2"/>
        <charset val="136"/>
      </rPr>
      <t>丁酸酐</t>
    </r>
  </si>
  <si>
    <t>180850</t>
  </si>
  <si>
    <r>
      <rPr>
        <sz val="10"/>
        <color rgb="FF000000"/>
        <rFont val="微軟正黑體"/>
        <family val="2"/>
        <charset val="136"/>
      </rPr>
      <t>丁二酸酐</t>
    </r>
  </si>
  <si>
    <t>180851</t>
  </si>
  <si>
    <r>
      <rPr>
        <sz val="10"/>
        <color rgb="FF000000"/>
        <rFont val="微軟正黑體"/>
        <family val="2"/>
        <charset val="136"/>
      </rPr>
      <t>苯二甲酸丁酯苯甲酯</t>
    </r>
  </si>
  <si>
    <t>180852</t>
  </si>
  <si>
    <r>
      <rPr>
        <sz val="10"/>
        <color rgb="FF000000"/>
        <rFont val="微軟正黑體"/>
        <family val="2"/>
        <charset val="136"/>
      </rPr>
      <t>苯二甲酸二異癸酯（</t>
    </r>
    <r>
      <rPr>
        <sz val="10"/>
        <color rgb="FF000000"/>
        <rFont val="Times New Roman"/>
        <family val="1"/>
      </rPr>
      <t>DIDP</t>
    </r>
    <r>
      <rPr>
        <sz val="10"/>
        <color rgb="FF000000"/>
        <rFont val="微軟正黑體"/>
        <family val="2"/>
        <charset val="136"/>
      </rPr>
      <t>）</t>
    </r>
  </si>
  <si>
    <t>180853</t>
  </si>
  <si>
    <r>
      <rPr>
        <sz val="10"/>
        <color rgb="FF000000"/>
        <rFont val="微軟正黑體"/>
        <family val="2"/>
        <charset val="136"/>
      </rPr>
      <t>汰酐</t>
    </r>
  </si>
  <si>
    <t>180854</t>
  </si>
  <si>
    <r>
      <rPr>
        <sz val="10"/>
        <color rgb="FF000000"/>
        <rFont val="微軟正黑體"/>
        <family val="2"/>
        <charset val="136"/>
      </rPr>
      <t>四氯汰酐</t>
    </r>
  </si>
  <si>
    <t>180855</t>
  </si>
  <si>
    <r>
      <rPr>
        <sz val="10"/>
        <color rgb="FF000000"/>
        <rFont val="微軟正黑體"/>
        <family val="2"/>
        <charset val="136"/>
      </rPr>
      <t>芳香族胺</t>
    </r>
  </si>
  <si>
    <t>180856</t>
  </si>
  <si>
    <r>
      <rPr>
        <sz val="10"/>
        <color rgb="FF000000"/>
        <rFont val="微軟正黑體"/>
        <family val="2"/>
        <charset val="136"/>
      </rPr>
      <t>間</t>
    </r>
    <r>
      <rPr>
        <sz val="10"/>
        <color rgb="FF000000"/>
        <rFont val="Times New Roman"/>
        <family val="1"/>
      </rPr>
      <t>-</t>
    </r>
    <r>
      <rPr>
        <sz val="10"/>
        <color rgb="FF000000"/>
        <rFont val="微軟正黑體"/>
        <family val="2"/>
        <charset val="136"/>
      </rPr>
      <t>硝基苯胺</t>
    </r>
  </si>
  <si>
    <t>180857</t>
  </si>
  <si>
    <r>
      <rPr>
        <sz val="10"/>
        <color rgb="FF000000"/>
        <rFont val="微軟正黑體"/>
        <family val="2"/>
        <charset val="136"/>
      </rPr>
      <t>對</t>
    </r>
    <r>
      <rPr>
        <sz val="10"/>
        <color rgb="FF000000"/>
        <rFont val="Times New Roman"/>
        <family val="1"/>
      </rPr>
      <t>-</t>
    </r>
    <r>
      <rPr>
        <sz val="10"/>
        <color rgb="FF000000"/>
        <rFont val="微軟正黑體"/>
        <family val="2"/>
        <charset val="136"/>
      </rPr>
      <t>硝基苯胺</t>
    </r>
  </si>
  <si>
    <t>180858</t>
  </si>
  <si>
    <r>
      <rPr>
        <sz val="10"/>
        <color rgb="FF000000"/>
        <rFont val="微軟正黑體"/>
        <family val="2"/>
        <charset val="136"/>
      </rPr>
      <t>鄰</t>
    </r>
    <r>
      <rPr>
        <sz val="10"/>
        <color rgb="FF000000"/>
        <rFont val="Times New Roman"/>
        <family val="1"/>
      </rPr>
      <t>-</t>
    </r>
    <r>
      <rPr>
        <sz val="10"/>
        <color rgb="FF000000"/>
        <rFont val="微軟正黑體"/>
        <family val="2"/>
        <charset val="136"/>
      </rPr>
      <t>硝基苯胺</t>
    </r>
  </si>
  <si>
    <t>180859</t>
  </si>
  <si>
    <r>
      <rPr>
        <sz val="10"/>
        <color rgb="FF000000"/>
        <rFont val="微軟正黑體"/>
        <family val="2"/>
        <charset val="136"/>
      </rPr>
      <t>二甲基甲酸胺</t>
    </r>
  </si>
  <si>
    <t>180860</t>
  </si>
  <si>
    <r>
      <rPr>
        <sz val="10"/>
        <color rgb="FF000000"/>
        <rFont val="微軟正黑體"/>
        <family val="2"/>
        <charset val="136"/>
      </rPr>
      <t>二甲胺</t>
    </r>
  </si>
  <si>
    <t>180861</t>
  </si>
  <si>
    <r>
      <rPr>
        <sz val="10"/>
        <color rgb="FF000000"/>
        <rFont val="微軟正黑體"/>
        <family val="2"/>
        <charset val="136"/>
      </rPr>
      <t>苯二胺</t>
    </r>
  </si>
  <si>
    <t>180862</t>
  </si>
  <si>
    <r>
      <rPr>
        <sz val="10"/>
        <color rgb="FF000000"/>
        <rFont val="微軟正黑體"/>
        <family val="2"/>
        <charset val="136"/>
      </rPr>
      <t>二苯胺（</t>
    </r>
    <r>
      <rPr>
        <sz val="10"/>
        <color rgb="FF000000"/>
        <rFont val="Times New Roman"/>
        <family val="1"/>
      </rPr>
      <t>DPA</t>
    </r>
    <r>
      <rPr>
        <sz val="10"/>
        <color rgb="FF000000"/>
        <rFont val="微軟正黑體"/>
        <family val="2"/>
        <charset val="136"/>
      </rPr>
      <t>）</t>
    </r>
  </si>
  <si>
    <t>180863</t>
  </si>
  <si>
    <r>
      <rPr>
        <sz val="10"/>
        <color rgb="FF000000"/>
        <rFont val="微軟正黑體"/>
        <family val="2"/>
        <charset val="136"/>
      </rPr>
      <t>甲氧基苯胺</t>
    </r>
    <r>
      <rPr>
        <sz val="10"/>
        <color rgb="FF000000"/>
        <rFont val="Times New Roman"/>
        <family val="1"/>
      </rPr>
      <t xml:space="preserve"> </t>
    </r>
    <r>
      <rPr>
        <sz val="10"/>
        <color rgb="FF000000"/>
        <rFont val="微軟正黑體"/>
        <family val="2"/>
        <charset val="136"/>
      </rPr>
      <t>（茴香胺）</t>
    </r>
  </si>
  <si>
    <t>180864</t>
  </si>
  <si>
    <r>
      <rPr>
        <sz val="10"/>
        <color rgb="FF000000"/>
        <rFont val="微軟正黑體"/>
        <family val="2"/>
        <charset val="136"/>
      </rPr>
      <t>鄰－氯苯胺</t>
    </r>
  </si>
  <si>
    <t>180865</t>
  </si>
  <si>
    <r>
      <rPr>
        <sz val="10"/>
        <color rgb="FF000000"/>
        <rFont val="微軟正黑體"/>
        <family val="2"/>
        <charset val="136"/>
      </rPr>
      <t>間－氯苯胺</t>
    </r>
  </si>
  <si>
    <t>180866</t>
  </si>
  <si>
    <r>
      <rPr>
        <sz val="10"/>
        <color rgb="FF000000"/>
        <rFont val="微軟正黑體"/>
        <family val="2"/>
        <charset val="136"/>
      </rPr>
      <t>對－氯苯胺</t>
    </r>
  </si>
  <si>
    <t>180867</t>
  </si>
  <si>
    <r>
      <rPr>
        <sz val="10"/>
        <color rgb="FF000000"/>
        <rFont val="微軟正黑體"/>
        <family val="2"/>
        <charset val="136"/>
      </rPr>
      <t>亞汰胺</t>
    </r>
  </si>
  <si>
    <t>180868</t>
  </si>
  <si>
    <r>
      <t>(</t>
    </r>
    <r>
      <rPr>
        <sz val="10"/>
        <color rgb="FF000000"/>
        <rFont val="微軟正黑體"/>
        <family val="2"/>
        <charset val="136"/>
      </rPr>
      <t>鄰、間、對</t>
    </r>
    <r>
      <rPr>
        <sz val="10"/>
        <color rgb="FF000000"/>
        <rFont val="Times New Roman"/>
        <family val="1"/>
      </rPr>
      <t>)</t>
    </r>
    <r>
      <rPr>
        <sz val="10"/>
        <color rgb="FF000000"/>
        <rFont val="微軟正黑體"/>
        <family val="2"/>
        <charset val="136"/>
      </rPr>
      <t>胺基苯磺酸</t>
    </r>
  </si>
  <si>
    <t>180869</t>
  </si>
  <si>
    <r>
      <rPr>
        <sz val="10"/>
        <color rgb="FF000000"/>
        <rFont val="微軟正黑體"/>
        <family val="2"/>
        <charset val="136"/>
      </rPr>
      <t>磺胺酸</t>
    </r>
  </si>
  <si>
    <t>180870</t>
  </si>
  <si>
    <r>
      <rPr>
        <sz val="10"/>
        <color rgb="FF000000"/>
        <rFont val="微軟正黑體"/>
        <family val="2"/>
        <charset val="136"/>
      </rPr>
      <t>甲胺</t>
    </r>
  </si>
  <si>
    <t>180871</t>
  </si>
  <si>
    <r>
      <rPr>
        <sz val="10"/>
        <color rgb="FF000000"/>
        <rFont val="微軟正黑體"/>
        <family val="2"/>
        <charset val="136"/>
      </rPr>
      <t>環六亞甲基四胺</t>
    </r>
  </si>
  <si>
    <t>180872</t>
  </si>
  <si>
    <r>
      <t>α-</t>
    </r>
    <r>
      <rPr>
        <sz val="10"/>
        <color rgb="FF000000"/>
        <rFont val="微軟正黑體"/>
        <family val="2"/>
        <charset val="136"/>
      </rPr>
      <t>甲基苯甲胺</t>
    </r>
  </si>
  <si>
    <t>180873</t>
  </si>
  <si>
    <r>
      <rPr>
        <sz val="10"/>
        <color rgb="FF000000"/>
        <rFont val="微軟正黑體"/>
        <family val="2"/>
        <charset val="136"/>
      </rPr>
      <t>三甲胺</t>
    </r>
  </si>
  <si>
    <t>180874</t>
  </si>
  <si>
    <r>
      <rPr>
        <sz val="10"/>
        <color rgb="FF000000"/>
        <rFont val="微軟正黑體"/>
        <family val="2"/>
        <charset val="136"/>
      </rPr>
      <t>六甲基四胺</t>
    </r>
  </si>
  <si>
    <t>180875</t>
  </si>
  <si>
    <r>
      <rPr>
        <sz val="10"/>
        <color rgb="FF000000"/>
        <rFont val="微軟正黑體"/>
        <family val="2"/>
        <charset val="136"/>
      </rPr>
      <t>苯甲胺</t>
    </r>
  </si>
  <si>
    <t>180876</t>
  </si>
  <si>
    <r>
      <rPr>
        <sz val="10"/>
        <color rgb="FF000000"/>
        <rFont val="微軟正黑體"/>
        <family val="2"/>
        <charset val="136"/>
      </rPr>
      <t>乙胺</t>
    </r>
  </si>
  <si>
    <t>180877</t>
  </si>
  <si>
    <r>
      <rPr>
        <sz val="10"/>
        <color rgb="FF000000"/>
        <rFont val="微軟正黑體"/>
        <family val="2"/>
        <charset val="136"/>
      </rPr>
      <t>二乙胺</t>
    </r>
  </si>
  <si>
    <t>180878</t>
  </si>
  <si>
    <r>
      <rPr>
        <sz val="10"/>
        <color rgb="FF000000"/>
        <rFont val="微軟正黑體"/>
        <family val="2"/>
        <charset val="136"/>
      </rPr>
      <t>乙二胺</t>
    </r>
  </si>
  <si>
    <t>180879</t>
  </si>
  <si>
    <r>
      <rPr>
        <sz val="10"/>
        <color rgb="FF000000"/>
        <rFont val="微軟正黑體"/>
        <family val="2"/>
        <charset val="136"/>
      </rPr>
      <t>二乙二胺</t>
    </r>
  </si>
  <si>
    <t>180880</t>
  </si>
  <si>
    <r>
      <rPr>
        <sz val="10"/>
        <color rgb="FF000000"/>
        <rFont val="微軟正黑體"/>
        <family val="2"/>
        <charset val="136"/>
      </rPr>
      <t>三乙二胺</t>
    </r>
  </si>
  <si>
    <t>180881</t>
  </si>
  <si>
    <r>
      <rPr>
        <sz val="10"/>
        <color rgb="FF000000"/>
        <rFont val="微軟正黑體"/>
        <family val="2"/>
        <charset val="136"/>
      </rPr>
      <t>四甲基乙二胺</t>
    </r>
  </si>
  <si>
    <t>180882</t>
  </si>
  <si>
    <r>
      <rPr>
        <sz val="10"/>
        <color rgb="FF000000"/>
        <rFont val="微軟正黑體"/>
        <family val="2"/>
        <charset val="136"/>
      </rPr>
      <t>羥乙基乙二胺</t>
    </r>
  </si>
  <si>
    <t>180883</t>
  </si>
  <si>
    <r>
      <rPr>
        <sz val="10"/>
        <color rgb="FF000000"/>
        <rFont val="微軟正黑體"/>
        <family val="2"/>
        <charset val="136"/>
      </rPr>
      <t>丙胺</t>
    </r>
  </si>
  <si>
    <t>180884</t>
  </si>
  <si>
    <r>
      <rPr>
        <sz val="10"/>
        <color rgb="FF000000"/>
        <rFont val="微軟正黑體"/>
        <family val="2"/>
        <charset val="136"/>
      </rPr>
      <t>異丙胺</t>
    </r>
  </si>
  <si>
    <t>180885</t>
  </si>
  <si>
    <r>
      <rPr>
        <sz val="10"/>
        <color rgb="FF000000"/>
        <rFont val="微軟正黑體"/>
        <family val="2"/>
        <charset val="136"/>
      </rPr>
      <t>正戊胺</t>
    </r>
  </si>
  <si>
    <t>180886</t>
  </si>
  <si>
    <r>
      <rPr>
        <sz val="10"/>
        <color rgb="FF000000"/>
        <rFont val="微軟正黑體"/>
        <family val="2"/>
        <charset val="136"/>
      </rPr>
      <t>丁胺</t>
    </r>
  </si>
  <si>
    <t>180887</t>
  </si>
  <si>
    <r>
      <rPr>
        <sz val="10"/>
        <color rgb="FF000000"/>
        <rFont val="微軟正黑體"/>
        <family val="2"/>
        <charset val="136"/>
      </rPr>
      <t>二級丁胺</t>
    </r>
  </si>
  <si>
    <t>180888</t>
  </si>
  <si>
    <r>
      <rPr>
        <sz val="10"/>
        <color rgb="FF000000"/>
        <rFont val="微軟正黑體"/>
        <family val="2"/>
        <charset val="136"/>
      </rPr>
      <t>三級丁胺</t>
    </r>
  </si>
  <si>
    <t>180889</t>
  </si>
  <si>
    <r>
      <t>1,4-</t>
    </r>
    <r>
      <rPr>
        <sz val="10"/>
        <color rgb="FF000000"/>
        <rFont val="微軟正黑體"/>
        <family val="2"/>
        <charset val="136"/>
      </rPr>
      <t>丁二胺</t>
    </r>
  </si>
  <si>
    <t>180890</t>
  </si>
  <si>
    <r>
      <t>2-</t>
    </r>
    <r>
      <rPr>
        <sz val="10"/>
        <color rgb="FF000000"/>
        <rFont val="微軟正黑體"/>
        <family val="2"/>
        <charset val="136"/>
      </rPr>
      <t>乙基己胺</t>
    </r>
  </si>
  <si>
    <t>180891</t>
  </si>
  <si>
    <r>
      <rPr>
        <sz val="10"/>
        <color rgb="FF000000"/>
        <rFont val="微軟正黑體"/>
        <family val="2"/>
        <charset val="136"/>
      </rPr>
      <t>二環己胺</t>
    </r>
  </si>
  <si>
    <t>180892</t>
  </si>
  <si>
    <r>
      <rPr>
        <sz val="10"/>
        <color rgb="FF000000"/>
        <rFont val="微軟正黑體"/>
        <family val="2"/>
        <charset val="136"/>
      </rPr>
      <t>羥基胺</t>
    </r>
  </si>
  <si>
    <t>180893</t>
  </si>
  <si>
    <r>
      <rPr>
        <sz val="10"/>
        <color rgb="FF000000"/>
        <rFont val="微軟正黑體"/>
        <family val="2"/>
        <charset val="136"/>
      </rPr>
      <t>甲苯</t>
    </r>
    <r>
      <rPr>
        <sz val="10"/>
        <color rgb="FF000000"/>
        <rFont val="Times New Roman"/>
        <family val="1"/>
      </rPr>
      <t>-2,4-</t>
    </r>
    <r>
      <rPr>
        <sz val="10"/>
        <color rgb="FF000000"/>
        <rFont val="微軟正黑體"/>
        <family val="2"/>
        <charset val="136"/>
      </rPr>
      <t>二胺</t>
    </r>
  </si>
  <si>
    <t>180894</t>
  </si>
  <si>
    <r>
      <rPr>
        <sz val="10"/>
        <color rgb="FF000000"/>
        <rFont val="微軟正黑體"/>
        <family val="2"/>
        <charset val="136"/>
      </rPr>
      <t>甲苯胺</t>
    </r>
  </si>
  <si>
    <t>180895</t>
  </si>
  <si>
    <r>
      <rPr>
        <sz val="10"/>
        <color rgb="FF000000"/>
        <rFont val="微軟正黑體"/>
        <family val="2"/>
        <charset val="136"/>
      </rPr>
      <t>二甲苯胺</t>
    </r>
  </si>
  <si>
    <t>180896</t>
  </si>
  <si>
    <r>
      <rPr>
        <sz val="10"/>
        <color rgb="FF000000"/>
        <rFont val="微軟正黑體"/>
        <family val="2"/>
        <charset val="136"/>
      </rPr>
      <t>二氯苯胺</t>
    </r>
  </si>
  <si>
    <t>180897</t>
  </si>
  <si>
    <r>
      <rPr>
        <sz val="10"/>
        <color rgb="FF000000"/>
        <rFont val="微軟正黑體"/>
        <family val="2"/>
        <charset val="136"/>
      </rPr>
      <t>氫氯酸苯胺</t>
    </r>
  </si>
  <si>
    <t>180898</t>
  </si>
  <si>
    <r>
      <rPr>
        <sz val="10"/>
        <color rgb="FF000000"/>
        <rFont val="微軟正黑體"/>
        <family val="2"/>
        <charset val="136"/>
      </rPr>
      <t>十二基苯胺</t>
    </r>
  </si>
  <si>
    <t>180899</t>
  </si>
  <si>
    <r>
      <rPr>
        <sz val="10"/>
        <color rgb="FF000000"/>
        <rFont val="微軟正黑體"/>
        <family val="2"/>
        <charset val="136"/>
      </rPr>
      <t>其他化學元素及工業氣體</t>
    </r>
  </si>
  <si>
    <t>180900</t>
  </si>
  <si>
    <r>
      <rPr>
        <sz val="10"/>
        <color rgb="FF000000"/>
        <rFont val="微軟正黑體"/>
        <family val="2"/>
        <charset val="136"/>
      </rPr>
      <t>醯胺</t>
    </r>
  </si>
  <si>
    <t>180901</t>
  </si>
  <si>
    <r>
      <rPr>
        <sz val="10"/>
        <color rgb="FF000000"/>
        <rFont val="微軟正黑體"/>
        <family val="2"/>
        <charset val="136"/>
      </rPr>
      <t>甲醯胺</t>
    </r>
  </si>
  <si>
    <t>180902</t>
  </si>
  <si>
    <r>
      <rPr>
        <sz val="10"/>
        <color rgb="FF000000"/>
        <rFont val="微軟正黑體"/>
        <family val="2"/>
        <charset val="136"/>
      </rPr>
      <t>乙醯胺</t>
    </r>
  </si>
  <si>
    <t>180903</t>
  </si>
  <si>
    <r>
      <rPr>
        <sz val="10"/>
        <color rgb="FF000000"/>
        <rFont val="微軟正黑體"/>
        <family val="2"/>
        <charset val="136"/>
      </rPr>
      <t>苯甲醯胺</t>
    </r>
  </si>
  <si>
    <t>180904</t>
  </si>
  <si>
    <r>
      <rPr>
        <sz val="10"/>
        <color rgb="FF000000"/>
        <rFont val="微軟正黑體"/>
        <family val="2"/>
        <charset val="136"/>
      </rPr>
      <t>甲基丙烯酸醯胺</t>
    </r>
  </si>
  <si>
    <t>180905</t>
  </si>
  <si>
    <r>
      <rPr>
        <sz val="10"/>
        <color rgb="FF000000"/>
        <rFont val="微軟正黑體"/>
        <family val="2"/>
        <charset val="136"/>
      </rPr>
      <t>甲苯磺醯胺</t>
    </r>
  </si>
  <si>
    <t>180906</t>
  </si>
  <si>
    <r>
      <rPr>
        <sz val="10"/>
        <color rgb="FF000000"/>
        <rFont val="微軟正黑體"/>
        <family val="2"/>
        <charset val="136"/>
      </rPr>
      <t>醇胺</t>
    </r>
  </si>
  <si>
    <t>180907</t>
  </si>
  <si>
    <r>
      <rPr>
        <sz val="10"/>
        <color rgb="FF000000"/>
        <rFont val="微軟正黑體"/>
        <family val="2"/>
        <charset val="136"/>
      </rPr>
      <t>二異丙醇胺</t>
    </r>
  </si>
  <si>
    <t>180908</t>
  </si>
  <si>
    <r>
      <rPr>
        <sz val="10"/>
        <color rgb="FF000000"/>
        <rFont val="微軟正黑體"/>
        <family val="2"/>
        <charset val="136"/>
      </rPr>
      <t>苯甲睛（氰苯）</t>
    </r>
  </si>
  <si>
    <t>180909</t>
  </si>
  <si>
    <r>
      <rPr>
        <sz val="10"/>
        <color rgb="FF000000"/>
        <rFont val="微軟正黑體"/>
        <family val="2"/>
        <charset val="136"/>
      </rPr>
      <t>丙睛</t>
    </r>
  </si>
  <si>
    <t>180910</t>
  </si>
  <si>
    <r>
      <rPr>
        <sz val="10"/>
        <color rgb="FF000000"/>
        <rFont val="微軟正黑體"/>
        <family val="2"/>
        <charset val="136"/>
      </rPr>
      <t>丁睛</t>
    </r>
  </si>
  <si>
    <t>180911</t>
  </si>
  <si>
    <r>
      <rPr>
        <sz val="10"/>
        <color rgb="FF000000"/>
        <rFont val="微軟正黑體"/>
        <family val="2"/>
        <charset val="136"/>
      </rPr>
      <t>丁二睛</t>
    </r>
  </si>
  <si>
    <t>180912</t>
  </si>
  <si>
    <r>
      <rPr>
        <sz val="10"/>
        <color rgb="FF000000"/>
        <rFont val="微軟正黑體"/>
        <family val="2"/>
        <charset val="136"/>
      </rPr>
      <t>丙烯睛－苯乙烯（</t>
    </r>
    <r>
      <rPr>
        <sz val="10"/>
        <color rgb="FF000000"/>
        <rFont val="Times New Roman"/>
        <family val="1"/>
      </rPr>
      <t>AS</t>
    </r>
    <r>
      <rPr>
        <sz val="10"/>
        <color rgb="FF000000"/>
        <rFont val="微軟正黑體"/>
        <family val="2"/>
        <charset val="136"/>
      </rPr>
      <t>）</t>
    </r>
  </si>
  <si>
    <t>180913</t>
  </si>
  <si>
    <r>
      <rPr>
        <sz val="10"/>
        <color rgb="FF000000"/>
        <rFont val="微軟正黑體"/>
        <family val="2"/>
        <charset val="136"/>
      </rPr>
      <t>固態複肥</t>
    </r>
  </si>
  <si>
    <t>180914</t>
  </si>
  <si>
    <r>
      <rPr>
        <sz val="10"/>
        <color rgb="FF000000"/>
        <rFont val="微軟正黑體"/>
        <family val="2"/>
        <charset val="136"/>
      </rPr>
      <t>液態複肥</t>
    </r>
  </si>
  <si>
    <t>180915</t>
  </si>
  <si>
    <r>
      <rPr>
        <sz val="10"/>
        <color rgb="FF000000"/>
        <rFont val="微軟正黑體"/>
        <family val="2"/>
        <charset val="136"/>
      </rPr>
      <t>聚胺基甲酸酯橡膠</t>
    </r>
  </si>
  <si>
    <t>180917</t>
  </si>
  <si>
    <r>
      <rPr>
        <sz val="10"/>
        <color rgb="FF000000"/>
        <rFont val="微軟正黑體"/>
        <family val="2"/>
        <charset val="136"/>
      </rPr>
      <t>人造橡膠</t>
    </r>
  </si>
  <si>
    <t>180918</t>
  </si>
  <si>
    <r>
      <rPr>
        <sz val="10"/>
        <color rgb="FF000000"/>
        <rFont val="微軟正黑體"/>
        <family val="2"/>
        <charset val="136"/>
      </rPr>
      <t>未硫化橡膠</t>
    </r>
  </si>
  <si>
    <t>180919</t>
  </si>
  <si>
    <r>
      <rPr>
        <sz val="10"/>
        <color rgb="FF000000"/>
        <rFont val="微軟正黑體"/>
        <family val="2"/>
        <charset val="136"/>
      </rPr>
      <t>氯平橡膠</t>
    </r>
  </si>
  <si>
    <t>180920</t>
  </si>
  <si>
    <r>
      <rPr>
        <sz val="10"/>
        <color rgb="FF000000"/>
        <rFont val="微軟正黑體"/>
        <family val="2"/>
        <charset val="136"/>
      </rPr>
      <t>硝酸纖維素</t>
    </r>
  </si>
  <si>
    <t>180921</t>
  </si>
  <si>
    <r>
      <rPr>
        <sz val="10"/>
        <color rgb="FF000000"/>
        <rFont val="微軟正黑體"/>
        <family val="2"/>
        <charset val="136"/>
      </rPr>
      <t>賽綸</t>
    </r>
  </si>
  <si>
    <t>180922</t>
  </si>
  <si>
    <r>
      <rPr>
        <sz val="10"/>
        <color rgb="FF000000"/>
        <rFont val="微軟正黑體"/>
        <family val="2"/>
        <charset val="136"/>
      </rPr>
      <t>賽璐凡</t>
    </r>
  </si>
  <si>
    <t>180923</t>
  </si>
  <si>
    <r>
      <rPr>
        <sz val="10"/>
        <color rgb="FF000000"/>
        <rFont val="微軟正黑體"/>
        <family val="2"/>
        <charset val="136"/>
      </rPr>
      <t>賽璐珞</t>
    </r>
  </si>
  <si>
    <t>180924</t>
  </si>
  <si>
    <r>
      <rPr>
        <sz val="10"/>
        <color rgb="FF000000"/>
        <rFont val="微軟正黑體"/>
        <family val="2"/>
        <charset val="136"/>
      </rPr>
      <t>乙酸纖維素</t>
    </r>
  </si>
  <si>
    <t>180926</t>
  </si>
  <si>
    <r>
      <rPr>
        <sz val="10"/>
        <color rgb="FF000000"/>
        <rFont val="微軟正黑體"/>
        <family val="2"/>
        <charset val="136"/>
      </rPr>
      <t>甘油脂</t>
    </r>
  </si>
  <si>
    <t>180927</t>
  </si>
  <si>
    <r>
      <rPr>
        <sz val="10"/>
        <color rgb="FF000000"/>
        <rFont val="微軟正黑體"/>
        <family val="2"/>
        <charset val="136"/>
      </rPr>
      <t>碳</t>
    </r>
  </si>
  <si>
    <t>180928</t>
  </si>
  <si>
    <r>
      <rPr>
        <sz val="10"/>
        <color rgb="FF000000"/>
        <rFont val="微軟正黑體"/>
        <family val="2"/>
        <charset val="136"/>
      </rPr>
      <t>聚醯胺樹脂</t>
    </r>
  </si>
  <si>
    <t>180929</t>
  </si>
  <si>
    <r>
      <rPr>
        <sz val="10"/>
        <color rgb="FF000000"/>
        <rFont val="微軟正黑體"/>
        <family val="2"/>
        <charset val="136"/>
      </rPr>
      <t>聚醯胺纖維</t>
    </r>
  </si>
  <si>
    <t>180930</t>
  </si>
  <si>
    <r>
      <rPr>
        <sz val="10"/>
        <color rgb="FF000000"/>
        <rFont val="微軟正黑體"/>
        <family val="2"/>
        <charset val="136"/>
      </rPr>
      <t>乙醯替苯胺（乙醯胺基苯）</t>
    </r>
  </si>
  <si>
    <t>180931</t>
  </si>
  <si>
    <r>
      <rPr>
        <sz val="10"/>
        <color rgb="FF000000"/>
        <rFont val="微軟正黑體"/>
        <family val="2"/>
        <charset val="136"/>
      </rPr>
      <t>丁基纖維素</t>
    </r>
  </si>
  <si>
    <t>180932</t>
  </si>
  <si>
    <r>
      <rPr>
        <sz val="10"/>
        <color rgb="FF000000"/>
        <rFont val="微軟正黑體"/>
        <family val="2"/>
        <charset val="136"/>
      </rPr>
      <t>乙基纖維素</t>
    </r>
  </si>
  <si>
    <t>180933</t>
  </si>
  <si>
    <r>
      <rPr>
        <sz val="10"/>
        <color rgb="FF000000"/>
        <rFont val="微軟正黑體"/>
        <family val="2"/>
        <charset val="136"/>
      </rPr>
      <t>硝酸銨</t>
    </r>
  </si>
  <si>
    <t>180934</t>
  </si>
  <si>
    <r>
      <rPr>
        <sz val="10"/>
        <color rgb="FF000000"/>
        <rFont val="微軟正黑體"/>
        <family val="2"/>
        <charset val="136"/>
      </rPr>
      <t>硝酸鹽</t>
    </r>
  </si>
  <si>
    <t>180936</t>
  </si>
  <si>
    <r>
      <rPr>
        <sz val="10"/>
        <color rgb="FF000000"/>
        <rFont val="微軟正黑體"/>
        <family val="2"/>
        <charset val="136"/>
      </rPr>
      <t>對酉太酸</t>
    </r>
  </si>
  <si>
    <t>180938</t>
  </si>
  <si>
    <r>
      <rPr>
        <sz val="10"/>
        <color rgb="FF000000"/>
        <rFont val="微軟正黑體"/>
        <family val="2"/>
        <charset val="136"/>
      </rPr>
      <t>二氧化氯</t>
    </r>
  </si>
  <si>
    <t>180939</t>
  </si>
  <si>
    <r>
      <rPr>
        <sz val="10"/>
        <color rgb="FF000000"/>
        <rFont val="微軟正黑體"/>
        <family val="2"/>
        <charset val="136"/>
      </rPr>
      <t>二甲胼</t>
    </r>
  </si>
  <si>
    <t>180940</t>
  </si>
  <si>
    <r>
      <rPr>
        <sz val="10"/>
        <color rgb="FF000000"/>
        <rFont val="微軟正黑體"/>
        <family val="2"/>
        <charset val="136"/>
      </rPr>
      <t>順丁烯二酸（馬來酸）</t>
    </r>
  </si>
  <si>
    <t>180941</t>
  </si>
  <si>
    <r>
      <rPr>
        <sz val="10"/>
        <color rgb="FF000000"/>
        <rFont val="微軟正黑體"/>
        <family val="2"/>
        <charset val="136"/>
      </rPr>
      <t>氨</t>
    </r>
    <r>
      <rPr>
        <sz val="10"/>
        <color rgb="FF000000"/>
        <rFont val="Times New Roman"/>
        <family val="1"/>
      </rPr>
      <t xml:space="preserve"> (</t>
    </r>
    <r>
      <rPr>
        <sz val="10"/>
        <color rgb="FF000000"/>
        <rFont val="微軟正黑體"/>
        <family val="2"/>
        <charset val="136"/>
      </rPr>
      <t>氣態</t>
    </r>
    <r>
      <rPr>
        <sz val="10"/>
        <color rgb="FF000000"/>
        <rFont val="Times New Roman"/>
        <family val="1"/>
      </rPr>
      <t>)</t>
    </r>
  </si>
  <si>
    <t>180942</t>
  </si>
  <si>
    <r>
      <t>1,2-</t>
    </r>
    <r>
      <rPr>
        <sz val="10"/>
        <color rgb="FF000000"/>
        <rFont val="微軟正黑體"/>
        <family val="2"/>
        <charset val="136"/>
      </rPr>
      <t>二氯乙烷</t>
    </r>
  </si>
  <si>
    <t>180943</t>
  </si>
  <si>
    <r>
      <t>1,1,2-</t>
    </r>
    <r>
      <rPr>
        <sz val="10"/>
        <color rgb="FF000000"/>
        <rFont val="微軟正黑體"/>
        <family val="2"/>
        <charset val="136"/>
      </rPr>
      <t>三氯乙烷</t>
    </r>
  </si>
  <si>
    <t>180944</t>
  </si>
  <si>
    <r>
      <rPr>
        <sz val="10"/>
        <color rgb="FF000000"/>
        <rFont val="微軟正黑體"/>
        <family val="2"/>
        <charset val="136"/>
      </rPr>
      <t>異丁烷</t>
    </r>
  </si>
  <si>
    <t>180945</t>
  </si>
  <si>
    <r>
      <rPr>
        <sz val="10"/>
        <color rgb="FF000000"/>
        <rFont val="微軟正黑體"/>
        <family val="2"/>
        <charset val="136"/>
      </rPr>
      <t>丁醇</t>
    </r>
  </si>
  <si>
    <t>180946</t>
  </si>
  <si>
    <r>
      <t>1,3-</t>
    </r>
    <r>
      <rPr>
        <sz val="10"/>
        <color rgb="FF000000"/>
        <rFont val="微軟正黑體"/>
        <family val="2"/>
        <charset val="136"/>
      </rPr>
      <t>丁二醇</t>
    </r>
  </si>
  <si>
    <t>180947</t>
  </si>
  <si>
    <r>
      <t>1,4-</t>
    </r>
    <r>
      <rPr>
        <sz val="10"/>
        <color rgb="FF000000"/>
        <rFont val="微軟正黑體"/>
        <family val="2"/>
        <charset val="136"/>
      </rPr>
      <t>丁二醇</t>
    </r>
  </si>
  <si>
    <t>180949</t>
  </si>
  <si>
    <r>
      <rPr>
        <sz val="10"/>
        <color rgb="FF000000"/>
        <rFont val="微軟正黑體"/>
        <family val="2"/>
        <charset val="136"/>
      </rPr>
      <t>尼龍樹脂</t>
    </r>
  </si>
  <si>
    <t>180950</t>
  </si>
  <si>
    <r>
      <rPr>
        <sz val="10"/>
        <color rgb="FF000000"/>
        <rFont val="微軟正黑體"/>
        <family val="2"/>
        <charset val="136"/>
      </rPr>
      <t>乙烯丙烯系橡膠</t>
    </r>
  </si>
  <si>
    <t>180951</t>
  </si>
  <si>
    <r>
      <rPr>
        <sz val="10"/>
        <color rgb="FF000000"/>
        <rFont val="微軟正黑體"/>
        <family val="2"/>
        <charset val="136"/>
      </rPr>
      <t>順丁二烯橡膠</t>
    </r>
  </si>
  <si>
    <t>180952</t>
  </si>
  <si>
    <r>
      <rPr>
        <sz val="10"/>
        <color rgb="FF000000"/>
        <rFont val="微軟正黑體"/>
        <family val="2"/>
        <charset val="136"/>
      </rPr>
      <t>醋酸銅</t>
    </r>
  </si>
  <si>
    <t>180953</t>
  </si>
  <si>
    <r>
      <rPr>
        <sz val="10"/>
        <color rgb="FF000000"/>
        <rFont val="微軟正黑體"/>
        <family val="2"/>
        <charset val="136"/>
      </rPr>
      <t>氯化</t>
    </r>
    <r>
      <rPr>
        <sz val="10"/>
        <color rgb="FF000000"/>
        <rFont val="Times New Roman"/>
        <family val="1"/>
      </rPr>
      <t>(</t>
    </r>
    <r>
      <rPr>
        <sz val="10"/>
        <color rgb="FF000000"/>
        <rFont val="微軟正黑體"/>
        <family val="2"/>
        <charset val="136"/>
      </rPr>
      <t>亞</t>
    </r>
    <r>
      <rPr>
        <sz val="10"/>
        <color rgb="FF000000"/>
        <rFont val="Times New Roman"/>
        <family val="1"/>
      </rPr>
      <t>)</t>
    </r>
    <r>
      <rPr>
        <sz val="10"/>
        <color rgb="FF000000"/>
        <rFont val="微軟正黑體"/>
        <family val="2"/>
        <charset val="136"/>
      </rPr>
      <t>銅</t>
    </r>
  </si>
  <si>
    <t>181099</t>
  </si>
  <si>
    <r>
      <rPr>
        <sz val="10"/>
        <color rgb="FF000000"/>
        <rFont val="微軟正黑體"/>
        <family val="2"/>
        <charset val="136"/>
      </rPr>
      <t>其他金屬及無機鹽</t>
    </r>
  </si>
  <si>
    <t>181199</t>
  </si>
  <si>
    <r>
      <rPr>
        <sz val="10"/>
        <color rgb="FF000000"/>
        <rFont val="微軟正黑體"/>
        <family val="2"/>
        <charset val="136"/>
      </rPr>
      <t>其他無機酸類</t>
    </r>
  </si>
  <si>
    <t>181299</t>
  </si>
  <si>
    <r>
      <rPr>
        <sz val="10"/>
        <color rgb="FF000000"/>
        <rFont val="微軟正黑體"/>
        <family val="2"/>
        <charset val="136"/>
      </rPr>
      <t>其他氫氧化物</t>
    </r>
  </si>
  <si>
    <t>181399</t>
  </si>
  <si>
    <r>
      <rPr>
        <sz val="10"/>
        <color rgb="FF000000"/>
        <rFont val="微軟正黑體"/>
        <family val="2"/>
        <charset val="136"/>
      </rPr>
      <t>其他氧化物</t>
    </r>
  </si>
  <si>
    <t>181499</t>
  </si>
  <si>
    <r>
      <rPr>
        <sz val="10"/>
        <color rgb="FF000000"/>
        <rFont val="微軟正黑體"/>
        <family val="2"/>
        <charset val="136"/>
      </rPr>
      <t>其他硫酸鹽</t>
    </r>
  </si>
  <si>
    <t>181599</t>
  </si>
  <si>
    <r>
      <rPr>
        <sz val="10"/>
        <color rgb="FF000000"/>
        <rFont val="微軟正黑體"/>
        <family val="2"/>
        <charset val="136"/>
      </rPr>
      <t>其他硫化合物或硫酸鹽</t>
    </r>
  </si>
  <si>
    <t>181799</t>
  </si>
  <si>
    <r>
      <rPr>
        <sz val="10"/>
        <color rgb="FF000000"/>
        <rFont val="微軟正黑體"/>
        <family val="2"/>
        <charset val="136"/>
      </rPr>
      <t>其他雜項基本化學材料</t>
    </r>
  </si>
  <si>
    <t>181899</t>
  </si>
  <si>
    <r>
      <rPr>
        <sz val="10"/>
        <color rgb="FF000000"/>
        <rFont val="微軟正黑體"/>
        <family val="2"/>
        <charset val="136"/>
      </rPr>
      <t>其他無環烴</t>
    </r>
  </si>
  <si>
    <t>182099</t>
  </si>
  <si>
    <r>
      <rPr>
        <sz val="10"/>
        <color rgb="FF000000"/>
        <rFont val="微軟正黑體"/>
        <family val="2"/>
        <charset val="136"/>
      </rPr>
      <t>其他環烴</t>
    </r>
  </si>
  <si>
    <t>182199</t>
  </si>
  <si>
    <r>
      <rPr>
        <sz val="10"/>
        <color rgb="FF000000"/>
        <rFont val="微軟正黑體"/>
        <family val="2"/>
        <charset val="136"/>
      </rPr>
      <t>其他芳香烴</t>
    </r>
  </si>
  <si>
    <t>182299</t>
  </si>
  <si>
    <r>
      <rPr>
        <sz val="10"/>
        <color rgb="FF000000"/>
        <rFont val="微軟正黑體"/>
        <family val="2"/>
        <charset val="136"/>
      </rPr>
      <t>其他烴衍生物</t>
    </r>
  </si>
  <si>
    <t>182399</t>
  </si>
  <si>
    <r>
      <rPr>
        <sz val="10"/>
        <color rgb="FF000000"/>
        <rFont val="微軟正黑體"/>
        <family val="2"/>
        <charset val="136"/>
      </rPr>
      <t>其他環氧化物及醚類</t>
    </r>
  </si>
  <si>
    <t>182499</t>
  </si>
  <si>
    <r>
      <rPr>
        <sz val="10"/>
        <color rgb="FF000000"/>
        <rFont val="微軟正黑體"/>
        <family val="2"/>
        <charset val="136"/>
      </rPr>
      <t>其他醛及酮化合物</t>
    </r>
  </si>
  <si>
    <t>182599</t>
  </si>
  <si>
    <r>
      <rPr>
        <sz val="10"/>
        <color rgb="FF000000"/>
        <rFont val="微軟正黑體"/>
        <family val="2"/>
        <charset val="136"/>
      </rPr>
      <t>其他醇化合物</t>
    </r>
  </si>
  <si>
    <t>182699</t>
  </si>
  <si>
    <r>
      <rPr>
        <sz val="10"/>
        <color rgb="FF000000"/>
        <rFont val="微軟正黑體"/>
        <family val="2"/>
        <charset val="136"/>
      </rPr>
      <t>其他酚及化合物</t>
    </r>
  </si>
  <si>
    <t>182899</t>
  </si>
  <si>
    <r>
      <rPr>
        <sz val="10"/>
        <color rgb="FF000000"/>
        <rFont val="微軟正黑體"/>
        <family val="2"/>
        <charset val="136"/>
      </rPr>
      <t>其他丙烯酸酯</t>
    </r>
  </si>
  <si>
    <t>182999</t>
  </si>
  <si>
    <r>
      <rPr>
        <sz val="10"/>
        <color rgb="FF000000"/>
        <rFont val="微軟正黑體"/>
        <family val="2"/>
        <charset val="136"/>
      </rPr>
      <t>其他有機酸、酸酐及其酯類</t>
    </r>
  </si>
  <si>
    <t>183099</t>
  </si>
  <si>
    <r>
      <rPr>
        <sz val="10"/>
        <color rgb="FF000000"/>
        <rFont val="微軟正黑體"/>
        <family val="2"/>
        <charset val="136"/>
      </rPr>
      <t>其他合成胺及睛合物</t>
    </r>
  </si>
  <si>
    <t>183199</t>
  </si>
  <si>
    <r>
      <rPr>
        <sz val="10"/>
        <color rgb="FF000000"/>
        <rFont val="微軟正黑體"/>
        <family val="2"/>
        <charset val="136"/>
      </rPr>
      <t>其他雜項石油化工原料</t>
    </r>
  </si>
  <si>
    <t>183299</t>
  </si>
  <si>
    <r>
      <rPr>
        <sz val="10"/>
        <color rgb="FF000000"/>
        <rFont val="微軟正黑體"/>
        <family val="2"/>
        <charset val="136"/>
      </rPr>
      <t>其他氮肥</t>
    </r>
  </si>
  <si>
    <t>183399</t>
  </si>
  <si>
    <r>
      <rPr>
        <sz val="10"/>
        <color rgb="FF000000"/>
        <rFont val="微軟正黑體"/>
        <family val="2"/>
        <charset val="136"/>
      </rPr>
      <t>其他磷肥</t>
    </r>
  </si>
  <si>
    <t>183499</t>
  </si>
  <si>
    <r>
      <rPr>
        <sz val="10"/>
        <color rgb="FF000000"/>
        <rFont val="微軟正黑體"/>
        <family val="2"/>
        <charset val="136"/>
      </rPr>
      <t>其他鉀肥</t>
    </r>
  </si>
  <si>
    <t>183599</t>
  </si>
  <si>
    <t>183699</t>
  </si>
  <si>
    <r>
      <rPr>
        <sz val="10"/>
        <color rgb="FF000000"/>
        <rFont val="微軟正黑體"/>
        <family val="2"/>
        <charset val="136"/>
      </rPr>
      <t>其他聚苯乙烯</t>
    </r>
  </si>
  <si>
    <t>183799</t>
  </si>
  <si>
    <r>
      <rPr>
        <sz val="10"/>
        <color rgb="FF000000"/>
        <rFont val="微軟正黑體"/>
        <family val="2"/>
        <charset val="136"/>
      </rPr>
      <t>其他塑膠粒</t>
    </r>
  </si>
  <si>
    <t>183999</t>
  </si>
  <si>
    <r>
      <rPr>
        <sz val="10"/>
        <color rgb="FF000000"/>
        <rFont val="微軟正黑體"/>
        <family val="2"/>
        <charset val="136"/>
      </rPr>
      <t>其他熱固性樹脂</t>
    </r>
  </si>
  <si>
    <t>184099</t>
  </si>
  <si>
    <r>
      <rPr>
        <sz val="10"/>
        <color rgb="FF000000"/>
        <rFont val="微軟正黑體"/>
        <family val="2"/>
        <charset val="136"/>
      </rPr>
      <t>其他合成樹脂</t>
    </r>
  </si>
  <si>
    <t>184199</t>
  </si>
  <si>
    <r>
      <rPr>
        <sz val="10"/>
        <color rgb="FF000000"/>
        <rFont val="微軟正黑體"/>
        <family val="2"/>
        <charset val="136"/>
      </rPr>
      <t>其他工程塑膠</t>
    </r>
  </si>
  <si>
    <t>184299</t>
  </si>
  <si>
    <r>
      <rPr>
        <sz val="10"/>
        <color rgb="FF000000"/>
        <rFont val="微軟正黑體"/>
        <family val="2"/>
        <charset val="136"/>
      </rPr>
      <t>其他合成橡膠</t>
    </r>
  </si>
  <si>
    <t>184399</t>
  </si>
  <si>
    <r>
      <rPr>
        <sz val="10"/>
        <color rgb="FF000000"/>
        <rFont val="微軟正黑體"/>
        <family val="2"/>
        <charset val="136"/>
      </rPr>
      <t>其他合成纖維</t>
    </r>
  </si>
  <si>
    <t>184499</t>
  </si>
  <si>
    <r>
      <rPr>
        <sz val="10"/>
        <color rgb="FF000000"/>
        <rFont val="微軟正黑體"/>
        <family val="2"/>
        <charset val="136"/>
      </rPr>
      <t>其他再生纖維</t>
    </r>
  </si>
  <si>
    <t>184699</t>
  </si>
  <si>
    <r>
      <rPr>
        <sz val="10"/>
        <color rgb="FF000000"/>
        <rFont val="微軟正黑體"/>
        <family val="2"/>
        <charset val="136"/>
      </rPr>
      <t>其他鈉化合物</t>
    </r>
  </si>
  <si>
    <t>184799</t>
  </si>
  <si>
    <r>
      <rPr>
        <sz val="10"/>
        <color rgb="FF000000"/>
        <rFont val="微軟正黑體"/>
        <family val="2"/>
        <charset val="136"/>
      </rPr>
      <t>其他鎂化合物</t>
    </r>
  </si>
  <si>
    <t>184899</t>
  </si>
  <si>
    <r>
      <rPr>
        <sz val="10"/>
        <color rgb="FF000000"/>
        <rFont val="微軟正黑體"/>
        <family val="2"/>
        <charset val="136"/>
      </rPr>
      <t>其他鋁化合物</t>
    </r>
  </si>
  <si>
    <t>184999</t>
  </si>
  <si>
    <r>
      <rPr>
        <sz val="10"/>
        <color rgb="FF000000"/>
        <rFont val="微軟正黑體"/>
        <family val="2"/>
        <charset val="136"/>
      </rPr>
      <t>其他鈣化合物</t>
    </r>
  </si>
  <si>
    <t>185099</t>
  </si>
  <si>
    <r>
      <rPr>
        <sz val="10"/>
        <color rgb="FF000000"/>
        <rFont val="微軟正黑體"/>
        <family val="2"/>
        <charset val="136"/>
      </rPr>
      <t>其他鋅化合物</t>
    </r>
  </si>
  <si>
    <t>185199</t>
  </si>
  <si>
    <r>
      <rPr>
        <sz val="10"/>
        <color rgb="FF000000"/>
        <rFont val="微軟正黑體"/>
        <family val="2"/>
        <charset val="136"/>
      </rPr>
      <t>其他鈦化合物</t>
    </r>
  </si>
  <si>
    <t>185299</t>
  </si>
  <si>
    <r>
      <rPr>
        <sz val="10"/>
        <color rgb="FF000000"/>
        <rFont val="微軟正黑體"/>
        <family val="2"/>
        <charset val="136"/>
      </rPr>
      <t>其他鍺化合物</t>
    </r>
  </si>
  <si>
    <t>185399</t>
  </si>
  <si>
    <r>
      <rPr>
        <sz val="10"/>
        <color rgb="FF000000"/>
        <rFont val="微軟正黑體"/>
        <family val="2"/>
        <charset val="136"/>
      </rPr>
      <t>其他磺酸鹽</t>
    </r>
  </si>
  <si>
    <t>185499</t>
  </si>
  <si>
    <r>
      <rPr>
        <sz val="10"/>
        <color rgb="FF000000"/>
        <rFont val="微軟正黑體"/>
        <family val="2"/>
        <charset val="136"/>
      </rPr>
      <t>其他鋯化物</t>
    </r>
  </si>
  <si>
    <t>185599</t>
  </si>
  <si>
    <r>
      <rPr>
        <sz val="10"/>
        <color rgb="FF000000"/>
        <rFont val="微軟正黑體"/>
        <family val="2"/>
        <charset val="136"/>
      </rPr>
      <t>其他釩化物</t>
    </r>
  </si>
  <si>
    <t>185699</t>
  </si>
  <si>
    <r>
      <rPr>
        <sz val="10"/>
        <color rgb="FF000000"/>
        <rFont val="微軟正黑體"/>
        <family val="2"/>
        <charset val="136"/>
      </rPr>
      <t>其他氟化物</t>
    </r>
  </si>
  <si>
    <t>185799</t>
  </si>
  <si>
    <r>
      <rPr>
        <sz val="10"/>
        <color rgb="FF000000"/>
        <rFont val="微軟正黑體"/>
        <family val="2"/>
        <charset val="136"/>
      </rPr>
      <t>其他鋰化合物</t>
    </r>
  </si>
  <si>
    <t>185899</t>
  </si>
  <si>
    <r>
      <rPr>
        <sz val="10"/>
        <color rgb="FF000000"/>
        <rFont val="微軟正黑體"/>
        <family val="2"/>
        <charset val="136"/>
      </rPr>
      <t>其他氯化物</t>
    </r>
  </si>
  <si>
    <t>185999</t>
  </si>
  <si>
    <r>
      <rPr>
        <sz val="10"/>
        <color rgb="FF000000"/>
        <rFont val="微軟正黑體"/>
        <family val="2"/>
        <charset val="136"/>
      </rPr>
      <t>其他碳化物</t>
    </r>
  </si>
  <si>
    <t>186099</t>
  </si>
  <si>
    <r>
      <rPr>
        <sz val="10"/>
        <color rgb="FF000000"/>
        <rFont val="微軟正黑體"/>
        <family val="2"/>
        <charset val="136"/>
      </rPr>
      <t>其他磷化物</t>
    </r>
  </si>
  <si>
    <t>186199</t>
  </si>
  <si>
    <r>
      <rPr>
        <sz val="10"/>
        <color rgb="FF000000"/>
        <rFont val="微軟正黑體"/>
        <family val="2"/>
        <charset val="136"/>
      </rPr>
      <t>其他烯烴氯化物</t>
    </r>
  </si>
  <si>
    <t>186299</t>
  </si>
  <si>
    <r>
      <rPr>
        <sz val="10"/>
        <color rgb="FF000000"/>
        <rFont val="微軟正黑體"/>
        <family val="2"/>
        <charset val="136"/>
      </rPr>
      <t>其他炔類</t>
    </r>
  </si>
  <si>
    <t>186399</t>
  </si>
  <si>
    <r>
      <rPr>
        <sz val="10"/>
        <color rgb="FF000000"/>
        <rFont val="微軟正黑體"/>
        <family val="2"/>
        <charset val="136"/>
      </rPr>
      <t>其他烯烴類或其化合物</t>
    </r>
  </si>
  <si>
    <t>186499</t>
  </si>
  <si>
    <r>
      <rPr>
        <sz val="10"/>
        <color rgb="FF000000"/>
        <rFont val="微軟正黑體"/>
        <family val="2"/>
        <charset val="136"/>
      </rPr>
      <t>其他取代基</t>
    </r>
  </si>
  <si>
    <t>186599</t>
  </si>
  <si>
    <r>
      <rPr>
        <sz val="10"/>
        <color rgb="FF000000"/>
        <rFont val="微軟正黑體"/>
        <family val="2"/>
        <charset val="136"/>
      </rPr>
      <t>其他苯類及其化合物</t>
    </r>
  </si>
  <si>
    <t>186699</t>
  </si>
  <si>
    <r>
      <rPr>
        <sz val="10"/>
        <color rgb="FF000000"/>
        <rFont val="微軟正黑體"/>
        <family val="2"/>
        <charset val="136"/>
      </rPr>
      <t>其他烷基苯</t>
    </r>
  </si>
  <si>
    <t>186899</t>
  </si>
  <si>
    <r>
      <rPr>
        <sz val="10"/>
        <color rgb="FF000000"/>
        <rFont val="微軟正黑體"/>
        <family val="2"/>
        <charset val="136"/>
      </rPr>
      <t>其他氟氯烷</t>
    </r>
  </si>
  <si>
    <t>186999</t>
  </si>
  <si>
    <r>
      <rPr>
        <sz val="10"/>
        <color rgb="FF000000"/>
        <rFont val="微軟正黑體"/>
        <family val="2"/>
        <charset val="136"/>
      </rPr>
      <t>其他氯烷</t>
    </r>
  </si>
  <si>
    <t>187099</t>
  </si>
  <si>
    <r>
      <rPr>
        <sz val="10"/>
        <color rgb="FF000000"/>
        <rFont val="微軟正黑體"/>
        <family val="2"/>
        <charset val="136"/>
      </rPr>
      <t>其他氰類</t>
    </r>
  </si>
  <si>
    <t>187199</t>
  </si>
  <si>
    <r>
      <rPr>
        <sz val="10"/>
        <color rgb="FF000000"/>
        <rFont val="微軟正黑體"/>
        <family val="2"/>
        <charset val="136"/>
      </rPr>
      <t>其他烷類</t>
    </r>
  </si>
  <si>
    <t>187299</t>
  </si>
  <si>
    <r>
      <rPr>
        <sz val="10"/>
        <color rgb="FF000000"/>
        <rFont val="微軟正黑體"/>
        <family val="2"/>
        <charset val="136"/>
      </rPr>
      <t>其他環烷</t>
    </r>
  </si>
  <si>
    <t>187399</t>
  </si>
  <si>
    <r>
      <rPr>
        <sz val="10"/>
        <color rgb="FF000000"/>
        <rFont val="微軟正黑體"/>
        <family val="2"/>
        <charset val="136"/>
      </rPr>
      <t>其他雜環脂肪烴</t>
    </r>
  </si>
  <si>
    <t>187699</t>
  </si>
  <si>
    <r>
      <rPr>
        <sz val="10"/>
        <color rgb="FF000000"/>
        <rFont val="微軟正黑體"/>
        <family val="2"/>
        <charset val="136"/>
      </rPr>
      <t>其他醛類及其化合物</t>
    </r>
  </si>
  <si>
    <t>187799</t>
  </si>
  <si>
    <r>
      <rPr>
        <sz val="10"/>
        <color rgb="FF000000"/>
        <rFont val="微軟正黑體"/>
        <family val="2"/>
        <charset val="136"/>
      </rPr>
      <t>其他醇類及醇類化合物</t>
    </r>
  </si>
  <si>
    <t>188099</t>
  </si>
  <si>
    <r>
      <rPr>
        <sz val="10"/>
        <color rgb="FF000000"/>
        <rFont val="微軟正黑體"/>
        <family val="2"/>
        <charset val="136"/>
      </rPr>
      <t>其他纖維素</t>
    </r>
  </si>
  <si>
    <t>188199</t>
  </si>
  <si>
    <r>
      <rPr>
        <sz val="10"/>
        <color rgb="FF000000"/>
        <rFont val="微軟正黑體"/>
        <family val="2"/>
        <charset val="136"/>
      </rPr>
      <t>其他鎳化合物</t>
    </r>
  </si>
  <si>
    <r>
      <rPr>
        <sz val="10"/>
        <color rgb="FF000000"/>
        <rFont val="微軟正黑體"/>
        <family val="2"/>
        <charset val="136"/>
      </rPr>
      <t>殺菌劑</t>
    </r>
  </si>
  <si>
    <r>
      <rPr>
        <sz val="10"/>
        <color rgb="FF000000"/>
        <rFont val="微軟正黑體"/>
        <family val="2"/>
        <charset val="136"/>
      </rPr>
      <t>殺蟲劑</t>
    </r>
    <r>
      <rPr>
        <sz val="10"/>
        <color rgb="FF000000"/>
        <rFont val="Times New Roman"/>
        <family val="1"/>
      </rPr>
      <t>(</t>
    </r>
    <r>
      <rPr>
        <sz val="10"/>
        <color rgb="FF000000"/>
        <rFont val="微軟正黑體"/>
        <family val="2"/>
        <charset val="136"/>
      </rPr>
      <t>農業用</t>
    </r>
    <r>
      <rPr>
        <sz val="10"/>
        <color rgb="FF000000"/>
        <rFont val="Times New Roman"/>
        <family val="1"/>
      </rPr>
      <t>)</t>
    </r>
  </si>
  <si>
    <r>
      <rPr>
        <sz val="10"/>
        <color rgb="FF000000"/>
        <rFont val="微軟正黑體"/>
        <family val="2"/>
        <charset val="136"/>
      </rPr>
      <t>殺鼠劑</t>
    </r>
  </si>
  <si>
    <r>
      <rPr>
        <sz val="10"/>
        <color rgb="FF000000"/>
        <rFont val="微軟正黑體"/>
        <family val="2"/>
        <charset val="136"/>
      </rPr>
      <t>除草劑</t>
    </r>
  </si>
  <si>
    <r>
      <rPr>
        <sz val="10"/>
        <color rgb="FF000000"/>
        <rFont val="微軟正黑體"/>
        <family val="2"/>
        <charset val="136"/>
      </rPr>
      <t>殺虫滿劑</t>
    </r>
  </si>
  <si>
    <r>
      <rPr>
        <sz val="10"/>
        <color rgb="FF000000"/>
        <rFont val="微軟正黑體"/>
        <family val="2"/>
        <charset val="136"/>
      </rPr>
      <t>殺線蟲劑</t>
    </r>
  </si>
  <si>
    <r>
      <rPr>
        <sz val="10"/>
        <color rgb="FF000000"/>
        <rFont val="微軟正黑體"/>
        <family val="2"/>
        <charset val="136"/>
      </rPr>
      <t>植物生長調節劑</t>
    </r>
  </si>
  <si>
    <r>
      <rPr>
        <sz val="10"/>
        <color rgb="FF000000"/>
        <rFont val="微軟正黑體"/>
        <family val="2"/>
        <charset val="136"/>
      </rPr>
      <t>引誘劑</t>
    </r>
  </si>
  <si>
    <r>
      <rPr>
        <sz val="10"/>
        <color rgb="FF000000"/>
        <rFont val="微軟正黑體"/>
        <family val="2"/>
        <charset val="136"/>
      </rPr>
      <t>除藻劑</t>
    </r>
  </si>
  <si>
    <r>
      <rPr>
        <sz val="10"/>
        <color rgb="FF000000"/>
        <rFont val="微軟正黑體"/>
        <family val="2"/>
        <charset val="136"/>
      </rPr>
      <t>除螺劑</t>
    </r>
  </si>
  <si>
    <r>
      <rPr>
        <sz val="10"/>
        <color rgb="FF000000"/>
        <rFont val="微軟正黑體"/>
        <family val="2"/>
        <charset val="136"/>
      </rPr>
      <t>發芽抑制劑</t>
    </r>
  </si>
  <si>
    <r>
      <rPr>
        <sz val="10"/>
        <color rgb="FF000000"/>
        <rFont val="微軟正黑體"/>
        <family val="2"/>
        <charset val="136"/>
      </rPr>
      <t>驅蟲劑</t>
    </r>
  </si>
  <si>
    <r>
      <rPr>
        <sz val="10"/>
        <color rgb="FF000000"/>
        <rFont val="微軟正黑體"/>
        <family val="2"/>
        <charset val="136"/>
      </rPr>
      <t>殺蟲劑</t>
    </r>
  </si>
  <si>
    <r>
      <rPr>
        <sz val="10"/>
        <color rgb="FF000000"/>
        <rFont val="微軟正黑體"/>
        <family val="2"/>
        <charset val="136"/>
      </rPr>
      <t>殺菌消毒劑</t>
    </r>
  </si>
  <si>
    <r>
      <rPr>
        <sz val="10"/>
        <color rgb="FF000000"/>
        <rFont val="微軟正黑體"/>
        <family val="2"/>
        <charset val="136"/>
      </rPr>
      <t>微生物製劑</t>
    </r>
    <r>
      <rPr>
        <sz val="10"/>
        <color rgb="FF000000"/>
        <rFont val="Times New Roman"/>
        <family val="1"/>
      </rPr>
      <t>(</t>
    </r>
    <r>
      <rPr>
        <sz val="10"/>
        <color rgb="FF000000"/>
        <rFont val="微軟正黑體"/>
        <family val="2"/>
        <charset val="136"/>
      </rPr>
      <t>環境衛生專用</t>
    </r>
    <r>
      <rPr>
        <sz val="10"/>
        <color rgb="FF000000"/>
        <rFont val="Times New Roman"/>
        <family val="1"/>
      </rPr>
      <t>)</t>
    </r>
  </si>
  <si>
    <t>190017</t>
  </si>
  <si>
    <r>
      <rPr>
        <sz val="10"/>
        <color rgb="FF000000"/>
        <rFont val="微軟正黑體"/>
        <family val="2"/>
        <charset val="136"/>
      </rPr>
      <t>生物殺蟲劑</t>
    </r>
  </si>
  <si>
    <t>190018</t>
  </si>
  <si>
    <r>
      <rPr>
        <sz val="10"/>
        <color rgb="FF000000"/>
        <rFont val="微軟正黑體"/>
        <family val="2"/>
        <charset val="136"/>
      </rPr>
      <t>微生物除草劑</t>
    </r>
  </si>
  <si>
    <r>
      <rPr>
        <sz val="10"/>
        <color rgb="FF000000"/>
        <rFont val="微軟正黑體"/>
        <family val="2"/>
        <charset val="136"/>
      </rPr>
      <t>微生物殺菌劑</t>
    </r>
  </si>
  <si>
    <t>190020</t>
  </si>
  <si>
    <r>
      <rPr>
        <sz val="10"/>
        <color rgb="FF000000"/>
        <rFont val="微軟正黑體"/>
        <family val="2"/>
        <charset val="136"/>
      </rPr>
      <t>微生物生長調節劑</t>
    </r>
  </si>
  <si>
    <r>
      <rPr>
        <sz val="10"/>
        <color rgb="FF000000"/>
        <rFont val="微軟正黑體"/>
        <family val="2"/>
        <charset val="136"/>
      </rPr>
      <t>蚊香</t>
    </r>
    <r>
      <rPr>
        <sz val="10"/>
        <color rgb="FF000000"/>
        <rFont val="Times New Roman"/>
        <family val="1"/>
      </rPr>
      <t>(</t>
    </r>
    <r>
      <rPr>
        <sz val="10"/>
        <color rgb="FF000000"/>
        <rFont val="微軟正黑體"/>
        <family val="2"/>
        <charset val="136"/>
      </rPr>
      <t>含電蚊香</t>
    </r>
    <r>
      <rPr>
        <sz val="10"/>
        <color rgb="FF000000"/>
        <rFont val="Times New Roman"/>
        <family val="1"/>
      </rPr>
      <t>)</t>
    </r>
  </si>
  <si>
    <r>
      <rPr>
        <sz val="10"/>
        <color rgb="FF000000"/>
        <rFont val="微軟正黑體"/>
        <family val="2"/>
        <charset val="136"/>
      </rPr>
      <t>噴霧殺蟲劑</t>
    </r>
  </si>
  <si>
    <r>
      <rPr>
        <sz val="10"/>
        <color rgb="FF000000"/>
        <rFont val="微軟正黑體"/>
        <family val="2"/>
        <charset val="136"/>
      </rPr>
      <t>分散性染料</t>
    </r>
  </si>
  <si>
    <r>
      <rPr>
        <sz val="10"/>
        <color rgb="FF000000"/>
        <rFont val="微軟正黑體"/>
        <family val="2"/>
        <charset val="136"/>
      </rPr>
      <t>反應性染料</t>
    </r>
  </si>
  <si>
    <r>
      <rPr>
        <sz val="10"/>
        <color rgb="FF000000"/>
        <rFont val="微軟正黑體"/>
        <family val="2"/>
        <charset val="136"/>
      </rPr>
      <t>酸性染料</t>
    </r>
  </si>
  <si>
    <r>
      <rPr>
        <sz val="10"/>
        <color rgb="FF000000"/>
        <rFont val="微軟正黑體"/>
        <family val="2"/>
        <charset val="136"/>
      </rPr>
      <t>直接染料</t>
    </r>
  </si>
  <si>
    <r>
      <rPr>
        <sz val="10"/>
        <color rgb="FF000000"/>
        <rFont val="微軟正黑體"/>
        <family val="2"/>
        <charset val="136"/>
      </rPr>
      <t>螢光增白劑</t>
    </r>
  </si>
  <si>
    <r>
      <rPr>
        <sz val="10"/>
        <color rgb="FF000000"/>
        <rFont val="微軟正黑體"/>
        <family val="2"/>
        <charset val="136"/>
      </rPr>
      <t>動物染料</t>
    </r>
  </si>
  <si>
    <t>190030</t>
  </si>
  <si>
    <r>
      <rPr>
        <sz val="10"/>
        <color rgb="FF000000"/>
        <rFont val="微軟正黑體"/>
        <family val="2"/>
        <charset val="136"/>
      </rPr>
      <t>植物染料</t>
    </r>
  </si>
  <si>
    <r>
      <rPr>
        <sz val="10"/>
        <color rgb="FF000000"/>
        <rFont val="微軟正黑體"/>
        <family val="2"/>
        <charset val="136"/>
      </rPr>
      <t>調製顏料</t>
    </r>
  </si>
  <si>
    <t>190035</t>
  </si>
  <si>
    <r>
      <rPr>
        <sz val="10"/>
        <color rgb="FF000000"/>
        <rFont val="微軟正黑體"/>
        <family val="2"/>
        <charset val="136"/>
      </rPr>
      <t>溶劑型塗料</t>
    </r>
    <r>
      <rPr>
        <sz val="10"/>
        <color rgb="FF000000"/>
        <rFont val="Times New Roman"/>
        <family val="1"/>
      </rPr>
      <t>(</t>
    </r>
    <r>
      <rPr>
        <sz val="10"/>
        <color rgb="FF000000"/>
        <rFont val="微軟正黑體"/>
        <family val="2"/>
        <charset val="136"/>
      </rPr>
      <t>漆料</t>
    </r>
    <r>
      <rPr>
        <sz val="10"/>
        <color rgb="FF000000"/>
        <rFont val="Times New Roman"/>
        <family val="1"/>
      </rPr>
      <t>)</t>
    </r>
  </si>
  <si>
    <t>190036</t>
  </si>
  <si>
    <r>
      <rPr>
        <sz val="10"/>
        <color rgb="FF000000"/>
        <rFont val="微軟正黑體"/>
        <family val="2"/>
        <charset val="136"/>
      </rPr>
      <t>水性塗料</t>
    </r>
    <r>
      <rPr>
        <sz val="10"/>
        <color rgb="FF000000"/>
        <rFont val="Times New Roman"/>
        <family val="1"/>
      </rPr>
      <t>(</t>
    </r>
    <r>
      <rPr>
        <sz val="10"/>
        <color rgb="FF000000"/>
        <rFont val="微軟正黑體"/>
        <family val="2"/>
        <charset val="136"/>
      </rPr>
      <t>漆料</t>
    </r>
    <r>
      <rPr>
        <sz val="10"/>
        <color rgb="FF000000"/>
        <rFont val="Times New Roman"/>
        <family val="1"/>
      </rPr>
      <t>)</t>
    </r>
  </si>
  <si>
    <t>190037</t>
  </si>
  <si>
    <r>
      <rPr>
        <sz val="10"/>
        <color rgb="FF000000"/>
        <rFont val="微軟正黑體"/>
        <family val="2"/>
        <charset val="136"/>
      </rPr>
      <t>粉體塗料</t>
    </r>
    <r>
      <rPr>
        <sz val="10"/>
        <color rgb="FF000000"/>
        <rFont val="Times New Roman"/>
        <family val="1"/>
      </rPr>
      <t>(</t>
    </r>
    <r>
      <rPr>
        <sz val="10"/>
        <color rgb="FF000000"/>
        <rFont val="微軟正黑體"/>
        <family val="2"/>
        <charset val="136"/>
      </rPr>
      <t>漆料</t>
    </r>
    <r>
      <rPr>
        <sz val="10"/>
        <color rgb="FF000000"/>
        <rFont val="Times New Roman"/>
        <family val="1"/>
      </rPr>
      <t>)</t>
    </r>
  </si>
  <si>
    <t>190038</t>
  </si>
  <si>
    <r>
      <rPr>
        <sz val="10"/>
        <color rgb="FF000000"/>
        <rFont val="微軟正黑體"/>
        <family val="2"/>
        <charset val="136"/>
      </rPr>
      <t>上光色料</t>
    </r>
  </si>
  <si>
    <t>190039</t>
  </si>
  <si>
    <r>
      <rPr>
        <sz val="10"/>
        <color rgb="FF000000"/>
        <rFont val="微軟正黑體"/>
        <family val="2"/>
        <charset val="136"/>
      </rPr>
      <t>塗料</t>
    </r>
    <r>
      <rPr>
        <sz val="10"/>
        <color rgb="FF000000"/>
        <rFont val="Times New Roman"/>
        <family val="1"/>
      </rPr>
      <t>(</t>
    </r>
    <r>
      <rPr>
        <sz val="10"/>
        <color rgb="FF000000"/>
        <rFont val="微軟正黑體"/>
        <family val="2"/>
        <charset val="136"/>
      </rPr>
      <t>漆料</t>
    </r>
    <r>
      <rPr>
        <sz val="10"/>
        <color rgb="FF000000"/>
        <rFont val="Times New Roman"/>
        <family val="1"/>
      </rPr>
      <t>)</t>
    </r>
    <r>
      <rPr>
        <sz val="10"/>
        <color rgb="FF000000"/>
        <rFont val="微軟正黑體"/>
        <family val="2"/>
        <charset val="136"/>
      </rPr>
      <t>助劑</t>
    </r>
  </si>
  <si>
    <t>190040</t>
  </si>
  <si>
    <r>
      <rPr>
        <sz val="10"/>
        <color rgb="FF000000"/>
        <rFont val="微軟正黑體"/>
        <family val="2"/>
        <charset val="136"/>
      </rPr>
      <t>塗料</t>
    </r>
    <r>
      <rPr>
        <sz val="10"/>
        <color rgb="FF000000"/>
        <rFont val="Times New Roman"/>
        <family val="1"/>
      </rPr>
      <t>(</t>
    </r>
    <r>
      <rPr>
        <sz val="10"/>
        <color rgb="FF000000"/>
        <rFont val="微軟正黑體"/>
        <family val="2"/>
        <charset val="136"/>
      </rPr>
      <t>漆料</t>
    </r>
    <r>
      <rPr>
        <sz val="10"/>
        <color rgb="FF000000"/>
        <rFont val="Times New Roman"/>
        <family val="1"/>
      </rPr>
      <t>)</t>
    </r>
    <r>
      <rPr>
        <sz val="10"/>
        <color rgb="FF000000"/>
        <rFont val="微軟正黑體"/>
        <family val="2"/>
        <charset val="136"/>
      </rPr>
      <t>用稀釋劑</t>
    </r>
  </si>
  <si>
    <r>
      <rPr>
        <sz val="10"/>
        <color rgb="FF000000"/>
        <rFont val="微軟正黑體"/>
        <family val="2"/>
        <charset val="136"/>
      </rPr>
      <t>塗料</t>
    </r>
    <r>
      <rPr>
        <sz val="10"/>
        <color rgb="FF000000"/>
        <rFont val="Times New Roman"/>
        <family val="1"/>
      </rPr>
      <t>(</t>
    </r>
    <r>
      <rPr>
        <sz val="10"/>
        <color rgb="FF000000"/>
        <rFont val="微軟正黑體"/>
        <family val="2"/>
        <charset val="136"/>
      </rPr>
      <t>漆料</t>
    </r>
    <r>
      <rPr>
        <sz val="10"/>
        <color rgb="FF000000"/>
        <rFont val="Times New Roman"/>
        <family val="1"/>
      </rPr>
      <t>)</t>
    </r>
    <r>
      <rPr>
        <sz val="10"/>
        <color rgb="FF000000"/>
        <rFont val="微軟正黑體"/>
        <family val="2"/>
        <charset val="136"/>
      </rPr>
      <t>用脫膜劑</t>
    </r>
  </si>
  <si>
    <r>
      <rPr>
        <sz val="10"/>
        <color rgb="FF000000"/>
        <rFont val="微軟正黑體"/>
        <family val="2"/>
        <charset val="136"/>
      </rPr>
      <t>塗料</t>
    </r>
    <r>
      <rPr>
        <sz val="10"/>
        <color rgb="FF000000"/>
        <rFont val="Times New Roman"/>
        <family val="1"/>
      </rPr>
      <t>(</t>
    </r>
    <r>
      <rPr>
        <sz val="10"/>
        <color rgb="FF000000"/>
        <rFont val="微軟正黑體"/>
        <family val="2"/>
        <charset val="136"/>
      </rPr>
      <t>漆料</t>
    </r>
    <r>
      <rPr>
        <sz val="10"/>
        <color rgb="FF000000"/>
        <rFont val="Times New Roman"/>
        <family val="1"/>
      </rPr>
      <t>)</t>
    </r>
    <r>
      <rPr>
        <sz val="10"/>
        <color rgb="FF000000"/>
        <rFont val="微軟正黑體"/>
        <family val="2"/>
        <charset val="136"/>
      </rPr>
      <t>用催乾劑</t>
    </r>
  </si>
  <si>
    <r>
      <rPr>
        <sz val="10"/>
        <color rgb="FF000000"/>
        <rFont val="微軟正黑體"/>
        <family val="2"/>
        <charset val="136"/>
      </rPr>
      <t>封緘料</t>
    </r>
  </si>
  <si>
    <r>
      <rPr>
        <sz val="10"/>
        <color rgb="FF000000"/>
        <rFont val="微軟正黑體"/>
        <family val="2"/>
        <charset val="136"/>
      </rPr>
      <t>補土</t>
    </r>
    <r>
      <rPr>
        <sz val="10"/>
        <color rgb="FF000000"/>
        <rFont val="Times New Roman"/>
        <family val="1"/>
      </rPr>
      <t>(</t>
    </r>
    <r>
      <rPr>
        <sz val="10"/>
        <color rgb="FF000000"/>
        <rFont val="微軟正黑體"/>
        <family val="2"/>
        <charset val="136"/>
      </rPr>
      <t>油灰</t>
    </r>
    <r>
      <rPr>
        <sz val="10"/>
        <color rgb="FF000000"/>
        <rFont val="Times New Roman"/>
        <family val="1"/>
      </rPr>
      <t>)</t>
    </r>
  </si>
  <si>
    <r>
      <rPr>
        <sz val="10"/>
        <color rgb="FF000000"/>
        <rFont val="微軟正黑體"/>
        <family val="2"/>
        <charset val="136"/>
      </rPr>
      <t>油墨</t>
    </r>
  </si>
  <si>
    <r>
      <rPr>
        <sz val="10"/>
        <color rgb="FF000000"/>
        <rFont val="微軟正黑體"/>
        <family val="2"/>
        <charset val="136"/>
      </rPr>
      <t>油墨稀釋劑</t>
    </r>
  </si>
  <si>
    <r>
      <rPr>
        <sz val="10"/>
        <color rgb="FF000000"/>
        <rFont val="微軟正黑體"/>
        <family val="2"/>
        <charset val="136"/>
      </rPr>
      <t>釉料</t>
    </r>
  </si>
  <si>
    <r>
      <rPr>
        <sz val="10"/>
        <color rgb="FF000000"/>
        <rFont val="微軟正黑體"/>
        <family val="2"/>
        <charset val="136"/>
      </rPr>
      <t>金油</t>
    </r>
  </si>
  <si>
    <t>190050</t>
  </si>
  <si>
    <r>
      <rPr>
        <sz val="10"/>
        <color rgb="FF000000"/>
        <rFont val="微軟正黑體"/>
        <family val="2"/>
        <charset val="136"/>
      </rPr>
      <t>洗滌肥皂</t>
    </r>
  </si>
  <si>
    <r>
      <rPr>
        <sz val="10"/>
        <color rgb="FF000000"/>
        <rFont val="微軟正黑體"/>
        <family val="2"/>
        <charset val="136"/>
      </rPr>
      <t>肥皂粉（絲）</t>
    </r>
  </si>
  <si>
    <r>
      <rPr>
        <sz val="10"/>
        <color rgb="FF000000"/>
        <rFont val="微軟正黑體"/>
        <family val="2"/>
        <charset val="136"/>
      </rPr>
      <t>皂膏</t>
    </r>
  </si>
  <si>
    <r>
      <rPr>
        <sz val="10"/>
        <color rgb="FF000000"/>
        <rFont val="微軟正黑體"/>
        <family val="2"/>
        <charset val="136"/>
      </rPr>
      <t>一般洗衣粉</t>
    </r>
    <r>
      <rPr>
        <sz val="10"/>
        <color rgb="FF000000"/>
        <rFont val="Times New Roman"/>
        <family val="1"/>
      </rPr>
      <t>(</t>
    </r>
    <r>
      <rPr>
        <sz val="10"/>
        <color rgb="FF000000"/>
        <rFont val="微軟正黑體"/>
        <family val="2"/>
        <charset val="136"/>
      </rPr>
      <t>未濃縮</t>
    </r>
    <r>
      <rPr>
        <sz val="10"/>
        <color rgb="FF000000"/>
        <rFont val="Times New Roman"/>
        <family val="1"/>
      </rPr>
      <t>)</t>
    </r>
  </si>
  <si>
    <t>190054</t>
  </si>
  <si>
    <r>
      <rPr>
        <sz val="10"/>
        <color rgb="FF000000"/>
        <rFont val="微軟正黑體"/>
        <family val="2"/>
        <charset val="136"/>
      </rPr>
      <t>濃縮洗衣粉</t>
    </r>
  </si>
  <si>
    <t>190055</t>
  </si>
  <si>
    <r>
      <rPr>
        <sz val="10"/>
        <color rgb="FF000000"/>
        <rFont val="微軟正黑體"/>
        <family val="2"/>
        <charset val="136"/>
      </rPr>
      <t>洗衣精</t>
    </r>
    <r>
      <rPr>
        <sz val="10"/>
        <color rgb="FF000000"/>
        <rFont val="Times New Roman"/>
        <family val="1"/>
      </rPr>
      <t>(</t>
    </r>
    <r>
      <rPr>
        <sz val="10"/>
        <color rgb="FF000000"/>
        <rFont val="微軟正黑體"/>
        <family val="2"/>
        <charset val="136"/>
      </rPr>
      <t>膏</t>
    </r>
    <r>
      <rPr>
        <sz val="10"/>
        <color rgb="FF000000"/>
        <rFont val="Times New Roman"/>
        <family val="1"/>
      </rPr>
      <t>)</t>
    </r>
  </si>
  <si>
    <t>190056</t>
  </si>
  <si>
    <r>
      <rPr>
        <sz val="10"/>
        <color rgb="FF000000"/>
        <rFont val="微軟正黑體"/>
        <family val="2"/>
        <charset val="136"/>
      </rPr>
      <t>液體清潔劑</t>
    </r>
  </si>
  <si>
    <t>190057</t>
  </si>
  <si>
    <r>
      <rPr>
        <sz val="10"/>
        <color rgb="FF000000"/>
        <rFont val="微軟正黑體"/>
        <family val="2"/>
        <charset val="136"/>
      </rPr>
      <t>牙膏</t>
    </r>
  </si>
  <si>
    <t>190058</t>
  </si>
  <si>
    <r>
      <rPr>
        <sz val="10"/>
        <color rgb="FF000000"/>
        <rFont val="微軟正黑體"/>
        <family val="2"/>
        <charset val="136"/>
      </rPr>
      <t>牙粉</t>
    </r>
  </si>
  <si>
    <r>
      <rPr>
        <sz val="10"/>
        <color rgb="FF000000"/>
        <rFont val="微軟正黑體"/>
        <family val="2"/>
        <charset val="136"/>
      </rPr>
      <t>口腔衛生製劑</t>
    </r>
  </si>
  <si>
    <r>
      <rPr>
        <sz val="10"/>
        <color rgb="FF000000"/>
        <rFont val="微軟正黑體"/>
        <family val="2"/>
        <charset val="136"/>
      </rPr>
      <t>非離子界面活性劑</t>
    </r>
  </si>
  <si>
    <r>
      <rPr>
        <sz val="10"/>
        <color rgb="FF000000"/>
        <rFont val="微軟正黑體"/>
        <family val="2"/>
        <charset val="136"/>
      </rPr>
      <t>陰離子界面活性劑</t>
    </r>
  </si>
  <si>
    <r>
      <rPr>
        <sz val="10"/>
        <color rgb="FF000000"/>
        <rFont val="微軟正黑體"/>
        <family val="2"/>
        <charset val="136"/>
      </rPr>
      <t>表面活性劑</t>
    </r>
  </si>
  <si>
    <r>
      <rPr>
        <sz val="10"/>
        <color rgb="FF000000"/>
        <rFont val="微軟正黑體"/>
        <family val="2"/>
        <charset val="136"/>
      </rPr>
      <t>柔軟劑</t>
    </r>
  </si>
  <si>
    <r>
      <rPr>
        <sz val="10"/>
        <color rgb="FF000000"/>
        <rFont val="微軟正黑體"/>
        <family val="2"/>
        <charset val="136"/>
      </rPr>
      <t>洗碟劑</t>
    </r>
  </si>
  <si>
    <r>
      <rPr>
        <sz val="10"/>
        <color rgb="FF000000"/>
        <rFont val="微軟正黑體"/>
        <family val="2"/>
        <charset val="136"/>
      </rPr>
      <t>洗滌劑</t>
    </r>
  </si>
  <si>
    <r>
      <rPr>
        <sz val="10"/>
        <color rgb="FF000000"/>
        <rFont val="微軟正黑體"/>
        <family val="2"/>
        <charset val="136"/>
      </rPr>
      <t>滌垢劑</t>
    </r>
  </si>
  <si>
    <r>
      <rPr>
        <sz val="10"/>
        <color rgb="FF000000"/>
        <rFont val="微軟正黑體"/>
        <family val="2"/>
        <charset val="136"/>
      </rPr>
      <t>滌油劑</t>
    </r>
  </si>
  <si>
    <r>
      <rPr>
        <sz val="10"/>
        <color rgb="FF000000"/>
        <rFont val="微軟正黑體"/>
        <family val="2"/>
        <charset val="136"/>
      </rPr>
      <t>乾洗劑</t>
    </r>
  </si>
  <si>
    <r>
      <rPr>
        <sz val="10"/>
        <color rgb="FF000000"/>
        <rFont val="微軟正黑體"/>
        <family val="2"/>
        <charset val="136"/>
      </rPr>
      <t>香水</t>
    </r>
  </si>
  <si>
    <r>
      <rPr>
        <sz val="10"/>
        <color rgb="FF000000"/>
        <rFont val="微軟正黑體"/>
        <family val="2"/>
        <charset val="136"/>
      </rPr>
      <t>花露水</t>
    </r>
  </si>
  <si>
    <r>
      <rPr>
        <sz val="10"/>
        <color rgb="FF000000"/>
        <rFont val="微軟正黑體"/>
        <family val="2"/>
        <charset val="136"/>
      </rPr>
      <t>卸粧劑</t>
    </r>
  </si>
  <si>
    <r>
      <rPr>
        <sz val="10"/>
        <color rgb="FF000000"/>
        <rFont val="微軟正黑體"/>
        <family val="2"/>
        <charset val="136"/>
      </rPr>
      <t>面膜</t>
    </r>
  </si>
  <si>
    <r>
      <rPr>
        <sz val="10"/>
        <color rgb="FF000000"/>
        <rFont val="微軟正黑體"/>
        <family val="2"/>
        <charset val="136"/>
      </rPr>
      <t>面霜</t>
    </r>
  </si>
  <si>
    <r>
      <rPr>
        <sz val="10"/>
        <color rgb="FF000000"/>
        <rFont val="微軟正黑體"/>
        <family val="2"/>
        <charset val="136"/>
      </rPr>
      <t>面脂</t>
    </r>
  </si>
  <si>
    <t>190078</t>
  </si>
  <si>
    <r>
      <rPr>
        <sz val="10"/>
        <color rgb="FF000000"/>
        <rFont val="微軟正黑體"/>
        <family val="2"/>
        <charset val="136"/>
      </rPr>
      <t>面油</t>
    </r>
  </si>
  <si>
    <t>190079</t>
  </si>
  <si>
    <r>
      <rPr>
        <sz val="10"/>
        <color rgb="FF000000"/>
        <rFont val="微軟正黑體"/>
        <family val="2"/>
        <charset val="136"/>
      </rPr>
      <t>面粉</t>
    </r>
  </si>
  <si>
    <t>190081</t>
  </si>
  <si>
    <r>
      <rPr>
        <sz val="10"/>
        <color rgb="FF000000"/>
        <rFont val="微軟正黑體"/>
        <family val="2"/>
        <charset val="136"/>
      </rPr>
      <t>止汗劑</t>
    </r>
  </si>
  <si>
    <t>190082</t>
  </si>
  <si>
    <r>
      <rPr>
        <sz val="10"/>
        <color rgb="FF000000"/>
        <rFont val="微軟正黑體"/>
        <family val="2"/>
        <charset val="136"/>
      </rPr>
      <t>身體除臭劑</t>
    </r>
  </si>
  <si>
    <t>190083</t>
  </si>
  <si>
    <r>
      <rPr>
        <sz val="10"/>
        <color rgb="FF000000"/>
        <rFont val="微軟正黑體"/>
        <family val="2"/>
        <charset val="136"/>
      </rPr>
      <t>爽身粉</t>
    </r>
  </si>
  <si>
    <t>190084</t>
  </si>
  <si>
    <r>
      <rPr>
        <sz val="10"/>
        <color rgb="FF000000"/>
        <rFont val="微軟正黑體"/>
        <family val="2"/>
        <charset val="136"/>
      </rPr>
      <t>痱子粉</t>
    </r>
  </si>
  <si>
    <t>190086</t>
  </si>
  <si>
    <r>
      <rPr>
        <sz val="10"/>
        <color rgb="FF000000"/>
        <rFont val="微軟正黑體"/>
        <family val="2"/>
        <charset val="136"/>
      </rPr>
      <t>剃鬚水</t>
    </r>
  </si>
  <si>
    <t>190087</t>
  </si>
  <si>
    <r>
      <rPr>
        <sz val="10"/>
        <color rgb="FF000000"/>
        <rFont val="微軟正黑體"/>
        <family val="2"/>
        <charset val="136"/>
      </rPr>
      <t>剃鬚皂</t>
    </r>
  </si>
  <si>
    <t>190088</t>
  </si>
  <si>
    <r>
      <rPr>
        <sz val="10"/>
        <color rgb="FF000000"/>
        <rFont val="微軟正黑體"/>
        <family val="2"/>
        <charset val="136"/>
      </rPr>
      <t>剃鬚膏</t>
    </r>
  </si>
  <si>
    <t>190089</t>
  </si>
  <si>
    <r>
      <rPr>
        <sz val="10"/>
        <color rgb="FF000000"/>
        <rFont val="微軟正黑體"/>
        <family val="2"/>
        <charset val="136"/>
      </rPr>
      <t>男性化粧品</t>
    </r>
  </si>
  <si>
    <t>190090</t>
  </si>
  <si>
    <r>
      <rPr>
        <sz val="10"/>
        <color rgb="FF000000"/>
        <rFont val="微軟正黑體"/>
        <family val="2"/>
        <charset val="136"/>
      </rPr>
      <t>香皂</t>
    </r>
  </si>
  <si>
    <t>190091</t>
  </si>
  <si>
    <r>
      <rPr>
        <sz val="10"/>
        <color rgb="FF000000"/>
        <rFont val="微軟正黑體"/>
        <family val="2"/>
        <charset val="136"/>
      </rPr>
      <t>洗髮精</t>
    </r>
    <r>
      <rPr>
        <sz val="10"/>
        <color rgb="FF000000"/>
        <rFont val="Times New Roman"/>
        <family val="1"/>
      </rPr>
      <t>(</t>
    </r>
    <r>
      <rPr>
        <sz val="10"/>
        <color rgb="FF000000"/>
        <rFont val="微軟正黑體"/>
        <family val="2"/>
        <charset val="136"/>
      </rPr>
      <t>潤髮乳</t>
    </r>
    <r>
      <rPr>
        <sz val="10"/>
        <color rgb="FF000000"/>
        <rFont val="Times New Roman"/>
        <family val="1"/>
      </rPr>
      <t>)</t>
    </r>
  </si>
  <si>
    <t>190092</t>
  </si>
  <si>
    <r>
      <rPr>
        <sz val="10"/>
        <color rgb="FF000000"/>
        <rFont val="微軟正黑體"/>
        <family val="2"/>
        <charset val="136"/>
      </rPr>
      <t>染髮劑</t>
    </r>
  </si>
  <si>
    <t>190093</t>
  </si>
  <si>
    <r>
      <rPr>
        <sz val="10"/>
        <color rgb="FF000000"/>
        <rFont val="微軟正黑體"/>
        <family val="2"/>
        <charset val="136"/>
      </rPr>
      <t>洗面乳</t>
    </r>
  </si>
  <si>
    <t>190094</t>
  </si>
  <si>
    <r>
      <rPr>
        <sz val="10"/>
        <color rgb="FF000000"/>
        <rFont val="微軟正黑體"/>
        <family val="2"/>
        <charset val="136"/>
      </rPr>
      <t>洗面皂</t>
    </r>
  </si>
  <si>
    <t>190095</t>
  </si>
  <si>
    <r>
      <rPr>
        <sz val="10"/>
        <color rgb="FF000000"/>
        <rFont val="微軟正黑體"/>
        <family val="2"/>
        <charset val="136"/>
      </rPr>
      <t>沐浴乳</t>
    </r>
    <r>
      <rPr>
        <sz val="10"/>
        <color rgb="FF000000"/>
        <rFont val="Times New Roman"/>
        <family val="1"/>
      </rPr>
      <t>(</t>
    </r>
    <r>
      <rPr>
        <sz val="10"/>
        <color rgb="FF000000"/>
        <rFont val="微軟正黑體"/>
        <family val="2"/>
        <charset val="136"/>
      </rPr>
      <t>精、鹽</t>
    </r>
    <r>
      <rPr>
        <sz val="10"/>
        <color rgb="FF000000"/>
        <rFont val="Times New Roman"/>
        <family val="1"/>
      </rPr>
      <t>)</t>
    </r>
  </si>
  <si>
    <t>190096</t>
  </si>
  <si>
    <r>
      <rPr>
        <sz val="10"/>
        <color rgb="FF000000"/>
        <rFont val="微軟正黑體"/>
        <family val="2"/>
        <charset val="136"/>
      </rPr>
      <t>髮膏</t>
    </r>
  </si>
  <si>
    <t>190097</t>
  </si>
  <si>
    <r>
      <rPr>
        <sz val="10"/>
        <color rgb="FF000000"/>
        <rFont val="微軟正黑體"/>
        <family val="2"/>
        <charset val="136"/>
      </rPr>
      <t>髮膠</t>
    </r>
  </si>
  <si>
    <t>190098</t>
  </si>
  <si>
    <r>
      <rPr>
        <sz val="10"/>
        <color rgb="FF000000"/>
        <rFont val="微軟正黑體"/>
        <family val="2"/>
        <charset val="136"/>
      </rPr>
      <t>眼線膏</t>
    </r>
  </si>
  <si>
    <t>190100</t>
  </si>
  <si>
    <r>
      <rPr>
        <sz val="10"/>
        <color rgb="FF000000"/>
        <rFont val="微軟正黑體"/>
        <family val="2"/>
        <charset val="136"/>
      </rPr>
      <t>香粉</t>
    </r>
  </si>
  <si>
    <t>190101</t>
  </si>
  <si>
    <r>
      <rPr>
        <sz val="10"/>
        <color rgb="FF000000"/>
        <rFont val="微軟正黑體"/>
        <family val="2"/>
        <charset val="136"/>
      </rPr>
      <t>唇膏</t>
    </r>
  </si>
  <si>
    <t>190102</t>
  </si>
  <si>
    <r>
      <rPr>
        <sz val="10"/>
        <color rgb="FF000000"/>
        <rFont val="微軟正黑體"/>
        <family val="2"/>
        <charset val="136"/>
      </rPr>
      <t>胭脂</t>
    </r>
  </si>
  <si>
    <t>190103</t>
  </si>
  <si>
    <r>
      <rPr>
        <sz val="10"/>
        <color rgb="FF000000"/>
        <rFont val="微軟正黑體"/>
        <family val="2"/>
        <charset val="136"/>
      </rPr>
      <t>指甲油去光水</t>
    </r>
  </si>
  <si>
    <t>190104</t>
  </si>
  <si>
    <r>
      <rPr>
        <sz val="10"/>
        <color rgb="FF000000"/>
        <rFont val="微軟正黑體"/>
        <family val="2"/>
        <charset val="136"/>
      </rPr>
      <t>化粧用甘油</t>
    </r>
  </si>
  <si>
    <t>190105</t>
  </si>
  <si>
    <r>
      <rPr>
        <sz val="10"/>
        <color rgb="FF000000"/>
        <rFont val="微軟正黑體"/>
        <family val="2"/>
        <charset val="136"/>
      </rPr>
      <t>調合香精</t>
    </r>
  </si>
  <si>
    <t>190106</t>
  </si>
  <si>
    <r>
      <rPr>
        <sz val="10"/>
        <color rgb="FF000000"/>
        <rFont val="微軟正黑體"/>
        <family val="2"/>
        <charset val="136"/>
      </rPr>
      <t>眉膏</t>
    </r>
  </si>
  <si>
    <t>190107</t>
  </si>
  <si>
    <r>
      <rPr>
        <sz val="10"/>
        <color rgb="FF000000"/>
        <rFont val="微軟正黑體"/>
        <family val="2"/>
        <charset val="136"/>
      </rPr>
      <t>水處理劑</t>
    </r>
  </si>
  <si>
    <t>190108</t>
  </si>
  <si>
    <r>
      <rPr>
        <sz val="10"/>
        <color rgb="FF000000"/>
        <rFont val="微軟正黑體"/>
        <family val="2"/>
        <charset val="136"/>
      </rPr>
      <t>安定劑</t>
    </r>
  </si>
  <si>
    <t>190109</t>
  </si>
  <si>
    <r>
      <rPr>
        <sz val="10"/>
        <color rgb="FF000000"/>
        <rFont val="微軟正黑體"/>
        <family val="2"/>
        <charset val="136"/>
      </rPr>
      <t>抗氧化劑</t>
    </r>
  </si>
  <si>
    <t>190110</t>
  </si>
  <si>
    <r>
      <rPr>
        <sz val="10"/>
        <color rgb="FF000000"/>
        <rFont val="微軟正黑體"/>
        <family val="2"/>
        <charset val="136"/>
      </rPr>
      <t>礦油防氧化劑</t>
    </r>
  </si>
  <si>
    <t>190111</t>
  </si>
  <si>
    <r>
      <rPr>
        <sz val="10"/>
        <color rgb="FF000000"/>
        <rFont val="微軟正黑體"/>
        <family val="2"/>
        <charset val="136"/>
      </rPr>
      <t>難燃劑</t>
    </r>
  </si>
  <si>
    <t>190112</t>
  </si>
  <si>
    <r>
      <rPr>
        <sz val="10"/>
        <color rgb="FF000000"/>
        <rFont val="微軟正黑體"/>
        <family val="2"/>
        <charset val="136"/>
      </rPr>
      <t>礦油防沫劑</t>
    </r>
  </si>
  <si>
    <t>190113</t>
  </si>
  <si>
    <r>
      <rPr>
        <sz val="10"/>
        <color rgb="FF000000"/>
        <rFont val="微軟正黑體"/>
        <family val="2"/>
        <charset val="136"/>
      </rPr>
      <t>礦油防蝕劑</t>
    </r>
  </si>
  <si>
    <t>190114</t>
  </si>
  <si>
    <r>
      <rPr>
        <sz val="10"/>
        <color rgb="FF000000"/>
        <rFont val="微軟正黑體"/>
        <family val="2"/>
        <charset val="136"/>
      </rPr>
      <t>抗震劑</t>
    </r>
  </si>
  <si>
    <t>190115</t>
  </si>
  <si>
    <r>
      <rPr>
        <sz val="10"/>
        <color rgb="FF000000"/>
        <rFont val="微軟正黑體"/>
        <family val="2"/>
        <charset val="136"/>
      </rPr>
      <t>冷凍媒</t>
    </r>
  </si>
  <si>
    <t>190116</t>
  </si>
  <si>
    <r>
      <rPr>
        <sz val="10"/>
        <color rgb="FF000000"/>
        <rFont val="微軟正黑體"/>
        <family val="2"/>
        <charset val="136"/>
      </rPr>
      <t>乙基鉛</t>
    </r>
  </si>
  <si>
    <t>190117</t>
  </si>
  <si>
    <r>
      <rPr>
        <sz val="10"/>
        <color rgb="FF000000"/>
        <rFont val="微軟正黑體"/>
        <family val="2"/>
        <charset val="136"/>
      </rPr>
      <t>有機合成觸媒</t>
    </r>
  </si>
  <si>
    <t>190118</t>
  </si>
  <si>
    <r>
      <rPr>
        <sz val="10"/>
        <color rgb="FF000000"/>
        <rFont val="微軟正黑體"/>
        <family val="2"/>
        <charset val="136"/>
      </rPr>
      <t>煉油觸媒</t>
    </r>
  </si>
  <si>
    <t>190119</t>
  </si>
  <si>
    <r>
      <rPr>
        <sz val="10"/>
        <color rgb="FF000000"/>
        <rFont val="微軟正黑體"/>
        <family val="2"/>
        <charset val="136"/>
      </rPr>
      <t>聚合反應觸媒</t>
    </r>
  </si>
  <si>
    <t>190120</t>
  </si>
  <si>
    <r>
      <rPr>
        <sz val="10"/>
        <color rgb="FF000000"/>
        <rFont val="微軟正黑體"/>
        <family val="2"/>
        <charset val="136"/>
      </rPr>
      <t>熱交換熱媒</t>
    </r>
  </si>
  <si>
    <t>190122</t>
  </si>
  <si>
    <r>
      <rPr>
        <sz val="10"/>
        <color rgb="FF000000"/>
        <rFont val="微軟正黑體"/>
        <family val="2"/>
        <charset val="136"/>
      </rPr>
      <t>炸藥</t>
    </r>
  </si>
  <si>
    <t>190123</t>
  </si>
  <si>
    <r>
      <rPr>
        <sz val="10"/>
        <color rgb="FF000000"/>
        <rFont val="微軟正黑體"/>
        <family val="2"/>
        <charset val="136"/>
      </rPr>
      <t>煙火</t>
    </r>
  </si>
  <si>
    <t>190124</t>
  </si>
  <si>
    <r>
      <rPr>
        <sz val="10"/>
        <color rgb="FF000000"/>
        <rFont val="微軟正黑體"/>
        <family val="2"/>
        <charset val="136"/>
      </rPr>
      <t>火柴</t>
    </r>
  </si>
  <si>
    <t>190125</t>
  </si>
  <si>
    <r>
      <rPr>
        <sz val="10"/>
        <color rgb="FF000000"/>
        <rFont val="微軟正黑體"/>
        <family val="2"/>
        <charset val="136"/>
      </rPr>
      <t>火藥</t>
    </r>
  </si>
  <si>
    <t>190126</t>
  </si>
  <si>
    <r>
      <rPr>
        <sz val="10"/>
        <color rgb="FF000000"/>
        <rFont val="微軟正黑體"/>
        <family val="2"/>
        <charset val="136"/>
      </rPr>
      <t>雷汞</t>
    </r>
  </si>
  <si>
    <t>190127</t>
  </si>
  <si>
    <r>
      <rPr>
        <sz val="10"/>
        <color rgb="FF000000"/>
        <rFont val="微軟正黑體"/>
        <family val="2"/>
        <charset val="136"/>
      </rPr>
      <t>導火劑</t>
    </r>
  </si>
  <si>
    <t>190128</t>
  </si>
  <si>
    <r>
      <rPr>
        <sz val="10"/>
        <color rgb="FF000000"/>
        <rFont val="微軟正黑體"/>
        <family val="2"/>
        <charset val="136"/>
      </rPr>
      <t>發火劑</t>
    </r>
  </si>
  <si>
    <t>190129</t>
  </si>
  <si>
    <r>
      <rPr>
        <sz val="10"/>
        <color rgb="FF000000"/>
        <rFont val="微軟正黑體"/>
        <family val="2"/>
        <charset val="136"/>
      </rPr>
      <t>引炸劑</t>
    </r>
  </si>
  <si>
    <t>190130</t>
  </si>
  <si>
    <r>
      <rPr>
        <sz val="10"/>
        <color rgb="FF000000"/>
        <rFont val="微軟正黑體"/>
        <family val="2"/>
        <charset val="136"/>
      </rPr>
      <t>安全引信</t>
    </r>
  </si>
  <si>
    <t>190131</t>
  </si>
  <si>
    <r>
      <rPr>
        <sz val="10"/>
        <color rgb="FF000000"/>
        <rFont val="微軟正黑體"/>
        <family val="2"/>
        <charset val="136"/>
      </rPr>
      <t>稀釋劑</t>
    </r>
    <r>
      <rPr>
        <sz val="10"/>
        <color rgb="FF000000"/>
        <rFont val="Times New Roman"/>
        <family val="1"/>
      </rPr>
      <t>(</t>
    </r>
    <r>
      <rPr>
        <sz val="10"/>
        <color rgb="FF000000"/>
        <rFont val="微軟正黑體"/>
        <family val="2"/>
        <charset val="136"/>
      </rPr>
      <t>塗料、油墨除外</t>
    </r>
    <r>
      <rPr>
        <sz val="10"/>
        <color rgb="FF000000"/>
        <rFont val="Times New Roman"/>
        <family val="1"/>
      </rPr>
      <t>)</t>
    </r>
  </si>
  <si>
    <t>190132</t>
  </si>
  <si>
    <r>
      <rPr>
        <sz val="10"/>
        <color rgb="FF000000"/>
        <rFont val="微軟正黑體"/>
        <family val="2"/>
        <charset val="136"/>
      </rPr>
      <t>熱融膠接著劑</t>
    </r>
  </si>
  <si>
    <t>190133</t>
  </si>
  <si>
    <r>
      <rPr>
        <sz val="10"/>
        <color rgb="FF000000"/>
        <rFont val="微軟正黑體"/>
        <family val="2"/>
        <charset val="136"/>
      </rPr>
      <t>瞬間接著劑</t>
    </r>
  </si>
  <si>
    <t>190134</t>
  </si>
  <si>
    <r>
      <rPr>
        <sz val="10"/>
        <color rgb="FF000000"/>
        <rFont val="微軟正黑體"/>
        <family val="2"/>
        <charset val="136"/>
      </rPr>
      <t>氯丁二烯橡膠接著劑</t>
    </r>
  </si>
  <si>
    <t>190135</t>
  </si>
  <si>
    <r>
      <rPr>
        <sz val="10"/>
        <color rgb="FF000000"/>
        <rFont val="微軟正黑體"/>
        <family val="2"/>
        <charset val="136"/>
      </rPr>
      <t>聚胺基甲酸脂樹脂接著劑</t>
    </r>
  </si>
  <si>
    <t>190136</t>
  </si>
  <si>
    <r>
      <rPr>
        <sz val="10"/>
        <color rgb="FF000000"/>
        <rFont val="微軟正黑體"/>
        <family val="2"/>
        <charset val="136"/>
      </rPr>
      <t>膠水</t>
    </r>
  </si>
  <si>
    <t>190137</t>
  </si>
  <si>
    <r>
      <rPr>
        <sz val="10"/>
        <color rgb="FF000000"/>
        <rFont val="微軟正黑體"/>
        <family val="2"/>
        <charset val="136"/>
      </rPr>
      <t>膠黏劑</t>
    </r>
  </si>
  <si>
    <t>190138</t>
  </si>
  <si>
    <r>
      <rPr>
        <sz val="10"/>
        <color rgb="FF000000"/>
        <rFont val="微軟正黑體"/>
        <family val="2"/>
        <charset val="136"/>
      </rPr>
      <t>工業用膠</t>
    </r>
  </si>
  <si>
    <t>190140</t>
  </si>
  <si>
    <r>
      <rPr>
        <sz val="10"/>
        <color rgb="FF000000"/>
        <rFont val="微軟正黑體"/>
        <family val="2"/>
        <charset val="136"/>
      </rPr>
      <t>中和劑</t>
    </r>
  </si>
  <si>
    <t>190141</t>
  </si>
  <si>
    <r>
      <rPr>
        <sz val="10"/>
        <color rgb="FF000000"/>
        <rFont val="微軟正黑體"/>
        <family val="2"/>
        <charset val="136"/>
      </rPr>
      <t>去漆劑</t>
    </r>
  </si>
  <si>
    <t>190142</t>
  </si>
  <si>
    <r>
      <rPr>
        <sz val="10"/>
        <color rgb="FF000000"/>
        <rFont val="微軟正黑體"/>
        <family val="2"/>
        <charset val="136"/>
      </rPr>
      <t>皮膜劑</t>
    </r>
  </si>
  <si>
    <t>190143</t>
  </si>
  <si>
    <r>
      <rPr>
        <sz val="10"/>
        <color rgb="FF000000"/>
        <rFont val="微軟正黑體"/>
        <family val="2"/>
        <charset val="136"/>
      </rPr>
      <t>光澤劑</t>
    </r>
  </si>
  <si>
    <t>190144</t>
  </si>
  <si>
    <r>
      <rPr>
        <sz val="10"/>
        <color rgb="FF000000"/>
        <rFont val="微軟正黑體"/>
        <family val="2"/>
        <charset val="136"/>
      </rPr>
      <t>防水料</t>
    </r>
  </si>
  <si>
    <t>190145</t>
  </si>
  <si>
    <r>
      <rPr>
        <sz val="10"/>
        <color rgb="FF000000"/>
        <rFont val="微軟正黑體"/>
        <family val="2"/>
        <charset val="136"/>
      </rPr>
      <t>防火劑</t>
    </r>
  </si>
  <si>
    <t>190146</t>
  </si>
  <si>
    <r>
      <rPr>
        <sz val="10"/>
        <color rgb="FF000000"/>
        <rFont val="微軟正黑體"/>
        <family val="2"/>
        <charset val="136"/>
      </rPr>
      <t>防銹劑</t>
    </r>
  </si>
  <si>
    <t>190147</t>
  </si>
  <si>
    <r>
      <rPr>
        <sz val="10"/>
        <color rgb="FF000000"/>
        <rFont val="微軟正黑體"/>
        <family val="2"/>
        <charset val="136"/>
      </rPr>
      <t>防濕劑</t>
    </r>
    <r>
      <rPr>
        <sz val="10"/>
        <color rgb="FF000000"/>
        <rFont val="Times New Roman"/>
        <family val="1"/>
      </rPr>
      <t>(</t>
    </r>
    <r>
      <rPr>
        <sz val="10"/>
        <color rgb="FF000000"/>
        <rFont val="微軟正黑體"/>
        <family val="2"/>
        <charset val="136"/>
      </rPr>
      <t>乾燥劑</t>
    </r>
    <r>
      <rPr>
        <sz val="10"/>
        <color rgb="FF000000"/>
        <rFont val="Times New Roman"/>
        <family val="1"/>
      </rPr>
      <t>)</t>
    </r>
  </si>
  <si>
    <t>190148</t>
  </si>
  <si>
    <r>
      <rPr>
        <sz val="10"/>
        <color rgb="FF000000"/>
        <rFont val="微軟正黑體"/>
        <family val="2"/>
        <charset val="136"/>
      </rPr>
      <t>防腐劑</t>
    </r>
  </si>
  <si>
    <t>190149</t>
  </si>
  <si>
    <r>
      <rPr>
        <sz val="10"/>
        <color rgb="FF000000"/>
        <rFont val="微軟正黑體"/>
        <family val="2"/>
        <charset val="136"/>
      </rPr>
      <t>除渣劑</t>
    </r>
  </si>
  <si>
    <t>190150</t>
  </si>
  <si>
    <r>
      <rPr>
        <sz val="10"/>
        <color rgb="FF000000"/>
        <rFont val="微軟正黑體"/>
        <family val="2"/>
        <charset val="136"/>
      </rPr>
      <t>乳化劑</t>
    </r>
  </si>
  <si>
    <t>190151</t>
  </si>
  <si>
    <r>
      <rPr>
        <sz val="10"/>
        <color rgb="FF000000"/>
        <rFont val="微軟正黑體"/>
        <family val="2"/>
        <charset val="136"/>
      </rPr>
      <t>固色劑</t>
    </r>
  </si>
  <si>
    <t>190152</t>
  </si>
  <si>
    <r>
      <rPr>
        <sz val="10"/>
        <color rgb="FF000000"/>
        <rFont val="微軟正黑體"/>
        <family val="2"/>
        <charset val="136"/>
      </rPr>
      <t>定影劑</t>
    </r>
  </si>
  <si>
    <t>190153</t>
  </si>
  <si>
    <r>
      <rPr>
        <sz val="10"/>
        <color rgb="FF000000"/>
        <rFont val="微軟正黑體"/>
        <family val="2"/>
        <charset val="136"/>
      </rPr>
      <t>顯影劑</t>
    </r>
  </si>
  <si>
    <t>190154</t>
  </si>
  <si>
    <r>
      <rPr>
        <sz val="10"/>
        <color rgb="FF000000"/>
        <rFont val="微軟正黑體"/>
        <family val="2"/>
        <charset val="136"/>
      </rPr>
      <t>油添加劑</t>
    </r>
  </si>
  <si>
    <t>190155</t>
  </si>
  <si>
    <r>
      <rPr>
        <sz val="10"/>
        <color rgb="FF000000"/>
        <rFont val="微軟正黑體"/>
        <family val="2"/>
        <charset val="136"/>
      </rPr>
      <t>金屬表面浸潤劑</t>
    </r>
  </si>
  <si>
    <t>190156</t>
  </si>
  <si>
    <r>
      <rPr>
        <sz val="10"/>
        <color rgb="FF000000"/>
        <rFont val="微軟正黑體"/>
        <family val="2"/>
        <charset val="136"/>
      </rPr>
      <t>金屬表面處理劑</t>
    </r>
  </si>
  <si>
    <t>190157</t>
  </si>
  <si>
    <r>
      <rPr>
        <sz val="10"/>
        <color rgb="FF000000"/>
        <rFont val="微軟正黑體"/>
        <family val="2"/>
        <charset val="136"/>
      </rPr>
      <t>重金屬捕集劑</t>
    </r>
  </si>
  <si>
    <t>190158</t>
  </si>
  <si>
    <r>
      <rPr>
        <sz val="10"/>
        <color rgb="FF000000"/>
        <rFont val="微軟正黑體"/>
        <family val="2"/>
        <charset val="136"/>
      </rPr>
      <t>促進劑</t>
    </r>
  </si>
  <si>
    <t>190159</t>
  </si>
  <si>
    <r>
      <rPr>
        <sz val="10"/>
        <color rgb="FF000000"/>
        <rFont val="微軟正黑體"/>
        <family val="2"/>
        <charset val="136"/>
      </rPr>
      <t>指示劑</t>
    </r>
  </si>
  <si>
    <t>190160</t>
  </si>
  <si>
    <r>
      <rPr>
        <sz val="10"/>
        <color rgb="FF000000"/>
        <rFont val="微軟正黑體"/>
        <family val="2"/>
        <charset val="136"/>
      </rPr>
      <t>展著劑</t>
    </r>
  </si>
  <si>
    <t>190161</t>
  </si>
  <si>
    <r>
      <rPr>
        <sz val="10"/>
        <color rgb="FF000000"/>
        <rFont val="微軟正黑體"/>
        <family val="2"/>
        <charset val="136"/>
      </rPr>
      <t>紡織漿料</t>
    </r>
  </si>
  <si>
    <t>190163</t>
  </si>
  <si>
    <r>
      <rPr>
        <sz val="10"/>
        <color rgb="FF000000"/>
        <rFont val="微軟正黑體"/>
        <family val="2"/>
        <charset val="136"/>
      </rPr>
      <t>閃光劑</t>
    </r>
  </si>
  <si>
    <t>190164</t>
  </si>
  <si>
    <r>
      <rPr>
        <sz val="10"/>
        <color rgb="FF000000"/>
        <rFont val="微軟正黑體"/>
        <family val="2"/>
        <charset val="136"/>
      </rPr>
      <t>除銹劑</t>
    </r>
  </si>
  <si>
    <t>190165</t>
  </si>
  <si>
    <r>
      <rPr>
        <sz val="10"/>
        <color rgb="FF000000"/>
        <rFont val="微軟正黑體"/>
        <family val="2"/>
        <charset val="136"/>
      </rPr>
      <t>脫脂劑</t>
    </r>
  </si>
  <si>
    <t>190166</t>
  </si>
  <si>
    <r>
      <rPr>
        <sz val="10"/>
        <color rgb="FF000000"/>
        <rFont val="微軟正黑體"/>
        <family val="2"/>
        <charset val="136"/>
      </rPr>
      <t>脫臭劑</t>
    </r>
  </si>
  <si>
    <t>190167</t>
  </si>
  <si>
    <r>
      <rPr>
        <sz val="10"/>
        <color rgb="FF000000"/>
        <rFont val="微軟正黑體"/>
        <family val="2"/>
        <charset val="136"/>
      </rPr>
      <t>脫模劑</t>
    </r>
  </si>
  <si>
    <t>190168</t>
  </si>
  <si>
    <r>
      <rPr>
        <sz val="10"/>
        <color rgb="FF000000"/>
        <rFont val="微軟正黑體"/>
        <family val="2"/>
        <charset val="136"/>
      </rPr>
      <t>脫色劑</t>
    </r>
  </si>
  <si>
    <t>190169</t>
  </si>
  <si>
    <r>
      <rPr>
        <sz val="10"/>
        <color rgb="FF000000"/>
        <rFont val="微軟正黑體"/>
        <family val="2"/>
        <charset val="136"/>
      </rPr>
      <t>媒染劑</t>
    </r>
  </si>
  <si>
    <t>190170</t>
  </si>
  <si>
    <r>
      <rPr>
        <sz val="10"/>
        <color rgb="FF000000"/>
        <rFont val="微軟正黑體"/>
        <family val="2"/>
        <charset val="136"/>
      </rPr>
      <t>植物鞣劑</t>
    </r>
  </si>
  <si>
    <t>190171</t>
  </si>
  <si>
    <r>
      <rPr>
        <sz val="10"/>
        <color rgb="FF000000"/>
        <rFont val="微軟正黑體"/>
        <family val="2"/>
        <charset val="136"/>
      </rPr>
      <t>無機鞣劑</t>
    </r>
  </si>
  <si>
    <t>190172</t>
  </si>
  <si>
    <r>
      <rPr>
        <sz val="10"/>
        <color rgb="FF000000"/>
        <rFont val="微軟正黑體"/>
        <family val="2"/>
        <charset val="136"/>
      </rPr>
      <t>發泡劑</t>
    </r>
  </si>
  <si>
    <t>190173</t>
  </si>
  <si>
    <r>
      <rPr>
        <sz val="10"/>
        <color rgb="FF000000"/>
        <rFont val="微軟正黑體"/>
        <family val="2"/>
        <charset val="136"/>
      </rPr>
      <t>硬化劑</t>
    </r>
  </si>
  <si>
    <t>190174</t>
  </si>
  <si>
    <r>
      <rPr>
        <sz val="10"/>
        <color rgb="FF000000"/>
        <rFont val="微軟正黑體"/>
        <family val="2"/>
        <charset val="136"/>
      </rPr>
      <t>滅火劑</t>
    </r>
  </si>
  <si>
    <t>190175</t>
  </si>
  <si>
    <r>
      <rPr>
        <sz val="10"/>
        <color rgb="FF000000"/>
        <rFont val="微軟正黑體"/>
        <family val="2"/>
        <charset val="136"/>
      </rPr>
      <t>電鍍劑</t>
    </r>
  </si>
  <si>
    <t>190176</t>
  </si>
  <si>
    <r>
      <rPr>
        <sz val="10"/>
        <color rgb="FF000000"/>
        <rFont val="微軟正黑體"/>
        <family val="2"/>
        <charset val="136"/>
      </rPr>
      <t>漂白劑</t>
    </r>
  </si>
  <si>
    <t>190177</t>
  </si>
  <si>
    <r>
      <rPr>
        <sz val="10"/>
        <color rgb="FF000000"/>
        <rFont val="微軟正黑體"/>
        <family val="2"/>
        <charset val="136"/>
      </rPr>
      <t>銲藥</t>
    </r>
    <r>
      <rPr>
        <sz val="10"/>
        <color rgb="FF000000"/>
        <rFont val="Times New Roman"/>
        <family val="1"/>
      </rPr>
      <t>(</t>
    </r>
    <r>
      <rPr>
        <sz val="10"/>
        <color rgb="FF000000"/>
        <rFont val="微軟正黑體"/>
        <family val="2"/>
        <charset val="136"/>
      </rPr>
      <t>助銲劑</t>
    </r>
    <r>
      <rPr>
        <sz val="10"/>
        <color rgb="FF000000"/>
        <rFont val="Times New Roman"/>
        <family val="1"/>
      </rPr>
      <t>)</t>
    </r>
  </si>
  <si>
    <t>190178</t>
  </si>
  <si>
    <r>
      <rPr>
        <sz val="10"/>
        <color rgb="FF000000"/>
        <rFont val="微軟正黑體"/>
        <family val="2"/>
        <charset val="136"/>
      </rPr>
      <t>錫膏</t>
    </r>
  </si>
  <si>
    <t>190179</t>
  </si>
  <si>
    <r>
      <rPr>
        <sz val="10"/>
        <color rgb="FF000000"/>
        <rFont val="微軟正黑體"/>
        <family val="2"/>
        <charset val="136"/>
      </rPr>
      <t>墨輥、橡皮及清洗溶劑</t>
    </r>
  </si>
  <si>
    <t>190181</t>
  </si>
  <si>
    <r>
      <rPr>
        <sz val="10"/>
        <color rgb="FF000000"/>
        <rFont val="微軟正黑體"/>
        <family val="2"/>
        <charset val="136"/>
      </rPr>
      <t>光學用清潔劑</t>
    </r>
  </si>
  <si>
    <t>190183</t>
  </si>
  <si>
    <r>
      <rPr>
        <sz val="10"/>
        <color rgb="FF000000"/>
        <rFont val="微軟正黑體"/>
        <family val="2"/>
        <charset val="136"/>
      </rPr>
      <t>化學機械研液</t>
    </r>
    <r>
      <rPr>
        <sz val="10"/>
        <color rgb="FF000000"/>
        <rFont val="Times New Roman"/>
        <family val="1"/>
      </rPr>
      <t>(CMP)</t>
    </r>
  </si>
  <si>
    <t>190184</t>
  </si>
  <si>
    <r>
      <rPr>
        <sz val="10"/>
        <color rgb="FF000000"/>
        <rFont val="微軟正黑體"/>
        <family val="2"/>
        <charset val="136"/>
      </rPr>
      <t>光阻</t>
    </r>
    <r>
      <rPr>
        <sz val="10"/>
        <color rgb="FF000000"/>
        <rFont val="Times New Roman"/>
        <family val="1"/>
      </rPr>
      <t>(</t>
    </r>
    <r>
      <rPr>
        <sz val="10"/>
        <color rgb="FF000000"/>
        <rFont val="微軟正黑體"/>
        <family val="2"/>
        <charset val="136"/>
      </rPr>
      <t>不含乾膜光阻</t>
    </r>
    <r>
      <rPr>
        <sz val="10"/>
        <color rgb="FF000000"/>
        <rFont val="Times New Roman"/>
        <family val="1"/>
      </rPr>
      <t>)</t>
    </r>
  </si>
  <si>
    <t>190185</t>
  </si>
  <si>
    <r>
      <rPr>
        <sz val="10"/>
        <color rgb="FF000000"/>
        <rFont val="微軟正黑體"/>
        <family val="2"/>
        <charset val="136"/>
      </rPr>
      <t>固態模封材料</t>
    </r>
    <r>
      <rPr>
        <sz val="10"/>
        <color rgb="FF000000"/>
        <rFont val="Times New Roman"/>
        <family val="1"/>
      </rPr>
      <t>(EMC)</t>
    </r>
  </si>
  <si>
    <t>190186</t>
  </si>
  <si>
    <r>
      <rPr>
        <sz val="10"/>
        <color rgb="FF000000"/>
        <rFont val="微軟正黑體"/>
        <family val="2"/>
        <charset val="136"/>
      </rPr>
      <t>剝錫液</t>
    </r>
  </si>
  <si>
    <t>190187</t>
  </si>
  <si>
    <r>
      <rPr>
        <sz val="10"/>
        <color rgb="FF000000"/>
        <rFont val="微軟正黑體"/>
        <family val="2"/>
        <charset val="136"/>
      </rPr>
      <t>氧化物蝕刻液</t>
    </r>
    <r>
      <rPr>
        <sz val="10"/>
        <color rgb="FF000000"/>
        <rFont val="Times New Roman"/>
        <family val="1"/>
      </rPr>
      <t>(BOE)</t>
    </r>
  </si>
  <si>
    <t>190188</t>
  </si>
  <si>
    <r>
      <rPr>
        <sz val="10"/>
        <color rgb="FF000000"/>
        <rFont val="微軟正黑體"/>
        <family val="2"/>
        <charset val="136"/>
      </rPr>
      <t>酸性蝕刻劑</t>
    </r>
  </si>
  <si>
    <t>190189</t>
  </si>
  <si>
    <r>
      <rPr>
        <sz val="10"/>
        <color rgb="FF000000"/>
        <rFont val="微軟正黑體"/>
        <family val="2"/>
        <charset val="136"/>
      </rPr>
      <t>電漿蝕刻劑</t>
    </r>
  </si>
  <si>
    <t>190190</t>
  </si>
  <si>
    <r>
      <rPr>
        <sz val="10"/>
        <color rgb="FF000000"/>
        <rFont val="微軟正黑體"/>
        <family val="2"/>
        <charset val="136"/>
      </rPr>
      <t>鹼性蝕刻劑</t>
    </r>
  </si>
  <si>
    <t>190191</t>
  </si>
  <si>
    <r>
      <rPr>
        <sz val="10"/>
        <color rgb="FF000000"/>
        <rFont val="微軟正黑體"/>
        <family val="2"/>
        <charset val="136"/>
      </rPr>
      <t>非食用動物油脂</t>
    </r>
  </si>
  <si>
    <t>190192</t>
  </si>
  <si>
    <r>
      <rPr>
        <sz val="10"/>
        <color rgb="FF000000"/>
        <rFont val="微軟正黑體"/>
        <family val="2"/>
        <charset val="136"/>
      </rPr>
      <t>亮光蠟</t>
    </r>
  </si>
  <si>
    <t>190193</t>
  </si>
  <si>
    <r>
      <rPr>
        <sz val="10"/>
        <color rgb="FF000000"/>
        <rFont val="微軟正黑體"/>
        <family val="2"/>
        <charset val="136"/>
      </rPr>
      <t>蠟燭</t>
    </r>
  </si>
  <si>
    <t>190194</t>
  </si>
  <si>
    <r>
      <rPr>
        <sz val="10"/>
        <color rgb="FF000000"/>
        <rFont val="微軟正黑體"/>
        <family val="2"/>
        <charset val="136"/>
      </rPr>
      <t>塑蠟</t>
    </r>
  </si>
  <si>
    <t>190195</t>
  </si>
  <si>
    <r>
      <rPr>
        <sz val="10"/>
        <color rgb="FF000000"/>
        <rFont val="微軟正黑體"/>
        <family val="2"/>
        <charset val="136"/>
      </rPr>
      <t>封口蠟</t>
    </r>
  </si>
  <si>
    <t>190196</t>
  </si>
  <si>
    <r>
      <rPr>
        <sz val="10"/>
        <color rgb="FF000000"/>
        <rFont val="微軟正黑體"/>
        <family val="2"/>
        <charset val="136"/>
      </rPr>
      <t>打光蠟</t>
    </r>
  </si>
  <si>
    <t>190197</t>
  </si>
  <si>
    <r>
      <rPr>
        <sz val="10"/>
        <color rgb="FF000000"/>
        <rFont val="微軟正黑體"/>
        <family val="2"/>
        <charset val="136"/>
      </rPr>
      <t>地板蠟</t>
    </r>
  </si>
  <si>
    <t>190198</t>
  </si>
  <si>
    <r>
      <rPr>
        <sz val="10"/>
        <color rgb="FF000000"/>
        <rFont val="微軟正黑體"/>
        <family val="2"/>
        <charset val="136"/>
      </rPr>
      <t>汽車蠟</t>
    </r>
  </si>
  <si>
    <t>190199</t>
  </si>
  <si>
    <r>
      <rPr>
        <sz val="10"/>
        <color rgb="FF000000"/>
        <rFont val="微軟正黑體"/>
        <family val="2"/>
        <charset val="136"/>
      </rPr>
      <t>其他電子工業用化學處理劑</t>
    </r>
  </si>
  <si>
    <t>190200</t>
  </si>
  <si>
    <r>
      <rPr>
        <sz val="10"/>
        <color rgb="FF000000"/>
        <rFont val="微軟正黑體"/>
        <family val="2"/>
        <charset val="136"/>
      </rPr>
      <t>非食用植物油脂</t>
    </r>
  </si>
  <si>
    <t>190201</t>
  </si>
  <si>
    <r>
      <rPr>
        <sz val="10"/>
        <color rgb="FF000000"/>
        <rFont val="微軟正黑體"/>
        <family val="2"/>
        <charset val="136"/>
      </rPr>
      <t>鞋油</t>
    </r>
  </si>
  <si>
    <t>190202</t>
  </si>
  <si>
    <r>
      <rPr>
        <sz val="10"/>
        <color rgb="FF000000"/>
        <rFont val="微軟正黑體"/>
        <family val="2"/>
        <charset val="136"/>
      </rPr>
      <t>精油</t>
    </r>
  </si>
  <si>
    <t>190203</t>
  </si>
  <si>
    <r>
      <rPr>
        <sz val="10"/>
        <color rgb="FF000000"/>
        <rFont val="微軟正黑體"/>
        <family val="2"/>
        <charset val="136"/>
      </rPr>
      <t>天然精油</t>
    </r>
  </si>
  <si>
    <t>190204</t>
  </si>
  <si>
    <r>
      <rPr>
        <sz val="10"/>
        <color rgb="FF000000"/>
        <rFont val="微軟正黑體"/>
        <family val="2"/>
        <charset val="136"/>
      </rPr>
      <t>保革油</t>
    </r>
  </si>
  <si>
    <t>190205</t>
  </si>
  <si>
    <r>
      <rPr>
        <sz val="10"/>
        <color rgb="FF000000"/>
        <rFont val="微軟正黑體"/>
        <family val="2"/>
        <charset val="136"/>
      </rPr>
      <t>胡桃油</t>
    </r>
  </si>
  <si>
    <t>190206</t>
  </si>
  <si>
    <r>
      <rPr>
        <sz val="10"/>
        <color rgb="FF000000"/>
        <rFont val="微軟正黑體"/>
        <family val="2"/>
        <charset val="136"/>
      </rPr>
      <t>香茅油</t>
    </r>
  </si>
  <si>
    <t>190207</t>
  </si>
  <si>
    <r>
      <rPr>
        <sz val="10"/>
        <color rgb="FF000000"/>
        <rFont val="微軟正黑體"/>
        <family val="2"/>
        <charset val="136"/>
      </rPr>
      <t>冬青油</t>
    </r>
  </si>
  <si>
    <t>190208</t>
  </si>
  <si>
    <r>
      <rPr>
        <sz val="10"/>
        <color rgb="FF000000"/>
        <rFont val="微軟正黑體"/>
        <family val="2"/>
        <charset val="136"/>
      </rPr>
      <t>薄荷油</t>
    </r>
  </si>
  <si>
    <t>190209</t>
  </si>
  <si>
    <r>
      <rPr>
        <sz val="10"/>
        <color rgb="FF000000"/>
        <rFont val="微軟正黑體"/>
        <family val="2"/>
        <charset val="136"/>
      </rPr>
      <t>荏油</t>
    </r>
  </si>
  <si>
    <t>190210</t>
  </si>
  <si>
    <r>
      <rPr>
        <sz val="10"/>
        <color rgb="FF000000"/>
        <rFont val="微軟正黑體"/>
        <family val="2"/>
        <charset val="136"/>
      </rPr>
      <t>魚油</t>
    </r>
  </si>
  <si>
    <t>190211</t>
  </si>
  <si>
    <r>
      <rPr>
        <sz val="10"/>
        <color rgb="FF000000"/>
        <rFont val="微軟正黑體"/>
        <family val="2"/>
        <charset val="136"/>
      </rPr>
      <t>鯨油</t>
    </r>
  </si>
  <si>
    <t>190212</t>
  </si>
  <si>
    <r>
      <rPr>
        <sz val="10"/>
        <color rgb="FF000000"/>
        <rFont val="微軟正黑體"/>
        <family val="2"/>
        <charset val="136"/>
      </rPr>
      <t>桐油</t>
    </r>
  </si>
  <si>
    <t>190213</t>
  </si>
  <si>
    <r>
      <rPr>
        <sz val="10"/>
        <color rgb="FF000000"/>
        <rFont val="微軟正黑體"/>
        <family val="2"/>
        <charset val="136"/>
      </rPr>
      <t>環氧化油</t>
    </r>
  </si>
  <si>
    <t>190214</t>
  </si>
  <si>
    <r>
      <rPr>
        <sz val="10"/>
        <color rgb="FF000000"/>
        <rFont val="微軟正黑體"/>
        <family val="2"/>
        <charset val="136"/>
      </rPr>
      <t>碳粉</t>
    </r>
  </si>
  <si>
    <t>190215</t>
  </si>
  <si>
    <r>
      <rPr>
        <sz val="10"/>
        <color rgb="FF000000"/>
        <rFont val="微軟正黑體"/>
        <family val="2"/>
        <charset val="136"/>
      </rPr>
      <t>ＦＲＰ纖維強化熱固性強塑膠</t>
    </r>
  </si>
  <si>
    <t>190216</t>
  </si>
  <si>
    <r>
      <rPr>
        <sz val="10"/>
        <color rgb="FF000000"/>
        <rFont val="微軟正黑體"/>
        <family val="2"/>
        <charset val="136"/>
      </rPr>
      <t>ＦＲＴＰ纖維強化熱塑性塑膠</t>
    </r>
  </si>
  <si>
    <t>190217</t>
  </si>
  <si>
    <r>
      <rPr>
        <sz val="10"/>
        <color rgb="FF000000"/>
        <rFont val="微軟正黑體"/>
        <family val="2"/>
        <charset val="136"/>
      </rPr>
      <t>活性碳</t>
    </r>
  </si>
  <si>
    <t>190218</t>
  </si>
  <si>
    <r>
      <rPr>
        <sz val="10"/>
        <color rgb="FF000000"/>
        <rFont val="微軟正黑體"/>
        <family val="2"/>
        <charset val="136"/>
      </rPr>
      <t>黑煙膠</t>
    </r>
  </si>
  <si>
    <t>190219</t>
  </si>
  <si>
    <r>
      <rPr>
        <sz val="10"/>
        <color rgb="FF000000"/>
        <rFont val="微軟正黑體"/>
        <family val="2"/>
        <charset val="136"/>
      </rPr>
      <t>天然橡膠</t>
    </r>
  </si>
  <si>
    <t>190220</t>
  </si>
  <si>
    <r>
      <rPr>
        <sz val="10"/>
        <color rgb="FF000000"/>
        <rFont val="微軟正黑體"/>
        <family val="2"/>
        <charset val="136"/>
      </rPr>
      <t>塑型膠料</t>
    </r>
  </si>
  <si>
    <t>190221</t>
  </si>
  <si>
    <r>
      <rPr>
        <sz val="10"/>
        <color rgb="FF000000"/>
        <rFont val="微軟正黑體"/>
        <family val="2"/>
        <charset val="136"/>
      </rPr>
      <t>補胎膠</t>
    </r>
  </si>
  <si>
    <t>190222</t>
  </si>
  <si>
    <r>
      <rPr>
        <sz val="10"/>
        <color rgb="FF000000"/>
        <rFont val="微軟正黑體"/>
        <family val="2"/>
        <charset val="136"/>
      </rPr>
      <t>印刷版用膠</t>
    </r>
  </si>
  <si>
    <t>190223</t>
  </si>
  <si>
    <r>
      <rPr>
        <sz val="10"/>
        <color rgb="FF000000"/>
        <rFont val="微軟正黑體"/>
        <family val="2"/>
        <charset val="136"/>
      </rPr>
      <t>尿素膠</t>
    </r>
  </si>
  <si>
    <t>190224</t>
  </si>
  <si>
    <r>
      <rPr>
        <sz val="10"/>
        <color rgb="FF000000"/>
        <rFont val="微軟正黑體"/>
        <family val="2"/>
        <charset val="136"/>
      </rPr>
      <t>動物膠</t>
    </r>
  </si>
  <si>
    <t>190225</t>
  </si>
  <si>
    <r>
      <rPr>
        <sz val="10"/>
        <color rgb="FF000000"/>
        <rFont val="微軟正黑體"/>
        <family val="2"/>
        <charset val="136"/>
      </rPr>
      <t>魚膠</t>
    </r>
  </si>
  <si>
    <t>190226</t>
  </si>
  <si>
    <r>
      <rPr>
        <sz val="10"/>
        <color rgb="FF000000"/>
        <rFont val="微軟正黑體"/>
        <family val="2"/>
        <charset val="136"/>
      </rPr>
      <t>工業用衍生澱粉</t>
    </r>
  </si>
  <si>
    <t>190227</t>
  </si>
  <si>
    <r>
      <rPr>
        <sz val="10"/>
        <color rgb="FF000000"/>
        <rFont val="微軟正黑體"/>
        <family val="2"/>
        <charset val="136"/>
      </rPr>
      <t>感光劑</t>
    </r>
  </si>
  <si>
    <t>190228</t>
  </si>
  <si>
    <r>
      <rPr>
        <sz val="10"/>
        <color rgb="FF000000"/>
        <rFont val="微軟正黑體"/>
        <family val="2"/>
        <charset val="136"/>
      </rPr>
      <t>感光片</t>
    </r>
  </si>
  <si>
    <t>190229</t>
  </si>
  <si>
    <r>
      <rPr>
        <sz val="10"/>
        <color rgb="FF000000"/>
        <rFont val="微軟正黑體"/>
        <family val="2"/>
        <charset val="136"/>
      </rPr>
      <t>底片</t>
    </r>
    <r>
      <rPr>
        <sz val="10"/>
        <color rgb="FF000000"/>
        <rFont val="Times New Roman"/>
        <family val="1"/>
      </rPr>
      <t>(</t>
    </r>
    <r>
      <rPr>
        <sz val="10"/>
        <color rgb="FF000000"/>
        <rFont val="微軟正黑體"/>
        <family val="2"/>
        <charset val="136"/>
      </rPr>
      <t>膠捲</t>
    </r>
    <r>
      <rPr>
        <sz val="10"/>
        <color rgb="FF000000"/>
        <rFont val="Times New Roman"/>
        <family val="1"/>
      </rPr>
      <t>)</t>
    </r>
  </si>
  <si>
    <t>190230</t>
  </si>
  <si>
    <r>
      <rPr>
        <sz val="10"/>
        <color rgb="FF000000"/>
        <rFont val="微軟正黑體"/>
        <family val="2"/>
        <charset val="136"/>
      </rPr>
      <t>無機試藥</t>
    </r>
  </si>
  <si>
    <t>190231</t>
  </si>
  <si>
    <r>
      <rPr>
        <sz val="10"/>
        <color rgb="FF000000"/>
        <rFont val="微軟正黑體"/>
        <family val="2"/>
        <charset val="136"/>
      </rPr>
      <t>有機試藥</t>
    </r>
  </si>
  <si>
    <t>190232</t>
  </si>
  <si>
    <r>
      <rPr>
        <sz val="10"/>
        <color rgb="FF000000"/>
        <rFont val="微軟正黑體"/>
        <family val="2"/>
        <charset val="136"/>
      </rPr>
      <t>樟腦</t>
    </r>
  </si>
  <si>
    <t>190233</t>
  </si>
  <si>
    <r>
      <rPr>
        <sz val="10"/>
        <color rgb="FF000000"/>
        <rFont val="微軟正黑體"/>
        <family val="2"/>
        <charset val="136"/>
      </rPr>
      <t>墨水</t>
    </r>
  </si>
  <si>
    <t>190234</t>
  </si>
  <si>
    <r>
      <rPr>
        <sz val="10"/>
        <color rgb="FF000000"/>
        <rFont val="微軟正黑體"/>
        <family val="2"/>
        <charset val="136"/>
      </rPr>
      <t>墨汁</t>
    </r>
  </si>
  <si>
    <t>190235</t>
  </si>
  <si>
    <r>
      <rPr>
        <sz val="10"/>
        <color rgb="FF000000"/>
        <rFont val="微軟正黑體"/>
        <family val="2"/>
        <charset val="136"/>
      </rPr>
      <t>擦銅膏</t>
    </r>
  </si>
  <si>
    <t>190236</t>
  </si>
  <si>
    <r>
      <rPr>
        <sz val="10"/>
        <color rgb="FF000000"/>
        <rFont val="微軟正黑體"/>
        <family val="2"/>
        <charset val="136"/>
      </rPr>
      <t>薄荷腦</t>
    </r>
  </si>
  <si>
    <t>190237</t>
  </si>
  <si>
    <r>
      <rPr>
        <sz val="10"/>
        <color rgb="FF000000"/>
        <rFont val="微軟正黑體"/>
        <family val="2"/>
        <charset val="136"/>
      </rPr>
      <t>打光粉</t>
    </r>
  </si>
  <si>
    <t>190238</t>
  </si>
  <si>
    <r>
      <rPr>
        <sz val="10"/>
        <color rgb="FF000000"/>
        <rFont val="微軟正黑體"/>
        <family val="2"/>
        <charset val="136"/>
      </rPr>
      <t>潤滑粉</t>
    </r>
  </si>
  <si>
    <t>190239</t>
  </si>
  <si>
    <r>
      <rPr>
        <sz val="10"/>
        <color rgb="FF000000"/>
        <rFont val="微軟正黑體"/>
        <family val="2"/>
        <charset val="136"/>
      </rPr>
      <t>冷媒</t>
    </r>
  </si>
  <si>
    <t>190241</t>
  </si>
  <si>
    <r>
      <rPr>
        <sz val="10"/>
        <color rgb="FF000000"/>
        <rFont val="微軟正黑體"/>
        <family val="2"/>
        <charset val="136"/>
      </rPr>
      <t>偶氮染料</t>
    </r>
  </si>
  <si>
    <t>190242</t>
  </si>
  <si>
    <r>
      <rPr>
        <sz val="10"/>
        <color rgb="FF000000"/>
        <rFont val="微軟正黑體"/>
        <family val="2"/>
        <charset val="136"/>
      </rPr>
      <t>靛染料</t>
    </r>
  </si>
  <si>
    <t>190243</t>
  </si>
  <si>
    <r>
      <rPr>
        <sz val="10"/>
        <color rgb="FF000000"/>
        <rFont val="微軟正黑體"/>
        <family val="2"/>
        <charset val="136"/>
      </rPr>
      <t>顏料</t>
    </r>
    <r>
      <rPr>
        <sz val="10"/>
        <color rgb="FF000000"/>
        <rFont val="Times New Roman"/>
        <family val="1"/>
      </rPr>
      <t>(</t>
    </r>
    <r>
      <rPr>
        <sz val="10"/>
        <color rgb="FF000000"/>
        <rFont val="微軟正黑體"/>
        <family val="2"/>
        <charset val="136"/>
      </rPr>
      <t>藍</t>
    </r>
    <r>
      <rPr>
        <sz val="10"/>
        <color rgb="FF000000"/>
        <rFont val="Times New Roman"/>
        <family val="1"/>
      </rPr>
      <t>)</t>
    </r>
    <r>
      <rPr>
        <sz val="10"/>
        <color rgb="FF000000"/>
        <rFont val="微軟正黑體"/>
        <family val="2"/>
        <charset val="136"/>
      </rPr>
      <t>－普魯士藍</t>
    </r>
  </si>
  <si>
    <t>190244</t>
  </si>
  <si>
    <r>
      <rPr>
        <sz val="10"/>
        <color rgb="FF000000"/>
        <rFont val="微軟正黑體"/>
        <family val="2"/>
        <charset val="136"/>
      </rPr>
      <t>顏料</t>
    </r>
    <r>
      <rPr>
        <sz val="10"/>
        <color rgb="FF000000"/>
        <rFont val="Times New Roman"/>
        <family val="1"/>
      </rPr>
      <t>(</t>
    </r>
    <r>
      <rPr>
        <sz val="10"/>
        <color rgb="FF000000"/>
        <rFont val="微軟正黑體"/>
        <family val="2"/>
        <charset val="136"/>
      </rPr>
      <t>藍</t>
    </r>
    <r>
      <rPr>
        <sz val="10"/>
        <color rgb="FF000000"/>
        <rFont val="Times New Roman"/>
        <family val="1"/>
      </rPr>
      <t>)</t>
    </r>
    <r>
      <rPr>
        <sz val="10"/>
        <color rgb="FF000000"/>
        <rFont val="微軟正黑體"/>
        <family val="2"/>
        <charset val="136"/>
      </rPr>
      <t>－群青</t>
    </r>
  </si>
  <si>
    <t>190245</t>
  </si>
  <si>
    <r>
      <rPr>
        <sz val="10"/>
        <color rgb="FF000000"/>
        <rFont val="微軟正黑體"/>
        <family val="2"/>
        <charset val="136"/>
      </rPr>
      <t>有機顏料－不溶料</t>
    </r>
  </si>
  <si>
    <t>190246</t>
  </si>
  <si>
    <r>
      <rPr>
        <sz val="10"/>
        <color rgb="FF000000"/>
        <rFont val="微軟正黑體"/>
        <family val="2"/>
        <charset val="136"/>
      </rPr>
      <t>有機顏料－沈澱色素</t>
    </r>
  </si>
  <si>
    <t>190247</t>
  </si>
  <si>
    <r>
      <rPr>
        <sz val="10"/>
        <color rgb="FF000000"/>
        <rFont val="微軟正黑體"/>
        <family val="2"/>
        <charset val="136"/>
      </rPr>
      <t>顏料</t>
    </r>
    <r>
      <rPr>
        <sz val="10"/>
        <color rgb="FF000000"/>
        <rFont val="Times New Roman"/>
        <family val="1"/>
      </rPr>
      <t>(</t>
    </r>
    <r>
      <rPr>
        <sz val="10"/>
        <color rgb="FF000000"/>
        <rFont val="微軟正黑體"/>
        <family val="2"/>
        <charset val="136"/>
      </rPr>
      <t>白</t>
    </r>
    <r>
      <rPr>
        <sz val="10"/>
        <color rgb="FF000000"/>
        <rFont val="Times New Roman"/>
        <family val="1"/>
      </rPr>
      <t>)</t>
    </r>
    <r>
      <rPr>
        <sz val="10"/>
        <color rgb="FF000000"/>
        <rFont val="微軟正黑體"/>
        <family val="2"/>
        <charset val="136"/>
      </rPr>
      <t>－鉛白</t>
    </r>
  </si>
  <si>
    <t>190248</t>
  </si>
  <si>
    <r>
      <rPr>
        <sz val="10"/>
        <color rgb="FF000000"/>
        <rFont val="微軟正黑體"/>
        <family val="2"/>
        <charset val="136"/>
      </rPr>
      <t>顏料</t>
    </r>
    <r>
      <rPr>
        <sz val="10"/>
        <color rgb="FF000000"/>
        <rFont val="Times New Roman"/>
        <family val="1"/>
      </rPr>
      <t>(</t>
    </r>
    <r>
      <rPr>
        <sz val="10"/>
        <color rgb="FF000000"/>
        <rFont val="微軟正黑體"/>
        <family val="2"/>
        <charset val="136"/>
      </rPr>
      <t>白</t>
    </r>
    <r>
      <rPr>
        <sz val="10"/>
        <color rgb="FF000000"/>
        <rFont val="Times New Roman"/>
        <family val="1"/>
      </rPr>
      <t>)</t>
    </r>
    <r>
      <rPr>
        <sz val="10"/>
        <color rgb="FF000000"/>
        <rFont val="微軟正黑體"/>
        <family val="2"/>
        <charset val="136"/>
      </rPr>
      <t>－鋅白</t>
    </r>
  </si>
  <si>
    <t>190249</t>
  </si>
  <si>
    <r>
      <rPr>
        <sz val="10"/>
        <color rgb="FF000000"/>
        <rFont val="微軟正黑體"/>
        <family val="2"/>
        <charset val="136"/>
      </rPr>
      <t>顏料</t>
    </r>
    <r>
      <rPr>
        <sz val="10"/>
        <color rgb="FF000000"/>
        <rFont val="Times New Roman"/>
        <family val="1"/>
      </rPr>
      <t>(</t>
    </r>
    <r>
      <rPr>
        <sz val="10"/>
        <color rgb="FF000000"/>
        <rFont val="微軟正黑體"/>
        <family val="2"/>
        <charset val="136"/>
      </rPr>
      <t>白</t>
    </r>
    <r>
      <rPr>
        <sz val="10"/>
        <color rgb="FF000000"/>
        <rFont val="Times New Roman"/>
        <family val="1"/>
      </rPr>
      <t>)</t>
    </r>
    <r>
      <rPr>
        <sz val="10"/>
        <color rgb="FF000000"/>
        <rFont val="微軟正黑體"/>
        <family val="2"/>
        <charset val="136"/>
      </rPr>
      <t>－鋅鋇白</t>
    </r>
  </si>
  <si>
    <t>190250</t>
  </si>
  <si>
    <r>
      <rPr>
        <sz val="10"/>
        <color rgb="FF000000"/>
        <rFont val="微軟正黑體"/>
        <family val="2"/>
        <charset val="136"/>
      </rPr>
      <t>顏料</t>
    </r>
    <r>
      <rPr>
        <sz val="10"/>
        <color rgb="FF000000"/>
        <rFont val="Times New Roman"/>
        <family val="1"/>
      </rPr>
      <t>(</t>
    </r>
    <r>
      <rPr>
        <sz val="10"/>
        <color rgb="FF000000"/>
        <rFont val="微軟正黑體"/>
        <family val="2"/>
        <charset val="136"/>
      </rPr>
      <t>白</t>
    </r>
    <r>
      <rPr>
        <sz val="10"/>
        <color rgb="FF000000"/>
        <rFont val="Times New Roman"/>
        <family val="1"/>
      </rPr>
      <t>)</t>
    </r>
    <r>
      <rPr>
        <sz val="10"/>
        <color rgb="FF000000"/>
        <rFont val="微軟正黑體"/>
        <family val="2"/>
        <charset val="136"/>
      </rPr>
      <t>－鈦白粉</t>
    </r>
  </si>
  <si>
    <t>190251</t>
  </si>
  <si>
    <r>
      <rPr>
        <sz val="10"/>
        <color rgb="FF000000"/>
        <rFont val="微軟正黑體"/>
        <family val="2"/>
        <charset val="136"/>
      </rPr>
      <t>顏料</t>
    </r>
    <r>
      <rPr>
        <sz val="10"/>
        <color rgb="FF000000"/>
        <rFont val="Times New Roman"/>
        <family val="1"/>
      </rPr>
      <t>(</t>
    </r>
    <r>
      <rPr>
        <sz val="10"/>
        <color rgb="FF000000"/>
        <rFont val="微軟正黑體"/>
        <family val="2"/>
        <charset val="136"/>
      </rPr>
      <t>紅</t>
    </r>
    <r>
      <rPr>
        <sz val="10"/>
        <color rgb="FF000000"/>
        <rFont val="Times New Roman"/>
        <family val="1"/>
      </rPr>
      <t>)</t>
    </r>
    <r>
      <rPr>
        <sz val="10"/>
        <color rgb="FF000000"/>
        <rFont val="微軟正黑體"/>
        <family val="2"/>
        <charset val="136"/>
      </rPr>
      <t>－鈣紅</t>
    </r>
  </si>
  <si>
    <t>190252</t>
  </si>
  <si>
    <r>
      <rPr>
        <sz val="10"/>
        <color rgb="FF000000"/>
        <rFont val="微軟正黑體"/>
        <family val="2"/>
        <charset val="136"/>
      </rPr>
      <t>顏料</t>
    </r>
    <r>
      <rPr>
        <sz val="10"/>
        <color rgb="FF000000"/>
        <rFont val="Times New Roman"/>
        <family val="1"/>
      </rPr>
      <t>(</t>
    </r>
    <r>
      <rPr>
        <sz val="10"/>
        <color rgb="FF000000"/>
        <rFont val="微軟正黑體"/>
        <family val="2"/>
        <charset val="136"/>
      </rPr>
      <t>紅</t>
    </r>
    <r>
      <rPr>
        <sz val="10"/>
        <color rgb="FF000000"/>
        <rFont val="Times New Roman"/>
        <family val="1"/>
      </rPr>
      <t>)</t>
    </r>
    <r>
      <rPr>
        <sz val="10"/>
        <color rgb="FF000000"/>
        <rFont val="微軟正黑體"/>
        <family val="2"/>
        <charset val="136"/>
      </rPr>
      <t>－銀硃</t>
    </r>
  </si>
  <si>
    <t>190253</t>
  </si>
  <si>
    <r>
      <rPr>
        <sz val="10"/>
        <color rgb="FF000000"/>
        <rFont val="微軟正黑體"/>
        <family val="2"/>
        <charset val="136"/>
      </rPr>
      <t>顏料</t>
    </r>
    <r>
      <rPr>
        <sz val="10"/>
        <color rgb="FF000000"/>
        <rFont val="Times New Roman"/>
        <family val="1"/>
      </rPr>
      <t>(</t>
    </r>
    <r>
      <rPr>
        <sz val="10"/>
        <color rgb="FF000000"/>
        <rFont val="微軟正黑體"/>
        <family val="2"/>
        <charset val="136"/>
      </rPr>
      <t>紅</t>
    </r>
    <r>
      <rPr>
        <sz val="10"/>
        <color rgb="FF000000"/>
        <rFont val="Times New Roman"/>
        <family val="1"/>
      </rPr>
      <t>)</t>
    </r>
    <r>
      <rPr>
        <sz val="10"/>
        <color rgb="FF000000"/>
        <rFont val="微軟正黑體"/>
        <family val="2"/>
        <charset val="136"/>
      </rPr>
      <t>－鐵丹</t>
    </r>
  </si>
  <si>
    <t>190254</t>
  </si>
  <si>
    <r>
      <rPr>
        <sz val="10"/>
        <color rgb="FF000000"/>
        <rFont val="微軟正黑體"/>
        <family val="2"/>
        <charset val="136"/>
      </rPr>
      <t>顏料</t>
    </r>
    <r>
      <rPr>
        <sz val="10"/>
        <color rgb="FF000000"/>
        <rFont val="Times New Roman"/>
        <family val="1"/>
      </rPr>
      <t>(</t>
    </r>
    <r>
      <rPr>
        <sz val="10"/>
        <color rgb="FF000000"/>
        <rFont val="微軟正黑體"/>
        <family val="2"/>
        <charset val="136"/>
      </rPr>
      <t>紅</t>
    </r>
    <r>
      <rPr>
        <sz val="10"/>
        <color rgb="FF000000"/>
        <rFont val="Times New Roman"/>
        <family val="1"/>
      </rPr>
      <t>)</t>
    </r>
    <r>
      <rPr>
        <sz val="10"/>
        <color rgb="FF000000"/>
        <rFont val="微軟正黑體"/>
        <family val="2"/>
        <charset val="136"/>
      </rPr>
      <t>－鹼性鉻酸鉛</t>
    </r>
  </si>
  <si>
    <t>190255</t>
  </si>
  <si>
    <r>
      <rPr>
        <sz val="10"/>
        <color rgb="FF000000"/>
        <rFont val="微軟正黑體"/>
        <family val="2"/>
        <charset val="136"/>
      </rPr>
      <t>顏料</t>
    </r>
    <r>
      <rPr>
        <sz val="10"/>
        <color rgb="FF000000"/>
        <rFont val="Times New Roman"/>
        <family val="1"/>
      </rPr>
      <t>(</t>
    </r>
    <r>
      <rPr>
        <sz val="10"/>
        <color rgb="FF000000"/>
        <rFont val="微軟正黑體"/>
        <family val="2"/>
        <charset val="136"/>
      </rPr>
      <t>黃</t>
    </r>
    <r>
      <rPr>
        <sz val="10"/>
        <color rgb="FF000000"/>
        <rFont val="Times New Roman"/>
        <family val="1"/>
      </rPr>
      <t>)</t>
    </r>
    <r>
      <rPr>
        <sz val="10"/>
        <color rgb="FF000000"/>
        <rFont val="微軟正黑體"/>
        <family val="2"/>
        <charset val="136"/>
      </rPr>
      <t>－鉻黃</t>
    </r>
  </si>
  <si>
    <t>190256</t>
  </si>
  <si>
    <r>
      <rPr>
        <sz val="10"/>
        <color rgb="FF000000"/>
        <rFont val="微軟正黑體"/>
        <family val="2"/>
        <charset val="136"/>
      </rPr>
      <t>顏料</t>
    </r>
    <r>
      <rPr>
        <sz val="10"/>
        <color rgb="FF000000"/>
        <rFont val="Times New Roman"/>
        <family val="1"/>
      </rPr>
      <t>(</t>
    </r>
    <r>
      <rPr>
        <sz val="10"/>
        <color rgb="FF000000"/>
        <rFont val="微軟正黑體"/>
        <family val="2"/>
        <charset val="136"/>
      </rPr>
      <t>黃</t>
    </r>
    <r>
      <rPr>
        <sz val="10"/>
        <color rgb="FF000000"/>
        <rFont val="Times New Roman"/>
        <family val="1"/>
      </rPr>
      <t>)</t>
    </r>
    <r>
      <rPr>
        <sz val="10"/>
        <color rgb="FF000000"/>
        <rFont val="微軟正黑體"/>
        <family val="2"/>
        <charset val="136"/>
      </rPr>
      <t>－鋅黃</t>
    </r>
  </si>
  <si>
    <t>190257</t>
  </si>
  <si>
    <r>
      <rPr>
        <sz val="10"/>
        <color rgb="FF000000"/>
        <rFont val="微軟正黑體"/>
        <family val="2"/>
        <charset val="136"/>
      </rPr>
      <t>顏料</t>
    </r>
    <r>
      <rPr>
        <sz val="10"/>
        <color rgb="FF000000"/>
        <rFont val="Times New Roman"/>
        <family val="1"/>
      </rPr>
      <t>(</t>
    </r>
    <r>
      <rPr>
        <sz val="10"/>
        <color rgb="FF000000"/>
        <rFont val="微軟正黑體"/>
        <family val="2"/>
        <charset val="136"/>
      </rPr>
      <t>黑</t>
    </r>
    <r>
      <rPr>
        <sz val="10"/>
        <color rgb="FF000000"/>
        <rFont val="Times New Roman"/>
        <family val="1"/>
      </rPr>
      <t>)</t>
    </r>
    <r>
      <rPr>
        <sz val="10"/>
        <color rgb="FF000000"/>
        <rFont val="微軟正黑體"/>
        <family val="2"/>
        <charset val="136"/>
      </rPr>
      <t>－碳系黑色顏料</t>
    </r>
  </si>
  <si>
    <t>190258</t>
  </si>
  <si>
    <r>
      <rPr>
        <sz val="10"/>
        <color rgb="FF000000"/>
        <rFont val="微軟正黑體"/>
        <family val="2"/>
        <charset val="136"/>
      </rPr>
      <t>顏料</t>
    </r>
    <r>
      <rPr>
        <sz val="10"/>
        <color rgb="FF000000"/>
        <rFont val="Times New Roman"/>
        <family val="1"/>
      </rPr>
      <t>(</t>
    </r>
    <r>
      <rPr>
        <sz val="10"/>
        <color rgb="FF000000"/>
        <rFont val="微軟正黑體"/>
        <family val="2"/>
        <charset val="136"/>
      </rPr>
      <t>綠</t>
    </r>
    <r>
      <rPr>
        <sz val="10"/>
        <color rgb="FF000000"/>
        <rFont val="Times New Roman"/>
        <family val="1"/>
      </rPr>
      <t>)</t>
    </r>
    <r>
      <rPr>
        <sz val="10"/>
        <color rgb="FF000000"/>
        <rFont val="微軟正黑體"/>
        <family val="2"/>
        <charset val="136"/>
      </rPr>
      <t>－氧化鉻</t>
    </r>
  </si>
  <si>
    <t>190264</t>
  </si>
  <si>
    <r>
      <rPr>
        <sz val="10"/>
        <color rgb="FF000000"/>
        <rFont val="微軟正黑體"/>
        <family val="2"/>
        <charset val="136"/>
      </rPr>
      <t>合成樹脂塗料</t>
    </r>
  </si>
  <si>
    <t>190265</t>
  </si>
  <si>
    <r>
      <rPr>
        <sz val="10"/>
        <color rgb="FF000000"/>
        <rFont val="微軟正黑體"/>
        <family val="2"/>
        <charset val="136"/>
      </rPr>
      <t>透明油性清漆</t>
    </r>
  </si>
  <si>
    <t>190266</t>
  </si>
  <si>
    <r>
      <rPr>
        <sz val="10"/>
        <color rgb="FF000000"/>
        <rFont val="微軟正黑體"/>
        <family val="2"/>
        <charset val="136"/>
      </rPr>
      <t>透明酒精性清漆</t>
    </r>
  </si>
  <si>
    <t>190267</t>
  </si>
  <si>
    <r>
      <rPr>
        <sz val="10"/>
        <color rgb="FF000000"/>
        <rFont val="微軟正黑體"/>
        <family val="2"/>
        <charset val="136"/>
      </rPr>
      <t>透明纖維素假漆</t>
    </r>
  </si>
  <si>
    <t>190268</t>
  </si>
  <si>
    <r>
      <rPr>
        <sz val="10"/>
        <color rgb="FF000000"/>
        <rFont val="微軟正黑體"/>
        <family val="2"/>
        <charset val="136"/>
      </rPr>
      <t>有色油性塗料</t>
    </r>
  </si>
  <si>
    <t>190269</t>
  </si>
  <si>
    <r>
      <rPr>
        <sz val="10"/>
        <color rgb="FF000000"/>
        <rFont val="微軟正黑體"/>
        <family val="2"/>
        <charset val="136"/>
      </rPr>
      <t>有色瓷漆塗料</t>
    </r>
  </si>
  <si>
    <t>190270</t>
  </si>
  <si>
    <r>
      <rPr>
        <sz val="10"/>
        <color rgb="FF000000"/>
        <rFont val="微軟正黑體"/>
        <family val="2"/>
        <charset val="136"/>
      </rPr>
      <t>天然清漆塗料</t>
    </r>
  </si>
  <si>
    <t>190271</t>
  </si>
  <si>
    <r>
      <rPr>
        <sz val="10"/>
        <color rgb="FF000000"/>
        <rFont val="微軟正黑體"/>
        <family val="2"/>
        <charset val="136"/>
      </rPr>
      <t>有色乳化塗料</t>
    </r>
  </si>
  <si>
    <t>190272</t>
  </si>
  <si>
    <r>
      <rPr>
        <sz val="10"/>
        <color rgb="FF000000"/>
        <rFont val="微軟正黑體"/>
        <family val="2"/>
        <charset val="136"/>
      </rPr>
      <t>有色膠漿塗料</t>
    </r>
  </si>
  <si>
    <t>190273</t>
  </si>
  <si>
    <r>
      <rPr>
        <sz val="10"/>
        <color rgb="FF000000"/>
        <rFont val="微軟正黑體"/>
        <family val="2"/>
        <charset val="136"/>
      </rPr>
      <t>抗光性塗料</t>
    </r>
  </si>
  <si>
    <t>190275</t>
  </si>
  <si>
    <r>
      <rPr>
        <sz val="10"/>
        <color rgb="FF000000"/>
        <rFont val="微軟正黑體"/>
        <family val="2"/>
        <charset val="136"/>
      </rPr>
      <t>衣料用洗劑</t>
    </r>
  </si>
  <si>
    <t>190277</t>
  </si>
  <si>
    <r>
      <rPr>
        <sz val="10"/>
        <color rgb="FF000000"/>
        <rFont val="微軟正黑體"/>
        <family val="2"/>
        <charset val="136"/>
      </rPr>
      <t>浴廁用洗劑</t>
    </r>
  </si>
  <si>
    <t>190278</t>
  </si>
  <si>
    <r>
      <rPr>
        <sz val="10"/>
        <color rgb="FF000000"/>
        <rFont val="微軟正黑體"/>
        <family val="2"/>
        <charset val="136"/>
      </rPr>
      <t>乾粉滅火藥劑</t>
    </r>
  </si>
  <si>
    <t>190280</t>
  </si>
  <si>
    <r>
      <rPr>
        <sz val="10"/>
        <color rgb="FF000000"/>
        <rFont val="微軟正黑體"/>
        <family val="2"/>
        <charset val="136"/>
      </rPr>
      <t>均相觸媒</t>
    </r>
  </si>
  <si>
    <t>190281</t>
  </si>
  <si>
    <r>
      <rPr>
        <sz val="10"/>
        <color rgb="FF000000"/>
        <rFont val="微軟正黑體"/>
        <family val="2"/>
        <charset val="136"/>
      </rPr>
      <t>非均相觸媒</t>
    </r>
  </si>
  <si>
    <t>190282</t>
  </si>
  <si>
    <r>
      <rPr>
        <sz val="10"/>
        <color rgb="FF000000"/>
        <rFont val="微軟正黑體"/>
        <family val="2"/>
        <charset val="136"/>
      </rPr>
      <t>過氧化物聚合觸媒</t>
    </r>
  </si>
  <si>
    <t>190284</t>
  </si>
  <si>
    <r>
      <rPr>
        <sz val="10"/>
        <color rgb="FF000000"/>
        <rFont val="微軟正黑體"/>
        <family val="2"/>
        <charset val="136"/>
      </rPr>
      <t>橡膠溶劑</t>
    </r>
  </si>
  <si>
    <t>190285</t>
  </si>
  <si>
    <r>
      <rPr>
        <sz val="10"/>
        <color rgb="FF000000"/>
        <rFont val="微軟正黑體"/>
        <family val="2"/>
        <charset val="136"/>
      </rPr>
      <t>氯丁二烯</t>
    </r>
  </si>
  <si>
    <t>190286</t>
  </si>
  <si>
    <r>
      <rPr>
        <sz val="10"/>
        <color rgb="FF000000"/>
        <rFont val="微軟正黑體"/>
        <family val="2"/>
        <charset val="136"/>
      </rPr>
      <t>氯丁二烯橡膠</t>
    </r>
  </si>
  <si>
    <t>190287</t>
  </si>
  <si>
    <r>
      <rPr>
        <sz val="10"/>
        <color rgb="FF000000"/>
        <rFont val="微軟正黑體"/>
        <family val="2"/>
        <charset val="136"/>
      </rPr>
      <t>助焊劑</t>
    </r>
  </si>
  <si>
    <t>190288</t>
  </si>
  <si>
    <r>
      <rPr>
        <sz val="10"/>
        <color rgb="FF000000"/>
        <rFont val="微軟正黑體"/>
        <family val="2"/>
        <charset val="136"/>
      </rPr>
      <t>松香</t>
    </r>
  </si>
  <si>
    <t>190289</t>
  </si>
  <si>
    <r>
      <rPr>
        <sz val="10"/>
        <color rgb="FF000000"/>
        <rFont val="微軟正黑體"/>
        <family val="2"/>
        <charset val="136"/>
      </rPr>
      <t>無機液</t>
    </r>
  </si>
  <si>
    <t>190290</t>
  </si>
  <si>
    <r>
      <rPr>
        <sz val="10"/>
        <color rgb="FF000000"/>
        <rFont val="微軟正黑體"/>
        <family val="2"/>
        <charset val="136"/>
      </rPr>
      <t>凡立水</t>
    </r>
  </si>
  <si>
    <t>190291</t>
  </si>
  <si>
    <r>
      <rPr>
        <sz val="10"/>
        <color rgb="FF000000"/>
        <rFont val="微軟正黑體"/>
        <family val="2"/>
        <charset val="136"/>
      </rPr>
      <t>松香水</t>
    </r>
  </si>
  <si>
    <t>190292</t>
  </si>
  <si>
    <r>
      <rPr>
        <sz val="10"/>
        <color rgb="FF000000"/>
        <rFont val="微軟正黑體"/>
        <family val="2"/>
        <charset val="136"/>
      </rPr>
      <t>香蕉水</t>
    </r>
  </si>
  <si>
    <t>190294</t>
  </si>
  <si>
    <r>
      <rPr>
        <sz val="10"/>
        <color rgb="FF000000"/>
        <rFont val="微軟正黑體"/>
        <family val="2"/>
        <charset val="136"/>
      </rPr>
      <t>光阻剝離液</t>
    </r>
  </si>
  <si>
    <t>190295</t>
  </si>
  <si>
    <r>
      <rPr>
        <sz val="10"/>
        <color rgb="FF000000"/>
        <rFont val="微軟正黑體"/>
        <family val="2"/>
        <charset val="136"/>
      </rPr>
      <t>溶劑</t>
    </r>
  </si>
  <si>
    <t>190296</t>
  </si>
  <si>
    <r>
      <rPr>
        <sz val="10"/>
        <color rgb="FF000000"/>
        <rFont val="微軟正黑體"/>
        <family val="2"/>
        <charset val="136"/>
      </rPr>
      <t>鎂鋁劑</t>
    </r>
  </si>
  <si>
    <t>190297</t>
  </si>
  <si>
    <r>
      <rPr>
        <sz val="10"/>
        <color rgb="FF000000"/>
        <rFont val="微軟正黑體"/>
        <family val="2"/>
        <charset val="136"/>
      </rPr>
      <t>研磨劑（耐磨物）</t>
    </r>
  </si>
  <si>
    <t>190298</t>
  </si>
  <si>
    <r>
      <rPr>
        <sz val="10"/>
        <color rgb="FF000000"/>
        <rFont val="微軟正黑體"/>
        <family val="2"/>
        <charset val="136"/>
      </rPr>
      <t>顯影液</t>
    </r>
  </si>
  <si>
    <t>190299</t>
  </si>
  <si>
    <r>
      <rPr>
        <sz val="10"/>
        <color rgb="FF000000"/>
        <rFont val="微軟正黑體"/>
        <family val="2"/>
        <charset val="136"/>
      </rPr>
      <t>其他農藥</t>
    </r>
  </si>
  <si>
    <t>190399</t>
  </si>
  <si>
    <r>
      <rPr>
        <sz val="10"/>
        <color rgb="FF000000"/>
        <rFont val="微軟正黑體"/>
        <family val="2"/>
        <charset val="136"/>
      </rPr>
      <t>其他環境衛生用藥</t>
    </r>
  </si>
  <si>
    <t>190499</t>
  </si>
  <si>
    <r>
      <rPr>
        <sz val="10"/>
        <color rgb="FF000000"/>
        <rFont val="微軟正黑體"/>
        <family val="2"/>
        <charset val="136"/>
      </rPr>
      <t>其他染料</t>
    </r>
  </si>
  <si>
    <t>190599</t>
  </si>
  <si>
    <r>
      <rPr>
        <sz val="10"/>
        <color rgb="FF000000"/>
        <rFont val="微軟正黑體"/>
        <family val="2"/>
        <charset val="136"/>
      </rPr>
      <t>其他色系之有機顏料</t>
    </r>
  </si>
  <si>
    <t>190699</t>
  </si>
  <si>
    <r>
      <rPr>
        <sz val="10"/>
        <color rgb="FF000000"/>
        <rFont val="微軟正黑體"/>
        <family val="2"/>
        <charset val="136"/>
      </rPr>
      <t>其他色系之無機顏料</t>
    </r>
  </si>
  <si>
    <t>190799</t>
  </si>
  <si>
    <r>
      <rPr>
        <sz val="10"/>
        <color rgb="FF000000"/>
        <rFont val="微軟正黑體"/>
        <family val="2"/>
        <charset val="136"/>
      </rPr>
      <t>其他機能塗料</t>
    </r>
    <r>
      <rPr>
        <sz val="10"/>
        <color rgb="FF000000"/>
        <rFont val="Times New Roman"/>
        <family val="1"/>
      </rPr>
      <t>(</t>
    </r>
    <r>
      <rPr>
        <sz val="10"/>
        <color rgb="FF000000"/>
        <rFont val="微軟正黑體"/>
        <family val="2"/>
        <charset val="136"/>
      </rPr>
      <t>漆料</t>
    </r>
    <r>
      <rPr>
        <sz val="10"/>
        <color rgb="FF000000"/>
        <rFont val="Times New Roman"/>
        <family val="1"/>
      </rPr>
      <t>)</t>
    </r>
  </si>
  <si>
    <t>190899</t>
  </si>
  <si>
    <r>
      <rPr>
        <sz val="10"/>
        <color rgb="FF000000"/>
        <rFont val="微軟正黑體"/>
        <family val="2"/>
        <charset val="136"/>
      </rPr>
      <t>其他皂類</t>
    </r>
  </si>
  <si>
    <r>
      <rPr>
        <sz val="10"/>
        <color rgb="FF000000"/>
        <rFont val="微軟正黑體"/>
        <family val="2"/>
        <charset val="136"/>
      </rPr>
      <t>其他界面活性劑</t>
    </r>
  </si>
  <si>
    <t>191099</t>
  </si>
  <si>
    <r>
      <rPr>
        <sz val="10"/>
        <color rgb="FF000000"/>
        <rFont val="微軟正黑體"/>
        <family val="2"/>
        <charset val="136"/>
      </rPr>
      <t>其他清潔用品</t>
    </r>
  </si>
  <si>
    <t>191199</t>
  </si>
  <si>
    <r>
      <rPr>
        <sz val="10"/>
        <color rgb="FF000000"/>
        <rFont val="微軟正黑體"/>
        <family val="2"/>
        <charset val="136"/>
      </rPr>
      <t>其他覆敷用保養品</t>
    </r>
  </si>
  <si>
    <t>191299</t>
  </si>
  <si>
    <r>
      <rPr>
        <sz val="10"/>
        <color rgb="FF000000"/>
        <rFont val="微軟正黑體"/>
        <family val="2"/>
        <charset val="136"/>
      </rPr>
      <t>其他保養品</t>
    </r>
  </si>
  <si>
    <t>191399</t>
  </si>
  <si>
    <r>
      <rPr>
        <sz val="10"/>
        <color rgb="FF000000"/>
        <rFont val="微軟正黑體"/>
        <family val="2"/>
        <charset val="136"/>
      </rPr>
      <t>其他化粧品</t>
    </r>
  </si>
  <si>
    <t>191401</t>
  </si>
  <si>
    <r>
      <rPr>
        <sz val="10"/>
        <color rgb="FF000000"/>
        <rFont val="微軟正黑體"/>
        <family val="2"/>
        <charset val="136"/>
      </rPr>
      <t>鈷錳觸媒化學品</t>
    </r>
  </si>
  <si>
    <t>191402</t>
  </si>
  <si>
    <r>
      <rPr>
        <sz val="10"/>
        <color rgb="FF000000"/>
        <rFont val="微軟正黑體"/>
        <family val="2"/>
        <charset val="136"/>
      </rPr>
      <t>聚胺基甲酸樹脂加工品</t>
    </r>
  </si>
  <si>
    <t>191499</t>
  </si>
  <si>
    <r>
      <rPr>
        <sz val="10"/>
        <color rgb="FF000000"/>
        <rFont val="微軟正黑體"/>
        <family val="2"/>
        <charset val="136"/>
      </rPr>
      <t>其他工業觸媒及添加劑</t>
    </r>
  </si>
  <si>
    <t>191599</t>
  </si>
  <si>
    <r>
      <rPr>
        <sz val="10"/>
        <color rgb="FF000000"/>
        <rFont val="微軟正黑體"/>
        <family val="2"/>
        <charset val="136"/>
      </rPr>
      <t>其他接著劑</t>
    </r>
  </si>
  <si>
    <t>191699</t>
  </si>
  <si>
    <r>
      <rPr>
        <sz val="10"/>
        <color rgb="FF000000"/>
        <rFont val="微軟正黑體"/>
        <family val="2"/>
        <charset val="136"/>
      </rPr>
      <t>其他紡織染整助劑</t>
    </r>
  </si>
  <si>
    <t>191799</t>
  </si>
  <si>
    <r>
      <rPr>
        <sz val="10"/>
        <color rgb="FF000000"/>
        <rFont val="微軟正黑體"/>
        <family val="2"/>
        <charset val="136"/>
      </rPr>
      <t>其他工業助劑</t>
    </r>
  </si>
  <si>
    <t>191899</t>
  </si>
  <si>
    <r>
      <rPr>
        <sz val="10"/>
        <color rgb="FF000000"/>
        <rFont val="微軟正黑體"/>
        <family val="2"/>
        <charset val="136"/>
      </rPr>
      <t>其他電子級清洗劑</t>
    </r>
  </si>
  <si>
    <t>191999</t>
  </si>
  <si>
    <r>
      <rPr>
        <sz val="10"/>
        <color rgb="FF000000"/>
        <rFont val="微軟正黑體"/>
        <family val="2"/>
        <charset val="136"/>
      </rPr>
      <t>其他雜項化學製品</t>
    </r>
  </si>
  <si>
    <t>192099</t>
  </si>
  <si>
    <r>
      <rPr>
        <sz val="10"/>
        <color rgb="FF000000"/>
        <rFont val="微軟正黑體"/>
        <family val="2"/>
        <charset val="136"/>
      </rPr>
      <t>其他顏料</t>
    </r>
    <r>
      <rPr>
        <sz val="10"/>
        <color rgb="FF000000"/>
        <rFont val="Times New Roman"/>
        <family val="1"/>
      </rPr>
      <t>(</t>
    </r>
    <r>
      <rPr>
        <sz val="10"/>
        <color rgb="FF000000"/>
        <rFont val="微軟正黑體"/>
        <family val="2"/>
        <charset val="136"/>
      </rPr>
      <t>白</t>
    </r>
    <r>
      <rPr>
        <sz val="10"/>
        <color rgb="FF000000"/>
        <rFont val="Times New Roman"/>
        <family val="1"/>
      </rPr>
      <t>)</t>
    </r>
  </si>
  <si>
    <t>192199</t>
  </si>
  <si>
    <r>
      <rPr>
        <sz val="10"/>
        <color rgb="FF000000"/>
        <rFont val="微軟正黑體"/>
        <family val="2"/>
        <charset val="136"/>
      </rPr>
      <t>其他顏料</t>
    </r>
    <r>
      <rPr>
        <sz val="10"/>
        <color rgb="FF000000"/>
        <rFont val="Times New Roman"/>
        <family val="1"/>
      </rPr>
      <t>(</t>
    </r>
    <r>
      <rPr>
        <sz val="10"/>
        <color rgb="FF000000"/>
        <rFont val="微軟正黑體"/>
        <family val="2"/>
        <charset val="136"/>
      </rPr>
      <t>紅</t>
    </r>
    <r>
      <rPr>
        <sz val="10"/>
        <color rgb="FF000000"/>
        <rFont val="Times New Roman"/>
        <family val="1"/>
      </rPr>
      <t>)</t>
    </r>
  </si>
  <si>
    <t>192299</t>
  </si>
  <si>
    <r>
      <rPr>
        <sz val="10"/>
        <color rgb="FF000000"/>
        <rFont val="微軟正黑體"/>
        <family val="2"/>
        <charset val="136"/>
      </rPr>
      <t>其他顏料</t>
    </r>
    <r>
      <rPr>
        <sz val="10"/>
        <color rgb="FF000000"/>
        <rFont val="Times New Roman"/>
        <family val="1"/>
      </rPr>
      <t>(</t>
    </r>
    <r>
      <rPr>
        <sz val="10"/>
        <color rgb="FF000000"/>
        <rFont val="微軟正黑體"/>
        <family val="2"/>
        <charset val="136"/>
      </rPr>
      <t>黃</t>
    </r>
    <r>
      <rPr>
        <sz val="10"/>
        <color rgb="FF000000"/>
        <rFont val="Times New Roman"/>
        <family val="1"/>
      </rPr>
      <t>)</t>
    </r>
  </si>
  <si>
    <t>192399</t>
  </si>
  <si>
    <r>
      <rPr>
        <sz val="10"/>
        <color rgb="FF000000"/>
        <rFont val="微軟正黑體"/>
        <family val="2"/>
        <charset val="136"/>
      </rPr>
      <t>其他顏料</t>
    </r>
    <r>
      <rPr>
        <sz val="10"/>
        <color rgb="FF000000"/>
        <rFont val="Times New Roman"/>
        <family val="1"/>
      </rPr>
      <t>(</t>
    </r>
    <r>
      <rPr>
        <sz val="10"/>
        <color rgb="FF000000"/>
        <rFont val="微軟正黑體"/>
        <family val="2"/>
        <charset val="136"/>
      </rPr>
      <t>綠</t>
    </r>
    <r>
      <rPr>
        <sz val="10"/>
        <color rgb="FF000000"/>
        <rFont val="Times New Roman"/>
        <family val="1"/>
      </rPr>
      <t>)</t>
    </r>
  </si>
  <si>
    <t>192499</t>
  </si>
  <si>
    <r>
      <rPr>
        <sz val="10"/>
        <color rgb="FF000000"/>
        <rFont val="微軟正黑體"/>
        <family val="2"/>
        <charset val="136"/>
      </rPr>
      <t>其他顏料</t>
    </r>
    <r>
      <rPr>
        <sz val="10"/>
        <color rgb="FF000000"/>
        <rFont val="Times New Roman"/>
        <family val="1"/>
      </rPr>
      <t>(</t>
    </r>
    <r>
      <rPr>
        <sz val="10"/>
        <color rgb="FF000000"/>
        <rFont val="微軟正黑體"/>
        <family val="2"/>
        <charset val="136"/>
      </rPr>
      <t>藍</t>
    </r>
    <r>
      <rPr>
        <sz val="10"/>
        <color rgb="FF000000"/>
        <rFont val="Times New Roman"/>
        <family val="1"/>
      </rPr>
      <t>)</t>
    </r>
  </si>
  <si>
    <t>192599</t>
  </si>
  <si>
    <r>
      <rPr>
        <sz val="10"/>
        <color rgb="FF000000"/>
        <rFont val="微軟正黑體"/>
        <family val="2"/>
        <charset val="136"/>
      </rPr>
      <t>其他清潔劑</t>
    </r>
  </si>
  <si>
    <t>192699</t>
  </si>
  <si>
    <r>
      <rPr>
        <sz val="10"/>
        <color rgb="FF000000"/>
        <rFont val="微軟正黑體"/>
        <family val="2"/>
        <charset val="136"/>
      </rPr>
      <t>其他乾洗溶劑</t>
    </r>
  </si>
  <si>
    <t>192799</t>
  </si>
  <si>
    <r>
      <rPr>
        <sz val="10"/>
        <color rgb="FF000000"/>
        <rFont val="微軟正黑體"/>
        <family val="2"/>
        <charset val="136"/>
      </rPr>
      <t>其他特殊性觸媒</t>
    </r>
  </si>
  <si>
    <t>192899</t>
  </si>
  <si>
    <r>
      <rPr>
        <sz val="10"/>
        <color rgb="FF000000"/>
        <rFont val="微軟正黑體"/>
        <family val="2"/>
        <charset val="136"/>
      </rPr>
      <t>其他或特殊蝕刻劑</t>
    </r>
  </si>
  <si>
    <t>192999</t>
  </si>
  <si>
    <r>
      <rPr>
        <sz val="10"/>
        <color rgb="FF000000"/>
        <rFont val="微軟正黑體"/>
        <family val="2"/>
        <charset val="136"/>
      </rPr>
      <t>其他有機溶劑</t>
    </r>
  </si>
  <si>
    <t>193099</t>
  </si>
  <si>
    <r>
      <rPr>
        <sz val="10"/>
        <color rgb="FF000000"/>
        <rFont val="微軟正黑體"/>
        <family val="2"/>
        <charset val="136"/>
      </rPr>
      <t>其他蠟</t>
    </r>
  </si>
  <si>
    <r>
      <rPr>
        <sz val="10"/>
        <color rgb="FF000000"/>
        <rFont val="微軟正黑體"/>
        <family val="2"/>
        <charset val="136"/>
      </rPr>
      <t>抗生素</t>
    </r>
  </si>
  <si>
    <t>200002</t>
  </si>
  <si>
    <r>
      <rPr>
        <sz val="10"/>
        <color rgb="FF000000"/>
        <rFont val="微軟正黑體"/>
        <family val="2"/>
        <charset val="136"/>
      </rPr>
      <t>維生素</t>
    </r>
    <r>
      <rPr>
        <sz val="10"/>
        <color rgb="FF000000"/>
        <rFont val="Times New Roman"/>
        <family val="1"/>
      </rPr>
      <t>(</t>
    </r>
    <r>
      <rPr>
        <sz val="10"/>
        <color rgb="FF000000"/>
        <rFont val="微軟正黑體"/>
        <family val="2"/>
        <charset val="136"/>
      </rPr>
      <t>維他命</t>
    </r>
    <r>
      <rPr>
        <sz val="10"/>
        <color rgb="FF000000"/>
        <rFont val="Times New Roman"/>
        <family val="1"/>
      </rPr>
      <t>)</t>
    </r>
  </si>
  <si>
    <t>200003</t>
  </si>
  <si>
    <r>
      <rPr>
        <sz val="10"/>
        <color rgb="FF000000"/>
        <rFont val="微軟正黑體"/>
        <family val="2"/>
        <charset val="136"/>
      </rPr>
      <t>激素</t>
    </r>
    <r>
      <rPr>
        <sz val="10"/>
        <color rgb="FF000000"/>
        <rFont val="Times New Roman"/>
        <family val="1"/>
      </rPr>
      <t>(</t>
    </r>
    <r>
      <rPr>
        <sz val="10"/>
        <color rgb="FF000000"/>
        <rFont val="微軟正黑體"/>
        <family val="2"/>
        <charset val="136"/>
      </rPr>
      <t>荷爾蒙</t>
    </r>
    <r>
      <rPr>
        <sz val="10"/>
        <color rgb="FF000000"/>
        <rFont val="Times New Roman"/>
        <family val="1"/>
      </rPr>
      <t>)</t>
    </r>
  </si>
  <si>
    <t>200004</t>
  </si>
  <si>
    <r>
      <rPr>
        <sz val="10"/>
        <color rgb="FF000000"/>
        <rFont val="微軟正黑體"/>
        <family val="2"/>
        <charset val="136"/>
      </rPr>
      <t>生技製原料藥</t>
    </r>
  </si>
  <si>
    <t>200005</t>
  </si>
  <si>
    <r>
      <rPr>
        <sz val="10"/>
        <color rgb="FF000000"/>
        <rFont val="微軟正黑體"/>
        <family val="2"/>
        <charset val="136"/>
      </rPr>
      <t>胃腸道作用原料藥</t>
    </r>
  </si>
  <si>
    <t>200006</t>
  </si>
  <si>
    <r>
      <rPr>
        <sz val="10"/>
        <color rgb="FF000000"/>
        <rFont val="微軟正黑體"/>
        <family val="2"/>
        <charset val="136"/>
      </rPr>
      <t>麻醉用原料藥</t>
    </r>
  </si>
  <si>
    <t>200007</t>
  </si>
  <si>
    <r>
      <rPr>
        <sz val="10"/>
        <color rgb="FF000000"/>
        <rFont val="微軟正黑體"/>
        <family val="2"/>
        <charset val="136"/>
      </rPr>
      <t>鎮靜催眠用原料藥</t>
    </r>
  </si>
  <si>
    <t>200008</t>
  </si>
  <si>
    <r>
      <rPr>
        <sz val="10"/>
        <color rgb="FF000000"/>
        <rFont val="微軟正黑體"/>
        <family val="2"/>
        <charset val="136"/>
      </rPr>
      <t>心臟脈管與腎作用原料藥</t>
    </r>
  </si>
  <si>
    <t>200009</t>
  </si>
  <si>
    <r>
      <rPr>
        <sz val="10"/>
        <color rgb="FF000000"/>
        <rFont val="微軟正黑體"/>
        <family val="2"/>
        <charset val="136"/>
      </rPr>
      <t>呼吸道作用原料藥</t>
    </r>
  </si>
  <si>
    <t>200010</t>
  </si>
  <si>
    <r>
      <rPr>
        <sz val="10"/>
        <color rgb="FF000000"/>
        <rFont val="微軟正黑體"/>
        <family val="2"/>
        <charset val="136"/>
      </rPr>
      <t>抗過敏抗組織胺用原料藥</t>
    </r>
  </si>
  <si>
    <r>
      <rPr>
        <sz val="10"/>
        <color rgb="FF000000"/>
        <rFont val="微軟正黑體"/>
        <family val="2"/>
        <charset val="136"/>
      </rPr>
      <t>皮膚用原料藥</t>
    </r>
  </si>
  <si>
    <r>
      <rPr>
        <sz val="10"/>
        <color rgb="FF000000"/>
        <rFont val="微軟正黑體"/>
        <family val="2"/>
        <charset val="136"/>
      </rPr>
      <t>營養與電解質液</t>
    </r>
  </si>
  <si>
    <r>
      <rPr>
        <sz val="10"/>
        <color rgb="FF000000"/>
        <rFont val="微軟正黑體"/>
        <family val="2"/>
        <charset val="136"/>
      </rPr>
      <t>血液與造血器官作用原料藥</t>
    </r>
  </si>
  <si>
    <r>
      <rPr>
        <sz val="10"/>
        <color rgb="FF000000"/>
        <rFont val="微軟正黑體"/>
        <family val="2"/>
        <charset val="136"/>
      </rPr>
      <t>免疫性用原料藥</t>
    </r>
  </si>
  <si>
    <r>
      <rPr>
        <sz val="10"/>
        <color rgb="FF000000"/>
        <rFont val="微軟正黑體"/>
        <family val="2"/>
        <charset val="136"/>
      </rPr>
      <t>抗腫瘤用藥原料藥</t>
    </r>
  </si>
  <si>
    <r>
      <rPr>
        <sz val="10"/>
        <color rgb="FF000000"/>
        <rFont val="微軟正黑體"/>
        <family val="2"/>
        <charset val="136"/>
      </rPr>
      <t>抗微生物用藥原料藥</t>
    </r>
  </si>
  <si>
    <r>
      <rPr>
        <sz val="10"/>
        <color rgb="FF000000"/>
        <rFont val="微軟正黑體"/>
        <family val="2"/>
        <charset val="136"/>
      </rPr>
      <t>動物用原料藥</t>
    </r>
  </si>
  <si>
    <r>
      <rPr>
        <sz val="10"/>
        <color rgb="FF000000"/>
        <rFont val="微軟正黑體"/>
        <family val="2"/>
        <charset val="136"/>
      </rPr>
      <t>賦形劑</t>
    </r>
  </si>
  <si>
    <r>
      <rPr>
        <sz val="10"/>
        <color rgb="FF000000"/>
        <rFont val="微軟正黑體"/>
        <family val="2"/>
        <charset val="136"/>
      </rPr>
      <t>空膠囊</t>
    </r>
  </si>
  <si>
    <r>
      <rPr>
        <sz val="10"/>
        <color rgb="FF000000"/>
        <rFont val="微軟正黑體"/>
        <family val="2"/>
        <charset val="136"/>
      </rPr>
      <t>醫藥中間體</t>
    </r>
  </si>
  <si>
    <t>200022</t>
  </si>
  <si>
    <r>
      <rPr>
        <sz val="10"/>
        <color rgb="FF000000"/>
        <rFont val="微軟正黑體"/>
        <family val="2"/>
        <charset val="136"/>
      </rPr>
      <t>醫護材料</t>
    </r>
  </si>
  <si>
    <t>200023</t>
  </si>
  <si>
    <r>
      <rPr>
        <sz val="10"/>
        <color rgb="FF000000"/>
        <rFont val="微軟正黑體"/>
        <family val="2"/>
        <charset val="136"/>
      </rPr>
      <t>藥皂</t>
    </r>
  </si>
  <si>
    <t>200024</t>
  </si>
  <si>
    <r>
      <rPr>
        <sz val="10"/>
        <color rgb="FF000000"/>
        <rFont val="微軟正黑體"/>
        <family val="2"/>
        <charset val="136"/>
      </rPr>
      <t>西藥丸劑</t>
    </r>
  </si>
  <si>
    <t>200025</t>
  </si>
  <si>
    <r>
      <rPr>
        <sz val="10"/>
        <color rgb="FF000000"/>
        <rFont val="微軟正黑體"/>
        <family val="2"/>
        <charset val="136"/>
      </rPr>
      <t>西藥乳劑</t>
    </r>
  </si>
  <si>
    <t>200026</t>
  </si>
  <si>
    <r>
      <rPr>
        <sz val="10"/>
        <color rgb="FF000000"/>
        <rFont val="微軟正黑體"/>
        <family val="2"/>
        <charset val="136"/>
      </rPr>
      <t>西藥酊劑</t>
    </r>
  </si>
  <si>
    <t>200027</t>
  </si>
  <si>
    <r>
      <rPr>
        <sz val="10"/>
        <color rgb="FF000000"/>
        <rFont val="微軟正黑體"/>
        <family val="2"/>
        <charset val="136"/>
      </rPr>
      <t>西藥栓劑</t>
    </r>
  </si>
  <si>
    <t>200028</t>
  </si>
  <si>
    <r>
      <rPr>
        <sz val="10"/>
        <color rgb="FF000000"/>
        <rFont val="微軟正黑體"/>
        <family val="2"/>
        <charset val="136"/>
      </rPr>
      <t>西藥錠劑</t>
    </r>
  </si>
  <si>
    <r>
      <rPr>
        <sz val="10"/>
        <color rgb="FF000000"/>
        <rFont val="微軟正黑體"/>
        <family val="2"/>
        <charset val="136"/>
      </rPr>
      <t>西藥顆（細）粒劑</t>
    </r>
  </si>
  <si>
    <t>200030</t>
  </si>
  <si>
    <r>
      <rPr>
        <sz val="10"/>
        <color rgb="FF000000"/>
        <rFont val="微軟正黑體"/>
        <family val="2"/>
        <charset val="136"/>
      </rPr>
      <t>西藥粉（散）劑</t>
    </r>
  </si>
  <si>
    <r>
      <rPr>
        <sz val="10"/>
        <color rgb="FF000000"/>
        <rFont val="微軟正黑體"/>
        <family val="2"/>
        <charset val="136"/>
      </rPr>
      <t>西藥酏劑</t>
    </r>
  </si>
  <si>
    <t>200032</t>
  </si>
  <si>
    <r>
      <rPr>
        <sz val="10"/>
        <color rgb="FF000000"/>
        <rFont val="微軟正黑體"/>
        <family val="2"/>
        <charset val="136"/>
      </rPr>
      <t>西藥貼劑</t>
    </r>
  </si>
  <si>
    <t>200033</t>
  </si>
  <si>
    <r>
      <rPr>
        <sz val="10"/>
        <color rgb="FF000000"/>
        <rFont val="微軟正黑體"/>
        <family val="2"/>
        <charset val="136"/>
      </rPr>
      <t>西藥軟膠囊劑</t>
    </r>
  </si>
  <si>
    <t>200034</t>
  </si>
  <si>
    <r>
      <rPr>
        <sz val="10"/>
        <color rgb="FF000000"/>
        <rFont val="微軟正黑體"/>
        <family val="2"/>
        <charset val="136"/>
      </rPr>
      <t>西藥膠囊劑</t>
    </r>
  </si>
  <si>
    <t>200035</t>
  </si>
  <si>
    <r>
      <rPr>
        <sz val="10"/>
        <color rgb="FF000000"/>
        <rFont val="微軟正黑體"/>
        <family val="2"/>
        <charset val="136"/>
      </rPr>
      <t>西藥凝膠劑</t>
    </r>
  </si>
  <si>
    <t>200036</t>
  </si>
  <si>
    <r>
      <rPr>
        <sz val="10"/>
        <color rgb="FF000000"/>
        <rFont val="微軟正黑體"/>
        <family val="2"/>
        <charset val="136"/>
      </rPr>
      <t>西藥氣化噴霧劑</t>
    </r>
  </si>
  <si>
    <t>200037</t>
  </si>
  <si>
    <r>
      <rPr>
        <sz val="10"/>
        <color rgb="FF000000"/>
        <rFont val="微軟正黑體"/>
        <family val="2"/>
        <charset val="136"/>
      </rPr>
      <t>西藥軟（乳）膏劑</t>
    </r>
  </si>
  <si>
    <t>200038</t>
  </si>
  <si>
    <r>
      <rPr>
        <sz val="10"/>
        <color rgb="FF000000"/>
        <rFont val="微軟正黑體"/>
        <family val="2"/>
        <charset val="136"/>
      </rPr>
      <t>西藥浸膏</t>
    </r>
  </si>
  <si>
    <r>
      <rPr>
        <sz val="10"/>
        <color rgb="FF000000"/>
        <rFont val="微軟正黑體"/>
        <family val="2"/>
        <charset val="136"/>
      </rPr>
      <t>西藥流浸膏</t>
    </r>
  </si>
  <si>
    <t>200040</t>
  </si>
  <si>
    <r>
      <rPr>
        <sz val="10"/>
        <color rgb="FF000000"/>
        <rFont val="微軟正黑體"/>
        <family val="2"/>
        <charset val="136"/>
      </rPr>
      <t>西藥注射劑</t>
    </r>
  </si>
  <si>
    <r>
      <rPr>
        <sz val="10"/>
        <color rgb="FF000000"/>
        <rFont val="微軟正黑體"/>
        <family val="2"/>
        <charset val="136"/>
      </rPr>
      <t>西藥粉性注射劑</t>
    </r>
  </si>
  <si>
    <r>
      <rPr>
        <sz val="10"/>
        <color rgb="FF000000"/>
        <rFont val="微軟正黑體"/>
        <family val="2"/>
        <charset val="136"/>
      </rPr>
      <t>西藥控釋型劑</t>
    </r>
  </si>
  <si>
    <r>
      <rPr>
        <sz val="10"/>
        <color rgb="FF000000"/>
        <rFont val="微軟正黑體"/>
        <family val="2"/>
        <charset val="136"/>
      </rPr>
      <t>西藥眼用藥膏（藥水）</t>
    </r>
  </si>
  <si>
    <r>
      <rPr>
        <sz val="10"/>
        <color rgb="FF000000"/>
        <rFont val="微軟正黑體"/>
        <family val="2"/>
        <charset val="136"/>
      </rPr>
      <t>西藥內服液劑</t>
    </r>
  </si>
  <si>
    <r>
      <rPr>
        <sz val="10"/>
        <color rgb="FF000000"/>
        <rFont val="微軟正黑體"/>
        <family val="2"/>
        <charset val="136"/>
      </rPr>
      <t>西藥外用液劑</t>
    </r>
  </si>
  <si>
    <r>
      <rPr>
        <sz val="10"/>
        <color rgb="FF000000"/>
        <rFont val="微軟正黑體"/>
        <family val="2"/>
        <charset val="136"/>
      </rPr>
      <t>西藥外科腸線</t>
    </r>
  </si>
  <si>
    <r>
      <rPr>
        <sz val="10"/>
        <color rgb="FF000000"/>
        <rFont val="微軟正黑體"/>
        <family val="2"/>
        <charset val="136"/>
      </rPr>
      <t>西藥外用粉（散）</t>
    </r>
  </si>
  <si>
    <r>
      <rPr>
        <sz val="10"/>
        <color rgb="FF000000"/>
        <rFont val="微軟正黑體"/>
        <family val="2"/>
        <charset val="136"/>
      </rPr>
      <t>西藥紗布</t>
    </r>
  </si>
  <si>
    <r>
      <rPr>
        <sz val="10"/>
        <color rgb="FF000000"/>
        <rFont val="微軟正黑體"/>
        <family val="2"/>
        <charset val="136"/>
      </rPr>
      <t>西藥敷料</t>
    </r>
  </si>
  <si>
    <r>
      <rPr>
        <sz val="10"/>
        <color rgb="FF000000"/>
        <rFont val="微軟正黑體"/>
        <family val="2"/>
        <charset val="136"/>
      </rPr>
      <t>西藥繃帶</t>
    </r>
  </si>
  <si>
    <t>200052</t>
  </si>
  <si>
    <r>
      <rPr>
        <sz val="10"/>
        <color rgb="FF000000"/>
        <rFont val="微軟正黑體"/>
        <family val="2"/>
        <charset val="136"/>
      </rPr>
      <t>血液衍生物</t>
    </r>
  </si>
  <si>
    <t>200053</t>
  </si>
  <si>
    <r>
      <rPr>
        <sz val="10"/>
        <color rgb="FF000000"/>
        <rFont val="微軟正黑體"/>
        <family val="2"/>
        <charset val="136"/>
      </rPr>
      <t>疫苗</t>
    </r>
  </si>
  <si>
    <t>200054</t>
  </si>
  <si>
    <r>
      <rPr>
        <sz val="10"/>
        <color rgb="FF000000"/>
        <rFont val="微軟正黑體"/>
        <family val="2"/>
        <charset val="136"/>
      </rPr>
      <t>抗毒素</t>
    </r>
  </si>
  <si>
    <t>200055</t>
  </si>
  <si>
    <r>
      <rPr>
        <sz val="10"/>
        <color rgb="FF000000"/>
        <rFont val="微軟正黑體"/>
        <family val="2"/>
        <charset val="136"/>
      </rPr>
      <t>醫用石膏</t>
    </r>
  </si>
  <si>
    <t>200056</t>
  </si>
  <si>
    <r>
      <rPr>
        <sz val="10"/>
        <color rgb="FF000000"/>
        <rFont val="微軟正黑體"/>
        <family val="2"/>
        <charset val="136"/>
      </rPr>
      <t>懸浮劑</t>
    </r>
  </si>
  <si>
    <t>200057</t>
  </si>
  <si>
    <r>
      <rPr>
        <sz val="10"/>
        <color rgb="FF000000"/>
        <rFont val="微軟正黑體"/>
        <family val="2"/>
        <charset val="136"/>
      </rPr>
      <t>血清蛋白</t>
    </r>
  </si>
  <si>
    <t>200058</t>
  </si>
  <si>
    <r>
      <rPr>
        <sz val="10"/>
        <color rgb="FF000000"/>
        <rFont val="微軟正黑體"/>
        <family val="2"/>
        <charset val="136"/>
      </rPr>
      <t>血漿萃取物</t>
    </r>
  </si>
  <si>
    <r>
      <rPr>
        <sz val="10"/>
        <color rgb="FF000000"/>
        <rFont val="微軟正黑體"/>
        <family val="2"/>
        <charset val="136"/>
      </rPr>
      <t>毒素</t>
    </r>
  </si>
  <si>
    <t>200060</t>
  </si>
  <si>
    <r>
      <rPr>
        <sz val="10"/>
        <color rgb="FF000000"/>
        <rFont val="微軟正黑體"/>
        <family val="2"/>
        <charset val="136"/>
      </rPr>
      <t>基因工程藥品</t>
    </r>
  </si>
  <si>
    <r>
      <rPr>
        <sz val="10"/>
        <color rgb="FF000000"/>
        <rFont val="微軟正黑體"/>
        <family val="2"/>
        <charset val="136"/>
      </rPr>
      <t>蛇毒血清</t>
    </r>
  </si>
  <si>
    <r>
      <rPr>
        <sz val="10"/>
        <color rgb="FF000000"/>
        <rFont val="微軟正黑體"/>
        <family val="2"/>
        <charset val="136"/>
      </rPr>
      <t>結核菌素</t>
    </r>
  </si>
  <si>
    <r>
      <rPr>
        <sz val="10"/>
        <color rgb="FF000000"/>
        <rFont val="微軟正黑體"/>
        <family val="2"/>
        <charset val="136"/>
      </rPr>
      <t>菌苗</t>
    </r>
  </si>
  <si>
    <r>
      <rPr>
        <sz val="10"/>
        <color rgb="FF000000"/>
        <rFont val="微軟正黑體"/>
        <family val="2"/>
        <charset val="136"/>
      </rPr>
      <t>凝血因子</t>
    </r>
  </si>
  <si>
    <t>200065</t>
  </si>
  <si>
    <r>
      <rPr>
        <sz val="10"/>
        <color rgb="FF000000"/>
        <rFont val="微軟正黑體"/>
        <family val="2"/>
        <charset val="136"/>
      </rPr>
      <t>類毒素</t>
    </r>
  </si>
  <si>
    <t>200066</t>
  </si>
  <si>
    <r>
      <rPr>
        <sz val="10"/>
        <color rgb="FF000000"/>
        <rFont val="微軟正黑體"/>
        <family val="2"/>
        <charset val="136"/>
      </rPr>
      <t>生技製劑</t>
    </r>
  </si>
  <si>
    <t>200067</t>
  </si>
  <si>
    <r>
      <rPr>
        <sz val="10"/>
        <color rgb="FF000000"/>
        <rFont val="微軟正黑體"/>
        <family val="2"/>
        <charset val="136"/>
      </rPr>
      <t>中藥傳統製劑</t>
    </r>
  </si>
  <si>
    <t>200068</t>
  </si>
  <si>
    <r>
      <rPr>
        <sz val="10"/>
        <color rgb="FF000000"/>
        <rFont val="微軟正黑體"/>
        <family val="2"/>
        <charset val="136"/>
      </rPr>
      <t>中藥濃縮製劑</t>
    </r>
  </si>
  <si>
    <t>200069</t>
  </si>
  <si>
    <r>
      <rPr>
        <sz val="10"/>
        <color rgb="FF000000"/>
        <rFont val="微軟正黑體"/>
        <family val="2"/>
        <charset val="136"/>
      </rPr>
      <t>中藥之西藥劑型</t>
    </r>
  </si>
  <si>
    <t>200070</t>
  </si>
  <si>
    <r>
      <rPr>
        <sz val="10"/>
        <color rgb="FF000000"/>
        <rFont val="微軟正黑體"/>
        <family val="2"/>
        <charset val="136"/>
      </rPr>
      <t>中藥丸劑</t>
    </r>
  </si>
  <si>
    <t>200071</t>
  </si>
  <si>
    <r>
      <rPr>
        <sz val="10"/>
        <color rgb="FF000000"/>
        <rFont val="微軟正黑體"/>
        <family val="2"/>
        <charset val="136"/>
      </rPr>
      <t>中藥酒劑</t>
    </r>
  </si>
  <si>
    <t>200072</t>
  </si>
  <si>
    <r>
      <rPr>
        <sz val="10"/>
        <color rgb="FF000000"/>
        <rFont val="微軟正黑體"/>
        <family val="2"/>
        <charset val="136"/>
      </rPr>
      <t>中藥丹劑</t>
    </r>
  </si>
  <si>
    <t>200073</t>
  </si>
  <si>
    <r>
      <rPr>
        <sz val="10"/>
        <color rgb="FF000000"/>
        <rFont val="微軟正黑體"/>
        <family val="2"/>
        <charset val="136"/>
      </rPr>
      <t>中藥內服液劑</t>
    </r>
  </si>
  <si>
    <t>200074</t>
  </si>
  <si>
    <r>
      <rPr>
        <sz val="10"/>
        <color rgb="FF000000"/>
        <rFont val="微軟正黑體"/>
        <family val="2"/>
        <charset val="136"/>
      </rPr>
      <t>中藥外用液劑</t>
    </r>
  </si>
  <si>
    <t>200075</t>
  </si>
  <si>
    <r>
      <rPr>
        <sz val="10"/>
        <color rgb="FF000000"/>
        <rFont val="微軟正黑體"/>
        <family val="2"/>
        <charset val="136"/>
      </rPr>
      <t>中藥外用粉（散）劑</t>
    </r>
  </si>
  <si>
    <t>200076</t>
  </si>
  <si>
    <r>
      <rPr>
        <sz val="10"/>
        <color rgb="FF000000"/>
        <rFont val="微軟正黑體"/>
        <family val="2"/>
        <charset val="136"/>
      </rPr>
      <t>中藥油膏劑</t>
    </r>
  </si>
  <si>
    <t>200077</t>
  </si>
  <si>
    <r>
      <rPr>
        <sz val="10"/>
        <color rgb="FF000000"/>
        <rFont val="微軟正黑體"/>
        <family val="2"/>
        <charset val="136"/>
      </rPr>
      <t>中藥流浸膏劑</t>
    </r>
  </si>
  <si>
    <t>200078</t>
  </si>
  <si>
    <r>
      <rPr>
        <sz val="10"/>
        <color rgb="FF000000"/>
        <rFont val="微軟正黑體"/>
        <family val="2"/>
        <charset val="136"/>
      </rPr>
      <t>中藥浸膏劑</t>
    </r>
  </si>
  <si>
    <t>200079</t>
  </si>
  <si>
    <r>
      <rPr>
        <sz val="10"/>
        <color rgb="FF000000"/>
        <rFont val="微軟正黑體"/>
        <family val="2"/>
        <charset val="136"/>
      </rPr>
      <t>中藥粉（散）劑</t>
    </r>
  </si>
  <si>
    <t>200080</t>
  </si>
  <si>
    <r>
      <rPr>
        <sz val="10"/>
        <color rgb="FF000000"/>
        <rFont val="微軟正黑體"/>
        <family val="2"/>
        <charset val="136"/>
      </rPr>
      <t>中藥軟膏劑</t>
    </r>
  </si>
  <si>
    <t>200081</t>
  </si>
  <si>
    <r>
      <rPr>
        <sz val="10"/>
        <color rgb="FF000000"/>
        <rFont val="微軟正黑體"/>
        <family val="2"/>
        <charset val="136"/>
      </rPr>
      <t>中藥硬膏</t>
    </r>
  </si>
  <si>
    <t>200082</t>
  </si>
  <si>
    <r>
      <rPr>
        <sz val="10"/>
        <color rgb="FF000000"/>
        <rFont val="微軟正黑體"/>
        <family val="2"/>
        <charset val="136"/>
      </rPr>
      <t>中藥飲片加工</t>
    </r>
  </si>
  <si>
    <t>200083</t>
  </si>
  <si>
    <r>
      <rPr>
        <sz val="10"/>
        <color rgb="FF000000"/>
        <rFont val="微軟正黑體"/>
        <family val="2"/>
        <charset val="136"/>
      </rPr>
      <t>中藥碎片劑</t>
    </r>
  </si>
  <si>
    <t>200084</t>
  </si>
  <si>
    <r>
      <rPr>
        <sz val="10"/>
        <color rgb="FF000000"/>
        <rFont val="微軟正黑體"/>
        <family val="2"/>
        <charset val="136"/>
      </rPr>
      <t>中藥膏滋</t>
    </r>
  </si>
  <si>
    <t>200085</t>
  </si>
  <si>
    <r>
      <rPr>
        <sz val="10"/>
        <color rgb="FF000000"/>
        <rFont val="微軟正黑體"/>
        <family val="2"/>
        <charset val="136"/>
      </rPr>
      <t>中藥膠劑</t>
    </r>
  </si>
  <si>
    <t>200086</t>
  </si>
  <si>
    <r>
      <rPr>
        <sz val="10"/>
        <color rgb="FF000000"/>
        <rFont val="微軟正黑體"/>
        <family val="2"/>
        <charset val="136"/>
      </rPr>
      <t>中藥膠囊劑</t>
    </r>
  </si>
  <si>
    <t>200087</t>
  </si>
  <si>
    <r>
      <rPr>
        <sz val="10"/>
        <color rgb="FF000000"/>
        <rFont val="微軟正黑體"/>
        <family val="2"/>
        <charset val="136"/>
      </rPr>
      <t>中藥糖漿劑</t>
    </r>
  </si>
  <si>
    <t>200088</t>
  </si>
  <si>
    <r>
      <rPr>
        <sz val="10"/>
        <color rgb="FF000000"/>
        <rFont val="微軟正黑體"/>
        <family val="2"/>
        <charset val="136"/>
      </rPr>
      <t>中藥錠劑</t>
    </r>
  </si>
  <si>
    <t>200089</t>
  </si>
  <si>
    <r>
      <rPr>
        <sz val="10"/>
        <color rgb="FF000000"/>
        <rFont val="微軟正黑體"/>
        <family val="2"/>
        <charset val="136"/>
      </rPr>
      <t>中藥顆（細）粒劑</t>
    </r>
  </si>
  <si>
    <t>200090</t>
  </si>
  <si>
    <r>
      <rPr>
        <sz val="10"/>
        <color rgb="FF000000"/>
        <rFont val="微軟正黑體"/>
        <family val="2"/>
        <charset val="136"/>
      </rPr>
      <t>中藥麴劑</t>
    </r>
  </si>
  <si>
    <t>200091</t>
  </si>
  <si>
    <r>
      <rPr>
        <sz val="10"/>
        <color rgb="FF000000"/>
        <rFont val="微軟正黑體"/>
        <family val="2"/>
        <charset val="136"/>
      </rPr>
      <t>中藥露劑</t>
    </r>
  </si>
  <si>
    <t>200092</t>
  </si>
  <si>
    <r>
      <rPr>
        <sz val="10"/>
        <color rgb="FF000000"/>
        <rFont val="微軟正黑體"/>
        <family val="2"/>
        <charset val="136"/>
      </rPr>
      <t>檢驗試劑</t>
    </r>
  </si>
  <si>
    <t>200099</t>
  </si>
  <si>
    <r>
      <rPr>
        <sz val="10"/>
        <color rgb="FF000000"/>
        <rFont val="微軟正黑體"/>
        <family val="2"/>
        <charset val="136"/>
      </rPr>
      <t>其他原料藥</t>
    </r>
  </si>
  <si>
    <t>200199</t>
  </si>
  <si>
    <r>
      <rPr>
        <sz val="10"/>
        <color rgb="FF000000"/>
        <rFont val="微軟正黑體"/>
        <family val="2"/>
        <charset val="136"/>
      </rPr>
      <t>其他西藥製劑</t>
    </r>
  </si>
  <si>
    <r>
      <rPr>
        <sz val="10"/>
        <color rgb="FF000000"/>
        <rFont val="微軟正黑體"/>
        <family val="2"/>
        <charset val="136"/>
      </rPr>
      <t>徑向層輪胎</t>
    </r>
  </si>
  <si>
    <r>
      <rPr>
        <sz val="10"/>
        <color rgb="FF000000"/>
        <rFont val="微軟正黑體"/>
        <family val="2"/>
        <charset val="136"/>
      </rPr>
      <t>汽車內胎</t>
    </r>
  </si>
  <si>
    <t>210004</t>
  </si>
  <si>
    <r>
      <rPr>
        <sz val="10"/>
        <color rgb="FF000000"/>
        <rFont val="微軟正黑體"/>
        <family val="2"/>
        <charset val="136"/>
      </rPr>
      <t>機車外胎</t>
    </r>
  </si>
  <si>
    <t>210005</t>
  </si>
  <si>
    <r>
      <rPr>
        <sz val="10"/>
        <color rgb="FF000000"/>
        <rFont val="微軟正黑體"/>
        <family val="2"/>
        <charset val="136"/>
      </rPr>
      <t>機車內胎</t>
    </r>
  </si>
  <si>
    <t>210006</t>
  </si>
  <si>
    <r>
      <rPr>
        <sz val="10"/>
        <color rgb="FF000000"/>
        <rFont val="微軟正黑體"/>
        <family val="2"/>
        <charset val="136"/>
      </rPr>
      <t>自行車外胎</t>
    </r>
  </si>
  <si>
    <t>210007</t>
  </si>
  <si>
    <r>
      <rPr>
        <sz val="10"/>
        <color rgb="FF000000"/>
        <rFont val="微軟正黑體"/>
        <family val="2"/>
        <charset val="136"/>
      </rPr>
      <t>自行車內胎</t>
    </r>
  </si>
  <si>
    <t>210008</t>
  </si>
  <si>
    <r>
      <rPr>
        <sz val="10"/>
        <color rgb="FF000000"/>
        <rFont val="微軟正黑體"/>
        <family val="2"/>
        <charset val="136"/>
      </rPr>
      <t>重機械車內胎</t>
    </r>
  </si>
  <si>
    <t>210009</t>
  </si>
  <si>
    <r>
      <rPr>
        <sz val="10"/>
        <color rgb="FF000000"/>
        <rFont val="微軟正黑體"/>
        <family val="2"/>
        <charset val="136"/>
      </rPr>
      <t>航空器內胎</t>
    </r>
  </si>
  <si>
    <t>210010</t>
  </si>
  <si>
    <r>
      <rPr>
        <sz val="10"/>
        <color rgb="FF000000"/>
        <rFont val="微軟正黑體"/>
        <family val="2"/>
        <charset val="136"/>
      </rPr>
      <t>農工業車內胎</t>
    </r>
  </si>
  <si>
    <t>210011</t>
  </si>
  <si>
    <r>
      <rPr>
        <sz val="10"/>
        <color rgb="FF000000"/>
        <rFont val="微軟正黑體"/>
        <family val="2"/>
        <charset val="136"/>
      </rPr>
      <t>重機械車輪胎</t>
    </r>
  </si>
  <si>
    <t>210012</t>
  </si>
  <si>
    <r>
      <rPr>
        <sz val="10"/>
        <color rgb="FF000000"/>
        <rFont val="微軟正黑體"/>
        <family val="2"/>
        <charset val="136"/>
      </rPr>
      <t>航空器輪胎</t>
    </r>
  </si>
  <si>
    <t>210013</t>
  </si>
  <si>
    <r>
      <rPr>
        <sz val="10"/>
        <color rgb="FF000000"/>
        <rFont val="微軟正黑體"/>
        <family val="2"/>
        <charset val="136"/>
      </rPr>
      <t>農工業車輪胎</t>
    </r>
  </si>
  <si>
    <t>210014</t>
  </si>
  <si>
    <r>
      <rPr>
        <sz val="10"/>
        <color rgb="FF000000"/>
        <rFont val="微軟正黑體"/>
        <family val="2"/>
        <charset val="136"/>
      </rPr>
      <t>駝背胎面膠</t>
    </r>
  </si>
  <si>
    <t>210017</t>
  </si>
  <si>
    <r>
      <rPr>
        <sz val="10"/>
        <color rgb="FF000000"/>
        <rFont val="微軟正黑體"/>
        <family val="2"/>
        <charset val="136"/>
      </rPr>
      <t>橡膠管</t>
    </r>
  </si>
  <si>
    <t>210018</t>
  </si>
  <si>
    <r>
      <rPr>
        <sz val="10"/>
        <color rgb="FF000000"/>
        <rFont val="微軟正黑體"/>
        <family val="2"/>
        <charset val="136"/>
      </rPr>
      <t>輸送橡膠帶</t>
    </r>
  </si>
  <si>
    <t>210019</t>
  </si>
  <si>
    <r>
      <rPr>
        <sz val="10"/>
        <color rgb="FF000000"/>
        <rFont val="微軟正黑體"/>
        <family val="2"/>
        <charset val="136"/>
      </rPr>
      <t>三角傳動橡膠帶</t>
    </r>
  </si>
  <si>
    <t>210020</t>
  </si>
  <si>
    <r>
      <rPr>
        <sz val="10"/>
        <color rgb="FF000000"/>
        <rFont val="微軟正黑體"/>
        <family val="2"/>
        <charset val="136"/>
      </rPr>
      <t>橡膠輸送帶</t>
    </r>
  </si>
  <si>
    <t>210021</t>
  </si>
  <si>
    <r>
      <rPr>
        <sz val="10"/>
        <color rgb="FF000000"/>
        <rFont val="微軟正黑體"/>
        <family val="2"/>
        <charset val="136"/>
      </rPr>
      <t>橡膠傳動帶</t>
    </r>
  </si>
  <si>
    <t>210023</t>
  </si>
  <si>
    <r>
      <rPr>
        <sz val="10"/>
        <color rgb="FF000000"/>
        <rFont val="微軟正黑體"/>
        <family val="2"/>
        <charset val="136"/>
      </rPr>
      <t>橡膠滾筒</t>
    </r>
  </si>
  <si>
    <t>210024</t>
  </si>
  <si>
    <r>
      <rPr>
        <sz val="10"/>
        <color rgb="FF000000"/>
        <rFont val="微軟正黑體"/>
        <family val="2"/>
        <charset val="136"/>
      </rPr>
      <t>橡膠迫緊</t>
    </r>
    <r>
      <rPr>
        <sz val="10"/>
        <color rgb="FF000000"/>
        <rFont val="Times New Roman"/>
        <family val="1"/>
      </rPr>
      <t>(</t>
    </r>
    <r>
      <rPr>
        <sz val="10"/>
        <color rgb="FF000000"/>
        <rFont val="微軟正黑體"/>
        <family val="2"/>
        <charset val="136"/>
      </rPr>
      <t>油封</t>
    </r>
    <r>
      <rPr>
        <sz val="10"/>
        <color rgb="FF000000"/>
        <rFont val="Times New Roman"/>
        <family val="1"/>
      </rPr>
      <t>)</t>
    </r>
  </si>
  <si>
    <t>210025</t>
  </si>
  <si>
    <r>
      <rPr>
        <sz val="10"/>
        <color rgb="FF000000"/>
        <rFont val="微軟正黑體"/>
        <family val="2"/>
        <charset val="136"/>
      </rPr>
      <t>橡膠滾輪</t>
    </r>
  </si>
  <si>
    <t>210026</t>
  </si>
  <si>
    <r>
      <rPr>
        <sz val="10"/>
        <color rgb="FF000000"/>
        <rFont val="微軟正黑體"/>
        <family val="2"/>
        <charset val="136"/>
      </rPr>
      <t>橡膠密封材</t>
    </r>
  </si>
  <si>
    <t>210027</t>
  </si>
  <si>
    <r>
      <rPr>
        <sz val="10"/>
        <color rgb="FF000000"/>
        <rFont val="微軟正黑體"/>
        <family val="2"/>
        <charset val="136"/>
      </rPr>
      <t>車輛用橡膠零配件</t>
    </r>
  </si>
  <si>
    <t>210028</t>
  </si>
  <si>
    <r>
      <rPr>
        <sz val="10"/>
        <color rgb="FF000000"/>
        <rFont val="微軟正黑體"/>
        <family val="2"/>
        <charset val="136"/>
      </rPr>
      <t>建築用橡膠零配件</t>
    </r>
  </si>
  <si>
    <t>210029</t>
  </si>
  <si>
    <r>
      <rPr>
        <sz val="10"/>
        <color rgb="FF000000"/>
        <rFont val="微軟正黑體"/>
        <family val="2"/>
        <charset val="136"/>
      </rPr>
      <t>電機電子用橡膠零配件</t>
    </r>
  </si>
  <si>
    <t>210030</t>
  </si>
  <si>
    <r>
      <rPr>
        <sz val="10"/>
        <color rgb="FF000000"/>
        <rFont val="微軟正黑體"/>
        <family val="2"/>
        <charset val="136"/>
      </rPr>
      <t>機械用橡膠零配件</t>
    </r>
  </si>
  <si>
    <t>210032</t>
  </si>
  <si>
    <r>
      <rPr>
        <sz val="10"/>
        <color rgb="FF000000"/>
        <rFont val="微軟正黑體"/>
        <family val="2"/>
        <charset val="136"/>
      </rPr>
      <t>橡膠手套</t>
    </r>
  </si>
  <si>
    <t>210033</t>
  </si>
  <si>
    <r>
      <rPr>
        <sz val="10"/>
        <color rgb="FF000000"/>
        <rFont val="微軟正黑體"/>
        <family val="2"/>
        <charset val="136"/>
      </rPr>
      <t>泡沫橡膠</t>
    </r>
  </si>
  <si>
    <t>210034</t>
  </si>
  <si>
    <r>
      <rPr>
        <sz val="10"/>
        <color rgb="FF000000"/>
        <rFont val="微軟正黑體"/>
        <family val="2"/>
        <charset val="136"/>
      </rPr>
      <t>防震橡膠</t>
    </r>
  </si>
  <si>
    <t>210035</t>
  </si>
  <si>
    <r>
      <rPr>
        <sz val="10"/>
        <color rgb="FF000000"/>
        <rFont val="微軟正黑體"/>
        <family val="2"/>
        <charset val="136"/>
      </rPr>
      <t>充氣橡膠床墊</t>
    </r>
  </si>
  <si>
    <t>210036</t>
  </si>
  <si>
    <r>
      <rPr>
        <sz val="10"/>
        <color rgb="FF000000"/>
        <rFont val="微軟正黑體"/>
        <family val="2"/>
        <charset val="136"/>
      </rPr>
      <t>再生橡膠</t>
    </r>
  </si>
  <si>
    <t>210037</t>
  </si>
  <si>
    <r>
      <rPr>
        <sz val="10"/>
        <color rgb="FF000000"/>
        <rFont val="微軟正黑體"/>
        <family val="2"/>
        <charset val="136"/>
      </rPr>
      <t>矽膠奶嘴</t>
    </r>
  </si>
  <si>
    <t>210038</t>
  </si>
  <si>
    <r>
      <rPr>
        <sz val="10"/>
        <color rgb="FF000000"/>
        <rFont val="微軟正黑體"/>
        <family val="2"/>
        <charset val="136"/>
      </rPr>
      <t>保險套</t>
    </r>
  </si>
  <si>
    <t>210039</t>
  </si>
  <si>
    <r>
      <rPr>
        <sz val="10"/>
        <color rgb="FF000000"/>
        <rFont val="微軟正黑體"/>
        <family val="2"/>
        <charset val="136"/>
      </rPr>
      <t>海棉橡膠</t>
    </r>
  </si>
  <si>
    <t>210040</t>
  </si>
  <si>
    <r>
      <rPr>
        <sz val="10"/>
        <color rgb="FF000000"/>
        <rFont val="微軟正黑體"/>
        <family val="2"/>
        <charset val="136"/>
      </rPr>
      <t>橡膠墊</t>
    </r>
  </si>
  <si>
    <t>210041</t>
  </si>
  <si>
    <r>
      <rPr>
        <sz val="10"/>
        <color rgb="FF000000"/>
        <rFont val="微軟正黑體"/>
        <family val="2"/>
        <charset val="136"/>
      </rPr>
      <t>橡膠枕</t>
    </r>
  </si>
  <si>
    <t>210042</t>
  </si>
  <si>
    <r>
      <rPr>
        <sz val="10"/>
        <color rgb="FF000000"/>
        <rFont val="微軟正黑體"/>
        <family val="2"/>
        <charset val="136"/>
      </rPr>
      <t>橡膠板</t>
    </r>
  </si>
  <si>
    <t>210043</t>
  </si>
  <si>
    <r>
      <rPr>
        <sz val="10"/>
        <color rgb="FF000000"/>
        <rFont val="微軟正黑體"/>
        <family val="2"/>
        <charset val="136"/>
      </rPr>
      <t>橡膠環</t>
    </r>
  </si>
  <si>
    <t>210044</t>
  </si>
  <si>
    <r>
      <rPr>
        <sz val="10"/>
        <color rgb="FF000000"/>
        <rFont val="微軟正黑體"/>
        <family val="2"/>
        <charset val="136"/>
      </rPr>
      <t>橡膠條</t>
    </r>
  </si>
  <si>
    <t>210045</t>
  </si>
  <si>
    <r>
      <rPr>
        <sz val="10"/>
        <color rgb="FF000000"/>
        <rFont val="微軟正黑體"/>
        <family val="2"/>
        <charset val="136"/>
      </rPr>
      <t>橡膠褲</t>
    </r>
  </si>
  <si>
    <t>210046</t>
  </si>
  <si>
    <r>
      <rPr>
        <sz val="10"/>
        <color rgb="FF000000"/>
        <rFont val="微軟正黑體"/>
        <family val="2"/>
        <charset val="136"/>
      </rPr>
      <t>橡膠塊</t>
    </r>
  </si>
  <si>
    <t>210047</t>
  </si>
  <si>
    <r>
      <rPr>
        <sz val="10"/>
        <color rgb="FF000000"/>
        <rFont val="微軟正黑體"/>
        <family val="2"/>
        <charset val="136"/>
      </rPr>
      <t>橡膠衣</t>
    </r>
  </si>
  <si>
    <t>210048</t>
  </si>
  <si>
    <r>
      <rPr>
        <sz val="10"/>
        <color rgb="FF000000"/>
        <rFont val="微軟正黑體"/>
        <family val="2"/>
        <charset val="136"/>
      </rPr>
      <t>橡膠片</t>
    </r>
  </si>
  <si>
    <t>210049</t>
  </si>
  <si>
    <r>
      <rPr>
        <sz val="10"/>
        <color rgb="FF000000"/>
        <rFont val="微軟正黑體"/>
        <family val="2"/>
        <charset val="136"/>
      </rPr>
      <t>橡膠線</t>
    </r>
  </si>
  <si>
    <t>210050</t>
  </si>
  <si>
    <r>
      <rPr>
        <sz val="10"/>
        <color rgb="FF000000"/>
        <rFont val="微軟正黑體"/>
        <family val="2"/>
        <charset val="136"/>
      </rPr>
      <t>橡膠糊</t>
    </r>
  </si>
  <si>
    <t>210051</t>
  </si>
  <si>
    <r>
      <rPr>
        <sz val="10"/>
        <color rgb="FF000000"/>
        <rFont val="微軟正黑體"/>
        <family val="2"/>
        <charset val="136"/>
      </rPr>
      <t>橡膠乳頭</t>
    </r>
  </si>
  <si>
    <t>210052</t>
  </si>
  <si>
    <r>
      <rPr>
        <sz val="10"/>
        <color rgb="FF000000"/>
        <rFont val="微軟正黑體"/>
        <family val="2"/>
        <charset val="136"/>
      </rPr>
      <t>橡膠氣墊</t>
    </r>
  </si>
  <si>
    <t>210053</t>
  </si>
  <si>
    <r>
      <rPr>
        <sz val="10"/>
        <color rgb="FF000000"/>
        <rFont val="微軟正黑體"/>
        <family val="2"/>
        <charset val="136"/>
      </rPr>
      <t>橡膠圓盤</t>
    </r>
  </si>
  <si>
    <t>210054</t>
  </si>
  <si>
    <r>
      <rPr>
        <sz val="10"/>
        <color rgb="FF000000"/>
        <rFont val="微軟正黑體"/>
        <family val="2"/>
        <charset val="136"/>
      </rPr>
      <t>橡膠地板</t>
    </r>
  </si>
  <si>
    <t>210055</t>
  </si>
  <si>
    <r>
      <rPr>
        <sz val="10"/>
        <color rgb="FF000000"/>
        <rFont val="微軟正黑體"/>
        <family val="2"/>
        <charset val="136"/>
      </rPr>
      <t>橡膠套管</t>
    </r>
  </si>
  <si>
    <t>210056</t>
  </si>
  <si>
    <r>
      <rPr>
        <sz val="10"/>
        <color rgb="FF000000"/>
        <rFont val="微軟正黑體"/>
        <family val="2"/>
        <charset val="136"/>
      </rPr>
      <t>橡膠粉粒</t>
    </r>
  </si>
  <si>
    <t>210057</t>
  </si>
  <si>
    <r>
      <rPr>
        <sz val="10"/>
        <color rgb="FF000000"/>
        <rFont val="微軟正黑體"/>
        <family val="2"/>
        <charset val="136"/>
      </rPr>
      <t>橡膠圍裙</t>
    </r>
  </si>
  <si>
    <t>210058</t>
  </si>
  <si>
    <r>
      <rPr>
        <sz val="10"/>
        <color rgb="FF000000"/>
        <rFont val="微軟正黑體"/>
        <family val="2"/>
        <charset val="136"/>
      </rPr>
      <t>橡膠雨衣</t>
    </r>
  </si>
  <si>
    <t>210059</t>
  </si>
  <si>
    <r>
      <rPr>
        <sz val="10"/>
        <color rgb="FF000000"/>
        <rFont val="微軟正黑體"/>
        <family val="2"/>
        <charset val="136"/>
      </rPr>
      <t>橡膠冰袋</t>
    </r>
  </si>
  <si>
    <t>210060</t>
  </si>
  <si>
    <r>
      <rPr>
        <sz val="10"/>
        <color rgb="FF000000"/>
        <rFont val="微軟正黑體"/>
        <family val="2"/>
        <charset val="136"/>
      </rPr>
      <t>橡膠手指套</t>
    </r>
  </si>
  <si>
    <t>210061</t>
  </si>
  <si>
    <r>
      <rPr>
        <sz val="10"/>
        <color rgb="FF000000"/>
        <rFont val="微軟正黑體"/>
        <family val="2"/>
        <charset val="136"/>
      </rPr>
      <t>橡膠絲（索）</t>
    </r>
  </si>
  <si>
    <t>210062</t>
  </si>
  <si>
    <r>
      <rPr>
        <sz val="10"/>
        <color rgb="FF000000"/>
        <rFont val="微軟正黑體"/>
        <family val="2"/>
        <charset val="136"/>
      </rPr>
      <t>橡膠滾筒貼面</t>
    </r>
  </si>
  <si>
    <t>210063</t>
  </si>
  <si>
    <r>
      <rPr>
        <sz val="10"/>
        <color rgb="FF000000"/>
        <rFont val="微軟正黑體"/>
        <family val="2"/>
        <charset val="136"/>
      </rPr>
      <t>橡膠地板貼面</t>
    </r>
  </si>
  <si>
    <t>210065</t>
  </si>
  <si>
    <r>
      <rPr>
        <sz val="10"/>
        <color rgb="FF000000"/>
        <rFont val="微軟正黑體"/>
        <family val="2"/>
        <charset val="136"/>
      </rPr>
      <t>橡膠半成品</t>
    </r>
  </si>
  <si>
    <t>210099</t>
  </si>
  <si>
    <r>
      <rPr>
        <sz val="10"/>
        <color rgb="FF000000"/>
        <rFont val="微軟正黑體"/>
        <family val="2"/>
        <charset val="136"/>
      </rPr>
      <t>其他汽車外胎</t>
    </r>
  </si>
  <si>
    <t>210199</t>
  </si>
  <si>
    <r>
      <rPr>
        <sz val="10"/>
        <color rgb="FF000000"/>
        <rFont val="微軟正黑體"/>
        <family val="2"/>
        <charset val="136"/>
      </rPr>
      <t>其他內胎</t>
    </r>
  </si>
  <si>
    <t>210299</t>
  </si>
  <si>
    <r>
      <rPr>
        <sz val="10"/>
        <color rgb="FF000000"/>
        <rFont val="微軟正黑體"/>
        <family val="2"/>
        <charset val="136"/>
      </rPr>
      <t>其他外胎</t>
    </r>
  </si>
  <si>
    <t>210399</t>
  </si>
  <si>
    <r>
      <rPr>
        <sz val="10"/>
        <color rgb="FF000000"/>
        <rFont val="微軟正黑體"/>
        <family val="2"/>
        <charset val="136"/>
      </rPr>
      <t>其他傳動橡膠帶</t>
    </r>
  </si>
  <si>
    <t>210499</t>
  </si>
  <si>
    <r>
      <rPr>
        <sz val="10"/>
        <color rgb="FF000000"/>
        <rFont val="微軟正黑體"/>
        <family val="2"/>
        <charset val="136"/>
      </rPr>
      <t>其他工業橡膠</t>
    </r>
  </si>
  <si>
    <t>210599</t>
  </si>
  <si>
    <r>
      <rPr>
        <sz val="10"/>
        <color rgb="FF000000"/>
        <rFont val="微軟正黑體"/>
        <family val="2"/>
        <charset val="136"/>
      </rPr>
      <t>其他橡膠製品</t>
    </r>
    <r>
      <rPr>
        <sz val="10"/>
        <color rgb="FF000000"/>
        <rFont val="Times New Roman"/>
        <family val="1"/>
      </rPr>
      <t>(</t>
    </r>
    <r>
      <rPr>
        <sz val="10"/>
        <color rgb="FF000000"/>
        <rFont val="微軟正黑體"/>
        <family val="2"/>
        <charset val="136"/>
      </rPr>
      <t>不含運動球</t>
    </r>
    <r>
      <rPr>
        <sz val="10"/>
        <color rgb="FF000000"/>
        <rFont val="Times New Roman"/>
        <family val="1"/>
      </rPr>
      <t>)</t>
    </r>
  </si>
  <si>
    <r>
      <rPr>
        <sz val="10"/>
        <color rgb="FF000000"/>
        <rFont val="微軟正黑體"/>
        <family val="2"/>
        <charset val="136"/>
      </rPr>
      <t>聚氯乙烯塑膠皮</t>
    </r>
    <r>
      <rPr>
        <sz val="10"/>
        <color rgb="FF000000"/>
        <rFont val="Times New Roman"/>
        <family val="1"/>
      </rPr>
      <t>(PVC</t>
    </r>
    <r>
      <rPr>
        <sz val="10"/>
        <color rgb="FF000000"/>
        <rFont val="微軟正黑體"/>
        <family val="2"/>
        <charset val="136"/>
      </rPr>
      <t>塑膠皮</t>
    </r>
    <r>
      <rPr>
        <sz val="10"/>
        <color rgb="FF000000"/>
        <rFont val="Times New Roman"/>
        <family val="1"/>
      </rPr>
      <t>)</t>
    </r>
  </si>
  <si>
    <r>
      <t>P.E.</t>
    </r>
    <r>
      <rPr>
        <sz val="10"/>
        <color rgb="FF000000"/>
        <rFont val="微軟正黑體"/>
        <family val="2"/>
        <charset val="136"/>
      </rPr>
      <t>發泡板</t>
    </r>
  </si>
  <si>
    <r>
      <t>P.P.</t>
    </r>
    <r>
      <rPr>
        <sz val="10"/>
        <color rgb="FF000000"/>
        <rFont val="微軟正黑體"/>
        <family val="2"/>
        <charset val="136"/>
      </rPr>
      <t>塑膠皮</t>
    </r>
  </si>
  <si>
    <r>
      <rPr>
        <sz val="10"/>
        <color rgb="FF000000"/>
        <rFont val="微軟正黑體"/>
        <family val="2"/>
        <charset val="136"/>
      </rPr>
      <t>聚胺酯合成皮</t>
    </r>
    <r>
      <rPr>
        <sz val="10"/>
        <color rgb="FF000000"/>
        <rFont val="Times New Roman"/>
        <family val="1"/>
      </rPr>
      <t>(PU</t>
    </r>
    <r>
      <rPr>
        <sz val="10"/>
        <color rgb="FF000000"/>
        <rFont val="微軟正黑體"/>
        <family val="2"/>
        <charset val="136"/>
      </rPr>
      <t>塑膠皮</t>
    </r>
    <r>
      <rPr>
        <sz val="10"/>
        <color rgb="FF000000"/>
        <rFont val="Times New Roman"/>
        <family val="1"/>
      </rPr>
      <t>)</t>
    </r>
  </si>
  <si>
    <r>
      <rPr>
        <sz val="10"/>
        <color rgb="FF000000"/>
        <rFont val="微軟正黑體"/>
        <family val="2"/>
        <charset val="136"/>
      </rPr>
      <t>聚氯乙烯塑膠布</t>
    </r>
    <r>
      <rPr>
        <sz val="10"/>
        <color rgb="FF000000"/>
        <rFont val="Times New Roman"/>
        <family val="1"/>
      </rPr>
      <t>(PVC</t>
    </r>
    <r>
      <rPr>
        <sz val="10"/>
        <color rgb="FF000000"/>
        <rFont val="微軟正黑體"/>
        <family val="2"/>
        <charset val="136"/>
      </rPr>
      <t>塑膠皮</t>
    </r>
    <r>
      <rPr>
        <sz val="10"/>
        <color rgb="FF000000"/>
        <rFont val="Times New Roman"/>
        <family val="1"/>
      </rPr>
      <t>)</t>
    </r>
  </si>
  <si>
    <r>
      <t>P.E.</t>
    </r>
    <r>
      <rPr>
        <sz val="10"/>
        <color rgb="FF000000"/>
        <rFont val="微軟正黑體"/>
        <family val="2"/>
        <charset val="136"/>
      </rPr>
      <t>塑膠布</t>
    </r>
  </si>
  <si>
    <r>
      <t>P.P.</t>
    </r>
    <r>
      <rPr>
        <sz val="10"/>
        <color rgb="FF000000"/>
        <rFont val="微軟正黑體"/>
        <family val="2"/>
        <charset val="136"/>
      </rPr>
      <t>塑膠布</t>
    </r>
  </si>
  <si>
    <r>
      <rPr>
        <sz val="10"/>
        <color rgb="FF000000"/>
        <rFont val="微軟正黑體"/>
        <family val="2"/>
        <charset val="136"/>
      </rPr>
      <t>塑膠皮布加工</t>
    </r>
  </si>
  <si>
    <r>
      <rPr>
        <sz val="10"/>
        <color rgb="FF000000"/>
        <rFont val="微軟正黑體"/>
        <family val="2"/>
        <charset val="136"/>
      </rPr>
      <t>聚氯乙烯</t>
    </r>
    <r>
      <rPr>
        <sz val="10"/>
        <color rgb="FF000000"/>
        <rFont val="Times New Roman"/>
        <family val="1"/>
      </rPr>
      <t>(PVC)</t>
    </r>
    <r>
      <rPr>
        <sz val="10"/>
        <color rgb="FF000000"/>
        <rFont val="微軟正黑體"/>
        <family val="2"/>
        <charset val="136"/>
      </rPr>
      <t>塑膠硬管</t>
    </r>
  </si>
  <si>
    <t>220012</t>
  </si>
  <si>
    <r>
      <rPr>
        <sz val="10"/>
        <color rgb="FF000000"/>
        <rFont val="微軟正黑體"/>
        <family val="2"/>
        <charset val="136"/>
      </rPr>
      <t>聚乙烯硬管</t>
    </r>
  </si>
  <si>
    <t>220013</t>
  </si>
  <si>
    <r>
      <rPr>
        <sz val="10"/>
        <color rgb="FF000000"/>
        <rFont val="微軟正黑體"/>
        <family val="2"/>
        <charset val="136"/>
      </rPr>
      <t>聚氯乙烯</t>
    </r>
    <r>
      <rPr>
        <sz val="10"/>
        <color rgb="FF000000"/>
        <rFont val="Times New Roman"/>
        <family val="1"/>
      </rPr>
      <t>(PVC)</t>
    </r>
    <r>
      <rPr>
        <sz val="10"/>
        <color rgb="FF000000"/>
        <rFont val="微軟正黑體"/>
        <family val="2"/>
        <charset val="136"/>
      </rPr>
      <t>塑膠軟管</t>
    </r>
  </si>
  <si>
    <t>220014</t>
  </si>
  <si>
    <r>
      <rPr>
        <sz val="10"/>
        <color rgb="FF000000"/>
        <rFont val="微軟正黑體"/>
        <family val="2"/>
        <charset val="136"/>
      </rPr>
      <t>塑膠地磚</t>
    </r>
  </si>
  <si>
    <t>220015</t>
  </si>
  <si>
    <r>
      <rPr>
        <sz val="10"/>
        <color rgb="FF000000"/>
        <rFont val="微軟正黑體"/>
        <family val="2"/>
        <charset val="136"/>
      </rPr>
      <t>塑膠片</t>
    </r>
  </si>
  <si>
    <t>220016</t>
  </si>
  <si>
    <r>
      <rPr>
        <sz val="10"/>
        <color rgb="FF000000"/>
        <rFont val="微軟正黑體"/>
        <family val="2"/>
        <charset val="136"/>
      </rPr>
      <t>塑膠桿</t>
    </r>
  </si>
  <si>
    <t>220017</t>
  </si>
  <si>
    <r>
      <rPr>
        <sz val="10"/>
        <color rgb="FF000000"/>
        <rFont val="微軟正黑體"/>
        <family val="2"/>
        <charset val="136"/>
      </rPr>
      <t>壓克力板</t>
    </r>
  </si>
  <si>
    <t>220018</t>
  </si>
  <si>
    <r>
      <rPr>
        <sz val="10"/>
        <color rgb="FF000000"/>
        <rFont val="微軟正黑體"/>
        <family val="2"/>
        <charset val="136"/>
      </rPr>
      <t>塑膠板</t>
    </r>
    <r>
      <rPr>
        <sz val="10"/>
        <color rgb="FF000000"/>
        <rFont val="Times New Roman"/>
        <family val="1"/>
      </rPr>
      <t>(</t>
    </r>
    <r>
      <rPr>
        <sz val="10"/>
        <color rgb="FF000000"/>
        <rFont val="微軟正黑體"/>
        <family val="2"/>
        <charset val="136"/>
      </rPr>
      <t>不含塑膠浪板</t>
    </r>
    <r>
      <rPr>
        <sz val="10"/>
        <color rgb="FF000000"/>
        <rFont val="Times New Roman"/>
        <family val="1"/>
      </rPr>
      <t>)</t>
    </r>
  </si>
  <si>
    <t>220019</t>
  </si>
  <si>
    <r>
      <rPr>
        <sz val="10"/>
        <color rgb="FF000000"/>
        <rFont val="微軟正黑體"/>
        <family val="2"/>
        <charset val="136"/>
      </rPr>
      <t>塑膠浪板</t>
    </r>
  </si>
  <si>
    <t>220020</t>
  </si>
  <si>
    <r>
      <rPr>
        <sz val="10"/>
        <color rgb="FF000000"/>
        <rFont val="微軟正黑體"/>
        <family val="2"/>
        <charset val="136"/>
      </rPr>
      <t>塑膠管板加工</t>
    </r>
  </si>
  <si>
    <t>220023</t>
  </si>
  <si>
    <r>
      <rPr>
        <sz val="10"/>
        <color rgb="FF000000"/>
        <rFont val="微軟正黑體"/>
        <family val="2"/>
        <charset val="136"/>
      </rPr>
      <t>一般塑膠袋</t>
    </r>
  </si>
  <si>
    <t>220024</t>
  </si>
  <si>
    <r>
      <rPr>
        <sz val="10"/>
        <color rgb="FF000000"/>
        <rFont val="微軟正黑體"/>
        <family val="2"/>
        <charset val="136"/>
      </rPr>
      <t>可分解性塑膠袋</t>
    </r>
  </si>
  <si>
    <t>220025</t>
  </si>
  <si>
    <r>
      <rPr>
        <sz val="10"/>
        <color rgb="FF000000"/>
        <rFont val="微軟正黑體"/>
        <family val="2"/>
        <charset val="136"/>
      </rPr>
      <t>編織袋</t>
    </r>
  </si>
  <si>
    <t>220026</t>
  </si>
  <si>
    <r>
      <rPr>
        <sz val="10"/>
        <color rgb="FF000000"/>
        <rFont val="微軟正黑體"/>
        <family val="2"/>
        <charset val="136"/>
      </rPr>
      <t>塑膠夾鏈袋</t>
    </r>
  </si>
  <si>
    <t>220027</t>
  </si>
  <si>
    <r>
      <rPr>
        <sz val="10"/>
        <color rgb="FF000000"/>
        <rFont val="微軟正黑體"/>
        <family val="2"/>
        <charset val="136"/>
      </rPr>
      <t>塑膠手提及購物袋</t>
    </r>
  </si>
  <si>
    <t>220028</t>
  </si>
  <si>
    <r>
      <rPr>
        <sz val="10"/>
        <color rgb="FF000000"/>
        <rFont val="微軟正黑體"/>
        <family val="2"/>
        <charset val="136"/>
      </rPr>
      <t>塑膠膜</t>
    </r>
  </si>
  <si>
    <t>220029</t>
  </si>
  <si>
    <r>
      <rPr>
        <sz val="10"/>
        <color rgb="FF000000"/>
        <rFont val="微軟正黑體"/>
        <family val="2"/>
        <charset val="136"/>
      </rPr>
      <t>塑膠膜袋加工</t>
    </r>
  </si>
  <si>
    <t>220030</t>
  </si>
  <si>
    <r>
      <rPr>
        <sz val="10"/>
        <color rgb="FF000000"/>
        <rFont val="微軟正黑體"/>
        <family val="2"/>
        <charset val="136"/>
      </rPr>
      <t>塑膠容器</t>
    </r>
  </si>
  <si>
    <t>220031</t>
  </si>
  <si>
    <r>
      <rPr>
        <sz val="10"/>
        <color rgb="FF000000"/>
        <rFont val="微軟正黑體"/>
        <family val="2"/>
        <charset val="136"/>
      </rPr>
      <t>寶特瓶</t>
    </r>
  </si>
  <si>
    <t>220032</t>
  </si>
  <si>
    <r>
      <rPr>
        <sz val="10"/>
        <color rgb="FF000000"/>
        <rFont val="微軟正黑體"/>
        <family val="2"/>
        <charset val="136"/>
      </rPr>
      <t>牙刷</t>
    </r>
  </si>
  <si>
    <t>220033</t>
  </si>
  <si>
    <r>
      <rPr>
        <sz val="10"/>
        <color rgb="FF000000"/>
        <rFont val="微軟正黑體"/>
        <family val="2"/>
        <charset val="136"/>
      </rPr>
      <t>塑膠包裝帶</t>
    </r>
  </si>
  <si>
    <t>220034</t>
  </si>
  <si>
    <r>
      <rPr>
        <sz val="10"/>
        <color rgb="FF000000"/>
        <rFont val="微軟正黑體"/>
        <family val="2"/>
        <charset val="136"/>
      </rPr>
      <t>塑膠餐具</t>
    </r>
  </si>
  <si>
    <t>220035</t>
  </si>
  <si>
    <r>
      <rPr>
        <sz val="10"/>
        <color rgb="FF000000"/>
        <rFont val="微軟正黑體"/>
        <family val="2"/>
        <charset val="136"/>
      </rPr>
      <t>衣架</t>
    </r>
  </si>
  <si>
    <t>220036</t>
  </si>
  <si>
    <r>
      <rPr>
        <sz val="10"/>
        <color rgb="FF000000"/>
        <rFont val="微軟正黑體"/>
        <family val="2"/>
        <charset val="136"/>
      </rPr>
      <t>塑膠桶</t>
    </r>
  </si>
  <si>
    <t>220037</t>
  </si>
  <si>
    <r>
      <rPr>
        <sz val="10"/>
        <color rgb="FF000000"/>
        <rFont val="微軟正黑體"/>
        <family val="2"/>
        <charset val="136"/>
      </rPr>
      <t>塑膠盆</t>
    </r>
  </si>
  <si>
    <t>220038</t>
  </si>
  <si>
    <r>
      <rPr>
        <sz val="10"/>
        <color rgb="FF000000"/>
        <rFont val="微軟正黑體"/>
        <family val="2"/>
        <charset val="136"/>
      </rPr>
      <t>塑膠盒</t>
    </r>
  </si>
  <si>
    <t>220039</t>
  </si>
  <si>
    <r>
      <rPr>
        <sz val="10"/>
        <color rgb="FF000000"/>
        <rFont val="微軟正黑體"/>
        <family val="2"/>
        <charset val="136"/>
      </rPr>
      <t>塑膠壺</t>
    </r>
  </si>
  <si>
    <t>220040</t>
  </si>
  <si>
    <r>
      <rPr>
        <sz val="10"/>
        <color rgb="FF000000"/>
        <rFont val="微軟正黑體"/>
        <family val="2"/>
        <charset val="136"/>
      </rPr>
      <t>塑膠碗</t>
    </r>
  </si>
  <si>
    <t>220041</t>
  </si>
  <si>
    <r>
      <rPr>
        <sz val="10"/>
        <color rgb="FF000000"/>
        <rFont val="微軟正黑體"/>
        <family val="2"/>
        <charset val="136"/>
      </rPr>
      <t>塑膠杯</t>
    </r>
  </si>
  <si>
    <t>220042</t>
  </si>
  <si>
    <r>
      <rPr>
        <sz val="10"/>
        <color rgb="FF000000"/>
        <rFont val="微軟正黑體"/>
        <family val="2"/>
        <charset val="136"/>
      </rPr>
      <t>塑膠匙</t>
    </r>
  </si>
  <si>
    <t>220043</t>
  </si>
  <si>
    <r>
      <rPr>
        <sz val="10"/>
        <color rgb="FF000000"/>
        <rFont val="微軟正黑體"/>
        <family val="2"/>
        <charset val="136"/>
      </rPr>
      <t>塑膠筷</t>
    </r>
  </si>
  <si>
    <t>220044</t>
  </si>
  <si>
    <r>
      <rPr>
        <sz val="10"/>
        <color rgb="FF000000"/>
        <rFont val="微軟正黑體"/>
        <family val="2"/>
        <charset val="136"/>
      </rPr>
      <t>塑膠梳</t>
    </r>
  </si>
  <si>
    <t>220045</t>
  </si>
  <si>
    <r>
      <rPr>
        <sz val="10"/>
        <color rgb="FF000000"/>
        <rFont val="微軟正黑體"/>
        <family val="2"/>
        <charset val="136"/>
      </rPr>
      <t>塑膠衣夾</t>
    </r>
  </si>
  <si>
    <t>220046</t>
  </si>
  <si>
    <r>
      <rPr>
        <sz val="10"/>
        <color rgb="FF000000"/>
        <rFont val="微軟正黑體"/>
        <family val="2"/>
        <charset val="136"/>
      </rPr>
      <t>塑膠肥皂盒</t>
    </r>
  </si>
  <si>
    <t>220047</t>
  </si>
  <si>
    <r>
      <rPr>
        <sz val="10"/>
        <color rgb="FF000000"/>
        <rFont val="微軟正黑體"/>
        <family val="2"/>
        <charset val="136"/>
      </rPr>
      <t>塑膠毛巾架</t>
    </r>
  </si>
  <si>
    <t>220048</t>
  </si>
  <si>
    <r>
      <rPr>
        <sz val="10"/>
        <color rgb="FF000000"/>
        <rFont val="微軟正黑體"/>
        <family val="2"/>
        <charset val="136"/>
      </rPr>
      <t>塑膠煙灰缸</t>
    </r>
  </si>
  <si>
    <t>220049</t>
  </si>
  <si>
    <r>
      <rPr>
        <sz val="10"/>
        <color rgb="FF000000"/>
        <rFont val="微軟正黑體"/>
        <family val="2"/>
        <charset val="136"/>
      </rPr>
      <t>塑膠提籃</t>
    </r>
  </si>
  <si>
    <t>220051</t>
  </si>
  <si>
    <r>
      <rPr>
        <sz val="10"/>
        <color rgb="FF000000"/>
        <rFont val="微軟正黑體"/>
        <family val="2"/>
        <charset val="136"/>
      </rPr>
      <t>塑膠外殼</t>
    </r>
  </si>
  <si>
    <t>220052</t>
  </si>
  <si>
    <r>
      <rPr>
        <sz val="10"/>
        <color rgb="FF000000"/>
        <rFont val="微軟正黑體"/>
        <family val="2"/>
        <charset val="136"/>
      </rPr>
      <t>冰箱內部塑膠配件</t>
    </r>
  </si>
  <si>
    <t>220053</t>
  </si>
  <si>
    <r>
      <rPr>
        <sz val="10"/>
        <color rgb="FF000000"/>
        <rFont val="微軟正黑體"/>
        <family val="2"/>
        <charset val="136"/>
      </rPr>
      <t>塑膠電話外殼</t>
    </r>
  </si>
  <si>
    <t>220054</t>
  </si>
  <si>
    <r>
      <rPr>
        <sz val="10"/>
        <color rgb="FF000000"/>
        <rFont val="微軟正黑體"/>
        <family val="2"/>
        <charset val="136"/>
      </rPr>
      <t>塑膠電腦外殼</t>
    </r>
  </si>
  <si>
    <t>220055</t>
  </si>
  <si>
    <r>
      <rPr>
        <sz val="10"/>
        <color rgb="FF000000"/>
        <rFont val="微軟正黑體"/>
        <family val="2"/>
        <charset val="136"/>
      </rPr>
      <t>塑膠汽車保險桿</t>
    </r>
  </si>
  <si>
    <t>220056</t>
  </si>
  <si>
    <r>
      <rPr>
        <sz val="10"/>
        <color rgb="FF000000"/>
        <rFont val="微軟正黑體"/>
        <family val="2"/>
        <charset val="136"/>
      </rPr>
      <t>塑膠小家電外殼</t>
    </r>
  </si>
  <si>
    <t>220057</t>
  </si>
  <si>
    <r>
      <rPr>
        <sz val="10"/>
        <color rgb="FF000000"/>
        <rFont val="微軟正黑體"/>
        <family val="2"/>
        <charset val="136"/>
      </rPr>
      <t>塑膠電視機外殼</t>
    </r>
  </si>
  <si>
    <t>220058</t>
  </si>
  <si>
    <r>
      <rPr>
        <sz val="10"/>
        <color rgb="FF000000"/>
        <rFont val="微軟正黑體"/>
        <family val="2"/>
        <charset val="136"/>
      </rPr>
      <t>影印機塑膠配件</t>
    </r>
  </si>
  <si>
    <t>220060</t>
  </si>
  <si>
    <r>
      <rPr>
        <sz val="10"/>
        <color rgb="FF000000"/>
        <rFont val="微軟正黑體"/>
        <family val="2"/>
        <charset val="136"/>
      </rPr>
      <t>塑膠衣著</t>
    </r>
  </si>
  <si>
    <t>220061</t>
  </si>
  <si>
    <r>
      <rPr>
        <sz val="10"/>
        <color rgb="FF000000"/>
        <rFont val="微軟正黑體"/>
        <family val="2"/>
        <charset val="136"/>
      </rPr>
      <t>塑膠帳篷</t>
    </r>
    <r>
      <rPr>
        <sz val="10"/>
        <color rgb="FF000000"/>
        <rFont val="Times New Roman"/>
        <family val="1"/>
      </rPr>
      <t>(</t>
    </r>
    <r>
      <rPr>
        <sz val="10"/>
        <color rgb="FF000000"/>
        <rFont val="微軟正黑體"/>
        <family val="2"/>
        <charset val="136"/>
      </rPr>
      <t>多用途充氣式帳蓬</t>
    </r>
    <r>
      <rPr>
        <sz val="10"/>
        <color rgb="FF000000"/>
        <rFont val="Times New Roman"/>
        <family val="1"/>
      </rPr>
      <t>)</t>
    </r>
  </si>
  <si>
    <t>220062</t>
  </si>
  <si>
    <r>
      <rPr>
        <sz val="10"/>
        <color rgb="FF000000"/>
        <rFont val="微軟正黑體"/>
        <family val="2"/>
        <charset val="136"/>
      </rPr>
      <t>塑膠桌布</t>
    </r>
  </si>
  <si>
    <t>220063</t>
  </si>
  <si>
    <r>
      <rPr>
        <sz val="10"/>
        <color rgb="FF000000"/>
        <rFont val="微軟正黑體"/>
        <family val="2"/>
        <charset val="136"/>
      </rPr>
      <t>塑膠地毯</t>
    </r>
  </si>
  <si>
    <t>220064</t>
  </si>
  <si>
    <r>
      <rPr>
        <sz val="10"/>
        <color rgb="FF000000"/>
        <rFont val="微軟正黑體"/>
        <family val="2"/>
        <charset val="136"/>
      </rPr>
      <t>塑膠外衣</t>
    </r>
  </si>
  <si>
    <t>220065</t>
  </si>
  <si>
    <r>
      <rPr>
        <sz val="10"/>
        <color rgb="FF000000"/>
        <rFont val="微軟正黑體"/>
        <family val="2"/>
        <charset val="136"/>
      </rPr>
      <t>塑膠夾克</t>
    </r>
  </si>
  <si>
    <t>220066</t>
  </si>
  <si>
    <r>
      <rPr>
        <sz val="10"/>
        <color rgb="FF000000"/>
        <rFont val="微軟正黑體"/>
        <family val="2"/>
        <charset val="136"/>
      </rPr>
      <t>塑膠褲</t>
    </r>
  </si>
  <si>
    <t>220067</t>
  </si>
  <si>
    <r>
      <rPr>
        <sz val="10"/>
        <color rgb="FF000000"/>
        <rFont val="微軟正黑體"/>
        <family val="2"/>
        <charset val="136"/>
      </rPr>
      <t>塑膠帽</t>
    </r>
  </si>
  <si>
    <t>220068</t>
  </si>
  <si>
    <r>
      <rPr>
        <sz val="10"/>
        <color rgb="FF000000"/>
        <rFont val="微軟正黑體"/>
        <family val="2"/>
        <charset val="136"/>
      </rPr>
      <t>塑膠雨衣</t>
    </r>
  </si>
  <si>
    <t>220069</t>
  </si>
  <si>
    <r>
      <rPr>
        <sz val="10"/>
        <color rgb="FF000000"/>
        <rFont val="微軟正黑體"/>
        <family val="2"/>
        <charset val="136"/>
      </rPr>
      <t>塑膠雨帽</t>
    </r>
  </si>
  <si>
    <t>220070</t>
  </si>
  <si>
    <r>
      <rPr>
        <sz val="10"/>
        <color rgb="FF000000"/>
        <rFont val="微軟正黑體"/>
        <family val="2"/>
        <charset val="136"/>
      </rPr>
      <t>塑膠衣帶</t>
    </r>
  </si>
  <si>
    <t>220071</t>
  </si>
  <si>
    <r>
      <rPr>
        <sz val="10"/>
        <color rgb="FF000000"/>
        <rFont val="微軟正黑體"/>
        <family val="2"/>
        <charset val="136"/>
      </rPr>
      <t>塑膠圍裙</t>
    </r>
  </si>
  <si>
    <t>220072</t>
  </si>
  <si>
    <r>
      <rPr>
        <sz val="10"/>
        <color rgb="FF000000"/>
        <rFont val="微軟正黑體"/>
        <family val="2"/>
        <charset val="136"/>
      </rPr>
      <t>塑膠浴帽</t>
    </r>
  </si>
  <si>
    <t>220073</t>
  </si>
  <si>
    <r>
      <rPr>
        <sz val="10"/>
        <color rgb="FF000000"/>
        <rFont val="微軟正黑體"/>
        <family val="2"/>
        <charset val="136"/>
      </rPr>
      <t>塑膠浴簾</t>
    </r>
  </si>
  <si>
    <t>220074</t>
  </si>
  <si>
    <r>
      <rPr>
        <sz val="10"/>
        <color rgb="FF000000"/>
        <rFont val="微軟正黑體"/>
        <family val="2"/>
        <charset val="136"/>
      </rPr>
      <t>塑膠壁布</t>
    </r>
  </si>
  <si>
    <t>220076</t>
  </si>
  <si>
    <r>
      <rPr>
        <sz val="10"/>
        <color rgb="FF000000"/>
        <rFont val="微軟正黑體"/>
        <family val="2"/>
        <charset val="136"/>
      </rPr>
      <t>強化塑膠門窗</t>
    </r>
  </si>
  <si>
    <t>220077</t>
  </si>
  <si>
    <r>
      <rPr>
        <sz val="10"/>
        <color rgb="FF000000"/>
        <rFont val="微軟正黑體"/>
        <family val="2"/>
        <charset val="136"/>
      </rPr>
      <t>強化塑膠浴缸</t>
    </r>
  </si>
  <si>
    <t>220078</t>
  </si>
  <si>
    <r>
      <rPr>
        <sz val="10"/>
        <color rgb="FF000000"/>
        <rFont val="微軟正黑體"/>
        <family val="2"/>
        <charset val="136"/>
      </rPr>
      <t>強化塑膠浪板</t>
    </r>
  </si>
  <si>
    <t>220079</t>
  </si>
  <si>
    <r>
      <rPr>
        <sz val="10"/>
        <color rgb="FF000000"/>
        <rFont val="微軟正黑體"/>
        <family val="2"/>
        <charset val="136"/>
      </rPr>
      <t>強化塑膠化糞槽</t>
    </r>
  </si>
  <si>
    <t>220080</t>
  </si>
  <si>
    <r>
      <rPr>
        <sz val="10"/>
        <color rgb="FF000000"/>
        <rFont val="微軟正黑體"/>
        <family val="2"/>
        <charset val="136"/>
      </rPr>
      <t>強化塑膠小件家具</t>
    </r>
  </si>
  <si>
    <t>220081</t>
  </si>
  <si>
    <r>
      <rPr>
        <sz val="10"/>
        <color rgb="FF000000"/>
        <rFont val="微軟正黑體"/>
        <family val="2"/>
        <charset val="136"/>
      </rPr>
      <t>強化塑膠汽車配件</t>
    </r>
  </si>
  <si>
    <t>220082</t>
  </si>
  <si>
    <r>
      <rPr>
        <sz val="10"/>
        <color rgb="FF000000"/>
        <rFont val="微軟正黑體"/>
        <family val="2"/>
        <charset val="136"/>
      </rPr>
      <t>強化塑膠容器與外殼</t>
    </r>
  </si>
  <si>
    <t>220083</t>
  </si>
  <si>
    <r>
      <rPr>
        <sz val="10"/>
        <color rgb="FF000000"/>
        <rFont val="微軟正黑體"/>
        <family val="2"/>
        <charset val="136"/>
      </rPr>
      <t>強化塑膠板、棒、管、型材</t>
    </r>
  </si>
  <si>
    <t>220085</t>
  </si>
  <si>
    <r>
      <rPr>
        <sz val="10"/>
        <color rgb="FF000000"/>
        <rFont val="微軟正黑體"/>
        <family val="2"/>
        <charset val="136"/>
      </rPr>
      <t>塑膠手套</t>
    </r>
  </si>
  <si>
    <t>220086</t>
  </si>
  <si>
    <r>
      <rPr>
        <sz val="10"/>
        <color rgb="FF000000"/>
        <rFont val="微軟正黑體"/>
        <family val="2"/>
        <charset val="136"/>
      </rPr>
      <t>塑膠網</t>
    </r>
  </si>
  <si>
    <t>220087</t>
  </si>
  <si>
    <r>
      <rPr>
        <sz val="10"/>
        <color rgb="FF000000"/>
        <rFont val="微軟正黑體"/>
        <family val="2"/>
        <charset val="136"/>
      </rPr>
      <t>塑膠線繩</t>
    </r>
  </si>
  <si>
    <t>220088</t>
  </si>
  <si>
    <r>
      <rPr>
        <sz val="10"/>
        <color rgb="FF000000"/>
        <rFont val="微軟正黑體"/>
        <family val="2"/>
        <charset val="136"/>
      </rPr>
      <t>塑膠聖誕樹</t>
    </r>
  </si>
  <si>
    <t>220089</t>
  </si>
  <si>
    <r>
      <rPr>
        <sz val="10"/>
        <color rgb="FF000000"/>
        <rFont val="微軟正黑體"/>
        <family val="2"/>
        <charset val="136"/>
      </rPr>
      <t>塑膠線</t>
    </r>
  </si>
  <si>
    <t>220090</t>
  </si>
  <si>
    <r>
      <rPr>
        <sz val="10"/>
        <color rgb="FF000000"/>
        <rFont val="微軟正黑體"/>
        <family val="2"/>
        <charset val="136"/>
      </rPr>
      <t>塑膠繩</t>
    </r>
  </si>
  <si>
    <t>220091</t>
  </si>
  <si>
    <r>
      <rPr>
        <sz val="10"/>
        <color rgb="FF000000"/>
        <rFont val="微軟正黑體"/>
        <family val="2"/>
        <charset val="136"/>
      </rPr>
      <t>塑膠擺飾</t>
    </r>
  </si>
  <si>
    <t>220092</t>
  </si>
  <si>
    <r>
      <rPr>
        <sz val="10"/>
        <color rgb="FF000000"/>
        <rFont val="微軟正黑體"/>
        <family val="2"/>
        <charset val="136"/>
      </rPr>
      <t>人造石</t>
    </r>
  </si>
  <si>
    <t>220093</t>
  </si>
  <si>
    <r>
      <rPr>
        <sz val="10"/>
        <color rgb="FF000000"/>
        <rFont val="微軟正黑體"/>
        <family val="2"/>
        <charset val="136"/>
      </rPr>
      <t>空白信用卡</t>
    </r>
  </si>
  <si>
    <t>220094</t>
  </si>
  <si>
    <r>
      <rPr>
        <sz val="10"/>
        <color rgb="FF000000"/>
        <rFont val="微軟正黑體"/>
        <family val="2"/>
        <charset val="136"/>
      </rPr>
      <t>保麗龍</t>
    </r>
  </si>
  <si>
    <t>220095</t>
  </si>
  <si>
    <r>
      <rPr>
        <sz val="10"/>
        <color rgb="FF000000"/>
        <rFont val="微軟正黑體"/>
        <family val="2"/>
        <charset val="136"/>
      </rPr>
      <t>塑膠花</t>
    </r>
  </si>
  <si>
    <t>220096</t>
  </si>
  <si>
    <r>
      <rPr>
        <sz val="10"/>
        <color rgb="FF000000"/>
        <rFont val="微軟正黑體"/>
        <family val="2"/>
        <charset val="136"/>
      </rPr>
      <t>塑膠絲</t>
    </r>
  </si>
  <si>
    <t>220097</t>
  </si>
  <si>
    <r>
      <rPr>
        <sz val="10"/>
        <color rgb="FF000000"/>
        <rFont val="微軟正黑體"/>
        <family val="2"/>
        <charset val="136"/>
      </rPr>
      <t>塑膠泡棉</t>
    </r>
  </si>
  <si>
    <t>220098</t>
  </si>
  <si>
    <r>
      <rPr>
        <sz val="10"/>
        <color rgb="FF000000"/>
        <rFont val="微軟正黑體"/>
        <family val="2"/>
        <charset val="136"/>
      </rPr>
      <t>塑膠海棉</t>
    </r>
  </si>
  <si>
    <r>
      <rPr>
        <sz val="10"/>
        <color rgb="FF000000"/>
        <rFont val="微軟正黑體"/>
        <family val="2"/>
        <charset val="136"/>
      </rPr>
      <t>其他未列名塑膠製品</t>
    </r>
  </si>
  <si>
    <t>220100</t>
  </si>
  <si>
    <r>
      <rPr>
        <sz val="10"/>
        <color rgb="FF000000"/>
        <rFont val="微軟正黑體"/>
        <family val="2"/>
        <charset val="136"/>
      </rPr>
      <t>離型膜</t>
    </r>
  </si>
  <si>
    <t>220101</t>
  </si>
  <si>
    <r>
      <rPr>
        <sz val="10"/>
        <color rgb="FF000000"/>
        <rFont val="微軟正黑體"/>
        <family val="2"/>
        <charset val="136"/>
      </rPr>
      <t>塑膠繫物帶</t>
    </r>
  </si>
  <si>
    <t>220199</t>
  </si>
  <si>
    <r>
      <rPr>
        <sz val="10"/>
        <color rgb="FF000000"/>
        <rFont val="微軟正黑體"/>
        <family val="2"/>
        <charset val="136"/>
      </rPr>
      <t>其他塑膠皮</t>
    </r>
  </si>
  <si>
    <t>220299</t>
  </si>
  <si>
    <r>
      <rPr>
        <sz val="10"/>
        <color rgb="FF000000"/>
        <rFont val="微軟正黑體"/>
        <family val="2"/>
        <charset val="136"/>
      </rPr>
      <t>其他塑膠布</t>
    </r>
  </si>
  <si>
    <t>220399</t>
  </si>
  <si>
    <r>
      <rPr>
        <sz val="10"/>
        <color rgb="FF000000"/>
        <rFont val="微軟正黑體"/>
        <family val="2"/>
        <charset val="136"/>
      </rPr>
      <t>其他塑膠軟管</t>
    </r>
  </si>
  <si>
    <t>220499</t>
  </si>
  <si>
    <r>
      <rPr>
        <sz val="10"/>
        <color rgb="FF000000"/>
        <rFont val="微軟正黑體"/>
        <family val="2"/>
        <charset val="136"/>
      </rPr>
      <t>其他塑膠硬管</t>
    </r>
  </si>
  <si>
    <t>220599</t>
  </si>
  <si>
    <r>
      <rPr>
        <sz val="10"/>
        <color rgb="FF000000"/>
        <rFont val="微軟正黑體"/>
        <family val="2"/>
        <charset val="136"/>
      </rPr>
      <t>其他塑膠家庭用製品及盥洗用具</t>
    </r>
  </si>
  <si>
    <t>220699</t>
  </si>
  <si>
    <r>
      <rPr>
        <sz val="10"/>
        <color rgb="FF000000"/>
        <rFont val="微軟正黑體"/>
        <family val="2"/>
        <charset val="136"/>
      </rPr>
      <t>其他工業用塑膠製品</t>
    </r>
  </si>
  <si>
    <t>220799</t>
  </si>
  <si>
    <r>
      <rPr>
        <sz val="10"/>
        <color rgb="FF000000"/>
        <rFont val="微軟正黑體"/>
        <family val="2"/>
        <charset val="136"/>
      </rPr>
      <t>其他塑膠皮製品</t>
    </r>
  </si>
  <si>
    <t>220899</t>
  </si>
  <si>
    <r>
      <rPr>
        <sz val="10"/>
        <color rgb="FF000000"/>
        <rFont val="微軟正黑體"/>
        <family val="2"/>
        <charset val="136"/>
      </rPr>
      <t>其他強化塑膠製品</t>
    </r>
    <r>
      <rPr>
        <sz val="10"/>
        <color rgb="FF000000"/>
        <rFont val="Times New Roman"/>
        <family val="1"/>
      </rPr>
      <t>(</t>
    </r>
    <r>
      <rPr>
        <sz val="10"/>
        <color rgb="FF000000"/>
        <rFont val="微軟正黑體"/>
        <family val="2"/>
        <charset val="136"/>
      </rPr>
      <t>不含塑膠安全帽</t>
    </r>
    <r>
      <rPr>
        <sz val="10"/>
        <color rgb="FF000000"/>
        <rFont val="Times New Roman"/>
        <family val="1"/>
      </rPr>
      <t>)</t>
    </r>
  </si>
  <si>
    <r>
      <rPr>
        <sz val="10"/>
        <color rgb="FF000000"/>
        <rFont val="微軟正黑體"/>
        <family val="2"/>
        <charset val="136"/>
      </rPr>
      <t>平板玻璃</t>
    </r>
  </si>
  <si>
    <r>
      <rPr>
        <sz val="10"/>
        <color rgb="FF000000"/>
        <rFont val="微軟正黑體"/>
        <family val="2"/>
        <charset val="136"/>
      </rPr>
      <t>強化玻璃</t>
    </r>
  </si>
  <si>
    <r>
      <rPr>
        <sz val="10"/>
        <color rgb="FF000000"/>
        <rFont val="微軟正黑體"/>
        <family val="2"/>
        <charset val="136"/>
      </rPr>
      <t>加工玻璃</t>
    </r>
  </si>
  <si>
    <r>
      <rPr>
        <sz val="10"/>
        <color rgb="FF000000"/>
        <rFont val="微軟正黑體"/>
        <family val="2"/>
        <charset val="136"/>
      </rPr>
      <t>玻璃裁切</t>
    </r>
  </si>
  <si>
    <r>
      <rPr>
        <sz val="10"/>
        <color rgb="FF000000"/>
        <rFont val="微軟正黑體"/>
        <family val="2"/>
        <charset val="136"/>
      </rPr>
      <t>有色平板玻璃</t>
    </r>
  </si>
  <si>
    <r>
      <rPr>
        <sz val="10"/>
        <color rgb="FF000000"/>
        <rFont val="微軟正黑體"/>
        <family val="2"/>
        <charset val="136"/>
      </rPr>
      <t>浮式平板玻璃</t>
    </r>
  </si>
  <si>
    <r>
      <rPr>
        <sz val="10"/>
        <color rgb="FF000000"/>
        <rFont val="微軟正黑體"/>
        <family val="2"/>
        <charset val="136"/>
      </rPr>
      <t>透明平板玻璃</t>
    </r>
  </si>
  <si>
    <r>
      <rPr>
        <sz val="10"/>
        <color rgb="FF000000"/>
        <rFont val="微軟正黑體"/>
        <family val="2"/>
        <charset val="136"/>
      </rPr>
      <t>壓花平板玻璃</t>
    </r>
  </si>
  <si>
    <r>
      <rPr>
        <sz val="10"/>
        <color rgb="FF000000"/>
        <rFont val="微軟正黑體"/>
        <family val="2"/>
        <charset val="136"/>
      </rPr>
      <t>強化安全玻璃</t>
    </r>
  </si>
  <si>
    <r>
      <rPr>
        <sz val="10"/>
        <color rgb="FF000000"/>
        <rFont val="微軟正黑體"/>
        <family val="2"/>
        <charset val="136"/>
      </rPr>
      <t>反射玻璃</t>
    </r>
  </si>
  <si>
    <r>
      <rPr>
        <sz val="10"/>
        <color rgb="FF000000"/>
        <rFont val="微軟正黑體"/>
        <family val="2"/>
        <charset val="136"/>
      </rPr>
      <t>烤漆印刷玻璃</t>
    </r>
  </si>
  <si>
    <t>230012</t>
  </si>
  <si>
    <r>
      <rPr>
        <sz val="10"/>
        <color rgb="FF000000"/>
        <rFont val="微軟正黑體"/>
        <family val="2"/>
        <charset val="136"/>
      </rPr>
      <t>膠合安全玻璃</t>
    </r>
  </si>
  <si>
    <t>230013</t>
  </si>
  <si>
    <r>
      <rPr>
        <sz val="10"/>
        <color rgb="FF000000"/>
        <rFont val="微軟正黑體"/>
        <family val="2"/>
        <charset val="136"/>
      </rPr>
      <t>雙層玻璃</t>
    </r>
  </si>
  <si>
    <t>230014</t>
  </si>
  <si>
    <r>
      <rPr>
        <sz val="10"/>
        <color rgb="FF000000"/>
        <rFont val="微軟正黑體"/>
        <family val="2"/>
        <charset val="136"/>
      </rPr>
      <t>鏡板玻璃</t>
    </r>
  </si>
  <si>
    <t>230015</t>
  </si>
  <si>
    <r>
      <rPr>
        <sz val="10"/>
        <color rgb="FF000000"/>
        <rFont val="微軟正黑體"/>
        <family val="2"/>
        <charset val="136"/>
      </rPr>
      <t>彎曲玻璃</t>
    </r>
  </si>
  <si>
    <t>230016</t>
  </si>
  <si>
    <r>
      <rPr>
        <sz val="10"/>
        <color rgb="FF000000"/>
        <rFont val="微軟正黑體"/>
        <family val="2"/>
        <charset val="136"/>
      </rPr>
      <t>陶瓷釉玻璃</t>
    </r>
  </si>
  <si>
    <t>230017</t>
  </si>
  <si>
    <r>
      <rPr>
        <sz val="10"/>
        <color rgb="FF000000"/>
        <rFont val="微軟正黑體"/>
        <family val="2"/>
        <charset val="136"/>
      </rPr>
      <t>琺瑯釉玻璃</t>
    </r>
  </si>
  <si>
    <t>230018</t>
  </si>
  <si>
    <r>
      <rPr>
        <sz val="10"/>
        <color rgb="FF000000"/>
        <rFont val="微軟正黑體"/>
        <family val="2"/>
        <charset val="136"/>
      </rPr>
      <t>電器玻璃</t>
    </r>
  </si>
  <si>
    <r>
      <rPr>
        <sz val="10"/>
        <color rgb="FF000000"/>
        <rFont val="微軟正黑體"/>
        <family val="2"/>
        <charset val="136"/>
      </rPr>
      <t>光學玻璃</t>
    </r>
  </si>
  <si>
    <t>230020</t>
  </si>
  <si>
    <r>
      <rPr>
        <sz val="10"/>
        <color rgb="FF000000"/>
        <rFont val="微軟正黑體"/>
        <family val="2"/>
        <charset val="136"/>
      </rPr>
      <t>玻璃容器</t>
    </r>
  </si>
  <si>
    <r>
      <rPr>
        <sz val="10"/>
        <color rgb="FF000000"/>
        <rFont val="微軟正黑體"/>
        <family val="2"/>
        <charset val="136"/>
      </rPr>
      <t>玻璃碟</t>
    </r>
  </si>
  <si>
    <r>
      <rPr>
        <sz val="10"/>
        <color rgb="FF000000"/>
        <rFont val="微軟正黑體"/>
        <family val="2"/>
        <charset val="136"/>
      </rPr>
      <t>玻璃壺</t>
    </r>
  </si>
  <si>
    <r>
      <rPr>
        <sz val="10"/>
        <color rgb="FF000000"/>
        <rFont val="微軟正黑體"/>
        <family val="2"/>
        <charset val="136"/>
      </rPr>
      <t>玻璃碗</t>
    </r>
  </si>
  <si>
    <r>
      <rPr>
        <sz val="10"/>
        <color rgb="FF000000"/>
        <rFont val="微軟正黑體"/>
        <family val="2"/>
        <charset val="136"/>
      </rPr>
      <t>玻璃缸</t>
    </r>
  </si>
  <si>
    <r>
      <rPr>
        <sz val="10"/>
        <color rgb="FF000000"/>
        <rFont val="微軟正黑體"/>
        <family val="2"/>
        <charset val="136"/>
      </rPr>
      <t>玻璃罐</t>
    </r>
  </si>
  <si>
    <t>230026</t>
  </si>
  <si>
    <r>
      <rPr>
        <sz val="10"/>
        <color rgb="FF000000"/>
        <rFont val="微軟正黑體"/>
        <family val="2"/>
        <charset val="136"/>
      </rPr>
      <t>玻璃盆</t>
    </r>
  </si>
  <si>
    <t>230027</t>
  </si>
  <si>
    <r>
      <rPr>
        <sz val="10"/>
        <color rgb="FF000000"/>
        <rFont val="微軟正黑體"/>
        <family val="2"/>
        <charset val="136"/>
      </rPr>
      <t>玻璃瓶</t>
    </r>
  </si>
  <si>
    <t>230028</t>
  </si>
  <si>
    <r>
      <rPr>
        <sz val="10"/>
        <color rgb="FF000000"/>
        <rFont val="微軟正黑體"/>
        <family val="2"/>
        <charset val="136"/>
      </rPr>
      <t>玻璃杯</t>
    </r>
  </si>
  <si>
    <r>
      <rPr>
        <sz val="10"/>
        <color rgb="FF000000"/>
        <rFont val="微軟正黑體"/>
        <family val="2"/>
        <charset val="136"/>
      </rPr>
      <t>玻璃盤</t>
    </r>
  </si>
  <si>
    <t>230030</t>
  </si>
  <si>
    <r>
      <rPr>
        <sz val="10"/>
        <color rgb="FF000000"/>
        <rFont val="微軟正黑體"/>
        <family val="2"/>
        <charset val="136"/>
      </rPr>
      <t>玻璃管</t>
    </r>
  </si>
  <si>
    <r>
      <rPr>
        <sz val="10"/>
        <color rgb="FF000000"/>
        <rFont val="微軟正黑體"/>
        <family val="2"/>
        <charset val="136"/>
      </rPr>
      <t>玻璃棒</t>
    </r>
  </si>
  <si>
    <r>
      <rPr>
        <sz val="10"/>
        <color rgb="FF000000"/>
        <rFont val="微軟正黑體"/>
        <family val="2"/>
        <charset val="136"/>
      </rPr>
      <t>玻璃磚</t>
    </r>
  </si>
  <si>
    <r>
      <rPr>
        <sz val="10"/>
        <color rgb="FF000000"/>
        <rFont val="微軟正黑體"/>
        <family val="2"/>
        <charset val="136"/>
      </rPr>
      <t>玻璃擺飾</t>
    </r>
  </si>
  <si>
    <r>
      <rPr>
        <sz val="10"/>
        <color rgb="FF000000"/>
        <rFont val="微軟正黑體"/>
        <family val="2"/>
        <charset val="136"/>
      </rPr>
      <t>玻璃屏風</t>
    </r>
  </si>
  <si>
    <t>230035</t>
  </si>
  <si>
    <r>
      <rPr>
        <sz val="10"/>
        <color rgb="FF000000"/>
        <rFont val="微軟正黑體"/>
        <family val="2"/>
        <charset val="136"/>
      </rPr>
      <t>玻璃絕緣體</t>
    </r>
  </si>
  <si>
    <t>230036</t>
  </si>
  <si>
    <r>
      <rPr>
        <sz val="10"/>
        <color rgb="FF000000"/>
        <rFont val="微軟正黑體"/>
        <family val="2"/>
        <charset val="136"/>
      </rPr>
      <t>玻璃馬賽克</t>
    </r>
  </si>
  <si>
    <r>
      <rPr>
        <sz val="10"/>
        <color rgb="FF000000"/>
        <rFont val="微軟正黑體"/>
        <family val="2"/>
        <charset val="136"/>
      </rPr>
      <t>玻璃纖維棉</t>
    </r>
  </si>
  <si>
    <r>
      <rPr>
        <sz val="10"/>
        <color rgb="FF000000"/>
        <rFont val="微軟正黑體"/>
        <family val="2"/>
        <charset val="136"/>
      </rPr>
      <t>玻璃纖維紗</t>
    </r>
  </si>
  <si>
    <r>
      <rPr>
        <sz val="10"/>
        <color rgb="FF000000"/>
        <rFont val="微軟正黑體"/>
        <family val="2"/>
        <charset val="136"/>
      </rPr>
      <t>玻璃纖維紗束</t>
    </r>
  </si>
  <si>
    <t>230040</t>
  </si>
  <si>
    <r>
      <rPr>
        <sz val="10"/>
        <color rgb="FF000000"/>
        <rFont val="微軟正黑體"/>
        <family val="2"/>
        <charset val="136"/>
      </rPr>
      <t>玻璃纖維切股</t>
    </r>
  </si>
  <si>
    <r>
      <rPr>
        <sz val="10"/>
        <color rgb="FF000000"/>
        <rFont val="微軟正黑體"/>
        <family val="2"/>
        <charset val="136"/>
      </rPr>
      <t>玻璃纖維切股氈</t>
    </r>
  </si>
  <si>
    <r>
      <rPr>
        <sz val="10"/>
        <color rgb="FF000000"/>
        <rFont val="微軟正黑體"/>
        <family val="2"/>
        <charset val="136"/>
      </rPr>
      <t>玻璃纖維編紗束</t>
    </r>
  </si>
  <si>
    <r>
      <rPr>
        <sz val="10"/>
        <color rgb="FF000000"/>
        <rFont val="微軟正黑體"/>
        <family val="2"/>
        <charset val="136"/>
      </rPr>
      <t>玻璃纖維表面氈</t>
    </r>
  </si>
  <si>
    <r>
      <rPr>
        <sz val="10"/>
        <color rgb="FF000000"/>
        <rFont val="微軟正黑體"/>
        <family val="2"/>
        <charset val="136"/>
      </rPr>
      <t>玻璃纖維絲</t>
    </r>
  </si>
  <si>
    <r>
      <rPr>
        <sz val="10"/>
        <color rgb="FF000000"/>
        <rFont val="微軟正黑體"/>
        <family val="2"/>
        <charset val="136"/>
      </rPr>
      <t>玻璃纖維板</t>
    </r>
  </si>
  <si>
    <r>
      <rPr>
        <sz val="10"/>
        <color rgb="FF000000"/>
        <rFont val="微軟正黑體"/>
        <family val="2"/>
        <charset val="136"/>
      </rPr>
      <t>耐火墁料</t>
    </r>
    <r>
      <rPr>
        <sz val="10"/>
        <color rgb="FF000000"/>
        <rFont val="Times New Roman"/>
        <family val="1"/>
      </rPr>
      <t>(</t>
    </r>
    <r>
      <rPr>
        <sz val="10"/>
        <color rgb="FF000000"/>
        <rFont val="微軟正黑體"/>
        <family val="2"/>
        <charset val="136"/>
      </rPr>
      <t>耐火泥</t>
    </r>
    <r>
      <rPr>
        <sz val="10"/>
        <color rgb="FF000000"/>
        <rFont val="Times New Roman"/>
        <family val="1"/>
      </rPr>
      <t>)</t>
    </r>
  </si>
  <si>
    <r>
      <rPr>
        <sz val="10"/>
        <color rgb="FF000000"/>
        <rFont val="微軟正黑體"/>
        <family val="2"/>
        <charset val="136"/>
      </rPr>
      <t>耐火磚</t>
    </r>
  </si>
  <si>
    <r>
      <rPr>
        <sz val="10"/>
        <color rgb="FF000000"/>
        <rFont val="微軟正黑體"/>
        <family val="2"/>
        <charset val="136"/>
      </rPr>
      <t>不定型耐火材料</t>
    </r>
  </si>
  <si>
    <r>
      <rPr>
        <sz val="10"/>
        <color rgb="FF000000"/>
        <rFont val="微軟正黑體"/>
        <family val="2"/>
        <charset val="136"/>
      </rPr>
      <t>珍珠岩保溫材</t>
    </r>
  </si>
  <si>
    <r>
      <rPr>
        <sz val="10"/>
        <color rgb="FF000000"/>
        <rFont val="微軟正黑體"/>
        <family val="2"/>
        <charset val="136"/>
      </rPr>
      <t>保溫磚</t>
    </r>
  </si>
  <si>
    <t>230052</t>
  </si>
  <si>
    <r>
      <rPr>
        <sz val="10"/>
        <color rgb="FF000000"/>
        <rFont val="微軟正黑體"/>
        <family val="2"/>
        <charset val="136"/>
      </rPr>
      <t>斷熱磚</t>
    </r>
  </si>
  <si>
    <t>230053</t>
  </si>
  <si>
    <r>
      <rPr>
        <sz val="10"/>
        <color rgb="FF000000"/>
        <rFont val="微軟正黑體"/>
        <family val="2"/>
        <charset val="136"/>
      </rPr>
      <t>碳化矽磚</t>
    </r>
  </si>
  <si>
    <t>230054</t>
  </si>
  <si>
    <r>
      <rPr>
        <sz val="10"/>
        <color rgb="FF000000"/>
        <rFont val="微軟正黑體"/>
        <family val="2"/>
        <charset val="136"/>
      </rPr>
      <t>耐火石灰</t>
    </r>
  </si>
  <si>
    <t>230055</t>
  </si>
  <si>
    <r>
      <rPr>
        <sz val="10"/>
        <color rgb="FF000000"/>
        <rFont val="微軟正黑體"/>
        <family val="2"/>
        <charset val="136"/>
      </rPr>
      <t>耐火纖維</t>
    </r>
  </si>
  <si>
    <t>230056</t>
  </si>
  <si>
    <r>
      <rPr>
        <sz val="10"/>
        <color rgb="FF000000"/>
        <rFont val="微軟正黑體"/>
        <family val="2"/>
        <charset val="136"/>
      </rPr>
      <t>坩堝</t>
    </r>
  </si>
  <si>
    <t>230058</t>
  </si>
  <si>
    <r>
      <rPr>
        <sz val="10"/>
        <color rgb="FF000000"/>
        <rFont val="微軟正黑體"/>
        <family val="2"/>
        <charset val="136"/>
      </rPr>
      <t>陶瓷面磚</t>
    </r>
  </si>
  <si>
    <r>
      <rPr>
        <sz val="10"/>
        <color rgb="FF000000"/>
        <rFont val="微軟正黑體"/>
        <family val="2"/>
        <charset val="136"/>
      </rPr>
      <t>地磚</t>
    </r>
  </si>
  <si>
    <t>230060</t>
  </si>
  <si>
    <r>
      <rPr>
        <sz val="10"/>
        <color rgb="FF000000"/>
        <rFont val="微軟正黑體"/>
        <family val="2"/>
        <charset val="136"/>
      </rPr>
      <t>拼花瓷磚</t>
    </r>
  </si>
  <si>
    <r>
      <rPr>
        <sz val="10"/>
        <color rgb="FF000000"/>
        <rFont val="微軟正黑體"/>
        <family val="2"/>
        <charset val="136"/>
      </rPr>
      <t>瓷磚</t>
    </r>
  </si>
  <si>
    <t>230062</t>
  </si>
  <si>
    <r>
      <rPr>
        <sz val="10"/>
        <color rgb="FF000000"/>
        <rFont val="微軟正黑體"/>
        <family val="2"/>
        <charset val="136"/>
      </rPr>
      <t>釉面瓷磚</t>
    </r>
  </si>
  <si>
    <t>230063</t>
  </si>
  <si>
    <r>
      <rPr>
        <sz val="10"/>
        <color rgb="FF000000"/>
        <rFont val="微軟正黑體"/>
        <family val="2"/>
        <charset val="136"/>
      </rPr>
      <t>白灰磚</t>
    </r>
  </si>
  <si>
    <t>230064</t>
  </si>
  <si>
    <r>
      <rPr>
        <sz val="10"/>
        <color rgb="FF000000"/>
        <rFont val="微軟正黑體"/>
        <family val="2"/>
        <charset val="136"/>
      </rPr>
      <t>紅鋼磚</t>
    </r>
  </si>
  <si>
    <t>230065</t>
  </si>
  <si>
    <r>
      <rPr>
        <sz val="10"/>
        <color rgb="FF000000"/>
        <rFont val="微軟正黑體"/>
        <family val="2"/>
        <charset val="136"/>
      </rPr>
      <t>彩磚</t>
    </r>
  </si>
  <si>
    <t>230066</t>
  </si>
  <si>
    <r>
      <rPr>
        <sz val="10"/>
        <color rgb="FF000000"/>
        <rFont val="微軟正黑體"/>
        <family val="2"/>
        <charset val="136"/>
      </rPr>
      <t>階磚</t>
    </r>
  </si>
  <si>
    <t>230068</t>
  </si>
  <si>
    <r>
      <rPr>
        <sz val="10"/>
        <color rgb="FF000000"/>
        <rFont val="微軟正黑體"/>
        <family val="2"/>
        <charset val="136"/>
      </rPr>
      <t>紅磚</t>
    </r>
  </si>
  <si>
    <t>230069</t>
  </si>
  <si>
    <r>
      <rPr>
        <sz val="10"/>
        <color rgb="FF000000"/>
        <rFont val="微軟正黑體"/>
        <family val="2"/>
        <charset val="136"/>
      </rPr>
      <t>土磚</t>
    </r>
  </si>
  <si>
    <t>230070</t>
  </si>
  <si>
    <r>
      <rPr>
        <sz val="10"/>
        <color rgb="FF000000"/>
        <rFont val="微軟正黑體"/>
        <family val="2"/>
        <charset val="136"/>
      </rPr>
      <t>黏土瓦</t>
    </r>
    <r>
      <rPr>
        <sz val="10"/>
        <color rgb="FF000000"/>
        <rFont val="Times New Roman"/>
        <family val="1"/>
      </rPr>
      <t>(</t>
    </r>
    <r>
      <rPr>
        <sz val="10"/>
        <color rgb="FF000000"/>
        <rFont val="微軟正黑體"/>
        <family val="2"/>
        <charset val="136"/>
      </rPr>
      <t>琉璃磚瓦</t>
    </r>
    <r>
      <rPr>
        <sz val="10"/>
        <color rgb="FF000000"/>
        <rFont val="Times New Roman"/>
        <family val="1"/>
      </rPr>
      <t>)</t>
    </r>
  </si>
  <si>
    <r>
      <rPr>
        <sz val="10"/>
        <color rgb="FF000000"/>
        <rFont val="微軟正黑體"/>
        <family val="2"/>
        <charset val="136"/>
      </rPr>
      <t>水落瓦</t>
    </r>
  </si>
  <si>
    <r>
      <rPr>
        <sz val="10"/>
        <color rgb="FF000000"/>
        <rFont val="微軟正黑體"/>
        <family val="2"/>
        <charset val="136"/>
      </rPr>
      <t>飛簷瓦</t>
    </r>
  </si>
  <si>
    <r>
      <rPr>
        <sz val="10"/>
        <color rgb="FF000000"/>
        <rFont val="微軟正黑體"/>
        <family val="2"/>
        <charset val="136"/>
      </rPr>
      <t>厚瓦</t>
    </r>
  </si>
  <si>
    <t>230074</t>
  </si>
  <si>
    <r>
      <rPr>
        <sz val="10"/>
        <color rgb="FF000000"/>
        <rFont val="微軟正黑體"/>
        <family val="2"/>
        <charset val="136"/>
      </rPr>
      <t>薄瓦</t>
    </r>
  </si>
  <si>
    <t>230075</t>
  </si>
  <si>
    <r>
      <rPr>
        <sz val="10"/>
        <color rgb="FF000000"/>
        <rFont val="微軟正黑體"/>
        <family val="2"/>
        <charset val="136"/>
      </rPr>
      <t>彩瓦</t>
    </r>
  </si>
  <si>
    <t>230076</t>
  </si>
  <si>
    <r>
      <rPr>
        <sz val="10"/>
        <color rgb="FF000000"/>
        <rFont val="微軟正黑體"/>
        <family val="2"/>
        <charset val="136"/>
      </rPr>
      <t>黏土導管</t>
    </r>
  </si>
  <si>
    <t>230078</t>
  </si>
  <si>
    <r>
      <rPr>
        <sz val="10"/>
        <color rgb="FF000000"/>
        <rFont val="微軟正黑體"/>
        <family val="2"/>
        <charset val="136"/>
      </rPr>
      <t>陶瓷抽水馬桶用及盥洗台</t>
    </r>
  </si>
  <si>
    <t>230079</t>
  </si>
  <si>
    <r>
      <rPr>
        <sz val="10"/>
        <color rgb="FF000000"/>
        <rFont val="微軟正黑體"/>
        <family val="2"/>
        <charset val="136"/>
      </rPr>
      <t>瓷抽水馬桶</t>
    </r>
  </si>
  <si>
    <t>230080</t>
  </si>
  <si>
    <r>
      <rPr>
        <sz val="10"/>
        <color rgb="FF000000"/>
        <rFont val="微軟正黑體"/>
        <family val="2"/>
        <charset val="136"/>
      </rPr>
      <t>瓷盥洗臺</t>
    </r>
  </si>
  <si>
    <r>
      <rPr>
        <sz val="10"/>
        <color rgb="FF000000"/>
        <rFont val="微軟正黑體"/>
        <family val="2"/>
        <charset val="136"/>
      </rPr>
      <t>瓷浴缸</t>
    </r>
  </si>
  <si>
    <r>
      <rPr>
        <sz val="10"/>
        <color rgb="FF000000"/>
        <rFont val="微軟正黑體"/>
        <family val="2"/>
        <charset val="136"/>
      </rPr>
      <t>瓷面盆</t>
    </r>
  </si>
  <si>
    <t>230083</t>
  </si>
  <si>
    <r>
      <rPr>
        <sz val="10"/>
        <color rgb="FF000000"/>
        <rFont val="微軟正黑體"/>
        <family val="2"/>
        <charset val="136"/>
      </rPr>
      <t>瓷手巾架</t>
    </r>
  </si>
  <si>
    <t>230084</t>
  </si>
  <si>
    <r>
      <rPr>
        <sz val="10"/>
        <color rgb="FF000000"/>
        <rFont val="微軟正黑體"/>
        <family val="2"/>
        <charset val="136"/>
      </rPr>
      <t>瓷痰盂</t>
    </r>
  </si>
  <si>
    <t>230085</t>
  </si>
  <si>
    <r>
      <rPr>
        <sz val="10"/>
        <color rgb="FF000000"/>
        <rFont val="微軟正黑體"/>
        <family val="2"/>
        <charset val="136"/>
      </rPr>
      <t>瓷水龍頭把柄</t>
    </r>
  </si>
  <si>
    <t>230086</t>
  </si>
  <si>
    <r>
      <rPr>
        <sz val="10"/>
        <color rgb="FF000000"/>
        <rFont val="微軟正黑體"/>
        <family val="2"/>
        <charset val="136"/>
      </rPr>
      <t>素瓷衛浴設備</t>
    </r>
  </si>
  <si>
    <t>230087</t>
  </si>
  <si>
    <r>
      <rPr>
        <sz val="10"/>
        <color rgb="FF000000"/>
        <rFont val="微軟正黑體"/>
        <family val="2"/>
        <charset val="136"/>
      </rPr>
      <t>透光瓷衛浴設備</t>
    </r>
  </si>
  <si>
    <r>
      <rPr>
        <sz val="10"/>
        <color rgb="FF000000"/>
        <rFont val="微軟正黑體"/>
        <family val="2"/>
        <charset val="136"/>
      </rPr>
      <t>陶瓷餐具</t>
    </r>
  </si>
  <si>
    <t>230090</t>
  </si>
  <si>
    <r>
      <rPr>
        <sz val="10"/>
        <color rgb="FF000000"/>
        <rFont val="微軟正黑體"/>
        <family val="2"/>
        <charset val="136"/>
      </rPr>
      <t>陶瓷藝術品</t>
    </r>
  </si>
  <si>
    <r>
      <rPr>
        <sz val="10"/>
        <color rgb="FF000000"/>
        <rFont val="微軟正黑體"/>
        <family val="2"/>
        <charset val="136"/>
      </rPr>
      <t>陶瓷雕像</t>
    </r>
  </si>
  <si>
    <r>
      <rPr>
        <sz val="10"/>
        <color rgb="FF000000"/>
        <rFont val="微軟正黑體"/>
        <family val="2"/>
        <charset val="136"/>
      </rPr>
      <t>陶瓷裝飾品</t>
    </r>
  </si>
  <si>
    <r>
      <rPr>
        <sz val="10"/>
        <color rgb="FF000000"/>
        <rFont val="微軟正黑體"/>
        <family val="2"/>
        <charset val="136"/>
      </rPr>
      <t>陶瓷原料</t>
    </r>
  </si>
  <si>
    <t>230094</t>
  </si>
  <si>
    <r>
      <rPr>
        <sz val="10"/>
        <color rgb="FF000000"/>
        <rFont val="微軟正黑體"/>
        <family val="2"/>
        <charset val="136"/>
      </rPr>
      <t>精密陶瓷</t>
    </r>
  </si>
  <si>
    <t>230095</t>
  </si>
  <si>
    <r>
      <rPr>
        <sz val="10"/>
        <color rgb="FF000000"/>
        <rFont val="微軟正黑體"/>
        <family val="2"/>
        <charset val="136"/>
      </rPr>
      <t>瓷酒瓶</t>
    </r>
  </si>
  <si>
    <t>230096</t>
  </si>
  <si>
    <r>
      <rPr>
        <sz val="10"/>
        <color rgb="FF000000"/>
        <rFont val="微軟正黑體"/>
        <family val="2"/>
        <charset val="136"/>
      </rPr>
      <t>陶水缸</t>
    </r>
  </si>
  <si>
    <t>230097</t>
  </si>
  <si>
    <r>
      <rPr>
        <sz val="10"/>
        <color rgb="FF000000"/>
        <rFont val="微軟正黑體"/>
        <family val="2"/>
        <charset val="136"/>
      </rPr>
      <t>陶瓷家具</t>
    </r>
  </si>
  <si>
    <t>230098</t>
  </si>
  <si>
    <r>
      <rPr>
        <sz val="10"/>
        <color rgb="FF000000"/>
        <rFont val="微軟正黑體"/>
        <family val="2"/>
        <charset val="136"/>
      </rPr>
      <t>工業用陶瓷製品</t>
    </r>
  </si>
  <si>
    <r>
      <rPr>
        <sz val="10"/>
        <color rgb="FF000000"/>
        <rFont val="微軟正黑體"/>
        <family val="2"/>
        <charset val="136"/>
      </rPr>
      <t>其他陶瓷製品</t>
    </r>
  </si>
  <si>
    <t>230100</t>
  </si>
  <si>
    <r>
      <rPr>
        <sz val="10"/>
        <color rgb="FF000000"/>
        <rFont val="微軟正黑體"/>
        <family val="2"/>
        <charset val="136"/>
      </rPr>
      <t>科學用陶瓷製品</t>
    </r>
  </si>
  <si>
    <r>
      <rPr>
        <sz val="10"/>
        <color rgb="FF000000"/>
        <rFont val="微軟正黑體"/>
        <family val="2"/>
        <charset val="136"/>
      </rPr>
      <t>卜特蘭水泥</t>
    </r>
  </si>
  <si>
    <r>
      <rPr>
        <sz val="10"/>
        <color rgb="FF000000"/>
        <rFont val="微軟正黑體"/>
        <family val="2"/>
        <charset val="136"/>
      </rPr>
      <t>白水泥</t>
    </r>
  </si>
  <si>
    <r>
      <rPr>
        <sz val="10"/>
        <color rgb="FF000000"/>
        <rFont val="微軟正黑體"/>
        <family val="2"/>
        <charset val="136"/>
      </rPr>
      <t>水泥熟料</t>
    </r>
  </si>
  <si>
    <r>
      <rPr>
        <sz val="10"/>
        <color rgb="FF000000"/>
        <rFont val="微軟正黑體"/>
        <family val="2"/>
        <charset val="136"/>
      </rPr>
      <t>高爐水泥</t>
    </r>
  </si>
  <si>
    <r>
      <rPr>
        <sz val="10"/>
        <color rgb="FF000000"/>
        <rFont val="微軟正黑體"/>
        <family val="2"/>
        <charset val="136"/>
      </rPr>
      <t>水硬性水泥</t>
    </r>
  </si>
  <si>
    <r>
      <rPr>
        <sz val="10"/>
        <color rgb="FF000000"/>
        <rFont val="微軟正黑體"/>
        <family val="2"/>
        <charset val="136"/>
      </rPr>
      <t>火山灰水泥</t>
    </r>
  </si>
  <si>
    <r>
      <rPr>
        <sz val="10"/>
        <color rgb="FF000000"/>
        <rFont val="微軟正黑體"/>
        <family val="2"/>
        <charset val="136"/>
      </rPr>
      <t>油井水泥</t>
    </r>
  </si>
  <si>
    <r>
      <rPr>
        <sz val="10"/>
        <color rgb="FF000000"/>
        <rFont val="微軟正黑體"/>
        <family val="2"/>
        <charset val="136"/>
      </rPr>
      <t>矽質水泥</t>
    </r>
  </si>
  <si>
    <r>
      <rPr>
        <sz val="10"/>
        <color rgb="FF000000"/>
        <rFont val="微軟正黑體"/>
        <family val="2"/>
        <charset val="136"/>
      </rPr>
      <t>飛灰水泥</t>
    </r>
  </si>
  <si>
    <r>
      <rPr>
        <sz val="10"/>
        <color rgb="FF000000"/>
        <rFont val="微軟正黑體"/>
        <family val="2"/>
        <charset val="136"/>
      </rPr>
      <t>高鋁水泥</t>
    </r>
  </si>
  <si>
    <r>
      <rPr>
        <sz val="10"/>
        <color rgb="FF000000"/>
        <rFont val="微軟正黑體"/>
        <family val="2"/>
        <charset val="136"/>
      </rPr>
      <t>高度抗硫酸鹽水泥</t>
    </r>
  </si>
  <si>
    <r>
      <rPr>
        <sz val="10"/>
        <color rgb="FF000000"/>
        <rFont val="微軟正黑體"/>
        <family val="2"/>
        <charset val="136"/>
      </rPr>
      <t>預拌混凝土</t>
    </r>
  </si>
  <si>
    <t>230114</t>
  </si>
  <si>
    <r>
      <rPr>
        <sz val="10"/>
        <color rgb="FF000000"/>
        <rFont val="微軟正黑體"/>
        <family val="2"/>
        <charset val="136"/>
      </rPr>
      <t>鋼筋混凝土管</t>
    </r>
  </si>
  <si>
    <t>230115</t>
  </si>
  <si>
    <r>
      <rPr>
        <sz val="10"/>
        <color rgb="FF000000"/>
        <rFont val="微軟正黑體"/>
        <family val="2"/>
        <charset val="136"/>
      </rPr>
      <t>混凝土管</t>
    </r>
    <r>
      <rPr>
        <sz val="10"/>
        <color rgb="FF000000"/>
        <rFont val="Times New Roman"/>
        <family val="1"/>
      </rPr>
      <t>(</t>
    </r>
    <r>
      <rPr>
        <sz val="10"/>
        <color rgb="FF000000"/>
        <rFont val="微軟正黑體"/>
        <family val="2"/>
        <charset val="136"/>
      </rPr>
      <t>水泥管</t>
    </r>
    <r>
      <rPr>
        <sz val="10"/>
        <color rgb="FF000000"/>
        <rFont val="Times New Roman"/>
        <family val="1"/>
      </rPr>
      <t>)</t>
    </r>
  </si>
  <si>
    <t>230116</t>
  </si>
  <si>
    <r>
      <rPr>
        <sz val="10"/>
        <color rgb="FF000000"/>
        <rFont val="微軟正黑體"/>
        <family val="2"/>
        <charset val="136"/>
      </rPr>
      <t>預力管</t>
    </r>
  </si>
  <si>
    <t>230117</t>
  </si>
  <si>
    <r>
      <rPr>
        <sz val="10"/>
        <color rgb="FF000000"/>
        <rFont val="微軟正黑體"/>
        <family val="2"/>
        <charset val="136"/>
      </rPr>
      <t>預力基樁</t>
    </r>
  </si>
  <si>
    <t>230118</t>
  </si>
  <si>
    <r>
      <rPr>
        <sz val="10"/>
        <color rgb="FF000000"/>
        <rFont val="微軟正黑體"/>
        <family val="2"/>
        <charset val="136"/>
      </rPr>
      <t>預力電桿</t>
    </r>
  </si>
  <si>
    <t>230120</t>
  </si>
  <si>
    <r>
      <rPr>
        <sz val="10"/>
        <color rgb="FF000000"/>
        <rFont val="微軟正黑體"/>
        <family val="2"/>
        <charset val="136"/>
      </rPr>
      <t>預鑄箱涵</t>
    </r>
  </si>
  <si>
    <t>230121</t>
  </si>
  <si>
    <r>
      <rPr>
        <sz val="10"/>
        <color rgb="FF000000"/>
        <rFont val="微軟正黑體"/>
        <family val="2"/>
        <charset val="136"/>
      </rPr>
      <t>預鑄人孔手孔</t>
    </r>
  </si>
  <si>
    <t>230122</t>
  </si>
  <si>
    <r>
      <rPr>
        <sz val="10"/>
        <color rgb="FF000000"/>
        <rFont val="微軟正黑體"/>
        <family val="2"/>
        <charset val="136"/>
      </rPr>
      <t>預鑄混凝土隧道弓型支堡</t>
    </r>
  </si>
  <si>
    <t>230124</t>
  </si>
  <si>
    <r>
      <rPr>
        <sz val="10"/>
        <color rgb="FF000000"/>
        <rFont val="微軟正黑體"/>
        <family val="2"/>
        <charset val="136"/>
      </rPr>
      <t>水泥磚瓦</t>
    </r>
    <r>
      <rPr>
        <sz val="10"/>
        <color rgb="FF000000"/>
        <rFont val="Times New Roman"/>
        <family val="1"/>
      </rPr>
      <t>(</t>
    </r>
    <r>
      <rPr>
        <sz val="10"/>
        <color rgb="FF000000"/>
        <rFont val="微軟正黑體"/>
        <family val="2"/>
        <charset val="136"/>
      </rPr>
      <t>混凝土磚</t>
    </r>
    <r>
      <rPr>
        <sz val="10"/>
        <color rgb="FF000000"/>
        <rFont val="Times New Roman"/>
        <family val="1"/>
      </rPr>
      <t>)</t>
    </r>
  </si>
  <si>
    <t>230125</t>
  </si>
  <si>
    <r>
      <rPr>
        <sz val="10"/>
        <color rgb="FF000000"/>
        <rFont val="微軟正黑體"/>
        <family val="2"/>
        <charset val="136"/>
      </rPr>
      <t>空心磚</t>
    </r>
  </si>
  <si>
    <t>230126</t>
  </si>
  <si>
    <r>
      <rPr>
        <sz val="10"/>
        <color rgb="FF000000"/>
        <rFont val="微軟正黑體"/>
        <family val="2"/>
        <charset val="136"/>
      </rPr>
      <t>水泥板</t>
    </r>
  </si>
  <si>
    <t>230127</t>
  </si>
  <si>
    <r>
      <rPr>
        <sz val="10"/>
        <color rgb="FF000000"/>
        <rFont val="微軟正黑體"/>
        <family val="2"/>
        <charset val="136"/>
      </rPr>
      <t>水泥樑</t>
    </r>
  </si>
  <si>
    <t>230128</t>
  </si>
  <si>
    <r>
      <rPr>
        <sz val="10"/>
        <color rgb="FF000000"/>
        <rFont val="微軟正黑體"/>
        <family val="2"/>
        <charset val="136"/>
      </rPr>
      <t>水泥橋段</t>
    </r>
  </si>
  <si>
    <t>230129</t>
  </si>
  <si>
    <r>
      <rPr>
        <sz val="10"/>
        <color rgb="FF000000"/>
        <rFont val="微軟正黑體"/>
        <family val="2"/>
        <charset val="136"/>
      </rPr>
      <t>水泥浴盆</t>
    </r>
  </si>
  <si>
    <t>230130</t>
  </si>
  <si>
    <r>
      <rPr>
        <sz val="10"/>
        <color rgb="FF000000"/>
        <rFont val="微軟正黑體"/>
        <family val="2"/>
        <charset val="136"/>
      </rPr>
      <t>水泥垃圾桶</t>
    </r>
  </si>
  <si>
    <t>230131</t>
  </si>
  <si>
    <r>
      <rPr>
        <sz val="10"/>
        <color rgb="FF000000"/>
        <rFont val="微軟正黑體"/>
        <family val="2"/>
        <charset val="136"/>
      </rPr>
      <t>混凝土管</t>
    </r>
  </si>
  <si>
    <t>230132</t>
  </si>
  <si>
    <r>
      <rPr>
        <sz val="10"/>
        <color rgb="FF000000"/>
        <rFont val="微軟正黑體"/>
        <family val="2"/>
        <charset val="136"/>
      </rPr>
      <t>混凝土枕木</t>
    </r>
  </si>
  <si>
    <t>230133</t>
  </si>
  <si>
    <r>
      <rPr>
        <sz val="10"/>
        <color rgb="FF000000"/>
        <rFont val="微軟正黑體"/>
        <family val="2"/>
        <charset val="136"/>
      </rPr>
      <t>混凝土邊石</t>
    </r>
  </si>
  <si>
    <t>230134</t>
  </si>
  <si>
    <r>
      <rPr>
        <sz val="10"/>
        <color rgb="FF000000"/>
        <rFont val="微軟正黑體"/>
        <family val="2"/>
        <charset val="136"/>
      </rPr>
      <t>混凝土柱、樑、版</t>
    </r>
  </si>
  <si>
    <t>230135</t>
  </si>
  <si>
    <r>
      <rPr>
        <sz val="10"/>
        <color rgb="FF000000"/>
        <rFont val="微軟正黑體"/>
        <family val="2"/>
        <charset val="136"/>
      </rPr>
      <t>鋼筋水泥製品</t>
    </r>
  </si>
  <si>
    <t>230136</t>
  </si>
  <si>
    <r>
      <rPr>
        <sz val="10"/>
        <color rgb="FF000000"/>
        <rFont val="微軟正黑體"/>
        <family val="2"/>
        <charset val="136"/>
      </rPr>
      <t>纖維強化水泥板</t>
    </r>
  </si>
  <si>
    <t>230137</t>
  </si>
  <si>
    <r>
      <rPr>
        <sz val="10"/>
        <color rgb="FF000000"/>
        <rFont val="微軟正黑體"/>
        <family val="2"/>
        <charset val="136"/>
      </rPr>
      <t>加石棉水泥製品</t>
    </r>
  </si>
  <si>
    <t>230139</t>
  </si>
  <si>
    <r>
      <rPr>
        <sz val="10"/>
        <color rgb="FF000000"/>
        <rFont val="微軟正黑體"/>
        <family val="2"/>
        <charset val="136"/>
      </rPr>
      <t>大理石地壁材</t>
    </r>
  </si>
  <si>
    <t>230140</t>
  </si>
  <si>
    <r>
      <rPr>
        <sz val="10"/>
        <color rgb="FF000000"/>
        <rFont val="微軟正黑體"/>
        <family val="2"/>
        <charset val="136"/>
      </rPr>
      <t>大理石製品</t>
    </r>
  </si>
  <si>
    <t>230141</t>
  </si>
  <si>
    <r>
      <rPr>
        <sz val="10"/>
        <color rgb="FF000000"/>
        <rFont val="微軟正黑體"/>
        <family val="2"/>
        <charset val="136"/>
      </rPr>
      <t>花崗石地壁材</t>
    </r>
  </si>
  <si>
    <t>230142</t>
  </si>
  <si>
    <r>
      <rPr>
        <sz val="10"/>
        <color rgb="FF000000"/>
        <rFont val="微軟正黑體"/>
        <family val="2"/>
        <charset val="136"/>
      </rPr>
      <t>碎石</t>
    </r>
  </si>
  <si>
    <t>230143</t>
  </si>
  <si>
    <r>
      <rPr>
        <sz val="10"/>
        <color rgb="FF000000"/>
        <rFont val="微軟正黑體"/>
        <family val="2"/>
        <charset val="136"/>
      </rPr>
      <t>石碑</t>
    </r>
  </si>
  <si>
    <t>230144</t>
  </si>
  <si>
    <r>
      <rPr>
        <sz val="10"/>
        <color rgb="FF000000"/>
        <rFont val="微軟正黑體"/>
        <family val="2"/>
        <charset val="136"/>
      </rPr>
      <t>石磨</t>
    </r>
  </si>
  <si>
    <t>230145</t>
  </si>
  <si>
    <r>
      <rPr>
        <sz val="10"/>
        <color rgb="FF000000"/>
        <rFont val="微軟正黑體"/>
        <family val="2"/>
        <charset val="136"/>
      </rPr>
      <t>石雕刻</t>
    </r>
  </si>
  <si>
    <t>230146</t>
  </si>
  <si>
    <r>
      <rPr>
        <sz val="10"/>
        <color rgb="FF000000"/>
        <rFont val="微軟正黑體"/>
        <family val="2"/>
        <charset val="136"/>
      </rPr>
      <t>石器物</t>
    </r>
  </si>
  <si>
    <t>230147</t>
  </si>
  <si>
    <r>
      <rPr>
        <sz val="10"/>
        <color rgb="FF000000"/>
        <rFont val="微軟正黑體"/>
        <family val="2"/>
        <charset val="136"/>
      </rPr>
      <t>石材家具</t>
    </r>
  </si>
  <si>
    <t>230148</t>
  </si>
  <si>
    <r>
      <rPr>
        <sz val="10"/>
        <color rgb="FF000000"/>
        <rFont val="微軟正黑體"/>
        <family val="2"/>
        <charset val="136"/>
      </rPr>
      <t>石材工藝品</t>
    </r>
  </si>
  <si>
    <t>230149</t>
  </si>
  <si>
    <r>
      <rPr>
        <sz val="10"/>
        <color rgb="FF000000"/>
        <rFont val="微軟正黑體"/>
        <family val="2"/>
        <charset val="136"/>
      </rPr>
      <t>石材建築材料</t>
    </r>
  </si>
  <si>
    <t>230150</t>
  </si>
  <si>
    <r>
      <rPr>
        <sz val="10"/>
        <color rgb="FF000000"/>
        <rFont val="微軟正黑體"/>
        <family val="2"/>
        <charset val="136"/>
      </rPr>
      <t>庭院石雕</t>
    </r>
  </si>
  <si>
    <t>230151</t>
  </si>
  <si>
    <r>
      <rPr>
        <sz val="10"/>
        <color rgb="FF000000"/>
        <rFont val="微軟正黑體"/>
        <family val="2"/>
        <charset val="136"/>
      </rPr>
      <t>鋪砌邊石</t>
    </r>
  </si>
  <si>
    <t>230152</t>
  </si>
  <si>
    <r>
      <rPr>
        <sz val="10"/>
        <color rgb="FF000000"/>
        <rFont val="微軟正黑體"/>
        <family val="2"/>
        <charset val="136"/>
      </rPr>
      <t>鋪砌塊石</t>
    </r>
  </si>
  <si>
    <t>230153</t>
  </si>
  <si>
    <r>
      <rPr>
        <sz val="10"/>
        <color rgb="FF000000"/>
        <rFont val="微軟正黑體"/>
        <family val="2"/>
        <charset val="136"/>
      </rPr>
      <t>鋪地石板</t>
    </r>
  </si>
  <si>
    <t>230155</t>
  </si>
  <si>
    <r>
      <rPr>
        <sz val="10"/>
        <color rgb="FF000000"/>
        <rFont val="微軟正黑體"/>
        <family val="2"/>
        <charset val="136"/>
      </rPr>
      <t>砂輪</t>
    </r>
  </si>
  <si>
    <t>230156</t>
  </si>
  <si>
    <r>
      <rPr>
        <sz val="10"/>
        <color rgb="FF000000"/>
        <rFont val="微軟正黑體"/>
        <family val="2"/>
        <charset val="136"/>
      </rPr>
      <t>砂布</t>
    </r>
  </si>
  <si>
    <t>230157</t>
  </si>
  <si>
    <r>
      <rPr>
        <sz val="10"/>
        <color rgb="FF000000"/>
        <rFont val="微軟正黑體"/>
        <family val="2"/>
        <charset val="136"/>
      </rPr>
      <t>砂紙</t>
    </r>
  </si>
  <si>
    <t>230158</t>
  </si>
  <si>
    <r>
      <rPr>
        <sz val="10"/>
        <color rgb="FF000000"/>
        <rFont val="微軟正黑體"/>
        <family val="2"/>
        <charset val="136"/>
      </rPr>
      <t>人造磨石</t>
    </r>
  </si>
  <si>
    <t>230159</t>
  </si>
  <si>
    <r>
      <rPr>
        <sz val="10"/>
        <color rgb="FF000000"/>
        <rFont val="微軟正黑體"/>
        <family val="2"/>
        <charset val="136"/>
      </rPr>
      <t>人造磨輪</t>
    </r>
  </si>
  <si>
    <t>230160</t>
  </si>
  <si>
    <r>
      <rPr>
        <sz val="10"/>
        <color rgb="FF000000"/>
        <rFont val="微軟正黑體"/>
        <family val="2"/>
        <charset val="136"/>
      </rPr>
      <t>天然磨輪</t>
    </r>
  </si>
  <si>
    <t>230161</t>
  </si>
  <si>
    <r>
      <rPr>
        <sz val="10"/>
        <color rgb="FF000000"/>
        <rFont val="微軟正黑體"/>
        <family val="2"/>
        <charset val="136"/>
      </rPr>
      <t>天然磨石</t>
    </r>
  </si>
  <si>
    <t>230162</t>
  </si>
  <si>
    <r>
      <rPr>
        <sz val="10"/>
        <color rgb="FF000000"/>
        <rFont val="微軟正黑體"/>
        <family val="2"/>
        <charset val="136"/>
      </rPr>
      <t>石榴石布</t>
    </r>
  </si>
  <si>
    <t>230163</t>
  </si>
  <si>
    <r>
      <rPr>
        <sz val="10"/>
        <color rgb="FF000000"/>
        <rFont val="微軟正黑體"/>
        <family val="2"/>
        <charset val="136"/>
      </rPr>
      <t>石榴石紙</t>
    </r>
  </si>
  <si>
    <t>230164</t>
  </si>
  <si>
    <r>
      <rPr>
        <sz val="10"/>
        <color rgb="FF000000"/>
        <rFont val="微軟正黑體"/>
        <family val="2"/>
        <charset val="136"/>
      </rPr>
      <t>金鋼砂</t>
    </r>
  </si>
  <si>
    <t>230165</t>
  </si>
  <si>
    <r>
      <rPr>
        <sz val="10"/>
        <color rgb="FF000000"/>
        <rFont val="微軟正黑體"/>
        <family val="2"/>
        <charset val="136"/>
      </rPr>
      <t>金鋼砂紙</t>
    </r>
  </si>
  <si>
    <t>230166</t>
  </si>
  <si>
    <r>
      <rPr>
        <sz val="10"/>
        <color rgb="FF000000"/>
        <rFont val="微軟正黑體"/>
        <family val="2"/>
        <charset val="136"/>
      </rPr>
      <t>金鋼砂布</t>
    </r>
  </si>
  <si>
    <t>230167</t>
  </si>
  <si>
    <r>
      <rPr>
        <sz val="10"/>
        <color rgb="FF000000"/>
        <rFont val="微軟正黑體"/>
        <family val="2"/>
        <charset val="136"/>
      </rPr>
      <t>金鋼砂紙板</t>
    </r>
  </si>
  <si>
    <t>230168</t>
  </si>
  <si>
    <r>
      <rPr>
        <sz val="10"/>
        <color rgb="FF000000"/>
        <rFont val="微軟正黑體"/>
        <family val="2"/>
        <charset val="136"/>
      </rPr>
      <t>浮石粉</t>
    </r>
  </si>
  <si>
    <t>230169</t>
  </si>
  <si>
    <r>
      <rPr>
        <sz val="10"/>
        <color rgb="FF000000"/>
        <rFont val="微軟正黑體"/>
        <family val="2"/>
        <charset val="136"/>
      </rPr>
      <t>浮石紙</t>
    </r>
  </si>
  <si>
    <t>230170</t>
  </si>
  <si>
    <r>
      <rPr>
        <sz val="10"/>
        <color rgb="FF000000"/>
        <rFont val="微軟正黑體"/>
        <family val="2"/>
        <charset val="136"/>
      </rPr>
      <t>浮石布</t>
    </r>
  </si>
  <si>
    <t>230171</t>
  </si>
  <si>
    <r>
      <rPr>
        <sz val="10"/>
        <color rgb="FF000000"/>
        <rFont val="微軟正黑體"/>
        <family val="2"/>
        <charset val="136"/>
      </rPr>
      <t>細磨粉</t>
    </r>
  </si>
  <si>
    <t>230172</t>
  </si>
  <si>
    <r>
      <rPr>
        <sz val="10"/>
        <color rgb="FF000000"/>
        <rFont val="微軟正黑體"/>
        <family val="2"/>
        <charset val="136"/>
      </rPr>
      <t>硬料</t>
    </r>
  </si>
  <si>
    <t>230173</t>
  </si>
  <si>
    <r>
      <rPr>
        <sz val="10"/>
        <color rgb="FF000000"/>
        <rFont val="微軟正黑體"/>
        <family val="2"/>
        <charset val="136"/>
      </rPr>
      <t>硬白堊紙</t>
    </r>
  </si>
  <si>
    <t>230174</t>
  </si>
  <si>
    <r>
      <rPr>
        <sz val="10"/>
        <color rgb="FF000000"/>
        <rFont val="微軟正黑體"/>
        <family val="2"/>
        <charset val="136"/>
      </rPr>
      <t>硬白堊布</t>
    </r>
  </si>
  <si>
    <t>230175</t>
  </si>
  <si>
    <r>
      <rPr>
        <sz val="10"/>
        <color rgb="FF000000"/>
        <rFont val="微軟正黑體"/>
        <family val="2"/>
        <charset val="136"/>
      </rPr>
      <t>磨光粉</t>
    </r>
  </si>
  <si>
    <t>230177</t>
  </si>
  <si>
    <r>
      <rPr>
        <sz val="10"/>
        <color rgb="FF000000"/>
        <rFont val="微軟正黑體"/>
        <family val="2"/>
        <charset val="136"/>
      </rPr>
      <t>石灰</t>
    </r>
  </si>
  <si>
    <t>230178</t>
  </si>
  <si>
    <r>
      <rPr>
        <sz val="10"/>
        <color rgb="FF000000"/>
        <rFont val="微軟正黑體"/>
        <family val="2"/>
        <charset val="136"/>
      </rPr>
      <t>石灰石粉</t>
    </r>
  </si>
  <si>
    <t>230179</t>
  </si>
  <si>
    <r>
      <rPr>
        <sz val="10"/>
        <color rgb="FF000000"/>
        <rFont val="微軟正黑體"/>
        <family val="2"/>
        <charset val="136"/>
      </rPr>
      <t>生石灰</t>
    </r>
  </si>
  <si>
    <t>230180</t>
  </si>
  <si>
    <r>
      <rPr>
        <sz val="10"/>
        <color rgb="FF000000"/>
        <rFont val="微軟正黑體"/>
        <family val="2"/>
        <charset val="136"/>
      </rPr>
      <t>熟石灰</t>
    </r>
  </si>
  <si>
    <t>230181</t>
  </si>
  <si>
    <r>
      <rPr>
        <sz val="10"/>
        <color rgb="FF000000"/>
        <rFont val="微軟正黑體"/>
        <family val="2"/>
        <charset val="136"/>
      </rPr>
      <t>混合石灰</t>
    </r>
  </si>
  <si>
    <t>230182</t>
  </si>
  <si>
    <r>
      <rPr>
        <sz val="10"/>
        <color rgb="FF000000"/>
        <rFont val="微軟正黑體"/>
        <family val="2"/>
        <charset val="136"/>
      </rPr>
      <t>水硬石灰</t>
    </r>
  </si>
  <si>
    <t>230184</t>
  </si>
  <si>
    <r>
      <rPr>
        <sz val="10"/>
        <color rgb="FF000000"/>
        <rFont val="微軟正黑體"/>
        <family val="2"/>
        <charset val="136"/>
      </rPr>
      <t>熟石膏</t>
    </r>
  </si>
  <si>
    <t>230185</t>
  </si>
  <si>
    <r>
      <rPr>
        <sz val="10"/>
        <color rgb="FF000000"/>
        <rFont val="微軟正黑體"/>
        <family val="2"/>
        <charset val="136"/>
      </rPr>
      <t>石膏板</t>
    </r>
  </si>
  <si>
    <t>230186</t>
  </si>
  <si>
    <r>
      <rPr>
        <sz val="10"/>
        <color rgb="FF000000"/>
        <rFont val="微軟正黑體"/>
        <family val="2"/>
        <charset val="136"/>
      </rPr>
      <t>石膏塑料</t>
    </r>
  </si>
  <si>
    <t>230187</t>
  </si>
  <si>
    <r>
      <rPr>
        <sz val="10"/>
        <color rgb="FF000000"/>
        <rFont val="微軟正黑體"/>
        <family val="2"/>
        <charset val="136"/>
      </rPr>
      <t>石膏雕像</t>
    </r>
  </si>
  <si>
    <t>230188</t>
  </si>
  <si>
    <r>
      <rPr>
        <sz val="10"/>
        <color rgb="FF000000"/>
        <rFont val="微軟正黑體"/>
        <family val="2"/>
        <charset val="136"/>
      </rPr>
      <t>灰泥石膏</t>
    </r>
  </si>
  <si>
    <t>230190</t>
  </si>
  <si>
    <r>
      <rPr>
        <sz val="10"/>
        <color rgb="FF000000"/>
        <rFont val="微軟正黑體"/>
        <family val="2"/>
        <charset val="136"/>
      </rPr>
      <t>石棉水泥板</t>
    </r>
    <r>
      <rPr>
        <sz val="10"/>
        <color rgb="FF000000"/>
        <rFont val="Times New Roman"/>
        <family val="1"/>
      </rPr>
      <t>(</t>
    </r>
    <r>
      <rPr>
        <sz val="10"/>
        <color rgb="FF000000"/>
        <rFont val="微軟正黑體"/>
        <family val="2"/>
        <charset val="136"/>
      </rPr>
      <t>瓦</t>
    </r>
    <r>
      <rPr>
        <sz val="10"/>
        <color rgb="FF000000"/>
        <rFont val="Times New Roman"/>
        <family val="1"/>
      </rPr>
      <t>)</t>
    </r>
  </si>
  <si>
    <t>230191</t>
  </si>
  <si>
    <r>
      <rPr>
        <sz val="10"/>
        <color rgb="FF000000"/>
        <rFont val="微軟正黑體"/>
        <family val="2"/>
        <charset val="136"/>
      </rPr>
      <t>石棉布</t>
    </r>
  </si>
  <si>
    <t>230192</t>
  </si>
  <si>
    <r>
      <rPr>
        <sz val="10"/>
        <color rgb="FF000000"/>
        <rFont val="微軟正黑體"/>
        <family val="2"/>
        <charset val="136"/>
      </rPr>
      <t>石棉索</t>
    </r>
  </si>
  <si>
    <t>230193</t>
  </si>
  <si>
    <r>
      <rPr>
        <sz val="10"/>
        <color rgb="FF000000"/>
        <rFont val="微軟正黑體"/>
        <family val="2"/>
        <charset val="136"/>
      </rPr>
      <t>石棉帶</t>
    </r>
  </si>
  <si>
    <t>230194</t>
  </si>
  <si>
    <r>
      <rPr>
        <sz val="10"/>
        <color rgb="FF000000"/>
        <rFont val="微軟正黑體"/>
        <family val="2"/>
        <charset val="136"/>
      </rPr>
      <t>石棉織物</t>
    </r>
  </si>
  <si>
    <t>230195</t>
  </si>
  <si>
    <r>
      <rPr>
        <sz val="10"/>
        <color rgb="FF000000"/>
        <rFont val="微軟正黑體"/>
        <family val="2"/>
        <charset val="136"/>
      </rPr>
      <t>石棉墊圈</t>
    </r>
  </si>
  <si>
    <t>230196</t>
  </si>
  <si>
    <r>
      <rPr>
        <sz val="10"/>
        <color rgb="FF000000"/>
        <rFont val="微軟正黑體"/>
        <family val="2"/>
        <charset val="136"/>
      </rPr>
      <t>石墨模</t>
    </r>
  </si>
  <si>
    <t>230197</t>
  </si>
  <si>
    <r>
      <rPr>
        <sz val="10"/>
        <color rgb="FF000000"/>
        <rFont val="微軟正黑體"/>
        <family val="2"/>
        <charset val="136"/>
      </rPr>
      <t>炭素棒</t>
    </r>
  </si>
  <si>
    <t>230198</t>
  </si>
  <si>
    <r>
      <rPr>
        <sz val="10"/>
        <color rgb="FF000000"/>
        <rFont val="微軟正黑體"/>
        <family val="2"/>
        <charset val="136"/>
      </rPr>
      <t>石墨磚</t>
    </r>
  </si>
  <si>
    <t>230199</t>
  </si>
  <si>
    <r>
      <rPr>
        <sz val="10"/>
        <color rgb="FF000000"/>
        <rFont val="微軟正黑體"/>
        <family val="2"/>
        <charset val="136"/>
      </rPr>
      <t>其他石棉製品</t>
    </r>
  </si>
  <si>
    <t>230200</t>
  </si>
  <si>
    <r>
      <rPr>
        <sz val="10"/>
        <color rgb="FF000000"/>
        <rFont val="微軟正黑體"/>
        <family val="2"/>
        <charset val="136"/>
      </rPr>
      <t>石墨管</t>
    </r>
  </si>
  <si>
    <t>230201</t>
  </si>
  <si>
    <r>
      <rPr>
        <sz val="10"/>
        <color rgb="FF000000"/>
        <rFont val="微軟正黑體"/>
        <family val="2"/>
        <charset val="136"/>
      </rPr>
      <t>爐石粉</t>
    </r>
  </si>
  <si>
    <t>230202</t>
  </si>
  <si>
    <r>
      <rPr>
        <sz val="10"/>
        <color rgb="FF000000"/>
        <rFont val="微軟正黑體"/>
        <family val="2"/>
        <charset val="136"/>
      </rPr>
      <t>飛灰</t>
    </r>
  </si>
  <si>
    <t>230203</t>
  </si>
  <si>
    <r>
      <rPr>
        <sz val="10"/>
        <color rgb="FF000000"/>
        <rFont val="微軟正黑體"/>
        <family val="2"/>
        <charset val="136"/>
      </rPr>
      <t>級配</t>
    </r>
  </si>
  <si>
    <t>230204</t>
  </si>
  <si>
    <r>
      <rPr>
        <sz val="10"/>
        <color rgb="FF000000"/>
        <rFont val="微軟正黑體"/>
        <family val="2"/>
        <charset val="136"/>
      </rPr>
      <t>油毛氈</t>
    </r>
  </si>
  <si>
    <t>230205</t>
  </si>
  <si>
    <r>
      <rPr>
        <sz val="10"/>
        <color rgb="FF000000"/>
        <rFont val="微軟正黑體"/>
        <family val="2"/>
        <charset val="136"/>
      </rPr>
      <t>大理石粉</t>
    </r>
  </si>
  <si>
    <t>230206</t>
  </si>
  <si>
    <r>
      <rPr>
        <sz val="10"/>
        <color rgb="FF000000"/>
        <rFont val="微軟正黑體"/>
        <family val="2"/>
        <charset val="136"/>
      </rPr>
      <t>石英粉</t>
    </r>
  </si>
  <si>
    <t>230207</t>
  </si>
  <si>
    <r>
      <rPr>
        <sz val="10"/>
        <color rgb="FF000000"/>
        <rFont val="微軟正黑體"/>
        <family val="2"/>
        <charset val="136"/>
      </rPr>
      <t>矽藻土料</t>
    </r>
  </si>
  <si>
    <t>230208</t>
  </si>
  <si>
    <r>
      <rPr>
        <sz val="10"/>
        <color rgb="FF000000"/>
        <rFont val="微軟正黑體"/>
        <family val="2"/>
        <charset val="136"/>
      </rPr>
      <t>矽酸鈣絕熱材料</t>
    </r>
  </si>
  <si>
    <t>230209</t>
  </si>
  <si>
    <r>
      <rPr>
        <sz val="10"/>
        <color rgb="FF000000"/>
        <rFont val="微軟正黑體"/>
        <family val="2"/>
        <charset val="136"/>
      </rPr>
      <t>氟石粉</t>
    </r>
  </si>
  <si>
    <t>230210</t>
  </si>
  <si>
    <r>
      <rPr>
        <sz val="10"/>
        <color rgb="FF000000"/>
        <rFont val="微軟正黑體"/>
        <family val="2"/>
        <charset val="136"/>
      </rPr>
      <t>重晶石粉</t>
    </r>
  </si>
  <si>
    <t>230211</t>
  </si>
  <si>
    <r>
      <rPr>
        <sz val="10"/>
        <color rgb="FF000000"/>
        <rFont val="微軟正黑體"/>
        <family val="2"/>
        <charset val="136"/>
      </rPr>
      <t>高嶺土</t>
    </r>
  </si>
  <si>
    <t>230212</t>
  </si>
  <si>
    <r>
      <rPr>
        <sz val="10"/>
        <color rgb="FF000000"/>
        <rFont val="微軟正黑體"/>
        <family val="2"/>
        <charset val="136"/>
      </rPr>
      <t>雲母片</t>
    </r>
  </si>
  <si>
    <t>230213</t>
  </si>
  <si>
    <r>
      <rPr>
        <sz val="10"/>
        <color rgb="FF000000"/>
        <rFont val="微軟正黑體"/>
        <family val="2"/>
        <charset val="136"/>
      </rPr>
      <t>雲母管</t>
    </r>
  </si>
  <si>
    <t>230214</t>
  </si>
  <si>
    <r>
      <rPr>
        <sz val="10"/>
        <color rgb="FF000000"/>
        <rFont val="微軟正黑體"/>
        <family val="2"/>
        <charset val="136"/>
      </rPr>
      <t>雲母棒</t>
    </r>
  </si>
  <si>
    <t>230215</t>
  </si>
  <si>
    <r>
      <rPr>
        <sz val="10"/>
        <color rgb="FF000000"/>
        <rFont val="微軟正黑體"/>
        <family val="2"/>
        <charset val="136"/>
      </rPr>
      <t>雲母墊圈</t>
    </r>
  </si>
  <si>
    <t>230216</t>
  </si>
  <si>
    <r>
      <rPr>
        <sz val="10"/>
        <color rgb="FF000000"/>
        <rFont val="微軟正黑體"/>
        <family val="2"/>
        <charset val="136"/>
      </rPr>
      <t>雲母隔板</t>
    </r>
  </si>
  <si>
    <t>230217</t>
  </si>
  <si>
    <r>
      <rPr>
        <sz val="10"/>
        <color rgb="FF000000"/>
        <rFont val="微軟正黑體"/>
        <family val="2"/>
        <charset val="136"/>
      </rPr>
      <t>滑石粉</t>
    </r>
  </si>
  <si>
    <t>230218</t>
  </si>
  <si>
    <r>
      <rPr>
        <sz val="10"/>
        <color rgb="FF000000"/>
        <rFont val="微軟正黑體"/>
        <family val="2"/>
        <charset val="136"/>
      </rPr>
      <t>黏土料</t>
    </r>
  </si>
  <si>
    <t>230219</t>
  </si>
  <si>
    <r>
      <rPr>
        <sz val="10"/>
        <color rgb="FF000000"/>
        <rFont val="微軟正黑體"/>
        <family val="2"/>
        <charset val="136"/>
      </rPr>
      <t>黏土擺飾</t>
    </r>
  </si>
  <si>
    <t>230220</t>
  </si>
  <si>
    <r>
      <rPr>
        <sz val="10"/>
        <color rgb="FF000000"/>
        <rFont val="微軟正黑體"/>
        <family val="2"/>
        <charset val="136"/>
      </rPr>
      <t>寶石粉</t>
    </r>
  </si>
  <si>
    <t>230221</t>
  </si>
  <si>
    <r>
      <rPr>
        <sz val="10"/>
        <color rgb="FF000000"/>
        <rFont val="微軟正黑體"/>
        <family val="2"/>
        <charset val="136"/>
      </rPr>
      <t>瀝青混凝土</t>
    </r>
  </si>
  <si>
    <t>230223</t>
  </si>
  <si>
    <r>
      <rPr>
        <sz val="10"/>
        <color rgb="FF000000"/>
        <rFont val="微軟正黑體"/>
        <family val="2"/>
        <charset val="136"/>
      </rPr>
      <t>碎玻璃</t>
    </r>
  </si>
  <si>
    <t>230224</t>
  </si>
  <si>
    <r>
      <rPr>
        <sz val="10"/>
        <color rgb="FF000000"/>
        <rFont val="微軟正黑體"/>
        <family val="2"/>
        <charset val="136"/>
      </rPr>
      <t>燈罩玻璃</t>
    </r>
  </si>
  <si>
    <t>230225</t>
  </si>
  <si>
    <r>
      <rPr>
        <sz val="10"/>
        <color rgb="FF000000"/>
        <rFont val="微軟正黑體"/>
        <family val="2"/>
        <charset val="136"/>
      </rPr>
      <t>玻璃珠</t>
    </r>
  </si>
  <si>
    <t>230226</t>
  </si>
  <si>
    <r>
      <rPr>
        <sz val="10"/>
        <color rgb="FF000000"/>
        <rFont val="微軟正黑體"/>
        <family val="2"/>
        <charset val="136"/>
      </rPr>
      <t>玻璃膏</t>
    </r>
  </si>
  <si>
    <t>230227</t>
  </si>
  <si>
    <r>
      <rPr>
        <sz val="10"/>
        <color rgb="FF000000"/>
        <rFont val="微軟正黑體"/>
        <family val="2"/>
        <charset val="136"/>
      </rPr>
      <t>重質不燒成耐火磚</t>
    </r>
  </si>
  <si>
    <t>230228</t>
  </si>
  <si>
    <r>
      <rPr>
        <sz val="10"/>
        <color rgb="FF000000"/>
        <rFont val="微軟正黑體"/>
        <family val="2"/>
        <charset val="136"/>
      </rPr>
      <t>重質熔鑄耐火磚</t>
    </r>
  </si>
  <si>
    <t>230229</t>
  </si>
  <si>
    <r>
      <rPr>
        <sz val="10"/>
        <color rgb="FF000000"/>
        <rFont val="微軟正黑體"/>
        <family val="2"/>
        <charset val="136"/>
      </rPr>
      <t>重質碳鍵耐火磚</t>
    </r>
  </si>
  <si>
    <t>230230</t>
  </si>
  <si>
    <r>
      <rPr>
        <sz val="10"/>
        <color rgb="FF000000"/>
        <rFont val="微軟正黑體"/>
        <family val="2"/>
        <charset val="136"/>
      </rPr>
      <t>重質燒成耐火磚</t>
    </r>
  </si>
  <si>
    <t>230231</t>
  </si>
  <si>
    <r>
      <rPr>
        <sz val="10"/>
        <color rgb="FF000000"/>
        <rFont val="微軟正黑體"/>
        <family val="2"/>
        <charset val="136"/>
      </rPr>
      <t>碳化矽（金剛砂）</t>
    </r>
  </si>
  <si>
    <t>230232</t>
  </si>
  <si>
    <r>
      <rPr>
        <sz val="10"/>
        <color rgb="FF000000"/>
        <rFont val="微軟正黑體"/>
        <family val="2"/>
        <charset val="136"/>
      </rPr>
      <t>紅磚</t>
    </r>
    <r>
      <rPr>
        <sz val="10"/>
        <color rgb="FF000000"/>
        <rFont val="Times New Roman"/>
        <family val="1"/>
      </rPr>
      <t>-</t>
    </r>
    <r>
      <rPr>
        <sz val="10"/>
        <color rgb="FF000000"/>
        <rFont val="微軟正黑體"/>
        <family val="2"/>
        <charset val="136"/>
      </rPr>
      <t>濕坯</t>
    </r>
  </si>
  <si>
    <t>230233</t>
  </si>
  <si>
    <r>
      <rPr>
        <sz val="10"/>
        <color rgb="FF000000"/>
        <rFont val="微軟正黑體"/>
        <family val="2"/>
        <charset val="136"/>
      </rPr>
      <t>濕坯陶瓷</t>
    </r>
  </si>
  <si>
    <t>230234</t>
  </si>
  <si>
    <r>
      <rPr>
        <sz val="10"/>
        <color rgb="FF000000"/>
        <rFont val="微軟正黑體"/>
        <family val="2"/>
        <charset val="136"/>
      </rPr>
      <t>乾坯陶瓷</t>
    </r>
  </si>
  <si>
    <t>230235</t>
  </si>
  <si>
    <r>
      <rPr>
        <sz val="10"/>
        <color rgb="FF000000"/>
        <rFont val="微軟正黑體"/>
        <family val="2"/>
        <charset val="136"/>
      </rPr>
      <t>泥漿陶瓷</t>
    </r>
  </si>
  <si>
    <t>230236</t>
  </si>
  <si>
    <r>
      <rPr>
        <sz val="10"/>
        <color rgb="FF000000"/>
        <rFont val="微軟正黑體"/>
        <family val="2"/>
        <charset val="136"/>
      </rPr>
      <t>矽石，矽砂</t>
    </r>
  </si>
  <si>
    <t>230237</t>
  </si>
  <si>
    <r>
      <rPr>
        <sz val="10"/>
        <color rgb="FF000000"/>
        <rFont val="微軟正黑體"/>
        <family val="2"/>
        <charset val="136"/>
      </rPr>
      <t>水泥生料</t>
    </r>
  </si>
  <si>
    <t>230238</t>
  </si>
  <si>
    <r>
      <rPr>
        <sz val="10"/>
        <color rgb="FF000000"/>
        <rFont val="微軟正黑體"/>
        <family val="2"/>
        <charset val="136"/>
      </rPr>
      <t>石灰石</t>
    </r>
    <r>
      <rPr>
        <sz val="10"/>
        <color rgb="FF000000"/>
        <rFont val="Times New Roman"/>
        <family val="1"/>
      </rPr>
      <t>(CaCO3</t>
    </r>
    <r>
      <rPr>
        <sz val="10"/>
        <color rgb="FF000000"/>
        <rFont val="微軟正黑體"/>
        <family val="2"/>
        <charset val="136"/>
      </rPr>
      <t>）</t>
    </r>
  </si>
  <si>
    <t>230239</t>
  </si>
  <si>
    <r>
      <rPr>
        <sz val="10"/>
        <color rgb="FF000000"/>
        <rFont val="微軟正黑體"/>
        <family val="2"/>
        <charset val="136"/>
      </rPr>
      <t>石英砂</t>
    </r>
  </si>
  <si>
    <t>230240</t>
  </si>
  <si>
    <r>
      <rPr>
        <sz val="10"/>
        <color rgb="FF000000"/>
        <rFont val="微軟正黑體"/>
        <family val="2"/>
        <charset val="136"/>
      </rPr>
      <t>石英磚</t>
    </r>
  </si>
  <si>
    <t>230241</t>
  </si>
  <si>
    <r>
      <rPr>
        <sz val="10"/>
        <color rgb="FF000000"/>
        <rFont val="微軟正黑體"/>
        <family val="2"/>
        <charset val="136"/>
      </rPr>
      <t>高嶺石</t>
    </r>
  </si>
  <si>
    <t>230242</t>
  </si>
  <si>
    <r>
      <rPr>
        <sz val="10"/>
        <color rgb="FF000000"/>
        <rFont val="微軟正黑體"/>
        <family val="2"/>
        <charset val="136"/>
      </rPr>
      <t>礦物質</t>
    </r>
  </si>
  <si>
    <t>230243</t>
  </si>
  <si>
    <r>
      <rPr>
        <sz val="10"/>
        <color rgb="FF000000"/>
        <rFont val="微軟正黑體"/>
        <family val="2"/>
        <charset val="136"/>
      </rPr>
      <t>玻璃熟料（玻料／琺瑯，釉料）</t>
    </r>
  </si>
  <si>
    <t>230244</t>
  </si>
  <si>
    <r>
      <rPr>
        <sz val="10"/>
        <color rgb="FF000000"/>
        <rFont val="微軟正黑體"/>
        <family val="2"/>
        <charset val="136"/>
      </rPr>
      <t>陶瓷－土粉</t>
    </r>
  </si>
  <si>
    <t>230245</t>
  </si>
  <si>
    <r>
      <rPr>
        <sz val="10"/>
        <color rgb="FF000000"/>
        <rFont val="微軟正黑體"/>
        <family val="2"/>
        <charset val="136"/>
      </rPr>
      <t>混凝土粒料</t>
    </r>
  </si>
  <si>
    <t>230246</t>
  </si>
  <si>
    <r>
      <rPr>
        <sz val="10"/>
        <color rgb="FF000000"/>
        <rFont val="微軟正黑體"/>
        <family val="2"/>
        <charset val="136"/>
      </rPr>
      <t>水泥瓦</t>
    </r>
  </si>
  <si>
    <t>230247</t>
  </si>
  <si>
    <r>
      <rPr>
        <sz val="10"/>
        <color rgb="FF000000"/>
        <rFont val="微軟正黑體"/>
        <family val="2"/>
        <charset val="136"/>
      </rPr>
      <t>緣石</t>
    </r>
  </si>
  <si>
    <t>230248</t>
  </si>
  <si>
    <r>
      <rPr>
        <sz val="10"/>
        <color rgb="FF000000"/>
        <rFont val="微軟正黑體"/>
        <family val="2"/>
        <charset val="136"/>
      </rPr>
      <t>人孔</t>
    </r>
  </si>
  <si>
    <t>230249</t>
  </si>
  <si>
    <r>
      <rPr>
        <sz val="10"/>
        <color rgb="FF000000"/>
        <rFont val="微軟正黑體"/>
        <family val="2"/>
        <charset val="136"/>
      </rPr>
      <t>溝蓋</t>
    </r>
  </si>
  <si>
    <t>230250</t>
  </si>
  <si>
    <r>
      <rPr>
        <sz val="10"/>
        <color rgb="FF000000"/>
        <rFont val="微軟正黑體"/>
        <family val="2"/>
        <charset val="136"/>
      </rPr>
      <t>紐澤西護欄</t>
    </r>
  </si>
  <si>
    <t>230251</t>
  </si>
  <si>
    <r>
      <rPr>
        <sz val="10"/>
        <color rgb="FF000000"/>
        <rFont val="微軟正黑體"/>
        <family val="2"/>
        <charset val="136"/>
      </rPr>
      <t>電木粉</t>
    </r>
  </si>
  <si>
    <t>230252</t>
  </si>
  <si>
    <r>
      <rPr>
        <sz val="10"/>
        <color rgb="FF000000"/>
        <rFont val="微軟正黑體"/>
        <family val="2"/>
        <charset val="136"/>
      </rPr>
      <t>保溫材料</t>
    </r>
  </si>
  <si>
    <t>230253</t>
  </si>
  <si>
    <r>
      <rPr>
        <sz val="10"/>
        <color rgb="FF000000"/>
        <rFont val="微軟正黑體"/>
        <family val="2"/>
        <charset val="136"/>
      </rPr>
      <t>控制性低強度回填材料</t>
    </r>
    <r>
      <rPr>
        <sz val="10"/>
        <color rgb="FF000000"/>
        <rFont val="Times New Roman"/>
        <family val="1"/>
      </rPr>
      <t>(CLSM)</t>
    </r>
  </si>
  <si>
    <t>230254</t>
  </si>
  <si>
    <r>
      <rPr>
        <sz val="10"/>
        <color rgb="FF000000"/>
        <rFont val="微軟正黑體"/>
        <family val="2"/>
        <charset val="136"/>
      </rPr>
      <t>爐碴</t>
    </r>
    <r>
      <rPr>
        <sz val="10"/>
        <color rgb="FF000000"/>
        <rFont val="Times New Roman"/>
        <family val="1"/>
      </rPr>
      <t>(</t>
    </r>
    <r>
      <rPr>
        <sz val="10"/>
        <color rgb="FF000000"/>
        <rFont val="微軟正黑體"/>
        <family val="2"/>
        <charset val="136"/>
      </rPr>
      <t>石</t>
    </r>
    <r>
      <rPr>
        <sz val="10"/>
        <color rgb="FF000000"/>
        <rFont val="Times New Roman"/>
        <family val="1"/>
      </rPr>
      <t>)</t>
    </r>
    <r>
      <rPr>
        <sz val="10"/>
        <color rgb="FF000000"/>
        <rFont val="微軟正黑體"/>
        <family val="2"/>
        <charset val="136"/>
      </rPr>
      <t>粒料</t>
    </r>
  </si>
  <si>
    <t>230255</t>
  </si>
  <si>
    <r>
      <rPr>
        <sz val="10"/>
        <color rgb="FF000000"/>
        <rFont val="微軟正黑體"/>
        <family val="2"/>
        <charset val="136"/>
      </rPr>
      <t>控制性低強度回填材料用粒料</t>
    </r>
  </si>
  <si>
    <t>230256</t>
  </si>
  <si>
    <r>
      <rPr>
        <sz val="10"/>
        <color rgb="FF000000"/>
        <rFont val="微軟正黑體"/>
        <family val="2"/>
        <charset val="136"/>
      </rPr>
      <t>道路工程粒料</t>
    </r>
  </si>
  <si>
    <t>230257</t>
  </si>
  <si>
    <r>
      <rPr>
        <sz val="10"/>
        <color rgb="FF000000"/>
        <rFont val="微軟正黑體"/>
        <family val="2"/>
        <charset val="136"/>
      </rPr>
      <t>海堤固化養灘工程基材</t>
    </r>
  </si>
  <si>
    <t>230258</t>
  </si>
  <si>
    <r>
      <rPr>
        <sz val="10"/>
        <color rgb="FF000000"/>
        <rFont val="微軟正黑體"/>
        <family val="2"/>
        <charset val="136"/>
      </rPr>
      <t>廢水或廢氣吸附材</t>
    </r>
  </si>
  <si>
    <t>230259</t>
  </si>
  <si>
    <r>
      <rPr>
        <sz val="10"/>
        <color rgb="FF000000"/>
        <rFont val="微軟正黑體"/>
        <family val="2"/>
        <charset val="136"/>
      </rPr>
      <t>水泥製品用粒料</t>
    </r>
  </si>
  <si>
    <t>230260</t>
  </si>
  <si>
    <r>
      <rPr>
        <sz val="10"/>
        <color rgb="FF000000"/>
        <rFont val="微軟正黑體"/>
        <family val="2"/>
        <charset val="136"/>
      </rPr>
      <t>預鑄混凝土建築構件</t>
    </r>
  </si>
  <si>
    <t>230299</t>
  </si>
  <si>
    <r>
      <rPr>
        <sz val="10"/>
        <color rgb="FF000000"/>
        <rFont val="微軟正黑體"/>
        <family val="2"/>
        <charset val="136"/>
      </rPr>
      <t>其他玻璃纖維</t>
    </r>
  </si>
  <si>
    <t>230399</t>
  </si>
  <si>
    <r>
      <rPr>
        <sz val="10"/>
        <color rgb="FF000000"/>
        <rFont val="微軟正黑體"/>
        <family val="2"/>
        <charset val="136"/>
      </rPr>
      <t>其他玻璃製品</t>
    </r>
  </si>
  <si>
    <t>230499</t>
  </si>
  <si>
    <r>
      <rPr>
        <sz val="10"/>
        <color rgb="FF000000"/>
        <rFont val="微軟正黑體"/>
        <family val="2"/>
        <charset val="136"/>
      </rPr>
      <t>其他耐火材料品</t>
    </r>
  </si>
  <si>
    <t>230599</t>
  </si>
  <si>
    <r>
      <rPr>
        <sz val="10"/>
        <color rgb="FF000000"/>
        <rFont val="微軟正黑體"/>
        <family val="2"/>
        <charset val="136"/>
      </rPr>
      <t>其他建築用陶瓷</t>
    </r>
  </si>
  <si>
    <t>230699</t>
  </si>
  <si>
    <r>
      <rPr>
        <sz val="10"/>
        <color rgb="FF000000"/>
        <rFont val="微軟正黑體"/>
        <family val="2"/>
        <charset val="136"/>
      </rPr>
      <t>其他建築用黏土製品</t>
    </r>
  </si>
  <si>
    <t>230799</t>
  </si>
  <si>
    <r>
      <rPr>
        <sz val="10"/>
        <color rgb="FF000000"/>
        <rFont val="微軟正黑體"/>
        <family val="2"/>
        <charset val="136"/>
      </rPr>
      <t>其他衛生陶瓷器</t>
    </r>
  </si>
  <si>
    <t>230899</t>
  </si>
  <si>
    <r>
      <rPr>
        <sz val="10"/>
        <color rgb="FF000000"/>
        <rFont val="微軟正黑體"/>
        <family val="2"/>
        <charset val="136"/>
      </rPr>
      <t>其他水泥</t>
    </r>
  </si>
  <si>
    <r>
      <rPr>
        <sz val="10"/>
        <color rgb="FF000000"/>
        <rFont val="微軟正黑體"/>
        <family val="2"/>
        <charset val="136"/>
      </rPr>
      <t>其他預力製品</t>
    </r>
  </si>
  <si>
    <t>231099</t>
  </si>
  <si>
    <r>
      <rPr>
        <sz val="10"/>
        <color rgb="FF000000"/>
        <rFont val="微軟正黑體"/>
        <family val="2"/>
        <charset val="136"/>
      </rPr>
      <t>其他預鑄製品</t>
    </r>
  </si>
  <si>
    <t>231199</t>
  </si>
  <si>
    <r>
      <rPr>
        <sz val="10"/>
        <color rgb="FF000000"/>
        <rFont val="微軟正黑體"/>
        <family val="2"/>
        <charset val="136"/>
      </rPr>
      <t>其他未列名水泥製品</t>
    </r>
  </si>
  <si>
    <t>231299</t>
  </si>
  <si>
    <r>
      <rPr>
        <sz val="10"/>
        <color rgb="FF000000"/>
        <rFont val="微軟正黑體"/>
        <family val="2"/>
        <charset val="136"/>
      </rPr>
      <t>其他石製品</t>
    </r>
  </si>
  <si>
    <t>231399</t>
  </si>
  <si>
    <r>
      <rPr>
        <sz val="10"/>
        <color rgb="FF000000"/>
        <rFont val="微軟正黑體"/>
        <family val="2"/>
        <charset val="136"/>
      </rPr>
      <t>其他工業及研磨材料</t>
    </r>
  </si>
  <si>
    <t>231499</t>
  </si>
  <si>
    <r>
      <rPr>
        <sz val="10"/>
        <color rgb="FF000000"/>
        <rFont val="微軟正黑體"/>
        <family val="2"/>
        <charset val="136"/>
      </rPr>
      <t>其他石灰製品</t>
    </r>
  </si>
  <si>
    <t>231599</t>
  </si>
  <si>
    <r>
      <rPr>
        <sz val="10"/>
        <color rgb="FF000000"/>
        <rFont val="微軟正黑體"/>
        <family val="2"/>
        <charset val="136"/>
      </rPr>
      <t>其他石膏製品</t>
    </r>
  </si>
  <si>
    <t>231699</t>
  </si>
  <si>
    <r>
      <rPr>
        <sz val="10"/>
        <color rgb="FF000000"/>
        <rFont val="微軟正黑體"/>
        <family val="2"/>
        <charset val="136"/>
      </rPr>
      <t>其他雜項非金屬礦物製品</t>
    </r>
  </si>
  <si>
    <t>231799</t>
  </si>
  <si>
    <r>
      <rPr>
        <sz val="10"/>
        <color rgb="FF000000"/>
        <rFont val="微軟正黑體"/>
        <family val="2"/>
        <charset val="136"/>
      </rPr>
      <t>其他輔助燃料</t>
    </r>
  </si>
  <si>
    <r>
      <rPr>
        <sz val="10"/>
        <color rgb="FF000000"/>
        <rFont val="微軟正黑體"/>
        <family val="2"/>
        <charset val="136"/>
      </rPr>
      <t>生鐵</t>
    </r>
  </si>
  <si>
    <r>
      <rPr>
        <sz val="10"/>
        <color rgb="FF000000"/>
        <rFont val="微軟正黑體"/>
        <family val="2"/>
        <charset val="136"/>
      </rPr>
      <t>矽鐵</t>
    </r>
  </si>
  <si>
    <r>
      <rPr>
        <sz val="10"/>
        <color rgb="FF000000"/>
        <rFont val="微軟正黑體"/>
        <family val="2"/>
        <charset val="136"/>
      </rPr>
      <t>錳鐵</t>
    </r>
  </si>
  <si>
    <r>
      <rPr>
        <sz val="10"/>
        <color rgb="FF000000"/>
        <rFont val="微軟正黑體"/>
        <family val="2"/>
        <charset val="136"/>
      </rPr>
      <t>矽錳鐵</t>
    </r>
  </si>
  <si>
    <r>
      <rPr>
        <sz val="10"/>
        <color rgb="FF000000"/>
        <rFont val="微軟正黑體"/>
        <family val="2"/>
        <charset val="136"/>
      </rPr>
      <t>鉻鐵</t>
    </r>
  </si>
  <si>
    <r>
      <rPr>
        <sz val="10"/>
        <color rgb="FF000000"/>
        <rFont val="微軟正黑體"/>
        <family val="2"/>
        <charset val="136"/>
      </rPr>
      <t>鋼錠</t>
    </r>
  </si>
  <si>
    <r>
      <rPr>
        <sz val="10"/>
        <color rgb="FF000000"/>
        <rFont val="微軟正黑體"/>
        <family val="2"/>
        <charset val="136"/>
      </rPr>
      <t>鋼胚</t>
    </r>
  </si>
  <si>
    <r>
      <rPr>
        <sz val="10"/>
        <color rgb="FF000000"/>
        <rFont val="微軟正黑體"/>
        <family val="2"/>
        <charset val="136"/>
      </rPr>
      <t>扁鋼胚</t>
    </r>
  </si>
  <si>
    <r>
      <rPr>
        <sz val="10"/>
        <color rgb="FF000000"/>
        <rFont val="微軟正黑體"/>
        <family val="2"/>
        <charset val="136"/>
      </rPr>
      <t>不銹鋼錠</t>
    </r>
  </si>
  <si>
    <r>
      <rPr>
        <sz val="10"/>
        <color rgb="FF000000"/>
        <rFont val="微軟正黑體"/>
        <family val="2"/>
        <charset val="136"/>
      </rPr>
      <t>不銹鋼胚</t>
    </r>
  </si>
  <si>
    <r>
      <rPr>
        <sz val="10"/>
        <color rgb="FF000000"/>
        <rFont val="微軟正黑體"/>
        <family val="2"/>
        <charset val="136"/>
      </rPr>
      <t>不銹扁鋼胚</t>
    </r>
  </si>
  <si>
    <t>240013</t>
  </si>
  <si>
    <r>
      <rPr>
        <sz val="10"/>
        <color rgb="FF000000"/>
        <rFont val="微軟正黑體"/>
        <family val="2"/>
        <charset val="136"/>
      </rPr>
      <t>合金鋼錠</t>
    </r>
  </si>
  <si>
    <t>240014</t>
  </si>
  <si>
    <r>
      <rPr>
        <sz val="10"/>
        <color rgb="FF000000"/>
        <rFont val="微軟正黑體"/>
        <family val="2"/>
        <charset val="136"/>
      </rPr>
      <t>合金鋼胚</t>
    </r>
  </si>
  <si>
    <t>240015</t>
  </si>
  <si>
    <r>
      <rPr>
        <sz val="10"/>
        <color rgb="FF000000"/>
        <rFont val="微軟正黑體"/>
        <family val="2"/>
        <charset val="136"/>
      </rPr>
      <t>合金扁鋼胚</t>
    </r>
  </si>
  <si>
    <t>240016</t>
  </si>
  <si>
    <r>
      <rPr>
        <sz val="10"/>
        <color rgb="FF000000"/>
        <rFont val="微軟正黑體"/>
        <family val="2"/>
        <charset val="136"/>
      </rPr>
      <t>特殊鋼</t>
    </r>
  </si>
  <si>
    <t>240017</t>
  </si>
  <si>
    <r>
      <rPr>
        <sz val="10"/>
        <color rgb="FF000000"/>
        <rFont val="微軟正黑體"/>
        <family val="2"/>
        <charset val="136"/>
      </rPr>
      <t>鑄鐵管</t>
    </r>
  </si>
  <si>
    <t>240018</t>
  </si>
  <si>
    <r>
      <rPr>
        <sz val="10"/>
        <color rgb="FF000000"/>
        <rFont val="微軟正黑體"/>
        <family val="2"/>
        <charset val="136"/>
      </rPr>
      <t>灰口鑄鐵</t>
    </r>
  </si>
  <si>
    <r>
      <rPr>
        <sz val="10"/>
        <color rgb="FF000000"/>
        <rFont val="微軟正黑體"/>
        <family val="2"/>
        <charset val="136"/>
      </rPr>
      <t>球墨鑄鐵</t>
    </r>
    <r>
      <rPr>
        <sz val="10"/>
        <color rgb="FF000000"/>
        <rFont val="Times New Roman"/>
        <family val="1"/>
      </rPr>
      <t>(</t>
    </r>
    <r>
      <rPr>
        <sz val="10"/>
        <color rgb="FF000000"/>
        <rFont val="微軟正黑體"/>
        <family val="2"/>
        <charset val="136"/>
      </rPr>
      <t>延性鑄鐵</t>
    </r>
    <r>
      <rPr>
        <sz val="10"/>
        <color rgb="FF000000"/>
        <rFont val="Times New Roman"/>
        <family val="1"/>
      </rPr>
      <t>)</t>
    </r>
  </si>
  <si>
    <t>240020</t>
  </si>
  <si>
    <r>
      <rPr>
        <sz val="10"/>
        <color rgb="FF000000"/>
        <rFont val="微軟正黑體"/>
        <family val="2"/>
        <charset val="136"/>
      </rPr>
      <t>可鍛鑄鐵</t>
    </r>
    <r>
      <rPr>
        <sz val="10"/>
        <color rgb="FF000000"/>
        <rFont val="Times New Roman"/>
        <family val="1"/>
      </rPr>
      <t>(</t>
    </r>
    <r>
      <rPr>
        <sz val="10"/>
        <color rgb="FF000000"/>
        <rFont val="微軟正黑體"/>
        <family val="2"/>
        <charset val="136"/>
      </rPr>
      <t>展性鑄鐵</t>
    </r>
    <r>
      <rPr>
        <sz val="10"/>
        <color rgb="FF000000"/>
        <rFont val="Times New Roman"/>
        <family val="1"/>
      </rPr>
      <t>)</t>
    </r>
  </si>
  <si>
    <r>
      <rPr>
        <sz val="10"/>
        <color rgb="FF000000"/>
        <rFont val="微軟正黑體"/>
        <family val="2"/>
        <charset val="136"/>
      </rPr>
      <t>鑄鋼件</t>
    </r>
  </si>
  <si>
    <r>
      <rPr>
        <sz val="10"/>
        <color rgb="FF000000"/>
        <rFont val="微軟正黑體"/>
        <family val="2"/>
        <charset val="136"/>
      </rPr>
      <t>低碳線盤元</t>
    </r>
  </si>
  <si>
    <r>
      <rPr>
        <sz val="10"/>
        <color rgb="FF000000"/>
        <rFont val="微軟正黑體"/>
        <family val="2"/>
        <charset val="136"/>
      </rPr>
      <t>低碳棒盤元</t>
    </r>
  </si>
  <si>
    <r>
      <rPr>
        <sz val="10"/>
        <color rgb="FF000000"/>
        <rFont val="微軟正黑體"/>
        <family val="2"/>
        <charset val="136"/>
      </rPr>
      <t>中碳線盤元</t>
    </r>
  </si>
  <si>
    <r>
      <rPr>
        <sz val="10"/>
        <color rgb="FF000000"/>
        <rFont val="微軟正黑體"/>
        <family val="2"/>
        <charset val="136"/>
      </rPr>
      <t>中碳棒盤元</t>
    </r>
  </si>
  <si>
    <r>
      <rPr>
        <sz val="10"/>
        <color rgb="FF000000"/>
        <rFont val="微軟正黑體"/>
        <family val="2"/>
        <charset val="136"/>
      </rPr>
      <t>高碳線盤元</t>
    </r>
  </si>
  <si>
    <r>
      <rPr>
        <sz val="10"/>
        <color rgb="FF000000"/>
        <rFont val="微軟正黑體"/>
        <family val="2"/>
        <charset val="136"/>
      </rPr>
      <t>高碳棒盤元</t>
    </r>
  </si>
  <si>
    <r>
      <rPr>
        <sz val="10"/>
        <color rgb="FF000000"/>
        <rFont val="微軟正黑體"/>
        <family val="2"/>
        <charset val="136"/>
      </rPr>
      <t>不銹鋼盤元</t>
    </r>
    <r>
      <rPr>
        <sz val="10"/>
        <color rgb="FF000000"/>
        <rFont val="Times New Roman"/>
        <family val="1"/>
      </rPr>
      <t>(300</t>
    </r>
    <r>
      <rPr>
        <sz val="10"/>
        <color rgb="FF000000"/>
        <rFont val="微軟正黑體"/>
        <family val="2"/>
        <charset val="136"/>
      </rPr>
      <t>系</t>
    </r>
    <r>
      <rPr>
        <sz val="10"/>
        <color rgb="FF000000"/>
        <rFont val="Times New Roman"/>
        <family val="1"/>
      </rPr>
      <t>)</t>
    </r>
  </si>
  <si>
    <r>
      <rPr>
        <sz val="10"/>
        <color rgb="FF000000"/>
        <rFont val="微軟正黑體"/>
        <family val="2"/>
        <charset val="136"/>
      </rPr>
      <t>不銹鋼盤元</t>
    </r>
    <r>
      <rPr>
        <sz val="10"/>
        <color rgb="FF000000"/>
        <rFont val="Times New Roman"/>
        <family val="1"/>
      </rPr>
      <t>(400</t>
    </r>
    <r>
      <rPr>
        <sz val="10"/>
        <color rgb="FF000000"/>
        <rFont val="微軟正黑體"/>
        <family val="2"/>
        <charset val="136"/>
      </rPr>
      <t>系</t>
    </r>
    <r>
      <rPr>
        <sz val="10"/>
        <color rgb="FF000000"/>
        <rFont val="Times New Roman"/>
        <family val="1"/>
      </rPr>
      <t>)</t>
    </r>
  </si>
  <si>
    <r>
      <rPr>
        <sz val="10"/>
        <color rgb="FF000000"/>
        <rFont val="微軟正黑體"/>
        <family val="2"/>
        <charset val="136"/>
      </rPr>
      <t>不銹鋼盤元</t>
    </r>
    <r>
      <rPr>
        <sz val="10"/>
        <color rgb="FF000000"/>
        <rFont val="Times New Roman"/>
        <family val="1"/>
      </rPr>
      <t>(</t>
    </r>
    <r>
      <rPr>
        <sz val="10"/>
        <color rgb="FF000000"/>
        <rFont val="微軟正黑體"/>
        <family val="2"/>
        <charset val="136"/>
      </rPr>
      <t>其他系</t>
    </r>
    <r>
      <rPr>
        <sz val="10"/>
        <color rgb="FF000000"/>
        <rFont val="Times New Roman"/>
        <family val="1"/>
      </rPr>
      <t>)</t>
    </r>
  </si>
  <si>
    <r>
      <rPr>
        <sz val="10"/>
        <color rgb="FF000000"/>
        <rFont val="微軟正黑體"/>
        <family val="2"/>
        <charset val="136"/>
      </rPr>
      <t>合金鋼盤元</t>
    </r>
    <r>
      <rPr>
        <sz val="10"/>
        <color rgb="FF000000"/>
        <rFont val="Times New Roman"/>
        <family val="1"/>
      </rPr>
      <t>(</t>
    </r>
    <r>
      <rPr>
        <sz val="10"/>
        <color rgb="FF000000"/>
        <rFont val="微軟正黑體"/>
        <family val="2"/>
        <charset val="136"/>
      </rPr>
      <t>含高速鋼</t>
    </r>
    <r>
      <rPr>
        <sz val="10"/>
        <color rgb="FF000000"/>
        <rFont val="Times New Roman"/>
        <family val="1"/>
      </rPr>
      <t>)</t>
    </r>
  </si>
  <si>
    <r>
      <rPr>
        <sz val="10"/>
        <color rgb="FF000000"/>
        <rFont val="微軟正黑體"/>
        <family val="2"/>
        <charset val="136"/>
      </rPr>
      <t>快削鋼盤元</t>
    </r>
  </si>
  <si>
    <t>240035</t>
  </si>
  <si>
    <r>
      <rPr>
        <sz val="10"/>
        <color rgb="FF000000"/>
        <rFont val="微軟正黑體"/>
        <family val="2"/>
        <charset val="136"/>
      </rPr>
      <t>鋼筋</t>
    </r>
  </si>
  <si>
    <t>240036</t>
  </si>
  <si>
    <r>
      <rPr>
        <sz val="10"/>
        <color rgb="FF000000"/>
        <rFont val="微軟正黑體"/>
        <family val="2"/>
        <charset val="136"/>
      </rPr>
      <t>圓棒鋼</t>
    </r>
  </si>
  <si>
    <t>240037</t>
  </si>
  <si>
    <r>
      <rPr>
        <sz val="10"/>
        <color rgb="FF000000"/>
        <rFont val="微軟正黑體"/>
        <family val="2"/>
        <charset val="136"/>
      </rPr>
      <t>不銹棒鋼</t>
    </r>
  </si>
  <si>
    <t>240038</t>
  </si>
  <si>
    <r>
      <rPr>
        <sz val="10"/>
        <color rgb="FF000000"/>
        <rFont val="微軟正黑體"/>
        <family val="2"/>
        <charset val="136"/>
      </rPr>
      <t>合金棒鋼</t>
    </r>
    <r>
      <rPr>
        <sz val="10"/>
        <color rgb="FF000000"/>
        <rFont val="Times New Roman"/>
        <family val="1"/>
      </rPr>
      <t>(</t>
    </r>
    <r>
      <rPr>
        <sz val="10"/>
        <color rgb="FF000000"/>
        <rFont val="微軟正黑體"/>
        <family val="2"/>
        <charset val="136"/>
      </rPr>
      <t>含高速鋼</t>
    </r>
    <r>
      <rPr>
        <sz val="10"/>
        <color rgb="FF000000"/>
        <rFont val="Times New Roman"/>
        <family val="1"/>
      </rPr>
      <t>)</t>
    </r>
  </si>
  <si>
    <r>
      <rPr>
        <sz val="10"/>
        <color rgb="FF000000"/>
        <rFont val="微軟正黑體"/>
        <family val="2"/>
        <charset val="136"/>
      </rPr>
      <t>快削棒鋼</t>
    </r>
  </si>
  <si>
    <r>
      <rPr>
        <sz val="10"/>
        <color rgb="FF000000"/>
        <rFont val="微軟正黑體"/>
        <family val="2"/>
        <charset val="136"/>
      </rPr>
      <t>Ｕ型鋼</t>
    </r>
    <r>
      <rPr>
        <sz val="10"/>
        <color rgb="FF000000"/>
        <rFont val="Times New Roman"/>
        <family val="1"/>
      </rPr>
      <t>(</t>
    </r>
    <r>
      <rPr>
        <sz val="10"/>
        <color rgb="FF000000"/>
        <rFont val="微軟正黑體"/>
        <family val="2"/>
        <charset val="136"/>
      </rPr>
      <t>高度＞＝</t>
    </r>
    <r>
      <rPr>
        <sz val="10"/>
        <color rgb="FF000000"/>
        <rFont val="Times New Roman"/>
        <family val="1"/>
      </rPr>
      <t>80</t>
    </r>
    <r>
      <rPr>
        <sz val="10"/>
        <color rgb="FF000000"/>
        <rFont val="微軟正黑體"/>
        <family val="2"/>
        <charset val="136"/>
      </rPr>
      <t>㎜</t>
    </r>
    <r>
      <rPr>
        <sz val="10"/>
        <color rgb="FF000000"/>
        <rFont val="Times New Roman"/>
        <family val="1"/>
      </rPr>
      <t>)</t>
    </r>
  </si>
  <si>
    <r>
      <rPr>
        <sz val="10"/>
        <color rgb="FF000000"/>
        <rFont val="微軟正黑體"/>
        <family val="2"/>
        <charset val="136"/>
      </rPr>
      <t>Ｉ型鋼</t>
    </r>
    <r>
      <rPr>
        <sz val="10"/>
        <color rgb="FF000000"/>
        <rFont val="Times New Roman"/>
        <family val="1"/>
      </rPr>
      <t>(</t>
    </r>
    <r>
      <rPr>
        <sz val="10"/>
        <color rgb="FF000000"/>
        <rFont val="微軟正黑體"/>
        <family val="2"/>
        <charset val="136"/>
      </rPr>
      <t>高度＞＝</t>
    </r>
    <r>
      <rPr>
        <sz val="10"/>
        <color rgb="FF000000"/>
        <rFont val="Times New Roman"/>
        <family val="1"/>
      </rPr>
      <t>80</t>
    </r>
    <r>
      <rPr>
        <sz val="10"/>
        <color rgb="FF000000"/>
        <rFont val="微軟正黑體"/>
        <family val="2"/>
        <charset val="136"/>
      </rPr>
      <t>㎜</t>
    </r>
    <r>
      <rPr>
        <sz val="10"/>
        <color rgb="FF000000"/>
        <rFont val="Times New Roman"/>
        <family val="1"/>
      </rPr>
      <t>)</t>
    </r>
  </si>
  <si>
    <r>
      <rPr>
        <sz val="10"/>
        <color rgb="FF000000"/>
        <rFont val="微軟正黑體"/>
        <family val="2"/>
        <charset val="136"/>
      </rPr>
      <t>Ｈ型鋼</t>
    </r>
    <r>
      <rPr>
        <sz val="10"/>
        <color rgb="FF000000"/>
        <rFont val="Times New Roman"/>
        <family val="1"/>
      </rPr>
      <t>(</t>
    </r>
    <r>
      <rPr>
        <sz val="10"/>
        <color rgb="FF000000"/>
        <rFont val="微軟正黑體"/>
        <family val="2"/>
        <charset val="136"/>
      </rPr>
      <t>高度＞＝</t>
    </r>
    <r>
      <rPr>
        <sz val="10"/>
        <color rgb="FF000000"/>
        <rFont val="Times New Roman"/>
        <family val="1"/>
      </rPr>
      <t>80</t>
    </r>
    <r>
      <rPr>
        <sz val="10"/>
        <color rgb="FF000000"/>
        <rFont val="微軟正黑體"/>
        <family val="2"/>
        <charset val="136"/>
      </rPr>
      <t>㎜</t>
    </r>
    <r>
      <rPr>
        <sz val="10"/>
        <color rgb="FF000000"/>
        <rFont val="Times New Roman"/>
        <family val="1"/>
      </rPr>
      <t>)</t>
    </r>
  </si>
  <si>
    <r>
      <rPr>
        <sz val="10"/>
        <color rgb="FF000000"/>
        <rFont val="微軟正黑體"/>
        <family val="2"/>
        <charset val="136"/>
      </rPr>
      <t>Ｌ型鋼</t>
    </r>
    <r>
      <rPr>
        <sz val="10"/>
        <color rgb="FF000000"/>
        <rFont val="Times New Roman"/>
        <family val="1"/>
      </rPr>
      <t>(</t>
    </r>
    <r>
      <rPr>
        <sz val="10"/>
        <color rgb="FF000000"/>
        <rFont val="微軟正黑體"/>
        <family val="2"/>
        <charset val="136"/>
      </rPr>
      <t>高度＞＝</t>
    </r>
    <r>
      <rPr>
        <sz val="10"/>
        <color rgb="FF000000"/>
        <rFont val="Times New Roman"/>
        <family val="1"/>
      </rPr>
      <t>80</t>
    </r>
    <r>
      <rPr>
        <sz val="10"/>
        <color rgb="FF000000"/>
        <rFont val="微軟正黑體"/>
        <family val="2"/>
        <charset val="136"/>
      </rPr>
      <t>㎜</t>
    </r>
    <r>
      <rPr>
        <sz val="10"/>
        <color rgb="FF000000"/>
        <rFont val="Times New Roman"/>
        <family val="1"/>
      </rPr>
      <t>)</t>
    </r>
  </si>
  <si>
    <r>
      <rPr>
        <sz val="10"/>
        <color rgb="FF000000"/>
        <rFont val="微軟正黑體"/>
        <family val="2"/>
        <charset val="136"/>
      </rPr>
      <t>Ｔ型鋼</t>
    </r>
    <r>
      <rPr>
        <sz val="10"/>
        <color rgb="FF000000"/>
        <rFont val="Times New Roman"/>
        <family val="1"/>
      </rPr>
      <t>(</t>
    </r>
    <r>
      <rPr>
        <sz val="10"/>
        <color rgb="FF000000"/>
        <rFont val="微軟正黑體"/>
        <family val="2"/>
        <charset val="136"/>
      </rPr>
      <t>高度＞＝</t>
    </r>
    <r>
      <rPr>
        <sz val="10"/>
        <color rgb="FF000000"/>
        <rFont val="Times New Roman"/>
        <family val="1"/>
      </rPr>
      <t>80</t>
    </r>
    <r>
      <rPr>
        <sz val="10"/>
        <color rgb="FF000000"/>
        <rFont val="微軟正黑體"/>
        <family val="2"/>
        <charset val="136"/>
      </rPr>
      <t>㎜</t>
    </r>
    <r>
      <rPr>
        <sz val="10"/>
        <color rgb="FF000000"/>
        <rFont val="Times New Roman"/>
        <family val="1"/>
      </rPr>
      <t>)</t>
    </r>
  </si>
  <si>
    <r>
      <rPr>
        <sz val="10"/>
        <color rgb="FF000000"/>
        <rFont val="微軟正黑體"/>
        <family val="2"/>
        <charset val="136"/>
      </rPr>
      <t>Ｌ型鋼</t>
    </r>
    <r>
      <rPr>
        <sz val="10"/>
        <color rgb="FF000000"/>
        <rFont val="Times New Roman"/>
        <family val="1"/>
      </rPr>
      <t>(</t>
    </r>
    <r>
      <rPr>
        <sz val="10"/>
        <color rgb="FF000000"/>
        <rFont val="微軟正黑體"/>
        <family val="2"/>
        <charset val="136"/>
      </rPr>
      <t>高度＜</t>
    </r>
    <r>
      <rPr>
        <sz val="10"/>
        <color rgb="FF000000"/>
        <rFont val="Times New Roman"/>
        <family val="1"/>
      </rPr>
      <t>80</t>
    </r>
    <r>
      <rPr>
        <sz val="10"/>
        <color rgb="FF000000"/>
        <rFont val="微軟正黑體"/>
        <family val="2"/>
        <charset val="136"/>
      </rPr>
      <t>㎜</t>
    </r>
    <r>
      <rPr>
        <sz val="10"/>
        <color rgb="FF000000"/>
        <rFont val="Times New Roman"/>
        <family val="1"/>
      </rPr>
      <t>)</t>
    </r>
  </si>
  <si>
    <r>
      <rPr>
        <sz val="10"/>
        <color rgb="FF000000"/>
        <rFont val="微軟正黑體"/>
        <family val="2"/>
        <charset val="136"/>
      </rPr>
      <t>Ｔ型鋼</t>
    </r>
    <r>
      <rPr>
        <sz val="10"/>
        <color rgb="FF000000"/>
        <rFont val="Times New Roman"/>
        <family val="1"/>
      </rPr>
      <t>(</t>
    </r>
    <r>
      <rPr>
        <sz val="10"/>
        <color rgb="FF000000"/>
        <rFont val="微軟正黑體"/>
        <family val="2"/>
        <charset val="136"/>
      </rPr>
      <t>高度＜</t>
    </r>
    <r>
      <rPr>
        <sz val="10"/>
        <color rgb="FF000000"/>
        <rFont val="Times New Roman"/>
        <family val="1"/>
      </rPr>
      <t>80</t>
    </r>
    <r>
      <rPr>
        <sz val="10"/>
        <color rgb="FF000000"/>
        <rFont val="微軟正黑體"/>
        <family val="2"/>
        <charset val="136"/>
      </rPr>
      <t>㎜</t>
    </r>
    <r>
      <rPr>
        <sz val="10"/>
        <color rgb="FF000000"/>
        <rFont val="Times New Roman"/>
        <family val="1"/>
      </rPr>
      <t>)</t>
    </r>
  </si>
  <si>
    <r>
      <t>U</t>
    </r>
    <r>
      <rPr>
        <sz val="10"/>
        <color rgb="FF000000"/>
        <rFont val="微軟正黑體"/>
        <family val="2"/>
        <charset val="136"/>
      </rPr>
      <t>／</t>
    </r>
    <r>
      <rPr>
        <sz val="10"/>
        <color rgb="FF000000"/>
        <rFont val="Times New Roman"/>
        <family val="1"/>
      </rPr>
      <t>I</t>
    </r>
    <r>
      <rPr>
        <sz val="10"/>
        <color rgb="FF000000"/>
        <rFont val="微軟正黑體"/>
        <family val="2"/>
        <charset val="136"/>
      </rPr>
      <t>／</t>
    </r>
    <r>
      <rPr>
        <sz val="10"/>
        <color rgb="FF000000"/>
        <rFont val="Times New Roman"/>
        <family val="1"/>
      </rPr>
      <t>H</t>
    </r>
    <r>
      <rPr>
        <sz val="10"/>
        <color rgb="FF000000"/>
        <rFont val="微軟正黑體"/>
        <family val="2"/>
        <charset val="136"/>
      </rPr>
      <t>型鋼</t>
    </r>
    <r>
      <rPr>
        <sz val="10"/>
        <color rgb="FF000000"/>
        <rFont val="Times New Roman"/>
        <family val="1"/>
      </rPr>
      <t>(</t>
    </r>
    <r>
      <rPr>
        <sz val="10"/>
        <color rgb="FF000000"/>
        <rFont val="微軟正黑體"/>
        <family val="2"/>
        <charset val="136"/>
      </rPr>
      <t>高度＜</t>
    </r>
    <r>
      <rPr>
        <sz val="10"/>
        <color rgb="FF000000"/>
        <rFont val="Times New Roman"/>
        <family val="1"/>
      </rPr>
      <t>80</t>
    </r>
    <r>
      <rPr>
        <sz val="10"/>
        <color rgb="FF000000"/>
        <rFont val="微軟正黑體"/>
        <family val="2"/>
        <charset val="136"/>
      </rPr>
      <t>㎜</t>
    </r>
    <r>
      <rPr>
        <sz val="10"/>
        <color rgb="FF000000"/>
        <rFont val="Times New Roman"/>
        <family val="1"/>
      </rPr>
      <t>)</t>
    </r>
  </si>
  <si>
    <r>
      <rPr>
        <sz val="10"/>
        <color rgb="FF000000"/>
        <rFont val="微軟正黑體"/>
        <family val="2"/>
        <charset val="136"/>
      </rPr>
      <t>扁鐵</t>
    </r>
  </si>
  <si>
    <r>
      <rPr>
        <sz val="10"/>
        <color rgb="FF000000"/>
        <rFont val="微軟正黑體"/>
        <family val="2"/>
        <charset val="136"/>
      </rPr>
      <t>鋼軌</t>
    </r>
  </si>
  <si>
    <r>
      <rPr>
        <sz val="10"/>
        <color rgb="FF000000"/>
        <rFont val="微軟正黑體"/>
        <family val="2"/>
        <charset val="136"/>
      </rPr>
      <t>不銹鋼型鋼</t>
    </r>
  </si>
  <si>
    <t>240052</t>
  </si>
  <si>
    <r>
      <rPr>
        <sz val="10"/>
        <color rgb="FF000000"/>
        <rFont val="微軟正黑體"/>
        <family val="2"/>
        <charset val="136"/>
      </rPr>
      <t>合金型鋼</t>
    </r>
  </si>
  <si>
    <t>240054</t>
  </si>
  <si>
    <r>
      <rPr>
        <sz val="10"/>
        <color rgb="FF000000"/>
        <rFont val="微軟正黑體"/>
        <family val="2"/>
        <charset val="136"/>
      </rPr>
      <t>冷軋中厚鋼板</t>
    </r>
    <r>
      <rPr>
        <sz val="10"/>
        <color rgb="FF000000"/>
        <rFont val="Times New Roman"/>
        <family val="1"/>
      </rPr>
      <t>(</t>
    </r>
    <r>
      <rPr>
        <sz val="10"/>
        <color rgb="FF000000"/>
        <rFont val="微軟正黑體"/>
        <family val="2"/>
        <charset val="136"/>
      </rPr>
      <t>片</t>
    </r>
    <r>
      <rPr>
        <sz val="10"/>
        <color rgb="FF000000"/>
        <rFont val="Times New Roman"/>
        <family val="1"/>
      </rPr>
      <t>)</t>
    </r>
  </si>
  <si>
    <t>240055</t>
  </si>
  <si>
    <r>
      <rPr>
        <sz val="10"/>
        <color rgb="FF000000"/>
        <rFont val="微軟正黑體"/>
        <family val="2"/>
        <charset val="136"/>
      </rPr>
      <t>冷軋薄鋼板</t>
    </r>
    <r>
      <rPr>
        <sz val="10"/>
        <color rgb="FF000000"/>
        <rFont val="Times New Roman"/>
        <family val="1"/>
      </rPr>
      <t>(</t>
    </r>
    <r>
      <rPr>
        <sz val="10"/>
        <color rgb="FF000000"/>
        <rFont val="微軟正黑體"/>
        <family val="2"/>
        <charset val="136"/>
      </rPr>
      <t>片</t>
    </r>
    <r>
      <rPr>
        <sz val="10"/>
        <color rgb="FF000000"/>
        <rFont val="Times New Roman"/>
        <family val="1"/>
      </rPr>
      <t>)</t>
    </r>
  </si>
  <si>
    <t>240056</t>
  </si>
  <si>
    <r>
      <rPr>
        <sz val="10"/>
        <color rgb="FF000000"/>
        <rFont val="微軟正黑體"/>
        <family val="2"/>
        <charset val="136"/>
      </rPr>
      <t>熱軋鋼板</t>
    </r>
    <r>
      <rPr>
        <sz val="10"/>
        <color rgb="FF000000"/>
        <rFont val="Times New Roman"/>
        <family val="1"/>
      </rPr>
      <t>(</t>
    </r>
    <r>
      <rPr>
        <sz val="10"/>
        <color rgb="FF000000"/>
        <rFont val="微軟正黑體"/>
        <family val="2"/>
        <charset val="136"/>
      </rPr>
      <t>厚</t>
    </r>
    <r>
      <rPr>
        <sz val="10"/>
        <color rgb="FF000000"/>
        <rFont val="Times New Roman"/>
        <family val="1"/>
      </rPr>
      <t>)</t>
    </r>
  </si>
  <si>
    <t>240057</t>
  </si>
  <si>
    <r>
      <rPr>
        <sz val="10"/>
        <color rgb="FF000000"/>
        <rFont val="微軟正黑體"/>
        <family val="2"/>
        <charset val="136"/>
      </rPr>
      <t>熱軋鋼板</t>
    </r>
    <r>
      <rPr>
        <sz val="10"/>
        <color rgb="FF000000"/>
        <rFont val="Times New Roman"/>
        <family val="1"/>
      </rPr>
      <t>(</t>
    </r>
    <r>
      <rPr>
        <sz val="10"/>
        <color rgb="FF000000"/>
        <rFont val="微軟正黑體"/>
        <family val="2"/>
        <charset val="136"/>
      </rPr>
      <t>中</t>
    </r>
    <r>
      <rPr>
        <sz val="10"/>
        <color rgb="FF000000"/>
        <rFont val="Times New Roman"/>
        <family val="1"/>
      </rPr>
      <t>)</t>
    </r>
  </si>
  <si>
    <t>240058</t>
  </si>
  <si>
    <r>
      <rPr>
        <sz val="10"/>
        <color rgb="FF000000"/>
        <rFont val="微軟正黑體"/>
        <family val="2"/>
        <charset val="136"/>
      </rPr>
      <t>熱軋鋼板</t>
    </r>
    <r>
      <rPr>
        <sz val="10"/>
        <color rgb="FF000000"/>
        <rFont val="Times New Roman"/>
        <family val="1"/>
      </rPr>
      <t>(</t>
    </r>
    <r>
      <rPr>
        <sz val="10"/>
        <color rgb="FF000000"/>
        <rFont val="微軟正黑體"/>
        <family val="2"/>
        <charset val="136"/>
      </rPr>
      <t>薄</t>
    </r>
    <r>
      <rPr>
        <sz val="10"/>
        <color rgb="FF000000"/>
        <rFont val="Times New Roman"/>
        <family val="1"/>
      </rPr>
      <t>)</t>
    </r>
  </si>
  <si>
    <r>
      <rPr>
        <sz val="10"/>
        <color rgb="FF000000"/>
        <rFont val="微軟正黑體"/>
        <family val="2"/>
        <charset val="136"/>
      </rPr>
      <t>冷軋中厚鋼捲</t>
    </r>
  </si>
  <si>
    <t>240060</t>
  </si>
  <si>
    <r>
      <rPr>
        <sz val="10"/>
        <color rgb="FF000000"/>
        <rFont val="微軟正黑體"/>
        <family val="2"/>
        <charset val="136"/>
      </rPr>
      <t>冷軋薄鋼捲</t>
    </r>
  </si>
  <si>
    <r>
      <rPr>
        <sz val="10"/>
        <color rgb="FF000000"/>
        <rFont val="微軟正黑體"/>
        <family val="2"/>
        <charset val="136"/>
      </rPr>
      <t>熱軋鋼捲</t>
    </r>
    <r>
      <rPr>
        <sz val="10"/>
        <color rgb="FF000000"/>
        <rFont val="Times New Roman"/>
        <family val="1"/>
      </rPr>
      <t>(</t>
    </r>
    <r>
      <rPr>
        <sz val="10"/>
        <color rgb="FF000000"/>
        <rFont val="微軟正黑體"/>
        <family val="2"/>
        <charset val="136"/>
      </rPr>
      <t>厚</t>
    </r>
    <r>
      <rPr>
        <sz val="10"/>
        <color rgb="FF000000"/>
        <rFont val="Times New Roman"/>
        <family val="1"/>
      </rPr>
      <t>)</t>
    </r>
  </si>
  <si>
    <r>
      <rPr>
        <sz val="10"/>
        <color rgb="FF000000"/>
        <rFont val="微軟正黑體"/>
        <family val="2"/>
        <charset val="136"/>
      </rPr>
      <t>熱軋鋼捲</t>
    </r>
    <r>
      <rPr>
        <sz val="10"/>
        <color rgb="FF000000"/>
        <rFont val="Times New Roman"/>
        <family val="1"/>
      </rPr>
      <t>(</t>
    </r>
    <r>
      <rPr>
        <sz val="10"/>
        <color rgb="FF000000"/>
        <rFont val="微軟正黑體"/>
        <family val="2"/>
        <charset val="136"/>
      </rPr>
      <t>中</t>
    </r>
    <r>
      <rPr>
        <sz val="10"/>
        <color rgb="FF000000"/>
        <rFont val="Times New Roman"/>
        <family val="1"/>
      </rPr>
      <t>)</t>
    </r>
  </si>
  <si>
    <r>
      <rPr>
        <sz val="10"/>
        <color rgb="FF000000"/>
        <rFont val="微軟正黑體"/>
        <family val="2"/>
        <charset val="136"/>
      </rPr>
      <t>熱軋鋼捲</t>
    </r>
    <r>
      <rPr>
        <sz val="10"/>
        <color rgb="FF000000"/>
        <rFont val="Times New Roman"/>
        <family val="1"/>
      </rPr>
      <t>(</t>
    </r>
    <r>
      <rPr>
        <sz val="10"/>
        <color rgb="FF000000"/>
        <rFont val="微軟正黑體"/>
        <family val="2"/>
        <charset val="136"/>
      </rPr>
      <t>薄</t>
    </r>
    <r>
      <rPr>
        <sz val="10"/>
        <color rgb="FF000000"/>
        <rFont val="Times New Roman"/>
        <family val="1"/>
      </rPr>
      <t>)</t>
    </r>
  </si>
  <si>
    <r>
      <rPr>
        <sz val="10"/>
        <color rgb="FF000000"/>
        <rFont val="微軟正黑體"/>
        <family val="2"/>
        <charset val="136"/>
      </rPr>
      <t>冷軋不銹鋼板、捲</t>
    </r>
    <r>
      <rPr>
        <sz val="10"/>
        <color rgb="FF000000"/>
        <rFont val="Times New Roman"/>
        <family val="1"/>
      </rPr>
      <t>(300</t>
    </r>
    <r>
      <rPr>
        <sz val="10"/>
        <color rgb="FF000000"/>
        <rFont val="微軟正黑體"/>
        <family val="2"/>
        <charset val="136"/>
      </rPr>
      <t>系</t>
    </r>
    <r>
      <rPr>
        <sz val="10"/>
        <color rgb="FF000000"/>
        <rFont val="Times New Roman"/>
        <family val="1"/>
      </rPr>
      <t>)</t>
    </r>
  </si>
  <si>
    <r>
      <rPr>
        <sz val="10"/>
        <color rgb="FF000000"/>
        <rFont val="微軟正黑體"/>
        <family val="2"/>
        <charset val="136"/>
      </rPr>
      <t>冷軋不銹鋼板、捲</t>
    </r>
    <r>
      <rPr>
        <sz val="10"/>
        <color rgb="FF000000"/>
        <rFont val="Times New Roman"/>
        <family val="1"/>
      </rPr>
      <t>(400</t>
    </r>
    <r>
      <rPr>
        <sz val="10"/>
        <color rgb="FF000000"/>
        <rFont val="微軟正黑體"/>
        <family val="2"/>
        <charset val="136"/>
      </rPr>
      <t>系</t>
    </r>
    <r>
      <rPr>
        <sz val="10"/>
        <color rgb="FF000000"/>
        <rFont val="Times New Roman"/>
        <family val="1"/>
      </rPr>
      <t>)</t>
    </r>
  </si>
  <si>
    <r>
      <rPr>
        <sz val="10"/>
        <color rgb="FF000000"/>
        <rFont val="微軟正黑體"/>
        <family val="2"/>
        <charset val="136"/>
      </rPr>
      <t>冷軋不銹鋼板、捲</t>
    </r>
    <r>
      <rPr>
        <sz val="10"/>
        <color rgb="FF000000"/>
        <rFont val="Times New Roman"/>
        <family val="1"/>
      </rPr>
      <t>(</t>
    </r>
    <r>
      <rPr>
        <sz val="10"/>
        <color rgb="FF000000"/>
        <rFont val="微軟正黑體"/>
        <family val="2"/>
        <charset val="136"/>
      </rPr>
      <t>其他系</t>
    </r>
    <r>
      <rPr>
        <sz val="10"/>
        <color rgb="FF000000"/>
        <rFont val="Times New Roman"/>
        <family val="1"/>
      </rPr>
      <t>)</t>
    </r>
  </si>
  <si>
    <r>
      <rPr>
        <sz val="10"/>
        <color rgb="FF000000"/>
        <rFont val="微軟正黑體"/>
        <family val="2"/>
        <charset val="136"/>
      </rPr>
      <t>熱軋不銹鋼板、捲</t>
    </r>
    <r>
      <rPr>
        <sz val="10"/>
        <color rgb="FF000000"/>
        <rFont val="Times New Roman"/>
        <family val="1"/>
      </rPr>
      <t>(300</t>
    </r>
    <r>
      <rPr>
        <sz val="10"/>
        <color rgb="FF000000"/>
        <rFont val="微軟正黑體"/>
        <family val="2"/>
        <charset val="136"/>
      </rPr>
      <t>系</t>
    </r>
    <r>
      <rPr>
        <sz val="10"/>
        <color rgb="FF000000"/>
        <rFont val="Times New Roman"/>
        <family val="1"/>
      </rPr>
      <t>)</t>
    </r>
  </si>
  <si>
    <r>
      <rPr>
        <sz val="10"/>
        <color rgb="FF000000"/>
        <rFont val="微軟正黑體"/>
        <family val="2"/>
        <charset val="136"/>
      </rPr>
      <t>熱軋不銹鋼板、捲</t>
    </r>
    <r>
      <rPr>
        <sz val="10"/>
        <color rgb="FF000000"/>
        <rFont val="Times New Roman"/>
        <family val="1"/>
      </rPr>
      <t>(400</t>
    </r>
    <r>
      <rPr>
        <sz val="10"/>
        <color rgb="FF000000"/>
        <rFont val="微軟正黑體"/>
        <family val="2"/>
        <charset val="136"/>
      </rPr>
      <t>系</t>
    </r>
    <r>
      <rPr>
        <sz val="10"/>
        <color rgb="FF000000"/>
        <rFont val="Times New Roman"/>
        <family val="1"/>
      </rPr>
      <t>)</t>
    </r>
  </si>
  <si>
    <r>
      <rPr>
        <sz val="10"/>
        <color rgb="FF000000"/>
        <rFont val="微軟正黑體"/>
        <family val="2"/>
        <charset val="136"/>
      </rPr>
      <t>熱軋不銹鋼板、捲</t>
    </r>
    <r>
      <rPr>
        <sz val="10"/>
        <color rgb="FF000000"/>
        <rFont val="Times New Roman"/>
        <family val="1"/>
      </rPr>
      <t>(</t>
    </r>
    <r>
      <rPr>
        <sz val="10"/>
        <color rgb="FF000000"/>
        <rFont val="微軟正黑體"/>
        <family val="2"/>
        <charset val="136"/>
      </rPr>
      <t>其他系</t>
    </r>
    <r>
      <rPr>
        <sz val="10"/>
        <color rgb="FF000000"/>
        <rFont val="Times New Roman"/>
        <family val="1"/>
      </rPr>
      <t>)</t>
    </r>
  </si>
  <si>
    <r>
      <rPr>
        <sz val="10"/>
        <color rgb="FF000000"/>
        <rFont val="微軟正黑體"/>
        <family val="2"/>
        <charset val="136"/>
      </rPr>
      <t>熱軋不銹鋼板、捲</t>
    </r>
    <r>
      <rPr>
        <sz val="10"/>
        <color rgb="FF000000"/>
        <rFont val="Times New Roman"/>
        <family val="1"/>
      </rPr>
      <t>NO.1(300</t>
    </r>
    <r>
      <rPr>
        <sz val="10"/>
        <color rgb="FF000000"/>
        <rFont val="微軟正黑體"/>
        <family val="2"/>
        <charset val="136"/>
      </rPr>
      <t>系</t>
    </r>
    <r>
      <rPr>
        <sz val="10"/>
        <color rgb="FF000000"/>
        <rFont val="Times New Roman"/>
        <family val="1"/>
      </rPr>
      <t>)</t>
    </r>
  </si>
  <si>
    <r>
      <rPr>
        <sz val="10"/>
        <color rgb="FF000000"/>
        <rFont val="微軟正黑體"/>
        <family val="2"/>
        <charset val="136"/>
      </rPr>
      <t>熱軋不銹鋼板、捲</t>
    </r>
    <r>
      <rPr>
        <sz val="10"/>
        <color rgb="FF000000"/>
        <rFont val="Times New Roman"/>
        <family val="1"/>
      </rPr>
      <t>NO.1(400</t>
    </r>
    <r>
      <rPr>
        <sz val="10"/>
        <color rgb="FF000000"/>
        <rFont val="微軟正黑體"/>
        <family val="2"/>
        <charset val="136"/>
      </rPr>
      <t>系</t>
    </r>
    <r>
      <rPr>
        <sz val="10"/>
        <color rgb="FF000000"/>
        <rFont val="Times New Roman"/>
        <family val="1"/>
      </rPr>
      <t>)</t>
    </r>
  </si>
  <si>
    <r>
      <rPr>
        <sz val="10"/>
        <color rgb="FF000000"/>
        <rFont val="微軟正黑體"/>
        <family val="2"/>
        <charset val="136"/>
      </rPr>
      <t>熱軋不銹鋼板、捲</t>
    </r>
    <r>
      <rPr>
        <sz val="10"/>
        <color rgb="FF000000"/>
        <rFont val="Times New Roman"/>
        <family val="1"/>
      </rPr>
      <t>NO.1(</t>
    </r>
    <r>
      <rPr>
        <sz val="10"/>
        <color rgb="FF000000"/>
        <rFont val="微軟正黑體"/>
        <family val="2"/>
        <charset val="136"/>
      </rPr>
      <t>其他系</t>
    </r>
    <r>
      <rPr>
        <sz val="10"/>
        <color rgb="FF000000"/>
        <rFont val="Times New Roman"/>
        <family val="1"/>
      </rPr>
      <t>)</t>
    </r>
  </si>
  <si>
    <r>
      <rPr>
        <sz val="10"/>
        <color rgb="FF000000"/>
        <rFont val="微軟正黑體"/>
        <family val="2"/>
        <charset val="136"/>
      </rPr>
      <t>合金鋼板、捲</t>
    </r>
    <r>
      <rPr>
        <sz val="10"/>
        <color rgb="FF000000"/>
        <rFont val="Times New Roman"/>
        <family val="1"/>
      </rPr>
      <t>(</t>
    </r>
    <r>
      <rPr>
        <sz val="10"/>
        <color rgb="FF000000"/>
        <rFont val="微軟正黑體"/>
        <family val="2"/>
        <charset val="136"/>
      </rPr>
      <t>不銹鋼、電氣鋼除外</t>
    </r>
    <r>
      <rPr>
        <sz val="10"/>
        <color rgb="FF000000"/>
        <rFont val="Times New Roman"/>
        <family val="1"/>
      </rPr>
      <t>)</t>
    </r>
  </si>
  <si>
    <r>
      <rPr>
        <sz val="10"/>
        <color rgb="FF000000"/>
        <rFont val="微軟正黑體"/>
        <family val="2"/>
        <charset val="136"/>
      </rPr>
      <t>無縫油線鋼管</t>
    </r>
  </si>
  <si>
    <r>
      <rPr>
        <sz val="10"/>
        <color rgb="FF000000"/>
        <rFont val="微軟正黑體"/>
        <family val="2"/>
        <charset val="136"/>
      </rPr>
      <t>無縫不銹鋼管</t>
    </r>
  </si>
  <si>
    <r>
      <rPr>
        <sz val="10"/>
        <color rgb="FF000000"/>
        <rFont val="微軟正黑體"/>
        <family val="2"/>
        <charset val="136"/>
      </rPr>
      <t>無縫合金鋼管</t>
    </r>
  </si>
  <si>
    <t>240078</t>
  </si>
  <si>
    <r>
      <rPr>
        <sz val="10"/>
        <color rgb="FF000000"/>
        <rFont val="微軟正黑體"/>
        <family val="2"/>
        <charset val="136"/>
      </rPr>
      <t>鍍鋅鋼線</t>
    </r>
  </si>
  <si>
    <t>240079</t>
  </si>
  <si>
    <r>
      <rPr>
        <sz val="10"/>
        <color rgb="FF000000"/>
        <rFont val="微軟正黑體"/>
        <family val="2"/>
        <charset val="136"/>
      </rPr>
      <t>鋼線</t>
    </r>
    <r>
      <rPr>
        <sz val="10"/>
        <color rgb="FF000000"/>
        <rFont val="Times New Roman"/>
        <family val="1"/>
      </rPr>
      <t>(</t>
    </r>
    <r>
      <rPr>
        <sz val="10"/>
        <color rgb="FF000000"/>
        <rFont val="微軟正黑體"/>
        <family val="2"/>
        <charset val="136"/>
      </rPr>
      <t>未鍍鋅</t>
    </r>
    <r>
      <rPr>
        <sz val="10"/>
        <color rgb="FF000000"/>
        <rFont val="Times New Roman"/>
        <family val="1"/>
      </rPr>
      <t>)</t>
    </r>
  </si>
  <si>
    <t>240080</t>
  </si>
  <si>
    <r>
      <rPr>
        <sz val="10"/>
        <color rgb="FF000000"/>
        <rFont val="微軟正黑體"/>
        <family val="2"/>
        <charset val="136"/>
      </rPr>
      <t>鍍鋅低碳鋼線</t>
    </r>
  </si>
  <si>
    <t>240081</t>
  </si>
  <si>
    <r>
      <rPr>
        <sz val="10"/>
        <color rgb="FF000000"/>
        <rFont val="微軟正黑體"/>
        <family val="2"/>
        <charset val="136"/>
      </rPr>
      <t>低碳鋼線</t>
    </r>
    <r>
      <rPr>
        <sz val="10"/>
        <color rgb="FF000000"/>
        <rFont val="Times New Roman"/>
        <family val="1"/>
      </rPr>
      <t>(</t>
    </r>
    <r>
      <rPr>
        <sz val="10"/>
        <color rgb="FF000000"/>
        <rFont val="微軟正黑體"/>
        <family val="2"/>
        <charset val="136"/>
      </rPr>
      <t>未鍍鋅</t>
    </r>
    <r>
      <rPr>
        <sz val="10"/>
        <color rgb="FF000000"/>
        <rFont val="Times New Roman"/>
        <family val="1"/>
      </rPr>
      <t>)</t>
    </r>
  </si>
  <si>
    <t>240082</t>
  </si>
  <si>
    <r>
      <rPr>
        <sz val="10"/>
        <color rgb="FF000000"/>
        <rFont val="微軟正黑體"/>
        <family val="2"/>
        <charset val="136"/>
      </rPr>
      <t>不銹鋼線</t>
    </r>
  </si>
  <si>
    <t>240083</t>
  </si>
  <si>
    <r>
      <rPr>
        <sz val="10"/>
        <color rgb="FF000000"/>
        <rFont val="微軟正黑體"/>
        <family val="2"/>
        <charset val="136"/>
      </rPr>
      <t>合金鋼線</t>
    </r>
  </si>
  <si>
    <t>240084</t>
  </si>
  <si>
    <r>
      <rPr>
        <sz val="10"/>
        <color rgb="FF000000"/>
        <rFont val="微軟正黑體"/>
        <family val="2"/>
        <charset val="136"/>
      </rPr>
      <t>鋼絞線</t>
    </r>
  </si>
  <si>
    <t>240085</t>
  </si>
  <si>
    <r>
      <rPr>
        <sz val="10"/>
        <color rgb="FF000000"/>
        <rFont val="微軟正黑體"/>
        <family val="2"/>
        <charset val="136"/>
      </rPr>
      <t>鋼纜</t>
    </r>
  </si>
  <si>
    <t>240086</t>
  </si>
  <si>
    <r>
      <rPr>
        <sz val="10"/>
        <color rgb="FF000000"/>
        <rFont val="微軟正黑體"/>
        <family val="2"/>
        <charset val="136"/>
      </rPr>
      <t>鋁錠</t>
    </r>
  </si>
  <si>
    <t>240087</t>
  </si>
  <si>
    <r>
      <rPr>
        <sz val="10"/>
        <color rgb="FF000000"/>
        <rFont val="微軟正黑體"/>
        <family val="2"/>
        <charset val="136"/>
      </rPr>
      <t>鋁合金錠</t>
    </r>
  </si>
  <si>
    <t>240088</t>
  </si>
  <si>
    <r>
      <rPr>
        <sz val="10"/>
        <color rgb="FF000000"/>
        <rFont val="微軟正黑體"/>
        <family val="2"/>
        <charset val="136"/>
      </rPr>
      <t>鋁鑄件</t>
    </r>
  </si>
  <si>
    <t>240089</t>
  </si>
  <si>
    <r>
      <rPr>
        <sz val="10"/>
        <color rgb="FF000000"/>
        <rFont val="微軟正黑體"/>
        <family val="2"/>
        <charset val="136"/>
      </rPr>
      <t>鋁合金鑄件</t>
    </r>
  </si>
  <si>
    <t>240090</t>
  </si>
  <si>
    <r>
      <rPr>
        <sz val="10"/>
        <color rgb="FF000000"/>
        <rFont val="微軟正黑體"/>
        <family val="2"/>
        <charset val="136"/>
      </rPr>
      <t>鋁板</t>
    </r>
  </si>
  <si>
    <t>240091</t>
  </si>
  <si>
    <r>
      <rPr>
        <sz val="10"/>
        <color rgb="FF000000"/>
        <rFont val="微軟正黑體"/>
        <family val="2"/>
        <charset val="136"/>
      </rPr>
      <t>鋁捲／片</t>
    </r>
  </si>
  <si>
    <t>240092</t>
  </si>
  <si>
    <r>
      <rPr>
        <sz val="10"/>
        <color rgb="FF000000"/>
        <rFont val="微軟正黑體"/>
        <family val="2"/>
        <charset val="136"/>
      </rPr>
      <t>鋁條棒</t>
    </r>
  </si>
  <si>
    <t>240093</t>
  </si>
  <si>
    <r>
      <rPr>
        <sz val="10"/>
        <color rgb="FF000000"/>
        <rFont val="微軟正黑體"/>
        <family val="2"/>
        <charset val="136"/>
      </rPr>
      <t>鋁箔</t>
    </r>
  </si>
  <si>
    <t>240094</t>
  </si>
  <si>
    <r>
      <rPr>
        <sz val="10"/>
        <color rgb="FF000000"/>
        <rFont val="微軟正黑體"/>
        <family val="2"/>
        <charset val="136"/>
      </rPr>
      <t>鋁管</t>
    </r>
  </si>
  <si>
    <t>240095</t>
  </si>
  <si>
    <r>
      <rPr>
        <sz val="10"/>
        <color rgb="FF000000"/>
        <rFont val="微軟正黑體"/>
        <family val="2"/>
        <charset val="136"/>
      </rPr>
      <t>建築用鋁擠型材</t>
    </r>
  </si>
  <si>
    <t>240096</t>
  </si>
  <si>
    <r>
      <rPr>
        <sz val="10"/>
        <color rgb="FF000000"/>
        <rFont val="微軟正黑體"/>
        <family val="2"/>
        <charset val="136"/>
      </rPr>
      <t>工業用鋁擠型材</t>
    </r>
  </si>
  <si>
    <t>240097</t>
  </si>
  <si>
    <r>
      <rPr>
        <sz val="10"/>
        <color rgb="FF000000"/>
        <rFont val="微軟正黑體"/>
        <family val="2"/>
        <charset val="136"/>
      </rPr>
      <t>鋁粉</t>
    </r>
  </si>
  <si>
    <t>240099</t>
  </si>
  <si>
    <r>
      <rPr>
        <sz val="10"/>
        <color rgb="FF000000"/>
        <rFont val="微軟正黑體"/>
        <family val="2"/>
        <charset val="136"/>
      </rPr>
      <t>其他銅合金</t>
    </r>
  </si>
  <si>
    <t>240100</t>
  </si>
  <si>
    <r>
      <rPr>
        <sz val="10"/>
        <color rgb="FF000000"/>
        <rFont val="微軟正黑體"/>
        <family val="2"/>
        <charset val="136"/>
      </rPr>
      <t>砲銅</t>
    </r>
  </si>
  <si>
    <t>240101</t>
  </si>
  <si>
    <r>
      <rPr>
        <sz val="10"/>
        <color rgb="FF000000"/>
        <rFont val="微軟正黑體"/>
        <family val="2"/>
        <charset val="136"/>
      </rPr>
      <t>紫銅</t>
    </r>
  </si>
  <si>
    <t>240102</t>
  </si>
  <si>
    <r>
      <rPr>
        <sz val="10"/>
        <color rgb="FF000000"/>
        <rFont val="微軟正黑體"/>
        <family val="2"/>
        <charset val="136"/>
      </rPr>
      <t>黃銅</t>
    </r>
  </si>
  <si>
    <t>240103</t>
  </si>
  <si>
    <r>
      <rPr>
        <sz val="10"/>
        <color rgb="FF000000"/>
        <rFont val="微軟正黑體"/>
        <family val="2"/>
        <charset val="136"/>
      </rPr>
      <t>電解銅</t>
    </r>
  </si>
  <si>
    <t>240104</t>
  </si>
  <si>
    <r>
      <rPr>
        <sz val="10"/>
        <color rgb="FF000000"/>
        <rFont val="微軟正黑體"/>
        <family val="2"/>
        <charset val="136"/>
      </rPr>
      <t>銅鑄件</t>
    </r>
  </si>
  <si>
    <t>240105</t>
  </si>
  <si>
    <r>
      <rPr>
        <sz val="10"/>
        <color rgb="FF000000"/>
        <rFont val="微軟正黑體"/>
        <family val="2"/>
        <charset val="136"/>
      </rPr>
      <t>銅合金鑄件</t>
    </r>
  </si>
  <si>
    <t>240106</t>
  </si>
  <si>
    <r>
      <rPr>
        <sz val="10"/>
        <color rgb="FF000000"/>
        <rFont val="微軟正黑體"/>
        <family val="2"/>
        <charset val="136"/>
      </rPr>
      <t>銅</t>
    </r>
    <r>
      <rPr>
        <sz val="10"/>
        <color rgb="FF000000"/>
        <rFont val="Times New Roman"/>
        <family val="1"/>
      </rPr>
      <t>(</t>
    </r>
    <r>
      <rPr>
        <sz val="10"/>
        <color rgb="FF000000"/>
        <rFont val="微軟正黑體"/>
        <family val="2"/>
        <charset val="136"/>
      </rPr>
      <t>含銅合金</t>
    </r>
    <r>
      <rPr>
        <sz val="10"/>
        <color rgb="FF000000"/>
        <rFont val="Times New Roman"/>
        <family val="1"/>
      </rPr>
      <t>)</t>
    </r>
    <r>
      <rPr>
        <sz val="10"/>
        <color rgb="FF000000"/>
        <rFont val="微軟正黑體"/>
        <family val="2"/>
        <charset val="136"/>
      </rPr>
      <t>捲／片</t>
    </r>
  </si>
  <si>
    <t>240107</t>
  </si>
  <si>
    <r>
      <rPr>
        <sz val="10"/>
        <color rgb="FF000000"/>
        <rFont val="微軟正黑體"/>
        <family val="2"/>
        <charset val="136"/>
      </rPr>
      <t>銅板</t>
    </r>
  </si>
  <si>
    <t>240108</t>
  </si>
  <si>
    <r>
      <rPr>
        <sz val="10"/>
        <color rgb="FF000000"/>
        <rFont val="微軟正黑體"/>
        <family val="2"/>
        <charset val="136"/>
      </rPr>
      <t>銅</t>
    </r>
    <r>
      <rPr>
        <sz val="10"/>
        <color rgb="FF000000"/>
        <rFont val="Times New Roman"/>
        <family val="1"/>
      </rPr>
      <t>(</t>
    </r>
    <r>
      <rPr>
        <sz val="10"/>
        <color rgb="FF000000"/>
        <rFont val="微軟正黑體"/>
        <family val="2"/>
        <charset val="136"/>
      </rPr>
      <t>含銅合金</t>
    </r>
    <r>
      <rPr>
        <sz val="10"/>
        <color rgb="FF000000"/>
        <rFont val="Times New Roman"/>
        <family val="1"/>
      </rPr>
      <t>)</t>
    </r>
    <r>
      <rPr>
        <sz val="10"/>
        <color rgb="FF000000"/>
        <rFont val="微軟正黑體"/>
        <family val="2"/>
        <charset val="136"/>
      </rPr>
      <t>棒</t>
    </r>
  </si>
  <si>
    <t>240109</t>
  </si>
  <si>
    <r>
      <rPr>
        <sz val="10"/>
        <color rgb="FF000000"/>
        <rFont val="微軟正黑體"/>
        <family val="2"/>
        <charset val="136"/>
      </rPr>
      <t>銅管</t>
    </r>
  </si>
  <si>
    <t>240110</t>
  </si>
  <si>
    <r>
      <rPr>
        <sz val="10"/>
        <color rgb="FF000000"/>
        <rFont val="微軟正黑體"/>
        <family val="2"/>
        <charset val="136"/>
      </rPr>
      <t>銅</t>
    </r>
    <r>
      <rPr>
        <sz val="10"/>
        <color rgb="FF000000"/>
        <rFont val="Times New Roman"/>
        <family val="1"/>
      </rPr>
      <t>(</t>
    </r>
    <r>
      <rPr>
        <sz val="10"/>
        <color rgb="FF000000"/>
        <rFont val="微軟正黑體"/>
        <family val="2"/>
        <charset val="136"/>
      </rPr>
      <t>含銅合金</t>
    </r>
    <r>
      <rPr>
        <sz val="10"/>
        <color rgb="FF000000"/>
        <rFont val="Times New Roman"/>
        <family val="1"/>
      </rPr>
      <t>)</t>
    </r>
    <r>
      <rPr>
        <sz val="10"/>
        <color rgb="FF000000"/>
        <rFont val="微軟正黑體"/>
        <family val="2"/>
        <charset val="136"/>
      </rPr>
      <t>線</t>
    </r>
  </si>
  <si>
    <t>240111</t>
  </si>
  <si>
    <r>
      <rPr>
        <sz val="10"/>
        <color rgb="FF000000"/>
        <rFont val="微軟正黑體"/>
        <family val="2"/>
        <charset val="136"/>
      </rPr>
      <t>銅粉</t>
    </r>
  </si>
  <si>
    <t>240112</t>
  </si>
  <si>
    <r>
      <rPr>
        <sz val="10"/>
        <color rgb="FF000000"/>
        <rFont val="微軟正黑體"/>
        <family val="2"/>
        <charset val="136"/>
      </rPr>
      <t>銅箔</t>
    </r>
  </si>
  <si>
    <t>240114</t>
  </si>
  <si>
    <r>
      <rPr>
        <sz val="10"/>
        <color rgb="FF000000"/>
        <rFont val="微軟正黑體"/>
        <family val="2"/>
        <charset val="136"/>
      </rPr>
      <t>鎂合金鑄件</t>
    </r>
  </si>
  <si>
    <t>240115</t>
  </si>
  <si>
    <r>
      <rPr>
        <sz val="10"/>
        <color rgb="FF000000"/>
        <rFont val="微軟正黑體"/>
        <family val="2"/>
        <charset val="136"/>
      </rPr>
      <t>鎂合金壓鑄件</t>
    </r>
  </si>
  <si>
    <t>240116</t>
  </si>
  <si>
    <r>
      <rPr>
        <sz val="10"/>
        <color rgb="FF000000"/>
        <rFont val="微軟正黑體"/>
        <family val="2"/>
        <charset val="136"/>
      </rPr>
      <t>鎂合金射出成型件</t>
    </r>
  </si>
  <si>
    <t>240118</t>
  </si>
  <si>
    <r>
      <rPr>
        <sz val="10"/>
        <color rgb="FF000000"/>
        <rFont val="微軟正黑體"/>
        <family val="2"/>
        <charset val="136"/>
      </rPr>
      <t>鎂錠</t>
    </r>
  </si>
  <si>
    <t>240119</t>
  </si>
  <si>
    <r>
      <rPr>
        <sz val="10"/>
        <color rgb="FF000000"/>
        <rFont val="微軟正黑體"/>
        <family val="2"/>
        <charset val="136"/>
      </rPr>
      <t>鎂合金錠</t>
    </r>
  </si>
  <si>
    <t>240120</t>
  </si>
  <si>
    <r>
      <rPr>
        <sz val="10"/>
        <color rgb="FF000000"/>
        <rFont val="微軟正黑體"/>
        <family val="2"/>
        <charset val="136"/>
      </rPr>
      <t>鎂合金板／片</t>
    </r>
  </si>
  <si>
    <t>240121</t>
  </si>
  <si>
    <r>
      <rPr>
        <sz val="10"/>
        <color rgb="FF000000"/>
        <rFont val="微軟正黑體"/>
        <family val="2"/>
        <charset val="136"/>
      </rPr>
      <t>鎂合金條棒</t>
    </r>
  </si>
  <si>
    <t>240122</t>
  </si>
  <si>
    <r>
      <rPr>
        <sz val="10"/>
        <color rgb="FF000000"/>
        <rFont val="微軟正黑體"/>
        <family val="2"/>
        <charset val="136"/>
      </rPr>
      <t>鎂合金管</t>
    </r>
  </si>
  <si>
    <t>240123</t>
  </si>
  <si>
    <r>
      <rPr>
        <sz val="10"/>
        <color rgb="FF000000"/>
        <rFont val="微軟正黑體"/>
        <family val="2"/>
        <charset val="136"/>
      </rPr>
      <t>鎂鑄件</t>
    </r>
  </si>
  <si>
    <t>240124</t>
  </si>
  <si>
    <r>
      <rPr>
        <sz val="10"/>
        <color rgb="FF000000"/>
        <rFont val="微軟正黑體"/>
        <family val="2"/>
        <charset val="136"/>
      </rPr>
      <t>鎂壓鑄件</t>
    </r>
  </si>
  <si>
    <t>240125</t>
  </si>
  <si>
    <r>
      <rPr>
        <sz val="10"/>
        <color rgb="FF000000"/>
        <rFont val="微軟正黑體"/>
        <family val="2"/>
        <charset val="136"/>
      </rPr>
      <t>鎂合金擠型材</t>
    </r>
  </si>
  <si>
    <t>240127</t>
  </si>
  <si>
    <r>
      <rPr>
        <sz val="10"/>
        <color rgb="FF000000"/>
        <rFont val="微軟正黑體"/>
        <family val="2"/>
        <charset val="136"/>
      </rPr>
      <t>金錠</t>
    </r>
  </si>
  <si>
    <t>240128</t>
  </si>
  <si>
    <r>
      <rPr>
        <sz val="10"/>
        <color rgb="FF000000"/>
        <rFont val="微軟正黑體"/>
        <family val="2"/>
        <charset val="136"/>
      </rPr>
      <t>金棒</t>
    </r>
  </si>
  <si>
    <t>240129</t>
  </si>
  <si>
    <r>
      <rPr>
        <sz val="10"/>
        <color rgb="FF000000"/>
        <rFont val="微軟正黑體"/>
        <family val="2"/>
        <charset val="136"/>
      </rPr>
      <t>金箔</t>
    </r>
  </si>
  <si>
    <t>240130</t>
  </si>
  <si>
    <r>
      <rPr>
        <sz val="10"/>
        <color rgb="FF000000"/>
        <rFont val="微軟正黑體"/>
        <family val="2"/>
        <charset val="136"/>
      </rPr>
      <t>金線</t>
    </r>
  </si>
  <si>
    <t>240131</t>
  </si>
  <si>
    <r>
      <rPr>
        <sz val="10"/>
        <color rgb="FF000000"/>
        <rFont val="微軟正黑體"/>
        <family val="2"/>
        <charset val="136"/>
      </rPr>
      <t>鋅錠</t>
    </r>
  </si>
  <si>
    <t>240132</t>
  </si>
  <si>
    <r>
      <rPr>
        <sz val="10"/>
        <color rgb="FF000000"/>
        <rFont val="微軟正黑體"/>
        <family val="2"/>
        <charset val="136"/>
      </rPr>
      <t>鋅合金錠</t>
    </r>
  </si>
  <si>
    <t>240133</t>
  </si>
  <si>
    <r>
      <rPr>
        <sz val="10"/>
        <color rgb="FF000000"/>
        <rFont val="微軟正黑體"/>
        <family val="2"/>
        <charset val="136"/>
      </rPr>
      <t>鋅鑄件</t>
    </r>
  </si>
  <si>
    <t>240134</t>
  </si>
  <si>
    <r>
      <rPr>
        <sz val="10"/>
        <color rgb="FF000000"/>
        <rFont val="微軟正黑體"/>
        <family val="2"/>
        <charset val="136"/>
      </rPr>
      <t>鋅壓鑄件</t>
    </r>
  </si>
  <si>
    <t>240135</t>
  </si>
  <si>
    <r>
      <rPr>
        <sz val="10"/>
        <color rgb="FF000000"/>
        <rFont val="微軟正黑體"/>
        <family val="2"/>
        <charset val="136"/>
      </rPr>
      <t>鋅合金鑄件</t>
    </r>
  </si>
  <si>
    <t>240136</t>
  </si>
  <si>
    <r>
      <rPr>
        <sz val="10"/>
        <color rgb="FF000000"/>
        <rFont val="微軟正黑體"/>
        <family val="2"/>
        <charset val="136"/>
      </rPr>
      <t>鋅合金壓鑄件</t>
    </r>
  </si>
  <si>
    <t>240137</t>
  </si>
  <si>
    <r>
      <rPr>
        <sz val="10"/>
        <color rgb="FF000000"/>
        <rFont val="微軟正黑體"/>
        <family val="2"/>
        <charset val="136"/>
      </rPr>
      <t>鋅粉</t>
    </r>
  </si>
  <si>
    <t>240138</t>
  </si>
  <si>
    <r>
      <rPr>
        <sz val="10"/>
        <color rgb="FF000000"/>
        <rFont val="微軟正黑體"/>
        <family val="2"/>
        <charset val="136"/>
      </rPr>
      <t>鋅管</t>
    </r>
  </si>
  <si>
    <t>240139</t>
  </si>
  <si>
    <r>
      <rPr>
        <sz val="10"/>
        <color rgb="FF000000"/>
        <rFont val="微軟正黑體"/>
        <family val="2"/>
        <charset val="136"/>
      </rPr>
      <t>鋅棒、桿</t>
    </r>
  </si>
  <si>
    <t>240140</t>
  </si>
  <si>
    <r>
      <rPr>
        <sz val="10"/>
        <color rgb="FF000000"/>
        <rFont val="微軟正黑體"/>
        <family val="2"/>
        <charset val="136"/>
      </rPr>
      <t>鋅線</t>
    </r>
  </si>
  <si>
    <t>240141</t>
  </si>
  <si>
    <r>
      <rPr>
        <sz val="10"/>
        <color rgb="FF000000"/>
        <rFont val="微軟正黑體"/>
        <family val="2"/>
        <charset val="136"/>
      </rPr>
      <t>鋅板、片</t>
    </r>
  </si>
  <si>
    <t>240142</t>
  </si>
  <si>
    <r>
      <rPr>
        <sz val="10"/>
        <color rgb="FF000000"/>
        <rFont val="微軟正黑體"/>
        <family val="2"/>
        <charset val="136"/>
      </rPr>
      <t>銀錠</t>
    </r>
  </si>
  <si>
    <t>240143</t>
  </si>
  <si>
    <r>
      <rPr>
        <sz val="10"/>
        <color rgb="FF000000"/>
        <rFont val="微軟正黑體"/>
        <family val="2"/>
        <charset val="136"/>
      </rPr>
      <t>銀棒</t>
    </r>
  </si>
  <si>
    <t>240144</t>
  </si>
  <si>
    <r>
      <rPr>
        <sz val="10"/>
        <color rgb="FF000000"/>
        <rFont val="微軟正黑體"/>
        <family val="2"/>
        <charset val="136"/>
      </rPr>
      <t>銀葉</t>
    </r>
  </si>
  <si>
    <t>240145</t>
  </si>
  <si>
    <r>
      <rPr>
        <sz val="10"/>
        <color rgb="FF000000"/>
        <rFont val="微軟正黑體"/>
        <family val="2"/>
        <charset val="136"/>
      </rPr>
      <t>銀箔</t>
    </r>
  </si>
  <si>
    <t>240146</t>
  </si>
  <si>
    <r>
      <rPr>
        <sz val="10"/>
        <color rgb="FF000000"/>
        <rFont val="微軟正黑體"/>
        <family val="2"/>
        <charset val="136"/>
      </rPr>
      <t>銀線</t>
    </r>
  </si>
  <si>
    <t>240147</t>
  </si>
  <si>
    <r>
      <rPr>
        <sz val="10"/>
        <color rgb="FF000000"/>
        <rFont val="微軟正黑體"/>
        <family val="2"/>
        <charset val="136"/>
      </rPr>
      <t>錫箔</t>
    </r>
  </si>
  <si>
    <t>240148</t>
  </si>
  <si>
    <r>
      <rPr>
        <sz val="10"/>
        <color rgb="FF000000"/>
        <rFont val="微軟正黑體"/>
        <family val="2"/>
        <charset val="136"/>
      </rPr>
      <t>錫錠</t>
    </r>
  </si>
  <si>
    <t>240149</t>
  </si>
  <si>
    <r>
      <rPr>
        <sz val="10"/>
        <color rgb="FF000000"/>
        <rFont val="微軟正黑體"/>
        <family val="2"/>
        <charset val="136"/>
      </rPr>
      <t>錫線</t>
    </r>
  </si>
  <si>
    <t>240153</t>
  </si>
  <si>
    <r>
      <rPr>
        <sz val="10"/>
        <color rgb="FF000000"/>
        <rFont val="微軟正黑體"/>
        <family val="2"/>
        <charset val="136"/>
      </rPr>
      <t>矽鋼</t>
    </r>
  </si>
  <si>
    <t>240154</t>
  </si>
  <si>
    <r>
      <rPr>
        <sz val="10"/>
        <color rgb="FF000000"/>
        <rFont val="微軟正黑體"/>
        <family val="2"/>
        <charset val="136"/>
      </rPr>
      <t>鐵合金</t>
    </r>
  </si>
  <si>
    <t>240155</t>
  </si>
  <si>
    <r>
      <rPr>
        <sz val="10"/>
        <color rgb="FF000000"/>
        <rFont val="微軟正黑體"/>
        <family val="2"/>
        <charset val="136"/>
      </rPr>
      <t>熟鐵</t>
    </r>
  </si>
  <si>
    <t>240156</t>
  </si>
  <si>
    <r>
      <rPr>
        <sz val="10"/>
        <color rgb="FF000000"/>
        <rFont val="微軟正黑體"/>
        <family val="2"/>
        <charset val="136"/>
      </rPr>
      <t>鋼鐵</t>
    </r>
  </si>
  <si>
    <t>240157</t>
  </si>
  <si>
    <r>
      <rPr>
        <sz val="10"/>
        <color rgb="FF000000"/>
        <rFont val="微軟正黑體"/>
        <family val="2"/>
        <charset val="136"/>
      </rPr>
      <t>青銅</t>
    </r>
  </si>
  <si>
    <t>240158</t>
  </si>
  <si>
    <r>
      <rPr>
        <sz val="10"/>
        <color rgb="FF000000"/>
        <rFont val="微軟正黑體"/>
        <family val="2"/>
        <charset val="136"/>
      </rPr>
      <t>矽銅</t>
    </r>
  </si>
  <si>
    <t>240159</t>
  </si>
  <si>
    <r>
      <rPr>
        <sz val="10"/>
        <color rgb="FF000000"/>
        <rFont val="微軟正黑體"/>
        <family val="2"/>
        <charset val="136"/>
      </rPr>
      <t>鈦</t>
    </r>
  </si>
  <si>
    <t>240160</t>
  </si>
  <si>
    <r>
      <rPr>
        <sz val="10"/>
        <color rgb="FF000000"/>
        <rFont val="微軟正黑體"/>
        <family val="2"/>
        <charset val="136"/>
      </rPr>
      <t>鎳</t>
    </r>
  </si>
  <si>
    <t>240161</t>
  </si>
  <si>
    <r>
      <rPr>
        <sz val="10"/>
        <color rgb="FF000000"/>
        <rFont val="微軟正黑體"/>
        <family val="2"/>
        <charset val="136"/>
      </rPr>
      <t>鍺</t>
    </r>
  </si>
  <si>
    <t>240162</t>
  </si>
  <si>
    <r>
      <rPr>
        <sz val="10"/>
        <color rgb="FF000000"/>
        <rFont val="微軟正黑體"/>
        <family val="2"/>
        <charset val="136"/>
      </rPr>
      <t>鋯</t>
    </r>
  </si>
  <si>
    <t>240163</t>
  </si>
  <si>
    <r>
      <rPr>
        <sz val="10"/>
        <color rgb="FF000000"/>
        <rFont val="微軟正黑體"/>
        <family val="2"/>
        <charset val="136"/>
      </rPr>
      <t>鋇</t>
    </r>
  </si>
  <si>
    <t>240164</t>
  </si>
  <si>
    <r>
      <rPr>
        <sz val="10"/>
        <color rgb="FF000000"/>
        <rFont val="微軟正黑體"/>
        <family val="2"/>
        <charset val="136"/>
      </rPr>
      <t>釩</t>
    </r>
  </si>
  <si>
    <t>240165</t>
  </si>
  <si>
    <r>
      <rPr>
        <sz val="10"/>
        <color rgb="FF000000"/>
        <rFont val="微軟正黑體"/>
        <family val="2"/>
        <charset val="136"/>
      </rPr>
      <t>鉑</t>
    </r>
  </si>
  <si>
    <t>240166</t>
  </si>
  <si>
    <r>
      <rPr>
        <sz val="10"/>
        <color rgb="FF000000"/>
        <rFont val="微軟正黑體"/>
        <family val="2"/>
        <charset val="136"/>
      </rPr>
      <t>錳</t>
    </r>
  </si>
  <si>
    <t>240167</t>
  </si>
  <si>
    <r>
      <rPr>
        <sz val="10"/>
        <color rgb="FF000000"/>
        <rFont val="微軟正黑體"/>
        <family val="2"/>
        <charset val="136"/>
      </rPr>
      <t>鎳合金</t>
    </r>
  </si>
  <si>
    <t>240168</t>
  </si>
  <si>
    <r>
      <rPr>
        <sz val="10"/>
        <color rgb="FF000000"/>
        <rFont val="微軟正黑體"/>
        <family val="2"/>
        <charset val="136"/>
      </rPr>
      <t>鍍鎳</t>
    </r>
  </si>
  <si>
    <t>240169</t>
  </si>
  <si>
    <r>
      <rPr>
        <sz val="10"/>
        <color rgb="FF000000"/>
        <rFont val="微軟正黑體"/>
        <family val="2"/>
        <charset val="136"/>
      </rPr>
      <t>鉛合金</t>
    </r>
  </si>
  <si>
    <t>240170</t>
  </si>
  <si>
    <r>
      <rPr>
        <sz val="10"/>
        <color rgb="FF000000"/>
        <rFont val="微軟正黑體"/>
        <family val="2"/>
        <charset val="136"/>
      </rPr>
      <t>鉻</t>
    </r>
  </si>
  <si>
    <t>240171</t>
  </si>
  <si>
    <r>
      <rPr>
        <sz val="10"/>
        <color rgb="FF000000"/>
        <rFont val="微軟正黑體"/>
        <family val="2"/>
        <charset val="136"/>
      </rPr>
      <t>鋁礬土</t>
    </r>
  </si>
  <si>
    <t>240172</t>
  </si>
  <si>
    <r>
      <rPr>
        <sz val="10"/>
        <color rgb="FF000000"/>
        <rFont val="微軟正黑體"/>
        <family val="2"/>
        <charset val="136"/>
      </rPr>
      <t>鑄砂</t>
    </r>
  </si>
  <si>
    <t>240199</t>
  </si>
  <si>
    <r>
      <rPr>
        <sz val="10"/>
        <color rgb="FF000000"/>
        <rFont val="微軟正黑體"/>
        <family val="2"/>
        <charset val="136"/>
      </rPr>
      <t>其他合金鐵</t>
    </r>
  </si>
  <si>
    <t>240299</t>
  </si>
  <si>
    <r>
      <rPr>
        <sz val="10"/>
        <color rgb="FF000000"/>
        <rFont val="微軟正黑體"/>
        <family val="2"/>
        <charset val="136"/>
      </rPr>
      <t>其他鑄鐵件</t>
    </r>
  </si>
  <si>
    <t>240399</t>
  </si>
  <si>
    <r>
      <rPr>
        <sz val="10"/>
        <color rgb="FF000000"/>
        <rFont val="微軟正黑體"/>
        <family val="2"/>
        <charset val="136"/>
      </rPr>
      <t>其他盤元</t>
    </r>
  </si>
  <si>
    <t>240499</t>
  </si>
  <si>
    <r>
      <rPr>
        <sz val="10"/>
        <color rgb="FF000000"/>
        <rFont val="微軟正黑體"/>
        <family val="2"/>
        <charset val="136"/>
      </rPr>
      <t>其他棒鋼</t>
    </r>
  </si>
  <si>
    <t>240599</t>
  </si>
  <si>
    <r>
      <rPr>
        <sz val="10"/>
        <color rgb="FF000000"/>
        <rFont val="微軟正黑體"/>
        <family val="2"/>
        <charset val="136"/>
      </rPr>
      <t>其他角形及型鋼</t>
    </r>
  </si>
  <si>
    <t>240699</t>
  </si>
  <si>
    <r>
      <rPr>
        <sz val="10"/>
        <color rgb="FF000000"/>
        <rFont val="微軟正黑體"/>
        <family val="2"/>
        <charset val="136"/>
      </rPr>
      <t>其他無縫鋼管</t>
    </r>
  </si>
  <si>
    <t>240799</t>
  </si>
  <si>
    <r>
      <rPr>
        <sz val="10"/>
        <color rgb="FF000000"/>
        <rFont val="微軟正黑體"/>
        <family val="2"/>
        <charset val="136"/>
      </rPr>
      <t>其他鋁材</t>
    </r>
  </si>
  <si>
    <t>240899</t>
  </si>
  <si>
    <r>
      <rPr>
        <sz val="10"/>
        <color rgb="FF000000"/>
        <rFont val="微軟正黑體"/>
        <family val="2"/>
        <charset val="136"/>
      </rPr>
      <t>其他銅</t>
    </r>
    <r>
      <rPr>
        <sz val="10"/>
        <color rgb="FF000000"/>
        <rFont val="Times New Roman"/>
        <family val="1"/>
      </rPr>
      <t>(</t>
    </r>
    <r>
      <rPr>
        <sz val="10"/>
        <color rgb="FF000000"/>
        <rFont val="微軟正黑體"/>
        <family val="2"/>
        <charset val="136"/>
      </rPr>
      <t>含銅合金</t>
    </r>
    <r>
      <rPr>
        <sz val="10"/>
        <color rgb="FF000000"/>
        <rFont val="Times New Roman"/>
        <family val="1"/>
      </rPr>
      <t>)</t>
    </r>
    <r>
      <rPr>
        <sz val="10"/>
        <color rgb="FF000000"/>
        <rFont val="微軟正黑體"/>
        <family val="2"/>
        <charset val="136"/>
      </rPr>
      <t>材</t>
    </r>
  </si>
  <si>
    <r>
      <rPr>
        <sz val="10"/>
        <color rgb="FF000000"/>
        <rFont val="微軟正黑體"/>
        <family val="2"/>
        <charset val="136"/>
      </rPr>
      <t>其他基本金屬鑄造品</t>
    </r>
  </si>
  <si>
    <t>241099</t>
  </si>
  <si>
    <r>
      <rPr>
        <sz val="10"/>
        <color rgb="FF000000"/>
        <rFont val="微軟正黑體"/>
        <family val="2"/>
        <charset val="136"/>
      </rPr>
      <t>其他鎂</t>
    </r>
    <r>
      <rPr>
        <sz val="10"/>
        <color rgb="FF000000"/>
        <rFont val="Times New Roman"/>
        <family val="1"/>
      </rPr>
      <t>(</t>
    </r>
    <r>
      <rPr>
        <sz val="10"/>
        <color rgb="FF000000"/>
        <rFont val="微軟正黑體"/>
        <family val="2"/>
        <charset val="136"/>
      </rPr>
      <t>含鎂合金</t>
    </r>
    <r>
      <rPr>
        <sz val="10"/>
        <color rgb="FF000000"/>
        <rFont val="Times New Roman"/>
        <family val="1"/>
      </rPr>
      <t>)</t>
    </r>
    <r>
      <rPr>
        <sz val="10"/>
        <color rgb="FF000000"/>
        <rFont val="微軟正黑體"/>
        <family val="2"/>
        <charset val="136"/>
      </rPr>
      <t>材</t>
    </r>
  </si>
  <si>
    <t>241199</t>
  </si>
  <si>
    <r>
      <rPr>
        <sz val="10"/>
        <color rgb="FF000000"/>
        <rFont val="微軟正黑體"/>
        <family val="2"/>
        <charset val="136"/>
      </rPr>
      <t>其他貴金屬錠</t>
    </r>
  </si>
  <si>
    <t>241299</t>
  </si>
  <si>
    <r>
      <rPr>
        <sz val="10"/>
        <color rgb="FF000000"/>
        <rFont val="微軟正黑體"/>
        <family val="2"/>
        <charset val="136"/>
      </rPr>
      <t>其他非鐵金屬品</t>
    </r>
  </si>
  <si>
    <t>241399</t>
  </si>
  <si>
    <r>
      <rPr>
        <sz val="10"/>
        <color rgb="FF000000"/>
        <rFont val="微軟正黑體"/>
        <family val="2"/>
        <charset val="136"/>
      </rPr>
      <t>其他鐵</t>
    </r>
  </si>
  <si>
    <r>
      <rPr>
        <sz val="10"/>
        <color rgb="FF000000"/>
        <rFont val="微軟正黑體"/>
        <family val="2"/>
        <charset val="136"/>
      </rPr>
      <t>套筒扳手</t>
    </r>
  </si>
  <si>
    <r>
      <rPr>
        <sz val="10"/>
        <color rgb="FF000000"/>
        <rFont val="微軟正黑體"/>
        <family val="2"/>
        <charset val="136"/>
      </rPr>
      <t>螺絲起子</t>
    </r>
  </si>
  <si>
    <r>
      <rPr>
        <sz val="10"/>
        <color rgb="FF000000"/>
        <rFont val="微軟正黑體"/>
        <family val="2"/>
        <charset val="136"/>
      </rPr>
      <t>手鉗</t>
    </r>
  </si>
  <si>
    <r>
      <rPr>
        <sz val="10"/>
        <color rgb="FF000000"/>
        <rFont val="微軟正黑體"/>
        <family val="2"/>
        <charset val="136"/>
      </rPr>
      <t>扳鉗</t>
    </r>
  </si>
  <si>
    <t>250006</t>
  </si>
  <si>
    <r>
      <rPr>
        <sz val="10"/>
        <color rgb="FF000000"/>
        <rFont val="微軟正黑體"/>
        <family val="2"/>
        <charset val="136"/>
      </rPr>
      <t>虎頭鉗</t>
    </r>
  </si>
  <si>
    <t>250007</t>
  </si>
  <si>
    <r>
      <rPr>
        <sz val="10"/>
        <color rgb="FF000000"/>
        <rFont val="微軟正黑體"/>
        <family val="2"/>
        <charset val="136"/>
      </rPr>
      <t>切鉗</t>
    </r>
  </si>
  <si>
    <t>250008</t>
  </si>
  <si>
    <r>
      <rPr>
        <sz val="10"/>
        <color rgb="FF000000"/>
        <rFont val="微軟正黑體"/>
        <family val="2"/>
        <charset val="136"/>
      </rPr>
      <t>切刀</t>
    </r>
  </si>
  <si>
    <r>
      <rPr>
        <sz val="10"/>
        <color rgb="FF000000"/>
        <rFont val="微軟正黑體"/>
        <family val="2"/>
        <charset val="136"/>
      </rPr>
      <t>夾具</t>
    </r>
  </si>
  <si>
    <t>250010</t>
  </si>
  <si>
    <r>
      <rPr>
        <sz val="10"/>
        <color rgb="FF000000"/>
        <rFont val="微軟正黑體"/>
        <family val="2"/>
        <charset val="136"/>
      </rPr>
      <t>耙</t>
    </r>
  </si>
  <si>
    <r>
      <rPr>
        <sz val="10"/>
        <color rgb="FF000000"/>
        <rFont val="微軟正黑體"/>
        <family val="2"/>
        <charset val="136"/>
      </rPr>
      <t>除草器</t>
    </r>
  </si>
  <si>
    <r>
      <rPr>
        <sz val="10"/>
        <color rgb="FF000000"/>
        <rFont val="微軟正黑體"/>
        <family val="2"/>
        <charset val="136"/>
      </rPr>
      <t>剪片</t>
    </r>
  </si>
  <si>
    <r>
      <rPr>
        <sz val="10"/>
        <color rgb="FF000000"/>
        <rFont val="微軟正黑體"/>
        <family val="2"/>
        <charset val="136"/>
      </rPr>
      <t>剪刀</t>
    </r>
  </si>
  <si>
    <r>
      <rPr>
        <sz val="10"/>
        <color rgb="FF000000"/>
        <rFont val="微軟正黑體"/>
        <family val="2"/>
        <charset val="136"/>
      </rPr>
      <t>割草器</t>
    </r>
  </si>
  <si>
    <r>
      <rPr>
        <sz val="10"/>
        <color rgb="FF000000"/>
        <rFont val="微軟正黑體"/>
        <family val="2"/>
        <charset val="136"/>
      </rPr>
      <t>鋤</t>
    </r>
  </si>
  <si>
    <r>
      <rPr>
        <sz val="10"/>
        <color rgb="FF000000"/>
        <rFont val="微軟正黑體"/>
        <family val="2"/>
        <charset val="136"/>
      </rPr>
      <t>鐮刀</t>
    </r>
  </si>
  <si>
    <r>
      <rPr>
        <sz val="10"/>
        <color rgb="FF000000"/>
        <rFont val="微軟正黑體"/>
        <family val="2"/>
        <charset val="136"/>
      </rPr>
      <t>鐵鏟</t>
    </r>
  </si>
  <si>
    <t>250018</t>
  </si>
  <si>
    <r>
      <rPr>
        <sz val="10"/>
        <color rgb="FF000000"/>
        <rFont val="微軟正黑體"/>
        <family val="2"/>
        <charset val="136"/>
      </rPr>
      <t>農林園藝手工具</t>
    </r>
  </si>
  <si>
    <r>
      <rPr>
        <sz val="10"/>
        <color rgb="FF000000"/>
        <rFont val="微軟正黑體"/>
        <family val="2"/>
        <charset val="136"/>
      </rPr>
      <t>千斤頂</t>
    </r>
  </si>
  <si>
    <t>250020</t>
  </si>
  <si>
    <r>
      <rPr>
        <sz val="10"/>
        <color rgb="FF000000"/>
        <rFont val="微軟正黑體"/>
        <family val="2"/>
        <charset val="136"/>
      </rPr>
      <t>鉋刀</t>
    </r>
  </si>
  <si>
    <r>
      <rPr>
        <sz val="10"/>
        <color rgb="FF000000"/>
        <rFont val="微軟正黑體"/>
        <family val="2"/>
        <charset val="136"/>
      </rPr>
      <t>銑刀</t>
    </r>
  </si>
  <si>
    <r>
      <rPr>
        <sz val="10"/>
        <color rgb="FF000000"/>
        <rFont val="微軟正黑體"/>
        <family val="2"/>
        <charset val="136"/>
      </rPr>
      <t>剁刀</t>
    </r>
  </si>
  <si>
    <r>
      <rPr>
        <sz val="10"/>
        <color rgb="FF000000"/>
        <rFont val="微軟正黑體"/>
        <family val="2"/>
        <charset val="136"/>
      </rPr>
      <t>斧</t>
    </r>
  </si>
  <si>
    <r>
      <rPr>
        <sz val="10"/>
        <color rgb="FF000000"/>
        <rFont val="微軟正黑體"/>
        <family val="2"/>
        <charset val="136"/>
      </rPr>
      <t>鎚斧</t>
    </r>
  </si>
  <si>
    <r>
      <rPr>
        <sz val="10"/>
        <color rgb="FF000000"/>
        <rFont val="微軟正黑體"/>
        <family val="2"/>
        <charset val="136"/>
      </rPr>
      <t>鐵砧</t>
    </r>
  </si>
  <si>
    <r>
      <rPr>
        <sz val="10"/>
        <color rgb="FF000000"/>
        <rFont val="微軟正黑體"/>
        <family val="2"/>
        <charset val="136"/>
      </rPr>
      <t>鑷子</t>
    </r>
  </si>
  <si>
    <r>
      <rPr>
        <sz val="10"/>
        <color rgb="FF000000"/>
        <rFont val="微軟正黑體"/>
        <family val="2"/>
        <charset val="136"/>
      </rPr>
      <t>沖床沖頭</t>
    </r>
  </si>
  <si>
    <r>
      <rPr>
        <sz val="10"/>
        <color rgb="FF000000"/>
        <rFont val="微軟正黑體"/>
        <family val="2"/>
        <charset val="136"/>
      </rPr>
      <t>鑽頭</t>
    </r>
  </si>
  <si>
    <r>
      <rPr>
        <sz val="10"/>
        <color rgb="FF000000"/>
        <rFont val="微軟正黑體"/>
        <family val="2"/>
        <charset val="136"/>
      </rPr>
      <t>鋸</t>
    </r>
  </si>
  <si>
    <r>
      <rPr>
        <sz val="10"/>
        <color rgb="FF000000"/>
        <rFont val="微軟正黑體"/>
        <family val="2"/>
        <charset val="136"/>
      </rPr>
      <t>錐</t>
    </r>
  </si>
  <si>
    <r>
      <rPr>
        <sz val="10"/>
        <color rgb="FF000000"/>
        <rFont val="微軟正黑體"/>
        <family val="2"/>
        <charset val="136"/>
      </rPr>
      <t>刀具</t>
    </r>
  </si>
  <si>
    <r>
      <rPr>
        <sz val="10"/>
        <color rgb="FF000000"/>
        <rFont val="微軟正黑體"/>
        <family val="2"/>
        <charset val="136"/>
      </rPr>
      <t>鋼捲尺</t>
    </r>
  </si>
  <si>
    <r>
      <rPr>
        <sz val="10"/>
        <color rgb="FF000000"/>
        <rFont val="微軟正黑體"/>
        <family val="2"/>
        <charset val="136"/>
      </rPr>
      <t>拔釘器</t>
    </r>
  </si>
  <si>
    <r>
      <rPr>
        <sz val="10"/>
        <color rgb="FF000000"/>
        <rFont val="微軟正黑體"/>
        <family val="2"/>
        <charset val="136"/>
      </rPr>
      <t>銅鎖</t>
    </r>
  </si>
  <si>
    <t>250036</t>
  </si>
  <si>
    <r>
      <rPr>
        <sz val="10"/>
        <color rgb="FF000000"/>
        <rFont val="微軟正黑體"/>
        <family val="2"/>
        <charset val="136"/>
      </rPr>
      <t>金屬鎖</t>
    </r>
    <r>
      <rPr>
        <sz val="10"/>
        <color rgb="FF000000"/>
        <rFont val="Times New Roman"/>
        <family val="1"/>
      </rPr>
      <t>(</t>
    </r>
    <r>
      <rPr>
        <sz val="10"/>
        <color rgb="FF000000"/>
        <rFont val="微軟正黑體"/>
        <family val="2"/>
        <charset val="136"/>
      </rPr>
      <t>不含銅鎖</t>
    </r>
    <r>
      <rPr>
        <sz val="10"/>
        <color rgb="FF000000"/>
        <rFont val="Times New Roman"/>
        <family val="1"/>
      </rPr>
      <t>)</t>
    </r>
  </si>
  <si>
    <t>250037</t>
  </si>
  <si>
    <r>
      <rPr>
        <sz val="10"/>
        <color rgb="FF000000"/>
        <rFont val="微軟正黑體"/>
        <family val="2"/>
        <charset val="136"/>
      </rPr>
      <t>鑰匙</t>
    </r>
  </si>
  <si>
    <t>250038</t>
  </si>
  <si>
    <r>
      <rPr>
        <sz val="10"/>
        <color rgb="FF000000"/>
        <rFont val="微軟正黑體"/>
        <family val="2"/>
        <charset val="136"/>
      </rPr>
      <t>鉸鏈</t>
    </r>
  </si>
  <si>
    <r>
      <rPr>
        <sz val="10"/>
        <color rgb="FF000000"/>
        <rFont val="微軟正黑體"/>
        <family val="2"/>
        <charset val="136"/>
      </rPr>
      <t>金屬鎖零組件</t>
    </r>
  </si>
  <si>
    <t>250040</t>
  </si>
  <si>
    <r>
      <rPr>
        <sz val="10"/>
        <color rgb="FF000000"/>
        <rFont val="微軟正黑體"/>
        <family val="2"/>
        <charset val="136"/>
      </rPr>
      <t>壓鑄模具</t>
    </r>
  </si>
  <si>
    <r>
      <rPr>
        <sz val="10"/>
        <color rgb="FF000000"/>
        <rFont val="微軟正黑體"/>
        <family val="2"/>
        <charset val="136"/>
      </rPr>
      <t>鍛造模具</t>
    </r>
  </si>
  <si>
    <r>
      <rPr>
        <sz val="10"/>
        <color rgb="FF000000"/>
        <rFont val="微軟正黑體"/>
        <family val="2"/>
        <charset val="136"/>
      </rPr>
      <t>沖壓模具</t>
    </r>
  </si>
  <si>
    <r>
      <rPr>
        <sz val="10"/>
        <color rgb="FF000000"/>
        <rFont val="微軟正黑體"/>
        <family val="2"/>
        <charset val="136"/>
      </rPr>
      <t>鑄造模具</t>
    </r>
  </si>
  <si>
    <r>
      <rPr>
        <sz val="10"/>
        <color rgb="FF000000"/>
        <rFont val="微軟正黑體"/>
        <family val="2"/>
        <charset val="136"/>
      </rPr>
      <t>塑膠成型模具</t>
    </r>
  </si>
  <si>
    <t>250045</t>
  </si>
  <si>
    <r>
      <rPr>
        <sz val="10"/>
        <color rgb="FF000000"/>
        <rFont val="微軟正黑體"/>
        <family val="2"/>
        <charset val="136"/>
      </rPr>
      <t>金屬模具加工</t>
    </r>
  </si>
  <si>
    <t>250047</t>
  </si>
  <si>
    <r>
      <rPr>
        <sz val="10"/>
        <color rgb="FF000000"/>
        <rFont val="微軟正黑體"/>
        <family val="2"/>
        <charset val="136"/>
      </rPr>
      <t>廠房鋼結構</t>
    </r>
  </si>
  <si>
    <t>250048</t>
  </si>
  <si>
    <r>
      <rPr>
        <sz val="10"/>
        <color rgb="FF000000"/>
        <rFont val="微軟正黑體"/>
        <family val="2"/>
        <charset val="136"/>
      </rPr>
      <t>大樓鋼結構</t>
    </r>
  </si>
  <si>
    <r>
      <rPr>
        <sz val="10"/>
        <color rgb="FF000000"/>
        <rFont val="微軟正黑體"/>
        <family val="2"/>
        <charset val="136"/>
      </rPr>
      <t>橋樑鋼結構</t>
    </r>
  </si>
  <si>
    <t>250050</t>
  </si>
  <si>
    <r>
      <rPr>
        <sz val="10"/>
        <color rgb="FF000000"/>
        <rFont val="微軟正黑體"/>
        <family val="2"/>
        <charset val="136"/>
      </rPr>
      <t>鐵塔鋼結構</t>
    </r>
  </si>
  <si>
    <r>
      <rPr>
        <sz val="10"/>
        <color rgb="FF000000"/>
        <rFont val="微軟正黑體"/>
        <family val="2"/>
        <charset val="136"/>
      </rPr>
      <t>鋁門窗</t>
    </r>
  </si>
  <si>
    <r>
      <rPr>
        <sz val="10"/>
        <color rgb="FF000000"/>
        <rFont val="微軟正黑體"/>
        <family val="2"/>
        <charset val="136"/>
      </rPr>
      <t>金屬門窗</t>
    </r>
    <r>
      <rPr>
        <sz val="10"/>
        <color rgb="FF000000"/>
        <rFont val="Times New Roman"/>
        <family val="1"/>
      </rPr>
      <t>(</t>
    </r>
    <r>
      <rPr>
        <sz val="10"/>
        <color rgb="FF000000"/>
        <rFont val="微軟正黑體"/>
        <family val="2"/>
        <charset val="136"/>
      </rPr>
      <t>不含鋁製</t>
    </r>
    <r>
      <rPr>
        <sz val="10"/>
        <color rgb="FF000000"/>
        <rFont val="Times New Roman"/>
        <family val="1"/>
      </rPr>
      <t>)</t>
    </r>
  </si>
  <si>
    <r>
      <rPr>
        <sz val="10"/>
        <color rgb="FF000000"/>
        <rFont val="微軟正黑體"/>
        <family val="2"/>
        <charset val="136"/>
      </rPr>
      <t>金屬門框</t>
    </r>
  </si>
  <si>
    <r>
      <rPr>
        <sz val="10"/>
        <color rgb="FF000000"/>
        <rFont val="微軟正黑體"/>
        <family val="2"/>
        <charset val="136"/>
      </rPr>
      <t>金屬雕刻門</t>
    </r>
    <r>
      <rPr>
        <sz val="10"/>
        <color rgb="FF000000"/>
        <rFont val="Times New Roman"/>
        <family val="1"/>
      </rPr>
      <t>(</t>
    </r>
    <r>
      <rPr>
        <sz val="10"/>
        <color rgb="FF000000"/>
        <rFont val="微軟正黑體"/>
        <family val="2"/>
        <charset val="136"/>
      </rPr>
      <t>不含鋁製</t>
    </r>
    <r>
      <rPr>
        <sz val="10"/>
        <color rgb="FF000000"/>
        <rFont val="Times New Roman"/>
        <family val="1"/>
      </rPr>
      <t>)</t>
    </r>
  </si>
  <si>
    <r>
      <rPr>
        <sz val="10"/>
        <color rgb="FF000000"/>
        <rFont val="微軟正黑體"/>
        <family val="2"/>
        <charset val="136"/>
      </rPr>
      <t>金屬浪板</t>
    </r>
  </si>
  <si>
    <r>
      <rPr>
        <sz val="10"/>
        <color rgb="FF000000"/>
        <rFont val="微軟正黑體"/>
        <family val="2"/>
        <charset val="136"/>
      </rPr>
      <t>金屬瓦</t>
    </r>
  </si>
  <si>
    <r>
      <rPr>
        <sz val="10"/>
        <color rgb="FF000000"/>
        <rFont val="微軟正黑體"/>
        <family val="2"/>
        <charset val="136"/>
      </rPr>
      <t>金屬花管</t>
    </r>
  </si>
  <si>
    <r>
      <rPr>
        <sz val="10"/>
        <color rgb="FF000000"/>
        <rFont val="微軟正黑體"/>
        <family val="2"/>
        <charset val="136"/>
      </rPr>
      <t>金屬欄杆</t>
    </r>
  </si>
  <si>
    <t>250060</t>
  </si>
  <si>
    <r>
      <rPr>
        <sz val="10"/>
        <color rgb="FF000000"/>
        <rFont val="微軟正黑體"/>
        <family val="2"/>
        <charset val="136"/>
      </rPr>
      <t>金屬樓梯</t>
    </r>
  </si>
  <si>
    <t>250061</t>
  </si>
  <si>
    <r>
      <rPr>
        <sz val="10"/>
        <color rgb="FF000000"/>
        <rFont val="微軟正黑體"/>
        <family val="2"/>
        <charset val="136"/>
      </rPr>
      <t>金屬天花板</t>
    </r>
  </si>
  <si>
    <t>250062</t>
  </si>
  <si>
    <r>
      <rPr>
        <sz val="10"/>
        <color rgb="FF000000"/>
        <rFont val="微軟正黑體"/>
        <family val="2"/>
        <charset val="136"/>
      </rPr>
      <t>輕鋼架</t>
    </r>
  </si>
  <si>
    <t>250064</t>
  </si>
  <si>
    <r>
      <rPr>
        <sz val="10"/>
        <color rgb="FF000000"/>
        <rFont val="微軟正黑體"/>
        <family val="2"/>
        <charset val="136"/>
      </rPr>
      <t>鍋爐</t>
    </r>
  </si>
  <si>
    <t>250065</t>
  </si>
  <si>
    <r>
      <rPr>
        <sz val="10"/>
        <color rgb="FF000000"/>
        <rFont val="微軟正黑體"/>
        <family val="2"/>
        <charset val="136"/>
      </rPr>
      <t>鍋爐零組件</t>
    </r>
  </si>
  <si>
    <t>250066</t>
  </si>
  <si>
    <r>
      <rPr>
        <sz val="10"/>
        <color rgb="FF000000"/>
        <rFont val="微軟正黑體"/>
        <family val="2"/>
        <charset val="136"/>
      </rPr>
      <t>鍋爐輔助設備</t>
    </r>
  </si>
  <si>
    <t>250067</t>
  </si>
  <si>
    <r>
      <rPr>
        <sz val="10"/>
        <color rgb="FF000000"/>
        <rFont val="微軟正黑體"/>
        <family val="2"/>
        <charset val="136"/>
      </rPr>
      <t>鍋爐輔助設備零組件</t>
    </r>
  </si>
  <si>
    <t>250068</t>
  </si>
  <si>
    <r>
      <rPr>
        <sz val="10"/>
        <color rgb="FF000000"/>
        <rFont val="微軟正黑體"/>
        <family val="2"/>
        <charset val="136"/>
      </rPr>
      <t>鍋爐及其輔助設備加工</t>
    </r>
  </si>
  <si>
    <t>250069</t>
  </si>
  <si>
    <r>
      <rPr>
        <sz val="10"/>
        <color rgb="FF000000"/>
        <rFont val="微軟正黑體"/>
        <family val="2"/>
        <charset val="136"/>
      </rPr>
      <t>金屬貯槽及壓力容器</t>
    </r>
  </si>
  <si>
    <t>250070</t>
  </si>
  <si>
    <r>
      <rPr>
        <sz val="10"/>
        <color rgb="FF000000"/>
        <rFont val="微軟正黑體"/>
        <family val="2"/>
        <charset val="136"/>
      </rPr>
      <t>瓦斯鋼瓶</t>
    </r>
  </si>
  <si>
    <t>250071</t>
  </si>
  <si>
    <r>
      <rPr>
        <sz val="10"/>
        <color rgb="FF000000"/>
        <rFont val="微軟正黑體"/>
        <family val="2"/>
        <charset val="136"/>
      </rPr>
      <t>金屬罐</t>
    </r>
  </si>
  <si>
    <t>250072</t>
  </si>
  <si>
    <r>
      <rPr>
        <sz val="10"/>
        <color rgb="FF000000"/>
        <rFont val="微軟正黑體"/>
        <family val="2"/>
        <charset val="136"/>
      </rPr>
      <t>金屬盒</t>
    </r>
  </si>
  <si>
    <t>250073</t>
  </si>
  <si>
    <r>
      <rPr>
        <sz val="10"/>
        <color rgb="FF000000"/>
        <rFont val="微軟正黑體"/>
        <family val="2"/>
        <charset val="136"/>
      </rPr>
      <t>金屬筒</t>
    </r>
  </si>
  <si>
    <t>250074</t>
  </si>
  <si>
    <r>
      <rPr>
        <sz val="10"/>
        <color rgb="FF000000"/>
        <rFont val="微軟正黑體"/>
        <family val="2"/>
        <charset val="136"/>
      </rPr>
      <t>金屬桶</t>
    </r>
  </si>
  <si>
    <t>250075</t>
  </si>
  <si>
    <r>
      <rPr>
        <sz val="10"/>
        <color rgb="FF000000"/>
        <rFont val="微軟正黑體"/>
        <family val="2"/>
        <charset val="136"/>
      </rPr>
      <t>金屬箱</t>
    </r>
  </si>
  <si>
    <t>250076</t>
  </si>
  <si>
    <r>
      <rPr>
        <sz val="10"/>
        <color rgb="FF000000"/>
        <rFont val="微軟正黑體"/>
        <family val="2"/>
        <charset val="136"/>
      </rPr>
      <t>金屬瓶</t>
    </r>
  </si>
  <si>
    <t>250078</t>
  </si>
  <si>
    <r>
      <rPr>
        <sz val="10"/>
        <color rgb="FF000000"/>
        <rFont val="微軟正黑體"/>
        <family val="2"/>
        <charset val="136"/>
      </rPr>
      <t>碳鋼鍛件</t>
    </r>
  </si>
  <si>
    <t>250079</t>
  </si>
  <si>
    <r>
      <rPr>
        <sz val="10"/>
        <color rgb="FF000000"/>
        <rFont val="微軟正黑體"/>
        <family val="2"/>
        <charset val="136"/>
      </rPr>
      <t>不銹鋼鍛件</t>
    </r>
  </si>
  <si>
    <t>250080</t>
  </si>
  <si>
    <r>
      <rPr>
        <sz val="10"/>
        <color rgb="FF000000"/>
        <rFont val="微軟正黑體"/>
        <family val="2"/>
        <charset val="136"/>
      </rPr>
      <t>合金鋼鍛件</t>
    </r>
  </si>
  <si>
    <t>250082</t>
  </si>
  <si>
    <r>
      <rPr>
        <sz val="10"/>
        <color rgb="FF000000"/>
        <rFont val="微軟正黑體"/>
        <family val="2"/>
        <charset val="136"/>
      </rPr>
      <t>鋁合金鍛件</t>
    </r>
  </si>
  <si>
    <t>250083</t>
  </si>
  <si>
    <r>
      <rPr>
        <sz val="10"/>
        <color rgb="FF000000"/>
        <rFont val="微軟正黑體"/>
        <family val="2"/>
        <charset val="136"/>
      </rPr>
      <t>鎂合金鍛件</t>
    </r>
  </si>
  <si>
    <t>250084</t>
  </si>
  <si>
    <r>
      <rPr>
        <sz val="10"/>
        <color rgb="FF000000"/>
        <rFont val="微軟正黑體"/>
        <family val="2"/>
        <charset val="136"/>
      </rPr>
      <t>銅合金鍛件</t>
    </r>
  </si>
  <si>
    <t>250086</t>
  </si>
  <si>
    <r>
      <rPr>
        <sz val="10"/>
        <color rgb="FF000000"/>
        <rFont val="微軟正黑體"/>
        <family val="2"/>
        <charset val="136"/>
      </rPr>
      <t>粉末冶金</t>
    </r>
  </si>
  <si>
    <t>250087</t>
  </si>
  <si>
    <r>
      <rPr>
        <sz val="10"/>
        <color rgb="FF000000"/>
        <rFont val="微軟正黑體"/>
        <family val="2"/>
        <charset val="136"/>
      </rPr>
      <t>化學蒸鍍處理</t>
    </r>
  </si>
  <si>
    <t>250088</t>
  </si>
  <si>
    <r>
      <rPr>
        <sz val="10"/>
        <color rgb="FF000000"/>
        <rFont val="微軟正黑體"/>
        <family val="2"/>
        <charset val="136"/>
      </rPr>
      <t>物理蒸鍍處理</t>
    </r>
  </si>
  <si>
    <t>250089</t>
  </si>
  <si>
    <r>
      <rPr>
        <sz val="10"/>
        <color rgb="FF000000"/>
        <rFont val="微軟正黑體"/>
        <family val="2"/>
        <charset val="136"/>
      </rPr>
      <t>金屬製品熱處理</t>
    </r>
  </si>
  <si>
    <t>250090</t>
  </si>
  <si>
    <r>
      <rPr>
        <sz val="10"/>
        <color rgb="FF000000"/>
        <rFont val="微軟正黑體"/>
        <family val="2"/>
        <charset val="136"/>
      </rPr>
      <t>非鐵金屬熱處理</t>
    </r>
  </si>
  <si>
    <t>250091</t>
  </si>
  <si>
    <r>
      <rPr>
        <sz val="10"/>
        <color rgb="FF000000"/>
        <rFont val="微軟正黑體"/>
        <family val="2"/>
        <charset val="136"/>
      </rPr>
      <t>機械零件熱處理</t>
    </r>
  </si>
  <si>
    <t>250092</t>
  </si>
  <si>
    <r>
      <rPr>
        <sz val="10"/>
        <color rgb="FF000000"/>
        <rFont val="微軟正黑體"/>
        <family val="2"/>
        <charset val="136"/>
      </rPr>
      <t>鋼鐵熱處理</t>
    </r>
  </si>
  <si>
    <t>250093</t>
  </si>
  <si>
    <r>
      <rPr>
        <sz val="10"/>
        <color rgb="FF000000"/>
        <rFont val="微軟正黑體"/>
        <family val="2"/>
        <charset val="136"/>
      </rPr>
      <t>金屬熱處理</t>
    </r>
  </si>
  <si>
    <t>250094</t>
  </si>
  <si>
    <r>
      <rPr>
        <sz val="10"/>
        <color rgb="FF000000"/>
        <rFont val="微軟正黑體"/>
        <family val="2"/>
        <charset val="136"/>
      </rPr>
      <t>電氣鋼片</t>
    </r>
    <r>
      <rPr>
        <sz val="10"/>
        <color rgb="FF000000"/>
        <rFont val="Times New Roman"/>
        <family val="1"/>
      </rPr>
      <t>(</t>
    </r>
    <r>
      <rPr>
        <sz val="10"/>
        <color rgb="FF000000"/>
        <rFont val="微軟正黑體"/>
        <family val="2"/>
        <charset val="136"/>
      </rPr>
      <t>電磁鋼板</t>
    </r>
    <r>
      <rPr>
        <sz val="10"/>
        <color rgb="FF000000"/>
        <rFont val="Times New Roman"/>
        <family val="1"/>
      </rPr>
      <t>)</t>
    </r>
  </si>
  <si>
    <t>250095</t>
  </si>
  <si>
    <r>
      <rPr>
        <sz val="10"/>
        <color rgb="FF000000"/>
        <rFont val="微軟正黑體"/>
        <family val="2"/>
        <charset val="136"/>
      </rPr>
      <t>熱軋熱浸鍍鋅鋼捲片</t>
    </r>
  </si>
  <si>
    <t>250096</t>
  </si>
  <si>
    <r>
      <rPr>
        <sz val="10"/>
        <color rgb="FF000000"/>
        <rFont val="微軟正黑體"/>
        <family val="2"/>
        <charset val="136"/>
      </rPr>
      <t>冷軋熱浸鍍鋅鋼捲片</t>
    </r>
  </si>
  <si>
    <t>250097</t>
  </si>
  <si>
    <r>
      <rPr>
        <sz val="10"/>
        <color rgb="FF000000"/>
        <rFont val="微軟正黑體"/>
        <family val="2"/>
        <charset val="136"/>
      </rPr>
      <t>鋅鐵合金熱浸鍍鋅鋼捲片</t>
    </r>
  </si>
  <si>
    <t>250098</t>
  </si>
  <si>
    <r>
      <rPr>
        <sz val="10"/>
        <color rgb="FF000000"/>
        <rFont val="微軟正黑體"/>
        <family val="2"/>
        <charset val="136"/>
      </rPr>
      <t>電鍍鍍鋅鋼捲片</t>
    </r>
  </si>
  <si>
    <t>250099</t>
  </si>
  <si>
    <r>
      <rPr>
        <sz val="10"/>
        <color rgb="FF000000"/>
        <rFont val="微軟正黑體"/>
        <family val="2"/>
        <charset val="136"/>
      </rPr>
      <t>其他鋼鍍或塗面鋼捲片</t>
    </r>
  </si>
  <si>
    <t>250100</t>
  </si>
  <si>
    <r>
      <rPr>
        <sz val="10"/>
        <color rgb="FF000000"/>
        <rFont val="微軟正黑體"/>
        <family val="2"/>
        <charset val="136"/>
      </rPr>
      <t>鍍錫</t>
    </r>
    <r>
      <rPr>
        <sz val="10"/>
        <color rgb="FF000000"/>
        <rFont val="Times New Roman"/>
        <family val="1"/>
      </rPr>
      <t>(</t>
    </r>
    <r>
      <rPr>
        <sz val="10"/>
        <color rgb="FF000000"/>
        <rFont val="微軟正黑體"/>
        <family val="2"/>
        <charset val="136"/>
      </rPr>
      <t>鉻</t>
    </r>
    <r>
      <rPr>
        <sz val="10"/>
        <color rgb="FF000000"/>
        <rFont val="Times New Roman"/>
        <family val="1"/>
      </rPr>
      <t>)</t>
    </r>
    <r>
      <rPr>
        <sz val="10"/>
        <color rgb="FF000000"/>
        <rFont val="微軟正黑體"/>
        <family val="2"/>
        <charset val="136"/>
      </rPr>
      <t>鋼捲片</t>
    </r>
    <r>
      <rPr>
        <sz val="10"/>
        <color rgb="FF000000"/>
        <rFont val="Times New Roman"/>
        <family val="1"/>
      </rPr>
      <t>(</t>
    </r>
    <r>
      <rPr>
        <sz val="10"/>
        <color rgb="FF000000"/>
        <rFont val="微軟正黑體"/>
        <family val="2"/>
        <charset val="136"/>
      </rPr>
      <t>馬口鐵皮</t>
    </r>
    <r>
      <rPr>
        <sz val="10"/>
        <color rgb="FF000000"/>
        <rFont val="Times New Roman"/>
        <family val="1"/>
      </rPr>
      <t>)</t>
    </r>
  </si>
  <si>
    <t>250101</t>
  </si>
  <si>
    <r>
      <t>5%</t>
    </r>
    <r>
      <rPr>
        <sz val="10"/>
        <color rgb="FF000000"/>
        <rFont val="微軟正黑體"/>
        <family val="2"/>
        <charset val="136"/>
      </rPr>
      <t>鍍鋁鋅鋼捲片</t>
    </r>
  </si>
  <si>
    <t>250102</t>
  </si>
  <si>
    <r>
      <t>55%</t>
    </r>
    <r>
      <rPr>
        <sz val="10"/>
        <color rgb="FF000000"/>
        <rFont val="微軟正黑體"/>
        <family val="2"/>
        <charset val="136"/>
      </rPr>
      <t>鍍鋁鋅鋼捲片</t>
    </r>
  </si>
  <si>
    <t>250103</t>
  </si>
  <si>
    <r>
      <rPr>
        <sz val="10"/>
        <color rgb="FF000000"/>
        <rFont val="微軟正黑體"/>
        <family val="2"/>
        <charset val="136"/>
      </rPr>
      <t>金屬表面磨光</t>
    </r>
  </si>
  <si>
    <t>250104</t>
  </si>
  <si>
    <r>
      <rPr>
        <sz val="10"/>
        <color rgb="FF000000"/>
        <rFont val="微軟正黑體"/>
        <family val="2"/>
        <charset val="136"/>
      </rPr>
      <t>彩色鋼捲片</t>
    </r>
  </si>
  <si>
    <t>250106</t>
  </si>
  <si>
    <r>
      <rPr>
        <sz val="10"/>
        <color rgb="FF000000"/>
        <rFont val="微軟正黑體"/>
        <family val="2"/>
        <charset val="136"/>
      </rPr>
      <t>金屬製品電鍍</t>
    </r>
  </si>
  <si>
    <t>250107</t>
  </si>
  <si>
    <r>
      <rPr>
        <sz val="10"/>
        <color rgb="FF000000"/>
        <rFont val="微軟正黑體"/>
        <family val="2"/>
        <charset val="136"/>
      </rPr>
      <t>金屬製品噴烤漆</t>
    </r>
  </si>
  <si>
    <t>250108</t>
  </si>
  <si>
    <r>
      <rPr>
        <sz val="10"/>
        <color rgb="FF000000"/>
        <rFont val="微軟正黑體"/>
        <family val="2"/>
        <charset val="136"/>
      </rPr>
      <t>金屬製品鍍著</t>
    </r>
  </si>
  <si>
    <t>250109</t>
  </si>
  <si>
    <r>
      <rPr>
        <sz val="10"/>
        <color rgb="FF000000"/>
        <rFont val="微軟正黑體"/>
        <family val="2"/>
        <charset val="136"/>
      </rPr>
      <t>金屬製品電著塗裝</t>
    </r>
  </si>
  <si>
    <t>250111</t>
  </si>
  <si>
    <r>
      <rPr>
        <sz val="10"/>
        <color rgb="FF000000"/>
        <rFont val="微軟正黑體"/>
        <family val="2"/>
        <charset val="136"/>
      </rPr>
      <t>黑鋼管</t>
    </r>
  </si>
  <si>
    <t>250112</t>
  </si>
  <si>
    <r>
      <rPr>
        <sz val="10"/>
        <color rgb="FF000000"/>
        <rFont val="微軟正黑體"/>
        <family val="2"/>
        <charset val="136"/>
      </rPr>
      <t>家具管</t>
    </r>
  </si>
  <si>
    <t>250113</t>
  </si>
  <si>
    <r>
      <rPr>
        <sz val="10"/>
        <color rgb="FF000000"/>
        <rFont val="微軟正黑體"/>
        <family val="2"/>
        <charset val="136"/>
      </rPr>
      <t>車管</t>
    </r>
  </si>
  <si>
    <t>250114</t>
  </si>
  <si>
    <r>
      <rPr>
        <sz val="10"/>
        <color rgb="FF000000"/>
        <rFont val="微軟正黑體"/>
        <family val="2"/>
        <charset val="136"/>
      </rPr>
      <t>方管</t>
    </r>
  </si>
  <si>
    <t>250115</t>
  </si>
  <si>
    <r>
      <t>API</t>
    </r>
    <r>
      <rPr>
        <sz val="10"/>
        <color rgb="FF000000"/>
        <rFont val="微軟正黑體"/>
        <family val="2"/>
        <charset val="136"/>
      </rPr>
      <t>管</t>
    </r>
  </si>
  <si>
    <t>250116</t>
  </si>
  <si>
    <r>
      <t>SAW</t>
    </r>
    <r>
      <rPr>
        <sz val="10"/>
        <color rgb="FF000000"/>
        <rFont val="微軟正黑體"/>
        <family val="2"/>
        <charset val="136"/>
      </rPr>
      <t>管</t>
    </r>
  </si>
  <si>
    <t>250117</t>
  </si>
  <si>
    <r>
      <rPr>
        <sz val="10"/>
        <color rgb="FF000000"/>
        <rFont val="微軟正黑體"/>
        <family val="2"/>
        <charset val="136"/>
      </rPr>
      <t>螺紋管</t>
    </r>
  </si>
  <si>
    <t>250118</t>
  </si>
  <si>
    <r>
      <rPr>
        <sz val="10"/>
        <color rgb="FF000000"/>
        <rFont val="微軟正黑體"/>
        <family val="2"/>
        <charset val="136"/>
      </rPr>
      <t>涼椅管</t>
    </r>
  </si>
  <si>
    <t>250119</t>
  </si>
  <si>
    <r>
      <rPr>
        <sz val="10"/>
        <color rgb="FF000000"/>
        <rFont val="微軟正黑體"/>
        <family val="2"/>
        <charset val="136"/>
      </rPr>
      <t>貨櫃管</t>
    </r>
  </si>
  <si>
    <t>250120</t>
  </si>
  <si>
    <r>
      <rPr>
        <sz val="10"/>
        <color rgb="FF000000"/>
        <rFont val="微軟正黑體"/>
        <family val="2"/>
        <charset val="136"/>
      </rPr>
      <t>鍍鋅鋼管</t>
    </r>
  </si>
  <si>
    <t>250121</t>
  </si>
  <si>
    <r>
      <rPr>
        <sz val="10"/>
        <color rgb="FF000000"/>
        <rFont val="微軟正黑體"/>
        <family val="2"/>
        <charset val="136"/>
      </rPr>
      <t>銲接不銹鋼管</t>
    </r>
  </si>
  <si>
    <t>250122</t>
  </si>
  <si>
    <r>
      <rPr>
        <sz val="10"/>
        <color rgb="FF000000"/>
        <rFont val="微軟正黑體"/>
        <family val="2"/>
        <charset val="136"/>
      </rPr>
      <t>銲接合金鋼管</t>
    </r>
  </si>
  <si>
    <t>250124</t>
  </si>
  <si>
    <r>
      <rPr>
        <sz val="10"/>
        <color rgb="FF000000"/>
        <rFont val="微軟正黑體"/>
        <family val="2"/>
        <charset val="136"/>
      </rPr>
      <t>熱浸鍍鋅鋼捲片再加工</t>
    </r>
  </si>
  <si>
    <t>250125</t>
  </si>
  <si>
    <r>
      <rPr>
        <sz val="10"/>
        <color rgb="FF000000"/>
        <rFont val="微軟正黑體"/>
        <family val="2"/>
        <charset val="136"/>
      </rPr>
      <t>電鍍鍍鋅鋼捲片再加工</t>
    </r>
  </si>
  <si>
    <t>250126</t>
  </si>
  <si>
    <r>
      <rPr>
        <sz val="10"/>
        <color rgb="FF000000"/>
        <rFont val="微軟正黑體"/>
        <family val="2"/>
        <charset val="136"/>
      </rPr>
      <t>鍍錫</t>
    </r>
    <r>
      <rPr>
        <sz val="10"/>
        <color rgb="FF000000"/>
        <rFont val="Times New Roman"/>
        <family val="1"/>
      </rPr>
      <t>(</t>
    </r>
    <r>
      <rPr>
        <sz val="10"/>
        <color rgb="FF000000"/>
        <rFont val="微軟正黑體"/>
        <family val="2"/>
        <charset val="136"/>
      </rPr>
      <t>鉻</t>
    </r>
    <r>
      <rPr>
        <sz val="10"/>
        <color rgb="FF000000"/>
        <rFont val="Times New Roman"/>
        <family val="1"/>
      </rPr>
      <t>)</t>
    </r>
    <r>
      <rPr>
        <sz val="10"/>
        <color rgb="FF000000"/>
        <rFont val="微軟正黑體"/>
        <family val="2"/>
        <charset val="136"/>
      </rPr>
      <t>鋼捲片再加工</t>
    </r>
    <r>
      <rPr>
        <sz val="10"/>
        <color rgb="FF000000"/>
        <rFont val="Times New Roman"/>
        <family val="1"/>
      </rPr>
      <t>(</t>
    </r>
    <r>
      <rPr>
        <sz val="10"/>
        <color rgb="FF000000"/>
        <rFont val="微軟正黑體"/>
        <family val="2"/>
        <charset val="136"/>
      </rPr>
      <t>馬口鐵皮再加工</t>
    </r>
    <r>
      <rPr>
        <sz val="10"/>
        <color rgb="FF000000"/>
        <rFont val="Times New Roman"/>
        <family val="1"/>
      </rPr>
      <t>)</t>
    </r>
  </si>
  <si>
    <t>250127</t>
  </si>
  <si>
    <r>
      <rPr>
        <sz val="10"/>
        <color rgb="FF000000"/>
        <rFont val="微軟正黑體"/>
        <family val="2"/>
        <charset val="136"/>
      </rPr>
      <t>鋼板裁剪</t>
    </r>
  </si>
  <si>
    <t>250128</t>
  </si>
  <si>
    <r>
      <rPr>
        <sz val="10"/>
        <color rgb="FF000000"/>
        <rFont val="微軟正黑體"/>
        <family val="2"/>
        <charset val="136"/>
      </rPr>
      <t>銅材裁剪</t>
    </r>
  </si>
  <si>
    <t>250129</t>
  </si>
  <si>
    <r>
      <rPr>
        <sz val="10"/>
        <color rgb="FF000000"/>
        <rFont val="微軟正黑體"/>
        <family val="2"/>
        <charset val="136"/>
      </rPr>
      <t>冷軋鋼帶</t>
    </r>
    <r>
      <rPr>
        <sz val="10"/>
        <color rgb="FF000000"/>
        <rFont val="Times New Roman"/>
        <family val="1"/>
      </rPr>
      <t>(</t>
    </r>
    <r>
      <rPr>
        <sz val="10"/>
        <color rgb="FF000000"/>
        <rFont val="微軟正黑體"/>
        <family val="2"/>
        <charset val="136"/>
      </rPr>
      <t>寬度＜</t>
    </r>
    <r>
      <rPr>
        <sz val="10"/>
        <color rgb="FF000000"/>
        <rFont val="Times New Roman"/>
        <family val="1"/>
      </rPr>
      <t>600</t>
    </r>
    <r>
      <rPr>
        <sz val="10"/>
        <color rgb="FF000000"/>
        <rFont val="微軟正黑體"/>
        <family val="2"/>
        <charset val="136"/>
      </rPr>
      <t>㎜</t>
    </r>
    <r>
      <rPr>
        <sz val="10"/>
        <color rgb="FF000000"/>
        <rFont val="Times New Roman"/>
        <family val="1"/>
      </rPr>
      <t>)</t>
    </r>
  </si>
  <si>
    <t>250130</t>
  </si>
  <si>
    <r>
      <rPr>
        <sz val="10"/>
        <color rgb="FF000000"/>
        <rFont val="微軟正黑體"/>
        <family val="2"/>
        <charset val="136"/>
      </rPr>
      <t>熱軋鋼帶</t>
    </r>
    <r>
      <rPr>
        <sz val="10"/>
        <color rgb="FF000000"/>
        <rFont val="Times New Roman"/>
        <family val="1"/>
      </rPr>
      <t>(</t>
    </r>
    <r>
      <rPr>
        <sz val="10"/>
        <color rgb="FF000000"/>
        <rFont val="微軟正黑體"/>
        <family val="2"/>
        <charset val="136"/>
      </rPr>
      <t>寬度＜</t>
    </r>
    <r>
      <rPr>
        <sz val="10"/>
        <color rgb="FF000000"/>
        <rFont val="Times New Roman"/>
        <family val="1"/>
      </rPr>
      <t>600</t>
    </r>
    <r>
      <rPr>
        <sz val="10"/>
        <color rgb="FF000000"/>
        <rFont val="微軟正黑體"/>
        <family val="2"/>
        <charset val="136"/>
      </rPr>
      <t>㎜</t>
    </r>
    <r>
      <rPr>
        <sz val="10"/>
        <color rgb="FF000000"/>
        <rFont val="Times New Roman"/>
        <family val="1"/>
      </rPr>
      <t>)</t>
    </r>
  </si>
  <si>
    <t>250131</t>
  </si>
  <si>
    <r>
      <rPr>
        <sz val="10"/>
        <color rgb="FF000000"/>
        <rFont val="微軟正黑體"/>
        <family val="2"/>
        <charset val="136"/>
      </rPr>
      <t>磨光鋼棒</t>
    </r>
  </si>
  <si>
    <t>250132</t>
  </si>
  <si>
    <r>
      <rPr>
        <sz val="10"/>
        <color rgb="FF000000"/>
        <rFont val="微軟正黑體"/>
        <family val="2"/>
        <charset val="136"/>
      </rPr>
      <t>不銹鋼棒</t>
    </r>
    <r>
      <rPr>
        <sz val="10"/>
        <color rgb="FF000000"/>
        <rFont val="Times New Roman"/>
        <family val="1"/>
      </rPr>
      <t>(</t>
    </r>
    <r>
      <rPr>
        <sz val="10"/>
        <color rgb="FF000000"/>
        <rFont val="微軟正黑體"/>
        <family val="2"/>
        <charset val="136"/>
      </rPr>
      <t>再加工</t>
    </r>
    <r>
      <rPr>
        <sz val="10"/>
        <color rgb="FF000000"/>
        <rFont val="Times New Roman"/>
        <family val="1"/>
      </rPr>
      <t>)</t>
    </r>
  </si>
  <si>
    <t>250133</t>
  </si>
  <si>
    <r>
      <rPr>
        <sz val="10"/>
        <color rgb="FF000000"/>
        <rFont val="微軟正黑體"/>
        <family val="2"/>
        <charset val="136"/>
      </rPr>
      <t>合金鋼棒</t>
    </r>
    <r>
      <rPr>
        <sz val="10"/>
        <color rgb="FF000000"/>
        <rFont val="Times New Roman"/>
        <family val="1"/>
      </rPr>
      <t>(</t>
    </r>
    <r>
      <rPr>
        <sz val="10"/>
        <color rgb="FF000000"/>
        <rFont val="微軟正黑體"/>
        <family val="2"/>
        <charset val="136"/>
      </rPr>
      <t>再加工</t>
    </r>
    <r>
      <rPr>
        <sz val="10"/>
        <color rgb="FF000000"/>
        <rFont val="Times New Roman"/>
        <family val="1"/>
      </rPr>
      <t>)</t>
    </r>
  </si>
  <si>
    <t>250134</t>
  </si>
  <si>
    <r>
      <rPr>
        <sz val="10"/>
        <color rgb="FF000000"/>
        <rFont val="微軟正黑體"/>
        <family val="2"/>
        <charset val="136"/>
      </rPr>
      <t>快削鋼棒</t>
    </r>
    <r>
      <rPr>
        <sz val="10"/>
        <color rgb="FF000000"/>
        <rFont val="Times New Roman"/>
        <family val="1"/>
      </rPr>
      <t>(</t>
    </r>
    <r>
      <rPr>
        <sz val="10"/>
        <color rgb="FF000000"/>
        <rFont val="微軟正黑體"/>
        <family val="2"/>
        <charset val="136"/>
      </rPr>
      <t>再加工</t>
    </r>
    <r>
      <rPr>
        <sz val="10"/>
        <color rgb="FF000000"/>
        <rFont val="Times New Roman"/>
        <family val="1"/>
      </rPr>
      <t>)</t>
    </r>
  </si>
  <si>
    <t>250135</t>
  </si>
  <si>
    <r>
      <rPr>
        <sz val="10"/>
        <color rgb="FF000000"/>
        <rFont val="微軟正黑體"/>
        <family val="2"/>
        <charset val="136"/>
      </rPr>
      <t>銲接型鋼</t>
    </r>
  </si>
  <si>
    <t>250136</t>
  </si>
  <si>
    <r>
      <rPr>
        <sz val="10"/>
        <color rgb="FF000000"/>
        <rFont val="微軟正黑體"/>
        <family val="2"/>
        <charset val="136"/>
      </rPr>
      <t>雕刻金屬</t>
    </r>
  </si>
  <si>
    <t>250138</t>
  </si>
  <si>
    <r>
      <rPr>
        <sz val="10"/>
        <color rgb="FF000000"/>
        <rFont val="微軟正黑體"/>
        <family val="2"/>
        <charset val="136"/>
      </rPr>
      <t>螺絲</t>
    </r>
  </si>
  <si>
    <t>250139</t>
  </si>
  <si>
    <r>
      <rPr>
        <sz val="10"/>
        <color rgb="FF000000"/>
        <rFont val="微軟正黑體"/>
        <family val="2"/>
        <charset val="136"/>
      </rPr>
      <t>螺帽</t>
    </r>
  </si>
  <si>
    <t>250140</t>
  </si>
  <si>
    <r>
      <rPr>
        <sz val="10"/>
        <color rgb="FF000000"/>
        <rFont val="微軟正黑體"/>
        <family val="2"/>
        <charset val="136"/>
      </rPr>
      <t>螺栓</t>
    </r>
  </si>
  <si>
    <t>250141</t>
  </si>
  <si>
    <r>
      <rPr>
        <sz val="10"/>
        <color rgb="FF000000"/>
        <rFont val="微軟正黑體"/>
        <family val="2"/>
        <charset val="136"/>
      </rPr>
      <t>螺旋</t>
    </r>
  </si>
  <si>
    <t>250142</t>
  </si>
  <si>
    <r>
      <rPr>
        <sz val="10"/>
        <color rgb="FF000000"/>
        <rFont val="微軟正黑體"/>
        <family val="2"/>
        <charset val="136"/>
      </rPr>
      <t>螺旋圈</t>
    </r>
  </si>
  <si>
    <t>250143</t>
  </si>
  <si>
    <r>
      <rPr>
        <sz val="10"/>
        <color rgb="FF000000"/>
        <rFont val="微軟正黑體"/>
        <family val="2"/>
        <charset val="136"/>
      </rPr>
      <t>墊圈（華司）</t>
    </r>
  </si>
  <si>
    <t>250144</t>
  </si>
  <si>
    <r>
      <rPr>
        <sz val="10"/>
        <color rgb="FF000000"/>
        <rFont val="微軟正黑體"/>
        <family val="2"/>
        <charset val="136"/>
      </rPr>
      <t>金屬釘</t>
    </r>
  </si>
  <si>
    <t>250145</t>
  </si>
  <si>
    <r>
      <rPr>
        <sz val="10"/>
        <color rgb="FF000000"/>
        <rFont val="微軟正黑體"/>
        <family val="2"/>
        <charset val="136"/>
      </rPr>
      <t>鉚釘</t>
    </r>
  </si>
  <si>
    <t>250147</t>
  </si>
  <si>
    <r>
      <rPr>
        <sz val="10"/>
        <color rgb="FF000000"/>
        <rFont val="微軟正黑體"/>
        <family val="2"/>
        <charset val="136"/>
      </rPr>
      <t>金屬彈簧</t>
    </r>
  </si>
  <si>
    <t>250148</t>
  </si>
  <si>
    <r>
      <rPr>
        <sz val="10"/>
        <color rgb="FF000000"/>
        <rFont val="微軟正黑體"/>
        <family val="2"/>
        <charset val="136"/>
      </rPr>
      <t>扭彈簧</t>
    </r>
  </si>
  <si>
    <t>250149</t>
  </si>
  <si>
    <r>
      <rPr>
        <sz val="10"/>
        <color rgb="FF000000"/>
        <rFont val="微軟正黑體"/>
        <family val="2"/>
        <charset val="136"/>
      </rPr>
      <t>板彈簧</t>
    </r>
  </si>
  <si>
    <t>250150</t>
  </si>
  <si>
    <r>
      <rPr>
        <sz val="10"/>
        <color rgb="FF000000"/>
        <rFont val="微軟正黑體"/>
        <family val="2"/>
        <charset val="136"/>
      </rPr>
      <t>盤彈簧</t>
    </r>
  </si>
  <si>
    <t>250151</t>
  </si>
  <si>
    <r>
      <rPr>
        <sz val="10"/>
        <color rgb="FF000000"/>
        <rFont val="微軟正黑體"/>
        <family val="2"/>
        <charset val="136"/>
      </rPr>
      <t>螺旋彈簧</t>
    </r>
  </si>
  <si>
    <t>250152</t>
  </si>
  <si>
    <r>
      <rPr>
        <sz val="10"/>
        <color rgb="FF000000"/>
        <rFont val="微軟正黑體"/>
        <family val="2"/>
        <charset val="136"/>
      </rPr>
      <t>彈片</t>
    </r>
  </si>
  <si>
    <t>250153</t>
  </si>
  <si>
    <r>
      <rPr>
        <sz val="10"/>
        <color rgb="FF000000"/>
        <rFont val="微軟正黑體"/>
        <family val="2"/>
        <charset val="136"/>
      </rPr>
      <t>低碳鋼線網</t>
    </r>
  </si>
  <si>
    <t>250154</t>
  </si>
  <si>
    <r>
      <rPr>
        <sz val="10"/>
        <color rgb="FF000000"/>
        <rFont val="微軟正黑體"/>
        <family val="2"/>
        <charset val="136"/>
      </rPr>
      <t>不銹鋼線網</t>
    </r>
  </si>
  <si>
    <t>250155</t>
  </si>
  <si>
    <r>
      <rPr>
        <sz val="10"/>
        <color rgb="FF000000"/>
        <rFont val="微軟正黑體"/>
        <family val="2"/>
        <charset val="136"/>
      </rPr>
      <t>熔接鋼線網</t>
    </r>
  </si>
  <si>
    <t>250156</t>
  </si>
  <si>
    <r>
      <rPr>
        <sz val="10"/>
        <color rgb="FF000000"/>
        <rFont val="微軟正黑體"/>
        <family val="2"/>
        <charset val="136"/>
      </rPr>
      <t>熔接鋼筋網</t>
    </r>
  </si>
  <si>
    <t>250157</t>
  </si>
  <si>
    <r>
      <rPr>
        <sz val="10"/>
        <color rgb="FF000000"/>
        <rFont val="微軟正黑體"/>
        <family val="2"/>
        <charset val="136"/>
      </rPr>
      <t>刺鐵絲</t>
    </r>
  </si>
  <si>
    <t>250158</t>
  </si>
  <si>
    <r>
      <rPr>
        <sz val="10"/>
        <color rgb="FF000000"/>
        <rFont val="微軟正黑體"/>
        <family val="2"/>
        <charset val="136"/>
      </rPr>
      <t>大頭針</t>
    </r>
  </si>
  <si>
    <t>250159</t>
  </si>
  <si>
    <r>
      <rPr>
        <sz val="10"/>
        <color rgb="FF000000"/>
        <rFont val="微軟正黑體"/>
        <family val="2"/>
        <charset val="136"/>
      </rPr>
      <t>迴形針</t>
    </r>
  </si>
  <si>
    <t>250160</t>
  </si>
  <si>
    <r>
      <rPr>
        <sz val="10"/>
        <color rgb="FF000000"/>
        <rFont val="微軟正黑體"/>
        <family val="2"/>
        <charset val="136"/>
      </rPr>
      <t>釘書針</t>
    </r>
  </si>
  <si>
    <t>250161</t>
  </si>
  <si>
    <r>
      <rPr>
        <sz val="10"/>
        <color rgb="FF000000"/>
        <rFont val="微軟正黑體"/>
        <family val="2"/>
        <charset val="136"/>
      </rPr>
      <t>裝訂針</t>
    </r>
  </si>
  <si>
    <t>250162</t>
  </si>
  <si>
    <r>
      <rPr>
        <sz val="10"/>
        <color rgb="FF000000"/>
        <rFont val="微軟正黑體"/>
        <family val="2"/>
        <charset val="136"/>
      </rPr>
      <t>圖釘</t>
    </r>
  </si>
  <si>
    <t>250163</t>
  </si>
  <si>
    <r>
      <rPr>
        <sz val="10"/>
        <color rgb="FF000000"/>
        <rFont val="微軟正黑體"/>
        <family val="2"/>
        <charset val="136"/>
      </rPr>
      <t>縫釘</t>
    </r>
  </si>
  <si>
    <t>250164</t>
  </si>
  <si>
    <r>
      <rPr>
        <sz val="10"/>
        <color rgb="FF000000"/>
        <rFont val="微軟正黑體"/>
        <family val="2"/>
        <charset val="136"/>
      </rPr>
      <t>縫針</t>
    </r>
  </si>
  <si>
    <t>250165</t>
  </si>
  <si>
    <r>
      <rPr>
        <sz val="10"/>
        <color rgb="FF000000"/>
        <rFont val="微軟正黑體"/>
        <family val="2"/>
        <charset val="136"/>
      </rPr>
      <t>鋼鐵鏈</t>
    </r>
  </si>
  <si>
    <t>250166</t>
  </si>
  <si>
    <r>
      <rPr>
        <sz val="10"/>
        <color rgb="FF000000"/>
        <rFont val="微軟正黑體"/>
        <family val="2"/>
        <charset val="136"/>
      </rPr>
      <t>鏈條</t>
    </r>
  </si>
  <si>
    <t>250167</t>
  </si>
  <si>
    <r>
      <rPr>
        <sz val="10"/>
        <color rgb="FF000000"/>
        <rFont val="微軟正黑體"/>
        <family val="2"/>
        <charset val="136"/>
      </rPr>
      <t>鐵絲製品</t>
    </r>
  </si>
  <si>
    <t>250168</t>
  </si>
  <si>
    <r>
      <rPr>
        <sz val="10"/>
        <color rgb="FF000000"/>
        <rFont val="微軟正黑體"/>
        <family val="2"/>
        <charset val="136"/>
      </rPr>
      <t>金屬別針</t>
    </r>
  </si>
  <si>
    <t>250169</t>
  </si>
  <si>
    <r>
      <rPr>
        <sz val="10"/>
        <color rgb="FF000000"/>
        <rFont val="微軟正黑體"/>
        <family val="2"/>
        <charset val="136"/>
      </rPr>
      <t>金屬籬網</t>
    </r>
  </si>
  <si>
    <t>250170</t>
  </si>
  <si>
    <r>
      <rPr>
        <sz val="10"/>
        <color rgb="FF000000"/>
        <rFont val="微軟正黑體"/>
        <family val="2"/>
        <charset val="136"/>
      </rPr>
      <t>金屬髮夾</t>
    </r>
  </si>
  <si>
    <t>250171</t>
  </si>
  <si>
    <r>
      <rPr>
        <sz val="10"/>
        <color rgb="FF000000"/>
        <rFont val="微軟正黑體"/>
        <family val="2"/>
        <charset val="136"/>
      </rPr>
      <t>金屬珠鏈</t>
    </r>
  </si>
  <si>
    <t>250172</t>
  </si>
  <si>
    <r>
      <rPr>
        <sz val="10"/>
        <color rgb="FF000000"/>
        <rFont val="微軟正黑體"/>
        <family val="2"/>
        <charset val="136"/>
      </rPr>
      <t>金屬鉤針</t>
    </r>
  </si>
  <si>
    <t>250173</t>
  </si>
  <si>
    <r>
      <rPr>
        <sz val="10"/>
        <color rgb="FF000000"/>
        <rFont val="微軟正黑體"/>
        <family val="2"/>
        <charset val="136"/>
      </rPr>
      <t>金屬衣架</t>
    </r>
  </si>
  <si>
    <t>250174</t>
  </si>
  <si>
    <r>
      <rPr>
        <sz val="10"/>
        <color rgb="FF000000"/>
        <rFont val="微軟正黑體"/>
        <family val="2"/>
        <charset val="136"/>
      </rPr>
      <t>金屬紙夾</t>
    </r>
  </si>
  <si>
    <t>250175</t>
  </si>
  <si>
    <r>
      <rPr>
        <sz val="10"/>
        <color rgb="FF000000"/>
        <rFont val="微軟正黑體"/>
        <family val="2"/>
        <charset val="136"/>
      </rPr>
      <t>金屬柵格</t>
    </r>
  </si>
  <si>
    <t>250176</t>
  </si>
  <si>
    <r>
      <rPr>
        <sz val="10"/>
        <color rgb="FF000000"/>
        <rFont val="微軟正黑體"/>
        <family val="2"/>
        <charset val="136"/>
      </rPr>
      <t>金屬絲扭製品</t>
    </r>
  </si>
  <si>
    <t>250178</t>
  </si>
  <si>
    <r>
      <rPr>
        <sz val="10"/>
        <color rgb="FF000000"/>
        <rFont val="微軟正黑體"/>
        <family val="2"/>
        <charset val="136"/>
      </rPr>
      <t>鋁軟管</t>
    </r>
  </si>
  <si>
    <t>250179</t>
  </si>
  <si>
    <r>
      <rPr>
        <sz val="10"/>
        <color rgb="FF000000"/>
        <rFont val="微軟正黑體"/>
        <family val="2"/>
        <charset val="136"/>
      </rPr>
      <t>鋁器皿</t>
    </r>
  </si>
  <si>
    <t>250180</t>
  </si>
  <si>
    <r>
      <rPr>
        <sz val="10"/>
        <color rgb="FF000000"/>
        <rFont val="微軟正黑體"/>
        <family val="2"/>
        <charset val="136"/>
      </rPr>
      <t>鋁管配件</t>
    </r>
    <r>
      <rPr>
        <sz val="10"/>
        <color rgb="FF000000"/>
        <rFont val="Times New Roman"/>
        <family val="1"/>
      </rPr>
      <t>(</t>
    </r>
    <r>
      <rPr>
        <sz val="10"/>
        <color rgb="FF000000"/>
        <rFont val="微軟正黑體"/>
        <family val="2"/>
        <charset val="136"/>
      </rPr>
      <t>含接頭、肘管、套管</t>
    </r>
    <r>
      <rPr>
        <sz val="10"/>
        <color rgb="FF000000"/>
        <rFont val="Times New Roman"/>
        <family val="1"/>
      </rPr>
      <t>)</t>
    </r>
  </si>
  <si>
    <t>250182</t>
  </si>
  <si>
    <r>
      <rPr>
        <sz val="10"/>
        <color rgb="FF000000"/>
        <rFont val="微軟正黑體"/>
        <family val="2"/>
        <charset val="136"/>
      </rPr>
      <t>銅管配件</t>
    </r>
    <r>
      <rPr>
        <sz val="10"/>
        <color rgb="FF000000"/>
        <rFont val="Times New Roman"/>
        <family val="1"/>
      </rPr>
      <t>(</t>
    </r>
    <r>
      <rPr>
        <sz val="10"/>
        <color rgb="FF000000"/>
        <rFont val="微軟正黑體"/>
        <family val="2"/>
        <charset val="136"/>
      </rPr>
      <t>含接頭、肘管、套管</t>
    </r>
    <r>
      <rPr>
        <sz val="10"/>
        <color rgb="FF000000"/>
        <rFont val="Times New Roman"/>
        <family val="1"/>
      </rPr>
      <t>)</t>
    </r>
  </si>
  <si>
    <t>250184</t>
  </si>
  <si>
    <r>
      <rPr>
        <sz val="10"/>
        <color rgb="FF000000"/>
        <rFont val="微軟正黑體"/>
        <family val="2"/>
        <charset val="136"/>
      </rPr>
      <t>鋼鐵用電銲被覆銲條</t>
    </r>
  </si>
  <si>
    <t>250185</t>
  </si>
  <si>
    <r>
      <rPr>
        <sz val="10"/>
        <color rgb="FF000000"/>
        <rFont val="微軟正黑體"/>
        <family val="2"/>
        <charset val="136"/>
      </rPr>
      <t>鋼鐵用銲線與銲帶</t>
    </r>
  </si>
  <si>
    <t>250186</t>
  </si>
  <si>
    <r>
      <rPr>
        <sz val="10"/>
        <color rgb="FF000000"/>
        <rFont val="微軟正黑體"/>
        <family val="2"/>
        <charset val="136"/>
      </rPr>
      <t>鋁及鋁合金電銲用金屬銲材</t>
    </r>
  </si>
  <si>
    <t>250187</t>
  </si>
  <si>
    <r>
      <rPr>
        <sz val="10"/>
        <color rgb="FF000000"/>
        <rFont val="微軟正黑體"/>
        <family val="2"/>
        <charset val="136"/>
      </rPr>
      <t>銲錫</t>
    </r>
  </si>
  <si>
    <t>250188</t>
  </si>
  <si>
    <r>
      <rPr>
        <sz val="10"/>
        <color rgb="FF000000"/>
        <rFont val="微軟正黑體"/>
        <family val="2"/>
        <charset val="136"/>
      </rPr>
      <t>釬銲用</t>
    </r>
    <r>
      <rPr>
        <sz val="10"/>
        <color rgb="FF000000"/>
        <rFont val="Times New Roman"/>
        <family val="1"/>
      </rPr>
      <t>(</t>
    </r>
    <r>
      <rPr>
        <sz val="10"/>
        <color rgb="FF000000"/>
        <rFont val="微軟正黑體"/>
        <family val="2"/>
        <charset val="136"/>
      </rPr>
      <t>硬、軟銲</t>
    </r>
    <r>
      <rPr>
        <sz val="10"/>
        <color rgb="FF000000"/>
        <rFont val="Times New Roman"/>
        <family val="1"/>
      </rPr>
      <t>)</t>
    </r>
    <r>
      <rPr>
        <sz val="10"/>
        <color rgb="FF000000"/>
        <rFont val="微軟正黑體"/>
        <family val="2"/>
        <charset val="136"/>
      </rPr>
      <t>金屬銲材</t>
    </r>
  </si>
  <si>
    <t>250189</t>
  </si>
  <si>
    <r>
      <rPr>
        <sz val="10"/>
        <color rgb="FF000000"/>
        <rFont val="微軟正黑體"/>
        <family val="2"/>
        <charset val="136"/>
      </rPr>
      <t>噴銲及其他銲法用金屬粉</t>
    </r>
  </si>
  <si>
    <t>250190</t>
  </si>
  <si>
    <r>
      <rPr>
        <sz val="10"/>
        <color rgb="FF000000"/>
        <rFont val="微軟正黑體"/>
        <family val="2"/>
        <charset val="136"/>
      </rPr>
      <t>銲絲</t>
    </r>
  </si>
  <si>
    <t>250191</t>
  </si>
  <si>
    <r>
      <rPr>
        <sz val="10"/>
        <color rgb="FF000000"/>
        <rFont val="微軟正黑體"/>
        <family val="2"/>
        <charset val="136"/>
      </rPr>
      <t>銲條、棒</t>
    </r>
  </si>
  <si>
    <t>250192</t>
  </si>
  <si>
    <r>
      <rPr>
        <sz val="10"/>
        <color rgb="FF000000"/>
        <rFont val="微軟正黑體"/>
        <family val="2"/>
        <charset val="136"/>
      </rPr>
      <t>金屬掛鉤</t>
    </r>
  </si>
  <si>
    <t>250193</t>
  </si>
  <si>
    <r>
      <rPr>
        <sz val="10"/>
        <color rgb="FF000000"/>
        <rFont val="微軟正黑體"/>
        <family val="2"/>
        <charset val="136"/>
      </rPr>
      <t>金屬軟管</t>
    </r>
    <r>
      <rPr>
        <sz val="10"/>
        <color rgb="FF000000"/>
        <rFont val="Times New Roman"/>
        <family val="1"/>
      </rPr>
      <t>(</t>
    </r>
    <r>
      <rPr>
        <sz val="10"/>
        <color rgb="FF000000"/>
        <rFont val="微軟正黑體"/>
        <family val="2"/>
        <charset val="136"/>
      </rPr>
      <t>不含鋁管</t>
    </r>
    <r>
      <rPr>
        <sz val="10"/>
        <color rgb="FF000000"/>
        <rFont val="Times New Roman"/>
        <family val="1"/>
      </rPr>
      <t>)</t>
    </r>
  </si>
  <si>
    <t>250194</t>
  </si>
  <si>
    <r>
      <rPr>
        <sz val="10"/>
        <color rgb="FF000000"/>
        <rFont val="微軟正黑體"/>
        <family val="2"/>
        <charset val="136"/>
      </rPr>
      <t>金屬瓶蓋</t>
    </r>
  </si>
  <si>
    <t>250195</t>
  </si>
  <si>
    <r>
      <rPr>
        <sz val="10"/>
        <color rgb="FF000000"/>
        <rFont val="微軟正黑體"/>
        <family val="2"/>
        <charset val="136"/>
      </rPr>
      <t>金屬鈴</t>
    </r>
  </si>
  <si>
    <t>250196</t>
  </si>
  <si>
    <r>
      <rPr>
        <sz val="10"/>
        <color rgb="FF000000"/>
        <rFont val="微軟正黑體"/>
        <family val="2"/>
        <charset val="136"/>
      </rPr>
      <t>金屬馬具</t>
    </r>
  </si>
  <si>
    <t>250197</t>
  </si>
  <si>
    <r>
      <rPr>
        <sz val="10"/>
        <color rgb="FF000000"/>
        <rFont val="微軟正黑體"/>
        <family val="2"/>
        <charset val="136"/>
      </rPr>
      <t>金屬溜槽</t>
    </r>
  </si>
  <si>
    <t>250198</t>
  </si>
  <si>
    <r>
      <rPr>
        <sz val="10"/>
        <color rgb="FF000000"/>
        <rFont val="微軟正黑體"/>
        <family val="2"/>
        <charset val="136"/>
      </rPr>
      <t>金屬鐐銬</t>
    </r>
  </si>
  <si>
    <t>250199</t>
  </si>
  <si>
    <r>
      <rPr>
        <sz val="10"/>
        <color rgb="FF000000"/>
        <rFont val="微軟正黑體"/>
        <family val="2"/>
        <charset val="136"/>
      </rPr>
      <t>其他銲接用金屬材料</t>
    </r>
  </si>
  <si>
    <t>250200</t>
  </si>
  <si>
    <r>
      <rPr>
        <sz val="10"/>
        <color rgb="FF000000"/>
        <rFont val="微軟正黑體"/>
        <family val="2"/>
        <charset val="136"/>
      </rPr>
      <t>金屬滑輪</t>
    </r>
  </si>
  <si>
    <t>250201</t>
  </si>
  <si>
    <r>
      <rPr>
        <sz val="10"/>
        <color rgb="FF000000"/>
        <rFont val="微軟正黑體"/>
        <family val="2"/>
        <charset val="136"/>
      </rPr>
      <t>金屬亮片</t>
    </r>
  </si>
  <si>
    <t>250202</t>
  </si>
  <si>
    <r>
      <rPr>
        <sz val="10"/>
        <color rgb="FF000000"/>
        <rFont val="微軟正黑體"/>
        <family val="2"/>
        <charset val="136"/>
      </rPr>
      <t>金屬鞋楦</t>
    </r>
  </si>
  <si>
    <t>250203</t>
  </si>
  <si>
    <r>
      <rPr>
        <sz val="10"/>
        <color rgb="FF000000"/>
        <rFont val="微軟正黑體"/>
        <family val="2"/>
        <charset val="136"/>
      </rPr>
      <t>金屬牌籤</t>
    </r>
  </si>
  <si>
    <t>250204</t>
  </si>
  <si>
    <r>
      <rPr>
        <sz val="10"/>
        <color rgb="FF000000"/>
        <rFont val="微軟正黑體"/>
        <family val="2"/>
        <charset val="136"/>
      </rPr>
      <t>金屬把手</t>
    </r>
  </si>
  <si>
    <t>250205</t>
  </si>
  <si>
    <r>
      <rPr>
        <sz val="10"/>
        <color rgb="FF000000"/>
        <rFont val="微軟正黑體"/>
        <family val="2"/>
        <charset val="136"/>
      </rPr>
      <t>金屬灌溉管</t>
    </r>
  </si>
  <si>
    <t>250206</t>
  </si>
  <si>
    <r>
      <rPr>
        <sz val="10"/>
        <color rgb="FF000000"/>
        <rFont val="微軟正黑體"/>
        <family val="2"/>
        <charset val="136"/>
      </rPr>
      <t>金屬通氣口</t>
    </r>
  </si>
  <si>
    <t>250207</t>
  </si>
  <si>
    <r>
      <rPr>
        <sz val="10"/>
        <color rgb="FF000000"/>
        <rFont val="微軟正黑體"/>
        <family val="2"/>
        <charset val="136"/>
      </rPr>
      <t>金屬浴缸及臉盆</t>
    </r>
  </si>
  <si>
    <t>250208</t>
  </si>
  <si>
    <r>
      <rPr>
        <sz val="10"/>
        <color rgb="FF000000"/>
        <rFont val="微軟正黑體"/>
        <family val="2"/>
        <charset val="136"/>
      </rPr>
      <t>金屬煙灰缸、碟</t>
    </r>
  </si>
  <si>
    <t>250209</t>
  </si>
  <si>
    <r>
      <rPr>
        <sz val="10"/>
        <color rgb="FF000000"/>
        <rFont val="微軟正黑體"/>
        <family val="2"/>
        <charset val="136"/>
      </rPr>
      <t>移動式金屬梯</t>
    </r>
  </si>
  <si>
    <t>250210</t>
  </si>
  <si>
    <r>
      <rPr>
        <sz val="10"/>
        <color rgb="FF000000"/>
        <rFont val="微軟正黑體"/>
        <family val="2"/>
        <charset val="136"/>
      </rPr>
      <t>鋼球、鋼珠</t>
    </r>
  </si>
  <si>
    <t>250211</t>
  </si>
  <si>
    <r>
      <rPr>
        <sz val="10"/>
        <color rgb="FF000000"/>
        <rFont val="微軟正黑體"/>
        <family val="2"/>
        <charset val="136"/>
      </rPr>
      <t>鋼管配件</t>
    </r>
  </si>
  <si>
    <t>250212</t>
  </si>
  <si>
    <r>
      <rPr>
        <sz val="10"/>
        <color rgb="FF000000"/>
        <rFont val="微軟正黑體"/>
        <family val="2"/>
        <charset val="136"/>
      </rPr>
      <t>金屬餐具</t>
    </r>
    <r>
      <rPr>
        <sz val="10"/>
        <color rgb="FF000000"/>
        <rFont val="Times New Roman"/>
        <family val="1"/>
      </rPr>
      <t>(</t>
    </r>
    <r>
      <rPr>
        <sz val="10"/>
        <color rgb="FF000000"/>
        <rFont val="微軟正黑體"/>
        <family val="2"/>
        <charset val="136"/>
      </rPr>
      <t>不含鋁器皿</t>
    </r>
    <r>
      <rPr>
        <sz val="10"/>
        <color rgb="FF000000"/>
        <rFont val="Times New Roman"/>
        <family val="1"/>
      </rPr>
      <t>)</t>
    </r>
  </si>
  <si>
    <t>250213</t>
  </si>
  <si>
    <r>
      <rPr>
        <sz val="10"/>
        <color rgb="FF000000"/>
        <rFont val="微軟正黑體"/>
        <family val="2"/>
        <charset val="136"/>
      </rPr>
      <t>保險箱</t>
    </r>
  </si>
  <si>
    <t>250214</t>
  </si>
  <si>
    <r>
      <rPr>
        <sz val="10"/>
        <color rgb="FF000000"/>
        <rFont val="微軟正黑體"/>
        <family val="2"/>
        <charset val="136"/>
      </rPr>
      <t>紡錘</t>
    </r>
  </si>
  <si>
    <t>250215</t>
  </si>
  <si>
    <r>
      <rPr>
        <sz val="10"/>
        <color rgb="FF000000"/>
        <rFont val="微軟正黑體"/>
        <family val="2"/>
        <charset val="136"/>
      </rPr>
      <t>帶鈕</t>
    </r>
  </si>
  <si>
    <t>250216</t>
  </si>
  <si>
    <r>
      <rPr>
        <sz val="10"/>
        <color rgb="FF000000"/>
        <rFont val="微軟正黑體"/>
        <family val="2"/>
        <charset val="136"/>
      </rPr>
      <t>鉛字鑄製</t>
    </r>
  </si>
  <si>
    <t>250217</t>
  </si>
  <si>
    <r>
      <rPr>
        <sz val="10"/>
        <color rgb="FF000000"/>
        <rFont val="微軟正黑體"/>
        <family val="2"/>
        <charset val="136"/>
      </rPr>
      <t>打包鋼帶</t>
    </r>
  </si>
  <si>
    <t>250218</t>
  </si>
  <si>
    <r>
      <rPr>
        <sz val="10"/>
        <color rgb="FF000000"/>
        <rFont val="微軟正黑體"/>
        <family val="2"/>
        <charset val="136"/>
      </rPr>
      <t>鋅角</t>
    </r>
  </si>
  <si>
    <t>250219</t>
  </si>
  <si>
    <r>
      <rPr>
        <sz val="10"/>
        <color rgb="FF000000"/>
        <rFont val="微軟正黑體"/>
        <family val="2"/>
        <charset val="136"/>
      </rPr>
      <t>鋼盔</t>
    </r>
  </si>
  <si>
    <t>250220</t>
  </si>
  <si>
    <r>
      <rPr>
        <sz val="10"/>
        <color rgb="FF000000"/>
        <rFont val="微軟正黑體"/>
        <family val="2"/>
        <charset val="136"/>
      </rPr>
      <t>徽章</t>
    </r>
  </si>
  <si>
    <t>250221</t>
  </si>
  <si>
    <r>
      <rPr>
        <sz val="10"/>
        <color rgb="FF000000"/>
        <rFont val="微軟正黑體"/>
        <family val="2"/>
        <charset val="136"/>
      </rPr>
      <t>環眼</t>
    </r>
  </si>
  <si>
    <t>250222</t>
  </si>
  <si>
    <r>
      <rPr>
        <sz val="10"/>
        <color rgb="FF000000"/>
        <rFont val="微軟正黑體"/>
        <family val="2"/>
        <charset val="136"/>
      </rPr>
      <t>關門器</t>
    </r>
  </si>
  <si>
    <t>250223</t>
  </si>
  <si>
    <r>
      <rPr>
        <sz val="10"/>
        <color rgb="FF000000"/>
        <rFont val="微軟正黑體"/>
        <family val="2"/>
        <charset val="136"/>
      </rPr>
      <t>警鐘</t>
    </r>
  </si>
  <si>
    <t>250224</t>
  </si>
  <si>
    <r>
      <rPr>
        <sz val="10"/>
        <color rgb="FF000000"/>
        <rFont val="微軟正黑體"/>
        <family val="2"/>
        <charset val="136"/>
      </rPr>
      <t>鐵皮通風管</t>
    </r>
  </si>
  <si>
    <t>250225</t>
  </si>
  <si>
    <r>
      <rPr>
        <sz val="10"/>
        <color rgb="FF000000"/>
        <rFont val="微軟正黑體"/>
        <family val="2"/>
        <charset val="136"/>
      </rPr>
      <t>鐵皮導水管</t>
    </r>
  </si>
  <si>
    <t>250226</t>
  </si>
  <si>
    <r>
      <rPr>
        <sz val="10"/>
        <color rgb="FF000000"/>
        <rFont val="微軟正黑體"/>
        <family val="2"/>
        <charset val="136"/>
      </rPr>
      <t>蹄鐵</t>
    </r>
  </si>
  <si>
    <t>250227</t>
  </si>
  <si>
    <r>
      <rPr>
        <sz val="10"/>
        <color rgb="FF000000"/>
        <rFont val="微軟正黑體"/>
        <family val="2"/>
        <charset val="136"/>
      </rPr>
      <t>磁鐵</t>
    </r>
  </si>
  <si>
    <t>250228</t>
  </si>
  <si>
    <r>
      <rPr>
        <sz val="10"/>
        <color rgb="FF000000"/>
        <rFont val="微軟正黑體"/>
        <family val="2"/>
        <charset val="136"/>
      </rPr>
      <t>螺槳</t>
    </r>
  </si>
  <si>
    <t>250229</t>
  </si>
  <si>
    <r>
      <rPr>
        <sz val="10"/>
        <color rgb="FF000000"/>
        <rFont val="微軟正黑體"/>
        <family val="2"/>
        <charset val="136"/>
      </rPr>
      <t>船錨</t>
    </r>
  </si>
  <si>
    <t>250230</t>
  </si>
  <si>
    <r>
      <rPr>
        <sz val="10"/>
        <color rgb="FF000000"/>
        <rFont val="微軟正黑體"/>
        <family val="2"/>
        <charset val="136"/>
      </rPr>
      <t>體育用槍及彈藥</t>
    </r>
  </si>
  <si>
    <t>250231</t>
  </si>
  <si>
    <r>
      <rPr>
        <sz val="10"/>
        <color rgb="FF000000"/>
        <rFont val="微軟正黑體"/>
        <family val="2"/>
        <charset val="136"/>
      </rPr>
      <t>武器及彈藥</t>
    </r>
  </si>
  <si>
    <t>250232</t>
  </si>
  <si>
    <r>
      <rPr>
        <sz val="10"/>
        <color rgb="FF000000"/>
        <rFont val="微軟正黑體"/>
        <family val="2"/>
        <charset val="136"/>
      </rPr>
      <t>矽氧樹脂，流體／片</t>
    </r>
  </si>
  <si>
    <t>250299</t>
  </si>
  <si>
    <r>
      <rPr>
        <sz val="10"/>
        <color rgb="FF000000"/>
        <rFont val="微軟正黑體"/>
        <family val="2"/>
        <charset val="136"/>
      </rPr>
      <t>其他扳手</t>
    </r>
  </si>
  <si>
    <t>250399</t>
  </si>
  <si>
    <r>
      <rPr>
        <sz val="10"/>
        <color rgb="FF000000"/>
        <rFont val="微軟正黑體"/>
        <family val="2"/>
        <charset val="136"/>
      </rPr>
      <t>其他手工具</t>
    </r>
  </si>
  <si>
    <t>250499</t>
  </si>
  <si>
    <r>
      <rPr>
        <sz val="10"/>
        <color rgb="FF000000"/>
        <rFont val="微軟正黑體"/>
        <family val="2"/>
        <charset val="136"/>
      </rPr>
      <t>其他模具</t>
    </r>
  </si>
  <si>
    <t>250599</t>
  </si>
  <si>
    <r>
      <rPr>
        <sz val="10"/>
        <color rgb="FF000000"/>
        <rFont val="微軟正黑體"/>
        <family val="2"/>
        <charset val="136"/>
      </rPr>
      <t>其他金屬結構</t>
    </r>
  </si>
  <si>
    <t>250699</t>
  </si>
  <si>
    <r>
      <rPr>
        <sz val="10"/>
        <color rgb="FF000000"/>
        <rFont val="微軟正黑體"/>
        <family val="2"/>
        <charset val="136"/>
      </rPr>
      <t>其他金屬建築組件</t>
    </r>
  </si>
  <si>
    <t>250799</t>
  </si>
  <si>
    <r>
      <rPr>
        <sz val="10"/>
        <color rgb="FF000000"/>
        <rFont val="微軟正黑體"/>
        <family val="2"/>
        <charset val="136"/>
      </rPr>
      <t>其他金屬容器</t>
    </r>
  </si>
  <si>
    <r>
      <rPr>
        <sz val="10"/>
        <color rgb="FF000000"/>
        <rFont val="微軟正黑體"/>
        <family val="2"/>
        <charset val="136"/>
      </rPr>
      <t>其他鋼鍛件</t>
    </r>
  </si>
  <si>
    <r>
      <rPr>
        <sz val="10"/>
        <color rgb="FF000000"/>
        <rFont val="微軟正黑體"/>
        <family val="2"/>
        <charset val="136"/>
      </rPr>
      <t>其他金屬鍛造品</t>
    </r>
  </si>
  <si>
    <t>251099</t>
  </si>
  <si>
    <r>
      <rPr>
        <sz val="10"/>
        <color rgb="FF000000"/>
        <rFont val="微軟正黑體"/>
        <family val="2"/>
        <charset val="136"/>
      </rPr>
      <t>其他金屬表面處理</t>
    </r>
  </si>
  <si>
    <t>251199</t>
  </si>
  <si>
    <r>
      <rPr>
        <sz val="10"/>
        <color rgb="FF000000"/>
        <rFont val="微軟正黑體"/>
        <family val="2"/>
        <charset val="136"/>
      </rPr>
      <t>其他金屬製品表面處理</t>
    </r>
  </si>
  <si>
    <t>251299</t>
  </si>
  <si>
    <r>
      <rPr>
        <sz val="10"/>
        <color rgb="FF000000"/>
        <rFont val="微軟正黑體"/>
        <family val="2"/>
        <charset val="136"/>
      </rPr>
      <t>其他銲接鋼管</t>
    </r>
  </si>
  <si>
    <t>251399</t>
  </si>
  <si>
    <r>
      <rPr>
        <sz val="10"/>
        <color rgb="FF000000"/>
        <rFont val="微軟正黑體"/>
        <family val="2"/>
        <charset val="136"/>
      </rPr>
      <t>其他金屬加工處理</t>
    </r>
  </si>
  <si>
    <t>251499</t>
  </si>
  <si>
    <r>
      <rPr>
        <sz val="10"/>
        <color rgb="FF000000"/>
        <rFont val="微軟正黑體"/>
        <family val="2"/>
        <charset val="136"/>
      </rPr>
      <t>其他螺絲類產品</t>
    </r>
  </si>
  <si>
    <t>251599</t>
  </si>
  <si>
    <r>
      <rPr>
        <sz val="10"/>
        <color rgb="FF000000"/>
        <rFont val="微軟正黑體"/>
        <family val="2"/>
        <charset val="136"/>
      </rPr>
      <t>其他金屬線製品</t>
    </r>
  </si>
  <si>
    <t>251699</t>
  </si>
  <si>
    <r>
      <rPr>
        <sz val="10"/>
        <color rgb="FF000000"/>
        <rFont val="微軟正黑體"/>
        <family val="2"/>
        <charset val="136"/>
      </rPr>
      <t>其他鋁製品</t>
    </r>
  </si>
  <si>
    <t>251799</t>
  </si>
  <si>
    <r>
      <rPr>
        <sz val="10"/>
        <color rgb="FF000000"/>
        <rFont val="微軟正黑體"/>
        <family val="2"/>
        <charset val="136"/>
      </rPr>
      <t>其他銅製品</t>
    </r>
  </si>
  <si>
    <t>251899</t>
  </si>
  <si>
    <r>
      <rPr>
        <sz val="10"/>
        <color rgb="FF000000"/>
        <rFont val="微軟正黑體"/>
        <family val="2"/>
        <charset val="136"/>
      </rPr>
      <t>其他金屬電銲用金屬銲材</t>
    </r>
  </si>
  <si>
    <t>251999</t>
  </si>
  <si>
    <r>
      <rPr>
        <sz val="10"/>
        <color rgb="FF000000"/>
        <rFont val="微軟正黑體"/>
        <family val="2"/>
        <charset val="136"/>
      </rPr>
      <t>其他未列名金屬製品</t>
    </r>
  </si>
  <si>
    <r>
      <rPr>
        <sz val="10"/>
        <color rgb="FF000000"/>
        <rFont val="微軟正黑體"/>
        <family val="2"/>
        <charset val="136"/>
      </rPr>
      <t>拋光矽晶圓</t>
    </r>
    <r>
      <rPr>
        <sz val="10"/>
        <color rgb="FF000000"/>
        <rFont val="Times New Roman"/>
        <family val="1"/>
      </rPr>
      <t>(</t>
    </r>
    <r>
      <rPr>
        <sz val="10"/>
        <color rgb="FF000000"/>
        <rFont val="微軟正黑體"/>
        <family val="2"/>
        <charset val="136"/>
      </rPr>
      <t>材料</t>
    </r>
    <r>
      <rPr>
        <sz val="10"/>
        <color rgb="FF000000"/>
        <rFont val="Times New Roman"/>
        <family val="1"/>
      </rPr>
      <t>)</t>
    </r>
  </si>
  <si>
    <t>260002</t>
  </si>
  <si>
    <r>
      <rPr>
        <sz val="10"/>
        <color rgb="FF000000"/>
        <rFont val="微軟正黑體"/>
        <family val="2"/>
        <charset val="136"/>
      </rPr>
      <t>磊晶矽晶圓</t>
    </r>
    <r>
      <rPr>
        <sz val="10"/>
        <color rgb="FF000000"/>
        <rFont val="Times New Roman"/>
        <family val="1"/>
      </rPr>
      <t>(</t>
    </r>
    <r>
      <rPr>
        <sz val="10"/>
        <color rgb="FF000000"/>
        <rFont val="微軟正黑體"/>
        <family val="2"/>
        <charset val="136"/>
      </rPr>
      <t>材料</t>
    </r>
    <r>
      <rPr>
        <sz val="10"/>
        <color rgb="FF000000"/>
        <rFont val="Times New Roman"/>
        <family val="1"/>
      </rPr>
      <t>)</t>
    </r>
  </si>
  <si>
    <r>
      <rPr>
        <sz val="10"/>
        <color rgb="FF000000"/>
        <rFont val="微軟正黑體"/>
        <family val="2"/>
        <charset val="136"/>
      </rPr>
      <t>光罩</t>
    </r>
  </si>
  <si>
    <r>
      <t>MOS</t>
    </r>
    <r>
      <rPr>
        <sz val="10"/>
        <color rgb="FF000000"/>
        <rFont val="微軟正黑體"/>
        <family val="2"/>
        <charset val="136"/>
      </rPr>
      <t>動態隨機存取記憶體</t>
    </r>
  </si>
  <si>
    <r>
      <t>MOS</t>
    </r>
    <r>
      <rPr>
        <sz val="10"/>
        <color rgb="FF000000"/>
        <rFont val="微軟正黑體"/>
        <family val="2"/>
        <charset val="136"/>
      </rPr>
      <t>靜態隨機存取記憶體</t>
    </r>
  </si>
  <si>
    <r>
      <t>MOS</t>
    </r>
    <r>
      <rPr>
        <sz val="10"/>
        <color rgb="FF000000"/>
        <rFont val="微軟正黑體"/>
        <family val="2"/>
        <charset val="136"/>
      </rPr>
      <t>唯讀記憶體</t>
    </r>
  </si>
  <si>
    <t>260007</t>
  </si>
  <si>
    <r>
      <t>MOS</t>
    </r>
    <r>
      <rPr>
        <sz val="10"/>
        <color rgb="FF000000"/>
        <rFont val="微軟正黑體"/>
        <family val="2"/>
        <charset val="136"/>
      </rPr>
      <t>快閃記憶體</t>
    </r>
  </si>
  <si>
    <t>260008</t>
  </si>
  <si>
    <r>
      <t>MOS</t>
    </r>
    <r>
      <rPr>
        <sz val="10"/>
        <color rgb="FF000000"/>
        <rFont val="微軟正黑體"/>
        <family val="2"/>
        <charset val="136"/>
      </rPr>
      <t>數位式標準邏輯</t>
    </r>
    <r>
      <rPr>
        <sz val="10"/>
        <color rgb="FF000000"/>
        <rFont val="Times New Roman"/>
        <family val="1"/>
      </rPr>
      <t>IC(</t>
    </r>
    <r>
      <rPr>
        <sz val="10"/>
        <color rgb="FF000000"/>
        <rFont val="微軟正黑體"/>
        <family val="2"/>
        <charset val="136"/>
      </rPr>
      <t>含晶片</t>
    </r>
    <r>
      <rPr>
        <sz val="10"/>
        <color rgb="FF000000"/>
        <rFont val="Times New Roman"/>
        <family val="1"/>
      </rPr>
      <t>)</t>
    </r>
  </si>
  <si>
    <r>
      <t>MOS</t>
    </r>
    <r>
      <rPr>
        <sz val="10"/>
        <color rgb="FF000000"/>
        <rFont val="微軟正黑體"/>
        <family val="2"/>
        <charset val="136"/>
      </rPr>
      <t>數位式微元件</t>
    </r>
    <r>
      <rPr>
        <sz val="10"/>
        <color rgb="FF000000"/>
        <rFont val="Times New Roman"/>
        <family val="1"/>
      </rPr>
      <t>IC(</t>
    </r>
    <r>
      <rPr>
        <sz val="10"/>
        <color rgb="FF000000"/>
        <rFont val="微軟正黑體"/>
        <family val="2"/>
        <charset val="136"/>
      </rPr>
      <t>含晶片</t>
    </r>
    <r>
      <rPr>
        <sz val="10"/>
        <color rgb="FF000000"/>
        <rFont val="Times New Roman"/>
        <family val="1"/>
      </rPr>
      <t>)</t>
    </r>
  </si>
  <si>
    <t>260010</t>
  </si>
  <si>
    <r>
      <t>MOS</t>
    </r>
    <r>
      <rPr>
        <sz val="10"/>
        <color rgb="FF000000"/>
        <rFont val="微軟正黑體"/>
        <family val="2"/>
        <charset val="136"/>
      </rPr>
      <t>數位式特殊應用</t>
    </r>
    <r>
      <rPr>
        <sz val="10"/>
        <color rgb="FF000000"/>
        <rFont val="Times New Roman"/>
        <family val="1"/>
      </rPr>
      <t>IC(</t>
    </r>
    <r>
      <rPr>
        <sz val="10"/>
        <color rgb="FF000000"/>
        <rFont val="微軟正黑體"/>
        <family val="2"/>
        <charset val="136"/>
      </rPr>
      <t>含晶片</t>
    </r>
    <r>
      <rPr>
        <sz val="10"/>
        <color rgb="FF000000"/>
        <rFont val="Times New Roman"/>
        <family val="1"/>
      </rPr>
      <t>)</t>
    </r>
  </si>
  <si>
    <r>
      <t>MOS</t>
    </r>
    <r>
      <rPr>
        <sz val="10"/>
        <color rgb="FF000000"/>
        <rFont val="微軟正黑體"/>
        <family val="2"/>
        <charset val="136"/>
      </rPr>
      <t>類比式</t>
    </r>
    <r>
      <rPr>
        <sz val="10"/>
        <color rgb="FF000000"/>
        <rFont val="Times New Roman"/>
        <family val="1"/>
      </rPr>
      <t>IC(</t>
    </r>
    <r>
      <rPr>
        <sz val="10"/>
        <color rgb="FF000000"/>
        <rFont val="微軟正黑體"/>
        <family val="2"/>
        <charset val="136"/>
      </rPr>
      <t>含晶片</t>
    </r>
    <r>
      <rPr>
        <sz val="10"/>
        <color rgb="FF000000"/>
        <rFont val="Times New Roman"/>
        <family val="1"/>
      </rPr>
      <t>)</t>
    </r>
  </si>
  <si>
    <r>
      <rPr>
        <sz val="10"/>
        <color rgb="FF000000"/>
        <rFont val="微軟正黑體"/>
        <family val="2"/>
        <charset val="136"/>
      </rPr>
      <t>雙極性數位式</t>
    </r>
    <r>
      <rPr>
        <sz val="10"/>
        <color rgb="FF000000"/>
        <rFont val="Times New Roman"/>
        <family val="1"/>
      </rPr>
      <t>IC(</t>
    </r>
    <r>
      <rPr>
        <sz val="10"/>
        <color rgb="FF000000"/>
        <rFont val="微軟正黑體"/>
        <family val="2"/>
        <charset val="136"/>
      </rPr>
      <t>含晶片</t>
    </r>
    <r>
      <rPr>
        <sz val="10"/>
        <color rgb="FF000000"/>
        <rFont val="Times New Roman"/>
        <family val="1"/>
      </rPr>
      <t>)</t>
    </r>
  </si>
  <si>
    <r>
      <rPr>
        <sz val="10"/>
        <color rgb="FF000000"/>
        <rFont val="微軟正黑體"/>
        <family val="2"/>
        <charset val="136"/>
      </rPr>
      <t>雙極性類比式</t>
    </r>
    <r>
      <rPr>
        <sz val="10"/>
        <color rgb="FF000000"/>
        <rFont val="Times New Roman"/>
        <family val="1"/>
      </rPr>
      <t>IC(</t>
    </r>
    <r>
      <rPr>
        <sz val="10"/>
        <color rgb="FF000000"/>
        <rFont val="微軟正黑體"/>
        <family val="2"/>
        <charset val="136"/>
      </rPr>
      <t>含晶片</t>
    </r>
    <r>
      <rPr>
        <sz val="10"/>
        <color rgb="FF000000"/>
        <rFont val="Times New Roman"/>
        <family val="1"/>
      </rPr>
      <t>)</t>
    </r>
  </si>
  <si>
    <t>260015</t>
  </si>
  <si>
    <r>
      <rPr>
        <sz val="10"/>
        <color rgb="FF000000"/>
        <rFont val="微軟正黑體"/>
        <family val="2"/>
        <charset val="136"/>
      </rPr>
      <t>混成</t>
    </r>
    <r>
      <rPr>
        <sz val="10"/>
        <color rgb="FF000000"/>
        <rFont val="Times New Roman"/>
        <family val="1"/>
      </rPr>
      <t>IC(</t>
    </r>
    <r>
      <rPr>
        <sz val="10"/>
        <color rgb="FF000000"/>
        <rFont val="微軟正黑體"/>
        <family val="2"/>
        <charset val="136"/>
      </rPr>
      <t>含晶片</t>
    </r>
    <r>
      <rPr>
        <sz val="10"/>
        <color rgb="FF000000"/>
        <rFont val="Times New Roman"/>
        <family val="1"/>
      </rPr>
      <t>)</t>
    </r>
  </si>
  <si>
    <t>260018</t>
  </si>
  <si>
    <r>
      <rPr>
        <sz val="10"/>
        <color rgb="FF000000"/>
        <rFont val="微軟正黑體"/>
        <family val="2"/>
        <charset val="136"/>
      </rPr>
      <t>代工晶圓</t>
    </r>
    <r>
      <rPr>
        <sz val="10"/>
        <color rgb="FF000000"/>
        <rFont val="Times New Roman"/>
        <family val="1"/>
      </rPr>
      <t>(12</t>
    </r>
    <r>
      <rPr>
        <sz val="10"/>
        <color rgb="FF000000"/>
        <rFont val="微軟正黑體"/>
        <family val="2"/>
        <charset val="136"/>
      </rPr>
      <t>吋及以上</t>
    </r>
    <r>
      <rPr>
        <sz val="10"/>
        <color rgb="FF000000"/>
        <rFont val="Times New Roman"/>
        <family val="1"/>
      </rPr>
      <t>)</t>
    </r>
  </si>
  <si>
    <r>
      <rPr>
        <sz val="10"/>
        <color rgb="FF000000"/>
        <rFont val="微軟正黑體"/>
        <family val="2"/>
        <charset val="136"/>
      </rPr>
      <t>代工晶圓</t>
    </r>
    <r>
      <rPr>
        <sz val="10"/>
        <color rgb="FF000000"/>
        <rFont val="Times New Roman"/>
        <family val="1"/>
      </rPr>
      <t>(8</t>
    </r>
    <r>
      <rPr>
        <sz val="10"/>
        <color rgb="FF000000"/>
        <rFont val="微軟正黑體"/>
        <family val="2"/>
        <charset val="136"/>
      </rPr>
      <t>吋</t>
    </r>
    <r>
      <rPr>
        <sz val="10"/>
        <color rgb="FF000000"/>
        <rFont val="Times New Roman"/>
        <family val="1"/>
      </rPr>
      <t>)</t>
    </r>
  </si>
  <si>
    <t>260020</t>
  </si>
  <si>
    <r>
      <rPr>
        <sz val="10"/>
        <color rgb="FF000000"/>
        <rFont val="微軟正黑體"/>
        <family val="2"/>
        <charset val="136"/>
      </rPr>
      <t>代工晶圓</t>
    </r>
    <r>
      <rPr>
        <sz val="10"/>
        <color rgb="FF000000"/>
        <rFont val="Times New Roman"/>
        <family val="1"/>
      </rPr>
      <t>(6</t>
    </r>
    <r>
      <rPr>
        <sz val="10"/>
        <color rgb="FF000000"/>
        <rFont val="微軟正黑體"/>
        <family val="2"/>
        <charset val="136"/>
      </rPr>
      <t>吋</t>
    </r>
    <r>
      <rPr>
        <sz val="10"/>
        <color rgb="FF000000"/>
        <rFont val="Times New Roman"/>
        <family val="1"/>
      </rPr>
      <t>)</t>
    </r>
  </si>
  <si>
    <r>
      <rPr>
        <sz val="10"/>
        <color rgb="FF000000"/>
        <rFont val="微軟正黑體"/>
        <family val="2"/>
        <charset val="136"/>
      </rPr>
      <t>代工晶圓</t>
    </r>
    <r>
      <rPr>
        <sz val="10"/>
        <color rgb="FF000000"/>
        <rFont val="Times New Roman"/>
        <family val="1"/>
      </rPr>
      <t>(5</t>
    </r>
    <r>
      <rPr>
        <sz val="10"/>
        <color rgb="FF000000"/>
        <rFont val="微軟正黑體"/>
        <family val="2"/>
        <charset val="136"/>
      </rPr>
      <t>吋及以下</t>
    </r>
    <r>
      <rPr>
        <sz val="10"/>
        <color rgb="FF000000"/>
        <rFont val="Times New Roman"/>
        <family val="1"/>
      </rPr>
      <t>)</t>
    </r>
  </si>
  <si>
    <r>
      <rPr>
        <sz val="10"/>
        <color rgb="FF000000"/>
        <rFont val="微軟正黑體"/>
        <family val="2"/>
        <charset val="136"/>
      </rPr>
      <t>二極體</t>
    </r>
  </si>
  <si>
    <r>
      <rPr>
        <sz val="10"/>
        <color rgb="FF000000"/>
        <rFont val="微軟正黑體"/>
        <family val="2"/>
        <charset val="136"/>
      </rPr>
      <t>電晶體</t>
    </r>
  </si>
  <si>
    <t>260024</t>
  </si>
  <si>
    <r>
      <rPr>
        <sz val="10"/>
        <color rgb="FF000000"/>
        <rFont val="微軟正黑體"/>
        <family val="2"/>
        <charset val="136"/>
      </rPr>
      <t>閘流體</t>
    </r>
  </si>
  <si>
    <t>260025</t>
  </si>
  <si>
    <r>
      <rPr>
        <sz val="10"/>
        <color rgb="FF000000"/>
        <rFont val="微軟正黑體"/>
        <family val="2"/>
        <charset val="136"/>
      </rPr>
      <t>積體電路引腳架</t>
    </r>
  </si>
  <si>
    <t>260026</t>
  </si>
  <si>
    <r>
      <rPr>
        <sz val="10"/>
        <color rgb="FF000000"/>
        <rFont val="微軟正黑體"/>
        <family val="2"/>
        <charset val="136"/>
      </rPr>
      <t>二極體、電晶體導線架</t>
    </r>
  </si>
  <si>
    <t>260028</t>
  </si>
  <si>
    <r>
      <rPr>
        <sz val="10"/>
        <color rgb="FF000000"/>
        <rFont val="微軟正黑體"/>
        <family val="2"/>
        <charset val="136"/>
      </rPr>
      <t>構裝</t>
    </r>
    <r>
      <rPr>
        <sz val="10"/>
        <color rgb="FF000000"/>
        <rFont val="Times New Roman"/>
        <family val="1"/>
      </rPr>
      <t>IC</t>
    </r>
  </si>
  <si>
    <r>
      <rPr>
        <sz val="10"/>
        <color rgb="FF000000"/>
        <rFont val="微軟正黑體"/>
        <family val="2"/>
        <charset val="136"/>
      </rPr>
      <t>晶圓封裝</t>
    </r>
  </si>
  <si>
    <t>260030</t>
  </si>
  <si>
    <r>
      <rPr>
        <sz val="10"/>
        <color rgb="FF000000"/>
        <rFont val="微軟正黑體"/>
        <family val="2"/>
        <charset val="136"/>
      </rPr>
      <t>晶圓凸塊</t>
    </r>
  </si>
  <si>
    <r>
      <t>IC</t>
    </r>
    <r>
      <rPr>
        <sz val="10"/>
        <color rgb="FF000000"/>
        <rFont val="微軟正黑體"/>
        <family val="2"/>
        <charset val="136"/>
      </rPr>
      <t>載板</t>
    </r>
  </si>
  <si>
    <r>
      <t>IC</t>
    </r>
    <r>
      <rPr>
        <sz val="10"/>
        <color rgb="FF000000"/>
        <rFont val="微軟正黑體"/>
        <family val="2"/>
        <charset val="136"/>
      </rPr>
      <t>測試</t>
    </r>
    <r>
      <rPr>
        <sz val="10"/>
        <color rgb="FF000000"/>
        <rFont val="Times New Roman"/>
        <family val="1"/>
      </rPr>
      <t>(</t>
    </r>
    <r>
      <rPr>
        <sz val="10"/>
        <color rgb="FF000000"/>
        <rFont val="微軟正黑體"/>
        <family val="2"/>
        <charset val="136"/>
      </rPr>
      <t>含晶片</t>
    </r>
    <r>
      <rPr>
        <sz val="10"/>
        <color rgb="FF000000"/>
        <rFont val="Times New Roman"/>
        <family val="1"/>
      </rPr>
      <t>)</t>
    </r>
  </si>
  <si>
    <r>
      <rPr>
        <sz val="10"/>
        <color rgb="FF000000"/>
        <rFont val="微軟正黑體"/>
        <family val="2"/>
        <charset val="136"/>
      </rPr>
      <t>晶圓測試</t>
    </r>
  </si>
  <si>
    <t>260034</t>
  </si>
  <si>
    <r>
      <rPr>
        <sz val="10"/>
        <color rgb="FF000000"/>
        <rFont val="微軟正黑體"/>
        <family val="2"/>
        <charset val="136"/>
      </rPr>
      <t>鉭質電解電容器</t>
    </r>
  </si>
  <si>
    <t>260035</t>
  </si>
  <si>
    <r>
      <rPr>
        <sz val="10"/>
        <color rgb="FF000000"/>
        <rFont val="微軟正黑體"/>
        <family val="2"/>
        <charset val="136"/>
      </rPr>
      <t>鋁質電解電容器</t>
    </r>
  </si>
  <si>
    <t>260036</t>
  </si>
  <si>
    <r>
      <rPr>
        <sz val="10"/>
        <color rgb="FF000000"/>
        <rFont val="微軟正黑體"/>
        <family val="2"/>
        <charset val="136"/>
      </rPr>
      <t>塑膠薄膜電容器</t>
    </r>
  </si>
  <si>
    <t>260037</t>
  </si>
  <si>
    <r>
      <rPr>
        <sz val="10"/>
        <color rgb="FF000000"/>
        <rFont val="微軟正黑體"/>
        <family val="2"/>
        <charset val="136"/>
      </rPr>
      <t>陶瓷電容器</t>
    </r>
  </si>
  <si>
    <t>260038</t>
  </si>
  <si>
    <r>
      <rPr>
        <sz val="10"/>
        <color rgb="FF000000"/>
        <rFont val="微軟正黑體"/>
        <family val="2"/>
        <charset val="136"/>
      </rPr>
      <t>可變電容器</t>
    </r>
  </si>
  <si>
    <t>260040</t>
  </si>
  <si>
    <r>
      <rPr>
        <sz val="10"/>
        <color rgb="FF000000"/>
        <rFont val="微軟正黑體"/>
        <family val="2"/>
        <charset val="136"/>
      </rPr>
      <t>聲頻變壓器</t>
    </r>
  </si>
  <si>
    <r>
      <rPr>
        <sz val="10"/>
        <color rgb="FF000000"/>
        <rFont val="微軟正黑體"/>
        <family val="2"/>
        <charset val="136"/>
      </rPr>
      <t>返馳變壓器</t>
    </r>
  </si>
  <si>
    <r>
      <rPr>
        <sz val="10"/>
        <color rgb="FF000000"/>
        <rFont val="微軟正黑體"/>
        <family val="2"/>
        <charset val="136"/>
      </rPr>
      <t>中頻變壓器</t>
    </r>
  </si>
  <si>
    <r>
      <rPr>
        <sz val="10"/>
        <color rgb="FF000000"/>
        <rFont val="微軟正黑體"/>
        <family val="2"/>
        <charset val="136"/>
      </rPr>
      <t>電源變壓器</t>
    </r>
  </si>
  <si>
    <r>
      <rPr>
        <sz val="10"/>
        <color rgb="FF000000"/>
        <rFont val="微軟正黑體"/>
        <family val="2"/>
        <charset val="136"/>
      </rPr>
      <t>碳膜電阻器</t>
    </r>
  </si>
  <si>
    <r>
      <rPr>
        <sz val="10"/>
        <color rgb="FF000000"/>
        <rFont val="微軟正黑體"/>
        <family val="2"/>
        <charset val="136"/>
      </rPr>
      <t>金屬膜電阻器</t>
    </r>
  </si>
  <si>
    <r>
      <rPr>
        <sz val="10"/>
        <color rgb="FF000000"/>
        <rFont val="微軟正黑體"/>
        <family val="2"/>
        <charset val="136"/>
      </rPr>
      <t>可變電阻器</t>
    </r>
  </si>
  <si>
    <t>260048</t>
  </si>
  <si>
    <r>
      <rPr>
        <sz val="10"/>
        <color rgb="FF000000"/>
        <rFont val="微軟正黑體"/>
        <family val="2"/>
        <charset val="136"/>
      </rPr>
      <t>保險絲電阻器</t>
    </r>
    <r>
      <rPr>
        <sz val="10"/>
        <color rgb="FF000000"/>
        <rFont val="Times New Roman"/>
        <family val="1"/>
      </rPr>
      <t>(</t>
    </r>
    <r>
      <rPr>
        <sz val="10"/>
        <color rgb="FF000000"/>
        <rFont val="微軟正黑體"/>
        <family val="2"/>
        <charset val="136"/>
      </rPr>
      <t>熔絲電阻器</t>
    </r>
    <r>
      <rPr>
        <sz val="10"/>
        <color rgb="FF000000"/>
        <rFont val="Times New Roman"/>
        <family val="1"/>
      </rPr>
      <t>)</t>
    </r>
  </si>
  <si>
    <t>260049</t>
  </si>
  <si>
    <r>
      <rPr>
        <sz val="10"/>
        <color rgb="FF000000"/>
        <rFont val="微軟正黑體"/>
        <family val="2"/>
        <charset val="136"/>
      </rPr>
      <t>排列電阻器</t>
    </r>
  </si>
  <si>
    <t>260050</t>
  </si>
  <si>
    <r>
      <rPr>
        <sz val="10"/>
        <color rgb="FF000000"/>
        <rFont val="微軟正黑體"/>
        <family val="2"/>
        <charset val="136"/>
      </rPr>
      <t>晶片電阻器</t>
    </r>
  </si>
  <si>
    <t>260052</t>
  </si>
  <si>
    <r>
      <rPr>
        <sz val="10"/>
        <color rgb="FF000000"/>
        <rFont val="微軟正黑體"/>
        <family val="2"/>
        <charset val="136"/>
      </rPr>
      <t>電子繼電器</t>
    </r>
  </si>
  <si>
    <t>260053</t>
  </si>
  <si>
    <r>
      <rPr>
        <sz val="10"/>
        <color rgb="FF000000"/>
        <rFont val="微軟正黑體"/>
        <family val="2"/>
        <charset val="136"/>
      </rPr>
      <t>偏向軛</t>
    </r>
    <r>
      <rPr>
        <sz val="10"/>
        <color rgb="FF000000"/>
        <rFont val="Times New Roman"/>
        <family val="1"/>
      </rPr>
      <t>(</t>
    </r>
    <r>
      <rPr>
        <sz val="10"/>
        <color rgb="FF000000"/>
        <rFont val="微軟正黑體"/>
        <family val="2"/>
        <charset val="136"/>
      </rPr>
      <t>電視用</t>
    </r>
    <r>
      <rPr>
        <sz val="10"/>
        <color rgb="FF000000"/>
        <rFont val="Times New Roman"/>
        <family val="1"/>
      </rPr>
      <t>)</t>
    </r>
  </si>
  <si>
    <t>260055</t>
  </si>
  <si>
    <r>
      <rPr>
        <sz val="10"/>
        <color rgb="FF000000"/>
        <rFont val="微軟正黑體"/>
        <family val="2"/>
        <charset val="136"/>
      </rPr>
      <t>晶片電感</t>
    </r>
  </si>
  <si>
    <t>260057</t>
  </si>
  <si>
    <r>
      <rPr>
        <sz val="10"/>
        <color rgb="FF000000"/>
        <rFont val="微軟正黑體"/>
        <family val="2"/>
        <charset val="136"/>
      </rPr>
      <t>印刷電路用銅箔基板</t>
    </r>
  </si>
  <si>
    <t>260058</t>
  </si>
  <si>
    <r>
      <rPr>
        <sz val="10"/>
        <color rgb="FF000000"/>
        <rFont val="微軟正黑體"/>
        <family val="2"/>
        <charset val="136"/>
      </rPr>
      <t>印刷電路板</t>
    </r>
  </si>
  <si>
    <t>260062</t>
  </si>
  <si>
    <r>
      <rPr>
        <sz val="10"/>
        <color rgb="FF000000"/>
        <rFont val="微軟正黑體"/>
        <family val="2"/>
        <charset val="136"/>
      </rPr>
      <t>印刷電路板加工</t>
    </r>
  </si>
  <si>
    <t>260063</t>
  </si>
  <si>
    <r>
      <rPr>
        <sz val="10"/>
        <color rgb="FF000000"/>
        <rFont val="微軟正黑體"/>
        <family val="2"/>
        <charset val="136"/>
      </rPr>
      <t>被動驅動式液晶面板</t>
    </r>
  </si>
  <si>
    <t>260064</t>
  </si>
  <si>
    <r>
      <rPr>
        <sz val="10"/>
        <color rgb="FF000000"/>
        <rFont val="微軟正黑體"/>
        <family val="2"/>
        <charset val="136"/>
      </rPr>
      <t>大尺寸</t>
    </r>
    <r>
      <rPr>
        <sz val="10"/>
        <color rgb="FF000000"/>
        <rFont val="Times New Roman"/>
        <family val="1"/>
      </rPr>
      <t>TFT-LCD</t>
    </r>
    <r>
      <rPr>
        <sz val="10"/>
        <color rgb="FF000000"/>
        <rFont val="微軟正黑體"/>
        <family val="2"/>
        <charset val="136"/>
      </rPr>
      <t>面板</t>
    </r>
    <r>
      <rPr>
        <sz val="10"/>
        <color rgb="FF000000"/>
        <rFont val="Times New Roman"/>
        <family val="1"/>
      </rPr>
      <t>(10</t>
    </r>
    <r>
      <rPr>
        <sz val="10"/>
        <color rgb="FF000000"/>
        <rFont val="微軟正黑體"/>
        <family val="2"/>
        <charset val="136"/>
      </rPr>
      <t>吋及以上</t>
    </r>
    <r>
      <rPr>
        <sz val="10"/>
        <color rgb="FF000000"/>
        <rFont val="Times New Roman"/>
        <family val="1"/>
      </rPr>
      <t>)</t>
    </r>
  </si>
  <si>
    <t>260065</t>
  </si>
  <si>
    <r>
      <rPr>
        <sz val="10"/>
        <color rgb="FF000000"/>
        <rFont val="微軟正黑體"/>
        <family val="2"/>
        <charset val="136"/>
      </rPr>
      <t>中小尺寸</t>
    </r>
    <r>
      <rPr>
        <sz val="10"/>
        <color rgb="FF000000"/>
        <rFont val="Times New Roman"/>
        <family val="1"/>
      </rPr>
      <t>TFT-LCD</t>
    </r>
    <r>
      <rPr>
        <sz val="10"/>
        <color rgb="FF000000"/>
        <rFont val="微軟正黑體"/>
        <family val="2"/>
        <charset val="136"/>
      </rPr>
      <t>面板</t>
    </r>
    <r>
      <rPr>
        <sz val="10"/>
        <color rgb="FF000000"/>
        <rFont val="Times New Roman"/>
        <family val="1"/>
      </rPr>
      <t>(10</t>
    </r>
    <r>
      <rPr>
        <sz val="10"/>
        <color rgb="FF000000"/>
        <rFont val="微軟正黑體"/>
        <family val="2"/>
        <charset val="136"/>
      </rPr>
      <t>吋以下，不含</t>
    </r>
    <r>
      <rPr>
        <sz val="10"/>
        <color rgb="FF000000"/>
        <rFont val="Times New Roman"/>
        <family val="1"/>
      </rPr>
      <t>10</t>
    </r>
    <r>
      <rPr>
        <sz val="10"/>
        <color rgb="FF000000"/>
        <rFont val="微軟正黑體"/>
        <family val="2"/>
        <charset val="136"/>
      </rPr>
      <t>吋</t>
    </r>
    <r>
      <rPr>
        <sz val="10"/>
        <color rgb="FF000000"/>
        <rFont val="Times New Roman"/>
        <family val="1"/>
      </rPr>
      <t>)</t>
    </r>
  </si>
  <si>
    <t>260066</t>
  </si>
  <si>
    <r>
      <t>TFT-LCD</t>
    </r>
    <r>
      <rPr>
        <sz val="10"/>
        <color rgb="FF000000"/>
        <rFont val="微軟正黑體"/>
        <family val="2"/>
        <charset val="136"/>
      </rPr>
      <t>面板零件</t>
    </r>
    <r>
      <rPr>
        <sz val="10"/>
        <color rgb="FF000000"/>
        <rFont val="Times New Roman"/>
        <family val="1"/>
      </rPr>
      <t>(Array</t>
    </r>
    <r>
      <rPr>
        <sz val="10"/>
        <color rgb="FF000000"/>
        <rFont val="微軟正黑體"/>
        <family val="2"/>
        <charset val="136"/>
      </rPr>
      <t>製程</t>
    </r>
    <r>
      <rPr>
        <sz val="10"/>
        <color rgb="FF000000"/>
        <rFont val="Times New Roman"/>
        <family val="1"/>
      </rPr>
      <t>)</t>
    </r>
  </si>
  <si>
    <t>260067</t>
  </si>
  <si>
    <r>
      <t>TFT-LCD</t>
    </r>
    <r>
      <rPr>
        <sz val="10"/>
        <color rgb="FF000000"/>
        <rFont val="微軟正黑體"/>
        <family val="2"/>
        <charset val="136"/>
      </rPr>
      <t>面板零件</t>
    </r>
    <r>
      <rPr>
        <sz val="10"/>
        <color rgb="FF000000"/>
        <rFont val="Times New Roman"/>
        <family val="1"/>
      </rPr>
      <t>(Cell</t>
    </r>
    <r>
      <rPr>
        <sz val="10"/>
        <color rgb="FF000000"/>
        <rFont val="微軟正黑體"/>
        <family val="2"/>
        <charset val="136"/>
      </rPr>
      <t>製程，尚未灌入液晶</t>
    </r>
    <r>
      <rPr>
        <sz val="10"/>
        <color rgb="FF000000"/>
        <rFont val="Times New Roman"/>
        <family val="1"/>
      </rPr>
      <t>)</t>
    </r>
  </si>
  <si>
    <t>260068</t>
  </si>
  <si>
    <r>
      <t>TFT-LCD</t>
    </r>
    <r>
      <rPr>
        <sz val="10"/>
        <color rgb="FF000000"/>
        <rFont val="微軟正黑體"/>
        <family val="2"/>
        <charset val="136"/>
      </rPr>
      <t>模組</t>
    </r>
  </si>
  <si>
    <t>260069</t>
  </si>
  <si>
    <r>
      <rPr>
        <sz val="10"/>
        <color rgb="FF000000"/>
        <rFont val="微軟正黑體"/>
        <family val="2"/>
        <charset val="136"/>
      </rPr>
      <t>偏光板</t>
    </r>
  </si>
  <si>
    <t>260070</t>
  </si>
  <si>
    <r>
      <rPr>
        <sz val="10"/>
        <color rgb="FF000000"/>
        <rFont val="微軟正黑體"/>
        <family val="2"/>
        <charset val="136"/>
      </rPr>
      <t>玻璃基板</t>
    </r>
  </si>
  <si>
    <t>260071</t>
  </si>
  <si>
    <r>
      <rPr>
        <sz val="10"/>
        <color rgb="FF000000"/>
        <rFont val="微軟正黑體"/>
        <family val="2"/>
        <charset val="136"/>
      </rPr>
      <t>彩色濾光片</t>
    </r>
  </si>
  <si>
    <t>260072</t>
  </si>
  <si>
    <r>
      <rPr>
        <sz val="10"/>
        <color rgb="FF000000"/>
        <rFont val="微軟正黑體"/>
        <family val="2"/>
        <charset val="136"/>
      </rPr>
      <t>背光模組</t>
    </r>
  </si>
  <si>
    <t>260073</t>
  </si>
  <si>
    <r>
      <rPr>
        <sz val="10"/>
        <color rgb="FF000000"/>
        <rFont val="微軟正黑體"/>
        <family val="2"/>
        <charset val="136"/>
      </rPr>
      <t>導光板</t>
    </r>
  </si>
  <si>
    <t>260074</t>
  </si>
  <si>
    <r>
      <rPr>
        <sz val="10"/>
        <color rgb="FF000000"/>
        <rFont val="微軟正黑體"/>
        <family val="2"/>
        <charset val="136"/>
      </rPr>
      <t>擴散板／膜</t>
    </r>
  </si>
  <si>
    <t>260075</t>
  </si>
  <si>
    <r>
      <rPr>
        <sz val="10"/>
        <color rgb="FF000000"/>
        <rFont val="微軟正黑體"/>
        <family val="2"/>
        <charset val="136"/>
      </rPr>
      <t>冷陰極燈管</t>
    </r>
  </si>
  <si>
    <t>260076</t>
  </si>
  <si>
    <r>
      <t>ITO</t>
    </r>
    <r>
      <rPr>
        <sz val="10"/>
        <color rgb="FF000000"/>
        <rFont val="微軟正黑體"/>
        <family val="2"/>
        <charset val="136"/>
      </rPr>
      <t>導電玻璃薄膜處理</t>
    </r>
  </si>
  <si>
    <t>260077</t>
  </si>
  <si>
    <r>
      <rPr>
        <sz val="10"/>
        <color rgb="FF000000"/>
        <rFont val="微軟正黑體"/>
        <family val="2"/>
        <charset val="136"/>
      </rPr>
      <t>發光二極體磊晶片</t>
    </r>
  </si>
  <si>
    <t>260078</t>
  </si>
  <si>
    <r>
      <rPr>
        <sz val="10"/>
        <color rgb="FF000000"/>
        <rFont val="微軟正黑體"/>
        <family val="2"/>
        <charset val="136"/>
      </rPr>
      <t>發光二極體晶粒</t>
    </r>
  </si>
  <si>
    <t>260079</t>
  </si>
  <si>
    <r>
      <rPr>
        <sz val="10"/>
        <color rgb="FF000000"/>
        <rFont val="微軟正黑體"/>
        <family val="2"/>
        <charset val="136"/>
      </rPr>
      <t>發光二極體燈泡</t>
    </r>
  </si>
  <si>
    <t>260080</t>
  </si>
  <si>
    <r>
      <rPr>
        <sz val="10"/>
        <color rgb="FF000000"/>
        <rFont val="微軟正黑體"/>
        <family val="2"/>
        <charset val="136"/>
      </rPr>
      <t>發光二極體顯示器</t>
    </r>
  </si>
  <si>
    <t>260081</t>
  </si>
  <si>
    <r>
      <rPr>
        <sz val="10"/>
        <color rgb="FF000000"/>
        <rFont val="微軟正黑體"/>
        <family val="2"/>
        <charset val="136"/>
      </rPr>
      <t>發光二極體顯示看板</t>
    </r>
  </si>
  <si>
    <t>260082</t>
  </si>
  <si>
    <r>
      <rPr>
        <sz val="10"/>
        <color rgb="FF000000"/>
        <rFont val="微軟正黑體"/>
        <family val="2"/>
        <charset val="136"/>
      </rPr>
      <t>有機發光二極體顯示器或模組</t>
    </r>
  </si>
  <si>
    <t>260084</t>
  </si>
  <si>
    <r>
      <rPr>
        <sz val="10"/>
        <color rgb="FF000000"/>
        <rFont val="微軟正黑體"/>
        <family val="2"/>
        <charset val="136"/>
      </rPr>
      <t>太陽能矽晶片</t>
    </r>
  </si>
  <si>
    <t>260085</t>
  </si>
  <si>
    <r>
      <rPr>
        <sz val="10"/>
        <color rgb="FF000000"/>
        <rFont val="微軟正黑體"/>
        <family val="2"/>
        <charset val="136"/>
      </rPr>
      <t>太陽能電池</t>
    </r>
  </si>
  <si>
    <t>260086</t>
  </si>
  <si>
    <r>
      <rPr>
        <sz val="10"/>
        <color rgb="FF000000"/>
        <rFont val="微軟正黑體"/>
        <family val="2"/>
        <charset val="136"/>
      </rPr>
      <t>太陽能模組／板</t>
    </r>
  </si>
  <si>
    <t>260087</t>
  </si>
  <si>
    <r>
      <rPr>
        <sz val="10"/>
        <color rgb="FF000000"/>
        <rFont val="微軟正黑體"/>
        <family val="2"/>
        <charset val="136"/>
      </rPr>
      <t>雷射二極體磊晶片</t>
    </r>
  </si>
  <si>
    <t>260088</t>
  </si>
  <si>
    <r>
      <rPr>
        <sz val="10"/>
        <color rgb="FF000000"/>
        <rFont val="微軟正黑體"/>
        <family val="2"/>
        <charset val="136"/>
      </rPr>
      <t>雷射二極體晶粒</t>
    </r>
  </si>
  <si>
    <t>260089</t>
  </si>
  <si>
    <r>
      <rPr>
        <sz val="10"/>
        <color rgb="FF000000"/>
        <rFont val="微軟正黑體"/>
        <family val="2"/>
        <charset val="136"/>
      </rPr>
      <t>雷射二極體元件或模組</t>
    </r>
  </si>
  <si>
    <t>260090</t>
  </si>
  <si>
    <r>
      <rPr>
        <sz val="10"/>
        <color rgb="FF000000"/>
        <rFont val="微軟正黑體"/>
        <family val="2"/>
        <charset val="136"/>
      </rPr>
      <t>雷射指示器</t>
    </r>
  </si>
  <si>
    <t>260091</t>
  </si>
  <si>
    <r>
      <rPr>
        <sz val="10"/>
        <color rgb="FF000000"/>
        <rFont val="微軟正黑體"/>
        <family val="2"/>
        <charset val="136"/>
      </rPr>
      <t>電漿面板或模組</t>
    </r>
  </si>
  <si>
    <t>260092</t>
  </si>
  <si>
    <r>
      <rPr>
        <sz val="10"/>
        <color rgb="FF000000"/>
        <rFont val="微軟正黑體"/>
        <family val="2"/>
        <charset val="136"/>
      </rPr>
      <t>觸控面板</t>
    </r>
  </si>
  <si>
    <t>260093</t>
  </si>
  <si>
    <r>
      <rPr>
        <sz val="10"/>
        <color rgb="FF000000"/>
        <rFont val="微軟正黑體"/>
        <family val="2"/>
        <charset val="136"/>
      </rPr>
      <t>電子紙</t>
    </r>
  </si>
  <si>
    <t>260095</t>
  </si>
  <si>
    <r>
      <rPr>
        <sz val="10"/>
        <color rgb="FF000000"/>
        <rFont val="微軟正黑體"/>
        <family val="2"/>
        <charset val="136"/>
      </rPr>
      <t>表面鍍膜處理</t>
    </r>
  </si>
  <si>
    <t>260097</t>
  </si>
  <si>
    <r>
      <rPr>
        <sz val="10"/>
        <color rgb="FF000000"/>
        <rFont val="微軟正黑體"/>
        <family val="2"/>
        <charset val="136"/>
      </rPr>
      <t>主機板</t>
    </r>
  </si>
  <si>
    <t>260098</t>
  </si>
  <si>
    <r>
      <rPr>
        <sz val="10"/>
        <color rgb="FF000000"/>
        <rFont val="微軟正黑體"/>
        <family val="2"/>
        <charset val="136"/>
      </rPr>
      <t>記憶擴充卡</t>
    </r>
  </si>
  <si>
    <t>260099</t>
  </si>
  <si>
    <r>
      <rPr>
        <sz val="10"/>
        <color rgb="FF000000"/>
        <rFont val="微軟正黑體"/>
        <family val="2"/>
        <charset val="136"/>
      </rPr>
      <t>其他介面卡</t>
    </r>
  </si>
  <si>
    <t>260100</t>
  </si>
  <si>
    <r>
      <rPr>
        <sz val="10"/>
        <color rgb="FF000000"/>
        <rFont val="微軟正黑體"/>
        <family val="2"/>
        <charset val="136"/>
      </rPr>
      <t>繪圖卡</t>
    </r>
  </si>
  <si>
    <t>260101</t>
  </si>
  <si>
    <r>
      <rPr>
        <sz val="10"/>
        <color rgb="FF000000"/>
        <rFont val="微軟正黑體"/>
        <family val="2"/>
        <charset val="136"/>
      </rPr>
      <t>網路卡</t>
    </r>
  </si>
  <si>
    <t>260102</t>
  </si>
  <si>
    <r>
      <rPr>
        <sz val="10"/>
        <color rgb="FF000000"/>
        <rFont val="微軟正黑體"/>
        <family val="2"/>
        <charset val="136"/>
      </rPr>
      <t>傳真卡</t>
    </r>
  </si>
  <si>
    <t>260103</t>
  </si>
  <si>
    <r>
      <t>ISDN</t>
    </r>
    <r>
      <rPr>
        <sz val="10"/>
        <color rgb="FF000000"/>
        <rFont val="微軟正黑體"/>
        <family val="2"/>
        <charset val="136"/>
      </rPr>
      <t>卡</t>
    </r>
  </si>
  <si>
    <t>260104</t>
  </si>
  <si>
    <r>
      <rPr>
        <sz val="10"/>
        <color rgb="FF000000"/>
        <rFont val="微軟正黑體"/>
        <family val="2"/>
        <charset val="136"/>
      </rPr>
      <t>控制卡</t>
    </r>
  </si>
  <si>
    <t>260105</t>
  </si>
  <si>
    <r>
      <rPr>
        <sz val="10"/>
        <color rgb="FF000000"/>
        <rFont val="微軟正黑體"/>
        <family val="2"/>
        <charset val="136"/>
      </rPr>
      <t>中文卡</t>
    </r>
  </si>
  <si>
    <t>260106</t>
  </si>
  <si>
    <r>
      <rPr>
        <sz val="10"/>
        <color rgb="FF000000"/>
        <rFont val="微軟正黑體"/>
        <family val="2"/>
        <charset val="136"/>
      </rPr>
      <t>音效卡</t>
    </r>
  </si>
  <si>
    <t>260107</t>
  </si>
  <si>
    <r>
      <rPr>
        <sz val="10"/>
        <color rgb="FF000000"/>
        <rFont val="微軟正黑體"/>
        <family val="2"/>
        <charset val="136"/>
      </rPr>
      <t>視訊卡</t>
    </r>
  </si>
  <si>
    <t>260108</t>
  </si>
  <si>
    <r>
      <rPr>
        <sz val="10"/>
        <color rgb="FF000000"/>
        <rFont val="微軟正黑體"/>
        <family val="2"/>
        <charset val="136"/>
      </rPr>
      <t>快閃記憶卡</t>
    </r>
  </si>
  <si>
    <t>260109</t>
  </si>
  <si>
    <r>
      <rPr>
        <sz val="10"/>
        <color rgb="FF000000"/>
        <rFont val="微軟正黑體"/>
        <family val="2"/>
        <charset val="136"/>
      </rPr>
      <t>彩色影像管</t>
    </r>
    <r>
      <rPr>
        <sz val="10"/>
        <color rgb="FF000000"/>
        <rFont val="Times New Roman"/>
        <family val="1"/>
      </rPr>
      <t>(</t>
    </r>
    <r>
      <rPr>
        <sz val="10"/>
        <color rgb="FF000000"/>
        <rFont val="微軟正黑體"/>
        <family val="2"/>
        <charset val="136"/>
      </rPr>
      <t>電視用</t>
    </r>
    <r>
      <rPr>
        <sz val="10"/>
        <color rgb="FF000000"/>
        <rFont val="Times New Roman"/>
        <family val="1"/>
      </rPr>
      <t>)</t>
    </r>
  </si>
  <si>
    <t>260110</t>
  </si>
  <si>
    <r>
      <rPr>
        <sz val="10"/>
        <color rgb="FF000000"/>
        <rFont val="微軟正黑體"/>
        <family val="2"/>
        <charset val="136"/>
      </rPr>
      <t>單色影像管</t>
    </r>
    <r>
      <rPr>
        <sz val="10"/>
        <color rgb="FF000000"/>
        <rFont val="Times New Roman"/>
        <family val="1"/>
      </rPr>
      <t>(</t>
    </r>
    <r>
      <rPr>
        <sz val="10"/>
        <color rgb="FF000000"/>
        <rFont val="微軟正黑體"/>
        <family val="2"/>
        <charset val="136"/>
      </rPr>
      <t>電視用</t>
    </r>
    <r>
      <rPr>
        <sz val="10"/>
        <color rgb="FF000000"/>
        <rFont val="Times New Roman"/>
        <family val="1"/>
      </rPr>
      <t>)</t>
    </r>
  </si>
  <si>
    <t>260111</t>
  </si>
  <si>
    <r>
      <rPr>
        <sz val="10"/>
        <color rgb="FF000000"/>
        <rFont val="微軟正黑體"/>
        <family val="2"/>
        <charset val="136"/>
      </rPr>
      <t>彩色影像管</t>
    </r>
    <r>
      <rPr>
        <sz val="10"/>
        <color rgb="FF000000"/>
        <rFont val="Times New Roman"/>
        <family val="1"/>
      </rPr>
      <t>(</t>
    </r>
    <r>
      <rPr>
        <sz val="10"/>
        <color rgb="FF000000"/>
        <rFont val="微軟正黑體"/>
        <family val="2"/>
        <charset val="136"/>
      </rPr>
      <t>電腦用</t>
    </r>
    <r>
      <rPr>
        <sz val="10"/>
        <color rgb="FF000000"/>
        <rFont val="Times New Roman"/>
        <family val="1"/>
      </rPr>
      <t>)</t>
    </r>
  </si>
  <si>
    <t>260112</t>
  </si>
  <si>
    <r>
      <rPr>
        <sz val="10"/>
        <color rgb="FF000000"/>
        <rFont val="微軟正黑體"/>
        <family val="2"/>
        <charset val="136"/>
      </rPr>
      <t>單色影像管</t>
    </r>
    <r>
      <rPr>
        <sz val="10"/>
        <color rgb="FF000000"/>
        <rFont val="Times New Roman"/>
        <family val="1"/>
      </rPr>
      <t>(</t>
    </r>
    <r>
      <rPr>
        <sz val="10"/>
        <color rgb="FF000000"/>
        <rFont val="微軟正黑體"/>
        <family val="2"/>
        <charset val="136"/>
      </rPr>
      <t>電腦用</t>
    </r>
    <r>
      <rPr>
        <sz val="10"/>
        <color rgb="FF000000"/>
        <rFont val="Times New Roman"/>
        <family val="1"/>
      </rPr>
      <t>)</t>
    </r>
  </si>
  <si>
    <t>260113</t>
  </si>
  <si>
    <r>
      <rPr>
        <sz val="10"/>
        <color rgb="FF000000"/>
        <rFont val="微軟正黑體"/>
        <family val="2"/>
        <charset val="136"/>
      </rPr>
      <t>工業用電子管</t>
    </r>
    <r>
      <rPr>
        <sz val="10"/>
        <color rgb="FF000000"/>
        <rFont val="Times New Roman"/>
        <family val="1"/>
      </rPr>
      <t>(</t>
    </r>
    <r>
      <rPr>
        <sz val="10"/>
        <color rgb="FF000000"/>
        <rFont val="微軟正黑體"/>
        <family val="2"/>
        <charset val="136"/>
      </rPr>
      <t>影像管用</t>
    </r>
    <r>
      <rPr>
        <sz val="10"/>
        <color rgb="FF000000"/>
        <rFont val="Times New Roman"/>
        <family val="1"/>
      </rPr>
      <t>)</t>
    </r>
  </si>
  <si>
    <t>260114</t>
  </si>
  <si>
    <r>
      <rPr>
        <sz val="10"/>
        <color rgb="FF000000"/>
        <rFont val="微軟正黑體"/>
        <family val="2"/>
        <charset val="136"/>
      </rPr>
      <t>玻璃球管</t>
    </r>
  </si>
  <si>
    <t>260115</t>
  </si>
  <si>
    <r>
      <rPr>
        <sz val="10"/>
        <color rgb="FF000000"/>
        <rFont val="微軟正黑體"/>
        <family val="2"/>
        <charset val="136"/>
      </rPr>
      <t>電子槍</t>
    </r>
  </si>
  <si>
    <t>260116</t>
  </si>
  <si>
    <r>
      <rPr>
        <sz val="10"/>
        <color rgb="FF000000"/>
        <rFont val="微軟正黑體"/>
        <family val="2"/>
        <charset val="136"/>
      </rPr>
      <t>真空管</t>
    </r>
  </si>
  <si>
    <t>260117</t>
  </si>
  <si>
    <r>
      <rPr>
        <sz val="10"/>
        <color rgb="FF000000"/>
        <rFont val="微軟正黑體"/>
        <family val="2"/>
        <charset val="136"/>
      </rPr>
      <t>磁控管</t>
    </r>
  </si>
  <si>
    <t>260119</t>
  </si>
  <si>
    <r>
      <rPr>
        <sz val="10"/>
        <color rgb="FF000000"/>
        <rFont val="微軟正黑體"/>
        <family val="2"/>
        <charset val="136"/>
      </rPr>
      <t>連接器</t>
    </r>
    <r>
      <rPr>
        <sz val="10"/>
        <color rgb="FF000000"/>
        <rFont val="Times New Roman"/>
        <family val="1"/>
      </rPr>
      <t>(</t>
    </r>
    <r>
      <rPr>
        <sz val="10"/>
        <color rgb="FF000000"/>
        <rFont val="微軟正黑體"/>
        <family val="2"/>
        <charset val="136"/>
      </rPr>
      <t>線</t>
    </r>
    <r>
      <rPr>
        <sz val="10"/>
        <color rgb="FF000000"/>
        <rFont val="Times New Roman"/>
        <family val="1"/>
      </rPr>
      <t>)</t>
    </r>
  </si>
  <si>
    <t>260120</t>
  </si>
  <si>
    <r>
      <rPr>
        <sz val="10"/>
        <color rgb="FF000000"/>
        <rFont val="微軟正黑體"/>
        <family val="2"/>
        <charset val="136"/>
      </rPr>
      <t>石英振盪器</t>
    </r>
  </si>
  <si>
    <t>260121</t>
  </si>
  <si>
    <r>
      <rPr>
        <sz val="10"/>
        <color rgb="FF000000"/>
        <rFont val="微軟正黑體"/>
        <family val="2"/>
        <charset val="136"/>
      </rPr>
      <t>轉換器</t>
    </r>
  </si>
  <si>
    <t>260122</t>
  </si>
  <si>
    <r>
      <rPr>
        <sz val="10"/>
        <color rgb="FF000000"/>
        <rFont val="微軟正黑體"/>
        <family val="2"/>
        <charset val="136"/>
      </rPr>
      <t>濾波器</t>
    </r>
  </si>
  <si>
    <t>260123</t>
  </si>
  <si>
    <r>
      <rPr>
        <sz val="10"/>
        <color rgb="FF000000"/>
        <rFont val="微軟正黑體"/>
        <family val="2"/>
        <charset val="136"/>
      </rPr>
      <t>電子整流元件</t>
    </r>
  </si>
  <si>
    <t>260124</t>
  </si>
  <si>
    <r>
      <rPr>
        <sz val="10"/>
        <color rgb="FF000000"/>
        <rFont val="微軟正黑體"/>
        <family val="2"/>
        <charset val="136"/>
      </rPr>
      <t>薄膜體聲波資諧振器</t>
    </r>
  </si>
  <si>
    <t>260125</t>
  </si>
  <si>
    <r>
      <rPr>
        <sz val="10"/>
        <color rgb="FF000000"/>
        <rFont val="微軟正黑體"/>
        <family val="2"/>
        <charset val="136"/>
      </rPr>
      <t>電子零組件用模組</t>
    </r>
  </si>
  <si>
    <t>260126</t>
  </si>
  <si>
    <r>
      <rPr>
        <sz val="10"/>
        <color rgb="FF000000"/>
        <rFont val="微軟正黑體"/>
        <family val="2"/>
        <charset val="136"/>
      </rPr>
      <t>錄影機用磁頭</t>
    </r>
  </si>
  <si>
    <t>260127</t>
  </si>
  <si>
    <r>
      <rPr>
        <sz val="10"/>
        <color rgb="FF000000"/>
        <rFont val="微軟正黑體"/>
        <family val="2"/>
        <charset val="136"/>
      </rPr>
      <t>錄音機用磁頭</t>
    </r>
  </si>
  <si>
    <t>260128</t>
  </si>
  <si>
    <r>
      <rPr>
        <sz val="10"/>
        <color rgb="FF000000"/>
        <rFont val="微軟正黑體"/>
        <family val="2"/>
        <charset val="136"/>
      </rPr>
      <t>通訊微波元件</t>
    </r>
  </si>
  <si>
    <t>260129</t>
  </si>
  <si>
    <r>
      <rPr>
        <sz val="10"/>
        <color rgb="FF000000"/>
        <rFont val="微軟正黑體"/>
        <family val="2"/>
        <charset val="136"/>
      </rPr>
      <t>電磁閥</t>
    </r>
  </si>
  <si>
    <t>260131</t>
  </si>
  <si>
    <r>
      <rPr>
        <sz val="10"/>
        <color rgb="FF000000"/>
        <rFont val="微軟正黑體"/>
        <family val="2"/>
        <charset val="136"/>
      </rPr>
      <t>塑膠積體電路</t>
    </r>
  </si>
  <si>
    <t>260133</t>
  </si>
  <si>
    <r>
      <rPr>
        <sz val="10"/>
        <color rgb="FF000000"/>
        <rFont val="微軟正黑體"/>
        <family val="2"/>
        <charset val="136"/>
      </rPr>
      <t>玻璃生料</t>
    </r>
  </si>
  <si>
    <t>260134</t>
  </si>
  <si>
    <r>
      <rPr>
        <sz val="10"/>
        <color rgb="FF000000"/>
        <rFont val="微軟正黑體"/>
        <family val="2"/>
        <charset val="136"/>
      </rPr>
      <t>電子零組件－電子零件</t>
    </r>
  </si>
  <si>
    <t>260135</t>
  </si>
  <si>
    <r>
      <rPr>
        <sz val="10"/>
        <color rgb="FF000000"/>
        <rFont val="微軟正黑體"/>
        <family val="2"/>
        <charset val="136"/>
      </rPr>
      <t>基（極）板</t>
    </r>
  </si>
  <si>
    <t>260136</t>
  </si>
  <si>
    <r>
      <rPr>
        <sz val="10"/>
        <color rgb="FF000000"/>
        <rFont val="微軟正黑體"/>
        <family val="2"/>
        <charset val="136"/>
      </rPr>
      <t>電子零組件－印刷電路板</t>
    </r>
  </si>
  <si>
    <t>260199</t>
  </si>
  <si>
    <r>
      <rPr>
        <sz val="10"/>
        <color rgb="FF000000"/>
        <rFont val="微軟正黑體"/>
        <family val="2"/>
        <charset val="136"/>
      </rPr>
      <t>其他</t>
    </r>
    <r>
      <rPr>
        <sz val="10"/>
        <color rgb="FF000000"/>
        <rFont val="Times New Roman"/>
        <family val="1"/>
      </rPr>
      <t>MOS</t>
    </r>
    <r>
      <rPr>
        <sz val="10"/>
        <color rgb="FF000000"/>
        <rFont val="微軟正黑體"/>
        <family val="2"/>
        <charset val="136"/>
      </rPr>
      <t>數位式</t>
    </r>
    <r>
      <rPr>
        <sz val="10"/>
        <color rgb="FF000000"/>
        <rFont val="Times New Roman"/>
        <family val="1"/>
      </rPr>
      <t>IC(</t>
    </r>
    <r>
      <rPr>
        <sz val="10"/>
        <color rgb="FF000000"/>
        <rFont val="微軟正黑體"/>
        <family val="2"/>
        <charset val="136"/>
      </rPr>
      <t>含晶片</t>
    </r>
    <r>
      <rPr>
        <sz val="10"/>
        <color rgb="FF000000"/>
        <rFont val="Times New Roman"/>
        <family val="1"/>
      </rPr>
      <t>)</t>
    </r>
  </si>
  <si>
    <t>260299</t>
  </si>
  <si>
    <r>
      <rPr>
        <sz val="10"/>
        <color rgb="FF000000"/>
        <rFont val="微軟正黑體"/>
        <family val="2"/>
        <charset val="136"/>
      </rPr>
      <t>其他製程</t>
    </r>
    <r>
      <rPr>
        <sz val="10"/>
        <color rgb="FF000000"/>
        <rFont val="Times New Roman"/>
        <family val="1"/>
      </rPr>
      <t>IC(</t>
    </r>
    <r>
      <rPr>
        <sz val="10"/>
        <color rgb="FF000000"/>
        <rFont val="微軟正黑體"/>
        <family val="2"/>
        <charset val="136"/>
      </rPr>
      <t>含晶片</t>
    </r>
    <r>
      <rPr>
        <sz val="10"/>
        <color rgb="FF000000"/>
        <rFont val="Times New Roman"/>
        <family val="1"/>
      </rPr>
      <t>)</t>
    </r>
  </si>
  <si>
    <t>260399</t>
  </si>
  <si>
    <r>
      <rPr>
        <sz val="10"/>
        <color rgb="FF000000"/>
        <rFont val="微軟正黑體"/>
        <family val="2"/>
        <charset val="136"/>
      </rPr>
      <t>其他</t>
    </r>
    <r>
      <rPr>
        <sz val="10"/>
        <color rgb="FF000000"/>
        <rFont val="Times New Roman"/>
        <family val="1"/>
      </rPr>
      <t>MOS</t>
    </r>
    <r>
      <rPr>
        <sz val="10"/>
        <color rgb="FF000000"/>
        <rFont val="微軟正黑體"/>
        <family val="2"/>
        <charset val="136"/>
      </rPr>
      <t>記憶體</t>
    </r>
  </si>
  <si>
    <t>260499</t>
  </si>
  <si>
    <r>
      <rPr>
        <sz val="10"/>
        <color rgb="FF000000"/>
        <rFont val="微軟正黑體"/>
        <family val="2"/>
        <charset val="136"/>
      </rPr>
      <t>其他半導體製造零組件</t>
    </r>
  </si>
  <si>
    <t>260599</t>
  </si>
  <si>
    <r>
      <rPr>
        <sz val="10"/>
        <color rgb="FF000000"/>
        <rFont val="微軟正黑體"/>
        <family val="2"/>
        <charset val="136"/>
      </rPr>
      <t>其他電容器</t>
    </r>
  </si>
  <si>
    <t>260699</t>
  </si>
  <si>
    <r>
      <rPr>
        <sz val="10"/>
        <color rgb="FF000000"/>
        <rFont val="微軟正黑體"/>
        <family val="2"/>
        <charset val="136"/>
      </rPr>
      <t>其他變壓器</t>
    </r>
  </si>
  <si>
    <t>260799</t>
  </si>
  <si>
    <r>
      <rPr>
        <sz val="10"/>
        <color rgb="FF000000"/>
        <rFont val="微軟正黑體"/>
        <family val="2"/>
        <charset val="136"/>
      </rPr>
      <t>其他電阻器</t>
    </r>
  </si>
  <si>
    <t>260899</t>
  </si>
  <si>
    <r>
      <rPr>
        <sz val="10"/>
        <color rgb="FF000000"/>
        <rFont val="微軟正黑體"/>
        <family val="2"/>
        <charset val="136"/>
      </rPr>
      <t>其他電視用磁鐵元件</t>
    </r>
  </si>
  <si>
    <r>
      <rPr>
        <sz val="10"/>
        <color rgb="FF000000"/>
        <rFont val="微軟正黑體"/>
        <family val="2"/>
        <charset val="136"/>
      </rPr>
      <t>其他被動元件</t>
    </r>
  </si>
  <si>
    <t>261099</t>
  </si>
  <si>
    <r>
      <rPr>
        <sz val="10"/>
        <color rgb="FF000000"/>
        <rFont val="微軟正黑體"/>
        <family val="2"/>
        <charset val="136"/>
      </rPr>
      <t>其他</t>
    </r>
    <r>
      <rPr>
        <sz val="10"/>
        <color rgb="FF000000"/>
        <rFont val="Times New Roman"/>
        <family val="1"/>
      </rPr>
      <t>LED</t>
    </r>
    <r>
      <rPr>
        <sz val="10"/>
        <color rgb="FF000000"/>
        <rFont val="微軟正黑體"/>
        <family val="2"/>
        <charset val="136"/>
      </rPr>
      <t>封裝或模組</t>
    </r>
  </si>
  <si>
    <t>261199</t>
  </si>
  <si>
    <r>
      <rPr>
        <sz val="10"/>
        <color rgb="FF000000"/>
        <rFont val="微軟正黑體"/>
        <family val="2"/>
        <charset val="136"/>
      </rPr>
      <t>其他面板或模組</t>
    </r>
  </si>
  <si>
    <t>261299</t>
  </si>
  <si>
    <r>
      <rPr>
        <sz val="10"/>
        <color rgb="FF000000"/>
        <rFont val="微軟正黑體"/>
        <family val="2"/>
        <charset val="136"/>
      </rPr>
      <t>其他光電材料及元件</t>
    </r>
  </si>
  <si>
    <t>261399</t>
  </si>
  <si>
    <r>
      <rPr>
        <sz val="10"/>
        <color rgb="FF000000"/>
        <rFont val="微軟正黑體"/>
        <family val="2"/>
        <charset val="136"/>
      </rPr>
      <t>其他電子管及零配件</t>
    </r>
  </si>
  <si>
    <t>261499</t>
  </si>
  <si>
    <r>
      <rPr>
        <sz val="10"/>
        <color rgb="FF000000"/>
        <rFont val="微軟正黑體"/>
        <family val="2"/>
        <charset val="136"/>
      </rPr>
      <t>其他雜項電子配件</t>
    </r>
  </si>
  <si>
    <r>
      <rPr>
        <sz val="10"/>
        <color rgb="FF000000"/>
        <rFont val="微軟正黑體"/>
        <family val="2"/>
        <charset val="136"/>
      </rPr>
      <t>迷你電腦</t>
    </r>
  </si>
  <si>
    <t>270002</t>
  </si>
  <si>
    <r>
      <rPr>
        <sz val="10"/>
        <color rgb="FF000000"/>
        <rFont val="微軟正黑體"/>
        <family val="2"/>
        <charset val="136"/>
      </rPr>
      <t>電腦工作站</t>
    </r>
  </si>
  <si>
    <t>270003</t>
  </si>
  <si>
    <r>
      <rPr>
        <sz val="10"/>
        <color rgb="FF000000"/>
        <rFont val="微軟正黑體"/>
        <family val="2"/>
        <charset val="136"/>
      </rPr>
      <t>桌上型電腦</t>
    </r>
  </si>
  <si>
    <t>270004</t>
  </si>
  <si>
    <r>
      <rPr>
        <sz val="10"/>
        <color rgb="FF000000"/>
        <rFont val="微軟正黑體"/>
        <family val="2"/>
        <charset val="136"/>
      </rPr>
      <t>膝上型電腦</t>
    </r>
  </si>
  <si>
    <t>270005</t>
  </si>
  <si>
    <r>
      <rPr>
        <sz val="10"/>
        <color rgb="FF000000"/>
        <rFont val="微軟正黑體"/>
        <family val="2"/>
        <charset val="136"/>
      </rPr>
      <t>筆記型電腦</t>
    </r>
  </si>
  <si>
    <t>270006</t>
  </si>
  <si>
    <r>
      <rPr>
        <sz val="10"/>
        <color rgb="FF000000"/>
        <rFont val="微軟正黑體"/>
        <family val="2"/>
        <charset val="136"/>
      </rPr>
      <t>掌上型電腦</t>
    </r>
  </si>
  <si>
    <t>270007</t>
  </si>
  <si>
    <r>
      <rPr>
        <sz val="10"/>
        <color rgb="FF000000"/>
        <rFont val="微軟正黑體"/>
        <family val="2"/>
        <charset val="136"/>
      </rPr>
      <t>筆式電腦</t>
    </r>
  </si>
  <si>
    <t>270008</t>
  </si>
  <si>
    <r>
      <rPr>
        <sz val="10"/>
        <color rgb="FF000000"/>
        <rFont val="微軟正黑體"/>
        <family val="2"/>
        <charset val="136"/>
      </rPr>
      <t>手持式電腦</t>
    </r>
  </si>
  <si>
    <r>
      <rPr>
        <sz val="10"/>
        <color rgb="FF000000"/>
        <rFont val="微軟正黑體"/>
        <family val="2"/>
        <charset val="136"/>
      </rPr>
      <t>工業電腦</t>
    </r>
  </si>
  <si>
    <t>270010</t>
  </si>
  <si>
    <r>
      <rPr>
        <sz val="10"/>
        <color rgb="FF000000"/>
        <rFont val="微軟正黑體"/>
        <family val="2"/>
        <charset val="136"/>
      </rPr>
      <t>電子字典</t>
    </r>
  </si>
  <si>
    <r>
      <rPr>
        <sz val="10"/>
        <color rgb="FF000000"/>
        <rFont val="微軟正黑體"/>
        <family val="2"/>
        <charset val="136"/>
      </rPr>
      <t>伺服器</t>
    </r>
  </si>
  <si>
    <r>
      <rPr>
        <sz val="10"/>
        <color rgb="FF000000"/>
        <rFont val="微軟正黑體"/>
        <family val="2"/>
        <charset val="136"/>
      </rPr>
      <t>可程式計算器</t>
    </r>
  </si>
  <si>
    <r>
      <rPr>
        <sz val="10"/>
        <color rgb="FF000000"/>
        <rFont val="微軟正黑體"/>
        <family val="2"/>
        <charset val="136"/>
      </rPr>
      <t>掌上型一般計算器</t>
    </r>
  </si>
  <si>
    <r>
      <rPr>
        <sz val="10"/>
        <color rgb="FF000000"/>
        <rFont val="微軟正黑體"/>
        <family val="2"/>
        <charset val="136"/>
      </rPr>
      <t>桌上型計算器</t>
    </r>
  </si>
  <si>
    <r>
      <rPr>
        <sz val="10"/>
        <color rgb="FF000000"/>
        <rFont val="微軟正黑體"/>
        <family val="2"/>
        <charset val="136"/>
      </rPr>
      <t>個人數位助理器（</t>
    </r>
    <r>
      <rPr>
        <sz val="10"/>
        <color rgb="FF000000"/>
        <rFont val="Times New Roman"/>
        <family val="1"/>
      </rPr>
      <t>PDA</t>
    </r>
    <r>
      <rPr>
        <sz val="10"/>
        <color rgb="FF000000"/>
        <rFont val="微軟正黑體"/>
        <family val="2"/>
        <charset val="136"/>
      </rPr>
      <t>）</t>
    </r>
  </si>
  <si>
    <r>
      <rPr>
        <sz val="10"/>
        <color rgb="FF000000"/>
        <rFont val="微軟正黑體"/>
        <family val="2"/>
        <charset val="136"/>
      </rPr>
      <t>資料微處理機</t>
    </r>
  </si>
  <si>
    <r>
      <rPr>
        <sz val="10"/>
        <color rgb="FF000000"/>
        <rFont val="微軟正黑體"/>
        <family val="2"/>
        <charset val="136"/>
      </rPr>
      <t>單色陰極射線管顯示器</t>
    </r>
    <r>
      <rPr>
        <sz val="10"/>
        <color rgb="FF000000"/>
        <rFont val="Times New Roman"/>
        <family val="1"/>
      </rPr>
      <t>(</t>
    </r>
    <r>
      <rPr>
        <sz val="10"/>
        <color rgb="FF000000"/>
        <rFont val="微軟正黑體"/>
        <family val="2"/>
        <charset val="136"/>
      </rPr>
      <t>電視用</t>
    </r>
    <r>
      <rPr>
        <sz val="10"/>
        <color rgb="FF000000"/>
        <rFont val="Times New Roman"/>
        <family val="1"/>
      </rPr>
      <t>)</t>
    </r>
  </si>
  <si>
    <t>270018</t>
  </si>
  <si>
    <r>
      <rPr>
        <sz val="10"/>
        <color rgb="FF000000"/>
        <rFont val="微軟正黑體"/>
        <family val="2"/>
        <charset val="136"/>
      </rPr>
      <t>單色陰極射線管顯示器</t>
    </r>
    <r>
      <rPr>
        <sz val="10"/>
        <color rgb="FF000000"/>
        <rFont val="Times New Roman"/>
        <family val="1"/>
      </rPr>
      <t>(</t>
    </r>
    <r>
      <rPr>
        <sz val="10"/>
        <color rgb="FF000000"/>
        <rFont val="微軟正黑體"/>
        <family val="2"/>
        <charset val="136"/>
      </rPr>
      <t>電腦用</t>
    </r>
    <r>
      <rPr>
        <sz val="10"/>
        <color rgb="FF000000"/>
        <rFont val="Times New Roman"/>
        <family val="1"/>
      </rPr>
      <t>)</t>
    </r>
  </si>
  <si>
    <r>
      <rPr>
        <sz val="10"/>
        <color rgb="FF000000"/>
        <rFont val="微軟正黑體"/>
        <family val="2"/>
        <charset val="136"/>
      </rPr>
      <t>彩色陰極射線管顯示器</t>
    </r>
    <r>
      <rPr>
        <sz val="10"/>
        <color rgb="FF000000"/>
        <rFont val="Times New Roman"/>
        <family val="1"/>
      </rPr>
      <t>(</t>
    </r>
    <r>
      <rPr>
        <sz val="10"/>
        <color rgb="FF000000"/>
        <rFont val="微軟正黑體"/>
        <family val="2"/>
        <charset val="136"/>
      </rPr>
      <t>電視用</t>
    </r>
    <r>
      <rPr>
        <sz val="10"/>
        <color rgb="FF000000"/>
        <rFont val="Times New Roman"/>
        <family val="1"/>
      </rPr>
      <t>)</t>
    </r>
  </si>
  <si>
    <t>270020</t>
  </si>
  <si>
    <r>
      <rPr>
        <sz val="10"/>
        <color rgb="FF000000"/>
        <rFont val="微軟正黑體"/>
        <family val="2"/>
        <charset val="136"/>
      </rPr>
      <t>彩色陰極射線管顯示器</t>
    </r>
    <r>
      <rPr>
        <sz val="10"/>
        <color rgb="FF000000"/>
        <rFont val="Times New Roman"/>
        <family val="1"/>
      </rPr>
      <t>(</t>
    </r>
    <r>
      <rPr>
        <sz val="10"/>
        <color rgb="FF000000"/>
        <rFont val="微軟正黑體"/>
        <family val="2"/>
        <charset val="136"/>
      </rPr>
      <t>電腦用</t>
    </r>
    <r>
      <rPr>
        <sz val="10"/>
        <color rgb="FF000000"/>
        <rFont val="Times New Roman"/>
        <family val="1"/>
      </rPr>
      <t>)</t>
    </r>
  </si>
  <si>
    <r>
      <rPr>
        <sz val="10"/>
        <color rgb="FF000000"/>
        <rFont val="微軟正黑體"/>
        <family val="2"/>
        <charset val="136"/>
      </rPr>
      <t>液晶顯示器</t>
    </r>
  </si>
  <si>
    <r>
      <rPr>
        <sz val="10"/>
        <color rgb="FF000000"/>
        <rFont val="微軟正黑體"/>
        <family val="2"/>
        <charset val="136"/>
      </rPr>
      <t>電漿顯示器</t>
    </r>
  </si>
  <si>
    <r>
      <rPr>
        <sz val="10"/>
        <color rgb="FF000000"/>
        <rFont val="微軟正黑體"/>
        <family val="2"/>
        <charset val="136"/>
      </rPr>
      <t>單色一般終端機</t>
    </r>
  </si>
  <si>
    <r>
      <rPr>
        <sz val="10"/>
        <color rgb="FF000000"/>
        <rFont val="微軟正黑體"/>
        <family val="2"/>
        <charset val="136"/>
      </rPr>
      <t>彩色一般終端機</t>
    </r>
  </si>
  <si>
    <r>
      <rPr>
        <sz val="10"/>
        <color rgb="FF000000"/>
        <rFont val="微軟正黑體"/>
        <family val="2"/>
        <charset val="136"/>
      </rPr>
      <t>單色中文終端機</t>
    </r>
  </si>
  <si>
    <r>
      <rPr>
        <sz val="10"/>
        <color rgb="FF000000"/>
        <rFont val="微軟正黑體"/>
        <family val="2"/>
        <charset val="136"/>
      </rPr>
      <t>彩色中文終端機</t>
    </r>
  </si>
  <si>
    <t>270030</t>
  </si>
  <si>
    <r>
      <rPr>
        <sz val="10"/>
        <color rgb="FF000000"/>
        <rFont val="微軟正黑體"/>
        <family val="2"/>
        <charset val="136"/>
      </rPr>
      <t>Ｘ終端機</t>
    </r>
  </si>
  <si>
    <r>
      <rPr>
        <sz val="10"/>
        <color rgb="FF000000"/>
        <rFont val="微軟正黑體"/>
        <family val="2"/>
        <charset val="136"/>
      </rPr>
      <t>硬式磁碟機</t>
    </r>
  </si>
  <si>
    <r>
      <rPr>
        <sz val="10"/>
        <color rgb="FF000000"/>
        <rFont val="微軟正黑體"/>
        <family val="2"/>
        <charset val="136"/>
      </rPr>
      <t>軟式磁碟機</t>
    </r>
  </si>
  <si>
    <r>
      <rPr>
        <sz val="10"/>
        <color rgb="FF000000"/>
        <rFont val="微軟正黑體"/>
        <family val="2"/>
        <charset val="136"/>
      </rPr>
      <t>矽碟機</t>
    </r>
  </si>
  <si>
    <r>
      <rPr>
        <sz val="10"/>
        <color rgb="FF000000"/>
        <rFont val="微軟正黑體"/>
        <family val="2"/>
        <charset val="136"/>
      </rPr>
      <t>唯讀型光碟機</t>
    </r>
  </si>
  <si>
    <r>
      <rPr>
        <sz val="10"/>
        <color rgb="FF000000"/>
        <rFont val="微軟正黑體"/>
        <family val="2"/>
        <charset val="136"/>
      </rPr>
      <t>唯讀型數位多功能光碟機</t>
    </r>
  </si>
  <si>
    <t>270037</t>
  </si>
  <si>
    <r>
      <rPr>
        <sz val="10"/>
        <color rgb="FF000000"/>
        <rFont val="微軟正黑體"/>
        <family val="2"/>
        <charset val="136"/>
      </rPr>
      <t>光碟燒錄機</t>
    </r>
  </si>
  <si>
    <t>270038</t>
  </si>
  <si>
    <r>
      <rPr>
        <sz val="10"/>
        <color rgb="FF000000"/>
        <rFont val="微軟正黑體"/>
        <family val="2"/>
        <charset val="136"/>
      </rPr>
      <t>數位多功能光碟燒錄機</t>
    </r>
  </si>
  <si>
    <r>
      <rPr>
        <sz val="10"/>
        <color rgb="FF000000"/>
        <rFont val="微軟正黑體"/>
        <family val="2"/>
        <charset val="136"/>
      </rPr>
      <t>複合式光碟燒錄機</t>
    </r>
  </si>
  <si>
    <r>
      <rPr>
        <sz val="10"/>
        <color rgb="FF000000"/>
        <rFont val="微軟正黑體"/>
        <family val="2"/>
        <charset val="136"/>
      </rPr>
      <t>隨身碟</t>
    </r>
  </si>
  <si>
    <r>
      <rPr>
        <sz val="10"/>
        <color rgb="FF000000"/>
        <rFont val="微軟正黑體"/>
        <family val="2"/>
        <charset val="136"/>
      </rPr>
      <t>點陣式印表機</t>
    </r>
  </si>
  <si>
    <t>270044</t>
  </si>
  <si>
    <r>
      <rPr>
        <sz val="10"/>
        <color rgb="FF000000"/>
        <rFont val="微軟正黑體"/>
        <family val="2"/>
        <charset val="136"/>
      </rPr>
      <t>菊輪式印表機</t>
    </r>
  </si>
  <si>
    <t>270046</t>
  </si>
  <si>
    <r>
      <rPr>
        <sz val="10"/>
        <color rgb="FF000000"/>
        <rFont val="微軟正黑體"/>
        <family val="2"/>
        <charset val="136"/>
      </rPr>
      <t>雷射印表機</t>
    </r>
  </si>
  <si>
    <t>270047</t>
  </si>
  <si>
    <r>
      <rPr>
        <sz val="10"/>
        <color rgb="FF000000"/>
        <rFont val="微軟正黑體"/>
        <family val="2"/>
        <charset val="136"/>
      </rPr>
      <t>噴墨印表機</t>
    </r>
  </si>
  <si>
    <r>
      <rPr>
        <sz val="10"/>
        <color rgb="FF000000"/>
        <rFont val="微軟正黑體"/>
        <family val="2"/>
        <charset val="136"/>
      </rPr>
      <t>繪圖機</t>
    </r>
  </si>
  <si>
    <t>270050</t>
  </si>
  <si>
    <r>
      <rPr>
        <sz val="10"/>
        <color rgb="FF000000"/>
        <rFont val="微軟正黑體"/>
        <family val="2"/>
        <charset val="136"/>
      </rPr>
      <t>多功能印表機</t>
    </r>
  </si>
  <si>
    <r>
      <rPr>
        <sz val="10"/>
        <color rgb="FF000000"/>
        <rFont val="微軟正黑體"/>
        <family val="2"/>
        <charset val="136"/>
      </rPr>
      <t>鍵盤</t>
    </r>
  </si>
  <si>
    <r>
      <rPr>
        <sz val="10"/>
        <color rgb="FF000000"/>
        <rFont val="微軟正黑體"/>
        <family val="2"/>
        <charset val="136"/>
      </rPr>
      <t>滑鼠</t>
    </r>
  </si>
  <si>
    <r>
      <rPr>
        <sz val="10"/>
        <color rgb="FF000000"/>
        <rFont val="微軟正黑體"/>
        <family val="2"/>
        <charset val="136"/>
      </rPr>
      <t>電腦控制桿裝置</t>
    </r>
  </si>
  <si>
    <r>
      <rPr>
        <sz val="10"/>
        <color rgb="FF000000"/>
        <rFont val="微軟正黑體"/>
        <family val="2"/>
        <charset val="136"/>
      </rPr>
      <t>光筆</t>
    </r>
  </si>
  <si>
    <t>270055</t>
  </si>
  <si>
    <r>
      <rPr>
        <sz val="10"/>
        <color rgb="FF000000"/>
        <rFont val="微軟正黑體"/>
        <family val="2"/>
        <charset val="136"/>
      </rPr>
      <t>電腦相機</t>
    </r>
  </si>
  <si>
    <t>270056</t>
  </si>
  <si>
    <r>
      <rPr>
        <sz val="10"/>
        <color rgb="FF000000"/>
        <rFont val="微軟正黑體"/>
        <family val="2"/>
        <charset val="136"/>
      </rPr>
      <t>平台式掃描器</t>
    </r>
  </si>
  <si>
    <t>270057</t>
  </si>
  <si>
    <r>
      <rPr>
        <sz val="10"/>
        <color rgb="FF000000"/>
        <rFont val="微軟正黑體"/>
        <family val="2"/>
        <charset val="136"/>
      </rPr>
      <t>餽紙式掃描器</t>
    </r>
  </si>
  <si>
    <t>270058</t>
  </si>
  <si>
    <r>
      <rPr>
        <sz val="10"/>
        <color rgb="FF000000"/>
        <rFont val="微軟正黑體"/>
        <family val="2"/>
        <charset val="136"/>
      </rPr>
      <t>掌上型掃描器</t>
    </r>
  </si>
  <si>
    <r>
      <rPr>
        <sz val="10"/>
        <color rgb="FF000000"/>
        <rFont val="微軟正黑體"/>
        <family val="2"/>
        <charset val="136"/>
      </rPr>
      <t>底片型掃描器</t>
    </r>
  </si>
  <si>
    <t>270060</t>
  </si>
  <si>
    <r>
      <rPr>
        <sz val="10"/>
        <color rgb="FF000000"/>
        <rFont val="微軟正黑體"/>
        <family val="2"/>
        <charset val="136"/>
      </rPr>
      <t>光學讀卡機</t>
    </r>
  </si>
  <si>
    <t>270061</t>
  </si>
  <si>
    <r>
      <rPr>
        <sz val="10"/>
        <color rgb="FF000000"/>
        <rFont val="微軟正黑體"/>
        <family val="2"/>
        <charset val="136"/>
      </rPr>
      <t>條碼閱讀機</t>
    </r>
  </si>
  <si>
    <t>270062</t>
  </si>
  <si>
    <r>
      <rPr>
        <sz val="10"/>
        <color rgb="FF000000"/>
        <rFont val="微軟正黑體"/>
        <family val="2"/>
        <charset val="136"/>
      </rPr>
      <t>磁卡閱讀機</t>
    </r>
  </si>
  <si>
    <t>270063</t>
  </si>
  <si>
    <r>
      <rPr>
        <sz val="10"/>
        <color rgb="FF000000"/>
        <rFont val="微軟正黑體"/>
        <family val="2"/>
        <charset val="136"/>
      </rPr>
      <t>快閃記憶卡讀卡機</t>
    </r>
  </si>
  <si>
    <t>270064</t>
  </si>
  <si>
    <r>
      <rPr>
        <sz val="10"/>
        <color rgb="FF000000"/>
        <rFont val="微軟正黑體"/>
        <family val="2"/>
        <charset val="136"/>
      </rPr>
      <t>晶片卡讀卡機</t>
    </r>
  </si>
  <si>
    <t>270066</t>
  </si>
  <si>
    <r>
      <rPr>
        <sz val="10"/>
        <color rgb="FF000000"/>
        <rFont val="微軟正黑體"/>
        <family val="2"/>
        <charset val="136"/>
      </rPr>
      <t>網路存取數位板</t>
    </r>
  </si>
  <si>
    <t>270067</t>
  </si>
  <si>
    <r>
      <rPr>
        <sz val="10"/>
        <color rgb="FF000000"/>
        <rFont val="微軟正黑體"/>
        <family val="2"/>
        <charset val="136"/>
      </rPr>
      <t>數位板</t>
    </r>
  </si>
  <si>
    <t>270068</t>
  </si>
  <si>
    <r>
      <rPr>
        <sz val="10"/>
        <color rgb="FF000000"/>
        <rFont val="微軟正黑體"/>
        <family val="2"/>
        <charset val="136"/>
      </rPr>
      <t>數位投影機</t>
    </r>
  </si>
  <si>
    <t>270069</t>
  </si>
  <si>
    <r>
      <rPr>
        <sz val="10"/>
        <color rgb="FF000000"/>
        <rFont val="微軟正黑體"/>
        <family val="2"/>
        <charset val="136"/>
      </rPr>
      <t>文字處理機</t>
    </r>
  </si>
  <si>
    <t>270070</t>
  </si>
  <si>
    <r>
      <rPr>
        <sz val="10"/>
        <color rgb="FF000000"/>
        <rFont val="微軟正黑體"/>
        <family val="2"/>
        <charset val="136"/>
      </rPr>
      <t>程式燒錄器</t>
    </r>
  </si>
  <si>
    <t>270071</t>
  </si>
  <si>
    <r>
      <rPr>
        <sz val="10"/>
        <color rgb="FF000000"/>
        <rFont val="微軟正黑體"/>
        <family val="2"/>
        <charset val="136"/>
      </rPr>
      <t>電腦發展設備</t>
    </r>
  </si>
  <si>
    <t>270072</t>
  </si>
  <si>
    <r>
      <rPr>
        <sz val="10"/>
        <color rgb="FF000000"/>
        <rFont val="微軟正黑體"/>
        <family val="2"/>
        <charset val="136"/>
      </rPr>
      <t>網路作業系統設備</t>
    </r>
  </si>
  <si>
    <t>270073</t>
  </si>
  <si>
    <r>
      <rPr>
        <sz val="10"/>
        <color rgb="FF000000"/>
        <rFont val="微軟正黑體"/>
        <family val="2"/>
        <charset val="136"/>
      </rPr>
      <t>電腦機殼</t>
    </r>
  </si>
  <si>
    <t>270074</t>
  </si>
  <si>
    <r>
      <rPr>
        <sz val="10"/>
        <color rgb="FF000000"/>
        <rFont val="微軟正黑體"/>
        <family val="2"/>
        <charset val="136"/>
      </rPr>
      <t>電腦及其週邊設備用模組</t>
    </r>
  </si>
  <si>
    <t>270075</t>
  </si>
  <si>
    <r>
      <rPr>
        <sz val="10"/>
        <color rgb="FF000000"/>
        <rFont val="微軟正黑體"/>
        <family val="2"/>
        <charset val="136"/>
      </rPr>
      <t>自動櫃員機（</t>
    </r>
    <r>
      <rPr>
        <sz val="10"/>
        <color rgb="FF000000"/>
        <rFont val="Times New Roman"/>
        <family val="1"/>
      </rPr>
      <t>ATM</t>
    </r>
    <r>
      <rPr>
        <sz val="10"/>
        <color rgb="FF000000"/>
        <rFont val="微軟正黑體"/>
        <family val="2"/>
        <charset val="136"/>
      </rPr>
      <t>）</t>
    </r>
  </si>
  <si>
    <t>270076</t>
  </si>
  <si>
    <r>
      <rPr>
        <sz val="10"/>
        <color rgb="FF000000"/>
        <rFont val="微軟正黑體"/>
        <family val="2"/>
        <charset val="136"/>
      </rPr>
      <t>生物辨識裝置</t>
    </r>
  </si>
  <si>
    <t>270079</t>
  </si>
  <si>
    <r>
      <rPr>
        <sz val="10"/>
        <color rgb="FF000000"/>
        <rFont val="微軟正黑體"/>
        <family val="2"/>
        <charset val="136"/>
      </rPr>
      <t>簡單型電話機</t>
    </r>
  </si>
  <si>
    <t>270080</t>
  </si>
  <si>
    <r>
      <t>ISDN</t>
    </r>
    <r>
      <rPr>
        <sz val="10"/>
        <color rgb="FF000000"/>
        <rFont val="微軟正黑體"/>
        <family val="2"/>
        <charset val="136"/>
      </rPr>
      <t>電話機</t>
    </r>
  </si>
  <si>
    <t>270081</t>
  </si>
  <si>
    <r>
      <rPr>
        <sz val="10"/>
        <color rgb="FF000000"/>
        <rFont val="微軟正黑體"/>
        <family val="2"/>
        <charset val="136"/>
      </rPr>
      <t>多功能電話機</t>
    </r>
  </si>
  <si>
    <t>270082</t>
  </si>
  <si>
    <r>
      <rPr>
        <sz val="10"/>
        <color rgb="FF000000"/>
        <rFont val="微軟正黑體"/>
        <family val="2"/>
        <charset val="136"/>
      </rPr>
      <t>按鍵電話系統</t>
    </r>
  </si>
  <si>
    <t>270083</t>
  </si>
  <si>
    <r>
      <t>ISDN</t>
    </r>
    <r>
      <rPr>
        <sz val="10"/>
        <color rgb="FF000000"/>
        <rFont val="微軟正黑體"/>
        <family val="2"/>
        <charset val="136"/>
      </rPr>
      <t>按鍵電話系統</t>
    </r>
  </si>
  <si>
    <t>270084</t>
  </si>
  <si>
    <r>
      <rPr>
        <sz val="10"/>
        <color rgb="FF000000"/>
        <rFont val="微軟正黑體"/>
        <family val="2"/>
        <charset val="136"/>
      </rPr>
      <t>電話答錄機</t>
    </r>
  </si>
  <si>
    <t>270085</t>
  </si>
  <si>
    <r>
      <rPr>
        <sz val="10"/>
        <color rgb="FF000000"/>
        <rFont val="微軟正黑體"/>
        <family val="2"/>
        <charset val="136"/>
      </rPr>
      <t>有線電話無線副機</t>
    </r>
  </si>
  <si>
    <t>270086</t>
  </si>
  <si>
    <r>
      <rPr>
        <sz val="10"/>
        <color rgb="FF000000"/>
        <rFont val="微軟正黑體"/>
        <family val="2"/>
        <charset val="136"/>
      </rPr>
      <t>有線對講機</t>
    </r>
  </si>
  <si>
    <t>270088</t>
  </si>
  <si>
    <r>
      <rPr>
        <sz val="10"/>
        <color rgb="FF000000"/>
        <rFont val="微軟正黑體"/>
        <family val="2"/>
        <charset val="136"/>
      </rPr>
      <t>數位式無線電話</t>
    </r>
  </si>
  <si>
    <t>270089</t>
  </si>
  <si>
    <r>
      <rPr>
        <sz val="10"/>
        <color rgb="FF000000"/>
        <rFont val="微軟正黑體"/>
        <family val="2"/>
        <charset val="136"/>
      </rPr>
      <t>無線按鍵電話系統</t>
    </r>
  </si>
  <si>
    <t>270090</t>
  </si>
  <si>
    <r>
      <rPr>
        <sz val="10"/>
        <color rgb="FF000000"/>
        <rFont val="微軟正黑體"/>
        <family val="2"/>
        <charset val="136"/>
      </rPr>
      <t>中繼式無線對講機</t>
    </r>
  </si>
  <si>
    <t>270091</t>
  </si>
  <si>
    <r>
      <rPr>
        <sz val="10"/>
        <color rgb="FF000000"/>
        <rFont val="微軟正黑體"/>
        <family val="2"/>
        <charset val="136"/>
      </rPr>
      <t>民用波段對講機</t>
    </r>
  </si>
  <si>
    <t>270092</t>
  </si>
  <si>
    <r>
      <rPr>
        <sz val="10"/>
        <color rgb="FF000000"/>
        <rFont val="微軟正黑體"/>
        <family val="2"/>
        <charset val="136"/>
      </rPr>
      <t>低階行動電話</t>
    </r>
  </si>
  <si>
    <t>270093</t>
  </si>
  <si>
    <r>
      <rPr>
        <sz val="10"/>
        <color rgb="FF000000"/>
        <rFont val="微軟正黑體"/>
        <family val="2"/>
        <charset val="136"/>
      </rPr>
      <t>蜂巢式行動電話</t>
    </r>
  </si>
  <si>
    <t>270094</t>
  </si>
  <si>
    <r>
      <rPr>
        <sz val="10"/>
        <color rgb="FF000000"/>
        <rFont val="微軟正黑體"/>
        <family val="2"/>
        <charset val="136"/>
      </rPr>
      <t>局用交換機</t>
    </r>
  </si>
  <si>
    <t>270095</t>
  </si>
  <si>
    <r>
      <rPr>
        <sz val="10"/>
        <color rgb="FF000000"/>
        <rFont val="微軟正黑體"/>
        <family val="2"/>
        <charset val="136"/>
      </rPr>
      <t>用戶交換機</t>
    </r>
  </si>
  <si>
    <t>270096</t>
  </si>
  <si>
    <r>
      <rPr>
        <sz val="10"/>
        <color rgb="FF000000"/>
        <rFont val="微軟正黑體"/>
        <family val="2"/>
        <charset val="136"/>
      </rPr>
      <t>整體服務數位網路</t>
    </r>
    <r>
      <rPr>
        <sz val="10"/>
        <color rgb="FF000000"/>
        <rFont val="Times New Roman"/>
        <family val="1"/>
      </rPr>
      <t>(ISDN)</t>
    </r>
    <r>
      <rPr>
        <sz val="10"/>
        <color rgb="FF000000"/>
        <rFont val="微軟正黑體"/>
        <family val="2"/>
        <charset val="136"/>
      </rPr>
      <t>用戶交換機</t>
    </r>
  </si>
  <si>
    <t>270097</t>
  </si>
  <si>
    <r>
      <rPr>
        <sz val="10"/>
        <color rgb="FF000000"/>
        <rFont val="微軟正黑體"/>
        <family val="2"/>
        <charset val="136"/>
      </rPr>
      <t>無線用戶交換機</t>
    </r>
  </si>
  <si>
    <t>270098</t>
  </si>
  <si>
    <r>
      <rPr>
        <sz val="10"/>
        <color rgb="FF000000"/>
        <rFont val="微軟正黑體"/>
        <family val="2"/>
        <charset val="136"/>
      </rPr>
      <t>雷射普通紙傳真機</t>
    </r>
  </si>
  <si>
    <t>270099</t>
  </si>
  <si>
    <r>
      <rPr>
        <sz val="10"/>
        <color rgb="FF000000"/>
        <rFont val="微軟正黑體"/>
        <family val="2"/>
        <charset val="136"/>
      </rPr>
      <t>其他局端用交換設備</t>
    </r>
  </si>
  <si>
    <t>270100</t>
  </si>
  <si>
    <r>
      <rPr>
        <sz val="10"/>
        <color rgb="FF000000"/>
        <rFont val="微軟正黑體"/>
        <family val="2"/>
        <charset val="136"/>
      </rPr>
      <t>非雷射普通紙傳真機</t>
    </r>
  </si>
  <si>
    <t>270101</t>
  </si>
  <si>
    <r>
      <rPr>
        <sz val="10"/>
        <color rgb="FF000000"/>
        <rFont val="微軟正黑體"/>
        <family val="2"/>
        <charset val="136"/>
      </rPr>
      <t>無線傳真機</t>
    </r>
  </si>
  <si>
    <t>270102</t>
  </si>
  <si>
    <r>
      <rPr>
        <sz val="10"/>
        <color rgb="FF000000"/>
        <rFont val="微軟正黑體"/>
        <family val="2"/>
        <charset val="136"/>
      </rPr>
      <t>電傳打字機</t>
    </r>
  </si>
  <si>
    <t>270103</t>
  </si>
  <si>
    <r>
      <rPr>
        <sz val="10"/>
        <color rgb="FF000000"/>
        <rFont val="微軟正黑體"/>
        <family val="2"/>
        <charset val="136"/>
      </rPr>
      <t>收發報機</t>
    </r>
  </si>
  <si>
    <t>270104</t>
  </si>
  <si>
    <r>
      <rPr>
        <sz val="10"/>
        <color rgb="FF000000"/>
        <rFont val="微軟正黑體"/>
        <family val="2"/>
        <charset val="136"/>
      </rPr>
      <t>數據機</t>
    </r>
  </si>
  <si>
    <t>270105</t>
  </si>
  <si>
    <r>
      <t>ISDN</t>
    </r>
    <r>
      <rPr>
        <sz val="10"/>
        <color rgb="FF000000"/>
        <rFont val="微軟正黑體"/>
        <family val="2"/>
        <charset val="136"/>
      </rPr>
      <t>數據機</t>
    </r>
  </si>
  <si>
    <t>270106</t>
  </si>
  <si>
    <r>
      <rPr>
        <sz val="10"/>
        <color rgb="FF000000"/>
        <rFont val="微軟正黑體"/>
        <family val="2"/>
        <charset val="136"/>
      </rPr>
      <t>數位用戶迴路數據機</t>
    </r>
  </si>
  <si>
    <t>270107</t>
  </si>
  <si>
    <r>
      <rPr>
        <sz val="10"/>
        <color rgb="FF000000"/>
        <rFont val="微軟正黑體"/>
        <family val="2"/>
        <charset val="136"/>
      </rPr>
      <t>纜線數據機</t>
    </r>
  </si>
  <si>
    <t>270108</t>
  </si>
  <si>
    <r>
      <rPr>
        <sz val="10"/>
        <color rgb="FF000000"/>
        <rFont val="微軟正黑體"/>
        <family val="2"/>
        <charset val="136"/>
      </rPr>
      <t>無線數據機</t>
    </r>
  </si>
  <si>
    <t>270109</t>
  </si>
  <si>
    <r>
      <rPr>
        <sz val="10"/>
        <color rgb="FF000000"/>
        <rFont val="微軟正黑體"/>
        <family val="2"/>
        <charset val="136"/>
      </rPr>
      <t>集線器</t>
    </r>
  </si>
  <si>
    <t>270110</t>
  </si>
  <si>
    <r>
      <rPr>
        <sz val="10"/>
        <color rgb="FF000000"/>
        <rFont val="微軟正黑體"/>
        <family val="2"/>
        <charset val="136"/>
      </rPr>
      <t>交換器</t>
    </r>
  </si>
  <si>
    <t>270111</t>
  </si>
  <si>
    <r>
      <rPr>
        <sz val="10"/>
        <color rgb="FF000000"/>
        <rFont val="微軟正黑體"/>
        <family val="2"/>
        <charset val="136"/>
      </rPr>
      <t>路由器</t>
    </r>
  </si>
  <si>
    <t>270112</t>
  </si>
  <si>
    <r>
      <rPr>
        <sz val="10"/>
        <color rgb="FF000000"/>
        <rFont val="微軟正黑體"/>
        <family val="2"/>
        <charset val="136"/>
      </rPr>
      <t>橋接器</t>
    </r>
  </si>
  <si>
    <t>270113</t>
  </si>
  <si>
    <r>
      <rPr>
        <sz val="10"/>
        <color rgb="FF000000"/>
        <rFont val="微軟正黑體"/>
        <family val="2"/>
        <charset val="136"/>
      </rPr>
      <t>閘道器</t>
    </r>
  </si>
  <si>
    <t>270114</t>
  </si>
  <si>
    <r>
      <rPr>
        <sz val="10"/>
        <color rgb="FF000000"/>
        <rFont val="微軟正黑體"/>
        <family val="2"/>
        <charset val="136"/>
      </rPr>
      <t>中繼機</t>
    </r>
  </si>
  <si>
    <t>270115</t>
  </si>
  <si>
    <r>
      <rPr>
        <sz val="10"/>
        <color rgb="FF000000"/>
        <rFont val="微軟正黑體"/>
        <family val="2"/>
        <charset val="136"/>
      </rPr>
      <t>網路集中設備</t>
    </r>
  </si>
  <si>
    <t>270116</t>
  </si>
  <si>
    <r>
      <rPr>
        <sz val="10"/>
        <color rgb="FF000000"/>
        <rFont val="微軟正黑體"/>
        <family val="2"/>
        <charset val="136"/>
      </rPr>
      <t>網路連接器</t>
    </r>
  </si>
  <si>
    <t>270118</t>
  </si>
  <si>
    <r>
      <rPr>
        <sz val="10"/>
        <color rgb="FF000000"/>
        <rFont val="微軟正黑體"/>
        <family val="2"/>
        <charset val="136"/>
      </rPr>
      <t>載波機</t>
    </r>
  </si>
  <si>
    <t>270119</t>
  </si>
  <si>
    <r>
      <rPr>
        <sz val="10"/>
        <color rgb="FF000000"/>
        <rFont val="微軟正黑體"/>
        <family val="2"/>
        <charset val="136"/>
      </rPr>
      <t>劃時多工機</t>
    </r>
    <r>
      <rPr>
        <sz val="10"/>
        <color rgb="FF000000"/>
        <rFont val="Times New Roman"/>
        <family val="1"/>
      </rPr>
      <t>(</t>
    </r>
    <r>
      <rPr>
        <sz val="10"/>
        <color rgb="FF000000"/>
        <rFont val="微軟正黑體"/>
        <family val="2"/>
        <charset val="136"/>
      </rPr>
      <t>分時式多工機</t>
    </r>
    <r>
      <rPr>
        <sz val="10"/>
        <color rgb="FF000000"/>
        <rFont val="Times New Roman"/>
        <family val="1"/>
      </rPr>
      <t>)</t>
    </r>
  </si>
  <si>
    <t>270120</t>
  </si>
  <si>
    <r>
      <rPr>
        <sz val="10"/>
        <color rgb="FF000000"/>
        <rFont val="微軟正黑體"/>
        <family val="2"/>
        <charset val="136"/>
      </rPr>
      <t>劃頻多工機</t>
    </r>
    <r>
      <rPr>
        <sz val="10"/>
        <color rgb="FF000000"/>
        <rFont val="Times New Roman"/>
        <family val="1"/>
      </rPr>
      <t>(</t>
    </r>
    <r>
      <rPr>
        <sz val="10"/>
        <color rgb="FF000000"/>
        <rFont val="微軟正黑體"/>
        <family val="2"/>
        <charset val="136"/>
      </rPr>
      <t>分頻式多工機</t>
    </r>
    <r>
      <rPr>
        <sz val="10"/>
        <color rgb="FF000000"/>
        <rFont val="Times New Roman"/>
        <family val="1"/>
      </rPr>
      <t>)</t>
    </r>
  </si>
  <si>
    <t>270121</t>
  </si>
  <si>
    <r>
      <rPr>
        <sz val="10"/>
        <color rgb="FF000000"/>
        <rFont val="微軟正黑體"/>
        <family val="2"/>
        <charset val="136"/>
      </rPr>
      <t>頻道銀行</t>
    </r>
  </si>
  <si>
    <t>270122</t>
  </si>
  <si>
    <r>
      <rPr>
        <sz val="10"/>
        <color rgb="FF000000"/>
        <rFont val="微軟正黑體"/>
        <family val="2"/>
        <charset val="136"/>
      </rPr>
      <t>數位線路倍增器</t>
    </r>
  </si>
  <si>
    <t>270123</t>
  </si>
  <si>
    <r>
      <rPr>
        <sz val="10"/>
        <color rgb="FF000000"/>
        <rFont val="微軟正黑體"/>
        <family val="2"/>
        <charset val="136"/>
      </rPr>
      <t>電子式集線機</t>
    </r>
  </si>
  <si>
    <t>270124</t>
  </si>
  <si>
    <r>
      <rPr>
        <sz val="10"/>
        <color rgb="FF000000"/>
        <rFont val="微軟正黑體"/>
        <family val="2"/>
        <charset val="136"/>
      </rPr>
      <t>資料服務單元／頻道服務單元</t>
    </r>
  </si>
  <si>
    <t>270126</t>
  </si>
  <si>
    <r>
      <rPr>
        <sz val="10"/>
        <color rgb="FF000000"/>
        <rFont val="微軟正黑體"/>
        <family val="2"/>
        <charset val="136"/>
      </rPr>
      <t>有線通信設備用模組</t>
    </r>
  </si>
  <si>
    <t>270127</t>
  </si>
  <si>
    <r>
      <rPr>
        <sz val="10"/>
        <color rgb="FF000000"/>
        <rFont val="微軟正黑體"/>
        <family val="2"/>
        <charset val="136"/>
      </rPr>
      <t>局端用無線通訊設備</t>
    </r>
  </si>
  <si>
    <t>270128</t>
  </si>
  <si>
    <r>
      <rPr>
        <sz val="10"/>
        <color rgb="FF000000"/>
        <rFont val="微軟正黑體"/>
        <family val="2"/>
        <charset val="136"/>
      </rPr>
      <t>數位微波系統</t>
    </r>
  </si>
  <si>
    <t>270129</t>
  </si>
  <si>
    <r>
      <rPr>
        <sz val="10"/>
        <color rgb="FF000000"/>
        <rFont val="微軟正黑體"/>
        <family val="2"/>
        <charset val="136"/>
      </rPr>
      <t>微波通信元件</t>
    </r>
  </si>
  <si>
    <t>270131</t>
  </si>
  <si>
    <r>
      <rPr>
        <sz val="10"/>
        <color rgb="FF000000"/>
        <rFont val="微軟正黑體"/>
        <family val="2"/>
        <charset val="136"/>
      </rPr>
      <t>無線通信器材用模組</t>
    </r>
  </si>
  <si>
    <t>270132</t>
  </si>
  <si>
    <r>
      <rPr>
        <sz val="10"/>
        <color rgb="FF000000"/>
        <rFont val="微軟正黑體"/>
        <family val="2"/>
        <charset val="136"/>
      </rPr>
      <t>無線電報機</t>
    </r>
  </si>
  <si>
    <t>270133</t>
  </si>
  <si>
    <r>
      <rPr>
        <sz val="10"/>
        <color rgb="FF000000"/>
        <rFont val="微軟正黑體"/>
        <family val="2"/>
        <charset val="136"/>
      </rPr>
      <t>無線電接收機</t>
    </r>
  </si>
  <si>
    <t>270134</t>
  </si>
  <si>
    <r>
      <rPr>
        <sz val="10"/>
        <color rgb="FF000000"/>
        <rFont val="微軟正黑體"/>
        <family val="2"/>
        <charset val="136"/>
      </rPr>
      <t>無線電報設備</t>
    </r>
  </si>
  <si>
    <t>270136</t>
  </si>
  <si>
    <r>
      <rPr>
        <sz val="10"/>
        <color rgb="FF000000"/>
        <rFont val="微軟正黑體"/>
        <family val="2"/>
        <charset val="136"/>
      </rPr>
      <t>船用通訊設備</t>
    </r>
  </si>
  <si>
    <t>270137</t>
  </si>
  <si>
    <r>
      <rPr>
        <sz val="10"/>
        <color rgb="FF000000"/>
        <rFont val="微軟正黑體"/>
        <family val="2"/>
        <charset val="136"/>
      </rPr>
      <t>衛星通訊設備</t>
    </r>
  </si>
  <si>
    <t>270138</t>
  </si>
  <si>
    <r>
      <rPr>
        <sz val="10"/>
        <color rgb="FF000000"/>
        <rFont val="微軟正黑體"/>
        <family val="2"/>
        <charset val="136"/>
      </rPr>
      <t>衛星小型地面站網路</t>
    </r>
    <r>
      <rPr>
        <sz val="10"/>
        <color rgb="FF000000"/>
        <rFont val="Times New Roman"/>
        <family val="1"/>
      </rPr>
      <t>(VSAT)</t>
    </r>
  </si>
  <si>
    <t>270139</t>
  </si>
  <si>
    <r>
      <rPr>
        <sz val="10"/>
        <color rgb="FF000000"/>
        <rFont val="微軟正黑體"/>
        <family val="2"/>
        <charset val="136"/>
      </rPr>
      <t>衛星小型地面站設備</t>
    </r>
  </si>
  <si>
    <t>270141</t>
  </si>
  <si>
    <r>
      <rPr>
        <sz val="10"/>
        <color rgb="FF000000"/>
        <rFont val="微軟正黑體"/>
        <family val="2"/>
        <charset val="136"/>
      </rPr>
      <t>有線數位電視接收器</t>
    </r>
  </si>
  <si>
    <t>270142</t>
  </si>
  <si>
    <r>
      <rPr>
        <sz val="10"/>
        <color rgb="FF000000"/>
        <rFont val="微軟正黑體"/>
        <family val="2"/>
        <charset val="136"/>
      </rPr>
      <t>衛星數位電視接收器</t>
    </r>
  </si>
  <si>
    <t>270143</t>
  </si>
  <si>
    <r>
      <rPr>
        <sz val="10"/>
        <color rgb="FF000000"/>
        <rFont val="微軟正黑體"/>
        <family val="2"/>
        <charset val="136"/>
      </rPr>
      <t>地面廣播數位電視接收器</t>
    </r>
  </si>
  <si>
    <t>270144</t>
  </si>
  <si>
    <r>
      <rPr>
        <sz val="10"/>
        <color rgb="FF000000"/>
        <rFont val="微軟正黑體"/>
        <family val="2"/>
        <charset val="136"/>
      </rPr>
      <t>視訊傳輸設備</t>
    </r>
  </si>
  <si>
    <t>270145</t>
  </si>
  <si>
    <r>
      <rPr>
        <sz val="10"/>
        <color rgb="FF000000"/>
        <rFont val="微軟正黑體"/>
        <family val="2"/>
        <charset val="136"/>
      </rPr>
      <t>有線電視之各項設備</t>
    </r>
  </si>
  <si>
    <t>270146</t>
  </si>
  <si>
    <r>
      <rPr>
        <sz val="10"/>
        <color rgb="FF000000"/>
        <rFont val="微軟正黑體"/>
        <family val="2"/>
        <charset val="136"/>
      </rPr>
      <t>衛星天線</t>
    </r>
  </si>
  <si>
    <t>270147</t>
  </si>
  <si>
    <r>
      <rPr>
        <sz val="10"/>
        <color rgb="FF000000"/>
        <rFont val="微軟正黑體"/>
        <family val="2"/>
        <charset val="136"/>
      </rPr>
      <t>一般天線</t>
    </r>
  </si>
  <si>
    <t>270148</t>
  </si>
  <si>
    <r>
      <rPr>
        <sz val="10"/>
        <color rgb="FF000000"/>
        <rFont val="微軟正黑體"/>
        <family val="2"/>
        <charset val="136"/>
      </rPr>
      <t>車用防盜器</t>
    </r>
  </si>
  <si>
    <t>270149</t>
  </si>
  <si>
    <r>
      <rPr>
        <sz val="10"/>
        <color rgb="FF000000"/>
        <rFont val="微軟正黑體"/>
        <family val="2"/>
        <charset val="136"/>
      </rPr>
      <t>電眼</t>
    </r>
  </si>
  <si>
    <t>270150</t>
  </si>
  <si>
    <r>
      <rPr>
        <sz val="10"/>
        <color rgb="FF000000"/>
        <rFont val="微軟正黑體"/>
        <family val="2"/>
        <charset val="136"/>
      </rPr>
      <t>監視系統攝影機</t>
    </r>
  </si>
  <si>
    <t>270151</t>
  </si>
  <si>
    <r>
      <rPr>
        <sz val="10"/>
        <color rgb="FF000000"/>
        <rFont val="微軟正黑體"/>
        <family val="2"/>
        <charset val="136"/>
      </rPr>
      <t>電子警報器</t>
    </r>
  </si>
  <si>
    <t>270152</t>
  </si>
  <si>
    <r>
      <rPr>
        <sz val="10"/>
        <color rgb="FF000000"/>
        <rFont val="微軟正黑體"/>
        <family val="2"/>
        <charset val="136"/>
      </rPr>
      <t>防盜防災系統設備</t>
    </r>
  </si>
  <si>
    <t>270154</t>
  </si>
  <si>
    <r>
      <rPr>
        <sz val="10"/>
        <color rgb="FF000000"/>
        <rFont val="微軟正黑體"/>
        <family val="2"/>
        <charset val="136"/>
      </rPr>
      <t>光纖傳輸裝置</t>
    </r>
  </si>
  <si>
    <t>270155</t>
  </si>
  <si>
    <r>
      <rPr>
        <sz val="10"/>
        <color rgb="FF000000"/>
        <rFont val="微軟正黑體"/>
        <family val="2"/>
        <charset val="136"/>
      </rPr>
      <t>光纖主動元件</t>
    </r>
  </si>
  <si>
    <t>270156</t>
  </si>
  <si>
    <r>
      <rPr>
        <sz val="10"/>
        <color rgb="FF000000"/>
        <rFont val="微軟正黑體"/>
        <family val="2"/>
        <charset val="136"/>
      </rPr>
      <t>光纖被動元件</t>
    </r>
  </si>
  <si>
    <t>270157</t>
  </si>
  <si>
    <r>
      <t>ISDN</t>
    </r>
    <r>
      <rPr>
        <sz val="10"/>
        <color rgb="FF000000"/>
        <rFont val="微軟正黑體"/>
        <family val="2"/>
        <charset val="136"/>
      </rPr>
      <t>終端配適器</t>
    </r>
  </si>
  <si>
    <t>270158</t>
  </si>
  <si>
    <r>
      <t>ISDN</t>
    </r>
    <r>
      <rPr>
        <sz val="10"/>
        <color rgb="FF000000"/>
        <rFont val="微軟正黑體"/>
        <family val="2"/>
        <charset val="136"/>
      </rPr>
      <t>網路終端</t>
    </r>
  </si>
  <si>
    <t>270159</t>
  </si>
  <si>
    <r>
      <rPr>
        <sz val="10"/>
        <color rgb="FF000000"/>
        <rFont val="微軟正黑體"/>
        <family val="2"/>
        <charset val="136"/>
      </rPr>
      <t>影像顯示設備</t>
    </r>
  </si>
  <si>
    <t>270160</t>
  </si>
  <si>
    <r>
      <rPr>
        <sz val="10"/>
        <color rgb="FF000000"/>
        <rFont val="微軟正黑體"/>
        <family val="2"/>
        <charset val="136"/>
      </rPr>
      <t>呼叫器</t>
    </r>
  </si>
  <si>
    <t>270161</t>
  </si>
  <si>
    <r>
      <rPr>
        <sz val="10"/>
        <color rgb="FF000000"/>
        <rFont val="微軟正黑體"/>
        <family val="2"/>
        <charset val="136"/>
      </rPr>
      <t>無線遙控器</t>
    </r>
  </si>
  <si>
    <t>270162</t>
  </si>
  <si>
    <r>
      <rPr>
        <sz val="10"/>
        <color rgb="FF000000"/>
        <rFont val="微軟正黑體"/>
        <family val="2"/>
        <charset val="136"/>
      </rPr>
      <t>電動信號設備</t>
    </r>
  </si>
  <si>
    <t>270164</t>
  </si>
  <si>
    <r>
      <rPr>
        <sz val="10"/>
        <color rgb="FF000000"/>
        <rFont val="微軟正黑體"/>
        <family val="2"/>
        <charset val="136"/>
      </rPr>
      <t>寬螢幕電視機</t>
    </r>
  </si>
  <si>
    <t>270165</t>
  </si>
  <si>
    <r>
      <rPr>
        <sz val="10"/>
        <color rgb="FF000000"/>
        <rFont val="微軟正黑體"/>
        <family val="2"/>
        <charset val="136"/>
      </rPr>
      <t>一般彩色電視機</t>
    </r>
    <r>
      <rPr>
        <sz val="10"/>
        <color rgb="FF000000"/>
        <rFont val="Times New Roman"/>
        <family val="1"/>
      </rPr>
      <t>(20</t>
    </r>
    <r>
      <rPr>
        <sz val="10"/>
        <color rgb="FF000000"/>
        <rFont val="微軟正黑體"/>
        <family val="2"/>
        <charset val="136"/>
      </rPr>
      <t>吋及以上</t>
    </r>
    <r>
      <rPr>
        <sz val="10"/>
        <color rgb="FF000000"/>
        <rFont val="Times New Roman"/>
        <family val="1"/>
      </rPr>
      <t>)</t>
    </r>
  </si>
  <si>
    <t>270166</t>
  </si>
  <si>
    <r>
      <rPr>
        <sz val="10"/>
        <color rgb="FF000000"/>
        <rFont val="微軟正黑體"/>
        <family val="2"/>
        <charset val="136"/>
      </rPr>
      <t>一般彩色電視機</t>
    </r>
    <r>
      <rPr>
        <sz val="10"/>
        <color rgb="FF000000"/>
        <rFont val="Times New Roman"/>
        <family val="1"/>
      </rPr>
      <t>(19</t>
    </r>
    <r>
      <rPr>
        <sz val="10"/>
        <color rgb="FF000000"/>
        <rFont val="微軟正黑體"/>
        <family val="2"/>
        <charset val="136"/>
      </rPr>
      <t>吋及以下</t>
    </r>
    <r>
      <rPr>
        <sz val="10"/>
        <color rgb="FF000000"/>
        <rFont val="Times New Roman"/>
        <family val="1"/>
      </rPr>
      <t>)</t>
    </r>
  </si>
  <si>
    <t>270167</t>
  </si>
  <si>
    <r>
      <rPr>
        <sz val="10"/>
        <color rgb="FF000000"/>
        <rFont val="微軟正黑體"/>
        <family val="2"/>
        <charset val="136"/>
      </rPr>
      <t>數位彩色電視機</t>
    </r>
  </si>
  <si>
    <t>270168</t>
  </si>
  <si>
    <r>
      <rPr>
        <sz val="10"/>
        <color rgb="FF000000"/>
        <rFont val="微軟正黑體"/>
        <family val="2"/>
        <charset val="136"/>
      </rPr>
      <t>高畫質彩色電視機</t>
    </r>
  </si>
  <si>
    <t>270169</t>
  </si>
  <si>
    <r>
      <rPr>
        <sz val="10"/>
        <color rgb="FF000000"/>
        <rFont val="微軟正黑體"/>
        <family val="2"/>
        <charset val="136"/>
      </rPr>
      <t>液晶彩色電視機</t>
    </r>
  </si>
  <si>
    <t>270170</t>
  </si>
  <si>
    <r>
      <rPr>
        <sz val="10"/>
        <color rgb="FF000000"/>
        <rFont val="微軟正黑體"/>
        <family val="2"/>
        <charset val="136"/>
      </rPr>
      <t>電漿彩色電視機</t>
    </r>
  </si>
  <si>
    <t>270171</t>
  </si>
  <si>
    <r>
      <rPr>
        <sz val="10"/>
        <color rgb="FF000000"/>
        <rFont val="微軟正黑體"/>
        <family val="2"/>
        <charset val="136"/>
      </rPr>
      <t>分離式組合電視機</t>
    </r>
  </si>
  <si>
    <t>270172</t>
  </si>
  <si>
    <r>
      <rPr>
        <sz val="10"/>
        <color rgb="FF000000"/>
        <rFont val="微軟正黑體"/>
        <family val="2"/>
        <charset val="136"/>
      </rPr>
      <t>電視音響組合彩色電視機</t>
    </r>
  </si>
  <si>
    <t>270173</t>
  </si>
  <si>
    <r>
      <rPr>
        <sz val="10"/>
        <color rgb="FF000000"/>
        <rFont val="微軟正黑體"/>
        <family val="2"/>
        <charset val="136"/>
      </rPr>
      <t>一般黑白電視機</t>
    </r>
  </si>
  <si>
    <t>270174</t>
  </si>
  <si>
    <r>
      <rPr>
        <sz val="10"/>
        <color rgb="FF000000"/>
        <rFont val="微軟正黑體"/>
        <family val="2"/>
        <charset val="136"/>
      </rPr>
      <t>液晶黑白電視機</t>
    </r>
  </si>
  <si>
    <t>270175</t>
  </si>
  <si>
    <r>
      <rPr>
        <sz val="10"/>
        <color rgb="FF000000"/>
        <rFont val="微軟正黑體"/>
        <family val="2"/>
        <charset val="136"/>
      </rPr>
      <t>電視音響組合黑白電視機</t>
    </r>
  </si>
  <si>
    <t>270176</t>
  </si>
  <si>
    <r>
      <rPr>
        <sz val="10"/>
        <color rgb="FF000000"/>
        <rFont val="微軟正黑體"/>
        <family val="2"/>
        <charset val="136"/>
      </rPr>
      <t>射頻變頻器</t>
    </r>
  </si>
  <si>
    <t>270177</t>
  </si>
  <si>
    <r>
      <rPr>
        <sz val="10"/>
        <color rgb="FF000000"/>
        <rFont val="微軟正黑體"/>
        <family val="2"/>
        <charset val="136"/>
      </rPr>
      <t>放影機</t>
    </r>
  </si>
  <si>
    <t>270178</t>
  </si>
  <si>
    <r>
      <rPr>
        <sz val="10"/>
        <color rgb="FF000000"/>
        <rFont val="微軟正黑體"/>
        <family val="2"/>
        <charset val="136"/>
      </rPr>
      <t>錄放影機</t>
    </r>
  </si>
  <si>
    <t>270179</t>
  </si>
  <si>
    <r>
      <rPr>
        <sz val="10"/>
        <color rgb="FF000000"/>
        <rFont val="微軟正黑體"/>
        <family val="2"/>
        <charset val="136"/>
      </rPr>
      <t>雷射碟影機</t>
    </r>
  </si>
  <si>
    <t>270180</t>
  </si>
  <si>
    <r>
      <rPr>
        <sz val="10"/>
        <color rgb="FF000000"/>
        <rFont val="微軟正黑體"/>
        <family val="2"/>
        <charset val="136"/>
      </rPr>
      <t>攝錄放影機</t>
    </r>
  </si>
  <si>
    <t>270181</t>
  </si>
  <si>
    <r>
      <rPr>
        <sz val="10"/>
        <color rgb="FF000000"/>
        <rFont val="微軟正黑體"/>
        <family val="2"/>
        <charset val="136"/>
      </rPr>
      <t>影帶</t>
    </r>
    <r>
      <rPr>
        <sz val="10"/>
        <color rgb="FF000000"/>
        <rFont val="Times New Roman"/>
        <family val="1"/>
      </rPr>
      <t>(</t>
    </r>
    <r>
      <rPr>
        <sz val="10"/>
        <color rgb="FF000000"/>
        <rFont val="微軟正黑體"/>
        <family val="2"/>
        <charset val="136"/>
      </rPr>
      <t>光碟</t>
    </r>
    <r>
      <rPr>
        <sz val="10"/>
        <color rgb="FF000000"/>
        <rFont val="Times New Roman"/>
        <family val="1"/>
      </rPr>
      <t>)</t>
    </r>
    <r>
      <rPr>
        <sz val="10"/>
        <color rgb="FF000000"/>
        <rFont val="微軟正黑體"/>
        <family val="2"/>
        <charset val="136"/>
      </rPr>
      <t>拷貝機</t>
    </r>
  </si>
  <si>
    <t>270182</t>
  </si>
  <si>
    <r>
      <rPr>
        <sz val="10"/>
        <color rgb="FF000000"/>
        <rFont val="微軟正黑體"/>
        <family val="2"/>
        <charset val="136"/>
      </rPr>
      <t>唱盤</t>
    </r>
  </si>
  <si>
    <t>270183</t>
  </si>
  <si>
    <r>
      <rPr>
        <sz val="10"/>
        <color rgb="FF000000"/>
        <rFont val="微軟正黑體"/>
        <family val="2"/>
        <charset val="136"/>
      </rPr>
      <t>雷射唱機</t>
    </r>
  </si>
  <si>
    <t>270184</t>
  </si>
  <si>
    <r>
      <rPr>
        <sz val="10"/>
        <color rgb="FF000000"/>
        <rFont val="微軟正黑體"/>
        <family val="2"/>
        <charset val="136"/>
      </rPr>
      <t>影音光碟機</t>
    </r>
  </si>
  <si>
    <t>270185</t>
  </si>
  <si>
    <r>
      <rPr>
        <sz val="10"/>
        <color rgb="FF000000"/>
        <rFont val="微軟正黑體"/>
        <family val="2"/>
        <charset val="136"/>
      </rPr>
      <t>多功能數位影音光碟機</t>
    </r>
  </si>
  <si>
    <t>270186</t>
  </si>
  <si>
    <r>
      <t>PMP</t>
    </r>
    <r>
      <rPr>
        <sz val="10"/>
        <color rgb="FF000000"/>
        <rFont val="微軟正黑體"/>
        <family val="2"/>
        <charset val="136"/>
      </rPr>
      <t>可攜式多媒體播放器</t>
    </r>
  </si>
  <si>
    <t>270187</t>
  </si>
  <si>
    <r>
      <rPr>
        <sz val="10"/>
        <color rgb="FF000000"/>
        <rFont val="微軟正黑體"/>
        <family val="2"/>
        <charset val="136"/>
      </rPr>
      <t>單頻道收音機</t>
    </r>
  </si>
  <si>
    <t>270188</t>
  </si>
  <si>
    <r>
      <rPr>
        <sz val="10"/>
        <color rgb="FF000000"/>
        <rFont val="微軟正黑體"/>
        <family val="2"/>
        <charset val="136"/>
      </rPr>
      <t>多頻道收音機</t>
    </r>
  </si>
  <si>
    <t>270190</t>
  </si>
  <si>
    <r>
      <rPr>
        <sz val="10"/>
        <color rgb="FF000000"/>
        <rFont val="微軟正黑體"/>
        <family val="2"/>
        <charset val="136"/>
      </rPr>
      <t>收錄音機</t>
    </r>
  </si>
  <si>
    <t>270191</t>
  </si>
  <si>
    <r>
      <t>MP3</t>
    </r>
    <r>
      <rPr>
        <sz val="10"/>
        <color rgb="FF000000"/>
        <rFont val="微軟正黑體"/>
        <family val="2"/>
        <charset val="136"/>
      </rPr>
      <t>錄放音機</t>
    </r>
  </si>
  <si>
    <t>270193</t>
  </si>
  <si>
    <r>
      <rPr>
        <sz val="10"/>
        <color rgb="FF000000"/>
        <rFont val="微軟正黑體"/>
        <family val="2"/>
        <charset val="136"/>
      </rPr>
      <t>汽車用收音機</t>
    </r>
  </si>
  <si>
    <t>270194</t>
  </si>
  <si>
    <r>
      <rPr>
        <sz val="10"/>
        <color rgb="FF000000"/>
        <rFont val="微軟正黑體"/>
        <family val="2"/>
        <charset val="136"/>
      </rPr>
      <t>汽車用收放音機</t>
    </r>
  </si>
  <si>
    <t>270195</t>
  </si>
  <si>
    <r>
      <rPr>
        <sz val="10"/>
        <color rgb="FF000000"/>
        <rFont val="微軟正黑體"/>
        <family val="2"/>
        <charset val="136"/>
      </rPr>
      <t>伴唱機</t>
    </r>
  </si>
  <si>
    <t>270196</t>
  </si>
  <si>
    <r>
      <rPr>
        <sz val="10"/>
        <color rgb="FF000000"/>
        <rFont val="微軟正黑體"/>
        <family val="2"/>
        <charset val="136"/>
      </rPr>
      <t>點唱機</t>
    </r>
  </si>
  <si>
    <t>270197</t>
  </si>
  <si>
    <r>
      <rPr>
        <sz val="10"/>
        <color rgb="FF000000"/>
        <rFont val="微軟正黑體"/>
        <family val="2"/>
        <charset val="136"/>
      </rPr>
      <t>語言學習機</t>
    </r>
  </si>
  <si>
    <t>270198</t>
  </si>
  <si>
    <r>
      <rPr>
        <sz val="10"/>
        <color rgb="FF000000"/>
        <rFont val="微軟正黑體"/>
        <family val="2"/>
        <charset val="136"/>
      </rPr>
      <t>音頻擴大機</t>
    </r>
  </si>
  <si>
    <t>270199</t>
  </si>
  <si>
    <r>
      <rPr>
        <sz val="10"/>
        <color rgb="FF000000"/>
        <rFont val="微軟正黑體"/>
        <family val="2"/>
        <charset val="136"/>
      </rPr>
      <t>其他特定用途揚聲器</t>
    </r>
  </si>
  <si>
    <t>270200</t>
  </si>
  <si>
    <r>
      <rPr>
        <sz val="10"/>
        <color rgb="FF000000"/>
        <rFont val="微軟正黑體"/>
        <family val="2"/>
        <charset val="136"/>
      </rPr>
      <t>調諧器</t>
    </r>
  </si>
  <si>
    <t>270201</t>
  </si>
  <si>
    <r>
      <rPr>
        <sz val="10"/>
        <color rgb="FF000000"/>
        <rFont val="微軟正黑體"/>
        <family val="2"/>
        <charset val="136"/>
      </rPr>
      <t>等化器</t>
    </r>
  </si>
  <si>
    <t>270202</t>
  </si>
  <si>
    <r>
      <rPr>
        <sz val="10"/>
        <color rgb="FF000000"/>
        <rFont val="微軟正黑體"/>
        <family val="2"/>
        <charset val="136"/>
      </rPr>
      <t>揚聲器</t>
    </r>
  </si>
  <si>
    <t>270203</t>
  </si>
  <si>
    <r>
      <rPr>
        <sz val="10"/>
        <color rgb="FF000000"/>
        <rFont val="微軟正黑體"/>
        <family val="2"/>
        <charset val="136"/>
      </rPr>
      <t>車用揚聲器</t>
    </r>
  </si>
  <si>
    <t>270204</t>
  </si>
  <si>
    <r>
      <rPr>
        <sz val="10"/>
        <color rgb="FF000000"/>
        <rFont val="微軟正黑體"/>
        <family val="2"/>
        <charset val="136"/>
      </rPr>
      <t>麥克風</t>
    </r>
  </si>
  <si>
    <t>270205</t>
  </si>
  <si>
    <r>
      <rPr>
        <sz val="10"/>
        <color rgb="FF000000"/>
        <rFont val="微軟正黑體"/>
        <family val="2"/>
        <charset val="136"/>
      </rPr>
      <t>揚聲器零配件</t>
    </r>
  </si>
  <si>
    <t>270206</t>
  </si>
  <si>
    <r>
      <rPr>
        <sz val="10"/>
        <color rgb="FF000000"/>
        <rFont val="微軟正黑體"/>
        <family val="2"/>
        <charset val="136"/>
      </rPr>
      <t>耳機</t>
    </r>
  </si>
  <si>
    <t>270207</t>
  </si>
  <si>
    <r>
      <rPr>
        <sz val="10"/>
        <color rgb="FF000000"/>
        <rFont val="微軟正黑體"/>
        <family val="2"/>
        <charset val="136"/>
      </rPr>
      <t>錄放音機座</t>
    </r>
  </si>
  <si>
    <t>270210</t>
  </si>
  <si>
    <r>
      <rPr>
        <sz val="10"/>
        <color rgb="FF000000"/>
        <rFont val="微軟正黑體"/>
        <family val="2"/>
        <charset val="136"/>
      </rPr>
      <t>視聽電子產品用模組</t>
    </r>
  </si>
  <si>
    <t>270211</t>
  </si>
  <si>
    <r>
      <rPr>
        <sz val="10"/>
        <color rgb="FF000000"/>
        <rFont val="微軟正黑體"/>
        <family val="2"/>
        <charset val="136"/>
      </rPr>
      <t>電視遊樂器</t>
    </r>
  </si>
  <si>
    <t>270212</t>
  </si>
  <si>
    <r>
      <rPr>
        <sz val="10"/>
        <color rgb="FF000000"/>
        <rFont val="微軟正黑體"/>
        <family val="2"/>
        <charset val="136"/>
      </rPr>
      <t>家庭劇院視聽設備</t>
    </r>
  </si>
  <si>
    <t>270214</t>
  </si>
  <si>
    <r>
      <rPr>
        <sz val="10"/>
        <color rgb="FF000000"/>
        <rFont val="微軟正黑體"/>
        <family val="2"/>
        <charset val="136"/>
      </rPr>
      <t>硬式磁碟</t>
    </r>
  </si>
  <si>
    <t>270215</t>
  </si>
  <si>
    <r>
      <rPr>
        <sz val="10"/>
        <color rgb="FF000000"/>
        <rFont val="微軟正黑體"/>
        <family val="2"/>
        <charset val="136"/>
      </rPr>
      <t>軟式磁碟片</t>
    </r>
  </si>
  <si>
    <t>270216</t>
  </si>
  <si>
    <r>
      <rPr>
        <sz val="10"/>
        <color rgb="FF000000"/>
        <rFont val="微軟正黑體"/>
        <family val="2"/>
        <charset val="136"/>
      </rPr>
      <t>磁帶</t>
    </r>
    <r>
      <rPr>
        <sz val="10"/>
        <color rgb="FF000000"/>
        <rFont val="Times New Roman"/>
        <family val="1"/>
      </rPr>
      <t>(</t>
    </r>
    <r>
      <rPr>
        <sz val="10"/>
        <color rgb="FF000000"/>
        <rFont val="微軟正黑體"/>
        <family val="2"/>
        <charset val="136"/>
      </rPr>
      <t>電腦用</t>
    </r>
    <r>
      <rPr>
        <sz val="10"/>
        <color rgb="FF000000"/>
        <rFont val="Times New Roman"/>
        <family val="1"/>
      </rPr>
      <t>)</t>
    </r>
  </si>
  <si>
    <t>270217</t>
  </si>
  <si>
    <r>
      <rPr>
        <sz val="10"/>
        <color rgb="FF000000"/>
        <rFont val="微軟正黑體"/>
        <family val="2"/>
        <charset val="136"/>
      </rPr>
      <t>空白光碟片</t>
    </r>
    <r>
      <rPr>
        <sz val="10"/>
        <color rgb="FF000000"/>
        <rFont val="Times New Roman"/>
        <family val="1"/>
      </rPr>
      <t>(</t>
    </r>
    <r>
      <rPr>
        <sz val="10"/>
        <color rgb="FF000000"/>
        <rFont val="微軟正黑體"/>
        <family val="2"/>
        <charset val="136"/>
      </rPr>
      <t>含空白磁光碟片</t>
    </r>
    <r>
      <rPr>
        <sz val="10"/>
        <color rgb="FF000000"/>
        <rFont val="Times New Roman"/>
        <family val="1"/>
      </rPr>
      <t>)</t>
    </r>
  </si>
  <si>
    <t>270218</t>
  </si>
  <si>
    <r>
      <t>CD</t>
    </r>
    <r>
      <rPr>
        <sz val="10"/>
        <color rgb="FF000000"/>
        <rFont val="微軟正黑體"/>
        <family val="2"/>
        <charset val="136"/>
      </rPr>
      <t>系列預錄式光碟</t>
    </r>
    <r>
      <rPr>
        <sz val="10"/>
        <color rgb="FF000000"/>
        <rFont val="Times New Roman"/>
        <family val="1"/>
      </rPr>
      <t>(</t>
    </r>
    <r>
      <rPr>
        <sz val="10"/>
        <color rgb="FF000000"/>
        <rFont val="微軟正黑體"/>
        <family val="2"/>
        <charset val="136"/>
      </rPr>
      <t>非空白片</t>
    </r>
    <r>
      <rPr>
        <sz val="10"/>
        <color rgb="FF000000"/>
        <rFont val="Times New Roman"/>
        <family val="1"/>
      </rPr>
      <t>)</t>
    </r>
  </si>
  <si>
    <t>270219</t>
  </si>
  <si>
    <r>
      <t>DVD</t>
    </r>
    <r>
      <rPr>
        <sz val="10"/>
        <color rgb="FF000000"/>
        <rFont val="微軟正黑體"/>
        <family val="2"/>
        <charset val="136"/>
      </rPr>
      <t>系列預錄式光碟</t>
    </r>
    <r>
      <rPr>
        <sz val="10"/>
        <color rgb="FF000000"/>
        <rFont val="Times New Roman"/>
        <family val="1"/>
      </rPr>
      <t>(</t>
    </r>
    <r>
      <rPr>
        <sz val="10"/>
        <color rgb="FF000000"/>
        <rFont val="微軟正黑體"/>
        <family val="2"/>
        <charset val="136"/>
      </rPr>
      <t>非空白片</t>
    </r>
    <r>
      <rPr>
        <sz val="10"/>
        <color rgb="FF000000"/>
        <rFont val="Times New Roman"/>
        <family val="1"/>
      </rPr>
      <t>)</t>
    </r>
  </si>
  <si>
    <t>270220</t>
  </si>
  <si>
    <r>
      <rPr>
        <sz val="10"/>
        <color rgb="FF000000"/>
        <rFont val="微軟正黑體"/>
        <family val="2"/>
        <charset val="136"/>
      </rPr>
      <t>唱片</t>
    </r>
  </si>
  <si>
    <t>270221</t>
  </si>
  <si>
    <r>
      <rPr>
        <sz val="10"/>
        <color rgb="FF000000"/>
        <rFont val="微軟正黑體"/>
        <family val="2"/>
        <charset val="136"/>
      </rPr>
      <t>空白錄音帶</t>
    </r>
    <r>
      <rPr>
        <sz val="10"/>
        <color rgb="FF000000"/>
        <rFont val="Times New Roman"/>
        <family val="1"/>
      </rPr>
      <t>(</t>
    </r>
    <r>
      <rPr>
        <sz val="10"/>
        <color rgb="FF000000"/>
        <rFont val="微軟正黑體"/>
        <family val="2"/>
        <charset val="136"/>
      </rPr>
      <t>含外殼</t>
    </r>
    <r>
      <rPr>
        <sz val="10"/>
        <color rgb="FF000000"/>
        <rFont val="Times New Roman"/>
        <family val="1"/>
      </rPr>
      <t>)</t>
    </r>
  </si>
  <si>
    <t>270222</t>
  </si>
  <si>
    <r>
      <rPr>
        <sz val="10"/>
        <color rgb="FF000000"/>
        <rFont val="微軟正黑體"/>
        <family val="2"/>
        <charset val="136"/>
      </rPr>
      <t>錄音帶</t>
    </r>
    <r>
      <rPr>
        <sz val="10"/>
        <color rgb="FF000000"/>
        <rFont val="Times New Roman"/>
        <family val="1"/>
      </rPr>
      <t>(</t>
    </r>
    <r>
      <rPr>
        <sz val="10"/>
        <color rgb="FF000000"/>
        <rFont val="微軟正黑體"/>
        <family val="2"/>
        <charset val="136"/>
      </rPr>
      <t>非空白帶</t>
    </r>
    <r>
      <rPr>
        <sz val="10"/>
        <color rgb="FF000000"/>
        <rFont val="Times New Roman"/>
        <family val="1"/>
      </rPr>
      <t>)</t>
    </r>
  </si>
  <si>
    <t>270223</t>
  </si>
  <si>
    <r>
      <rPr>
        <sz val="10"/>
        <color rgb="FF000000"/>
        <rFont val="微軟正黑體"/>
        <family val="2"/>
        <charset val="136"/>
      </rPr>
      <t>空白錄影帶</t>
    </r>
    <r>
      <rPr>
        <sz val="10"/>
        <color rgb="FF000000"/>
        <rFont val="Times New Roman"/>
        <family val="1"/>
      </rPr>
      <t>(</t>
    </r>
    <r>
      <rPr>
        <sz val="10"/>
        <color rgb="FF000000"/>
        <rFont val="微軟正黑體"/>
        <family val="2"/>
        <charset val="136"/>
      </rPr>
      <t>含外殼</t>
    </r>
    <r>
      <rPr>
        <sz val="10"/>
        <color rgb="FF000000"/>
        <rFont val="Times New Roman"/>
        <family val="1"/>
      </rPr>
      <t>)</t>
    </r>
  </si>
  <si>
    <t>270224</t>
  </si>
  <si>
    <r>
      <rPr>
        <sz val="10"/>
        <color rgb="FF000000"/>
        <rFont val="微軟正黑體"/>
        <family val="2"/>
        <charset val="136"/>
      </rPr>
      <t>錄影帶</t>
    </r>
    <r>
      <rPr>
        <sz val="10"/>
        <color rgb="FF000000"/>
        <rFont val="Times New Roman"/>
        <family val="1"/>
      </rPr>
      <t>(</t>
    </r>
    <r>
      <rPr>
        <sz val="10"/>
        <color rgb="FF000000"/>
        <rFont val="微軟正黑體"/>
        <family val="2"/>
        <charset val="136"/>
      </rPr>
      <t>非空白帶</t>
    </r>
    <r>
      <rPr>
        <sz val="10"/>
        <color rgb="FF000000"/>
        <rFont val="Times New Roman"/>
        <family val="1"/>
      </rPr>
      <t>)</t>
    </r>
  </si>
  <si>
    <t>270225</t>
  </si>
  <si>
    <r>
      <t>IC</t>
    </r>
    <r>
      <rPr>
        <sz val="10"/>
        <color rgb="FF000000"/>
        <rFont val="微軟正黑體"/>
        <family val="2"/>
        <charset val="136"/>
      </rPr>
      <t>卡</t>
    </r>
  </si>
  <si>
    <t>270226</t>
  </si>
  <si>
    <r>
      <rPr>
        <sz val="10"/>
        <color rgb="FF000000"/>
        <rFont val="微軟正黑體"/>
        <family val="2"/>
        <charset val="136"/>
      </rPr>
      <t>非</t>
    </r>
    <r>
      <rPr>
        <sz val="10"/>
        <color rgb="FF000000"/>
        <rFont val="Times New Roman"/>
        <family val="1"/>
      </rPr>
      <t>IC</t>
    </r>
    <r>
      <rPr>
        <sz val="10"/>
        <color rgb="FF000000"/>
        <rFont val="微軟正黑體"/>
        <family val="2"/>
        <charset val="136"/>
      </rPr>
      <t>記錄訊號卡</t>
    </r>
  </si>
  <si>
    <t>270228</t>
  </si>
  <si>
    <r>
      <rPr>
        <sz val="10"/>
        <color rgb="FF000000"/>
        <rFont val="微軟正黑體"/>
        <family val="2"/>
        <charset val="136"/>
      </rPr>
      <t>數值控制器</t>
    </r>
  </si>
  <si>
    <t>270229</t>
  </si>
  <si>
    <r>
      <rPr>
        <sz val="10"/>
        <color rgb="FF000000"/>
        <rFont val="微軟正黑體"/>
        <family val="2"/>
        <charset val="136"/>
      </rPr>
      <t>雷達系統</t>
    </r>
  </si>
  <si>
    <t>270230</t>
  </si>
  <si>
    <r>
      <rPr>
        <sz val="10"/>
        <color rgb="FF000000"/>
        <rFont val="微軟正黑體"/>
        <family val="2"/>
        <charset val="136"/>
      </rPr>
      <t>全球定位系統</t>
    </r>
  </si>
  <si>
    <t>270231</t>
  </si>
  <si>
    <r>
      <rPr>
        <sz val="10"/>
        <color rgb="FF000000"/>
        <rFont val="微軟正黑體"/>
        <family val="2"/>
        <charset val="136"/>
      </rPr>
      <t>船用航儀設備</t>
    </r>
  </si>
  <si>
    <t>270232</t>
  </si>
  <si>
    <r>
      <rPr>
        <sz val="10"/>
        <color rgb="FF000000"/>
        <rFont val="微軟正黑體"/>
        <family val="2"/>
        <charset val="136"/>
      </rPr>
      <t>電波測深器</t>
    </r>
  </si>
  <si>
    <t>270233</t>
  </si>
  <si>
    <r>
      <rPr>
        <sz val="10"/>
        <color rgb="FF000000"/>
        <rFont val="微軟正黑體"/>
        <family val="2"/>
        <charset val="136"/>
      </rPr>
      <t>聲納設備</t>
    </r>
  </si>
  <si>
    <t>270234</t>
  </si>
  <si>
    <r>
      <rPr>
        <sz val="10"/>
        <color rgb="FF000000"/>
        <rFont val="微軟正黑體"/>
        <family val="2"/>
        <charset val="136"/>
      </rPr>
      <t>無線電導航儀</t>
    </r>
  </si>
  <si>
    <t>270236</t>
  </si>
  <si>
    <r>
      <rPr>
        <sz val="10"/>
        <color rgb="FF000000"/>
        <rFont val="微軟正黑體"/>
        <family val="2"/>
        <charset val="136"/>
      </rPr>
      <t>電錶</t>
    </r>
    <r>
      <rPr>
        <sz val="10"/>
        <color rgb="FF000000"/>
        <rFont val="Times New Roman"/>
        <family val="1"/>
      </rPr>
      <t>(</t>
    </r>
    <r>
      <rPr>
        <sz val="10"/>
        <color rgb="FF000000"/>
        <rFont val="微軟正黑體"/>
        <family val="2"/>
        <charset val="136"/>
      </rPr>
      <t>計算電力用</t>
    </r>
    <r>
      <rPr>
        <sz val="10"/>
        <color rgb="FF000000"/>
        <rFont val="Times New Roman"/>
        <family val="1"/>
      </rPr>
      <t>)</t>
    </r>
  </si>
  <si>
    <t>270237</t>
  </si>
  <si>
    <r>
      <rPr>
        <sz val="10"/>
        <color rgb="FF000000"/>
        <rFont val="微軟正黑體"/>
        <family val="2"/>
        <charset val="136"/>
      </rPr>
      <t>電流表</t>
    </r>
  </si>
  <si>
    <t>270238</t>
  </si>
  <si>
    <r>
      <rPr>
        <sz val="10"/>
        <color rgb="FF000000"/>
        <rFont val="微軟正黑體"/>
        <family val="2"/>
        <charset val="136"/>
      </rPr>
      <t>電壓表</t>
    </r>
  </si>
  <si>
    <t>270239</t>
  </si>
  <si>
    <r>
      <rPr>
        <sz val="10"/>
        <color rgb="FF000000"/>
        <rFont val="微軟正黑體"/>
        <family val="2"/>
        <charset val="136"/>
      </rPr>
      <t>多用電表</t>
    </r>
  </si>
  <si>
    <t>270240</t>
  </si>
  <si>
    <r>
      <rPr>
        <sz val="10"/>
        <color rgb="FF000000"/>
        <rFont val="微軟正黑體"/>
        <family val="2"/>
        <charset val="136"/>
      </rPr>
      <t>壓力計</t>
    </r>
  </si>
  <si>
    <t>270241</t>
  </si>
  <si>
    <r>
      <rPr>
        <sz val="10"/>
        <color rgb="FF000000"/>
        <rFont val="微軟正黑體"/>
        <family val="2"/>
        <charset val="136"/>
      </rPr>
      <t>水錶</t>
    </r>
  </si>
  <si>
    <t>270242</t>
  </si>
  <si>
    <r>
      <rPr>
        <sz val="10"/>
        <color rgb="FF000000"/>
        <rFont val="微軟正黑體"/>
        <family val="2"/>
        <charset val="136"/>
      </rPr>
      <t>酸鹼度計</t>
    </r>
  </si>
  <si>
    <t>270243</t>
  </si>
  <si>
    <r>
      <rPr>
        <sz val="10"/>
        <color rgb="FF000000"/>
        <rFont val="微軟正黑體"/>
        <family val="2"/>
        <charset val="136"/>
      </rPr>
      <t>溫濕度計</t>
    </r>
  </si>
  <si>
    <t>270244</t>
  </si>
  <si>
    <r>
      <rPr>
        <sz val="10"/>
        <color rgb="FF000000"/>
        <rFont val="微軟正黑體"/>
        <family val="2"/>
        <charset val="136"/>
      </rPr>
      <t>恆溫控制器</t>
    </r>
  </si>
  <si>
    <t>270245</t>
  </si>
  <si>
    <r>
      <rPr>
        <sz val="10"/>
        <color rgb="FF000000"/>
        <rFont val="微軟正黑體"/>
        <family val="2"/>
        <charset val="136"/>
      </rPr>
      <t>定溫器</t>
    </r>
  </si>
  <si>
    <t>270246</t>
  </si>
  <si>
    <r>
      <rPr>
        <sz val="10"/>
        <color rgb="FF000000"/>
        <rFont val="微軟正黑體"/>
        <family val="2"/>
        <charset val="136"/>
      </rPr>
      <t>汽車速度表</t>
    </r>
  </si>
  <si>
    <t>270247</t>
  </si>
  <si>
    <r>
      <rPr>
        <sz val="10"/>
        <color rgb="FF000000"/>
        <rFont val="微軟正黑體"/>
        <family val="2"/>
        <charset val="136"/>
      </rPr>
      <t>汽車油壓表</t>
    </r>
  </si>
  <si>
    <t>270248</t>
  </si>
  <si>
    <r>
      <rPr>
        <sz val="10"/>
        <color rgb="FF000000"/>
        <rFont val="微軟正黑體"/>
        <family val="2"/>
        <charset val="136"/>
      </rPr>
      <t>汽車轉速計</t>
    </r>
  </si>
  <si>
    <t>270249</t>
  </si>
  <si>
    <r>
      <rPr>
        <sz val="10"/>
        <color rgb="FF000000"/>
        <rFont val="微軟正黑體"/>
        <family val="2"/>
        <charset val="136"/>
      </rPr>
      <t>計程車錶</t>
    </r>
  </si>
  <si>
    <t>270250</t>
  </si>
  <si>
    <r>
      <rPr>
        <sz val="10"/>
        <color rgb="FF000000"/>
        <rFont val="微軟正黑體"/>
        <family val="2"/>
        <charset val="136"/>
      </rPr>
      <t>計量器</t>
    </r>
  </si>
  <si>
    <t>270251</t>
  </si>
  <si>
    <r>
      <rPr>
        <sz val="10"/>
        <color rgb="FF000000"/>
        <rFont val="微軟正黑體"/>
        <family val="2"/>
        <charset val="136"/>
      </rPr>
      <t>自動收票設備</t>
    </r>
  </si>
  <si>
    <t>270252</t>
  </si>
  <si>
    <r>
      <rPr>
        <sz val="10"/>
        <color rgb="FF000000"/>
        <rFont val="微軟正黑體"/>
        <family val="2"/>
        <charset val="136"/>
      </rPr>
      <t>停車計時器</t>
    </r>
  </si>
  <si>
    <t>270256</t>
  </si>
  <si>
    <r>
      <rPr>
        <sz val="10"/>
        <color rgb="FF000000"/>
        <rFont val="微軟正黑體"/>
        <family val="2"/>
        <charset val="136"/>
      </rPr>
      <t>電壓量測儀器</t>
    </r>
  </si>
  <si>
    <t>270257</t>
  </si>
  <si>
    <r>
      <rPr>
        <sz val="10"/>
        <color rgb="FF000000"/>
        <rFont val="微軟正黑體"/>
        <family val="2"/>
        <charset val="136"/>
      </rPr>
      <t>電流量測儀器</t>
    </r>
  </si>
  <si>
    <t>270258</t>
  </si>
  <si>
    <r>
      <rPr>
        <sz val="10"/>
        <color rgb="FF000000"/>
        <rFont val="微軟正黑體"/>
        <family val="2"/>
        <charset val="136"/>
      </rPr>
      <t>功率量測儀器</t>
    </r>
  </si>
  <si>
    <t>270259</t>
  </si>
  <si>
    <r>
      <rPr>
        <sz val="10"/>
        <color rgb="FF000000"/>
        <rFont val="微軟正黑體"/>
        <family val="2"/>
        <charset val="136"/>
      </rPr>
      <t>電磁波量測儀器</t>
    </r>
  </si>
  <si>
    <t>270260</t>
  </si>
  <si>
    <r>
      <rPr>
        <sz val="10"/>
        <color rgb="FF000000"/>
        <rFont val="微軟正黑體"/>
        <family val="2"/>
        <charset val="136"/>
      </rPr>
      <t>數位示波器</t>
    </r>
  </si>
  <si>
    <t>270261</t>
  </si>
  <si>
    <r>
      <rPr>
        <sz val="10"/>
        <color rgb="FF000000"/>
        <rFont val="微軟正黑體"/>
        <family val="2"/>
        <charset val="136"/>
      </rPr>
      <t>類比示波器</t>
    </r>
  </si>
  <si>
    <t>270262</t>
  </si>
  <si>
    <r>
      <rPr>
        <sz val="10"/>
        <color rgb="FF000000"/>
        <rFont val="微軟正黑體"/>
        <family val="2"/>
        <charset val="136"/>
      </rPr>
      <t>頻譜分析儀</t>
    </r>
  </si>
  <si>
    <t>270263</t>
  </si>
  <si>
    <r>
      <rPr>
        <sz val="10"/>
        <color rgb="FF000000"/>
        <rFont val="微軟正黑體"/>
        <family val="2"/>
        <charset val="136"/>
      </rPr>
      <t>邏輯分析儀</t>
    </r>
  </si>
  <si>
    <t>270264</t>
  </si>
  <si>
    <r>
      <rPr>
        <sz val="10"/>
        <color rgb="FF000000"/>
        <rFont val="微軟正黑體"/>
        <family val="2"/>
        <charset val="136"/>
      </rPr>
      <t>微處理機發展系統</t>
    </r>
  </si>
  <si>
    <t>270265</t>
  </si>
  <si>
    <r>
      <rPr>
        <sz val="10"/>
        <color rgb="FF000000"/>
        <rFont val="微軟正黑體"/>
        <family val="2"/>
        <charset val="136"/>
      </rPr>
      <t>信號產生器</t>
    </r>
  </si>
  <si>
    <t>270266</t>
  </si>
  <si>
    <r>
      <rPr>
        <sz val="10"/>
        <color rgb="FF000000"/>
        <rFont val="微軟正黑體"/>
        <family val="2"/>
        <charset val="136"/>
      </rPr>
      <t>信號產生、分析與處理儀器</t>
    </r>
  </si>
  <si>
    <t>270267</t>
  </si>
  <si>
    <r>
      <rPr>
        <sz val="10"/>
        <color rgb="FF000000"/>
        <rFont val="微軟正黑體"/>
        <family val="2"/>
        <charset val="136"/>
      </rPr>
      <t>電信測試儀器</t>
    </r>
  </si>
  <si>
    <t>270268</t>
  </si>
  <si>
    <r>
      <rPr>
        <sz val="10"/>
        <color rgb="FF000000"/>
        <rFont val="微軟正黑體"/>
        <family val="2"/>
        <charset val="136"/>
      </rPr>
      <t>電氣特性測試儀器</t>
    </r>
  </si>
  <si>
    <t>270269</t>
  </si>
  <si>
    <r>
      <rPr>
        <sz val="10"/>
        <color rgb="FF000000"/>
        <rFont val="微軟正黑體"/>
        <family val="2"/>
        <charset val="136"/>
      </rPr>
      <t>電子零件特性量測儀器</t>
    </r>
  </si>
  <si>
    <t>270270</t>
  </si>
  <si>
    <r>
      <rPr>
        <sz val="10"/>
        <color rgb="FF000000"/>
        <rFont val="微軟正黑體"/>
        <family val="2"/>
        <charset val="136"/>
      </rPr>
      <t>自動測試設備</t>
    </r>
  </si>
  <si>
    <t>270271</t>
  </si>
  <si>
    <r>
      <rPr>
        <sz val="10"/>
        <color rgb="FF000000"/>
        <rFont val="微軟正黑體"/>
        <family val="2"/>
        <charset val="136"/>
      </rPr>
      <t>半導體檢測設備</t>
    </r>
  </si>
  <si>
    <t>270273</t>
  </si>
  <si>
    <r>
      <rPr>
        <sz val="10"/>
        <color rgb="FF000000"/>
        <rFont val="微軟正黑體"/>
        <family val="2"/>
        <charset val="136"/>
      </rPr>
      <t>天平</t>
    </r>
  </si>
  <si>
    <t>270274</t>
  </si>
  <si>
    <r>
      <rPr>
        <sz val="10"/>
        <color rgb="FF000000"/>
        <rFont val="微軟正黑體"/>
        <family val="2"/>
        <charset val="136"/>
      </rPr>
      <t>機械式測重磅</t>
    </r>
  </si>
  <si>
    <t>270275</t>
  </si>
  <si>
    <r>
      <rPr>
        <sz val="10"/>
        <color rgb="FF000000"/>
        <rFont val="微軟正黑體"/>
        <family val="2"/>
        <charset val="136"/>
      </rPr>
      <t>電子式測重磅</t>
    </r>
  </si>
  <si>
    <t>270277</t>
  </si>
  <si>
    <r>
      <rPr>
        <sz val="10"/>
        <color rgb="FF000000"/>
        <rFont val="微軟正黑體"/>
        <family val="2"/>
        <charset val="136"/>
      </rPr>
      <t>溫度感測器</t>
    </r>
  </si>
  <si>
    <t>270278</t>
  </si>
  <si>
    <r>
      <rPr>
        <sz val="10"/>
        <color rgb="FF000000"/>
        <rFont val="微軟正黑體"/>
        <family val="2"/>
        <charset val="136"/>
      </rPr>
      <t>氣體感測器</t>
    </r>
  </si>
  <si>
    <t>270279</t>
  </si>
  <si>
    <r>
      <rPr>
        <sz val="10"/>
        <color rgb="FF000000"/>
        <rFont val="微軟正黑體"/>
        <family val="2"/>
        <charset val="136"/>
      </rPr>
      <t>壓力感測器</t>
    </r>
  </si>
  <si>
    <t>270280</t>
  </si>
  <si>
    <r>
      <rPr>
        <sz val="10"/>
        <color rgb="FF000000"/>
        <rFont val="微軟正黑體"/>
        <family val="2"/>
        <charset val="136"/>
      </rPr>
      <t>光纖感測器</t>
    </r>
  </si>
  <si>
    <t>270282</t>
  </si>
  <si>
    <r>
      <rPr>
        <sz val="10"/>
        <color rgb="FF000000"/>
        <rFont val="微軟正黑體"/>
        <family val="2"/>
        <charset val="136"/>
      </rPr>
      <t>工業校準用塊規</t>
    </r>
  </si>
  <si>
    <t>270283</t>
  </si>
  <si>
    <r>
      <rPr>
        <sz val="10"/>
        <color rgb="FF000000"/>
        <rFont val="微軟正黑體"/>
        <family val="2"/>
        <charset val="136"/>
      </rPr>
      <t>工業校準用標準尺</t>
    </r>
  </si>
  <si>
    <t>270284</t>
  </si>
  <si>
    <r>
      <rPr>
        <sz val="10"/>
        <color rgb="FF000000"/>
        <rFont val="微軟正黑體"/>
        <family val="2"/>
        <charset val="136"/>
      </rPr>
      <t>工業校準用量規</t>
    </r>
  </si>
  <si>
    <t>270286</t>
  </si>
  <si>
    <r>
      <rPr>
        <sz val="10"/>
        <color rgb="FF000000"/>
        <rFont val="微軟正黑體"/>
        <family val="2"/>
        <charset val="136"/>
      </rPr>
      <t>雷射檢測設備</t>
    </r>
  </si>
  <si>
    <t>270287</t>
  </si>
  <si>
    <r>
      <rPr>
        <sz val="10"/>
        <color rgb="FF000000"/>
        <rFont val="微軟正黑體"/>
        <family val="2"/>
        <charset val="136"/>
      </rPr>
      <t>全像設備及全像元件</t>
    </r>
  </si>
  <si>
    <t>270289</t>
  </si>
  <si>
    <r>
      <rPr>
        <sz val="10"/>
        <color rgb="FF000000"/>
        <rFont val="微軟正黑體"/>
        <family val="2"/>
        <charset val="136"/>
      </rPr>
      <t>曝光表</t>
    </r>
  </si>
  <si>
    <t>270290</t>
  </si>
  <si>
    <r>
      <rPr>
        <sz val="10"/>
        <color rgb="FF000000"/>
        <rFont val="微軟正黑體"/>
        <family val="2"/>
        <charset val="136"/>
      </rPr>
      <t>分光儀</t>
    </r>
  </si>
  <si>
    <t>270291</t>
  </si>
  <si>
    <r>
      <rPr>
        <sz val="10"/>
        <color rgb="FF000000"/>
        <rFont val="微軟正黑體"/>
        <family val="2"/>
        <charset val="136"/>
      </rPr>
      <t>光纖檢測設備</t>
    </r>
  </si>
  <si>
    <t>270292</t>
  </si>
  <si>
    <r>
      <rPr>
        <sz val="10"/>
        <color rgb="FF000000"/>
        <rFont val="微軟正黑體"/>
        <family val="2"/>
        <charset val="136"/>
      </rPr>
      <t>紅外光檢測裝置</t>
    </r>
  </si>
  <si>
    <t>270293</t>
  </si>
  <si>
    <r>
      <rPr>
        <sz val="10"/>
        <color rgb="FF000000"/>
        <rFont val="微軟正黑體"/>
        <family val="2"/>
        <charset val="136"/>
      </rPr>
      <t>製程檢測設備</t>
    </r>
  </si>
  <si>
    <t>270294</t>
  </si>
  <si>
    <r>
      <rPr>
        <sz val="10"/>
        <color rgb="FF000000"/>
        <rFont val="微軟正黑體"/>
        <family val="2"/>
        <charset val="136"/>
      </rPr>
      <t>環境自動控制及調節裝置</t>
    </r>
  </si>
  <si>
    <t>270295</t>
  </si>
  <si>
    <r>
      <rPr>
        <sz val="10"/>
        <color rgb="FF000000"/>
        <rFont val="微軟正黑體"/>
        <family val="2"/>
        <charset val="136"/>
      </rPr>
      <t>環境檢測儀器</t>
    </r>
  </si>
  <si>
    <t>270296</t>
  </si>
  <si>
    <r>
      <rPr>
        <sz val="10"/>
        <color rgb="FF000000"/>
        <rFont val="微軟正黑體"/>
        <family val="2"/>
        <charset val="136"/>
      </rPr>
      <t>安全衛生檢測儀器</t>
    </r>
  </si>
  <si>
    <t>270297</t>
  </si>
  <si>
    <r>
      <rPr>
        <sz val="10"/>
        <color rgb="FF000000"/>
        <rFont val="微軟正黑體"/>
        <family val="2"/>
        <charset val="136"/>
      </rPr>
      <t>實驗室專用分析儀器及系統設備</t>
    </r>
  </si>
  <si>
    <t>270298</t>
  </si>
  <si>
    <r>
      <rPr>
        <sz val="10"/>
        <color rgb="FF000000"/>
        <rFont val="微軟正黑體"/>
        <family val="2"/>
        <charset val="136"/>
      </rPr>
      <t>飛行記錄器</t>
    </r>
  </si>
  <si>
    <t>270299</t>
  </si>
  <si>
    <r>
      <rPr>
        <sz val="10"/>
        <color rgb="FF000000"/>
        <rFont val="微軟正黑體"/>
        <family val="2"/>
        <charset val="136"/>
      </rPr>
      <t>其他科學量測器材</t>
    </r>
  </si>
  <si>
    <t>270300</t>
  </si>
  <si>
    <r>
      <rPr>
        <sz val="10"/>
        <color rgb="FF000000"/>
        <rFont val="微軟正黑體"/>
        <family val="2"/>
        <charset val="136"/>
      </rPr>
      <t>航空器專用儀器</t>
    </r>
  </si>
  <si>
    <t>270301</t>
  </si>
  <si>
    <r>
      <rPr>
        <sz val="10"/>
        <color rgb="FF000000"/>
        <rFont val="微軟正黑體"/>
        <family val="2"/>
        <charset val="136"/>
      </rPr>
      <t>機械錶</t>
    </r>
  </si>
  <si>
    <t>270302</t>
  </si>
  <si>
    <r>
      <rPr>
        <sz val="10"/>
        <color rgb="FF000000"/>
        <rFont val="微軟正黑體"/>
        <family val="2"/>
        <charset val="136"/>
      </rPr>
      <t>石英錶</t>
    </r>
  </si>
  <si>
    <t>270303</t>
  </si>
  <si>
    <r>
      <rPr>
        <sz val="10"/>
        <color rgb="FF000000"/>
        <rFont val="微軟正黑體"/>
        <family val="2"/>
        <charset val="136"/>
      </rPr>
      <t>電子錶</t>
    </r>
  </si>
  <si>
    <t>270304</t>
  </si>
  <si>
    <r>
      <rPr>
        <sz val="10"/>
        <color rgb="FF000000"/>
        <rFont val="微軟正黑體"/>
        <family val="2"/>
        <charset val="136"/>
      </rPr>
      <t>錶殼</t>
    </r>
  </si>
  <si>
    <t>270305</t>
  </si>
  <si>
    <r>
      <rPr>
        <sz val="10"/>
        <color rgb="FF000000"/>
        <rFont val="微軟正黑體"/>
        <family val="2"/>
        <charset val="136"/>
      </rPr>
      <t>錶芯</t>
    </r>
  </si>
  <si>
    <t>270306</t>
  </si>
  <si>
    <r>
      <rPr>
        <sz val="10"/>
        <color rgb="FF000000"/>
        <rFont val="微軟正黑體"/>
        <family val="2"/>
        <charset val="136"/>
      </rPr>
      <t>錶面</t>
    </r>
  </si>
  <si>
    <t>270307</t>
  </si>
  <si>
    <r>
      <rPr>
        <sz val="10"/>
        <color rgb="FF000000"/>
        <rFont val="微軟正黑體"/>
        <family val="2"/>
        <charset val="136"/>
      </rPr>
      <t>錶零件</t>
    </r>
  </si>
  <si>
    <t>270309</t>
  </si>
  <si>
    <r>
      <rPr>
        <sz val="10"/>
        <color rgb="FF000000"/>
        <rFont val="微軟正黑體"/>
        <family val="2"/>
        <charset val="136"/>
      </rPr>
      <t>機械鐘</t>
    </r>
  </si>
  <si>
    <t>270310</t>
  </si>
  <si>
    <r>
      <rPr>
        <sz val="10"/>
        <color rgb="FF000000"/>
        <rFont val="微軟正黑體"/>
        <family val="2"/>
        <charset val="136"/>
      </rPr>
      <t>石英鐘</t>
    </r>
  </si>
  <si>
    <t>270311</t>
  </si>
  <si>
    <r>
      <rPr>
        <sz val="10"/>
        <color rgb="FF000000"/>
        <rFont val="微軟正黑體"/>
        <family val="2"/>
        <charset val="136"/>
      </rPr>
      <t>電子鐘</t>
    </r>
  </si>
  <si>
    <t>270312</t>
  </si>
  <si>
    <r>
      <rPr>
        <sz val="10"/>
        <color rgb="FF000000"/>
        <rFont val="微軟正黑體"/>
        <family val="2"/>
        <charset val="136"/>
      </rPr>
      <t>鐘殼</t>
    </r>
  </si>
  <si>
    <t>270313</t>
  </si>
  <si>
    <r>
      <rPr>
        <sz val="10"/>
        <color rgb="FF000000"/>
        <rFont val="微軟正黑體"/>
        <family val="2"/>
        <charset val="136"/>
      </rPr>
      <t>鐘芯</t>
    </r>
  </si>
  <si>
    <t>270314</t>
  </si>
  <si>
    <r>
      <rPr>
        <sz val="10"/>
        <color rgb="FF000000"/>
        <rFont val="微軟正黑體"/>
        <family val="2"/>
        <charset val="136"/>
      </rPr>
      <t>鐘面</t>
    </r>
  </si>
  <si>
    <t>270315</t>
  </si>
  <si>
    <r>
      <rPr>
        <sz val="10"/>
        <color rgb="FF000000"/>
        <rFont val="微軟正黑體"/>
        <family val="2"/>
        <charset val="136"/>
      </rPr>
      <t>鐘零組件</t>
    </r>
  </si>
  <si>
    <t>270316</t>
  </si>
  <si>
    <r>
      <rPr>
        <sz val="10"/>
        <color rgb="FF000000"/>
        <rFont val="微軟正黑體"/>
        <family val="2"/>
        <charset val="136"/>
      </rPr>
      <t>計時器</t>
    </r>
  </si>
  <si>
    <t>270319</t>
  </si>
  <si>
    <r>
      <rPr>
        <sz val="10"/>
        <color rgb="FF000000"/>
        <rFont val="微軟正黑體"/>
        <family val="2"/>
        <charset val="136"/>
      </rPr>
      <t>超音波掃描儀</t>
    </r>
  </si>
  <si>
    <t>270320</t>
  </si>
  <si>
    <r>
      <rPr>
        <sz val="10"/>
        <color rgb="FF000000"/>
        <rFont val="微軟正黑體"/>
        <family val="2"/>
        <charset val="136"/>
      </rPr>
      <t>一般診斷用</t>
    </r>
    <r>
      <rPr>
        <sz val="10"/>
        <color rgb="FF000000"/>
        <rFont val="Times New Roman"/>
        <family val="1"/>
      </rPr>
      <t>X</t>
    </r>
    <r>
      <rPr>
        <sz val="10"/>
        <color rgb="FF000000"/>
        <rFont val="微軟正黑體"/>
        <family val="2"/>
        <charset val="136"/>
      </rPr>
      <t>光機</t>
    </r>
  </si>
  <si>
    <t>270321</t>
  </si>
  <si>
    <r>
      <rPr>
        <sz val="10"/>
        <color rgb="FF000000"/>
        <rFont val="微軟正黑體"/>
        <family val="2"/>
        <charset val="136"/>
      </rPr>
      <t>牙科用ｘ光檯</t>
    </r>
  </si>
  <si>
    <t>270322</t>
  </si>
  <si>
    <r>
      <rPr>
        <sz val="10"/>
        <color rgb="FF000000"/>
        <rFont val="微軟正黑體"/>
        <family val="2"/>
        <charset val="136"/>
      </rPr>
      <t>助聽器</t>
    </r>
  </si>
  <si>
    <t>270323</t>
  </si>
  <si>
    <r>
      <rPr>
        <sz val="10"/>
        <color rgb="FF000000"/>
        <rFont val="微軟正黑體"/>
        <family val="2"/>
        <charset val="136"/>
      </rPr>
      <t>心律調整器</t>
    </r>
  </si>
  <si>
    <t>270324</t>
  </si>
  <si>
    <r>
      <rPr>
        <sz val="10"/>
        <color rgb="FF000000"/>
        <rFont val="微軟正黑體"/>
        <family val="2"/>
        <charset val="136"/>
      </rPr>
      <t>高震波碎石裝置</t>
    </r>
  </si>
  <si>
    <t>270325</t>
  </si>
  <si>
    <r>
      <rPr>
        <sz val="10"/>
        <color rgb="FF000000"/>
        <rFont val="微軟正黑體"/>
        <family val="2"/>
        <charset val="136"/>
      </rPr>
      <t>早產兒保育器</t>
    </r>
  </si>
  <si>
    <t>270326</t>
  </si>
  <si>
    <r>
      <rPr>
        <sz val="10"/>
        <color rgb="FF000000"/>
        <rFont val="微軟正黑體"/>
        <family val="2"/>
        <charset val="136"/>
      </rPr>
      <t>臨床生化分析儀</t>
    </r>
  </si>
  <si>
    <t>270327</t>
  </si>
  <si>
    <r>
      <rPr>
        <sz val="10"/>
        <color rgb="FF000000"/>
        <rFont val="微軟正黑體"/>
        <family val="2"/>
        <charset val="136"/>
      </rPr>
      <t>血液分析儀</t>
    </r>
  </si>
  <si>
    <t>270328</t>
  </si>
  <si>
    <r>
      <rPr>
        <sz val="10"/>
        <color rgb="FF000000"/>
        <rFont val="微軟正黑體"/>
        <family val="2"/>
        <charset val="136"/>
      </rPr>
      <t>腦波計</t>
    </r>
  </si>
  <si>
    <t>270329</t>
  </si>
  <si>
    <r>
      <rPr>
        <sz val="10"/>
        <color rgb="FF000000"/>
        <rFont val="微軟正黑體"/>
        <family val="2"/>
        <charset val="136"/>
      </rPr>
      <t>心臟示波器</t>
    </r>
  </si>
  <si>
    <t>270330</t>
  </si>
  <si>
    <r>
      <rPr>
        <sz val="10"/>
        <color rgb="FF000000"/>
        <rFont val="微軟正黑體"/>
        <family val="2"/>
        <charset val="136"/>
      </rPr>
      <t>心電圖掃描器</t>
    </r>
  </si>
  <si>
    <t>270331</t>
  </si>
  <si>
    <r>
      <rPr>
        <sz val="10"/>
        <color rgb="FF000000"/>
        <rFont val="微軟正黑體"/>
        <family val="2"/>
        <charset val="136"/>
      </rPr>
      <t>心電圖記錄器</t>
    </r>
  </si>
  <si>
    <t>270332</t>
  </si>
  <si>
    <r>
      <rPr>
        <sz val="10"/>
        <color rgb="FF000000"/>
        <rFont val="微軟正黑體"/>
        <family val="2"/>
        <charset val="136"/>
      </rPr>
      <t>超音波洗牙機</t>
    </r>
    <r>
      <rPr>
        <sz val="10"/>
        <color rgb="FF000000"/>
        <rFont val="Times New Roman"/>
        <family val="1"/>
      </rPr>
      <t>(</t>
    </r>
    <r>
      <rPr>
        <sz val="10"/>
        <color rgb="FF000000"/>
        <rFont val="微軟正黑體"/>
        <family val="2"/>
        <charset val="136"/>
      </rPr>
      <t>醫療用</t>
    </r>
    <r>
      <rPr>
        <sz val="10"/>
        <color rgb="FF000000"/>
        <rFont val="Times New Roman"/>
        <family val="1"/>
      </rPr>
      <t>)</t>
    </r>
  </si>
  <si>
    <t>270333</t>
  </si>
  <si>
    <r>
      <rPr>
        <sz val="10"/>
        <color rgb="FF000000"/>
        <rFont val="微軟正黑體"/>
        <family val="2"/>
        <charset val="136"/>
      </rPr>
      <t>磁共振造影</t>
    </r>
    <r>
      <rPr>
        <sz val="10"/>
        <color rgb="FF000000"/>
        <rFont val="Times New Roman"/>
        <family val="1"/>
      </rPr>
      <t>(MRI)</t>
    </r>
    <r>
      <rPr>
        <sz val="10"/>
        <color rgb="FF000000"/>
        <rFont val="微軟正黑體"/>
        <family val="2"/>
        <charset val="136"/>
      </rPr>
      <t>設備</t>
    </r>
  </si>
  <si>
    <t>270334</t>
  </si>
  <si>
    <r>
      <rPr>
        <sz val="10"/>
        <color rgb="FF000000"/>
        <rFont val="微軟正黑體"/>
        <family val="2"/>
        <charset val="136"/>
      </rPr>
      <t>電腦斷層</t>
    </r>
    <r>
      <rPr>
        <sz val="10"/>
        <color rgb="FF000000"/>
        <rFont val="Times New Roman"/>
        <family val="1"/>
      </rPr>
      <t>(CT)</t>
    </r>
    <r>
      <rPr>
        <sz val="10"/>
        <color rgb="FF000000"/>
        <rFont val="微軟正黑體"/>
        <family val="2"/>
        <charset val="136"/>
      </rPr>
      <t>掃描儀</t>
    </r>
  </si>
  <si>
    <t>270335</t>
  </si>
  <si>
    <r>
      <rPr>
        <sz val="10"/>
        <color rgb="FF000000"/>
        <rFont val="微軟正黑體"/>
        <family val="2"/>
        <charset val="136"/>
      </rPr>
      <t>正子放射斷層</t>
    </r>
    <r>
      <rPr>
        <sz val="10"/>
        <color rgb="FF000000"/>
        <rFont val="Times New Roman"/>
        <family val="1"/>
      </rPr>
      <t>(PET)</t>
    </r>
    <r>
      <rPr>
        <sz val="10"/>
        <color rgb="FF000000"/>
        <rFont val="微軟正黑體"/>
        <family val="2"/>
        <charset val="136"/>
      </rPr>
      <t>掃描儀</t>
    </r>
  </si>
  <si>
    <t>270336</t>
  </si>
  <si>
    <r>
      <rPr>
        <sz val="10"/>
        <color rgb="FF000000"/>
        <rFont val="微軟正黑體"/>
        <family val="2"/>
        <charset val="136"/>
      </rPr>
      <t>放射線治療機</t>
    </r>
  </si>
  <si>
    <t>270337</t>
  </si>
  <si>
    <r>
      <rPr>
        <sz val="10"/>
        <color rgb="FF000000"/>
        <rFont val="微軟正黑體"/>
        <family val="2"/>
        <charset val="136"/>
      </rPr>
      <t>食品殺菌輻射設備</t>
    </r>
  </si>
  <si>
    <t>270338</t>
  </si>
  <si>
    <r>
      <rPr>
        <sz val="10"/>
        <color rgb="FF000000"/>
        <rFont val="微軟正黑體"/>
        <family val="2"/>
        <charset val="136"/>
      </rPr>
      <t>電子醫學內視鏡設備</t>
    </r>
  </si>
  <si>
    <t>270339</t>
  </si>
  <si>
    <r>
      <rPr>
        <sz val="10"/>
        <color rgb="FF000000"/>
        <rFont val="微軟正黑體"/>
        <family val="2"/>
        <charset val="136"/>
      </rPr>
      <t>雷射設備</t>
    </r>
  </si>
  <si>
    <t>270341</t>
  </si>
  <si>
    <r>
      <t>110</t>
    </r>
    <r>
      <rPr>
        <sz val="10"/>
        <color rgb="FF000000"/>
        <rFont val="微軟正黑體"/>
        <family val="2"/>
        <charset val="136"/>
      </rPr>
      <t>照相機</t>
    </r>
  </si>
  <si>
    <t>270342</t>
  </si>
  <si>
    <r>
      <t>35</t>
    </r>
    <r>
      <rPr>
        <sz val="10"/>
        <color rgb="FF000000"/>
        <rFont val="微軟正黑體"/>
        <family val="2"/>
        <charset val="136"/>
      </rPr>
      <t>㎜單眼反光照相機</t>
    </r>
  </si>
  <si>
    <t>270343</t>
  </si>
  <si>
    <r>
      <t>35</t>
    </r>
    <r>
      <rPr>
        <sz val="10"/>
        <color rgb="FF000000"/>
        <rFont val="微軟正黑體"/>
        <family val="2"/>
        <charset val="136"/>
      </rPr>
      <t>㎜固定焦距雙眼照相機</t>
    </r>
  </si>
  <si>
    <t>270344</t>
  </si>
  <si>
    <r>
      <t>35</t>
    </r>
    <r>
      <rPr>
        <sz val="10"/>
        <color rgb="FF000000"/>
        <rFont val="微軟正黑體"/>
        <family val="2"/>
        <charset val="136"/>
      </rPr>
      <t>㎜可變焦距雙眼照相機</t>
    </r>
  </si>
  <si>
    <t>270345</t>
  </si>
  <si>
    <r>
      <rPr>
        <sz val="10"/>
        <color rgb="FF000000"/>
        <rFont val="微軟正黑體"/>
        <family val="2"/>
        <charset val="136"/>
      </rPr>
      <t>自動對焦伸縮鏡頭相機</t>
    </r>
  </si>
  <si>
    <t>270346</t>
  </si>
  <si>
    <r>
      <rPr>
        <sz val="10"/>
        <color rgb="FF000000"/>
        <rFont val="微軟正黑體"/>
        <family val="2"/>
        <charset val="136"/>
      </rPr>
      <t>數位相機</t>
    </r>
  </si>
  <si>
    <t>270348</t>
  </si>
  <si>
    <r>
      <rPr>
        <sz val="10"/>
        <color rgb="FF000000"/>
        <rFont val="微軟正黑體"/>
        <family val="2"/>
        <charset val="136"/>
      </rPr>
      <t>照相用閃光燈</t>
    </r>
  </si>
  <si>
    <t>270349</t>
  </si>
  <si>
    <r>
      <rPr>
        <sz val="10"/>
        <color rgb="FF000000"/>
        <rFont val="微軟正黑體"/>
        <family val="2"/>
        <charset val="136"/>
      </rPr>
      <t>照相用交換鏡頭</t>
    </r>
  </si>
  <si>
    <t>270350</t>
  </si>
  <si>
    <r>
      <rPr>
        <sz val="10"/>
        <color rgb="FF000000"/>
        <rFont val="微軟正黑體"/>
        <family val="2"/>
        <charset val="136"/>
      </rPr>
      <t>自動對焦伸縮鏡頭</t>
    </r>
  </si>
  <si>
    <t>270352</t>
  </si>
  <si>
    <r>
      <rPr>
        <sz val="10"/>
        <color rgb="FF000000"/>
        <rFont val="微軟正黑體"/>
        <family val="2"/>
        <charset val="136"/>
      </rPr>
      <t>電影攝影機</t>
    </r>
  </si>
  <si>
    <t>270353</t>
  </si>
  <si>
    <r>
      <rPr>
        <sz val="10"/>
        <color rgb="FF000000"/>
        <rFont val="微軟正黑體"/>
        <family val="2"/>
        <charset val="136"/>
      </rPr>
      <t>數位攝影機</t>
    </r>
  </si>
  <si>
    <t>270355</t>
  </si>
  <si>
    <r>
      <rPr>
        <sz val="10"/>
        <color rgb="FF000000"/>
        <rFont val="微軟正黑體"/>
        <family val="2"/>
        <charset val="136"/>
      </rPr>
      <t>玻璃透鏡</t>
    </r>
  </si>
  <si>
    <t>270356</t>
  </si>
  <si>
    <r>
      <rPr>
        <sz val="10"/>
        <color rgb="FF000000"/>
        <rFont val="微軟正黑體"/>
        <family val="2"/>
        <charset val="136"/>
      </rPr>
      <t>塑膠透鏡</t>
    </r>
  </si>
  <si>
    <t>270357</t>
  </si>
  <si>
    <r>
      <rPr>
        <sz val="10"/>
        <color rgb="FF000000"/>
        <rFont val="微軟正黑體"/>
        <family val="2"/>
        <charset val="136"/>
      </rPr>
      <t>玻璃毛胚</t>
    </r>
  </si>
  <si>
    <t>270358</t>
  </si>
  <si>
    <r>
      <rPr>
        <sz val="10"/>
        <color rgb="FF000000"/>
        <rFont val="微軟正黑體"/>
        <family val="2"/>
        <charset val="136"/>
      </rPr>
      <t>偏光鏡片</t>
    </r>
  </si>
  <si>
    <t>270359</t>
  </si>
  <si>
    <r>
      <rPr>
        <sz val="10"/>
        <color rgb="FF000000"/>
        <rFont val="微軟正黑體"/>
        <family val="2"/>
        <charset val="136"/>
      </rPr>
      <t>透鏡片</t>
    </r>
  </si>
  <si>
    <t>270360</t>
  </si>
  <si>
    <r>
      <rPr>
        <sz val="10"/>
        <color rgb="FF000000"/>
        <rFont val="微軟正黑體"/>
        <family val="2"/>
        <charset val="136"/>
      </rPr>
      <t>菱鏡</t>
    </r>
  </si>
  <si>
    <t>270361</t>
  </si>
  <si>
    <r>
      <rPr>
        <sz val="10"/>
        <color rgb="FF000000"/>
        <rFont val="微軟正黑體"/>
        <family val="2"/>
        <charset val="136"/>
      </rPr>
      <t>光學鏡子</t>
    </r>
  </si>
  <si>
    <t>270362</t>
  </si>
  <si>
    <r>
      <rPr>
        <sz val="10"/>
        <color rgb="FF000000"/>
        <rFont val="微軟正黑體"/>
        <family val="2"/>
        <charset val="136"/>
      </rPr>
      <t>放大鏡片</t>
    </r>
  </si>
  <si>
    <t>270363</t>
  </si>
  <si>
    <r>
      <rPr>
        <sz val="10"/>
        <color rgb="FF000000"/>
        <rFont val="微軟正黑體"/>
        <family val="2"/>
        <charset val="136"/>
      </rPr>
      <t>光學反射鏡片</t>
    </r>
  </si>
  <si>
    <t>270364</t>
  </si>
  <si>
    <r>
      <rPr>
        <sz val="10"/>
        <color rgb="FF000000"/>
        <rFont val="微軟正黑體"/>
        <family val="2"/>
        <charset val="136"/>
      </rPr>
      <t>濾鏡片</t>
    </r>
  </si>
  <si>
    <t>270365</t>
  </si>
  <si>
    <r>
      <rPr>
        <sz val="10"/>
        <color rgb="FF000000"/>
        <rFont val="微軟正黑體"/>
        <family val="2"/>
        <charset val="136"/>
      </rPr>
      <t>觀劇鏡片</t>
    </r>
  </si>
  <si>
    <t>270367</t>
  </si>
  <si>
    <r>
      <rPr>
        <sz val="10"/>
        <color rgb="FF000000"/>
        <rFont val="微軟正黑體"/>
        <family val="2"/>
        <charset val="136"/>
      </rPr>
      <t>前投式液晶投影機</t>
    </r>
  </si>
  <si>
    <t>270369</t>
  </si>
  <si>
    <r>
      <rPr>
        <sz val="10"/>
        <color rgb="FF000000"/>
        <rFont val="微軟正黑體"/>
        <family val="2"/>
        <charset val="136"/>
      </rPr>
      <t>背投式液晶投影機</t>
    </r>
  </si>
  <si>
    <t>270371</t>
  </si>
  <si>
    <r>
      <rPr>
        <sz val="10"/>
        <color rgb="FF000000"/>
        <rFont val="微軟正黑體"/>
        <family val="2"/>
        <charset val="136"/>
      </rPr>
      <t>幻燈機</t>
    </r>
  </si>
  <si>
    <t>270372</t>
  </si>
  <si>
    <r>
      <rPr>
        <sz val="10"/>
        <color rgb="FF000000"/>
        <rFont val="微軟正黑體"/>
        <family val="2"/>
        <charset val="136"/>
      </rPr>
      <t>幻燈片放映機</t>
    </r>
  </si>
  <si>
    <t>270373</t>
  </si>
  <si>
    <r>
      <rPr>
        <sz val="10"/>
        <color rgb="FF000000"/>
        <rFont val="微軟正黑體"/>
        <family val="2"/>
        <charset val="136"/>
      </rPr>
      <t>電影放映機</t>
    </r>
  </si>
  <si>
    <t>270374</t>
  </si>
  <si>
    <r>
      <rPr>
        <sz val="10"/>
        <color rgb="FF000000"/>
        <rFont val="微軟正黑體"/>
        <family val="2"/>
        <charset val="136"/>
      </rPr>
      <t>望遠鏡</t>
    </r>
  </si>
  <si>
    <t>270375</t>
  </si>
  <si>
    <r>
      <rPr>
        <sz val="10"/>
        <color rgb="FF000000"/>
        <rFont val="微軟正黑體"/>
        <family val="2"/>
        <charset val="136"/>
      </rPr>
      <t>潛望鏡</t>
    </r>
  </si>
  <si>
    <t>270376</t>
  </si>
  <si>
    <r>
      <rPr>
        <sz val="10"/>
        <color rgb="FF000000"/>
        <rFont val="微軟正黑體"/>
        <family val="2"/>
        <charset val="136"/>
      </rPr>
      <t>顯微鏡</t>
    </r>
  </si>
  <si>
    <t>270377</t>
  </si>
  <si>
    <r>
      <rPr>
        <sz val="10"/>
        <color rgb="FF000000"/>
        <rFont val="微軟正黑體"/>
        <family val="2"/>
        <charset val="136"/>
      </rPr>
      <t>瞄準鏡</t>
    </r>
  </si>
  <si>
    <t>270378</t>
  </si>
  <si>
    <r>
      <rPr>
        <sz val="10"/>
        <color rgb="FF000000"/>
        <rFont val="微軟正黑體"/>
        <family val="2"/>
        <charset val="136"/>
      </rPr>
      <t>光學槍械瞄準設備</t>
    </r>
  </si>
  <si>
    <t>270379</t>
  </si>
  <si>
    <r>
      <rPr>
        <sz val="10"/>
        <color rgb="FF000000"/>
        <rFont val="微軟正黑體"/>
        <family val="2"/>
        <charset val="136"/>
      </rPr>
      <t>防空搜索鏡</t>
    </r>
  </si>
  <si>
    <t>270380</t>
  </si>
  <si>
    <r>
      <rPr>
        <sz val="10"/>
        <color rgb="FF000000"/>
        <rFont val="微軟正黑體"/>
        <family val="2"/>
        <charset val="136"/>
      </rPr>
      <t>曝光計</t>
    </r>
  </si>
  <si>
    <t>270381</t>
  </si>
  <si>
    <r>
      <rPr>
        <sz val="10"/>
        <color rgb="FF000000"/>
        <rFont val="微軟正黑體"/>
        <family val="2"/>
        <charset val="136"/>
      </rPr>
      <t>門眼</t>
    </r>
  </si>
  <si>
    <t>270382</t>
  </si>
  <si>
    <r>
      <rPr>
        <sz val="10"/>
        <color rgb="FF000000"/>
        <rFont val="微軟正黑體"/>
        <family val="2"/>
        <charset val="136"/>
      </rPr>
      <t>放映鏡頭</t>
    </r>
  </si>
  <si>
    <t>270383</t>
  </si>
  <si>
    <r>
      <rPr>
        <sz val="10"/>
        <color rgb="FF000000"/>
        <rFont val="微軟正黑體"/>
        <family val="2"/>
        <charset val="136"/>
      </rPr>
      <t>光學比較儀</t>
    </r>
  </si>
  <si>
    <t>270384</t>
  </si>
  <si>
    <r>
      <rPr>
        <sz val="10"/>
        <color rgb="FF000000"/>
        <rFont val="微軟正黑體"/>
        <family val="2"/>
        <charset val="136"/>
      </rPr>
      <t>光學測高器</t>
    </r>
  </si>
  <si>
    <t>270385</t>
  </si>
  <si>
    <r>
      <rPr>
        <sz val="10"/>
        <color rgb="FF000000"/>
        <rFont val="微軟正黑體"/>
        <family val="2"/>
        <charset val="136"/>
      </rPr>
      <t>光學放大儀器</t>
    </r>
  </si>
  <si>
    <t>270386</t>
  </si>
  <si>
    <r>
      <rPr>
        <sz val="10"/>
        <color rgb="FF000000"/>
        <rFont val="微軟正黑體"/>
        <family val="2"/>
        <charset val="136"/>
      </rPr>
      <t>光學量測設備</t>
    </r>
  </si>
  <si>
    <t>270399</t>
  </si>
  <si>
    <r>
      <rPr>
        <sz val="10"/>
        <color rgb="FF000000"/>
        <rFont val="微軟正黑體"/>
        <family val="2"/>
        <charset val="136"/>
      </rPr>
      <t>其他顯示器</t>
    </r>
  </si>
  <si>
    <t>270499</t>
  </si>
  <si>
    <r>
      <rPr>
        <sz val="10"/>
        <color rgb="FF000000"/>
        <rFont val="微軟正黑體"/>
        <family val="2"/>
        <charset val="136"/>
      </rPr>
      <t>其他終端機</t>
    </r>
  </si>
  <si>
    <t>270599</t>
  </si>
  <si>
    <r>
      <rPr>
        <sz val="10"/>
        <color rgb="FF000000"/>
        <rFont val="微軟正黑體"/>
        <family val="2"/>
        <charset val="136"/>
      </rPr>
      <t>其他光碟機</t>
    </r>
  </si>
  <si>
    <t>270699</t>
  </si>
  <si>
    <r>
      <rPr>
        <sz val="10"/>
        <color rgb="FF000000"/>
        <rFont val="微軟正黑體"/>
        <family val="2"/>
        <charset val="136"/>
      </rPr>
      <t>其他讀取或儲存系統</t>
    </r>
  </si>
  <si>
    <t>270799</t>
  </si>
  <si>
    <r>
      <rPr>
        <sz val="10"/>
        <color rgb="FF000000"/>
        <rFont val="微軟正黑體"/>
        <family val="2"/>
        <charset val="136"/>
      </rPr>
      <t>其他撞擊式印表機</t>
    </r>
  </si>
  <si>
    <t>270899</t>
  </si>
  <si>
    <r>
      <rPr>
        <sz val="10"/>
        <color rgb="FF000000"/>
        <rFont val="微軟正黑體"/>
        <family val="2"/>
        <charset val="136"/>
      </rPr>
      <t>其他非撞擊式印表機</t>
    </r>
  </si>
  <si>
    <t>270999</t>
  </si>
  <si>
    <r>
      <rPr>
        <sz val="10"/>
        <color rgb="FF000000"/>
        <rFont val="微軟正黑體"/>
        <family val="2"/>
        <charset val="136"/>
      </rPr>
      <t>其他讀卡機</t>
    </r>
  </si>
  <si>
    <t>271099</t>
  </si>
  <si>
    <r>
      <rPr>
        <sz val="10"/>
        <color rgb="FF000000"/>
        <rFont val="微軟正黑體"/>
        <family val="2"/>
        <charset val="136"/>
      </rPr>
      <t>其他電腦週邊設備</t>
    </r>
  </si>
  <si>
    <t>271199</t>
  </si>
  <si>
    <r>
      <rPr>
        <sz val="10"/>
        <color rgb="FF000000"/>
        <rFont val="微軟正黑體"/>
        <family val="2"/>
        <charset val="136"/>
      </rPr>
      <t>其他未列名電腦設備</t>
    </r>
  </si>
  <si>
    <t>271299</t>
  </si>
  <si>
    <r>
      <rPr>
        <sz val="10"/>
        <color rgb="FF000000"/>
        <rFont val="微軟正黑體"/>
        <family val="2"/>
        <charset val="136"/>
      </rPr>
      <t>其他有線電話機</t>
    </r>
  </si>
  <si>
    <t>271399</t>
  </si>
  <si>
    <r>
      <rPr>
        <sz val="10"/>
        <color rgb="FF000000"/>
        <rFont val="微軟正黑體"/>
        <family val="2"/>
        <charset val="136"/>
      </rPr>
      <t>其他資料通訊傳輸設備</t>
    </r>
  </si>
  <si>
    <t>271499</t>
  </si>
  <si>
    <r>
      <rPr>
        <sz val="10"/>
        <color rgb="FF000000"/>
        <rFont val="微軟正黑體"/>
        <family val="2"/>
        <charset val="136"/>
      </rPr>
      <t>其他局端用傳輸設備</t>
    </r>
  </si>
  <si>
    <t>271599</t>
  </si>
  <si>
    <r>
      <rPr>
        <sz val="10"/>
        <color rgb="FF000000"/>
        <rFont val="微軟正黑體"/>
        <family val="2"/>
        <charset val="136"/>
      </rPr>
      <t>其他有線通信設備</t>
    </r>
  </si>
  <si>
    <t>271699</t>
  </si>
  <si>
    <r>
      <rPr>
        <sz val="10"/>
        <color rgb="FF000000"/>
        <rFont val="微軟正黑體"/>
        <family val="2"/>
        <charset val="136"/>
      </rPr>
      <t>其他無線通信器材</t>
    </r>
  </si>
  <si>
    <t>271799</t>
  </si>
  <si>
    <r>
      <rPr>
        <sz val="10"/>
        <color rgb="FF000000"/>
        <rFont val="微軟正黑體"/>
        <family val="2"/>
        <charset val="136"/>
      </rPr>
      <t>其他衛星通訊設備</t>
    </r>
  </si>
  <si>
    <t>271899</t>
  </si>
  <si>
    <r>
      <rPr>
        <sz val="10"/>
        <color rgb="FF000000"/>
        <rFont val="微軟正黑體"/>
        <family val="2"/>
        <charset val="136"/>
      </rPr>
      <t>其他保全器具</t>
    </r>
  </si>
  <si>
    <t>271999</t>
  </si>
  <si>
    <r>
      <rPr>
        <sz val="10"/>
        <color rgb="FF000000"/>
        <rFont val="微軟正黑體"/>
        <family val="2"/>
        <charset val="136"/>
      </rPr>
      <t>其他用戶端設備</t>
    </r>
  </si>
  <si>
    <t>272099</t>
  </si>
  <si>
    <r>
      <rPr>
        <sz val="10"/>
        <color rgb="FF000000"/>
        <rFont val="微軟正黑體"/>
        <family val="2"/>
        <charset val="136"/>
      </rPr>
      <t>其他收音機</t>
    </r>
  </si>
  <si>
    <t>272199</t>
  </si>
  <si>
    <r>
      <rPr>
        <sz val="10"/>
        <color rgb="FF000000"/>
        <rFont val="微軟正黑體"/>
        <family val="2"/>
        <charset val="136"/>
      </rPr>
      <t>其他錄音機</t>
    </r>
  </si>
  <si>
    <t>272299</t>
  </si>
  <si>
    <r>
      <rPr>
        <sz val="10"/>
        <color rgb="FF000000"/>
        <rFont val="微軟正黑體"/>
        <family val="2"/>
        <charset val="136"/>
      </rPr>
      <t>其他音響零配件</t>
    </r>
  </si>
  <si>
    <t>272399</t>
  </si>
  <si>
    <r>
      <rPr>
        <sz val="10"/>
        <color rgb="FF000000"/>
        <rFont val="微軟正黑體"/>
        <family val="2"/>
        <charset val="136"/>
      </rPr>
      <t>其他音響產品</t>
    </r>
  </si>
  <si>
    <t>272499</t>
  </si>
  <si>
    <r>
      <rPr>
        <sz val="10"/>
        <color rgb="FF000000"/>
        <rFont val="微軟正黑體"/>
        <family val="2"/>
        <charset val="136"/>
      </rPr>
      <t>其他視聽電子產品</t>
    </r>
  </si>
  <si>
    <t>272599</t>
  </si>
  <si>
    <r>
      <rPr>
        <sz val="10"/>
        <color rgb="FF000000"/>
        <rFont val="微軟正黑體"/>
        <family val="2"/>
        <charset val="136"/>
      </rPr>
      <t>其他資料儲存媒體</t>
    </r>
  </si>
  <si>
    <t>272699</t>
  </si>
  <si>
    <r>
      <rPr>
        <sz val="10"/>
        <color rgb="FF000000"/>
        <rFont val="微軟正黑體"/>
        <family val="2"/>
        <charset val="136"/>
      </rPr>
      <t>其他導航系統</t>
    </r>
  </si>
  <si>
    <t>272799</t>
  </si>
  <si>
    <r>
      <rPr>
        <sz val="10"/>
        <color rgb="FF000000"/>
        <rFont val="微軟正黑體"/>
        <family val="2"/>
        <charset val="136"/>
      </rPr>
      <t>其他汽車儀表</t>
    </r>
  </si>
  <si>
    <t>272899</t>
  </si>
  <si>
    <r>
      <rPr>
        <sz val="10"/>
        <color rgb="FF000000"/>
        <rFont val="微軟正黑體"/>
        <family val="2"/>
        <charset val="136"/>
      </rPr>
      <t>其他電表</t>
    </r>
  </si>
  <si>
    <t>272999</t>
  </si>
  <si>
    <r>
      <rPr>
        <sz val="10"/>
        <color rgb="FF000000"/>
        <rFont val="微軟正黑體"/>
        <family val="2"/>
        <charset val="136"/>
      </rPr>
      <t>其他計量及計數器</t>
    </r>
  </si>
  <si>
    <t>273099</t>
  </si>
  <si>
    <r>
      <rPr>
        <sz val="10"/>
        <color rgb="FF000000"/>
        <rFont val="微軟正黑體"/>
        <family val="2"/>
        <charset val="136"/>
      </rPr>
      <t>其他電子量測儀器</t>
    </r>
  </si>
  <si>
    <t>273199</t>
  </si>
  <si>
    <r>
      <rPr>
        <sz val="10"/>
        <color rgb="FF000000"/>
        <rFont val="微軟正黑體"/>
        <family val="2"/>
        <charset val="136"/>
      </rPr>
      <t>其他計重器</t>
    </r>
  </si>
  <si>
    <t>273299</t>
  </si>
  <si>
    <r>
      <rPr>
        <sz val="10"/>
        <color rgb="FF000000"/>
        <rFont val="微軟正黑體"/>
        <family val="2"/>
        <charset val="136"/>
      </rPr>
      <t>其他感測器</t>
    </r>
  </si>
  <si>
    <t>273399</t>
  </si>
  <si>
    <r>
      <rPr>
        <sz val="10"/>
        <color rgb="FF000000"/>
        <rFont val="微軟正黑體"/>
        <family val="2"/>
        <charset val="136"/>
      </rPr>
      <t>其他工業校準工具</t>
    </r>
  </si>
  <si>
    <t>273499</t>
  </si>
  <si>
    <r>
      <rPr>
        <sz val="10"/>
        <color rgb="FF000000"/>
        <rFont val="微軟正黑體"/>
        <family val="2"/>
        <charset val="136"/>
      </rPr>
      <t>其他精密儀器及零組件</t>
    </r>
  </si>
  <si>
    <t>273599</t>
  </si>
  <si>
    <r>
      <rPr>
        <sz val="10"/>
        <color rgb="FF000000"/>
        <rFont val="微軟正黑體"/>
        <family val="2"/>
        <charset val="136"/>
      </rPr>
      <t>其他錶</t>
    </r>
  </si>
  <si>
    <t>273699</t>
  </si>
  <si>
    <r>
      <rPr>
        <sz val="10"/>
        <color rgb="FF000000"/>
        <rFont val="微軟正黑體"/>
        <family val="2"/>
        <charset val="136"/>
      </rPr>
      <t>其他鐘</t>
    </r>
  </si>
  <si>
    <t>273799</t>
  </si>
  <si>
    <r>
      <rPr>
        <sz val="10"/>
        <color rgb="FF000000"/>
        <rFont val="微軟正黑體"/>
        <family val="2"/>
        <charset val="136"/>
      </rPr>
      <t>其他未列名計時器及零組件</t>
    </r>
  </si>
  <si>
    <t>273899</t>
  </si>
  <si>
    <r>
      <rPr>
        <sz val="10"/>
        <color rgb="FF000000"/>
        <rFont val="微軟正黑體"/>
        <family val="2"/>
        <charset val="136"/>
      </rPr>
      <t>其他輻射及電子醫學設備</t>
    </r>
  </si>
  <si>
    <t>273999</t>
  </si>
  <si>
    <r>
      <rPr>
        <sz val="10"/>
        <color rgb="FF000000"/>
        <rFont val="微軟正黑體"/>
        <family val="2"/>
        <charset val="136"/>
      </rPr>
      <t>其他照相機</t>
    </r>
  </si>
  <si>
    <t>274099</t>
  </si>
  <si>
    <r>
      <rPr>
        <sz val="10"/>
        <color rgb="FF000000"/>
        <rFont val="微軟正黑體"/>
        <family val="2"/>
        <charset val="136"/>
      </rPr>
      <t>其他照相器材零組件</t>
    </r>
  </si>
  <si>
    <t>274199</t>
  </si>
  <si>
    <r>
      <rPr>
        <sz val="10"/>
        <color rgb="FF000000"/>
        <rFont val="微軟正黑體"/>
        <family val="2"/>
        <charset val="136"/>
      </rPr>
      <t>其他攝影器材零組件</t>
    </r>
  </si>
  <si>
    <t>274299</t>
  </si>
  <si>
    <r>
      <rPr>
        <sz val="10"/>
        <color rgb="FF000000"/>
        <rFont val="微軟正黑體"/>
        <family val="2"/>
        <charset val="136"/>
      </rPr>
      <t>其他光學元件</t>
    </r>
  </si>
  <si>
    <t>274399</t>
  </si>
  <si>
    <r>
      <rPr>
        <sz val="10"/>
        <color rgb="FF000000"/>
        <rFont val="微軟正黑體"/>
        <family val="2"/>
        <charset val="136"/>
      </rPr>
      <t>其他前投式投影機</t>
    </r>
  </si>
  <si>
    <t>274499</t>
  </si>
  <si>
    <r>
      <rPr>
        <sz val="10"/>
        <color rgb="FF000000"/>
        <rFont val="微軟正黑體"/>
        <family val="2"/>
        <charset val="136"/>
      </rPr>
      <t>其他背投式投影機</t>
    </r>
  </si>
  <si>
    <t>274599</t>
  </si>
  <si>
    <r>
      <rPr>
        <sz val="10"/>
        <color rgb="FF000000"/>
        <rFont val="微軟正黑體"/>
        <family val="2"/>
        <charset val="136"/>
      </rPr>
      <t>其他光學儀器及配件</t>
    </r>
  </si>
  <si>
    <r>
      <rPr>
        <sz val="10"/>
        <color rgb="FF000000"/>
        <rFont val="微軟正黑體"/>
        <family val="2"/>
        <charset val="136"/>
      </rPr>
      <t>交流發電機</t>
    </r>
  </si>
  <si>
    <r>
      <rPr>
        <sz val="10"/>
        <color rgb="FF000000"/>
        <rFont val="微軟正黑體"/>
        <family val="2"/>
        <charset val="136"/>
      </rPr>
      <t>直流發電機</t>
    </r>
  </si>
  <si>
    <r>
      <rPr>
        <sz val="10"/>
        <color rgb="FF000000"/>
        <rFont val="微軟正黑體"/>
        <family val="2"/>
        <charset val="136"/>
      </rPr>
      <t>柴油發電機組</t>
    </r>
  </si>
  <si>
    <r>
      <rPr>
        <sz val="10"/>
        <color rgb="FF000000"/>
        <rFont val="微軟正黑體"/>
        <family val="2"/>
        <charset val="136"/>
      </rPr>
      <t>汽油發電機組</t>
    </r>
  </si>
  <si>
    <r>
      <rPr>
        <sz val="10"/>
        <color rgb="FF000000"/>
        <rFont val="微軟正黑體"/>
        <family val="2"/>
        <charset val="136"/>
      </rPr>
      <t>大型蒸汽渦輪發電機組</t>
    </r>
  </si>
  <si>
    <r>
      <rPr>
        <sz val="10"/>
        <color rgb="FF000000"/>
        <rFont val="微軟正黑體"/>
        <family val="2"/>
        <charset val="136"/>
      </rPr>
      <t>太陽能發電系統</t>
    </r>
  </si>
  <si>
    <t>280008</t>
  </si>
  <si>
    <r>
      <rPr>
        <sz val="10"/>
        <color rgb="FF000000"/>
        <rFont val="微軟正黑體"/>
        <family val="2"/>
        <charset val="136"/>
      </rPr>
      <t>交流單相感應電動機</t>
    </r>
  </si>
  <si>
    <r>
      <rPr>
        <sz val="10"/>
        <color rgb="FF000000"/>
        <rFont val="微軟正黑體"/>
        <family val="2"/>
        <charset val="136"/>
      </rPr>
      <t>交流三相感應電動機</t>
    </r>
  </si>
  <si>
    <t>280010</t>
  </si>
  <si>
    <r>
      <rPr>
        <sz val="10"/>
        <color rgb="FF000000"/>
        <rFont val="微軟正黑體"/>
        <family val="2"/>
        <charset val="136"/>
      </rPr>
      <t>交流三相同步電動機</t>
    </r>
  </si>
  <si>
    <r>
      <rPr>
        <sz val="10"/>
        <color rgb="FF000000"/>
        <rFont val="微軟正黑體"/>
        <family val="2"/>
        <charset val="136"/>
      </rPr>
      <t>直流電動機</t>
    </r>
  </si>
  <si>
    <r>
      <rPr>
        <sz val="10"/>
        <color rgb="FF000000"/>
        <rFont val="微軟正黑體"/>
        <family val="2"/>
        <charset val="136"/>
      </rPr>
      <t>直流碳刷伺服馬達</t>
    </r>
  </si>
  <si>
    <t>280013</t>
  </si>
  <si>
    <r>
      <rPr>
        <sz val="10"/>
        <color rgb="FF000000"/>
        <rFont val="微軟正黑體"/>
        <family val="2"/>
        <charset val="136"/>
      </rPr>
      <t>直流無刷伺服馬達</t>
    </r>
  </si>
  <si>
    <t>280014</t>
  </si>
  <si>
    <r>
      <rPr>
        <sz val="10"/>
        <color rgb="FF000000"/>
        <rFont val="微軟正黑體"/>
        <family val="2"/>
        <charset val="136"/>
      </rPr>
      <t>交流感應伺服馬達</t>
    </r>
  </si>
  <si>
    <t>280015</t>
  </si>
  <si>
    <r>
      <rPr>
        <sz val="10"/>
        <color rgb="FF000000"/>
        <rFont val="微軟正黑體"/>
        <family val="2"/>
        <charset val="136"/>
      </rPr>
      <t>步進電動機</t>
    </r>
  </si>
  <si>
    <t>280016</t>
  </si>
  <si>
    <r>
      <rPr>
        <sz val="10"/>
        <color rgb="FF000000"/>
        <rFont val="微軟正黑體"/>
        <family val="2"/>
        <charset val="136"/>
      </rPr>
      <t>微型電動機</t>
    </r>
    <r>
      <rPr>
        <sz val="10"/>
        <color rgb="FF000000"/>
        <rFont val="Times New Roman"/>
        <family val="1"/>
      </rPr>
      <t>(3W</t>
    </r>
    <r>
      <rPr>
        <sz val="10"/>
        <color rgb="FF000000"/>
        <rFont val="微軟正黑體"/>
        <family val="2"/>
        <charset val="136"/>
      </rPr>
      <t>以下</t>
    </r>
    <r>
      <rPr>
        <sz val="10"/>
        <color rgb="FF000000"/>
        <rFont val="Times New Roman"/>
        <family val="1"/>
      </rPr>
      <t>)</t>
    </r>
  </si>
  <si>
    <t>280017</t>
  </si>
  <si>
    <r>
      <rPr>
        <sz val="10"/>
        <color rgb="FF000000"/>
        <rFont val="微軟正黑體"/>
        <family val="2"/>
        <charset val="136"/>
      </rPr>
      <t>小型電動機</t>
    </r>
    <r>
      <rPr>
        <sz val="10"/>
        <color rgb="FF000000"/>
        <rFont val="Times New Roman"/>
        <family val="1"/>
      </rPr>
      <t>(3</t>
    </r>
    <r>
      <rPr>
        <sz val="10"/>
        <color rgb="FF000000"/>
        <rFont val="微軟正黑體"/>
        <family val="2"/>
        <charset val="136"/>
      </rPr>
      <t>～</t>
    </r>
    <r>
      <rPr>
        <sz val="10"/>
        <color rgb="FF000000"/>
        <rFont val="Times New Roman"/>
        <family val="1"/>
      </rPr>
      <t>37.5W)</t>
    </r>
  </si>
  <si>
    <r>
      <rPr>
        <sz val="10"/>
        <color rgb="FF000000"/>
        <rFont val="微軟正黑體"/>
        <family val="2"/>
        <charset val="136"/>
      </rPr>
      <t>電動機控制器</t>
    </r>
  </si>
  <si>
    <t>280020</t>
  </si>
  <si>
    <r>
      <rPr>
        <sz val="10"/>
        <color rgb="FF000000"/>
        <rFont val="微軟正黑體"/>
        <family val="2"/>
        <charset val="136"/>
      </rPr>
      <t>變頻器</t>
    </r>
  </si>
  <si>
    <r>
      <rPr>
        <sz val="10"/>
        <color rgb="FF000000"/>
        <rFont val="微軟正黑體"/>
        <family val="2"/>
        <charset val="136"/>
      </rPr>
      <t>汽車配電系統</t>
    </r>
  </si>
  <si>
    <r>
      <rPr>
        <sz val="10"/>
        <color rgb="FF000000"/>
        <rFont val="微軟正黑體"/>
        <family val="2"/>
        <charset val="136"/>
      </rPr>
      <t>電力變壓器</t>
    </r>
  </si>
  <si>
    <r>
      <rPr>
        <sz val="10"/>
        <color rgb="FF000000"/>
        <rFont val="微軟正黑體"/>
        <family val="2"/>
        <charset val="136"/>
      </rPr>
      <t>配電變壓器</t>
    </r>
  </si>
  <si>
    <r>
      <rPr>
        <sz val="10"/>
        <color rgb="FF000000"/>
        <rFont val="微軟正黑體"/>
        <family val="2"/>
        <charset val="136"/>
      </rPr>
      <t>特殊用變壓器</t>
    </r>
  </si>
  <si>
    <r>
      <rPr>
        <sz val="10"/>
        <color rgb="FF000000"/>
        <rFont val="微軟正黑體"/>
        <family val="2"/>
        <charset val="136"/>
      </rPr>
      <t>模鑄乾式變壓器</t>
    </r>
  </si>
  <si>
    <r>
      <rPr>
        <sz val="10"/>
        <color rgb="FF000000"/>
        <rFont val="微軟正黑體"/>
        <family val="2"/>
        <charset val="136"/>
      </rPr>
      <t>爐用變壓器</t>
    </r>
  </si>
  <si>
    <r>
      <rPr>
        <sz val="10"/>
        <color rgb="FF000000"/>
        <rFont val="微軟正黑體"/>
        <family val="2"/>
        <charset val="136"/>
      </rPr>
      <t>比流器</t>
    </r>
  </si>
  <si>
    <r>
      <rPr>
        <sz val="10"/>
        <color rgb="FF000000"/>
        <rFont val="微軟正黑體"/>
        <family val="2"/>
        <charset val="136"/>
      </rPr>
      <t>比壓器</t>
    </r>
  </si>
  <si>
    <r>
      <rPr>
        <sz val="10"/>
        <color rgb="FF000000"/>
        <rFont val="微軟正黑體"/>
        <family val="2"/>
        <charset val="136"/>
      </rPr>
      <t>高低壓配電盤</t>
    </r>
  </si>
  <si>
    <r>
      <rPr>
        <sz val="10"/>
        <color rgb="FF000000"/>
        <rFont val="微軟正黑體"/>
        <family val="2"/>
        <charset val="136"/>
      </rPr>
      <t>可程式控制器</t>
    </r>
    <r>
      <rPr>
        <sz val="10"/>
        <color rgb="FF000000"/>
        <rFont val="Times New Roman"/>
        <family val="1"/>
      </rPr>
      <t>(PLC)</t>
    </r>
  </si>
  <si>
    <r>
      <rPr>
        <sz val="10"/>
        <color rgb="FF000000"/>
        <rFont val="微軟正黑體"/>
        <family val="2"/>
        <charset val="136"/>
      </rPr>
      <t>控制盤、馬達控制中心</t>
    </r>
  </si>
  <si>
    <t>280034</t>
  </si>
  <si>
    <r>
      <rPr>
        <sz val="10"/>
        <color rgb="FF000000"/>
        <rFont val="微軟正黑體"/>
        <family val="2"/>
        <charset val="136"/>
      </rPr>
      <t>高壓斷路器</t>
    </r>
  </si>
  <si>
    <t>280035</t>
  </si>
  <si>
    <r>
      <rPr>
        <sz val="10"/>
        <color rgb="FF000000"/>
        <rFont val="微軟正黑體"/>
        <family val="2"/>
        <charset val="136"/>
      </rPr>
      <t>低壓斷路器</t>
    </r>
  </si>
  <si>
    <t>280036</t>
  </si>
  <si>
    <r>
      <rPr>
        <sz val="10"/>
        <color rgb="FF000000"/>
        <rFont val="微軟正黑體"/>
        <family val="2"/>
        <charset val="136"/>
      </rPr>
      <t>無熔線斷路器</t>
    </r>
  </si>
  <si>
    <t>280037</t>
  </si>
  <si>
    <r>
      <rPr>
        <sz val="10"/>
        <color rgb="FF000000"/>
        <rFont val="微軟正黑體"/>
        <family val="2"/>
        <charset val="136"/>
      </rPr>
      <t>漏電斷路器</t>
    </r>
  </si>
  <si>
    <t>280038</t>
  </si>
  <si>
    <r>
      <rPr>
        <sz val="10"/>
        <color rgb="FF000000"/>
        <rFont val="微軟正黑體"/>
        <family val="2"/>
        <charset val="136"/>
      </rPr>
      <t>電力熔線</t>
    </r>
  </si>
  <si>
    <r>
      <rPr>
        <sz val="10"/>
        <color rgb="FF000000"/>
        <rFont val="微軟正黑體"/>
        <family val="2"/>
        <charset val="136"/>
      </rPr>
      <t>低壓熔線</t>
    </r>
    <r>
      <rPr>
        <sz val="10"/>
        <color rgb="FF000000"/>
        <rFont val="Times New Roman"/>
        <family val="1"/>
      </rPr>
      <t>(</t>
    </r>
    <r>
      <rPr>
        <sz val="10"/>
        <color rgb="FF000000"/>
        <rFont val="微軟正黑體"/>
        <family val="2"/>
        <charset val="136"/>
      </rPr>
      <t>保險絲</t>
    </r>
    <r>
      <rPr>
        <sz val="10"/>
        <color rgb="FF000000"/>
        <rFont val="Times New Roman"/>
        <family val="1"/>
      </rPr>
      <t>)</t>
    </r>
  </si>
  <si>
    <t>280040</t>
  </si>
  <si>
    <r>
      <rPr>
        <sz val="10"/>
        <color rgb="FF000000"/>
        <rFont val="微軟正黑體"/>
        <family val="2"/>
        <charset val="136"/>
      </rPr>
      <t>避雷器</t>
    </r>
  </si>
  <si>
    <r>
      <rPr>
        <sz val="10"/>
        <color rgb="FF000000"/>
        <rFont val="微軟正黑體"/>
        <family val="2"/>
        <charset val="136"/>
      </rPr>
      <t>感應器</t>
    </r>
  </si>
  <si>
    <r>
      <rPr>
        <sz val="10"/>
        <color rgb="FF000000"/>
        <rFont val="微軟正黑體"/>
        <family val="2"/>
        <charset val="136"/>
      </rPr>
      <t>電磁制動器</t>
    </r>
  </si>
  <si>
    <r>
      <rPr>
        <sz val="10"/>
        <color rgb="FF000000"/>
        <rFont val="微軟正黑體"/>
        <family val="2"/>
        <charset val="136"/>
      </rPr>
      <t>電樞</t>
    </r>
  </si>
  <si>
    <r>
      <rPr>
        <sz val="10"/>
        <color rgb="FF000000"/>
        <rFont val="微軟正黑體"/>
        <family val="2"/>
        <charset val="136"/>
      </rPr>
      <t>起動器</t>
    </r>
  </si>
  <si>
    <r>
      <rPr>
        <sz val="10"/>
        <color rgb="FF000000"/>
        <rFont val="微軟正黑體"/>
        <family val="2"/>
        <charset val="136"/>
      </rPr>
      <t>自動電力開關</t>
    </r>
  </si>
  <si>
    <r>
      <rPr>
        <sz val="10"/>
        <color rgb="FF000000"/>
        <rFont val="微軟正黑體"/>
        <family val="2"/>
        <charset val="136"/>
      </rPr>
      <t>飛機電力設備</t>
    </r>
  </si>
  <si>
    <r>
      <rPr>
        <sz val="10"/>
        <color rgb="FF000000"/>
        <rFont val="微軟正黑體"/>
        <family val="2"/>
        <charset val="136"/>
      </rPr>
      <t>船舶電力設備</t>
    </r>
  </si>
  <si>
    <r>
      <rPr>
        <sz val="10"/>
        <color rgb="FF000000"/>
        <rFont val="微軟正黑體"/>
        <family val="2"/>
        <charset val="136"/>
      </rPr>
      <t>鐵路電力系統</t>
    </r>
  </si>
  <si>
    <r>
      <rPr>
        <sz val="10"/>
        <color rgb="FF000000"/>
        <rFont val="微軟正黑體"/>
        <family val="2"/>
        <charset val="136"/>
      </rPr>
      <t>配電設備</t>
    </r>
  </si>
  <si>
    <t>280050</t>
  </si>
  <si>
    <r>
      <rPr>
        <sz val="10"/>
        <color rgb="FF000000"/>
        <rFont val="微軟正黑體"/>
        <family val="2"/>
        <charset val="136"/>
      </rPr>
      <t>輸電設備</t>
    </r>
  </si>
  <si>
    <t>280052</t>
  </si>
  <si>
    <r>
      <rPr>
        <sz val="10"/>
        <color rgb="FF000000"/>
        <rFont val="微軟正黑體"/>
        <family val="2"/>
        <charset val="136"/>
      </rPr>
      <t>鋰一次電池</t>
    </r>
  </si>
  <si>
    <t>280053</t>
  </si>
  <si>
    <r>
      <rPr>
        <sz val="10"/>
        <color rgb="FF000000"/>
        <rFont val="微軟正黑體"/>
        <family val="2"/>
        <charset val="136"/>
      </rPr>
      <t>錳鋅乾電池</t>
    </r>
  </si>
  <si>
    <t>280054</t>
  </si>
  <si>
    <r>
      <rPr>
        <sz val="10"/>
        <color rgb="FF000000"/>
        <rFont val="微軟正黑體"/>
        <family val="2"/>
        <charset val="136"/>
      </rPr>
      <t>鋅空氣一次電池</t>
    </r>
  </si>
  <si>
    <t>280056</t>
  </si>
  <si>
    <r>
      <rPr>
        <sz val="10"/>
        <color rgb="FF000000"/>
        <rFont val="微軟正黑體"/>
        <family val="2"/>
        <charset val="136"/>
      </rPr>
      <t>汽車用鉛酸蓄電池</t>
    </r>
  </si>
  <si>
    <t>280057</t>
  </si>
  <si>
    <r>
      <rPr>
        <sz val="10"/>
        <color rgb="FF000000"/>
        <rFont val="微軟正黑體"/>
        <family val="2"/>
        <charset val="136"/>
      </rPr>
      <t>機車用鉛酸蓄電池</t>
    </r>
  </si>
  <si>
    <t>280059</t>
  </si>
  <si>
    <r>
      <rPr>
        <sz val="10"/>
        <color rgb="FF000000"/>
        <rFont val="微軟正黑體"/>
        <family val="2"/>
        <charset val="136"/>
      </rPr>
      <t>密封式蓄電池</t>
    </r>
  </si>
  <si>
    <t>280060</t>
  </si>
  <si>
    <r>
      <rPr>
        <sz val="10"/>
        <color rgb="FF000000"/>
        <rFont val="微軟正黑體"/>
        <family val="2"/>
        <charset val="136"/>
      </rPr>
      <t>鎳鎘電池</t>
    </r>
    <r>
      <rPr>
        <sz val="10"/>
        <color rgb="FF000000"/>
        <rFont val="Times New Roman"/>
        <family val="1"/>
      </rPr>
      <t>(</t>
    </r>
    <r>
      <rPr>
        <sz val="10"/>
        <color rgb="FF000000"/>
        <rFont val="微軟正黑體"/>
        <family val="2"/>
        <charset val="136"/>
      </rPr>
      <t>小型</t>
    </r>
    <r>
      <rPr>
        <sz val="10"/>
        <color rgb="FF000000"/>
        <rFont val="Times New Roman"/>
        <family val="1"/>
      </rPr>
      <t>)</t>
    </r>
  </si>
  <si>
    <t>280061</t>
  </si>
  <si>
    <r>
      <rPr>
        <sz val="10"/>
        <color rgb="FF000000"/>
        <rFont val="微軟正黑體"/>
        <family val="2"/>
        <charset val="136"/>
      </rPr>
      <t>鎳鎘電池</t>
    </r>
    <r>
      <rPr>
        <sz val="10"/>
        <color rgb="FF000000"/>
        <rFont val="Times New Roman"/>
        <family val="1"/>
      </rPr>
      <t>(</t>
    </r>
    <r>
      <rPr>
        <sz val="10"/>
        <color rgb="FF000000"/>
        <rFont val="微軟正黑體"/>
        <family val="2"/>
        <charset val="136"/>
      </rPr>
      <t>大型</t>
    </r>
    <r>
      <rPr>
        <sz val="10"/>
        <color rgb="FF000000"/>
        <rFont val="Times New Roman"/>
        <family val="1"/>
      </rPr>
      <t>)</t>
    </r>
  </si>
  <si>
    <t>280062</t>
  </si>
  <si>
    <r>
      <rPr>
        <sz val="10"/>
        <color rgb="FF000000"/>
        <rFont val="微軟正黑體"/>
        <family val="2"/>
        <charset val="136"/>
      </rPr>
      <t>鎳氫電池</t>
    </r>
    <r>
      <rPr>
        <sz val="10"/>
        <color rgb="FF000000"/>
        <rFont val="Times New Roman"/>
        <family val="1"/>
      </rPr>
      <t>(</t>
    </r>
    <r>
      <rPr>
        <sz val="10"/>
        <color rgb="FF000000"/>
        <rFont val="微軟正黑體"/>
        <family val="2"/>
        <charset val="136"/>
      </rPr>
      <t>小型</t>
    </r>
    <r>
      <rPr>
        <sz val="10"/>
        <color rgb="FF000000"/>
        <rFont val="Times New Roman"/>
        <family val="1"/>
      </rPr>
      <t>)</t>
    </r>
  </si>
  <si>
    <t>280063</t>
  </si>
  <si>
    <r>
      <rPr>
        <sz val="10"/>
        <color rgb="FF000000"/>
        <rFont val="微軟正黑體"/>
        <family val="2"/>
        <charset val="136"/>
      </rPr>
      <t>鎳氫電池</t>
    </r>
    <r>
      <rPr>
        <sz val="10"/>
        <color rgb="FF000000"/>
        <rFont val="Times New Roman"/>
        <family val="1"/>
      </rPr>
      <t>(</t>
    </r>
    <r>
      <rPr>
        <sz val="10"/>
        <color rgb="FF000000"/>
        <rFont val="微軟正黑體"/>
        <family val="2"/>
        <charset val="136"/>
      </rPr>
      <t>大型</t>
    </r>
    <r>
      <rPr>
        <sz val="10"/>
        <color rgb="FF000000"/>
        <rFont val="Times New Roman"/>
        <family val="1"/>
      </rPr>
      <t>)</t>
    </r>
  </si>
  <si>
    <t>280064</t>
  </si>
  <si>
    <r>
      <rPr>
        <sz val="10"/>
        <color rgb="FF000000"/>
        <rFont val="微軟正黑體"/>
        <family val="2"/>
        <charset val="136"/>
      </rPr>
      <t>鋰離子電池</t>
    </r>
    <r>
      <rPr>
        <sz val="10"/>
        <color rgb="FF000000"/>
        <rFont val="Times New Roman"/>
        <family val="1"/>
      </rPr>
      <t>(</t>
    </r>
    <r>
      <rPr>
        <sz val="10"/>
        <color rgb="FF000000"/>
        <rFont val="微軟正黑體"/>
        <family val="2"/>
        <charset val="136"/>
      </rPr>
      <t>小型</t>
    </r>
    <r>
      <rPr>
        <sz val="10"/>
        <color rgb="FF000000"/>
        <rFont val="Times New Roman"/>
        <family val="1"/>
      </rPr>
      <t>)</t>
    </r>
  </si>
  <si>
    <t>280065</t>
  </si>
  <si>
    <r>
      <rPr>
        <sz val="10"/>
        <color rgb="FF000000"/>
        <rFont val="微軟正黑體"/>
        <family val="2"/>
        <charset val="136"/>
      </rPr>
      <t>鋰離子電池</t>
    </r>
    <r>
      <rPr>
        <sz val="10"/>
        <color rgb="FF000000"/>
        <rFont val="Times New Roman"/>
        <family val="1"/>
      </rPr>
      <t>(</t>
    </r>
    <r>
      <rPr>
        <sz val="10"/>
        <color rgb="FF000000"/>
        <rFont val="微軟正黑體"/>
        <family val="2"/>
        <charset val="136"/>
      </rPr>
      <t>大型</t>
    </r>
    <r>
      <rPr>
        <sz val="10"/>
        <color rgb="FF000000"/>
        <rFont val="Times New Roman"/>
        <family val="1"/>
      </rPr>
      <t>)</t>
    </r>
  </si>
  <si>
    <t>280066</t>
  </si>
  <si>
    <r>
      <rPr>
        <sz val="10"/>
        <color rgb="FF000000"/>
        <rFont val="微軟正黑體"/>
        <family val="2"/>
        <charset val="136"/>
      </rPr>
      <t>鋰高分子電池</t>
    </r>
    <r>
      <rPr>
        <sz val="10"/>
        <color rgb="FF000000"/>
        <rFont val="Times New Roman"/>
        <family val="1"/>
      </rPr>
      <t>(</t>
    </r>
    <r>
      <rPr>
        <sz val="10"/>
        <color rgb="FF000000"/>
        <rFont val="微軟正黑體"/>
        <family val="2"/>
        <charset val="136"/>
      </rPr>
      <t>小型</t>
    </r>
    <r>
      <rPr>
        <sz val="10"/>
        <color rgb="FF000000"/>
        <rFont val="Times New Roman"/>
        <family val="1"/>
      </rPr>
      <t>)</t>
    </r>
  </si>
  <si>
    <t>280067</t>
  </si>
  <si>
    <r>
      <rPr>
        <sz val="10"/>
        <color rgb="FF000000"/>
        <rFont val="微軟正黑體"/>
        <family val="2"/>
        <charset val="136"/>
      </rPr>
      <t>鋰高分子電池</t>
    </r>
    <r>
      <rPr>
        <sz val="10"/>
        <color rgb="FF000000"/>
        <rFont val="Times New Roman"/>
        <family val="1"/>
      </rPr>
      <t>(</t>
    </r>
    <r>
      <rPr>
        <sz val="10"/>
        <color rgb="FF000000"/>
        <rFont val="微軟正黑體"/>
        <family val="2"/>
        <charset val="136"/>
      </rPr>
      <t>大型</t>
    </r>
    <r>
      <rPr>
        <sz val="10"/>
        <color rgb="FF000000"/>
        <rFont val="Times New Roman"/>
        <family val="1"/>
      </rPr>
      <t>)</t>
    </r>
  </si>
  <si>
    <t>280068</t>
  </si>
  <si>
    <r>
      <rPr>
        <sz val="10"/>
        <color rgb="FF000000"/>
        <rFont val="微軟正黑體"/>
        <family val="2"/>
        <charset val="136"/>
      </rPr>
      <t>鋅空氣二次電池</t>
    </r>
    <r>
      <rPr>
        <sz val="10"/>
        <color rgb="FF000000"/>
        <rFont val="Times New Roman"/>
        <family val="1"/>
      </rPr>
      <t>(</t>
    </r>
    <r>
      <rPr>
        <sz val="10"/>
        <color rgb="FF000000"/>
        <rFont val="微軟正黑體"/>
        <family val="2"/>
        <charset val="136"/>
      </rPr>
      <t>小型</t>
    </r>
    <r>
      <rPr>
        <sz val="10"/>
        <color rgb="FF000000"/>
        <rFont val="Times New Roman"/>
        <family val="1"/>
      </rPr>
      <t>)</t>
    </r>
  </si>
  <si>
    <t>280069</t>
  </si>
  <si>
    <r>
      <rPr>
        <sz val="10"/>
        <color rgb="FF000000"/>
        <rFont val="微軟正黑體"/>
        <family val="2"/>
        <charset val="136"/>
      </rPr>
      <t>鋅空氣二次電池</t>
    </r>
    <r>
      <rPr>
        <sz val="10"/>
        <color rgb="FF000000"/>
        <rFont val="Times New Roman"/>
        <family val="1"/>
      </rPr>
      <t>(</t>
    </r>
    <r>
      <rPr>
        <sz val="10"/>
        <color rgb="FF000000"/>
        <rFont val="微軟正黑體"/>
        <family val="2"/>
        <charset val="136"/>
      </rPr>
      <t>大型</t>
    </r>
    <r>
      <rPr>
        <sz val="10"/>
        <color rgb="FF000000"/>
        <rFont val="Times New Roman"/>
        <family val="1"/>
      </rPr>
      <t>)</t>
    </r>
  </si>
  <si>
    <t>280071</t>
  </si>
  <si>
    <r>
      <rPr>
        <sz val="10"/>
        <color rgb="FF000000"/>
        <rFont val="微軟正黑體"/>
        <family val="2"/>
        <charset val="136"/>
      </rPr>
      <t>電池組裝</t>
    </r>
  </si>
  <si>
    <t>280072</t>
  </si>
  <si>
    <r>
      <rPr>
        <sz val="10"/>
        <color rgb="FF000000"/>
        <rFont val="微軟正黑體"/>
        <family val="2"/>
        <charset val="136"/>
      </rPr>
      <t>電槽</t>
    </r>
  </si>
  <si>
    <t>280073</t>
  </si>
  <si>
    <r>
      <rPr>
        <sz val="10"/>
        <color rgb="FF000000"/>
        <rFont val="微軟正黑體"/>
        <family val="2"/>
        <charset val="136"/>
      </rPr>
      <t>蓄電池極板</t>
    </r>
  </si>
  <si>
    <t>280075</t>
  </si>
  <si>
    <r>
      <rPr>
        <sz val="10"/>
        <color rgb="FF000000"/>
        <rFont val="微軟正黑體"/>
        <family val="2"/>
        <charset val="136"/>
      </rPr>
      <t>裸銅線</t>
    </r>
  </si>
  <si>
    <t>280076</t>
  </si>
  <si>
    <r>
      <rPr>
        <sz val="10"/>
        <color rgb="FF000000"/>
        <rFont val="微軟正黑體"/>
        <family val="2"/>
        <charset val="136"/>
      </rPr>
      <t>鋁線</t>
    </r>
  </si>
  <si>
    <t>280077</t>
  </si>
  <si>
    <r>
      <rPr>
        <sz val="10"/>
        <color rgb="FF000000"/>
        <rFont val="微軟正黑體"/>
        <family val="2"/>
        <charset val="136"/>
      </rPr>
      <t>鋁絞電線纜</t>
    </r>
  </si>
  <si>
    <t>280078</t>
  </si>
  <si>
    <r>
      <rPr>
        <sz val="10"/>
        <color rgb="FF000000"/>
        <rFont val="微軟正黑體"/>
        <family val="2"/>
        <charset val="136"/>
      </rPr>
      <t>鋼芯鋁電線纜</t>
    </r>
  </si>
  <si>
    <t>280079</t>
  </si>
  <si>
    <r>
      <rPr>
        <sz val="10"/>
        <color rgb="FF000000"/>
        <rFont val="微軟正黑體"/>
        <family val="2"/>
        <charset val="136"/>
      </rPr>
      <t>塑膠電線電纜</t>
    </r>
  </si>
  <si>
    <t>280080</t>
  </si>
  <si>
    <r>
      <rPr>
        <sz val="10"/>
        <color rgb="FF000000"/>
        <rFont val="微軟正黑體"/>
        <family val="2"/>
        <charset val="136"/>
      </rPr>
      <t>橡膠電線電纜</t>
    </r>
  </si>
  <si>
    <t>280081</t>
  </si>
  <si>
    <r>
      <rPr>
        <sz val="10"/>
        <color rgb="FF000000"/>
        <rFont val="微軟正黑體"/>
        <family val="2"/>
        <charset val="136"/>
      </rPr>
      <t>漆包線</t>
    </r>
  </si>
  <si>
    <t>280082</t>
  </si>
  <si>
    <r>
      <rPr>
        <sz val="10"/>
        <color rgb="FF000000"/>
        <rFont val="微軟正黑體"/>
        <family val="2"/>
        <charset val="136"/>
      </rPr>
      <t>錫鋁銅線</t>
    </r>
  </si>
  <si>
    <t>280083</t>
  </si>
  <si>
    <r>
      <rPr>
        <sz val="10"/>
        <color rgb="FF000000"/>
        <rFont val="微軟正黑體"/>
        <family val="2"/>
        <charset val="136"/>
      </rPr>
      <t>鍍錫銅線</t>
    </r>
  </si>
  <si>
    <t>280084</t>
  </si>
  <si>
    <r>
      <rPr>
        <sz val="10"/>
        <color rgb="FF000000"/>
        <rFont val="微軟正黑體"/>
        <family val="2"/>
        <charset val="136"/>
      </rPr>
      <t>隔離線</t>
    </r>
  </si>
  <si>
    <t>280085</t>
  </si>
  <si>
    <r>
      <rPr>
        <sz val="10"/>
        <color rgb="FF000000"/>
        <rFont val="微軟正黑體"/>
        <family val="2"/>
        <charset val="136"/>
      </rPr>
      <t>電源線</t>
    </r>
  </si>
  <si>
    <t>280086</t>
  </si>
  <si>
    <r>
      <rPr>
        <sz val="10"/>
        <color rgb="FF000000"/>
        <rFont val="微軟正黑體"/>
        <family val="2"/>
        <charset val="136"/>
      </rPr>
      <t>連接線</t>
    </r>
  </si>
  <si>
    <t>280087</t>
  </si>
  <si>
    <r>
      <rPr>
        <sz val="10"/>
        <color rgb="FF000000"/>
        <rFont val="微軟正黑體"/>
        <family val="2"/>
        <charset val="136"/>
      </rPr>
      <t>電子線</t>
    </r>
  </si>
  <si>
    <t>280088</t>
  </si>
  <si>
    <r>
      <rPr>
        <sz val="10"/>
        <color rgb="FF000000"/>
        <rFont val="微軟正黑體"/>
        <family val="2"/>
        <charset val="136"/>
      </rPr>
      <t>電力用電線</t>
    </r>
  </si>
  <si>
    <t>280089</t>
  </si>
  <si>
    <r>
      <rPr>
        <sz val="10"/>
        <color rgb="FF000000"/>
        <rFont val="微軟正黑體"/>
        <family val="2"/>
        <charset val="136"/>
      </rPr>
      <t>電力用電纜</t>
    </r>
  </si>
  <si>
    <t>280090</t>
  </si>
  <si>
    <r>
      <rPr>
        <sz val="10"/>
        <color rgb="FF000000"/>
        <rFont val="微軟正黑體"/>
        <family val="2"/>
        <charset val="136"/>
      </rPr>
      <t>匯流排電力用電纜</t>
    </r>
  </si>
  <si>
    <t>280091</t>
  </si>
  <si>
    <r>
      <rPr>
        <sz val="10"/>
        <color rgb="FF000000"/>
        <rFont val="微軟正黑體"/>
        <family val="2"/>
        <charset val="136"/>
      </rPr>
      <t>通訊用電線</t>
    </r>
  </si>
  <si>
    <t>280092</t>
  </si>
  <si>
    <r>
      <rPr>
        <sz val="10"/>
        <color rgb="FF000000"/>
        <rFont val="微軟正黑體"/>
        <family val="2"/>
        <charset val="136"/>
      </rPr>
      <t>通訊用電纜</t>
    </r>
    <r>
      <rPr>
        <sz val="10"/>
        <color rgb="FF000000"/>
        <rFont val="Times New Roman"/>
        <family val="1"/>
      </rPr>
      <t>(</t>
    </r>
    <r>
      <rPr>
        <sz val="10"/>
        <color rgb="FF000000"/>
        <rFont val="微軟正黑體"/>
        <family val="2"/>
        <charset val="136"/>
      </rPr>
      <t>不含光纜</t>
    </r>
    <r>
      <rPr>
        <sz val="10"/>
        <color rgb="FF000000"/>
        <rFont val="Times New Roman"/>
        <family val="1"/>
      </rPr>
      <t>)</t>
    </r>
  </si>
  <si>
    <t>280093</t>
  </si>
  <si>
    <r>
      <rPr>
        <sz val="10"/>
        <color rgb="FF000000"/>
        <rFont val="微軟正黑體"/>
        <family val="2"/>
        <charset val="136"/>
      </rPr>
      <t>光纜</t>
    </r>
  </si>
  <si>
    <t>280094</t>
  </si>
  <si>
    <r>
      <rPr>
        <sz val="10"/>
        <color rgb="FF000000"/>
        <rFont val="微軟正黑體"/>
        <family val="2"/>
        <charset val="136"/>
      </rPr>
      <t>光纖</t>
    </r>
  </si>
  <si>
    <t>280095</t>
  </si>
  <si>
    <r>
      <rPr>
        <sz val="10"/>
        <color rgb="FF000000"/>
        <rFont val="微軟正黑體"/>
        <family val="2"/>
        <charset val="136"/>
      </rPr>
      <t>負載斷流開關</t>
    </r>
  </si>
  <si>
    <t>280096</t>
  </si>
  <si>
    <r>
      <rPr>
        <sz val="10"/>
        <color rgb="FF000000"/>
        <rFont val="微軟正黑體"/>
        <family val="2"/>
        <charset val="136"/>
      </rPr>
      <t>空斷開關</t>
    </r>
    <r>
      <rPr>
        <sz val="10"/>
        <color rgb="FF000000"/>
        <rFont val="Times New Roman"/>
        <family val="1"/>
      </rPr>
      <t>(33KV</t>
    </r>
    <r>
      <rPr>
        <sz val="10"/>
        <color rgb="FF000000"/>
        <rFont val="微軟正黑體"/>
        <family val="2"/>
        <charset val="136"/>
      </rPr>
      <t>以上</t>
    </r>
    <r>
      <rPr>
        <sz val="10"/>
        <color rgb="FF000000"/>
        <rFont val="Times New Roman"/>
        <family val="1"/>
      </rPr>
      <t>)</t>
    </r>
  </si>
  <si>
    <t>280097</t>
  </si>
  <si>
    <r>
      <rPr>
        <sz val="10"/>
        <color rgb="FF000000"/>
        <rFont val="微軟正黑體"/>
        <family val="2"/>
        <charset val="136"/>
      </rPr>
      <t>切離開關</t>
    </r>
    <r>
      <rPr>
        <sz val="10"/>
        <color rgb="FF000000"/>
        <rFont val="Times New Roman"/>
        <family val="1"/>
      </rPr>
      <t>(24KV</t>
    </r>
    <r>
      <rPr>
        <sz val="10"/>
        <color rgb="FF000000"/>
        <rFont val="微軟正黑體"/>
        <family val="2"/>
        <charset val="136"/>
      </rPr>
      <t>以下</t>
    </r>
    <r>
      <rPr>
        <sz val="10"/>
        <color rgb="FF000000"/>
        <rFont val="Times New Roman"/>
        <family val="1"/>
      </rPr>
      <t>)</t>
    </r>
  </si>
  <si>
    <t>280098</t>
  </si>
  <si>
    <r>
      <rPr>
        <sz val="10"/>
        <color rgb="FF000000"/>
        <rFont val="微軟正黑體"/>
        <family val="2"/>
        <charset val="136"/>
      </rPr>
      <t>低壓電磁開關</t>
    </r>
  </si>
  <si>
    <t>280099</t>
  </si>
  <si>
    <r>
      <rPr>
        <sz val="10"/>
        <color rgb="FF000000"/>
        <rFont val="微軟正黑體"/>
        <family val="2"/>
        <charset val="136"/>
      </rPr>
      <t>其他電力開關</t>
    </r>
  </si>
  <si>
    <t>280100</t>
  </si>
  <si>
    <r>
      <rPr>
        <sz val="10"/>
        <color rgb="FF000000"/>
        <rFont val="微軟正黑體"/>
        <family val="2"/>
        <charset val="136"/>
      </rPr>
      <t>熔線鏈開關</t>
    </r>
  </si>
  <si>
    <t>280101</t>
  </si>
  <si>
    <r>
      <rPr>
        <sz val="10"/>
        <color rgb="FF000000"/>
        <rFont val="微軟正黑體"/>
        <family val="2"/>
        <charset val="136"/>
      </rPr>
      <t>高壓電磁開關</t>
    </r>
  </si>
  <si>
    <t>280102</t>
  </si>
  <si>
    <r>
      <rPr>
        <sz val="10"/>
        <color rgb="FF000000"/>
        <rFont val="微軟正黑體"/>
        <family val="2"/>
        <charset val="136"/>
      </rPr>
      <t>微動開關</t>
    </r>
  </si>
  <si>
    <t>280103</t>
  </si>
  <si>
    <r>
      <rPr>
        <sz val="10"/>
        <color rgb="FF000000"/>
        <rFont val="微軟正黑體"/>
        <family val="2"/>
        <charset val="136"/>
      </rPr>
      <t>極限開關</t>
    </r>
  </si>
  <si>
    <t>280104</t>
  </si>
  <si>
    <r>
      <rPr>
        <sz val="10"/>
        <color rgb="FF000000"/>
        <rFont val="微軟正黑體"/>
        <family val="2"/>
        <charset val="136"/>
      </rPr>
      <t>光電開關</t>
    </r>
  </si>
  <si>
    <t>280105</t>
  </si>
  <si>
    <r>
      <rPr>
        <sz val="10"/>
        <color rgb="FF000000"/>
        <rFont val="微軟正黑體"/>
        <family val="2"/>
        <charset val="136"/>
      </rPr>
      <t>近接開關</t>
    </r>
  </si>
  <si>
    <t>280107</t>
  </si>
  <si>
    <r>
      <rPr>
        <sz val="10"/>
        <color rgb="FF000000"/>
        <rFont val="微軟正黑體"/>
        <family val="2"/>
        <charset val="136"/>
      </rPr>
      <t>抗流線圈</t>
    </r>
  </si>
  <si>
    <t>280108</t>
  </si>
  <si>
    <r>
      <rPr>
        <sz val="10"/>
        <color rgb="FF000000"/>
        <rFont val="微軟正黑體"/>
        <family val="2"/>
        <charset val="136"/>
      </rPr>
      <t>峰化線圈</t>
    </r>
  </si>
  <si>
    <t>280109</t>
  </si>
  <si>
    <r>
      <rPr>
        <sz val="10"/>
        <color rgb="FF000000"/>
        <rFont val="微軟正黑體"/>
        <family val="2"/>
        <charset val="136"/>
      </rPr>
      <t>振盪線圈</t>
    </r>
  </si>
  <si>
    <t>280110</t>
  </si>
  <si>
    <r>
      <rPr>
        <sz val="10"/>
        <color rgb="FF000000"/>
        <rFont val="微軟正黑體"/>
        <family val="2"/>
        <charset val="136"/>
      </rPr>
      <t>空心線圈</t>
    </r>
  </si>
  <si>
    <t>280112</t>
  </si>
  <si>
    <r>
      <rPr>
        <sz val="10"/>
        <color rgb="FF000000"/>
        <rFont val="微軟正黑體"/>
        <family val="2"/>
        <charset val="136"/>
      </rPr>
      <t>按鍵開關</t>
    </r>
  </si>
  <si>
    <t>280113</t>
  </si>
  <si>
    <r>
      <rPr>
        <sz val="10"/>
        <color rgb="FF000000"/>
        <rFont val="微軟正黑體"/>
        <family val="2"/>
        <charset val="136"/>
      </rPr>
      <t>旋轉開關</t>
    </r>
  </si>
  <si>
    <t>280114</t>
  </si>
  <si>
    <r>
      <rPr>
        <sz val="10"/>
        <color rgb="FF000000"/>
        <rFont val="微軟正黑體"/>
        <family val="2"/>
        <charset val="136"/>
      </rPr>
      <t>滑動開關</t>
    </r>
  </si>
  <si>
    <t>280115</t>
  </si>
  <si>
    <r>
      <rPr>
        <sz val="10"/>
        <color rgb="FF000000"/>
        <rFont val="微軟正黑體"/>
        <family val="2"/>
        <charset val="136"/>
      </rPr>
      <t>插座</t>
    </r>
  </si>
  <si>
    <t>280116</t>
  </si>
  <si>
    <r>
      <rPr>
        <sz val="10"/>
        <color rgb="FF000000"/>
        <rFont val="微軟正黑體"/>
        <family val="2"/>
        <charset val="136"/>
      </rPr>
      <t>插頭</t>
    </r>
  </si>
  <si>
    <t>280117</t>
  </si>
  <si>
    <r>
      <rPr>
        <sz val="10"/>
        <color rgb="FF000000"/>
        <rFont val="微軟正黑體"/>
        <family val="2"/>
        <charset val="136"/>
      </rPr>
      <t>開關箱</t>
    </r>
  </si>
  <si>
    <t>280118</t>
  </si>
  <si>
    <r>
      <rPr>
        <sz val="10"/>
        <color rgb="FF000000"/>
        <rFont val="微軟正黑體"/>
        <family val="2"/>
        <charset val="136"/>
      </rPr>
      <t>接線盒</t>
    </r>
  </si>
  <si>
    <t>280119</t>
  </si>
  <si>
    <r>
      <rPr>
        <sz val="10"/>
        <color rgb="FF000000"/>
        <rFont val="微軟正黑體"/>
        <family val="2"/>
        <charset val="136"/>
      </rPr>
      <t>接地短路保護裝置（</t>
    </r>
    <r>
      <rPr>
        <sz val="10"/>
        <color rgb="FF000000"/>
        <rFont val="Times New Roman"/>
        <family val="1"/>
      </rPr>
      <t>GFCI</t>
    </r>
    <r>
      <rPr>
        <sz val="10"/>
        <color rgb="FF000000"/>
        <rFont val="微軟正黑體"/>
        <family val="2"/>
        <charset val="136"/>
      </rPr>
      <t>）</t>
    </r>
  </si>
  <si>
    <t>280120</t>
  </si>
  <si>
    <r>
      <rPr>
        <sz val="10"/>
        <color rgb="FF000000"/>
        <rFont val="微軟正黑體"/>
        <family val="2"/>
        <charset val="136"/>
      </rPr>
      <t>電力連接器</t>
    </r>
  </si>
  <si>
    <t>280121</t>
  </si>
  <si>
    <r>
      <rPr>
        <sz val="10"/>
        <color rgb="FF000000"/>
        <rFont val="微軟正黑體"/>
        <family val="2"/>
        <charset val="136"/>
      </rPr>
      <t>電線導管及配件</t>
    </r>
  </si>
  <si>
    <t>280122</t>
  </si>
  <si>
    <r>
      <rPr>
        <sz val="10"/>
        <color rgb="FF000000"/>
        <rFont val="微軟正黑體"/>
        <family val="2"/>
        <charset val="136"/>
      </rPr>
      <t>配線用固定燈座</t>
    </r>
  </si>
  <si>
    <t>280123</t>
  </si>
  <si>
    <r>
      <rPr>
        <sz val="10"/>
        <color rgb="FF000000"/>
        <rFont val="微軟正黑體"/>
        <family val="2"/>
        <charset val="136"/>
      </rPr>
      <t>架線五金器具</t>
    </r>
  </si>
  <si>
    <t>280124</t>
  </si>
  <si>
    <r>
      <rPr>
        <sz val="10"/>
        <color rgb="FF000000"/>
        <rFont val="微軟正黑體"/>
        <family val="2"/>
        <charset val="136"/>
      </rPr>
      <t>塑膠製非載電配線器材</t>
    </r>
  </si>
  <si>
    <t>280125</t>
  </si>
  <si>
    <r>
      <rPr>
        <sz val="10"/>
        <color rgb="FF000000"/>
        <rFont val="微軟正黑體"/>
        <family val="2"/>
        <charset val="136"/>
      </rPr>
      <t>傳輸桿</t>
    </r>
  </si>
  <si>
    <t>280126</t>
  </si>
  <si>
    <r>
      <rPr>
        <sz val="10"/>
        <color rgb="FF000000"/>
        <rFont val="微軟正黑體"/>
        <family val="2"/>
        <charset val="136"/>
      </rPr>
      <t>電鍵</t>
    </r>
  </si>
  <si>
    <t>280127</t>
  </si>
  <si>
    <r>
      <rPr>
        <sz val="10"/>
        <color rgb="FF000000"/>
        <rFont val="微軟正黑體"/>
        <family val="2"/>
        <charset val="136"/>
      </rPr>
      <t>鐵心</t>
    </r>
  </si>
  <si>
    <t>280129</t>
  </si>
  <si>
    <r>
      <rPr>
        <sz val="10"/>
        <color rgb="FF000000"/>
        <rFont val="微軟正黑體"/>
        <family val="2"/>
        <charset val="136"/>
      </rPr>
      <t>電燈泡</t>
    </r>
  </si>
  <si>
    <t>280130</t>
  </si>
  <si>
    <r>
      <rPr>
        <sz val="10"/>
        <color rgb="FF000000"/>
        <rFont val="微軟正黑體"/>
        <family val="2"/>
        <charset val="136"/>
      </rPr>
      <t>汽車用大燈泡</t>
    </r>
  </si>
  <si>
    <t>280131</t>
  </si>
  <si>
    <r>
      <rPr>
        <sz val="10"/>
        <color rgb="FF000000"/>
        <rFont val="微軟正黑體"/>
        <family val="2"/>
        <charset val="136"/>
      </rPr>
      <t>汽車用其他燈泡</t>
    </r>
  </si>
  <si>
    <t>280133</t>
  </si>
  <si>
    <r>
      <rPr>
        <sz val="10"/>
        <color rgb="FF000000"/>
        <rFont val="微軟正黑體"/>
        <family val="2"/>
        <charset val="136"/>
      </rPr>
      <t>螢光燈管</t>
    </r>
    <r>
      <rPr>
        <sz val="10"/>
        <color rgb="FF000000"/>
        <rFont val="Times New Roman"/>
        <family val="1"/>
      </rPr>
      <t>(</t>
    </r>
    <r>
      <rPr>
        <sz val="10"/>
        <color rgb="FF000000"/>
        <rFont val="微軟正黑體"/>
        <family val="2"/>
        <charset val="136"/>
      </rPr>
      <t>日光燈管</t>
    </r>
    <r>
      <rPr>
        <sz val="10"/>
        <color rgb="FF000000"/>
        <rFont val="Times New Roman"/>
        <family val="1"/>
      </rPr>
      <t>)</t>
    </r>
  </si>
  <si>
    <t>280134</t>
  </si>
  <si>
    <r>
      <rPr>
        <sz val="10"/>
        <color rgb="FF000000"/>
        <rFont val="微軟正黑體"/>
        <family val="2"/>
        <charset val="136"/>
      </rPr>
      <t>水銀燈泡管</t>
    </r>
  </si>
  <si>
    <t>280135</t>
  </si>
  <si>
    <r>
      <rPr>
        <sz val="10"/>
        <color rgb="FF000000"/>
        <rFont val="微軟正黑體"/>
        <family val="2"/>
        <charset val="136"/>
      </rPr>
      <t>鹵素燈泡</t>
    </r>
  </si>
  <si>
    <t>280136</t>
  </si>
  <si>
    <r>
      <rPr>
        <sz val="10"/>
        <color rgb="FF000000"/>
        <rFont val="微軟正黑體"/>
        <family val="2"/>
        <charset val="136"/>
      </rPr>
      <t>霓虹燈泡（管）</t>
    </r>
  </si>
  <si>
    <t>280138</t>
  </si>
  <si>
    <r>
      <rPr>
        <sz val="10"/>
        <color rgb="FF000000"/>
        <rFont val="微軟正黑體"/>
        <family val="2"/>
        <charset val="136"/>
      </rPr>
      <t>聖誕燈串及零組件</t>
    </r>
  </si>
  <si>
    <t>280139</t>
  </si>
  <si>
    <r>
      <rPr>
        <sz val="10"/>
        <color rgb="FF000000"/>
        <rFont val="微軟正黑體"/>
        <family val="2"/>
        <charset val="136"/>
      </rPr>
      <t>美術彩色燈</t>
    </r>
  </si>
  <si>
    <t>280140</t>
  </si>
  <si>
    <r>
      <rPr>
        <sz val="10"/>
        <color rgb="FF000000"/>
        <rFont val="微軟正黑體"/>
        <family val="2"/>
        <charset val="136"/>
      </rPr>
      <t>檯燈</t>
    </r>
  </si>
  <si>
    <t>280141</t>
  </si>
  <si>
    <r>
      <rPr>
        <sz val="10"/>
        <color rgb="FF000000"/>
        <rFont val="微軟正黑體"/>
        <family val="2"/>
        <charset val="136"/>
      </rPr>
      <t>螢光管燈具</t>
    </r>
    <r>
      <rPr>
        <sz val="10"/>
        <color rgb="FF000000"/>
        <rFont val="Times New Roman"/>
        <family val="1"/>
      </rPr>
      <t>(</t>
    </r>
    <r>
      <rPr>
        <sz val="10"/>
        <color rgb="FF000000"/>
        <rFont val="微軟正黑體"/>
        <family val="2"/>
        <charset val="136"/>
      </rPr>
      <t>檯燈除外</t>
    </r>
    <r>
      <rPr>
        <sz val="10"/>
        <color rgb="FF000000"/>
        <rFont val="Times New Roman"/>
        <family val="1"/>
      </rPr>
      <t>)</t>
    </r>
  </si>
  <si>
    <t>280142</t>
  </si>
  <si>
    <r>
      <rPr>
        <sz val="10"/>
        <color rgb="FF000000"/>
        <rFont val="微軟正黑體"/>
        <family val="2"/>
        <charset val="136"/>
      </rPr>
      <t>工作燈</t>
    </r>
  </si>
  <si>
    <t>280143</t>
  </si>
  <si>
    <r>
      <rPr>
        <sz val="10"/>
        <color rgb="FF000000"/>
        <rFont val="微軟正黑體"/>
        <family val="2"/>
        <charset val="136"/>
      </rPr>
      <t>水銀燈</t>
    </r>
  </si>
  <si>
    <t>280144</t>
  </si>
  <si>
    <r>
      <rPr>
        <sz val="10"/>
        <color rgb="FF000000"/>
        <rFont val="微軟正黑體"/>
        <family val="2"/>
        <charset val="136"/>
      </rPr>
      <t>手電筒</t>
    </r>
  </si>
  <si>
    <t>280145</t>
  </si>
  <si>
    <r>
      <rPr>
        <sz val="10"/>
        <color rgb="FF000000"/>
        <rFont val="微軟正黑體"/>
        <family val="2"/>
        <charset val="136"/>
      </rPr>
      <t>緊急照明燈</t>
    </r>
  </si>
  <si>
    <t>280146</t>
  </si>
  <si>
    <r>
      <rPr>
        <sz val="10"/>
        <color rgb="FF000000"/>
        <rFont val="微軟正黑體"/>
        <family val="2"/>
        <charset val="136"/>
      </rPr>
      <t>發光二極體照明燈具</t>
    </r>
  </si>
  <si>
    <t>280147</t>
  </si>
  <si>
    <r>
      <rPr>
        <sz val="10"/>
        <color rgb="FF000000"/>
        <rFont val="微軟正黑體"/>
        <family val="2"/>
        <charset val="136"/>
      </rPr>
      <t>太陽能照明燈具</t>
    </r>
  </si>
  <si>
    <t>280148</t>
  </si>
  <si>
    <r>
      <rPr>
        <sz val="10"/>
        <color rgb="FF000000"/>
        <rFont val="微軟正黑體"/>
        <family val="2"/>
        <charset val="136"/>
      </rPr>
      <t>吊燈</t>
    </r>
  </si>
  <si>
    <t>280149</t>
  </si>
  <si>
    <r>
      <rPr>
        <sz val="10"/>
        <color rgb="FF000000"/>
        <rFont val="微軟正黑體"/>
        <family val="2"/>
        <charset val="136"/>
      </rPr>
      <t>閃光燈</t>
    </r>
  </si>
  <si>
    <t>280150</t>
  </si>
  <si>
    <r>
      <rPr>
        <sz val="10"/>
        <color rgb="FF000000"/>
        <rFont val="微軟正黑體"/>
        <family val="2"/>
        <charset val="136"/>
      </rPr>
      <t>煤氣燈</t>
    </r>
  </si>
  <si>
    <t>280151</t>
  </si>
  <si>
    <r>
      <rPr>
        <sz val="10"/>
        <color rgb="FF000000"/>
        <rFont val="微軟正黑體"/>
        <family val="2"/>
        <charset val="136"/>
      </rPr>
      <t>煤油燈</t>
    </r>
  </si>
  <si>
    <t>280152</t>
  </si>
  <si>
    <r>
      <rPr>
        <sz val="10"/>
        <color rgb="FF000000"/>
        <rFont val="微軟正黑體"/>
        <family val="2"/>
        <charset val="136"/>
      </rPr>
      <t>乙炔燈</t>
    </r>
  </si>
  <si>
    <t>280153</t>
  </si>
  <si>
    <r>
      <rPr>
        <sz val="10"/>
        <color rgb="FF000000"/>
        <rFont val="微軟正黑體"/>
        <family val="2"/>
        <charset val="136"/>
      </rPr>
      <t>霓虹燈</t>
    </r>
  </si>
  <si>
    <t>280154</t>
  </si>
  <si>
    <r>
      <rPr>
        <sz val="10"/>
        <color rgb="FF000000"/>
        <rFont val="微軟正黑體"/>
        <family val="2"/>
        <charset val="136"/>
      </rPr>
      <t>聚光燈</t>
    </r>
  </si>
  <si>
    <t>280155</t>
  </si>
  <si>
    <r>
      <rPr>
        <sz val="10"/>
        <color rgb="FF000000"/>
        <rFont val="微軟正黑體"/>
        <family val="2"/>
        <charset val="136"/>
      </rPr>
      <t>廣告燈</t>
    </r>
  </si>
  <si>
    <t>280156</t>
  </si>
  <si>
    <r>
      <rPr>
        <sz val="10"/>
        <color rgb="FF000000"/>
        <rFont val="微軟正黑體"/>
        <family val="2"/>
        <charset val="136"/>
      </rPr>
      <t>指示燈</t>
    </r>
  </si>
  <si>
    <t>280157</t>
  </si>
  <si>
    <r>
      <rPr>
        <sz val="10"/>
        <color rgb="FF000000"/>
        <rFont val="微軟正黑體"/>
        <family val="2"/>
        <charset val="136"/>
      </rPr>
      <t>道路照明燈具</t>
    </r>
  </si>
  <si>
    <t>280159</t>
  </si>
  <si>
    <r>
      <rPr>
        <sz val="10"/>
        <color rgb="FF000000"/>
        <rFont val="微軟正黑體"/>
        <family val="2"/>
        <charset val="136"/>
      </rPr>
      <t>分離式冷氣機</t>
    </r>
    <r>
      <rPr>
        <sz val="10"/>
        <color rgb="FF000000"/>
        <rFont val="Times New Roman"/>
        <family val="1"/>
      </rPr>
      <t>(3</t>
    </r>
    <r>
      <rPr>
        <sz val="10"/>
        <color rgb="FF000000"/>
        <rFont val="微軟正黑體"/>
        <family val="2"/>
        <charset val="136"/>
      </rPr>
      <t>噸以下</t>
    </r>
    <r>
      <rPr>
        <sz val="10"/>
        <color rgb="FF000000"/>
        <rFont val="Times New Roman"/>
        <family val="1"/>
      </rPr>
      <t>)</t>
    </r>
  </si>
  <si>
    <t>280160</t>
  </si>
  <si>
    <r>
      <rPr>
        <sz val="10"/>
        <color rgb="FF000000"/>
        <rFont val="微軟正黑體"/>
        <family val="2"/>
        <charset val="136"/>
      </rPr>
      <t>分離式冷氣機</t>
    </r>
    <r>
      <rPr>
        <sz val="10"/>
        <color rgb="FF000000"/>
        <rFont val="Times New Roman"/>
        <family val="1"/>
      </rPr>
      <t>(3</t>
    </r>
    <r>
      <rPr>
        <sz val="10"/>
        <color rgb="FF000000"/>
        <rFont val="微軟正黑體"/>
        <family val="2"/>
        <charset val="136"/>
      </rPr>
      <t>噸以上</t>
    </r>
    <r>
      <rPr>
        <sz val="10"/>
        <color rgb="FF000000"/>
        <rFont val="Times New Roman"/>
        <family val="1"/>
      </rPr>
      <t>)</t>
    </r>
  </si>
  <si>
    <t>280161</t>
  </si>
  <si>
    <r>
      <rPr>
        <sz val="10"/>
        <color rgb="FF000000"/>
        <rFont val="微軟正黑體"/>
        <family val="2"/>
        <charset val="136"/>
      </rPr>
      <t>窗型室內空氣調節機</t>
    </r>
    <r>
      <rPr>
        <sz val="10"/>
        <color rgb="FF000000"/>
        <rFont val="Times New Roman"/>
        <family val="1"/>
      </rPr>
      <t>(</t>
    </r>
    <r>
      <rPr>
        <sz val="10"/>
        <color rgb="FF000000"/>
        <rFont val="微軟正黑體"/>
        <family val="2"/>
        <charset val="136"/>
      </rPr>
      <t>含冷氣機</t>
    </r>
    <r>
      <rPr>
        <sz val="10"/>
        <color rgb="FF000000"/>
        <rFont val="Times New Roman"/>
        <family val="1"/>
      </rPr>
      <t>)</t>
    </r>
  </si>
  <si>
    <t>280162</t>
  </si>
  <si>
    <r>
      <rPr>
        <sz val="10"/>
        <color rgb="FF000000"/>
        <rFont val="微軟正黑體"/>
        <family val="2"/>
        <charset val="136"/>
      </rPr>
      <t>箱型空氣調節機</t>
    </r>
    <r>
      <rPr>
        <sz val="10"/>
        <color rgb="FF000000"/>
        <rFont val="Times New Roman"/>
        <family val="1"/>
      </rPr>
      <t>(</t>
    </r>
    <r>
      <rPr>
        <sz val="10"/>
        <color rgb="FF000000"/>
        <rFont val="微軟正黑體"/>
        <family val="2"/>
        <charset val="136"/>
      </rPr>
      <t>含冷氣機</t>
    </r>
    <r>
      <rPr>
        <sz val="10"/>
        <color rgb="FF000000"/>
        <rFont val="Times New Roman"/>
        <family val="1"/>
      </rPr>
      <t>)</t>
    </r>
  </si>
  <si>
    <t>280163</t>
  </si>
  <si>
    <r>
      <rPr>
        <sz val="10"/>
        <color rgb="FF000000"/>
        <rFont val="微軟正黑體"/>
        <family val="2"/>
        <charset val="136"/>
      </rPr>
      <t>汽車冷氣機</t>
    </r>
  </si>
  <si>
    <t>280164</t>
  </si>
  <si>
    <r>
      <rPr>
        <sz val="10"/>
        <color rgb="FF000000"/>
        <rFont val="微軟正黑體"/>
        <family val="2"/>
        <charset val="136"/>
      </rPr>
      <t>加濕器</t>
    </r>
  </si>
  <si>
    <t>280165</t>
  </si>
  <si>
    <r>
      <rPr>
        <sz val="10"/>
        <color rgb="FF000000"/>
        <rFont val="微軟正黑體"/>
        <family val="2"/>
        <charset val="136"/>
      </rPr>
      <t>除濕機</t>
    </r>
  </si>
  <si>
    <t>280166</t>
  </si>
  <si>
    <r>
      <rPr>
        <sz val="10"/>
        <color rgb="FF000000"/>
        <rFont val="微軟正黑體"/>
        <family val="2"/>
        <charset val="136"/>
      </rPr>
      <t>電冰箱</t>
    </r>
  </si>
  <si>
    <t>280167</t>
  </si>
  <si>
    <r>
      <rPr>
        <sz val="10"/>
        <color rgb="FF000000"/>
        <rFont val="微軟正黑體"/>
        <family val="2"/>
        <charset val="136"/>
      </rPr>
      <t>電冷藏箱</t>
    </r>
  </si>
  <si>
    <t>280168</t>
  </si>
  <si>
    <r>
      <rPr>
        <sz val="10"/>
        <color rgb="FF000000"/>
        <rFont val="微軟正黑體"/>
        <family val="2"/>
        <charset val="136"/>
      </rPr>
      <t>單槽洗衣機</t>
    </r>
  </si>
  <si>
    <t>280169</t>
  </si>
  <si>
    <r>
      <rPr>
        <sz val="10"/>
        <color rgb="FF000000"/>
        <rFont val="微軟正黑體"/>
        <family val="2"/>
        <charset val="136"/>
      </rPr>
      <t>雙槽洗衣機</t>
    </r>
  </si>
  <si>
    <t>280170</t>
  </si>
  <si>
    <r>
      <rPr>
        <sz val="10"/>
        <color rgb="FF000000"/>
        <rFont val="微軟正黑體"/>
        <family val="2"/>
        <charset val="136"/>
      </rPr>
      <t>衣物烘乾機</t>
    </r>
  </si>
  <si>
    <t>280171</t>
  </si>
  <si>
    <r>
      <rPr>
        <sz val="10"/>
        <color rgb="FF000000"/>
        <rFont val="微軟正黑體"/>
        <family val="2"/>
        <charset val="136"/>
      </rPr>
      <t>脫水機</t>
    </r>
  </si>
  <si>
    <t>280173</t>
  </si>
  <si>
    <r>
      <rPr>
        <sz val="10"/>
        <color rgb="FF000000"/>
        <rFont val="微軟正黑體"/>
        <family val="2"/>
        <charset val="136"/>
      </rPr>
      <t>立、桌電扇</t>
    </r>
  </si>
  <si>
    <t>280174</t>
  </si>
  <si>
    <r>
      <rPr>
        <sz val="10"/>
        <color rgb="FF000000"/>
        <rFont val="微軟正黑體"/>
        <family val="2"/>
        <charset val="136"/>
      </rPr>
      <t>吊電扇</t>
    </r>
  </si>
  <si>
    <t>280175</t>
  </si>
  <si>
    <r>
      <rPr>
        <sz val="10"/>
        <color rgb="FF000000"/>
        <rFont val="微軟正黑體"/>
        <family val="2"/>
        <charset val="136"/>
      </rPr>
      <t>箱型電扇</t>
    </r>
  </si>
  <si>
    <t>280176</t>
  </si>
  <si>
    <r>
      <rPr>
        <sz val="10"/>
        <color rgb="FF000000"/>
        <rFont val="微軟正黑體"/>
        <family val="2"/>
        <charset val="136"/>
      </rPr>
      <t>家用通風電扇</t>
    </r>
  </si>
  <si>
    <t>280178</t>
  </si>
  <si>
    <r>
      <rPr>
        <sz val="10"/>
        <color rgb="FF000000"/>
        <rFont val="微軟正黑體"/>
        <family val="2"/>
        <charset val="136"/>
      </rPr>
      <t>電鍋</t>
    </r>
  </si>
  <si>
    <t>280179</t>
  </si>
  <si>
    <r>
      <rPr>
        <sz val="10"/>
        <color rgb="FF000000"/>
        <rFont val="微軟正黑體"/>
        <family val="2"/>
        <charset val="136"/>
      </rPr>
      <t>電子鍋</t>
    </r>
  </si>
  <si>
    <t>280180</t>
  </si>
  <si>
    <r>
      <rPr>
        <sz val="10"/>
        <color rgb="FF000000"/>
        <rFont val="微軟正黑體"/>
        <family val="2"/>
        <charset val="136"/>
      </rPr>
      <t>電燉鍋</t>
    </r>
  </si>
  <si>
    <t>280181</t>
  </si>
  <si>
    <r>
      <rPr>
        <sz val="10"/>
        <color rgb="FF000000"/>
        <rFont val="微軟正黑體"/>
        <family val="2"/>
        <charset val="136"/>
      </rPr>
      <t>微波爐</t>
    </r>
  </si>
  <si>
    <t>280182</t>
  </si>
  <si>
    <r>
      <rPr>
        <sz val="10"/>
        <color rgb="FF000000"/>
        <rFont val="微軟正黑體"/>
        <family val="2"/>
        <charset val="136"/>
      </rPr>
      <t>電烤箱</t>
    </r>
  </si>
  <si>
    <t>280183</t>
  </si>
  <si>
    <r>
      <rPr>
        <sz val="10"/>
        <color rgb="FF000000"/>
        <rFont val="微軟正黑體"/>
        <family val="2"/>
        <charset val="136"/>
      </rPr>
      <t>電烤麵包機</t>
    </r>
  </si>
  <si>
    <t>280184</t>
  </si>
  <si>
    <r>
      <rPr>
        <sz val="10"/>
        <color rgb="FF000000"/>
        <rFont val="微軟正黑體"/>
        <family val="2"/>
        <charset val="136"/>
      </rPr>
      <t>電磁爐</t>
    </r>
  </si>
  <si>
    <t>280185</t>
  </si>
  <si>
    <r>
      <rPr>
        <sz val="10"/>
        <color rgb="FF000000"/>
        <rFont val="微軟正黑體"/>
        <family val="2"/>
        <charset val="136"/>
      </rPr>
      <t>電暖器</t>
    </r>
  </si>
  <si>
    <t>280186</t>
  </si>
  <si>
    <r>
      <rPr>
        <sz val="10"/>
        <color rgb="FF000000"/>
        <rFont val="微軟正黑體"/>
        <family val="2"/>
        <charset val="136"/>
      </rPr>
      <t>電熱水器</t>
    </r>
  </si>
  <si>
    <t>280187</t>
  </si>
  <si>
    <r>
      <rPr>
        <sz val="10"/>
        <color rgb="FF000000"/>
        <rFont val="微軟正黑體"/>
        <family val="2"/>
        <charset val="136"/>
      </rPr>
      <t>電子保溫熱水瓶</t>
    </r>
  </si>
  <si>
    <t>280188</t>
  </si>
  <si>
    <r>
      <rPr>
        <sz val="10"/>
        <color rgb="FF000000"/>
        <rFont val="微軟正黑體"/>
        <family val="2"/>
        <charset val="136"/>
      </rPr>
      <t>電熨斗</t>
    </r>
  </si>
  <si>
    <t>280189</t>
  </si>
  <si>
    <r>
      <rPr>
        <sz val="10"/>
        <color rgb="FF000000"/>
        <rFont val="微軟正黑體"/>
        <family val="2"/>
        <charset val="136"/>
      </rPr>
      <t>吹風機</t>
    </r>
  </si>
  <si>
    <t>280190</t>
  </si>
  <si>
    <r>
      <rPr>
        <sz val="10"/>
        <color rgb="FF000000"/>
        <rFont val="微軟正黑體"/>
        <family val="2"/>
        <charset val="136"/>
      </rPr>
      <t>電咖啡壺</t>
    </r>
  </si>
  <si>
    <t>280191</t>
  </si>
  <si>
    <r>
      <rPr>
        <sz val="10"/>
        <color rgb="FF000000"/>
        <rFont val="微軟正黑體"/>
        <family val="2"/>
        <charset val="136"/>
      </rPr>
      <t>乾碗機</t>
    </r>
  </si>
  <si>
    <t>280192</t>
  </si>
  <si>
    <r>
      <rPr>
        <sz val="10"/>
        <color rgb="FF000000"/>
        <rFont val="微軟正黑體"/>
        <family val="2"/>
        <charset val="136"/>
      </rPr>
      <t>捲髮器</t>
    </r>
  </si>
  <si>
    <t>280193</t>
  </si>
  <si>
    <r>
      <rPr>
        <sz val="10"/>
        <color rgb="FF000000"/>
        <rFont val="微軟正黑體"/>
        <family val="2"/>
        <charset val="136"/>
      </rPr>
      <t>燙髮器</t>
    </r>
  </si>
  <si>
    <t>280194</t>
  </si>
  <si>
    <r>
      <rPr>
        <sz val="10"/>
        <color rgb="FF000000"/>
        <rFont val="微軟正黑體"/>
        <family val="2"/>
        <charset val="136"/>
      </rPr>
      <t>蒸臉器</t>
    </r>
  </si>
  <si>
    <t>280195</t>
  </si>
  <si>
    <r>
      <rPr>
        <sz val="10"/>
        <color rgb="FF000000"/>
        <rFont val="微軟正黑體"/>
        <family val="2"/>
        <charset val="136"/>
      </rPr>
      <t>製麵包機</t>
    </r>
  </si>
  <si>
    <t>280196</t>
  </si>
  <si>
    <r>
      <rPr>
        <sz val="10"/>
        <color rgb="FF000000"/>
        <rFont val="微軟正黑體"/>
        <family val="2"/>
        <charset val="136"/>
      </rPr>
      <t>洗碗機</t>
    </r>
  </si>
  <si>
    <t>280197</t>
  </si>
  <si>
    <r>
      <rPr>
        <sz val="10"/>
        <color rgb="FF000000"/>
        <rFont val="微軟正黑體"/>
        <family val="2"/>
        <charset val="136"/>
      </rPr>
      <t>電壺</t>
    </r>
  </si>
  <si>
    <t>280198</t>
  </si>
  <si>
    <r>
      <rPr>
        <sz val="10"/>
        <color rgb="FF000000"/>
        <rFont val="微軟正黑體"/>
        <family val="2"/>
        <charset val="136"/>
      </rPr>
      <t>家用飲水機</t>
    </r>
  </si>
  <si>
    <t>280199</t>
  </si>
  <si>
    <r>
      <rPr>
        <sz val="10"/>
        <color rgb="FF000000"/>
        <rFont val="微軟正黑體"/>
        <family val="2"/>
        <charset val="136"/>
      </rPr>
      <t>其他電熱器具</t>
    </r>
  </si>
  <si>
    <t>280200</t>
  </si>
  <si>
    <r>
      <rPr>
        <sz val="10"/>
        <color rgb="FF000000"/>
        <rFont val="微軟正黑體"/>
        <family val="2"/>
        <charset val="136"/>
      </rPr>
      <t>電熱盤</t>
    </r>
  </si>
  <si>
    <t>280201</t>
  </si>
  <si>
    <r>
      <rPr>
        <sz val="10"/>
        <color rgb="FF000000"/>
        <rFont val="微軟正黑體"/>
        <family val="2"/>
        <charset val="136"/>
      </rPr>
      <t>排油煙機</t>
    </r>
  </si>
  <si>
    <t>280202</t>
  </si>
  <si>
    <r>
      <rPr>
        <sz val="10"/>
        <color rgb="FF000000"/>
        <rFont val="微軟正黑體"/>
        <family val="2"/>
        <charset val="136"/>
      </rPr>
      <t>果汁機</t>
    </r>
  </si>
  <si>
    <t>280203</t>
  </si>
  <si>
    <r>
      <rPr>
        <sz val="10"/>
        <color rgb="FF000000"/>
        <rFont val="微軟正黑體"/>
        <family val="2"/>
        <charset val="136"/>
      </rPr>
      <t>榨汁機</t>
    </r>
  </si>
  <si>
    <t>280204</t>
  </si>
  <si>
    <r>
      <rPr>
        <sz val="10"/>
        <color rgb="FF000000"/>
        <rFont val="微軟正黑體"/>
        <family val="2"/>
        <charset val="136"/>
      </rPr>
      <t>果菜機</t>
    </r>
  </si>
  <si>
    <t>280205</t>
  </si>
  <si>
    <r>
      <rPr>
        <sz val="10"/>
        <color rgb="FF000000"/>
        <rFont val="微軟正黑體"/>
        <family val="2"/>
        <charset val="136"/>
      </rPr>
      <t>電動刮鬍刀</t>
    </r>
  </si>
  <si>
    <t>280206</t>
  </si>
  <si>
    <r>
      <rPr>
        <sz val="10"/>
        <color rgb="FF000000"/>
        <rFont val="微軟正黑體"/>
        <family val="2"/>
        <charset val="136"/>
      </rPr>
      <t>吸塵器</t>
    </r>
  </si>
  <si>
    <t>280207</t>
  </si>
  <si>
    <r>
      <rPr>
        <sz val="10"/>
        <color rgb="FF000000"/>
        <rFont val="微軟正黑體"/>
        <family val="2"/>
        <charset val="136"/>
      </rPr>
      <t>電動按摩器</t>
    </r>
  </si>
  <si>
    <t>280208</t>
  </si>
  <si>
    <r>
      <rPr>
        <sz val="10"/>
        <color rgb="FF000000"/>
        <rFont val="微軟正黑體"/>
        <family val="2"/>
        <charset val="136"/>
      </rPr>
      <t>空氣清淨機</t>
    </r>
  </si>
  <si>
    <t>280209</t>
  </si>
  <si>
    <r>
      <rPr>
        <sz val="10"/>
        <color rgb="FF000000"/>
        <rFont val="微軟正黑體"/>
        <family val="2"/>
        <charset val="136"/>
      </rPr>
      <t>電毯</t>
    </r>
  </si>
  <si>
    <t>280210</t>
  </si>
  <si>
    <r>
      <rPr>
        <sz val="10"/>
        <color rgb="FF000000"/>
        <rFont val="微軟正黑體"/>
        <family val="2"/>
        <charset val="136"/>
      </rPr>
      <t>電髮剪</t>
    </r>
  </si>
  <si>
    <t>280211</t>
  </si>
  <si>
    <r>
      <rPr>
        <sz val="10"/>
        <color rgb="FF000000"/>
        <rFont val="微軟正黑體"/>
        <family val="2"/>
        <charset val="136"/>
      </rPr>
      <t>電動牙刷</t>
    </r>
  </si>
  <si>
    <t>280212</t>
  </si>
  <si>
    <r>
      <rPr>
        <sz val="10"/>
        <color rgb="FF000000"/>
        <rFont val="微軟正黑體"/>
        <family val="2"/>
        <charset val="136"/>
      </rPr>
      <t>電動沖牙機</t>
    </r>
  </si>
  <si>
    <t>280213</t>
  </si>
  <si>
    <r>
      <rPr>
        <sz val="10"/>
        <color rgb="FF000000"/>
        <rFont val="微軟正黑體"/>
        <family val="2"/>
        <charset val="136"/>
      </rPr>
      <t>刨冰機</t>
    </r>
  </si>
  <si>
    <t>280214</t>
  </si>
  <si>
    <r>
      <rPr>
        <sz val="10"/>
        <color rgb="FF000000"/>
        <rFont val="微軟正黑體"/>
        <family val="2"/>
        <charset val="136"/>
      </rPr>
      <t>絞肉機</t>
    </r>
  </si>
  <si>
    <t>280215</t>
  </si>
  <si>
    <r>
      <rPr>
        <sz val="10"/>
        <color rgb="FF000000"/>
        <rFont val="微軟正黑體"/>
        <family val="2"/>
        <charset val="136"/>
      </rPr>
      <t>碾粉器</t>
    </r>
  </si>
  <si>
    <t>280216</t>
  </si>
  <si>
    <r>
      <rPr>
        <sz val="10"/>
        <color rgb="FF000000"/>
        <rFont val="微軟正黑體"/>
        <family val="2"/>
        <charset val="136"/>
      </rPr>
      <t>攪拌器</t>
    </r>
  </si>
  <si>
    <t>280217</t>
  </si>
  <si>
    <r>
      <rPr>
        <sz val="10"/>
        <color rgb="FF000000"/>
        <rFont val="微軟正黑體"/>
        <family val="2"/>
        <charset val="136"/>
      </rPr>
      <t>乾手器</t>
    </r>
  </si>
  <si>
    <t>280218</t>
  </si>
  <si>
    <r>
      <rPr>
        <sz val="10"/>
        <color rgb="FF000000"/>
        <rFont val="微軟正黑體"/>
        <family val="2"/>
        <charset val="136"/>
      </rPr>
      <t>打蠟機</t>
    </r>
  </si>
  <si>
    <t>280219</t>
  </si>
  <si>
    <r>
      <rPr>
        <sz val="10"/>
        <color rgb="FF000000"/>
        <rFont val="微軟正黑體"/>
        <family val="2"/>
        <charset val="136"/>
      </rPr>
      <t>擦地機</t>
    </r>
  </si>
  <si>
    <t>280220</t>
  </si>
  <si>
    <r>
      <rPr>
        <sz val="10"/>
        <color rgb="FF000000"/>
        <rFont val="微軟正黑體"/>
        <family val="2"/>
        <charset val="136"/>
      </rPr>
      <t>切麵包器</t>
    </r>
  </si>
  <si>
    <t>280221</t>
  </si>
  <si>
    <r>
      <rPr>
        <sz val="10"/>
        <color rgb="FF000000"/>
        <rFont val="微軟正黑體"/>
        <family val="2"/>
        <charset val="136"/>
      </rPr>
      <t>打蛋器</t>
    </r>
  </si>
  <si>
    <t>280223</t>
  </si>
  <si>
    <r>
      <rPr>
        <sz val="10"/>
        <color rgb="FF000000"/>
        <rFont val="微軟正黑體"/>
        <family val="2"/>
        <charset val="136"/>
      </rPr>
      <t>非電能類熱水器</t>
    </r>
  </si>
  <si>
    <t>280224</t>
  </si>
  <si>
    <r>
      <rPr>
        <sz val="10"/>
        <color rgb="FF000000"/>
        <rFont val="微軟正黑體"/>
        <family val="2"/>
        <charset val="136"/>
      </rPr>
      <t>太陽能熱水器</t>
    </r>
  </si>
  <si>
    <t>280225</t>
  </si>
  <si>
    <r>
      <rPr>
        <sz val="10"/>
        <color rgb="FF000000"/>
        <rFont val="微軟正黑體"/>
        <family val="2"/>
        <charset val="136"/>
      </rPr>
      <t>陶瓷爐具</t>
    </r>
  </si>
  <si>
    <t>280226</t>
  </si>
  <si>
    <r>
      <rPr>
        <sz val="10"/>
        <color rgb="FF000000"/>
        <rFont val="微軟正黑體"/>
        <family val="2"/>
        <charset val="136"/>
      </rPr>
      <t>非陶瓷製爐具</t>
    </r>
  </si>
  <si>
    <t>280227</t>
  </si>
  <si>
    <r>
      <rPr>
        <sz val="10"/>
        <color rgb="FF000000"/>
        <rFont val="微軟正黑體"/>
        <family val="2"/>
        <charset val="136"/>
      </rPr>
      <t>電捕昆蟲器</t>
    </r>
  </si>
  <si>
    <t>280228</t>
  </si>
  <si>
    <r>
      <rPr>
        <sz val="10"/>
        <color rgb="FF000000"/>
        <rFont val="微軟正黑體"/>
        <family val="2"/>
        <charset val="136"/>
      </rPr>
      <t>煤氣爐</t>
    </r>
  </si>
  <si>
    <t>280229</t>
  </si>
  <si>
    <r>
      <rPr>
        <sz val="10"/>
        <color rgb="FF000000"/>
        <rFont val="微軟正黑體"/>
        <family val="2"/>
        <charset val="136"/>
      </rPr>
      <t>瓦斯烤箱</t>
    </r>
  </si>
  <si>
    <t>280230</t>
  </si>
  <si>
    <r>
      <rPr>
        <sz val="10"/>
        <color rgb="FF000000"/>
        <rFont val="微軟正黑體"/>
        <family val="2"/>
        <charset val="136"/>
      </rPr>
      <t>瓦斯煮飯器</t>
    </r>
  </si>
  <si>
    <t>280231</t>
  </si>
  <si>
    <r>
      <rPr>
        <sz val="10"/>
        <color rgb="FF000000"/>
        <rFont val="微軟正黑體"/>
        <family val="2"/>
        <charset val="136"/>
      </rPr>
      <t>瓦斯熱水器</t>
    </r>
  </si>
  <si>
    <t>280232</t>
  </si>
  <si>
    <r>
      <rPr>
        <sz val="10"/>
        <color rgb="FF000000"/>
        <rFont val="微軟正黑體"/>
        <family val="2"/>
        <charset val="136"/>
      </rPr>
      <t>瓦斯爐</t>
    </r>
  </si>
  <si>
    <t>280234</t>
  </si>
  <si>
    <r>
      <rPr>
        <sz val="10"/>
        <color rgb="FF000000"/>
        <rFont val="微軟正黑體"/>
        <family val="2"/>
        <charset val="136"/>
      </rPr>
      <t>進相用高壓電容器</t>
    </r>
  </si>
  <si>
    <t>280236</t>
  </si>
  <si>
    <r>
      <rPr>
        <sz val="10"/>
        <color rgb="FF000000"/>
        <rFont val="微軟正黑體"/>
        <family val="2"/>
        <charset val="136"/>
      </rPr>
      <t>電力整流器</t>
    </r>
  </si>
  <si>
    <t>280237</t>
  </si>
  <si>
    <r>
      <rPr>
        <sz val="10"/>
        <color rgb="FF000000"/>
        <rFont val="微軟正黑體"/>
        <family val="2"/>
        <charset val="136"/>
      </rPr>
      <t>電力用變流器</t>
    </r>
  </si>
  <si>
    <t>280238</t>
  </si>
  <si>
    <r>
      <rPr>
        <sz val="10"/>
        <color rgb="FF000000"/>
        <rFont val="微軟正黑體"/>
        <family val="2"/>
        <charset val="136"/>
      </rPr>
      <t>電力用換流器</t>
    </r>
  </si>
  <si>
    <t>280239</t>
  </si>
  <si>
    <r>
      <rPr>
        <sz val="10"/>
        <color rgb="FF000000"/>
        <rFont val="微軟正黑體"/>
        <family val="2"/>
        <charset val="136"/>
      </rPr>
      <t>電力用電阻器</t>
    </r>
  </si>
  <si>
    <t>280240</t>
  </si>
  <si>
    <r>
      <rPr>
        <sz val="10"/>
        <color rgb="FF000000"/>
        <rFont val="微軟正黑體"/>
        <family val="2"/>
        <charset val="136"/>
      </rPr>
      <t>安定器</t>
    </r>
  </si>
  <si>
    <t>280241</t>
  </si>
  <si>
    <r>
      <rPr>
        <sz val="10"/>
        <color rgb="FF000000"/>
        <rFont val="微軟正黑體"/>
        <family val="2"/>
        <charset val="136"/>
      </rPr>
      <t>充電器</t>
    </r>
  </si>
  <si>
    <t>280242</t>
  </si>
  <si>
    <r>
      <rPr>
        <sz val="10"/>
        <color rgb="FF000000"/>
        <rFont val="微軟正黑體"/>
        <family val="2"/>
        <charset val="136"/>
      </rPr>
      <t>固態電池充電器</t>
    </r>
  </si>
  <si>
    <t>280243</t>
  </si>
  <si>
    <r>
      <rPr>
        <sz val="10"/>
        <color rgb="FF000000"/>
        <rFont val="微軟正黑體"/>
        <family val="2"/>
        <charset val="136"/>
      </rPr>
      <t>不斷電系統電源供應器</t>
    </r>
  </si>
  <si>
    <t>280244</t>
  </si>
  <si>
    <r>
      <rPr>
        <sz val="10"/>
        <color rgb="FF000000"/>
        <rFont val="微軟正黑體"/>
        <family val="2"/>
        <charset val="136"/>
      </rPr>
      <t>交換式電源供應器</t>
    </r>
  </si>
  <si>
    <t>280245</t>
  </si>
  <si>
    <r>
      <rPr>
        <sz val="10"/>
        <color rgb="FF000000"/>
        <rFont val="微軟正黑體"/>
        <family val="2"/>
        <charset val="136"/>
      </rPr>
      <t>電源供應模組</t>
    </r>
  </si>
  <si>
    <t>280247</t>
  </si>
  <si>
    <r>
      <rPr>
        <sz val="10"/>
        <color rgb="FF000000"/>
        <rFont val="微軟正黑體"/>
        <family val="2"/>
        <charset val="136"/>
      </rPr>
      <t>電動揭示板</t>
    </r>
  </si>
  <si>
    <t>280248</t>
  </si>
  <si>
    <r>
      <rPr>
        <sz val="10"/>
        <color rgb="FF000000"/>
        <rFont val="微軟正黑體"/>
        <family val="2"/>
        <charset val="136"/>
      </rPr>
      <t>燃料電池</t>
    </r>
  </si>
  <si>
    <t>280249</t>
  </si>
  <si>
    <r>
      <rPr>
        <sz val="10"/>
        <color rgb="FF000000"/>
        <rFont val="微軟正黑體"/>
        <family val="2"/>
        <charset val="136"/>
      </rPr>
      <t>永久磁鐵</t>
    </r>
  </si>
  <si>
    <t>280250</t>
  </si>
  <si>
    <r>
      <rPr>
        <sz val="10"/>
        <color rgb="FF000000"/>
        <rFont val="微軟正黑體"/>
        <family val="2"/>
        <charset val="136"/>
      </rPr>
      <t>端子</t>
    </r>
  </si>
  <si>
    <t>280251</t>
  </si>
  <si>
    <r>
      <rPr>
        <sz val="10"/>
        <color rgb="FF000000"/>
        <rFont val="微軟正黑體"/>
        <family val="2"/>
        <charset val="136"/>
      </rPr>
      <t>電木板</t>
    </r>
  </si>
  <si>
    <t>280252</t>
  </si>
  <si>
    <r>
      <rPr>
        <sz val="10"/>
        <color rgb="FF000000"/>
        <rFont val="微軟正黑體"/>
        <family val="2"/>
        <charset val="136"/>
      </rPr>
      <t>閃光信號機</t>
    </r>
  </si>
  <si>
    <t>280253</t>
  </si>
  <si>
    <r>
      <rPr>
        <sz val="10"/>
        <color rgb="FF000000"/>
        <rFont val="微軟正黑體"/>
        <family val="2"/>
        <charset val="136"/>
      </rPr>
      <t>電極</t>
    </r>
  </si>
  <si>
    <t>280254</t>
  </si>
  <si>
    <r>
      <rPr>
        <sz val="10"/>
        <color rgb="FF000000"/>
        <rFont val="微軟正黑體"/>
        <family val="2"/>
        <charset val="136"/>
      </rPr>
      <t>電鈴</t>
    </r>
  </si>
  <si>
    <t>280255</t>
  </si>
  <si>
    <r>
      <rPr>
        <sz val="10"/>
        <color rgb="FF000000"/>
        <rFont val="微軟正黑體"/>
        <family val="2"/>
        <charset val="136"/>
      </rPr>
      <t>電磁鐵</t>
    </r>
  </si>
  <si>
    <t>280256</t>
  </si>
  <si>
    <r>
      <rPr>
        <sz val="10"/>
        <color rgb="FF000000"/>
        <rFont val="微軟正黑體"/>
        <family val="2"/>
        <charset val="136"/>
      </rPr>
      <t>電子記分板</t>
    </r>
  </si>
  <si>
    <t>280257</t>
  </si>
  <si>
    <r>
      <rPr>
        <sz val="10"/>
        <color rgb="FF000000"/>
        <rFont val="微軟正黑體"/>
        <family val="2"/>
        <charset val="136"/>
      </rPr>
      <t>超音波洗滌機（實驗室及醫學用除外）</t>
    </r>
  </si>
  <si>
    <t>280258</t>
  </si>
  <si>
    <r>
      <rPr>
        <sz val="10"/>
        <color rgb="FF000000"/>
        <rFont val="微軟正黑體"/>
        <family val="2"/>
        <charset val="136"/>
      </rPr>
      <t>內燃機電力設備及其組件</t>
    </r>
  </si>
  <si>
    <t>280259</t>
  </si>
  <si>
    <r>
      <rPr>
        <sz val="10"/>
        <color rgb="FF000000"/>
        <rFont val="微軟正黑體"/>
        <family val="2"/>
        <charset val="136"/>
      </rPr>
      <t>具連接頭之延長線</t>
    </r>
  </si>
  <si>
    <t>280260</t>
  </si>
  <si>
    <r>
      <rPr>
        <sz val="10"/>
        <color rgb="FF000000"/>
        <rFont val="微軟正黑體"/>
        <family val="2"/>
        <charset val="136"/>
      </rPr>
      <t>電力自動門裝置</t>
    </r>
  </si>
  <si>
    <t>280261</t>
  </si>
  <si>
    <r>
      <rPr>
        <sz val="10"/>
        <color rgb="FF000000"/>
        <rFont val="微軟正黑體"/>
        <family val="2"/>
        <charset val="136"/>
      </rPr>
      <t>電力交通號誌設備</t>
    </r>
  </si>
  <si>
    <t>280262</t>
  </si>
  <si>
    <r>
      <rPr>
        <sz val="10"/>
        <color rgb="FF000000"/>
        <rFont val="微軟正黑體"/>
        <family val="2"/>
        <charset val="136"/>
      </rPr>
      <t>電動熔接及焊接設備</t>
    </r>
  </si>
  <si>
    <t>280263</t>
  </si>
  <si>
    <r>
      <rPr>
        <sz val="10"/>
        <color rgb="FF000000"/>
        <rFont val="微軟正黑體"/>
        <family val="2"/>
        <charset val="136"/>
      </rPr>
      <t>導電刷</t>
    </r>
  </si>
  <si>
    <t>280264</t>
  </si>
  <si>
    <r>
      <rPr>
        <sz val="10"/>
        <color rgb="FF000000"/>
        <rFont val="微軟正黑體"/>
        <family val="2"/>
        <charset val="136"/>
      </rPr>
      <t>警報器</t>
    </r>
  </si>
  <si>
    <t>280265</t>
  </si>
  <si>
    <r>
      <rPr>
        <sz val="10"/>
        <color rgb="FF000000"/>
        <rFont val="微軟正黑體"/>
        <family val="2"/>
        <charset val="136"/>
      </rPr>
      <t>電力機械器材及設備用模組</t>
    </r>
  </si>
  <si>
    <t>280267</t>
  </si>
  <si>
    <r>
      <rPr>
        <sz val="10"/>
        <color rgb="FF000000"/>
        <rFont val="微軟正黑體"/>
        <family val="2"/>
        <charset val="136"/>
      </rPr>
      <t>絕緣線、電線</t>
    </r>
  </si>
  <si>
    <t>280299</t>
  </si>
  <si>
    <r>
      <rPr>
        <sz val="10"/>
        <color rgb="FF000000"/>
        <rFont val="微軟正黑體"/>
        <family val="2"/>
        <charset val="136"/>
      </rPr>
      <t>其他發電機組</t>
    </r>
  </si>
  <si>
    <t>280399</t>
  </si>
  <si>
    <r>
      <rPr>
        <sz val="10"/>
        <color rgb="FF000000"/>
        <rFont val="微軟正黑體"/>
        <family val="2"/>
        <charset val="136"/>
      </rPr>
      <t>其他電動機</t>
    </r>
  </si>
  <si>
    <t>280499</t>
  </si>
  <si>
    <r>
      <rPr>
        <sz val="10"/>
        <color rgb="FF000000"/>
        <rFont val="微軟正黑體"/>
        <family val="2"/>
        <charset val="136"/>
      </rPr>
      <t>其他旋轉電機</t>
    </r>
  </si>
  <si>
    <t>280599</t>
  </si>
  <si>
    <r>
      <rPr>
        <sz val="10"/>
        <color rgb="FF000000"/>
        <rFont val="微軟正黑體"/>
        <family val="2"/>
        <charset val="136"/>
      </rPr>
      <t>其他配電盤</t>
    </r>
  </si>
  <si>
    <t>280699</t>
  </si>
  <si>
    <r>
      <rPr>
        <sz val="10"/>
        <color rgb="FF000000"/>
        <rFont val="微軟正黑體"/>
        <family val="2"/>
        <charset val="136"/>
      </rPr>
      <t>其他靜止電機</t>
    </r>
  </si>
  <si>
    <t>280799</t>
  </si>
  <si>
    <r>
      <rPr>
        <sz val="10"/>
        <color rgb="FF000000"/>
        <rFont val="微軟正黑體"/>
        <family val="2"/>
        <charset val="136"/>
      </rPr>
      <t>其他一次電池</t>
    </r>
  </si>
  <si>
    <t>280899</t>
  </si>
  <si>
    <r>
      <rPr>
        <sz val="10"/>
        <color rgb="FF000000"/>
        <rFont val="微軟正黑體"/>
        <family val="2"/>
        <charset val="136"/>
      </rPr>
      <t>其他鉛酸蓄電池</t>
    </r>
  </si>
  <si>
    <r>
      <rPr>
        <sz val="10"/>
        <color rgb="FF000000"/>
        <rFont val="微軟正黑體"/>
        <family val="2"/>
        <charset val="136"/>
      </rPr>
      <t>其他二次電池</t>
    </r>
  </si>
  <si>
    <t>281099</t>
  </si>
  <si>
    <r>
      <rPr>
        <sz val="10"/>
        <color rgb="FF000000"/>
        <rFont val="微軟正黑體"/>
        <family val="2"/>
        <charset val="136"/>
      </rPr>
      <t>其他未列名電池</t>
    </r>
  </si>
  <si>
    <t>281199</t>
  </si>
  <si>
    <r>
      <rPr>
        <sz val="10"/>
        <color rgb="FF000000"/>
        <rFont val="微軟正黑體"/>
        <family val="2"/>
        <charset val="136"/>
      </rPr>
      <t>其他檢出開關</t>
    </r>
  </si>
  <si>
    <t>281299</t>
  </si>
  <si>
    <r>
      <rPr>
        <sz val="10"/>
        <color rgb="FF000000"/>
        <rFont val="微軟正黑體"/>
        <family val="2"/>
        <charset val="136"/>
      </rPr>
      <t>其他線圈</t>
    </r>
  </si>
  <si>
    <t>281399</t>
  </si>
  <si>
    <r>
      <rPr>
        <sz val="10"/>
        <color rgb="FF000000"/>
        <rFont val="微軟正黑體"/>
        <family val="2"/>
        <charset val="136"/>
      </rPr>
      <t>其他開關</t>
    </r>
  </si>
  <si>
    <t>281499</t>
  </si>
  <si>
    <r>
      <rPr>
        <sz val="10"/>
        <color rgb="FF000000"/>
        <rFont val="微軟正黑體"/>
        <family val="2"/>
        <charset val="136"/>
      </rPr>
      <t>其他白熱燈泡</t>
    </r>
  </si>
  <si>
    <t>281599</t>
  </si>
  <si>
    <r>
      <rPr>
        <sz val="10"/>
        <color rgb="FF000000"/>
        <rFont val="微軟正黑體"/>
        <family val="2"/>
        <charset val="136"/>
      </rPr>
      <t>其他燈泡管及零組件</t>
    </r>
  </si>
  <si>
    <t>281699</t>
  </si>
  <si>
    <r>
      <rPr>
        <sz val="10"/>
        <color rgb="FF000000"/>
        <rFont val="微軟正黑體"/>
        <family val="2"/>
        <charset val="136"/>
      </rPr>
      <t>其他燈具</t>
    </r>
  </si>
  <si>
    <t>281799</t>
  </si>
  <si>
    <r>
      <rPr>
        <sz val="10"/>
        <color rgb="FF000000"/>
        <rFont val="微軟正黑體"/>
        <family val="2"/>
        <charset val="136"/>
      </rPr>
      <t>其他洗衣設備</t>
    </r>
  </si>
  <si>
    <t>281899</t>
  </si>
  <si>
    <r>
      <rPr>
        <sz val="10"/>
        <color rgb="FF000000"/>
        <rFont val="微軟正黑體"/>
        <family val="2"/>
        <charset val="136"/>
      </rPr>
      <t>其他電扇</t>
    </r>
  </si>
  <si>
    <t>281999</t>
  </si>
  <si>
    <r>
      <rPr>
        <sz val="10"/>
        <color rgb="FF000000"/>
        <rFont val="微軟正黑體"/>
        <family val="2"/>
        <charset val="136"/>
      </rPr>
      <t>其他家用電動器具</t>
    </r>
  </si>
  <si>
    <t>282099</t>
  </si>
  <si>
    <r>
      <rPr>
        <sz val="10"/>
        <color rgb="FF000000"/>
        <rFont val="微軟正黑體"/>
        <family val="2"/>
        <charset val="136"/>
      </rPr>
      <t>其他未列名家用電器</t>
    </r>
  </si>
  <si>
    <t>282199</t>
  </si>
  <si>
    <r>
      <rPr>
        <sz val="10"/>
        <color rgb="FF000000"/>
        <rFont val="微軟正黑體"/>
        <family val="2"/>
        <charset val="136"/>
      </rPr>
      <t>其他電力電容器</t>
    </r>
  </si>
  <si>
    <t>282299</t>
  </si>
  <si>
    <r>
      <rPr>
        <sz val="10"/>
        <color rgb="FF000000"/>
        <rFont val="微軟正黑體"/>
        <family val="2"/>
        <charset val="136"/>
      </rPr>
      <t>其他電源供應器</t>
    </r>
  </si>
  <si>
    <t>282399</t>
  </si>
  <si>
    <r>
      <rPr>
        <sz val="10"/>
        <color rgb="FF000000"/>
        <rFont val="微軟正黑體"/>
        <family val="2"/>
        <charset val="136"/>
      </rPr>
      <t>其他電力設備及零組件</t>
    </r>
  </si>
  <si>
    <r>
      <rPr>
        <sz val="10"/>
        <color rgb="FF000000"/>
        <rFont val="微軟正黑體"/>
        <family val="2"/>
        <charset val="136"/>
      </rPr>
      <t>壓延機械</t>
    </r>
  </si>
  <si>
    <r>
      <rPr>
        <sz val="10"/>
        <color rgb="FF000000"/>
        <rFont val="微軟正黑體"/>
        <family val="2"/>
        <charset val="136"/>
      </rPr>
      <t>壓軋機械</t>
    </r>
  </si>
  <si>
    <t>290003</t>
  </si>
  <si>
    <r>
      <rPr>
        <sz val="10"/>
        <color rgb="FF000000"/>
        <rFont val="微軟正黑體"/>
        <family val="2"/>
        <charset val="136"/>
      </rPr>
      <t>滾軋機</t>
    </r>
  </si>
  <si>
    <t>290004</t>
  </si>
  <si>
    <r>
      <rPr>
        <sz val="10"/>
        <color rgb="FF000000"/>
        <rFont val="微軟正黑體"/>
        <family val="2"/>
        <charset val="136"/>
      </rPr>
      <t>鍛造機械</t>
    </r>
    <r>
      <rPr>
        <sz val="10"/>
        <color rgb="FF000000"/>
        <rFont val="Times New Roman"/>
        <family val="1"/>
      </rPr>
      <t>(</t>
    </r>
    <r>
      <rPr>
        <sz val="10"/>
        <color rgb="FF000000"/>
        <rFont val="微軟正黑體"/>
        <family val="2"/>
        <charset val="136"/>
      </rPr>
      <t>壓床除外</t>
    </r>
    <r>
      <rPr>
        <sz val="10"/>
        <color rgb="FF000000"/>
        <rFont val="Times New Roman"/>
        <family val="1"/>
      </rPr>
      <t>)</t>
    </r>
  </si>
  <si>
    <t>290005</t>
  </si>
  <si>
    <r>
      <rPr>
        <sz val="10"/>
        <color rgb="FF000000"/>
        <rFont val="微軟正黑體"/>
        <family val="2"/>
        <charset val="136"/>
      </rPr>
      <t>鑄造機械</t>
    </r>
  </si>
  <si>
    <t>290006</t>
  </si>
  <si>
    <r>
      <rPr>
        <sz val="10"/>
        <color rgb="FF000000"/>
        <rFont val="微軟正黑體"/>
        <family val="2"/>
        <charset val="136"/>
      </rPr>
      <t>壓鑄機</t>
    </r>
  </si>
  <si>
    <t>290007</t>
  </si>
  <si>
    <r>
      <rPr>
        <sz val="10"/>
        <color rgb="FF000000"/>
        <rFont val="微軟正黑體"/>
        <family val="2"/>
        <charset val="136"/>
      </rPr>
      <t>成型工具機零組件</t>
    </r>
  </si>
  <si>
    <t>290008</t>
  </si>
  <si>
    <r>
      <rPr>
        <sz val="10"/>
        <color rgb="FF000000"/>
        <rFont val="微軟正黑體"/>
        <family val="2"/>
        <charset val="136"/>
      </rPr>
      <t>成型工具機加工</t>
    </r>
  </si>
  <si>
    <r>
      <rPr>
        <sz val="10"/>
        <color rgb="FF000000"/>
        <rFont val="微軟正黑體"/>
        <family val="2"/>
        <charset val="136"/>
      </rPr>
      <t>金屬精鍊設備</t>
    </r>
  </si>
  <si>
    <t>290010</t>
  </si>
  <si>
    <r>
      <rPr>
        <sz val="10"/>
        <color rgb="FF000000"/>
        <rFont val="微軟正黑體"/>
        <family val="2"/>
        <charset val="136"/>
      </rPr>
      <t>ＮＣ車床</t>
    </r>
  </si>
  <si>
    <r>
      <rPr>
        <sz val="10"/>
        <color rgb="FF000000"/>
        <rFont val="微軟正黑體"/>
        <family val="2"/>
        <charset val="136"/>
      </rPr>
      <t>ＮＣ鑽床</t>
    </r>
  </si>
  <si>
    <r>
      <rPr>
        <sz val="10"/>
        <color rgb="FF000000"/>
        <rFont val="微軟正黑體"/>
        <family val="2"/>
        <charset val="136"/>
      </rPr>
      <t>ＮＣ銑床</t>
    </r>
  </si>
  <si>
    <r>
      <rPr>
        <sz val="10"/>
        <color rgb="FF000000"/>
        <rFont val="微軟正黑體"/>
        <family val="2"/>
        <charset val="136"/>
      </rPr>
      <t>刨床</t>
    </r>
  </si>
  <si>
    <r>
      <rPr>
        <sz val="10"/>
        <color rgb="FF000000"/>
        <rFont val="微軟正黑體"/>
        <family val="2"/>
        <charset val="136"/>
      </rPr>
      <t>鋸床</t>
    </r>
  </si>
  <si>
    <r>
      <rPr>
        <sz val="10"/>
        <color rgb="FF000000"/>
        <rFont val="微軟正黑體"/>
        <family val="2"/>
        <charset val="136"/>
      </rPr>
      <t>ＮＣ搪床</t>
    </r>
  </si>
  <si>
    <t>290020</t>
  </si>
  <si>
    <r>
      <rPr>
        <sz val="10"/>
        <color rgb="FF000000"/>
        <rFont val="微軟正黑體"/>
        <family val="2"/>
        <charset val="136"/>
      </rPr>
      <t>ＮＣ磨床</t>
    </r>
  </si>
  <si>
    <r>
      <rPr>
        <sz val="10"/>
        <color rgb="FF000000"/>
        <rFont val="微軟正黑體"/>
        <family val="2"/>
        <charset val="136"/>
      </rPr>
      <t>立式切削中心機</t>
    </r>
  </si>
  <si>
    <r>
      <rPr>
        <sz val="10"/>
        <color rgb="FF000000"/>
        <rFont val="微軟正黑體"/>
        <family val="2"/>
        <charset val="136"/>
      </rPr>
      <t>臥式切削中心機</t>
    </r>
  </si>
  <si>
    <r>
      <rPr>
        <sz val="10"/>
        <color rgb="FF000000"/>
        <rFont val="微軟正黑體"/>
        <family val="2"/>
        <charset val="136"/>
      </rPr>
      <t>齒輪加工機</t>
    </r>
  </si>
  <si>
    <r>
      <rPr>
        <sz val="10"/>
        <color rgb="FF000000"/>
        <rFont val="微軟正黑體"/>
        <family val="2"/>
        <charset val="136"/>
      </rPr>
      <t>拉床</t>
    </r>
  </si>
  <si>
    <r>
      <rPr>
        <sz val="10"/>
        <color rgb="FF000000"/>
        <rFont val="微軟正黑體"/>
        <family val="2"/>
        <charset val="136"/>
      </rPr>
      <t>插床</t>
    </r>
  </si>
  <si>
    <r>
      <rPr>
        <sz val="10"/>
        <color rgb="FF000000"/>
        <rFont val="微軟正黑體"/>
        <family val="2"/>
        <charset val="136"/>
      </rPr>
      <t>螺紋機</t>
    </r>
  </si>
  <si>
    <r>
      <rPr>
        <sz val="10"/>
        <color rgb="FF000000"/>
        <rFont val="微軟正黑體"/>
        <family val="2"/>
        <charset val="136"/>
      </rPr>
      <t>砂輪機</t>
    </r>
  </si>
  <si>
    <t>290030</t>
  </si>
  <si>
    <r>
      <rPr>
        <sz val="10"/>
        <color rgb="FF000000"/>
        <rFont val="微軟正黑體"/>
        <family val="2"/>
        <charset val="136"/>
      </rPr>
      <t>小型鑽床</t>
    </r>
  </si>
  <si>
    <t>290031</t>
  </si>
  <si>
    <r>
      <rPr>
        <sz val="10"/>
        <color rgb="FF000000"/>
        <rFont val="微軟正黑體"/>
        <family val="2"/>
        <charset val="136"/>
      </rPr>
      <t>小型車床</t>
    </r>
  </si>
  <si>
    <t>290032</t>
  </si>
  <si>
    <r>
      <rPr>
        <sz val="10"/>
        <color rgb="FF000000"/>
        <rFont val="微軟正黑體"/>
        <family val="2"/>
        <charset val="136"/>
      </rPr>
      <t>乙炔切割機</t>
    </r>
  </si>
  <si>
    <t>290033</t>
  </si>
  <si>
    <r>
      <rPr>
        <sz val="10"/>
        <color rgb="FF000000"/>
        <rFont val="微軟正黑體"/>
        <family val="2"/>
        <charset val="136"/>
      </rPr>
      <t>工模搪孔機</t>
    </r>
  </si>
  <si>
    <t>290034</t>
  </si>
  <si>
    <r>
      <rPr>
        <sz val="10"/>
        <color rgb="FF000000"/>
        <rFont val="微軟正黑體"/>
        <family val="2"/>
        <charset val="136"/>
      </rPr>
      <t>攻牙機</t>
    </r>
  </si>
  <si>
    <t>290035</t>
  </si>
  <si>
    <r>
      <rPr>
        <sz val="10"/>
        <color rgb="FF000000"/>
        <rFont val="微軟正黑體"/>
        <family val="2"/>
        <charset val="136"/>
      </rPr>
      <t>切管機</t>
    </r>
  </si>
  <si>
    <t>290036</t>
  </si>
  <si>
    <r>
      <rPr>
        <sz val="10"/>
        <color rgb="FF000000"/>
        <rFont val="微軟正黑體"/>
        <family val="2"/>
        <charset val="136"/>
      </rPr>
      <t>自動鑽孔機</t>
    </r>
  </si>
  <si>
    <t>290037</t>
  </si>
  <si>
    <t>290038</t>
  </si>
  <si>
    <r>
      <rPr>
        <sz val="10"/>
        <color rgb="FF000000"/>
        <rFont val="微軟正黑體"/>
        <family val="2"/>
        <charset val="136"/>
      </rPr>
      <t>搪磨機</t>
    </r>
  </si>
  <si>
    <t>290039</t>
  </si>
  <si>
    <r>
      <rPr>
        <sz val="10"/>
        <color rgb="FF000000"/>
        <rFont val="微軟正黑體"/>
        <family val="2"/>
        <charset val="136"/>
      </rPr>
      <t>膛線鐫刻機</t>
    </r>
  </si>
  <si>
    <t>290040</t>
  </si>
  <si>
    <t>290041</t>
  </si>
  <si>
    <r>
      <rPr>
        <sz val="10"/>
        <color rgb="FF000000"/>
        <rFont val="微軟正黑體"/>
        <family val="2"/>
        <charset val="136"/>
      </rPr>
      <t>雕刻機</t>
    </r>
  </si>
  <si>
    <t>290042</t>
  </si>
  <si>
    <r>
      <rPr>
        <sz val="10"/>
        <color rgb="FF000000"/>
        <rFont val="微軟正黑體"/>
        <family val="2"/>
        <charset val="136"/>
      </rPr>
      <t>螺栓機</t>
    </r>
  </si>
  <si>
    <t>290043</t>
  </si>
  <si>
    <r>
      <rPr>
        <sz val="10"/>
        <color rgb="FF000000"/>
        <rFont val="微軟正黑體"/>
        <family val="2"/>
        <charset val="136"/>
      </rPr>
      <t>螺絲機</t>
    </r>
  </si>
  <si>
    <t>290044</t>
  </si>
  <si>
    <r>
      <rPr>
        <sz val="10"/>
        <color rgb="FF000000"/>
        <rFont val="微軟正黑體"/>
        <family val="2"/>
        <charset val="136"/>
      </rPr>
      <t>螺紋切製機</t>
    </r>
  </si>
  <si>
    <t>290046</t>
  </si>
  <si>
    <r>
      <rPr>
        <sz val="10"/>
        <color rgb="FF000000"/>
        <rFont val="微軟正黑體"/>
        <family val="2"/>
        <charset val="136"/>
      </rPr>
      <t>馬達內藏式主軸</t>
    </r>
  </si>
  <si>
    <t>290047</t>
  </si>
  <si>
    <r>
      <rPr>
        <sz val="10"/>
        <color rgb="FF000000"/>
        <rFont val="微軟正黑體"/>
        <family val="2"/>
        <charset val="136"/>
      </rPr>
      <t>切削工具機零組件</t>
    </r>
  </si>
  <si>
    <t>290048</t>
  </si>
  <si>
    <r>
      <rPr>
        <sz val="10"/>
        <color rgb="FF000000"/>
        <rFont val="微軟正黑體"/>
        <family val="2"/>
        <charset val="136"/>
      </rPr>
      <t>切削工具機加工</t>
    </r>
  </si>
  <si>
    <t>290049</t>
  </si>
  <si>
    <r>
      <rPr>
        <sz val="10"/>
        <color rgb="FF000000"/>
        <rFont val="微軟正黑體"/>
        <family val="2"/>
        <charset val="136"/>
      </rPr>
      <t>機械式ＮＣ沖</t>
    </r>
    <r>
      <rPr>
        <sz val="10"/>
        <color rgb="FF000000"/>
        <rFont val="Times New Roman"/>
        <family val="1"/>
      </rPr>
      <t>(</t>
    </r>
    <r>
      <rPr>
        <sz val="10"/>
        <color rgb="FF000000"/>
        <rFont val="微軟正黑體"/>
        <family val="2"/>
        <charset val="136"/>
      </rPr>
      <t>壓</t>
    </r>
    <r>
      <rPr>
        <sz val="10"/>
        <color rgb="FF000000"/>
        <rFont val="Times New Roman"/>
        <family val="1"/>
      </rPr>
      <t>)</t>
    </r>
    <r>
      <rPr>
        <sz val="10"/>
        <color rgb="FF000000"/>
        <rFont val="微軟正黑體"/>
        <family val="2"/>
        <charset val="136"/>
      </rPr>
      <t>床</t>
    </r>
  </si>
  <si>
    <t>290050</t>
  </si>
  <si>
    <r>
      <rPr>
        <sz val="10"/>
        <color rgb="FF000000"/>
        <rFont val="微軟正黑體"/>
        <family val="2"/>
        <charset val="136"/>
      </rPr>
      <t>曲軸式沖</t>
    </r>
    <r>
      <rPr>
        <sz val="10"/>
        <color rgb="FF000000"/>
        <rFont val="Times New Roman"/>
        <family val="1"/>
      </rPr>
      <t>(</t>
    </r>
    <r>
      <rPr>
        <sz val="10"/>
        <color rgb="FF000000"/>
        <rFont val="微軟正黑體"/>
        <family val="2"/>
        <charset val="136"/>
      </rPr>
      <t>壓</t>
    </r>
    <r>
      <rPr>
        <sz val="10"/>
        <color rgb="FF000000"/>
        <rFont val="Times New Roman"/>
        <family val="1"/>
      </rPr>
      <t>)</t>
    </r>
    <r>
      <rPr>
        <sz val="10"/>
        <color rgb="FF000000"/>
        <rFont val="微軟正黑體"/>
        <family val="2"/>
        <charset val="136"/>
      </rPr>
      <t>床</t>
    </r>
  </si>
  <si>
    <t>290051</t>
  </si>
  <si>
    <r>
      <rPr>
        <sz val="10"/>
        <color rgb="FF000000"/>
        <rFont val="微軟正黑體"/>
        <family val="2"/>
        <charset val="136"/>
      </rPr>
      <t>連桿式沖</t>
    </r>
    <r>
      <rPr>
        <sz val="10"/>
        <color rgb="FF000000"/>
        <rFont val="Times New Roman"/>
        <family val="1"/>
      </rPr>
      <t>(</t>
    </r>
    <r>
      <rPr>
        <sz val="10"/>
        <color rgb="FF000000"/>
        <rFont val="微軟正黑體"/>
        <family val="2"/>
        <charset val="136"/>
      </rPr>
      <t>壓</t>
    </r>
    <r>
      <rPr>
        <sz val="10"/>
        <color rgb="FF000000"/>
        <rFont val="Times New Roman"/>
        <family val="1"/>
      </rPr>
      <t>)</t>
    </r>
    <r>
      <rPr>
        <sz val="10"/>
        <color rgb="FF000000"/>
        <rFont val="微軟正黑體"/>
        <family val="2"/>
        <charset val="136"/>
      </rPr>
      <t>床</t>
    </r>
  </si>
  <si>
    <t>290052</t>
  </si>
  <si>
    <r>
      <rPr>
        <sz val="10"/>
        <color rgb="FF000000"/>
        <rFont val="微軟正黑體"/>
        <family val="2"/>
        <charset val="136"/>
      </rPr>
      <t>機械式其他沖</t>
    </r>
    <r>
      <rPr>
        <sz val="10"/>
        <color rgb="FF000000"/>
        <rFont val="Times New Roman"/>
        <family val="1"/>
      </rPr>
      <t>(</t>
    </r>
    <r>
      <rPr>
        <sz val="10"/>
        <color rgb="FF000000"/>
        <rFont val="微軟正黑體"/>
        <family val="2"/>
        <charset val="136"/>
      </rPr>
      <t>壓</t>
    </r>
    <r>
      <rPr>
        <sz val="10"/>
        <color rgb="FF000000"/>
        <rFont val="Times New Roman"/>
        <family val="1"/>
      </rPr>
      <t>)</t>
    </r>
    <r>
      <rPr>
        <sz val="10"/>
        <color rgb="FF000000"/>
        <rFont val="微軟正黑體"/>
        <family val="2"/>
        <charset val="136"/>
      </rPr>
      <t>床</t>
    </r>
  </si>
  <si>
    <t>290053</t>
  </si>
  <si>
    <r>
      <rPr>
        <sz val="10"/>
        <color rgb="FF000000"/>
        <rFont val="微軟正黑體"/>
        <family val="2"/>
        <charset val="136"/>
      </rPr>
      <t>液壓沖床</t>
    </r>
    <r>
      <rPr>
        <sz val="10"/>
        <color rgb="FF000000"/>
        <rFont val="Times New Roman"/>
        <family val="1"/>
      </rPr>
      <t>(</t>
    </r>
    <r>
      <rPr>
        <sz val="10"/>
        <color rgb="FF000000"/>
        <rFont val="微軟正黑體"/>
        <family val="2"/>
        <charset val="136"/>
      </rPr>
      <t>壓床</t>
    </r>
    <r>
      <rPr>
        <sz val="10"/>
        <color rgb="FF000000"/>
        <rFont val="Times New Roman"/>
        <family val="1"/>
      </rPr>
      <t>)</t>
    </r>
  </si>
  <si>
    <t>290054</t>
  </si>
  <si>
    <r>
      <rPr>
        <sz val="10"/>
        <color rgb="FF000000"/>
        <rFont val="微軟正黑體"/>
        <family val="2"/>
        <charset val="136"/>
      </rPr>
      <t>氣壓式沖床</t>
    </r>
  </si>
  <si>
    <t>290055</t>
  </si>
  <si>
    <r>
      <rPr>
        <sz val="10"/>
        <color rgb="FF000000"/>
        <rFont val="微軟正黑體"/>
        <family val="2"/>
        <charset val="136"/>
      </rPr>
      <t>板材剪床</t>
    </r>
  </si>
  <si>
    <t>290056</t>
  </si>
  <si>
    <r>
      <rPr>
        <sz val="10"/>
        <color rgb="FF000000"/>
        <rFont val="微軟正黑體"/>
        <family val="2"/>
        <charset val="136"/>
      </rPr>
      <t>棒材剪床</t>
    </r>
  </si>
  <si>
    <t>290057</t>
  </si>
  <si>
    <r>
      <rPr>
        <sz val="10"/>
        <color rgb="FF000000"/>
        <rFont val="微軟正黑體"/>
        <family val="2"/>
        <charset val="136"/>
      </rPr>
      <t>折床</t>
    </r>
  </si>
  <si>
    <t>290058</t>
  </si>
  <si>
    <r>
      <rPr>
        <sz val="10"/>
        <color rgb="FF000000"/>
        <rFont val="微軟正黑體"/>
        <family val="2"/>
        <charset val="136"/>
      </rPr>
      <t>螺絲螺帽機械</t>
    </r>
  </si>
  <si>
    <t>290059</t>
  </si>
  <si>
    <r>
      <rPr>
        <sz val="10"/>
        <color rgb="FF000000"/>
        <rFont val="微軟正黑體"/>
        <family val="2"/>
        <charset val="136"/>
      </rPr>
      <t>熱處理設備</t>
    </r>
  </si>
  <si>
    <t>290060</t>
  </si>
  <si>
    <r>
      <rPr>
        <sz val="10"/>
        <color rgb="FF000000"/>
        <rFont val="微軟正黑體"/>
        <family val="2"/>
        <charset val="136"/>
      </rPr>
      <t>捲片機</t>
    </r>
  </si>
  <si>
    <t>290061</t>
  </si>
  <si>
    <r>
      <rPr>
        <sz val="10"/>
        <color rgb="FF000000"/>
        <rFont val="微軟正黑體"/>
        <family val="2"/>
        <charset val="136"/>
      </rPr>
      <t>接合錘</t>
    </r>
  </si>
  <si>
    <t>290062</t>
  </si>
  <si>
    <r>
      <rPr>
        <sz val="10"/>
        <color rgb="FF000000"/>
        <rFont val="微軟正黑體"/>
        <family val="2"/>
        <charset val="136"/>
      </rPr>
      <t>造模機</t>
    </r>
  </si>
  <si>
    <t>290063</t>
  </si>
  <si>
    <r>
      <rPr>
        <sz val="10"/>
        <color rgb="FF000000"/>
        <rFont val="微軟正黑體"/>
        <family val="2"/>
        <charset val="136"/>
      </rPr>
      <t>鉚釘機</t>
    </r>
  </si>
  <si>
    <t>290064</t>
  </si>
  <si>
    <r>
      <rPr>
        <sz val="10"/>
        <color rgb="FF000000"/>
        <rFont val="微軟正黑體"/>
        <family val="2"/>
        <charset val="136"/>
      </rPr>
      <t>伸線機</t>
    </r>
  </si>
  <si>
    <t>290065</t>
  </si>
  <si>
    <r>
      <rPr>
        <sz val="10"/>
        <color rgb="FF000000"/>
        <rFont val="微軟正黑體"/>
        <family val="2"/>
        <charset val="136"/>
      </rPr>
      <t>拉製機</t>
    </r>
  </si>
  <si>
    <t>290066</t>
  </si>
  <si>
    <r>
      <rPr>
        <sz val="10"/>
        <color rgb="FF000000"/>
        <rFont val="微軟正黑體"/>
        <family val="2"/>
        <charset val="136"/>
      </rPr>
      <t>板金機械</t>
    </r>
  </si>
  <si>
    <t>290067</t>
  </si>
  <si>
    <r>
      <rPr>
        <sz val="10"/>
        <color rgb="FF000000"/>
        <rFont val="微軟正黑體"/>
        <family val="2"/>
        <charset val="136"/>
      </rPr>
      <t>金屬繞線機</t>
    </r>
  </si>
  <si>
    <t>290068</t>
  </si>
  <si>
    <r>
      <rPr>
        <sz val="10"/>
        <color rgb="FF000000"/>
        <rFont val="微軟正黑體"/>
        <family val="2"/>
        <charset val="136"/>
      </rPr>
      <t>型鍛機</t>
    </r>
  </si>
  <si>
    <t>290069</t>
  </si>
  <si>
    <r>
      <rPr>
        <sz val="10"/>
        <color rgb="FF000000"/>
        <rFont val="微軟正黑體"/>
        <family val="2"/>
        <charset val="136"/>
      </rPr>
      <t>鍛造機</t>
    </r>
  </si>
  <si>
    <t>290070</t>
  </si>
  <si>
    <r>
      <rPr>
        <sz val="10"/>
        <color rgb="FF000000"/>
        <rFont val="微軟正黑體"/>
        <family val="2"/>
        <charset val="136"/>
      </rPr>
      <t>鍛錘</t>
    </r>
  </si>
  <si>
    <t>290071</t>
  </si>
  <si>
    <r>
      <rPr>
        <sz val="10"/>
        <color rgb="FF000000"/>
        <rFont val="微軟正黑體"/>
        <family val="2"/>
        <charset val="136"/>
      </rPr>
      <t>雙向倒角機</t>
    </r>
  </si>
  <si>
    <t>290072</t>
  </si>
  <si>
    <r>
      <rPr>
        <sz val="10"/>
        <color rgb="FF000000"/>
        <rFont val="微軟正黑體"/>
        <family val="2"/>
        <charset val="136"/>
      </rPr>
      <t>螺帽成型機</t>
    </r>
  </si>
  <si>
    <t>290073</t>
  </si>
  <si>
    <r>
      <rPr>
        <sz val="10"/>
        <color rgb="FF000000"/>
        <rFont val="微軟正黑體"/>
        <family val="2"/>
        <charset val="136"/>
      </rPr>
      <t>彈簧機</t>
    </r>
  </si>
  <si>
    <t>290074</t>
  </si>
  <si>
    <r>
      <rPr>
        <sz val="10"/>
        <color rgb="FF000000"/>
        <rFont val="微軟正黑體"/>
        <family val="2"/>
        <charset val="136"/>
      </rPr>
      <t>製鐵皮罐機</t>
    </r>
  </si>
  <si>
    <t>290075</t>
  </si>
  <si>
    <r>
      <rPr>
        <sz val="10"/>
        <color rgb="FF000000"/>
        <rFont val="微軟正黑體"/>
        <family val="2"/>
        <charset val="136"/>
      </rPr>
      <t>製管機</t>
    </r>
  </si>
  <si>
    <t>290077</t>
  </si>
  <si>
    <r>
      <rPr>
        <sz val="10"/>
        <color rgb="FF000000"/>
        <rFont val="微軟正黑體"/>
        <family val="2"/>
        <charset val="136"/>
      </rPr>
      <t>表面處理設備</t>
    </r>
  </si>
  <si>
    <t>290078</t>
  </si>
  <si>
    <r>
      <rPr>
        <sz val="10"/>
        <color rgb="FF000000"/>
        <rFont val="微軟正黑體"/>
        <family val="2"/>
        <charset val="136"/>
      </rPr>
      <t>電鍍機械</t>
    </r>
  </si>
  <si>
    <t>290079</t>
  </si>
  <si>
    <r>
      <rPr>
        <sz val="10"/>
        <color rgb="FF000000"/>
        <rFont val="微軟正黑體"/>
        <family val="2"/>
        <charset val="136"/>
      </rPr>
      <t>電弧銲接機</t>
    </r>
  </si>
  <si>
    <t>290080</t>
  </si>
  <si>
    <r>
      <rPr>
        <sz val="10"/>
        <color rgb="FF000000"/>
        <rFont val="微軟正黑體"/>
        <family val="2"/>
        <charset val="136"/>
      </rPr>
      <t>電阻銲接機</t>
    </r>
  </si>
  <si>
    <t>290084</t>
  </si>
  <si>
    <r>
      <rPr>
        <sz val="10"/>
        <color rgb="FF000000"/>
        <rFont val="微軟正黑體"/>
        <family val="2"/>
        <charset val="136"/>
      </rPr>
      <t>耕耘機</t>
    </r>
  </si>
  <si>
    <t>290085</t>
  </si>
  <si>
    <r>
      <rPr>
        <sz val="10"/>
        <color rgb="FF000000"/>
        <rFont val="微軟正黑體"/>
        <family val="2"/>
        <charset val="136"/>
      </rPr>
      <t>插秧機</t>
    </r>
  </si>
  <si>
    <t>290086</t>
  </si>
  <si>
    <r>
      <rPr>
        <sz val="10"/>
        <color rgb="FF000000"/>
        <rFont val="微軟正黑體"/>
        <family val="2"/>
        <charset val="136"/>
      </rPr>
      <t>中耕機</t>
    </r>
  </si>
  <si>
    <t>290087</t>
  </si>
  <si>
    <r>
      <rPr>
        <sz val="10"/>
        <color rgb="FF000000"/>
        <rFont val="微軟正黑體"/>
        <family val="2"/>
        <charset val="136"/>
      </rPr>
      <t>播種機</t>
    </r>
  </si>
  <si>
    <t>290088</t>
  </si>
  <si>
    <r>
      <rPr>
        <sz val="10"/>
        <color rgb="FF000000"/>
        <rFont val="微軟正黑體"/>
        <family val="2"/>
        <charset val="136"/>
      </rPr>
      <t>碎土機</t>
    </r>
  </si>
  <si>
    <t>290089</t>
  </si>
  <si>
    <r>
      <rPr>
        <sz val="10"/>
        <color rgb="FF000000"/>
        <rFont val="微軟正黑體"/>
        <family val="2"/>
        <charset val="136"/>
      </rPr>
      <t>機耕犁</t>
    </r>
  </si>
  <si>
    <t>290090</t>
  </si>
  <si>
    <r>
      <rPr>
        <sz val="10"/>
        <color rgb="FF000000"/>
        <rFont val="微軟正黑體"/>
        <family val="2"/>
        <charset val="136"/>
      </rPr>
      <t>機耕耙</t>
    </r>
  </si>
  <si>
    <t>290091</t>
  </si>
  <si>
    <r>
      <rPr>
        <sz val="10"/>
        <color rgb="FF000000"/>
        <rFont val="微軟正黑體"/>
        <family val="2"/>
        <charset val="136"/>
      </rPr>
      <t>堆草機</t>
    </r>
  </si>
  <si>
    <t>290093</t>
  </si>
  <si>
    <r>
      <rPr>
        <sz val="10"/>
        <color rgb="FF000000"/>
        <rFont val="微軟正黑體"/>
        <family val="2"/>
        <charset val="136"/>
      </rPr>
      <t>聯合收穫機</t>
    </r>
  </si>
  <si>
    <t>290094</t>
  </si>
  <si>
    <r>
      <rPr>
        <sz val="10"/>
        <color rgb="FF000000"/>
        <rFont val="微軟正黑體"/>
        <family val="2"/>
        <charset val="136"/>
      </rPr>
      <t>禾穀收割機</t>
    </r>
  </si>
  <si>
    <t>290095</t>
  </si>
  <si>
    <r>
      <rPr>
        <sz val="10"/>
        <color rgb="FF000000"/>
        <rFont val="微軟正黑體"/>
        <family val="2"/>
        <charset val="136"/>
      </rPr>
      <t>大豆採收機</t>
    </r>
  </si>
  <si>
    <t>290096</t>
  </si>
  <si>
    <r>
      <rPr>
        <sz val="10"/>
        <color rgb="FF000000"/>
        <rFont val="微軟正黑體"/>
        <family val="2"/>
        <charset val="136"/>
      </rPr>
      <t>花生綜合採收機</t>
    </r>
  </si>
  <si>
    <t>290097</t>
  </si>
  <si>
    <r>
      <rPr>
        <sz val="10"/>
        <color rgb="FF000000"/>
        <rFont val="微軟正黑體"/>
        <family val="2"/>
        <charset val="136"/>
      </rPr>
      <t>採棉機</t>
    </r>
  </si>
  <si>
    <t>290098</t>
  </si>
  <si>
    <r>
      <rPr>
        <sz val="10"/>
        <color rgb="FF000000"/>
        <rFont val="微軟正黑體"/>
        <family val="2"/>
        <charset val="136"/>
      </rPr>
      <t>採果機</t>
    </r>
  </si>
  <si>
    <t>290099</t>
  </si>
  <si>
    <r>
      <rPr>
        <sz val="10"/>
        <color rgb="FF000000"/>
        <rFont val="微軟正黑體"/>
        <family val="2"/>
        <charset val="136"/>
      </rPr>
      <t>其他收穫機械</t>
    </r>
  </si>
  <si>
    <t>290100</t>
  </si>
  <si>
    <r>
      <rPr>
        <sz val="10"/>
        <color rgb="FF000000"/>
        <rFont val="微軟正黑體"/>
        <family val="2"/>
        <charset val="136"/>
      </rPr>
      <t>噴霧機</t>
    </r>
  </si>
  <si>
    <t>290101</t>
  </si>
  <si>
    <r>
      <rPr>
        <sz val="10"/>
        <color rgb="FF000000"/>
        <rFont val="微軟正黑體"/>
        <family val="2"/>
        <charset val="136"/>
      </rPr>
      <t>風穀機</t>
    </r>
  </si>
  <si>
    <t>290102</t>
  </si>
  <si>
    <r>
      <rPr>
        <sz val="10"/>
        <color rgb="FF000000"/>
        <rFont val="微軟正黑體"/>
        <family val="2"/>
        <charset val="136"/>
      </rPr>
      <t>分級機</t>
    </r>
  </si>
  <si>
    <t>290103</t>
  </si>
  <si>
    <r>
      <rPr>
        <sz val="10"/>
        <color rgb="FF000000"/>
        <rFont val="微軟正黑體"/>
        <family val="2"/>
        <charset val="136"/>
      </rPr>
      <t>洗果機</t>
    </r>
  </si>
  <si>
    <t>290104</t>
  </si>
  <si>
    <r>
      <rPr>
        <sz val="10"/>
        <color rgb="FF000000"/>
        <rFont val="微軟正黑體"/>
        <family val="2"/>
        <charset val="136"/>
      </rPr>
      <t>擠乳機</t>
    </r>
  </si>
  <si>
    <t>290105</t>
  </si>
  <si>
    <r>
      <rPr>
        <sz val="10"/>
        <color rgb="FF000000"/>
        <rFont val="微軟正黑體"/>
        <family val="2"/>
        <charset val="136"/>
      </rPr>
      <t>除草機</t>
    </r>
  </si>
  <si>
    <t>290106</t>
  </si>
  <si>
    <r>
      <rPr>
        <sz val="10"/>
        <color rgb="FF000000"/>
        <rFont val="微軟正黑體"/>
        <family val="2"/>
        <charset val="136"/>
      </rPr>
      <t>噴粉機</t>
    </r>
  </si>
  <si>
    <t>290107</t>
  </si>
  <si>
    <r>
      <rPr>
        <sz val="10"/>
        <color rgb="FF000000"/>
        <rFont val="微軟正黑體"/>
        <family val="2"/>
        <charset val="136"/>
      </rPr>
      <t>脫殼機</t>
    </r>
  </si>
  <si>
    <t>290108</t>
  </si>
  <si>
    <r>
      <rPr>
        <sz val="10"/>
        <color rgb="FF000000"/>
        <rFont val="微軟正黑體"/>
        <family val="2"/>
        <charset val="136"/>
      </rPr>
      <t>孵蛋器</t>
    </r>
  </si>
  <si>
    <t>290109</t>
  </si>
  <si>
    <r>
      <rPr>
        <sz val="10"/>
        <color rgb="FF000000"/>
        <rFont val="微軟正黑體"/>
        <family val="2"/>
        <charset val="136"/>
      </rPr>
      <t>飼料混合機</t>
    </r>
  </si>
  <si>
    <t>290110</t>
  </si>
  <si>
    <r>
      <rPr>
        <sz val="10"/>
        <color rgb="FF000000"/>
        <rFont val="微軟正黑體"/>
        <family val="2"/>
        <charset val="136"/>
      </rPr>
      <t>養蜂機械</t>
    </r>
  </si>
  <si>
    <t>290112</t>
  </si>
  <si>
    <r>
      <rPr>
        <sz val="10"/>
        <color rgb="FF000000"/>
        <rFont val="微軟正黑體"/>
        <family val="2"/>
        <charset val="136"/>
      </rPr>
      <t>農用搬運車</t>
    </r>
  </si>
  <si>
    <t>290113</t>
  </si>
  <si>
    <r>
      <rPr>
        <sz val="10"/>
        <color rgb="FF000000"/>
        <rFont val="微軟正黑體"/>
        <family val="2"/>
        <charset val="136"/>
      </rPr>
      <t>農用乾燥機</t>
    </r>
  </si>
  <si>
    <t>290114</t>
  </si>
  <si>
    <r>
      <rPr>
        <sz val="10"/>
        <color rgb="FF000000"/>
        <rFont val="微軟正黑體"/>
        <family val="2"/>
        <charset val="136"/>
      </rPr>
      <t>牽引機</t>
    </r>
  </si>
  <si>
    <t>290115</t>
  </si>
  <si>
    <r>
      <rPr>
        <sz val="10"/>
        <color rgb="FF000000"/>
        <rFont val="微軟正黑體"/>
        <family val="2"/>
        <charset val="136"/>
      </rPr>
      <t>曳引機</t>
    </r>
  </si>
  <si>
    <t>290116</t>
  </si>
  <si>
    <r>
      <rPr>
        <sz val="10"/>
        <color rgb="FF000000"/>
        <rFont val="微軟正黑體"/>
        <family val="2"/>
        <charset val="136"/>
      </rPr>
      <t>漁畜機械</t>
    </r>
  </si>
  <si>
    <t>290117</t>
  </si>
  <si>
    <r>
      <rPr>
        <sz val="10"/>
        <color rgb="FF000000"/>
        <rFont val="微軟正黑體"/>
        <family val="2"/>
        <charset val="136"/>
      </rPr>
      <t>農業機械配件</t>
    </r>
  </si>
  <si>
    <t>290119</t>
  </si>
  <si>
    <r>
      <rPr>
        <sz val="10"/>
        <color rgb="FF000000"/>
        <rFont val="微軟正黑體"/>
        <family val="2"/>
        <charset val="136"/>
      </rPr>
      <t>農藝機械零組件</t>
    </r>
  </si>
  <si>
    <t>290120</t>
  </si>
  <si>
    <r>
      <rPr>
        <sz val="10"/>
        <color rgb="FF000000"/>
        <rFont val="微軟正黑體"/>
        <family val="2"/>
        <charset val="136"/>
      </rPr>
      <t>農藝機械加工</t>
    </r>
  </si>
  <si>
    <t>290121</t>
  </si>
  <si>
    <r>
      <rPr>
        <sz val="10"/>
        <color rgb="FF000000"/>
        <rFont val="微軟正黑體"/>
        <family val="2"/>
        <charset val="136"/>
      </rPr>
      <t>水泥拌合機</t>
    </r>
  </si>
  <si>
    <t>290122</t>
  </si>
  <si>
    <r>
      <rPr>
        <sz val="10"/>
        <color rgb="FF000000"/>
        <rFont val="微軟正黑體"/>
        <family val="2"/>
        <charset val="136"/>
      </rPr>
      <t>建築機械設備加工</t>
    </r>
  </si>
  <si>
    <t>290123</t>
  </si>
  <si>
    <r>
      <rPr>
        <sz val="10"/>
        <color rgb="FF000000"/>
        <rFont val="微軟正黑體"/>
        <family val="2"/>
        <charset val="136"/>
      </rPr>
      <t>挖土機</t>
    </r>
  </si>
  <si>
    <t>290124</t>
  </si>
  <si>
    <r>
      <rPr>
        <sz val="10"/>
        <color rgb="FF000000"/>
        <rFont val="微軟正黑體"/>
        <family val="2"/>
        <charset val="136"/>
      </rPr>
      <t>打樁機</t>
    </r>
  </si>
  <si>
    <t>290125</t>
  </si>
  <si>
    <r>
      <rPr>
        <sz val="10"/>
        <color rgb="FF000000"/>
        <rFont val="微軟正黑體"/>
        <family val="2"/>
        <charset val="136"/>
      </rPr>
      <t>推土機</t>
    </r>
  </si>
  <si>
    <t>290126</t>
  </si>
  <si>
    <r>
      <rPr>
        <sz val="10"/>
        <color rgb="FF000000"/>
        <rFont val="微軟正黑體"/>
        <family val="2"/>
        <charset val="136"/>
      </rPr>
      <t>壓路機</t>
    </r>
  </si>
  <si>
    <t>290127</t>
  </si>
  <si>
    <r>
      <rPr>
        <sz val="10"/>
        <color rgb="FF000000"/>
        <rFont val="微軟正黑體"/>
        <family val="2"/>
        <charset val="136"/>
      </rPr>
      <t>鏟土機</t>
    </r>
  </si>
  <si>
    <t>290128</t>
  </si>
  <si>
    <r>
      <rPr>
        <sz val="10"/>
        <color rgb="FF000000"/>
        <rFont val="微軟正黑體"/>
        <family val="2"/>
        <charset val="136"/>
      </rPr>
      <t>築路機</t>
    </r>
  </si>
  <si>
    <t>290129</t>
  </si>
  <si>
    <r>
      <rPr>
        <sz val="10"/>
        <color rgb="FF000000"/>
        <rFont val="微軟正黑體"/>
        <family val="2"/>
        <charset val="136"/>
      </rPr>
      <t>探鑽機</t>
    </r>
  </si>
  <si>
    <t>290130</t>
  </si>
  <si>
    <r>
      <rPr>
        <sz val="10"/>
        <color rgb="FF000000"/>
        <rFont val="微軟正黑體"/>
        <family val="2"/>
        <charset val="136"/>
      </rPr>
      <t>掘鑿機</t>
    </r>
  </si>
  <si>
    <t>290131</t>
  </si>
  <si>
    <r>
      <rPr>
        <sz val="10"/>
        <color rgb="FF000000"/>
        <rFont val="微軟正黑體"/>
        <family val="2"/>
        <charset val="136"/>
      </rPr>
      <t>選礦機</t>
    </r>
  </si>
  <si>
    <t>290132</t>
  </si>
  <si>
    <r>
      <rPr>
        <sz val="10"/>
        <color rgb="FF000000"/>
        <rFont val="微軟正黑體"/>
        <family val="2"/>
        <charset val="136"/>
      </rPr>
      <t>碾礦機</t>
    </r>
  </si>
  <si>
    <t>290133</t>
  </si>
  <si>
    <r>
      <rPr>
        <sz val="10"/>
        <color rgb="FF000000"/>
        <rFont val="微軟正黑體"/>
        <family val="2"/>
        <charset val="136"/>
      </rPr>
      <t>鑿井機</t>
    </r>
  </si>
  <si>
    <t>290134</t>
  </si>
  <si>
    <r>
      <rPr>
        <sz val="10"/>
        <color rgb="FF000000"/>
        <rFont val="微軟正黑體"/>
        <family val="2"/>
        <charset val="136"/>
      </rPr>
      <t>錐磨機</t>
    </r>
  </si>
  <si>
    <t>290135</t>
  </si>
  <si>
    <r>
      <rPr>
        <sz val="10"/>
        <color rgb="FF000000"/>
        <rFont val="微軟正黑體"/>
        <family val="2"/>
        <charset val="136"/>
      </rPr>
      <t>石材切割機</t>
    </r>
  </si>
  <si>
    <t>290136</t>
  </si>
  <si>
    <r>
      <rPr>
        <sz val="10"/>
        <color rgb="FF000000"/>
        <rFont val="微軟正黑體"/>
        <family val="2"/>
        <charset val="136"/>
      </rPr>
      <t>石材鑽孔機</t>
    </r>
  </si>
  <si>
    <t>290137</t>
  </si>
  <si>
    <r>
      <rPr>
        <sz val="10"/>
        <color rgb="FF000000"/>
        <rFont val="微軟正黑體"/>
        <family val="2"/>
        <charset val="136"/>
      </rPr>
      <t>岩鑽</t>
    </r>
  </si>
  <si>
    <t>290139</t>
  </si>
  <si>
    <r>
      <rPr>
        <sz val="10"/>
        <color rgb="FF000000"/>
        <rFont val="微軟正黑體"/>
        <family val="2"/>
        <charset val="136"/>
      </rPr>
      <t>礦業機械設備</t>
    </r>
  </si>
  <si>
    <t>290140</t>
  </si>
  <si>
    <r>
      <rPr>
        <sz val="10"/>
        <color rgb="FF000000"/>
        <rFont val="微軟正黑體"/>
        <family val="2"/>
        <charset val="136"/>
      </rPr>
      <t>礦業機械設備加工</t>
    </r>
  </si>
  <si>
    <t>290141</t>
  </si>
  <si>
    <r>
      <rPr>
        <sz val="10"/>
        <color rgb="FF000000"/>
        <rFont val="微軟正黑體"/>
        <family val="2"/>
        <charset val="136"/>
      </rPr>
      <t>碾米機</t>
    </r>
  </si>
  <si>
    <t>290142</t>
  </si>
  <si>
    <r>
      <rPr>
        <sz val="10"/>
        <color rgb="FF000000"/>
        <rFont val="微軟正黑體"/>
        <family val="2"/>
        <charset val="136"/>
      </rPr>
      <t>磨米機</t>
    </r>
  </si>
  <si>
    <t>290143</t>
  </si>
  <si>
    <r>
      <rPr>
        <sz val="10"/>
        <color rgb="FF000000"/>
        <rFont val="微軟正黑體"/>
        <family val="2"/>
        <charset val="136"/>
      </rPr>
      <t>精米機</t>
    </r>
  </si>
  <si>
    <t>290144</t>
  </si>
  <si>
    <r>
      <rPr>
        <sz val="10"/>
        <color rgb="FF000000"/>
        <rFont val="微軟正黑體"/>
        <family val="2"/>
        <charset val="136"/>
      </rPr>
      <t>米粉機</t>
    </r>
  </si>
  <si>
    <t>290145</t>
  </si>
  <si>
    <r>
      <rPr>
        <sz val="10"/>
        <color rgb="FF000000"/>
        <rFont val="微軟正黑體"/>
        <family val="2"/>
        <charset val="136"/>
      </rPr>
      <t>麵食機</t>
    </r>
  </si>
  <si>
    <t>290146</t>
  </si>
  <si>
    <r>
      <rPr>
        <sz val="10"/>
        <color rgb="FF000000"/>
        <rFont val="微軟正黑體"/>
        <family val="2"/>
        <charset val="136"/>
      </rPr>
      <t>篩粉機</t>
    </r>
  </si>
  <si>
    <t>290148</t>
  </si>
  <si>
    <r>
      <rPr>
        <sz val="10"/>
        <color rgb="FF000000"/>
        <rFont val="微軟正黑體"/>
        <family val="2"/>
        <charset val="136"/>
      </rPr>
      <t>調理機械</t>
    </r>
  </si>
  <si>
    <t>290149</t>
  </si>
  <si>
    <r>
      <rPr>
        <sz val="10"/>
        <color rgb="FF000000"/>
        <rFont val="微軟正黑體"/>
        <family val="2"/>
        <charset val="136"/>
      </rPr>
      <t>奶油分離器</t>
    </r>
  </si>
  <si>
    <t>290150</t>
  </si>
  <si>
    <r>
      <rPr>
        <sz val="10"/>
        <color rgb="FF000000"/>
        <rFont val="微軟正黑體"/>
        <family val="2"/>
        <charset val="136"/>
      </rPr>
      <t>蘆筍刨皮機</t>
    </r>
  </si>
  <si>
    <t>290151</t>
  </si>
  <si>
    <r>
      <rPr>
        <sz val="10"/>
        <color rgb="FF000000"/>
        <rFont val="微軟正黑體"/>
        <family val="2"/>
        <charset val="136"/>
      </rPr>
      <t>水果軋碎及壓榨機</t>
    </r>
  </si>
  <si>
    <t>290152</t>
  </si>
  <si>
    <r>
      <rPr>
        <sz val="10"/>
        <color rgb="FF000000"/>
        <rFont val="微軟正黑體"/>
        <family val="2"/>
        <charset val="136"/>
      </rPr>
      <t>食品粉碎機</t>
    </r>
  </si>
  <si>
    <t>290153</t>
  </si>
  <si>
    <r>
      <rPr>
        <sz val="10"/>
        <color rgb="FF000000"/>
        <rFont val="微軟正黑體"/>
        <family val="2"/>
        <charset val="136"/>
      </rPr>
      <t>屠宰機</t>
    </r>
  </si>
  <si>
    <t>290154</t>
  </si>
  <si>
    <r>
      <rPr>
        <sz val="10"/>
        <color rgb="FF000000"/>
        <rFont val="微軟正黑體"/>
        <family val="2"/>
        <charset val="136"/>
      </rPr>
      <t>肉類加工機</t>
    </r>
  </si>
  <si>
    <t>290155</t>
  </si>
  <si>
    <r>
      <rPr>
        <sz val="10"/>
        <color rgb="FF000000"/>
        <rFont val="微軟正黑體"/>
        <family val="2"/>
        <charset val="136"/>
      </rPr>
      <t>飲料機械</t>
    </r>
  </si>
  <si>
    <t>290156</t>
  </si>
  <si>
    <r>
      <rPr>
        <sz val="10"/>
        <color rgb="FF000000"/>
        <rFont val="微軟正黑體"/>
        <family val="2"/>
        <charset val="136"/>
      </rPr>
      <t>釀酒機械</t>
    </r>
  </si>
  <si>
    <t>290157</t>
  </si>
  <si>
    <r>
      <rPr>
        <sz val="10"/>
        <color rgb="FF000000"/>
        <rFont val="微軟正黑體"/>
        <family val="2"/>
        <charset val="136"/>
      </rPr>
      <t>食品機械零組件</t>
    </r>
  </si>
  <si>
    <t>290158</t>
  </si>
  <si>
    <r>
      <rPr>
        <sz val="10"/>
        <color rgb="FF000000"/>
        <rFont val="微軟正黑體"/>
        <family val="2"/>
        <charset val="136"/>
      </rPr>
      <t>食品機械加工</t>
    </r>
  </si>
  <si>
    <t>290159</t>
  </si>
  <si>
    <r>
      <rPr>
        <sz val="10"/>
        <color rgb="FF000000"/>
        <rFont val="微軟正黑體"/>
        <family val="2"/>
        <charset val="136"/>
      </rPr>
      <t>自動食品烘焙機</t>
    </r>
  </si>
  <si>
    <t>290160</t>
  </si>
  <si>
    <r>
      <rPr>
        <sz val="10"/>
        <color rgb="FF000000"/>
        <rFont val="微軟正黑體"/>
        <family val="2"/>
        <charset val="136"/>
      </rPr>
      <t>烤菸機</t>
    </r>
  </si>
  <si>
    <t>290161</t>
  </si>
  <si>
    <r>
      <rPr>
        <sz val="10"/>
        <color rgb="FF000000"/>
        <rFont val="微軟正黑體"/>
        <family val="2"/>
        <charset val="136"/>
      </rPr>
      <t>製菸機</t>
    </r>
  </si>
  <si>
    <t>290162</t>
  </si>
  <si>
    <r>
      <rPr>
        <sz val="10"/>
        <color rgb="FF000000"/>
        <rFont val="微軟正黑體"/>
        <family val="2"/>
        <charset val="136"/>
      </rPr>
      <t>製油機</t>
    </r>
  </si>
  <si>
    <t>290163</t>
  </si>
  <si>
    <r>
      <rPr>
        <sz val="10"/>
        <color rgb="FF000000"/>
        <rFont val="微軟正黑體"/>
        <family val="2"/>
        <charset val="136"/>
      </rPr>
      <t>製茶機械</t>
    </r>
  </si>
  <si>
    <t>290164</t>
  </si>
  <si>
    <r>
      <rPr>
        <sz val="10"/>
        <color rgb="FF000000"/>
        <rFont val="微軟正黑體"/>
        <family val="2"/>
        <charset val="136"/>
      </rPr>
      <t>製糖機械</t>
    </r>
  </si>
  <si>
    <t>290165</t>
  </si>
  <si>
    <r>
      <rPr>
        <sz val="10"/>
        <color rgb="FF000000"/>
        <rFont val="微軟正黑體"/>
        <family val="2"/>
        <charset val="136"/>
      </rPr>
      <t>糖果機</t>
    </r>
  </si>
  <si>
    <t>290167</t>
  </si>
  <si>
    <r>
      <rPr>
        <sz val="10"/>
        <color rgb="FF000000"/>
        <rFont val="微軟正黑體"/>
        <family val="2"/>
        <charset val="136"/>
      </rPr>
      <t>家庭用縫紉機</t>
    </r>
  </si>
  <si>
    <t>290168</t>
  </si>
  <si>
    <r>
      <rPr>
        <sz val="10"/>
        <color rgb="FF000000"/>
        <rFont val="微軟正黑體"/>
        <family val="2"/>
        <charset val="136"/>
      </rPr>
      <t>工業用縫紉機</t>
    </r>
  </si>
  <si>
    <t>290169</t>
  </si>
  <si>
    <r>
      <rPr>
        <sz val="10"/>
        <color rgb="FF000000"/>
        <rFont val="微軟正黑體"/>
        <family val="2"/>
        <charset val="136"/>
      </rPr>
      <t>縫衣機</t>
    </r>
  </si>
  <si>
    <t>290170</t>
  </si>
  <si>
    <r>
      <rPr>
        <sz val="10"/>
        <color rgb="FF000000"/>
        <rFont val="微軟正黑體"/>
        <family val="2"/>
        <charset val="136"/>
      </rPr>
      <t>縫紉平車</t>
    </r>
  </si>
  <si>
    <t>290171</t>
  </si>
  <si>
    <r>
      <rPr>
        <sz val="10"/>
        <color rgb="FF000000"/>
        <rFont val="微軟正黑體"/>
        <family val="2"/>
        <charset val="136"/>
      </rPr>
      <t>縫紉拷克車</t>
    </r>
  </si>
  <si>
    <t>290172</t>
  </si>
  <si>
    <r>
      <rPr>
        <sz val="10"/>
        <color rgb="FF000000"/>
        <rFont val="微軟正黑體"/>
        <family val="2"/>
        <charset val="136"/>
      </rPr>
      <t>縫紉機零組件</t>
    </r>
  </si>
  <si>
    <t>290173</t>
  </si>
  <si>
    <r>
      <rPr>
        <sz val="10"/>
        <color rgb="FF000000"/>
        <rFont val="微軟正黑體"/>
        <family val="2"/>
        <charset val="136"/>
      </rPr>
      <t>精紡機</t>
    </r>
  </si>
  <si>
    <t>290174</t>
  </si>
  <si>
    <r>
      <rPr>
        <sz val="10"/>
        <color rgb="FF000000"/>
        <rFont val="微軟正黑體"/>
        <family val="2"/>
        <charset val="136"/>
      </rPr>
      <t>錐形筒子絡紗機</t>
    </r>
  </si>
  <si>
    <t>290175</t>
  </si>
  <si>
    <r>
      <rPr>
        <sz val="10"/>
        <color rgb="FF000000"/>
        <rFont val="微軟正黑體"/>
        <family val="2"/>
        <charset val="136"/>
      </rPr>
      <t>撚線機</t>
    </r>
  </si>
  <si>
    <t>290176</t>
  </si>
  <si>
    <r>
      <rPr>
        <sz val="10"/>
        <color rgb="FF000000"/>
        <rFont val="微軟正黑體"/>
        <family val="2"/>
        <charset val="136"/>
      </rPr>
      <t>紡紗機</t>
    </r>
  </si>
  <si>
    <t>290177</t>
  </si>
  <si>
    <r>
      <rPr>
        <sz val="10"/>
        <color rgb="FF000000"/>
        <rFont val="微軟正黑體"/>
        <family val="2"/>
        <charset val="136"/>
      </rPr>
      <t>假撚機</t>
    </r>
  </si>
  <si>
    <t>290178</t>
  </si>
  <si>
    <r>
      <rPr>
        <sz val="10"/>
        <color rgb="FF000000"/>
        <rFont val="微軟正黑體"/>
        <family val="2"/>
        <charset val="136"/>
      </rPr>
      <t>搖紗機</t>
    </r>
  </si>
  <si>
    <t>290179</t>
  </si>
  <si>
    <r>
      <rPr>
        <sz val="10"/>
        <color rgb="FF000000"/>
        <rFont val="微軟正黑體"/>
        <family val="2"/>
        <charset val="136"/>
      </rPr>
      <t>撚紗機</t>
    </r>
  </si>
  <si>
    <t>290180</t>
  </si>
  <si>
    <r>
      <rPr>
        <sz val="10"/>
        <color rgb="FF000000"/>
        <rFont val="微軟正黑體"/>
        <family val="2"/>
        <charset val="136"/>
      </rPr>
      <t>緯紗機</t>
    </r>
  </si>
  <si>
    <t>290181</t>
  </si>
  <si>
    <t>290182</t>
  </si>
  <si>
    <t>290183</t>
  </si>
  <si>
    <r>
      <rPr>
        <sz val="10"/>
        <color rgb="FF000000"/>
        <rFont val="微軟正黑體"/>
        <family val="2"/>
        <charset val="136"/>
      </rPr>
      <t>軋棉機</t>
    </r>
  </si>
  <si>
    <t>290184</t>
  </si>
  <si>
    <r>
      <rPr>
        <sz val="10"/>
        <color rgb="FF000000"/>
        <rFont val="微軟正黑體"/>
        <family val="2"/>
        <charset val="136"/>
      </rPr>
      <t>梳棉機</t>
    </r>
  </si>
  <si>
    <t>290185</t>
  </si>
  <si>
    <r>
      <rPr>
        <sz val="10"/>
        <color rgb="FF000000"/>
        <rFont val="微軟正黑體"/>
        <family val="2"/>
        <charset val="136"/>
      </rPr>
      <t>清棉機</t>
    </r>
  </si>
  <si>
    <t>290186</t>
  </si>
  <si>
    <r>
      <rPr>
        <sz val="10"/>
        <color rgb="FF000000"/>
        <rFont val="微軟正黑體"/>
        <family val="2"/>
        <charset val="136"/>
      </rPr>
      <t>紗管梭子</t>
    </r>
  </si>
  <si>
    <t>290188</t>
  </si>
  <si>
    <r>
      <rPr>
        <sz val="10"/>
        <color rgb="FF000000"/>
        <rFont val="微軟正黑體"/>
        <family val="2"/>
        <charset val="136"/>
      </rPr>
      <t>有梭織機</t>
    </r>
  </si>
  <si>
    <t>290189</t>
  </si>
  <si>
    <r>
      <rPr>
        <sz val="10"/>
        <color rgb="FF000000"/>
        <rFont val="微軟正黑體"/>
        <family val="2"/>
        <charset val="136"/>
      </rPr>
      <t>無梭織機</t>
    </r>
  </si>
  <si>
    <t>290190</t>
  </si>
  <si>
    <r>
      <rPr>
        <sz val="10"/>
        <color rgb="FF000000"/>
        <rFont val="微軟正黑體"/>
        <family val="2"/>
        <charset val="136"/>
      </rPr>
      <t>氈呢及不織布機械</t>
    </r>
  </si>
  <si>
    <t>290192</t>
  </si>
  <si>
    <r>
      <rPr>
        <sz val="10"/>
        <color rgb="FF000000"/>
        <rFont val="微軟正黑體"/>
        <family val="2"/>
        <charset val="136"/>
      </rPr>
      <t>緯編織機</t>
    </r>
    <r>
      <rPr>
        <sz val="10"/>
        <color rgb="FF000000"/>
        <rFont val="Times New Roman"/>
        <family val="1"/>
      </rPr>
      <t>(</t>
    </r>
    <r>
      <rPr>
        <sz val="10"/>
        <color rgb="FF000000"/>
        <rFont val="微軟正黑體"/>
        <family val="2"/>
        <charset val="136"/>
      </rPr>
      <t>包括圓編與橫編織機</t>
    </r>
    <r>
      <rPr>
        <sz val="10"/>
        <color rgb="FF000000"/>
        <rFont val="Times New Roman"/>
        <family val="1"/>
      </rPr>
      <t>)</t>
    </r>
  </si>
  <si>
    <t>290193</t>
  </si>
  <si>
    <r>
      <rPr>
        <sz val="10"/>
        <color rgb="FF000000"/>
        <rFont val="微軟正黑體"/>
        <family val="2"/>
        <charset val="136"/>
      </rPr>
      <t>經編織機</t>
    </r>
  </si>
  <si>
    <t>290195</t>
  </si>
  <si>
    <r>
      <rPr>
        <sz val="10"/>
        <color rgb="FF000000"/>
        <rFont val="微軟正黑體"/>
        <family val="2"/>
        <charset val="136"/>
      </rPr>
      <t>人造纖維機械</t>
    </r>
  </si>
  <si>
    <t>290196</t>
  </si>
  <si>
    <r>
      <rPr>
        <sz val="10"/>
        <color rgb="FF000000"/>
        <rFont val="微軟正黑體"/>
        <family val="2"/>
        <charset val="136"/>
      </rPr>
      <t>上膠機</t>
    </r>
  </si>
  <si>
    <t>290197</t>
  </si>
  <si>
    <t>290198</t>
  </si>
  <si>
    <t>290200</t>
  </si>
  <si>
    <r>
      <rPr>
        <sz val="10"/>
        <color rgb="FF000000"/>
        <rFont val="微軟正黑體"/>
        <family val="2"/>
        <charset val="136"/>
      </rPr>
      <t>印花機</t>
    </r>
  </si>
  <si>
    <t>290201</t>
  </si>
  <si>
    <r>
      <rPr>
        <sz val="10"/>
        <color rgb="FF000000"/>
        <rFont val="微軟正黑體"/>
        <family val="2"/>
        <charset val="136"/>
      </rPr>
      <t>染整機械</t>
    </r>
  </si>
  <si>
    <t>290202</t>
  </si>
  <si>
    <r>
      <rPr>
        <sz val="10"/>
        <color rgb="FF000000"/>
        <rFont val="微軟正黑體"/>
        <family val="2"/>
        <charset val="136"/>
      </rPr>
      <t>製衣機械</t>
    </r>
    <r>
      <rPr>
        <sz val="10"/>
        <color rgb="FF000000"/>
        <rFont val="Times New Roman"/>
        <family val="1"/>
      </rPr>
      <t>(</t>
    </r>
    <r>
      <rPr>
        <sz val="10"/>
        <color rgb="FF000000"/>
        <rFont val="微軟正黑體"/>
        <family val="2"/>
        <charset val="136"/>
      </rPr>
      <t>不含縫紉機</t>
    </r>
    <r>
      <rPr>
        <sz val="10"/>
        <color rgb="FF000000"/>
        <rFont val="Times New Roman"/>
        <family val="1"/>
      </rPr>
      <t>)</t>
    </r>
  </si>
  <si>
    <t>290203</t>
  </si>
  <si>
    <r>
      <rPr>
        <sz val="10"/>
        <color rgb="FF000000"/>
        <rFont val="微軟正黑體"/>
        <family val="2"/>
        <charset val="136"/>
      </rPr>
      <t>洗衣機械</t>
    </r>
  </si>
  <si>
    <t>290204</t>
  </si>
  <si>
    <r>
      <rPr>
        <sz val="10"/>
        <color rgb="FF000000"/>
        <rFont val="微軟正黑體"/>
        <family val="2"/>
        <charset val="136"/>
      </rPr>
      <t>紡織機械零組件</t>
    </r>
  </si>
  <si>
    <t>290205</t>
  </si>
  <si>
    <r>
      <rPr>
        <sz val="10"/>
        <color rgb="FF000000"/>
        <rFont val="微軟正黑體"/>
        <family val="2"/>
        <charset val="136"/>
      </rPr>
      <t>紡織機械加工</t>
    </r>
  </si>
  <si>
    <t>290206</t>
  </si>
  <si>
    <r>
      <rPr>
        <sz val="10"/>
        <color rgb="FF000000"/>
        <rFont val="微軟正黑體"/>
        <family val="2"/>
        <charset val="136"/>
      </rPr>
      <t>燙壓機</t>
    </r>
  </si>
  <si>
    <t>290207</t>
  </si>
  <si>
    <r>
      <rPr>
        <sz val="10"/>
        <color rgb="FF000000"/>
        <rFont val="微軟正黑體"/>
        <family val="2"/>
        <charset val="136"/>
      </rPr>
      <t>毛織機</t>
    </r>
  </si>
  <si>
    <t>290208</t>
  </si>
  <si>
    <r>
      <rPr>
        <sz val="10"/>
        <color rgb="FF000000"/>
        <rFont val="微軟正黑體"/>
        <family val="2"/>
        <charset val="136"/>
      </rPr>
      <t>棉織機</t>
    </r>
  </si>
  <si>
    <t>290209</t>
  </si>
  <si>
    <r>
      <rPr>
        <sz val="10"/>
        <color rgb="FF000000"/>
        <rFont val="微軟正黑體"/>
        <family val="2"/>
        <charset val="136"/>
      </rPr>
      <t>絲織機</t>
    </r>
  </si>
  <si>
    <t>290210</t>
  </si>
  <si>
    <r>
      <rPr>
        <sz val="10"/>
        <color rgb="FF000000"/>
        <rFont val="微軟正黑體"/>
        <family val="2"/>
        <charset val="136"/>
      </rPr>
      <t>裁剪機</t>
    </r>
  </si>
  <si>
    <t>290211</t>
  </si>
  <si>
    <r>
      <rPr>
        <sz val="10"/>
        <color rgb="FF000000"/>
        <rFont val="微軟正黑體"/>
        <family val="2"/>
        <charset val="136"/>
      </rPr>
      <t>花邊機</t>
    </r>
  </si>
  <si>
    <t>290212</t>
  </si>
  <si>
    <r>
      <rPr>
        <sz val="10"/>
        <color rgb="FF000000"/>
        <rFont val="微軟正黑體"/>
        <family val="2"/>
        <charset val="136"/>
      </rPr>
      <t>熟皮鞣製機</t>
    </r>
  </si>
  <si>
    <t>290213</t>
  </si>
  <si>
    <r>
      <rPr>
        <sz val="10"/>
        <color rgb="FF000000"/>
        <rFont val="微軟正黑體"/>
        <family val="2"/>
        <charset val="136"/>
      </rPr>
      <t>熟皮整理機</t>
    </r>
  </si>
  <si>
    <t>290214</t>
  </si>
  <si>
    <r>
      <rPr>
        <sz val="10"/>
        <color rgb="FF000000"/>
        <rFont val="微軟正黑體"/>
        <family val="2"/>
        <charset val="136"/>
      </rPr>
      <t>製鞋機</t>
    </r>
  </si>
  <si>
    <t>290215</t>
  </si>
  <si>
    <r>
      <rPr>
        <sz val="10"/>
        <color rgb="FF000000"/>
        <rFont val="微軟正黑體"/>
        <family val="2"/>
        <charset val="136"/>
      </rPr>
      <t>氈帽機</t>
    </r>
  </si>
  <si>
    <t>290216</t>
  </si>
  <si>
    <r>
      <rPr>
        <sz val="10"/>
        <color rgb="FF000000"/>
        <rFont val="微軟正黑體"/>
        <family val="2"/>
        <charset val="136"/>
      </rPr>
      <t>織網機</t>
    </r>
  </si>
  <si>
    <t>290217</t>
  </si>
  <si>
    <r>
      <rPr>
        <sz val="10"/>
        <color rgb="FF000000"/>
        <rFont val="微軟正黑體"/>
        <family val="2"/>
        <charset val="136"/>
      </rPr>
      <t>織帶機</t>
    </r>
  </si>
  <si>
    <t>290218</t>
  </si>
  <si>
    <r>
      <rPr>
        <sz val="10"/>
        <color rgb="FF000000"/>
        <rFont val="微軟正黑體"/>
        <family val="2"/>
        <charset val="136"/>
      </rPr>
      <t>織毯機</t>
    </r>
  </si>
  <si>
    <t>290219</t>
  </si>
  <si>
    <r>
      <rPr>
        <sz val="10"/>
        <color rgb="FF000000"/>
        <rFont val="微軟正黑體"/>
        <family val="2"/>
        <charset val="136"/>
      </rPr>
      <t>織襪機</t>
    </r>
  </si>
  <si>
    <t>290220</t>
  </si>
  <si>
    <r>
      <rPr>
        <sz val="10"/>
        <color rgb="FF000000"/>
        <rFont val="微軟正黑體"/>
        <family val="2"/>
        <charset val="136"/>
      </rPr>
      <t>氈呢整理機</t>
    </r>
  </si>
  <si>
    <t>290221</t>
  </si>
  <si>
    <r>
      <rPr>
        <sz val="10"/>
        <color rgb="FF000000"/>
        <rFont val="微軟正黑體"/>
        <family val="2"/>
        <charset val="136"/>
      </rPr>
      <t>漂白機</t>
    </r>
  </si>
  <si>
    <t>290222</t>
  </si>
  <si>
    <r>
      <rPr>
        <sz val="10"/>
        <color rgb="FF000000"/>
        <rFont val="微軟正黑體"/>
        <family val="2"/>
        <charset val="136"/>
      </rPr>
      <t>ＮＣ木工機械</t>
    </r>
  </si>
  <si>
    <t>290223</t>
  </si>
  <si>
    <r>
      <rPr>
        <sz val="10"/>
        <color rgb="FF000000"/>
        <rFont val="微軟正黑體"/>
        <family val="2"/>
        <charset val="136"/>
      </rPr>
      <t>併板機</t>
    </r>
  </si>
  <si>
    <t>290225</t>
  </si>
  <si>
    <r>
      <rPr>
        <sz val="10"/>
        <color rgb="FF000000"/>
        <rFont val="微軟正黑體"/>
        <family val="2"/>
        <charset val="136"/>
      </rPr>
      <t>木工帶鋸機</t>
    </r>
  </si>
  <si>
    <t>290226</t>
  </si>
  <si>
    <r>
      <rPr>
        <sz val="10"/>
        <color rgb="FF000000"/>
        <rFont val="微軟正黑體"/>
        <family val="2"/>
        <charset val="136"/>
      </rPr>
      <t>木工圓鋸機</t>
    </r>
  </si>
  <si>
    <t>290227</t>
  </si>
  <si>
    <r>
      <rPr>
        <sz val="10"/>
        <color rgb="FF000000"/>
        <rFont val="微軟正黑體"/>
        <family val="2"/>
        <charset val="136"/>
      </rPr>
      <t>木工鉋床</t>
    </r>
  </si>
  <si>
    <t>290228</t>
  </si>
  <si>
    <r>
      <rPr>
        <sz val="10"/>
        <color rgb="FF000000"/>
        <rFont val="微軟正黑體"/>
        <family val="2"/>
        <charset val="136"/>
      </rPr>
      <t>木工鑽床或榫眼機</t>
    </r>
  </si>
  <si>
    <t>290229</t>
  </si>
  <si>
    <r>
      <rPr>
        <sz val="10"/>
        <color rgb="FF000000"/>
        <rFont val="微軟正黑體"/>
        <family val="2"/>
        <charset val="136"/>
      </rPr>
      <t>木工成型機</t>
    </r>
    <r>
      <rPr>
        <sz val="10"/>
        <color rgb="FF000000"/>
        <rFont val="Times New Roman"/>
        <family val="1"/>
      </rPr>
      <t>(</t>
    </r>
    <r>
      <rPr>
        <sz val="10"/>
        <color rgb="FF000000"/>
        <rFont val="微軟正黑體"/>
        <family val="2"/>
        <charset val="136"/>
      </rPr>
      <t>含木工銑床、模製機</t>
    </r>
    <r>
      <rPr>
        <sz val="10"/>
        <color rgb="FF000000"/>
        <rFont val="Times New Roman"/>
        <family val="1"/>
      </rPr>
      <t>)</t>
    </r>
  </si>
  <si>
    <t>290230</t>
  </si>
  <si>
    <r>
      <rPr>
        <sz val="10"/>
        <color rgb="FF000000"/>
        <rFont val="微軟正黑體"/>
        <family val="2"/>
        <charset val="136"/>
      </rPr>
      <t>木工車床</t>
    </r>
  </si>
  <si>
    <t>290231</t>
  </si>
  <si>
    <r>
      <rPr>
        <sz val="10"/>
        <color rgb="FF000000"/>
        <rFont val="微軟正黑體"/>
        <family val="2"/>
        <charset val="136"/>
      </rPr>
      <t>磨光機、砂光機或拋光機</t>
    </r>
  </si>
  <si>
    <t>290232</t>
  </si>
  <si>
    <r>
      <rPr>
        <sz val="10"/>
        <color rgb="FF000000"/>
        <rFont val="微軟正黑體"/>
        <family val="2"/>
        <charset val="136"/>
      </rPr>
      <t>木工接合機</t>
    </r>
  </si>
  <si>
    <t>290233</t>
  </si>
  <si>
    <r>
      <rPr>
        <sz val="10"/>
        <color rgb="FF000000"/>
        <rFont val="微軟正黑體"/>
        <family val="2"/>
        <charset val="136"/>
      </rPr>
      <t>木板磨平機</t>
    </r>
  </si>
  <si>
    <t>290234</t>
  </si>
  <si>
    <r>
      <rPr>
        <sz val="10"/>
        <color rgb="FF000000"/>
        <rFont val="微軟正黑體"/>
        <family val="2"/>
        <charset val="136"/>
      </rPr>
      <t>木材用液壓機</t>
    </r>
  </si>
  <si>
    <t>290235</t>
  </si>
  <si>
    <r>
      <rPr>
        <sz val="10"/>
        <color rgb="FF000000"/>
        <rFont val="微軟正黑體"/>
        <family val="2"/>
        <charset val="136"/>
      </rPr>
      <t>鋸木機</t>
    </r>
  </si>
  <si>
    <t>290236</t>
  </si>
  <si>
    <r>
      <rPr>
        <sz val="10"/>
        <color rgb="FF000000"/>
        <rFont val="微軟正黑體"/>
        <family val="2"/>
        <charset val="136"/>
      </rPr>
      <t>竹加工機器</t>
    </r>
  </si>
  <si>
    <t>290237</t>
  </si>
  <si>
    <r>
      <rPr>
        <sz val="10"/>
        <color rgb="FF000000"/>
        <rFont val="微軟正黑體"/>
        <family val="2"/>
        <charset val="136"/>
      </rPr>
      <t>藤加工機器</t>
    </r>
  </si>
  <si>
    <t>290238</t>
  </si>
  <si>
    <r>
      <rPr>
        <sz val="10"/>
        <color rgb="FF000000"/>
        <rFont val="微軟正黑體"/>
        <family val="2"/>
        <charset val="136"/>
      </rPr>
      <t>木工機械零組件</t>
    </r>
  </si>
  <si>
    <t>290239</t>
  </si>
  <si>
    <r>
      <rPr>
        <sz val="10"/>
        <color rgb="FF000000"/>
        <rFont val="微軟正黑體"/>
        <family val="2"/>
        <charset val="136"/>
      </rPr>
      <t>木工機械加工</t>
    </r>
  </si>
  <si>
    <t>290241</t>
  </si>
  <si>
    <r>
      <rPr>
        <sz val="10"/>
        <color rgb="FF000000"/>
        <rFont val="微軟正黑體"/>
        <family val="2"/>
        <charset val="136"/>
      </rPr>
      <t>乾燥裝置</t>
    </r>
    <r>
      <rPr>
        <sz val="10"/>
        <color rgb="FF000000"/>
        <rFont val="Times New Roman"/>
        <family val="1"/>
      </rPr>
      <t>(</t>
    </r>
    <r>
      <rPr>
        <sz val="10"/>
        <color rgb="FF000000"/>
        <rFont val="微軟正黑體"/>
        <family val="2"/>
        <charset val="136"/>
      </rPr>
      <t>不含農用乾燥機</t>
    </r>
    <r>
      <rPr>
        <sz val="10"/>
        <color rgb="FF000000"/>
        <rFont val="Times New Roman"/>
        <family val="1"/>
      </rPr>
      <t>)</t>
    </r>
  </si>
  <si>
    <t>290242</t>
  </si>
  <si>
    <r>
      <rPr>
        <sz val="10"/>
        <color rgb="FF000000"/>
        <rFont val="微軟正黑體"/>
        <family val="2"/>
        <charset val="136"/>
      </rPr>
      <t>攪拌機</t>
    </r>
  </si>
  <si>
    <t>290243</t>
  </si>
  <si>
    <r>
      <rPr>
        <sz val="10"/>
        <color rgb="FF000000"/>
        <rFont val="微軟正黑體"/>
        <family val="2"/>
        <charset val="136"/>
      </rPr>
      <t>混合機</t>
    </r>
  </si>
  <si>
    <t>290244</t>
  </si>
  <si>
    <r>
      <rPr>
        <sz val="10"/>
        <color rgb="FF000000"/>
        <rFont val="微軟正黑體"/>
        <family val="2"/>
        <charset val="136"/>
      </rPr>
      <t>捏合機</t>
    </r>
  </si>
  <si>
    <t>290245</t>
  </si>
  <si>
    <r>
      <rPr>
        <sz val="10"/>
        <color rgb="FF000000"/>
        <rFont val="微軟正黑體"/>
        <family val="2"/>
        <charset val="136"/>
      </rPr>
      <t>造粒機</t>
    </r>
  </si>
  <si>
    <t>290247</t>
  </si>
  <si>
    <r>
      <rPr>
        <sz val="10"/>
        <color rgb="FF000000"/>
        <rFont val="微軟正黑體"/>
        <family val="2"/>
        <charset val="136"/>
      </rPr>
      <t>塔槽、容器及相關設備</t>
    </r>
  </si>
  <si>
    <t>290248</t>
  </si>
  <si>
    <r>
      <rPr>
        <sz val="10"/>
        <color rgb="FF000000"/>
        <rFont val="微軟正黑體"/>
        <family val="2"/>
        <charset val="136"/>
      </rPr>
      <t>反應裝置</t>
    </r>
  </si>
  <si>
    <t>290249</t>
  </si>
  <si>
    <r>
      <rPr>
        <sz val="10"/>
        <color rgb="FF000000"/>
        <rFont val="微軟正黑體"/>
        <family val="2"/>
        <charset val="136"/>
      </rPr>
      <t>化工用發酵裝置</t>
    </r>
  </si>
  <si>
    <t>290250</t>
  </si>
  <si>
    <r>
      <rPr>
        <sz val="10"/>
        <color rgb="FF000000"/>
        <rFont val="微軟正黑體"/>
        <family val="2"/>
        <charset val="136"/>
      </rPr>
      <t>遠心分離機</t>
    </r>
  </si>
  <si>
    <t>290251</t>
  </si>
  <si>
    <r>
      <rPr>
        <sz val="10"/>
        <color rgb="FF000000"/>
        <rFont val="微軟正黑體"/>
        <family val="2"/>
        <charset val="136"/>
      </rPr>
      <t>結晶裝置</t>
    </r>
  </si>
  <si>
    <t>290252</t>
  </si>
  <si>
    <r>
      <rPr>
        <sz val="10"/>
        <color rgb="FF000000"/>
        <rFont val="微軟正黑體"/>
        <family val="2"/>
        <charset val="136"/>
      </rPr>
      <t>同位素分離器</t>
    </r>
  </si>
  <si>
    <t>290253</t>
  </si>
  <si>
    <r>
      <rPr>
        <sz val="10"/>
        <color rgb="FF000000"/>
        <rFont val="微軟正黑體"/>
        <family val="2"/>
        <charset val="136"/>
      </rPr>
      <t>製藥機械</t>
    </r>
  </si>
  <si>
    <t>290254</t>
  </si>
  <si>
    <r>
      <rPr>
        <sz val="10"/>
        <color rgb="FF000000"/>
        <rFont val="微軟正黑體"/>
        <family val="2"/>
        <charset val="136"/>
      </rPr>
      <t>油漆機</t>
    </r>
  </si>
  <si>
    <t>290255</t>
  </si>
  <si>
    <r>
      <rPr>
        <sz val="10"/>
        <color rgb="FF000000"/>
        <rFont val="微軟正黑體"/>
        <family val="2"/>
        <charset val="136"/>
      </rPr>
      <t>化工機械加工</t>
    </r>
  </si>
  <si>
    <t>290257</t>
  </si>
  <si>
    <r>
      <rPr>
        <sz val="10"/>
        <color rgb="FF000000"/>
        <rFont val="微軟正黑體"/>
        <family val="2"/>
        <charset val="136"/>
      </rPr>
      <t>塑膠射出成型機</t>
    </r>
  </si>
  <si>
    <t>290258</t>
  </si>
  <si>
    <r>
      <rPr>
        <sz val="10"/>
        <color rgb="FF000000"/>
        <rFont val="微軟正黑體"/>
        <family val="2"/>
        <charset val="136"/>
      </rPr>
      <t>塑膠中空成型機</t>
    </r>
  </si>
  <si>
    <t>290259</t>
  </si>
  <si>
    <r>
      <rPr>
        <sz val="10"/>
        <color rgb="FF000000"/>
        <rFont val="微軟正黑體"/>
        <family val="2"/>
        <charset val="136"/>
      </rPr>
      <t>塑膠押出機</t>
    </r>
  </si>
  <si>
    <t>290260</t>
  </si>
  <si>
    <r>
      <rPr>
        <sz val="10"/>
        <color rgb="FF000000"/>
        <rFont val="微軟正黑體"/>
        <family val="2"/>
        <charset val="136"/>
      </rPr>
      <t>塑膠擠型機</t>
    </r>
  </si>
  <si>
    <t>290261</t>
  </si>
  <si>
    <r>
      <rPr>
        <sz val="10"/>
        <color rgb="FF000000"/>
        <rFont val="微軟正黑體"/>
        <family val="2"/>
        <charset val="136"/>
      </rPr>
      <t>塑膠袋製造機</t>
    </r>
  </si>
  <si>
    <t>290262</t>
  </si>
  <si>
    <r>
      <rPr>
        <sz val="10"/>
        <color rgb="FF000000"/>
        <rFont val="微軟正黑體"/>
        <family val="2"/>
        <charset val="136"/>
      </rPr>
      <t>塑膠板機</t>
    </r>
  </si>
  <si>
    <t>290263</t>
  </si>
  <si>
    <r>
      <rPr>
        <sz val="10"/>
        <color rgb="FF000000"/>
        <rFont val="微軟正黑體"/>
        <family val="2"/>
        <charset val="136"/>
      </rPr>
      <t>塑膠軟硬管機</t>
    </r>
  </si>
  <si>
    <t>290264</t>
  </si>
  <si>
    <r>
      <rPr>
        <sz val="10"/>
        <color rgb="FF000000"/>
        <rFont val="微軟正黑體"/>
        <family val="2"/>
        <charset val="136"/>
      </rPr>
      <t>塑膠機械整套設備</t>
    </r>
  </si>
  <si>
    <t>290265</t>
  </si>
  <si>
    <r>
      <rPr>
        <sz val="10"/>
        <color rgb="FF000000"/>
        <rFont val="微軟正黑體"/>
        <family val="2"/>
        <charset val="136"/>
      </rPr>
      <t>吹袋機</t>
    </r>
  </si>
  <si>
    <t>290266</t>
  </si>
  <si>
    <r>
      <rPr>
        <sz val="10"/>
        <color rgb="FF000000"/>
        <rFont val="微軟正黑體"/>
        <family val="2"/>
        <charset val="136"/>
      </rPr>
      <t>發泡機</t>
    </r>
  </si>
  <si>
    <t>290267</t>
  </si>
  <si>
    <r>
      <rPr>
        <sz val="10"/>
        <color rgb="FF000000"/>
        <rFont val="微軟正黑體"/>
        <family val="2"/>
        <charset val="136"/>
      </rPr>
      <t>塗膠機</t>
    </r>
  </si>
  <si>
    <t>290269</t>
  </si>
  <si>
    <r>
      <rPr>
        <sz val="10"/>
        <color rgb="FF000000"/>
        <rFont val="微軟正黑體"/>
        <family val="2"/>
        <charset val="136"/>
      </rPr>
      <t>橡膠押出機</t>
    </r>
  </si>
  <si>
    <t>290270</t>
  </si>
  <si>
    <r>
      <rPr>
        <sz val="10"/>
        <color rgb="FF000000"/>
        <rFont val="微軟正黑體"/>
        <family val="2"/>
        <charset val="136"/>
      </rPr>
      <t>橡膠射出成型</t>
    </r>
  </si>
  <si>
    <t>290271</t>
  </si>
  <si>
    <r>
      <rPr>
        <sz val="10"/>
        <color rgb="FF000000"/>
        <rFont val="微軟正黑體"/>
        <family val="2"/>
        <charset val="136"/>
      </rPr>
      <t>輪胎機</t>
    </r>
  </si>
  <si>
    <t>290272</t>
  </si>
  <si>
    <r>
      <rPr>
        <sz val="10"/>
        <color rgb="FF000000"/>
        <rFont val="微軟正黑體"/>
        <family val="2"/>
        <charset val="136"/>
      </rPr>
      <t>內胎機</t>
    </r>
  </si>
  <si>
    <t>290273</t>
  </si>
  <si>
    <r>
      <rPr>
        <sz val="10"/>
        <color rgb="FF000000"/>
        <rFont val="微軟正黑體"/>
        <family val="2"/>
        <charset val="136"/>
      </rPr>
      <t>橡膠管機</t>
    </r>
  </si>
  <si>
    <t>290274</t>
  </si>
  <si>
    <r>
      <rPr>
        <sz val="10"/>
        <color rgb="FF000000"/>
        <rFont val="微軟正黑體"/>
        <family val="2"/>
        <charset val="136"/>
      </rPr>
      <t>橡膠帶機</t>
    </r>
  </si>
  <si>
    <t>290276</t>
  </si>
  <si>
    <r>
      <rPr>
        <sz val="10"/>
        <color rgb="FF000000"/>
        <rFont val="微軟正黑體"/>
        <family val="2"/>
        <charset val="136"/>
      </rPr>
      <t>橡</t>
    </r>
    <r>
      <rPr>
        <sz val="10"/>
        <color rgb="FF000000"/>
        <rFont val="Times New Roman"/>
        <family val="1"/>
      </rPr>
      <t>(</t>
    </r>
    <r>
      <rPr>
        <sz val="10"/>
        <color rgb="FF000000"/>
        <rFont val="微軟正黑體"/>
        <family val="2"/>
        <charset val="136"/>
      </rPr>
      <t>塑</t>
    </r>
    <r>
      <rPr>
        <sz val="10"/>
        <color rgb="FF000000"/>
        <rFont val="Times New Roman"/>
        <family val="1"/>
      </rPr>
      <t>)</t>
    </r>
    <r>
      <rPr>
        <sz val="10"/>
        <color rgb="FF000000"/>
        <rFont val="微軟正黑體"/>
        <family val="2"/>
        <charset val="136"/>
      </rPr>
      <t>膠機械零組件</t>
    </r>
  </si>
  <si>
    <t>290277</t>
  </si>
  <si>
    <r>
      <rPr>
        <sz val="10"/>
        <color rgb="FF000000"/>
        <rFont val="微軟正黑體"/>
        <family val="2"/>
        <charset val="136"/>
      </rPr>
      <t>橡</t>
    </r>
    <r>
      <rPr>
        <sz val="10"/>
        <color rgb="FF000000"/>
        <rFont val="Times New Roman"/>
        <family val="1"/>
      </rPr>
      <t>(</t>
    </r>
    <r>
      <rPr>
        <sz val="10"/>
        <color rgb="FF000000"/>
        <rFont val="微軟正黑體"/>
        <family val="2"/>
        <charset val="136"/>
      </rPr>
      <t>塑</t>
    </r>
    <r>
      <rPr>
        <sz val="10"/>
        <color rgb="FF000000"/>
        <rFont val="Times New Roman"/>
        <family val="1"/>
      </rPr>
      <t>)</t>
    </r>
    <r>
      <rPr>
        <sz val="10"/>
        <color rgb="FF000000"/>
        <rFont val="微軟正黑體"/>
        <family val="2"/>
        <charset val="136"/>
      </rPr>
      <t>膠機械加工</t>
    </r>
  </si>
  <si>
    <t>290278</t>
  </si>
  <si>
    <r>
      <rPr>
        <sz val="10"/>
        <color rgb="FF000000"/>
        <rFont val="微軟正黑體"/>
        <family val="2"/>
        <charset val="136"/>
      </rPr>
      <t>電子生產設備</t>
    </r>
  </si>
  <si>
    <t>290279</t>
  </si>
  <si>
    <r>
      <rPr>
        <sz val="10"/>
        <color rgb="FF000000"/>
        <rFont val="微軟正黑體"/>
        <family val="2"/>
        <charset val="136"/>
      </rPr>
      <t>半導體製程設備</t>
    </r>
  </si>
  <si>
    <t>290280</t>
  </si>
  <si>
    <r>
      <rPr>
        <sz val="10"/>
        <color rgb="FF000000"/>
        <rFont val="微軟正黑體"/>
        <family val="2"/>
        <charset val="136"/>
      </rPr>
      <t>半導體構裝設備</t>
    </r>
  </si>
  <si>
    <t>290281</t>
  </si>
  <si>
    <r>
      <rPr>
        <sz val="10"/>
        <color rgb="FF000000"/>
        <rFont val="微軟正黑體"/>
        <family val="2"/>
        <charset val="136"/>
      </rPr>
      <t>半導體製程用之週邊設備</t>
    </r>
  </si>
  <si>
    <t>290282</t>
  </si>
  <si>
    <r>
      <rPr>
        <sz val="10"/>
        <color rgb="FF000000"/>
        <rFont val="微軟正黑體"/>
        <family val="2"/>
        <charset val="136"/>
      </rPr>
      <t>液晶顯示器生產設備</t>
    </r>
  </si>
  <si>
    <t>290283</t>
  </si>
  <si>
    <r>
      <rPr>
        <sz val="10"/>
        <color rgb="FF000000"/>
        <rFont val="微軟正黑體"/>
        <family val="2"/>
        <charset val="136"/>
      </rPr>
      <t>印刷電路板生產設備</t>
    </r>
  </si>
  <si>
    <t>290284</t>
  </si>
  <si>
    <r>
      <rPr>
        <sz val="10"/>
        <color rgb="FF000000"/>
        <rFont val="微軟正黑體"/>
        <family val="2"/>
        <charset val="136"/>
      </rPr>
      <t>電子及半導體生產設備零組件</t>
    </r>
  </si>
  <si>
    <t>290285</t>
  </si>
  <si>
    <r>
      <rPr>
        <sz val="10"/>
        <color rgb="FF000000"/>
        <rFont val="微軟正黑體"/>
        <family val="2"/>
        <charset val="136"/>
      </rPr>
      <t>電子及半導體生產設備加工</t>
    </r>
  </si>
  <si>
    <t>290287</t>
  </si>
  <si>
    <r>
      <rPr>
        <sz val="10"/>
        <color rgb="FF000000"/>
        <rFont val="微軟正黑體"/>
        <family val="2"/>
        <charset val="136"/>
      </rPr>
      <t>造紙整廠設備</t>
    </r>
  </si>
  <si>
    <t>290288</t>
  </si>
  <si>
    <r>
      <rPr>
        <sz val="10"/>
        <color rgb="FF000000"/>
        <rFont val="微軟正黑體"/>
        <family val="2"/>
        <charset val="136"/>
      </rPr>
      <t>紙板生產機械</t>
    </r>
  </si>
  <si>
    <t>290289</t>
  </si>
  <si>
    <r>
      <rPr>
        <sz val="10"/>
        <color rgb="FF000000"/>
        <rFont val="微軟正黑體"/>
        <family val="2"/>
        <charset val="136"/>
      </rPr>
      <t>紙漿機</t>
    </r>
  </si>
  <si>
    <t>290290</t>
  </si>
  <si>
    <r>
      <rPr>
        <sz val="10"/>
        <color rgb="FF000000"/>
        <rFont val="微軟正黑體"/>
        <family val="2"/>
        <charset val="136"/>
      </rPr>
      <t>紙用乾燥機</t>
    </r>
  </si>
  <si>
    <t>290291</t>
  </si>
  <si>
    <r>
      <rPr>
        <sz val="10"/>
        <color rgb="FF000000"/>
        <rFont val="微軟正黑體"/>
        <family val="2"/>
        <charset val="136"/>
      </rPr>
      <t>紙板機</t>
    </r>
  </si>
  <si>
    <t>290292</t>
  </si>
  <si>
    <r>
      <rPr>
        <sz val="10"/>
        <color rgb="FF000000"/>
        <rFont val="微軟正黑體"/>
        <family val="2"/>
        <charset val="136"/>
      </rPr>
      <t>瓦楞紙機</t>
    </r>
  </si>
  <si>
    <t>290293</t>
  </si>
  <si>
    <r>
      <rPr>
        <sz val="10"/>
        <color rgb="FF000000"/>
        <rFont val="微軟正黑體"/>
        <family val="2"/>
        <charset val="136"/>
      </rPr>
      <t>紙板製品機</t>
    </r>
  </si>
  <si>
    <t>290294</t>
  </si>
  <si>
    <r>
      <rPr>
        <sz val="10"/>
        <color rgb="FF000000"/>
        <rFont val="微軟正黑體"/>
        <family val="2"/>
        <charset val="136"/>
      </rPr>
      <t>紙製品機</t>
    </r>
  </si>
  <si>
    <t>290295</t>
  </si>
  <si>
    <r>
      <rPr>
        <sz val="10"/>
        <color rgb="FF000000"/>
        <rFont val="微軟正黑體"/>
        <family val="2"/>
        <charset val="136"/>
      </rPr>
      <t>紙及紙板裁切機</t>
    </r>
  </si>
  <si>
    <t>290296</t>
  </si>
  <si>
    <r>
      <rPr>
        <sz val="10"/>
        <color rgb="FF000000"/>
        <rFont val="微軟正黑體"/>
        <family val="2"/>
        <charset val="136"/>
      </rPr>
      <t>紙加工機械</t>
    </r>
  </si>
  <si>
    <t>290297</t>
  </si>
  <si>
    <r>
      <rPr>
        <sz val="10"/>
        <color rgb="FF000000"/>
        <rFont val="微軟正黑體"/>
        <family val="2"/>
        <charset val="136"/>
      </rPr>
      <t>造紙機械零組件</t>
    </r>
  </si>
  <si>
    <t>290298</t>
  </si>
  <si>
    <r>
      <rPr>
        <sz val="10"/>
        <color rgb="FF000000"/>
        <rFont val="微軟正黑體"/>
        <family val="2"/>
        <charset val="136"/>
      </rPr>
      <t>造紙機械加工</t>
    </r>
  </si>
  <si>
    <t>290299</t>
  </si>
  <si>
    <r>
      <rPr>
        <sz val="10"/>
        <color rgb="FF000000"/>
        <rFont val="微軟正黑體"/>
        <family val="2"/>
        <charset val="136"/>
      </rPr>
      <t>其他造紙機械</t>
    </r>
  </si>
  <si>
    <t>290300</t>
  </si>
  <si>
    <r>
      <rPr>
        <sz val="10"/>
        <color rgb="FF000000"/>
        <rFont val="微軟正黑體"/>
        <family val="2"/>
        <charset val="136"/>
      </rPr>
      <t>印刷機</t>
    </r>
  </si>
  <si>
    <t>290301</t>
  </si>
  <si>
    <r>
      <rPr>
        <sz val="10"/>
        <color rgb="FF000000"/>
        <rFont val="微軟正黑體"/>
        <family val="2"/>
        <charset val="136"/>
      </rPr>
      <t>製版機</t>
    </r>
  </si>
  <si>
    <t>290302</t>
  </si>
  <si>
    <r>
      <rPr>
        <sz val="10"/>
        <color rgb="FF000000"/>
        <rFont val="微軟正黑體"/>
        <family val="2"/>
        <charset val="136"/>
      </rPr>
      <t>鑄字機</t>
    </r>
  </si>
  <si>
    <t>290303</t>
  </si>
  <si>
    <r>
      <rPr>
        <sz val="10"/>
        <color rgb="FF000000"/>
        <rFont val="微軟正黑體"/>
        <family val="2"/>
        <charset val="136"/>
      </rPr>
      <t>排版機</t>
    </r>
  </si>
  <si>
    <t>290304</t>
  </si>
  <si>
    <r>
      <rPr>
        <sz val="10"/>
        <color rgb="FF000000"/>
        <rFont val="微軟正黑體"/>
        <family val="2"/>
        <charset val="136"/>
      </rPr>
      <t>膠背機</t>
    </r>
  </si>
  <si>
    <t>290305</t>
  </si>
  <si>
    <r>
      <rPr>
        <sz val="10"/>
        <color rgb="FF000000"/>
        <rFont val="微軟正黑體"/>
        <family val="2"/>
        <charset val="136"/>
      </rPr>
      <t>裝訂機</t>
    </r>
  </si>
  <si>
    <t>290306</t>
  </si>
  <si>
    <r>
      <rPr>
        <sz val="10"/>
        <color rgb="FF000000"/>
        <rFont val="微軟正黑體"/>
        <family val="2"/>
        <charset val="136"/>
      </rPr>
      <t>釘合機</t>
    </r>
  </si>
  <si>
    <t>290307</t>
  </si>
  <si>
    <r>
      <rPr>
        <sz val="10"/>
        <color rgb="FF000000"/>
        <rFont val="微軟正黑體"/>
        <family val="2"/>
        <charset val="136"/>
      </rPr>
      <t>印刷機械零組件</t>
    </r>
  </si>
  <si>
    <t>290308</t>
  </si>
  <si>
    <r>
      <rPr>
        <sz val="10"/>
        <color rgb="FF000000"/>
        <rFont val="微軟正黑體"/>
        <family val="2"/>
        <charset val="136"/>
      </rPr>
      <t>印刷機械加工</t>
    </r>
  </si>
  <si>
    <t>290310</t>
  </si>
  <si>
    <r>
      <rPr>
        <sz val="10"/>
        <color rgb="FF000000"/>
        <rFont val="微軟正黑體"/>
        <family val="2"/>
        <charset val="136"/>
      </rPr>
      <t>皮革機械</t>
    </r>
  </si>
  <si>
    <t>290311</t>
  </si>
  <si>
    <r>
      <rPr>
        <sz val="10"/>
        <color rgb="FF000000"/>
        <rFont val="微軟正黑體"/>
        <family val="2"/>
        <charset val="136"/>
      </rPr>
      <t>製鞋機械</t>
    </r>
  </si>
  <si>
    <t>290312</t>
  </si>
  <si>
    <r>
      <rPr>
        <sz val="10"/>
        <color rgb="FF000000"/>
        <rFont val="微軟正黑體"/>
        <family val="2"/>
        <charset val="136"/>
      </rPr>
      <t>燈泡機</t>
    </r>
  </si>
  <si>
    <t>290313</t>
  </si>
  <si>
    <r>
      <rPr>
        <sz val="10"/>
        <color rgb="FF000000"/>
        <rFont val="微軟正黑體"/>
        <family val="2"/>
        <charset val="136"/>
      </rPr>
      <t>玻璃製纖機</t>
    </r>
  </si>
  <si>
    <t>290314</t>
  </si>
  <si>
    <r>
      <rPr>
        <sz val="10"/>
        <color rgb="FF000000"/>
        <rFont val="微軟正黑體"/>
        <family val="2"/>
        <charset val="136"/>
      </rPr>
      <t>玻璃吹製機</t>
    </r>
  </si>
  <si>
    <t>290315</t>
  </si>
  <si>
    <r>
      <rPr>
        <sz val="10"/>
        <color rgb="FF000000"/>
        <rFont val="微軟正黑體"/>
        <family val="2"/>
        <charset val="136"/>
      </rPr>
      <t>玻璃製瓶機</t>
    </r>
  </si>
  <si>
    <t>290316</t>
  </si>
  <si>
    <r>
      <rPr>
        <sz val="10"/>
        <color rgb="FF000000"/>
        <rFont val="微軟正黑體"/>
        <family val="2"/>
        <charset val="136"/>
      </rPr>
      <t>製磚機</t>
    </r>
  </si>
  <si>
    <t>290317</t>
  </si>
  <si>
    <r>
      <rPr>
        <sz val="10"/>
        <color rgb="FF000000"/>
        <rFont val="微軟正黑體"/>
        <family val="2"/>
        <charset val="136"/>
      </rPr>
      <t>陶瓷機</t>
    </r>
  </si>
  <si>
    <t>290318</t>
  </si>
  <si>
    <r>
      <rPr>
        <sz val="10"/>
        <color rgb="FF000000"/>
        <rFont val="微軟正黑體"/>
        <family val="2"/>
        <charset val="136"/>
      </rPr>
      <t>鉛筆機</t>
    </r>
  </si>
  <si>
    <t>290319</t>
  </si>
  <si>
    <r>
      <rPr>
        <sz val="10"/>
        <color rgb="FF000000"/>
        <rFont val="微軟正黑體"/>
        <family val="2"/>
        <charset val="136"/>
      </rPr>
      <t>製刷機</t>
    </r>
  </si>
  <si>
    <t>290320</t>
  </si>
  <si>
    <r>
      <rPr>
        <sz val="10"/>
        <color rgb="FF000000"/>
        <rFont val="微軟正黑體"/>
        <family val="2"/>
        <charset val="136"/>
      </rPr>
      <t>火柴機</t>
    </r>
  </si>
  <si>
    <t>290321</t>
  </si>
  <si>
    <r>
      <rPr>
        <sz val="10"/>
        <color rgb="FF000000"/>
        <rFont val="微軟正黑體"/>
        <family val="2"/>
        <charset val="136"/>
      </rPr>
      <t>拉鍊機</t>
    </r>
  </si>
  <si>
    <t>290322</t>
  </si>
  <si>
    <r>
      <rPr>
        <sz val="10"/>
        <color rgb="FF000000"/>
        <rFont val="微軟正黑體"/>
        <family val="2"/>
        <charset val="136"/>
      </rPr>
      <t>非金屬礦物製品用機械</t>
    </r>
  </si>
  <si>
    <t>290323</t>
  </si>
  <si>
    <r>
      <rPr>
        <sz val="10"/>
        <color rgb="FF000000"/>
        <rFont val="微軟正黑體"/>
        <family val="2"/>
        <charset val="136"/>
      </rPr>
      <t>製罐機械</t>
    </r>
  </si>
  <si>
    <t>290327</t>
  </si>
  <si>
    <r>
      <rPr>
        <sz val="10"/>
        <color rgb="FF000000"/>
        <rFont val="微軟正黑體"/>
        <family val="2"/>
        <charset val="136"/>
      </rPr>
      <t>引擎</t>
    </r>
  </si>
  <si>
    <t>290328</t>
  </si>
  <si>
    <r>
      <rPr>
        <sz val="10"/>
        <color rgb="FF000000"/>
        <rFont val="微軟正黑體"/>
        <family val="2"/>
        <charset val="136"/>
      </rPr>
      <t>內燃機</t>
    </r>
  </si>
  <si>
    <t>290329</t>
  </si>
  <si>
    <r>
      <rPr>
        <sz val="10"/>
        <color rgb="FF000000"/>
        <rFont val="微軟正黑體"/>
        <family val="2"/>
        <charset val="136"/>
      </rPr>
      <t>非機車蒸汽引擎</t>
    </r>
  </si>
  <si>
    <t>290330</t>
  </si>
  <si>
    <r>
      <rPr>
        <sz val="10"/>
        <color rgb="FF000000"/>
        <rFont val="微軟正黑體"/>
        <family val="2"/>
        <charset val="136"/>
      </rPr>
      <t>蒸汽機</t>
    </r>
  </si>
  <si>
    <t>290331</t>
  </si>
  <si>
    <r>
      <rPr>
        <sz val="10"/>
        <color rgb="FF000000"/>
        <rFont val="微軟正黑體"/>
        <family val="2"/>
        <charset val="136"/>
      </rPr>
      <t>蒸汽渦輪機</t>
    </r>
  </si>
  <si>
    <t>290332</t>
  </si>
  <si>
    <r>
      <rPr>
        <sz val="10"/>
        <color rgb="FF000000"/>
        <rFont val="微軟正黑體"/>
        <family val="2"/>
        <charset val="136"/>
      </rPr>
      <t>蒸汽調速器</t>
    </r>
  </si>
  <si>
    <t>290333</t>
  </si>
  <si>
    <r>
      <rPr>
        <sz val="10"/>
        <color rgb="FF000000"/>
        <rFont val="微軟正黑體"/>
        <family val="2"/>
        <charset val="136"/>
      </rPr>
      <t>噴射渦輪</t>
    </r>
  </si>
  <si>
    <t>290334</t>
  </si>
  <si>
    <r>
      <rPr>
        <sz val="10"/>
        <color rgb="FF000000"/>
        <rFont val="微軟正黑體"/>
        <family val="2"/>
        <charset val="136"/>
      </rPr>
      <t>鍋爐渦輪機組</t>
    </r>
  </si>
  <si>
    <t>290335</t>
  </si>
  <si>
    <r>
      <rPr>
        <sz val="10"/>
        <color rgb="FF000000"/>
        <rFont val="微軟正黑體"/>
        <family val="2"/>
        <charset val="136"/>
      </rPr>
      <t>氣體渦輪機</t>
    </r>
  </si>
  <si>
    <t>290336</t>
  </si>
  <si>
    <r>
      <rPr>
        <sz val="10"/>
        <color rgb="FF000000"/>
        <rFont val="微軟正黑體"/>
        <family val="2"/>
        <charset val="136"/>
      </rPr>
      <t>水力渦輪</t>
    </r>
  </si>
  <si>
    <t>290337</t>
  </si>
  <si>
    <r>
      <rPr>
        <sz val="10"/>
        <color rgb="FF000000"/>
        <rFont val="微軟正黑體"/>
        <family val="2"/>
        <charset val="136"/>
      </rPr>
      <t>渦輪發電機組</t>
    </r>
  </si>
  <si>
    <t>290338</t>
  </si>
  <si>
    <r>
      <rPr>
        <sz val="10"/>
        <color rgb="FF000000"/>
        <rFont val="微軟正黑體"/>
        <family val="2"/>
        <charset val="136"/>
      </rPr>
      <t>引擎調速器</t>
    </r>
  </si>
  <si>
    <t>290339</t>
  </si>
  <si>
    <r>
      <rPr>
        <sz val="10"/>
        <color rgb="FF000000"/>
        <rFont val="微軟正黑體"/>
        <family val="2"/>
        <charset val="136"/>
      </rPr>
      <t>內燃機汽化器</t>
    </r>
  </si>
  <si>
    <t>290340</t>
  </si>
  <si>
    <r>
      <rPr>
        <sz val="10"/>
        <color rgb="FF000000"/>
        <rFont val="微軟正黑體"/>
        <family val="2"/>
        <charset val="136"/>
      </rPr>
      <t>內燃機進氣及排氣閥</t>
    </r>
  </si>
  <si>
    <t>290341</t>
  </si>
  <si>
    <r>
      <rPr>
        <sz val="10"/>
        <color rgb="FF000000"/>
        <rFont val="微軟正黑體"/>
        <family val="2"/>
        <charset val="136"/>
      </rPr>
      <t>內燃機活塞及活塞環</t>
    </r>
  </si>
  <si>
    <t>290343</t>
  </si>
  <si>
    <r>
      <rPr>
        <sz val="10"/>
        <color rgb="FF000000"/>
        <rFont val="微軟正黑體"/>
        <family val="2"/>
        <charset val="136"/>
      </rPr>
      <t>內外燃機零組件</t>
    </r>
  </si>
  <si>
    <t>290344</t>
  </si>
  <si>
    <r>
      <rPr>
        <sz val="10"/>
        <color rgb="FF000000"/>
        <rFont val="微軟正黑體"/>
        <family val="2"/>
        <charset val="136"/>
      </rPr>
      <t>原動機械零組件</t>
    </r>
  </si>
  <si>
    <t>290345</t>
  </si>
  <si>
    <r>
      <rPr>
        <sz val="10"/>
        <color rgb="FF000000"/>
        <rFont val="微軟正黑體"/>
        <family val="2"/>
        <charset val="136"/>
      </rPr>
      <t>原動機加工</t>
    </r>
  </si>
  <si>
    <t>290346</t>
  </si>
  <si>
    <r>
      <rPr>
        <sz val="10"/>
        <color rgb="FF000000"/>
        <rFont val="微軟正黑體"/>
        <family val="2"/>
        <charset val="136"/>
      </rPr>
      <t>液壓零組件</t>
    </r>
  </si>
  <si>
    <t>290347</t>
  </si>
  <si>
    <r>
      <rPr>
        <sz val="10"/>
        <color rgb="FF000000"/>
        <rFont val="微軟正黑體"/>
        <family val="2"/>
        <charset val="136"/>
      </rPr>
      <t>液壓泵</t>
    </r>
  </si>
  <si>
    <t>290348</t>
  </si>
  <si>
    <r>
      <rPr>
        <sz val="10"/>
        <color rgb="FF000000"/>
        <rFont val="微軟正黑體"/>
        <family val="2"/>
        <charset val="136"/>
      </rPr>
      <t>液壓閥</t>
    </r>
  </si>
  <si>
    <t>290349</t>
  </si>
  <si>
    <r>
      <rPr>
        <sz val="10"/>
        <color rgb="FF000000"/>
        <rFont val="微軟正黑體"/>
        <family val="2"/>
        <charset val="136"/>
      </rPr>
      <t>液壓缸</t>
    </r>
  </si>
  <si>
    <t>290350</t>
  </si>
  <si>
    <r>
      <rPr>
        <sz val="10"/>
        <color rgb="FF000000"/>
        <rFont val="微軟正黑體"/>
        <family val="2"/>
        <charset val="136"/>
      </rPr>
      <t>液壓夾頭</t>
    </r>
  </si>
  <si>
    <t>290351</t>
  </si>
  <si>
    <r>
      <rPr>
        <sz val="10"/>
        <color rgb="FF000000"/>
        <rFont val="微軟正黑體"/>
        <family val="2"/>
        <charset val="136"/>
      </rPr>
      <t>液壓馬達</t>
    </r>
  </si>
  <si>
    <t>290352</t>
  </si>
  <si>
    <r>
      <rPr>
        <sz val="10"/>
        <color rgb="FF000000"/>
        <rFont val="微軟正黑體"/>
        <family val="2"/>
        <charset val="136"/>
      </rPr>
      <t>液壓迴轉缸</t>
    </r>
  </si>
  <si>
    <t>290353</t>
  </si>
  <si>
    <r>
      <rPr>
        <sz val="10"/>
        <color rgb="FF000000"/>
        <rFont val="微軟正黑體"/>
        <family val="2"/>
        <charset val="136"/>
      </rPr>
      <t>液壓潤滑器</t>
    </r>
  </si>
  <si>
    <t>290354</t>
  </si>
  <si>
    <r>
      <rPr>
        <sz val="10"/>
        <color rgb="FF000000"/>
        <rFont val="微軟正黑體"/>
        <family val="2"/>
        <charset val="136"/>
      </rPr>
      <t>液壓密封件</t>
    </r>
  </si>
  <si>
    <t>290355</t>
  </si>
  <si>
    <r>
      <rPr>
        <sz val="10"/>
        <color rgb="FF000000"/>
        <rFont val="微軟正黑體"/>
        <family val="2"/>
        <charset val="136"/>
      </rPr>
      <t>液壓冷卻器</t>
    </r>
  </si>
  <si>
    <t>290356</t>
  </si>
  <si>
    <r>
      <rPr>
        <sz val="10"/>
        <color rgb="FF000000"/>
        <rFont val="微軟正黑體"/>
        <family val="2"/>
        <charset val="136"/>
      </rPr>
      <t>液壓緩衝器</t>
    </r>
  </si>
  <si>
    <t>290357</t>
  </si>
  <si>
    <r>
      <rPr>
        <sz val="10"/>
        <color rgb="FF000000"/>
        <rFont val="微軟正黑體"/>
        <family val="2"/>
        <charset val="136"/>
      </rPr>
      <t>液壓電磁線圈</t>
    </r>
  </si>
  <si>
    <t>290358</t>
  </si>
  <si>
    <r>
      <rPr>
        <sz val="10"/>
        <color rgb="FF000000"/>
        <rFont val="微軟正黑體"/>
        <family val="2"/>
        <charset val="136"/>
      </rPr>
      <t>液壓管件接頭</t>
    </r>
  </si>
  <si>
    <t>290359</t>
  </si>
  <si>
    <r>
      <rPr>
        <sz val="10"/>
        <color rgb="FF000000"/>
        <rFont val="微軟正黑體"/>
        <family val="2"/>
        <charset val="136"/>
      </rPr>
      <t>液壓動力單元</t>
    </r>
  </si>
  <si>
    <t>290360</t>
  </si>
  <si>
    <r>
      <rPr>
        <sz val="10"/>
        <color rgb="FF000000"/>
        <rFont val="微軟正黑體"/>
        <family val="2"/>
        <charset val="136"/>
      </rPr>
      <t>氣壓零組件</t>
    </r>
  </si>
  <si>
    <t>290361</t>
  </si>
  <si>
    <r>
      <rPr>
        <sz val="10"/>
        <color rgb="FF000000"/>
        <rFont val="微軟正黑體"/>
        <family val="2"/>
        <charset val="136"/>
      </rPr>
      <t>液</t>
    </r>
    <r>
      <rPr>
        <sz val="10"/>
        <color rgb="FF000000"/>
        <rFont val="Times New Roman"/>
        <family val="1"/>
      </rPr>
      <t>(</t>
    </r>
    <r>
      <rPr>
        <sz val="10"/>
        <color rgb="FF000000"/>
        <rFont val="微軟正黑體"/>
        <family val="2"/>
        <charset val="136"/>
      </rPr>
      <t>氣</t>
    </r>
    <r>
      <rPr>
        <sz val="10"/>
        <color rgb="FF000000"/>
        <rFont val="Times New Roman"/>
        <family val="1"/>
      </rPr>
      <t>)</t>
    </r>
    <r>
      <rPr>
        <sz val="10"/>
        <color rgb="FF000000"/>
        <rFont val="微軟正黑體"/>
        <family val="2"/>
        <charset val="136"/>
      </rPr>
      <t>壓傳動零組件加工</t>
    </r>
  </si>
  <si>
    <t>290362</t>
  </si>
  <si>
    <r>
      <rPr>
        <sz val="10"/>
        <color rgb="FF000000"/>
        <rFont val="微軟正黑體"/>
        <family val="2"/>
        <charset val="136"/>
      </rPr>
      <t>氣動泵</t>
    </r>
  </si>
  <si>
    <t>290363</t>
  </si>
  <si>
    <r>
      <rPr>
        <sz val="10"/>
        <color rgb="FF000000"/>
        <rFont val="微軟正黑體"/>
        <family val="2"/>
        <charset val="136"/>
      </rPr>
      <t>氣壓閥</t>
    </r>
  </si>
  <si>
    <t>290364</t>
  </si>
  <si>
    <r>
      <rPr>
        <sz val="10"/>
        <color rgb="FF000000"/>
        <rFont val="微軟正黑體"/>
        <family val="2"/>
        <charset val="136"/>
      </rPr>
      <t>氣壓缸</t>
    </r>
  </si>
  <si>
    <t>290365</t>
  </si>
  <si>
    <r>
      <rPr>
        <sz val="10"/>
        <color rgb="FF000000"/>
        <rFont val="微軟正黑體"/>
        <family val="2"/>
        <charset val="136"/>
      </rPr>
      <t>氣動馬達</t>
    </r>
  </si>
  <si>
    <t>290366</t>
  </si>
  <si>
    <r>
      <rPr>
        <sz val="10"/>
        <color rgb="FF000000"/>
        <rFont val="微軟正黑體"/>
        <family val="2"/>
        <charset val="136"/>
      </rPr>
      <t>氣壓夾手</t>
    </r>
  </si>
  <si>
    <t>290367</t>
  </si>
  <si>
    <r>
      <rPr>
        <sz val="10"/>
        <color rgb="FF000000"/>
        <rFont val="微軟正黑體"/>
        <family val="2"/>
        <charset val="136"/>
      </rPr>
      <t>氣壓調壓器</t>
    </r>
  </si>
  <si>
    <t>290368</t>
  </si>
  <si>
    <r>
      <rPr>
        <sz val="10"/>
        <color rgb="FF000000"/>
        <rFont val="微軟正黑體"/>
        <family val="2"/>
        <charset val="136"/>
      </rPr>
      <t>氣壓緩衝器</t>
    </r>
  </si>
  <si>
    <t>290369</t>
  </si>
  <si>
    <r>
      <rPr>
        <sz val="10"/>
        <color rgb="FF000000"/>
        <rFont val="微軟正黑體"/>
        <family val="2"/>
        <charset val="136"/>
      </rPr>
      <t>氣壓管件接頭</t>
    </r>
  </si>
  <si>
    <t>290370</t>
  </si>
  <si>
    <r>
      <rPr>
        <sz val="10"/>
        <color rgb="FF000000"/>
        <rFont val="微軟正黑體"/>
        <family val="2"/>
        <charset val="136"/>
      </rPr>
      <t>氣壓電磁線圈</t>
    </r>
  </si>
  <si>
    <t>290371</t>
  </si>
  <si>
    <r>
      <rPr>
        <sz val="10"/>
        <color rgb="FF000000"/>
        <rFont val="微軟正黑體"/>
        <family val="2"/>
        <charset val="136"/>
      </rPr>
      <t>真空吸盤</t>
    </r>
  </si>
  <si>
    <t>290372</t>
  </si>
  <si>
    <r>
      <rPr>
        <sz val="10"/>
        <color rgb="FF000000"/>
        <rFont val="微軟正黑體"/>
        <family val="2"/>
        <charset val="136"/>
      </rPr>
      <t>真空發生器</t>
    </r>
  </si>
  <si>
    <t>290373</t>
  </si>
  <si>
    <r>
      <rPr>
        <sz val="10"/>
        <color rgb="FF000000"/>
        <rFont val="微軟正黑體"/>
        <family val="2"/>
        <charset val="136"/>
      </rPr>
      <t>定置型空氣壓縮機</t>
    </r>
  </si>
  <si>
    <t>290374</t>
  </si>
  <si>
    <r>
      <rPr>
        <sz val="10"/>
        <color rgb="FF000000"/>
        <rFont val="微軟正黑體"/>
        <family val="2"/>
        <charset val="136"/>
      </rPr>
      <t>可搬動型空氣壓縮機</t>
    </r>
  </si>
  <si>
    <t>290375</t>
  </si>
  <si>
    <r>
      <rPr>
        <sz val="10"/>
        <color rgb="FF000000"/>
        <rFont val="微軟正黑體"/>
        <family val="2"/>
        <charset val="136"/>
      </rPr>
      <t>冷媒壓縮機</t>
    </r>
  </si>
  <si>
    <t>290377</t>
  </si>
  <si>
    <r>
      <rPr>
        <sz val="10"/>
        <color rgb="FF000000"/>
        <rFont val="微軟正黑體"/>
        <family val="2"/>
        <charset val="136"/>
      </rPr>
      <t>水泵</t>
    </r>
    <r>
      <rPr>
        <sz val="10"/>
        <color rgb="FF000000"/>
        <rFont val="Times New Roman"/>
        <family val="1"/>
      </rPr>
      <t>(</t>
    </r>
    <r>
      <rPr>
        <sz val="10"/>
        <color rgb="FF000000"/>
        <rFont val="微軟正黑體"/>
        <family val="2"/>
        <charset val="136"/>
      </rPr>
      <t>抽水機</t>
    </r>
    <r>
      <rPr>
        <sz val="10"/>
        <color rgb="FF000000"/>
        <rFont val="Times New Roman"/>
        <family val="1"/>
      </rPr>
      <t>)</t>
    </r>
  </si>
  <si>
    <t>290378</t>
  </si>
  <si>
    <r>
      <rPr>
        <sz val="10"/>
        <color rgb="FF000000"/>
        <rFont val="微軟正黑體"/>
        <family val="2"/>
        <charset val="136"/>
      </rPr>
      <t>真空泵</t>
    </r>
  </si>
  <si>
    <t>290379</t>
  </si>
  <si>
    <r>
      <rPr>
        <sz val="10"/>
        <color rgb="FF000000"/>
        <rFont val="微軟正黑體"/>
        <family val="2"/>
        <charset val="136"/>
      </rPr>
      <t>空氣泵</t>
    </r>
  </si>
  <si>
    <t>290380</t>
  </si>
  <si>
    <r>
      <rPr>
        <sz val="10"/>
        <color rgb="FF000000"/>
        <rFont val="微軟正黑體"/>
        <family val="2"/>
        <charset val="136"/>
      </rPr>
      <t>壓縮機及泵加工</t>
    </r>
  </si>
  <si>
    <t>290382</t>
  </si>
  <si>
    <r>
      <rPr>
        <sz val="10"/>
        <color rgb="FF000000"/>
        <rFont val="微軟正黑體"/>
        <family val="2"/>
        <charset val="136"/>
      </rPr>
      <t>高溫高壓閥</t>
    </r>
  </si>
  <si>
    <t>290383</t>
  </si>
  <si>
    <r>
      <rPr>
        <sz val="10"/>
        <color rgb="FF000000"/>
        <rFont val="微軟正黑體"/>
        <family val="2"/>
        <charset val="136"/>
      </rPr>
      <t>自動調整閥</t>
    </r>
  </si>
  <si>
    <t>290384</t>
  </si>
  <si>
    <r>
      <rPr>
        <sz val="10"/>
        <color rgb="FF000000"/>
        <rFont val="微軟正黑體"/>
        <family val="2"/>
        <charset val="136"/>
      </rPr>
      <t>給排水開閥及水龍頭</t>
    </r>
  </si>
  <si>
    <t>290385</t>
  </si>
  <si>
    <r>
      <rPr>
        <sz val="10"/>
        <color rgb="FF000000"/>
        <rFont val="微軟正黑體"/>
        <family val="2"/>
        <charset val="136"/>
      </rPr>
      <t>不銹鋼製一般用閥</t>
    </r>
  </si>
  <si>
    <t>290386</t>
  </si>
  <si>
    <r>
      <rPr>
        <sz val="10"/>
        <color rgb="FF000000"/>
        <rFont val="微軟正黑體"/>
        <family val="2"/>
        <charset val="136"/>
      </rPr>
      <t>鑄鋼製一般用閥</t>
    </r>
  </si>
  <si>
    <t>290387</t>
  </si>
  <si>
    <r>
      <rPr>
        <sz val="10"/>
        <color rgb="FF000000"/>
        <rFont val="微軟正黑體"/>
        <family val="2"/>
        <charset val="136"/>
      </rPr>
      <t>鍛鋼製一般用閥</t>
    </r>
  </si>
  <si>
    <t>290388</t>
  </si>
  <si>
    <r>
      <rPr>
        <sz val="10"/>
        <color rgb="FF000000"/>
        <rFont val="微軟正黑體"/>
        <family val="2"/>
        <charset val="136"/>
      </rPr>
      <t>鑄鐵製一般用閥</t>
    </r>
  </si>
  <si>
    <t>290389</t>
  </si>
  <si>
    <r>
      <rPr>
        <sz val="10"/>
        <color rgb="FF000000"/>
        <rFont val="微軟正黑體"/>
        <family val="2"/>
        <charset val="136"/>
      </rPr>
      <t>青銅、黃銅製一般用閥</t>
    </r>
  </si>
  <si>
    <t>290390</t>
  </si>
  <si>
    <r>
      <rPr>
        <sz val="10"/>
        <color rgb="FF000000"/>
        <rFont val="微軟正黑體"/>
        <family val="2"/>
        <charset val="136"/>
      </rPr>
      <t>活栓</t>
    </r>
  </si>
  <si>
    <t>290391</t>
  </si>
  <si>
    <r>
      <rPr>
        <sz val="10"/>
        <color rgb="FF000000"/>
        <rFont val="微軟正黑體"/>
        <family val="2"/>
        <charset val="136"/>
      </rPr>
      <t>角閥</t>
    </r>
  </si>
  <si>
    <t>290392</t>
  </si>
  <si>
    <r>
      <rPr>
        <sz val="10"/>
        <color rgb="FF000000"/>
        <rFont val="微軟正黑體"/>
        <family val="2"/>
        <charset val="136"/>
      </rPr>
      <t>活閥</t>
    </r>
  </si>
  <si>
    <t>290393</t>
  </si>
  <si>
    <r>
      <rPr>
        <sz val="10"/>
        <color rgb="FF000000"/>
        <rFont val="微軟正黑體"/>
        <family val="2"/>
        <charset val="136"/>
      </rPr>
      <t>止回閥</t>
    </r>
  </si>
  <si>
    <t>290394</t>
  </si>
  <si>
    <r>
      <rPr>
        <sz val="10"/>
        <color rgb="FF000000"/>
        <rFont val="微軟正黑體"/>
        <family val="2"/>
        <charset val="136"/>
      </rPr>
      <t>停止閥</t>
    </r>
  </si>
  <si>
    <t>290395</t>
  </si>
  <si>
    <r>
      <rPr>
        <sz val="10"/>
        <color rgb="FF000000"/>
        <rFont val="微軟正黑體"/>
        <family val="2"/>
        <charset val="136"/>
      </rPr>
      <t>針閥</t>
    </r>
  </si>
  <si>
    <t>290396</t>
  </si>
  <si>
    <r>
      <rPr>
        <sz val="10"/>
        <color rgb="FF000000"/>
        <rFont val="微軟正黑體"/>
        <family val="2"/>
        <charset val="136"/>
      </rPr>
      <t>球閥</t>
    </r>
  </si>
  <si>
    <t>290397</t>
  </si>
  <si>
    <r>
      <rPr>
        <sz val="10"/>
        <color rgb="FF000000"/>
        <rFont val="微軟正黑體"/>
        <family val="2"/>
        <charset val="136"/>
      </rPr>
      <t>球塞閥</t>
    </r>
  </si>
  <si>
    <t>290398</t>
  </si>
  <si>
    <r>
      <rPr>
        <sz val="10"/>
        <color rgb="FF000000"/>
        <rFont val="微軟正黑體"/>
        <family val="2"/>
        <charset val="136"/>
      </rPr>
      <t>中間閥</t>
    </r>
  </si>
  <si>
    <t>290399</t>
  </si>
  <si>
    <r>
      <rPr>
        <sz val="10"/>
        <color rgb="FF000000"/>
        <rFont val="微軟正黑體"/>
        <family val="2"/>
        <charset val="136"/>
      </rPr>
      <t>其他軸承</t>
    </r>
  </si>
  <si>
    <t>290400</t>
  </si>
  <si>
    <r>
      <rPr>
        <sz val="10"/>
        <color rgb="FF000000"/>
        <rFont val="微軟正黑體"/>
        <family val="2"/>
        <charset val="136"/>
      </rPr>
      <t>蝶閥</t>
    </r>
  </si>
  <si>
    <t>290401</t>
  </si>
  <si>
    <r>
      <rPr>
        <sz val="10"/>
        <color rgb="FF000000"/>
        <rFont val="微軟正黑體"/>
        <family val="2"/>
        <charset val="136"/>
      </rPr>
      <t>水面儀器閥</t>
    </r>
  </si>
  <si>
    <t>290402</t>
  </si>
  <si>
    <r>
      <rPr>
        <sz val="10"/>
        <color rgb="FF000000"/>
        <rFont val="微軟正黑體"/>
        <family val="2"/>
        <charset val="136"/>
      </rPr>
      <t>瓦斯壓力調整器</t>
    </r>
  </si>
  <si>
    <t>290403</t>
  </si>
  <si>
    <r>
      <rPr>
        <sz val="10"/>
        <color rgb="FF000000"/>
        <rFont val="微軟正黑體"/>
        <family val="2"/>
        <charset val="136"/>
      </rPr>
      <t>滅火噴口</t>
    </r>
  </si>
  <si>
    <t>290404</t>
  </si>
  <si>
    <r>
      <rPr>
        <sz val="10"/>
        <color rgb="FF000000"/>
        <rFont val="微軟正黑體"/>
        <family val="2"/>
        <charset val="136"/>
      </rPr>
      <t>各種閥及水龍頭零組件</t>
    </r>
  </si>
  <si>
    <t>290405</t>
  </si>
  <si>
    <r>
      <rPr>
        <sz val="10"/>
        <color rgb="FF000000"/>
        <rFont val="微軟正黑體"/>
        <family val="2"/>
        <charset val="136"/>
      </rPr>
      <t>滾珠軸承</t>
    </r>
  </si>
  <si>
    <t>290406</t>
  </si>
  <si>
    <r>
      <rPr>
        <sz val="10"/>
        <color rgb="FF000000"/>
        <rFont val="微軟正黑體"/>
        <family val="2"/>
        <charset val="136"/>
      </rPr>
      <t>偏心軸</t>
    </r>
  </si>
  <si>
    <t>290407</t>
  </si>
  <si>
    <r>
      <rPr>
        <sz val="10"/>
        <color rgb="FF000000"/>
        <rFont val="微軟正黑體"/>
        <family val="2"/>
        <charset val="136"/>
      </rPr>
      <t>曲柄軸</t>
    </r>
  </si>
  <si>
    <t>290408</t>
  </si>
  <si>
    <r>
      <rPr>
        <sz val="10"/>
        <color rgb="FF000000"/>
        <rFont val="微軟正黑體"/>
        <family val="2"/>
        <charset val="136"/>
      </rPr>
      <t>傳動軸</t>
    </r>
  </si>
  <si>
    <t>290409</t>
  </si>
  <si>
    <r>
      <rPr>
        <sz val="10"/>
        <color rgb="FF000000"/>
        <rFont val="微軟正黑體"/>
        <family val="2"/>
        <charset val="136"/>
      </rPr>
      <t>軸承蓋</t>
    </r>
  </si>
  <si>
    <t>290410</t>
  </si>
  <si>
    <r>
      <rPr>
        <sz val="10"/>
        <color rgb="FF000000"/>
        <rFont val="微軟正黑體"/>
        <family val="2"/>
        <charset val="136"/>
      </rPr>
      <t>閘閥</t>
    </r>
  </si>
  <si>
    <t>290411</t>
  </si>
  <si>
    <r>
      <rPr>
        <sz val="10"/>
        <color rgb="FF000000"/>
        <rFont val="微軟正黑體"/>
        <family val="2"/>
        <charset val="136"/>
      </rPr>
      <t>齒輪</t>
    </r>
  </si>
  <si>
    <t>290412</t>
  </si>
  <si>
    <r>
      <rPr>
        <sz val="10"/>
        <color rgb="FF000000"/>
        <rFont val="微軟正黑體"/>
        <family val="2"/>
        <charset val="136"/>
      </rPr>
      <t>齒輪減速機</t>
    </r>
  </si>
  <si>
    <t>290413</t>
  </si>
  <si>
    <r>
      <rPr>
        <sz val="10"/>
        <color rgb="FF000000"/>
        <rFont val="微軟正黑體"/>
        <family val="2"/>
        <charset val="136"/>
      </rPr>
      <t>齒輪變速箱</t>
    </r>
  </si>
  <si>
    <t>290414</t>
  </si>
  <si>
    <r>
      <rPr>
        <sz val="10"/>
        <color rgb="FF000000"/>
        <rFont val="微軟正黑體"/>
        <family val="2"/>
        <charset val="136"/>
      </rPr>
      <t>增減齒輪組</t>
    </r>
  </si>
  <si>
    <t>290415</t>
  </si>
  <si>
    <r>
      <rPr>
        <sz val="10"/>
        <color rgb="FF000000"/>
        <rFont val="微軟正黑體"/>
        <family val="2"/>
        <charset val="136"/>
      </rPr>
      <t>滾珠螺桿</t>
    </r>
  </si>
  <si>
    <t>290416</t>
  </si>
  <si>
    <r>
      <rPr>
        <sz val="10"/>
        <color rgb="FF000000"/>
        <rFont val="微軟正黑體"/>
        <family val="2"/>
        <charset val="136"/>
      </rPr>
      <t>線性滑軌</t>
    </r>
  </si>
  <si>
    <t>290417</t>
  </si>
  <si>
    <r>
      <rPr>
        <sz val="10"/>
        <color rgb="FF000000"/>
        <rFont val="微軟正黑體"/>
        <family val="2"/>
        <charset val="136"/>
      </rPr>
      <t>滑輪</t>
    </r>
  </si>
  <si>
    <t>290418</t>
  </si>
  <si>
    <r>
      <rPr>
        <sz val="10"/>
        <color rgb="FF000000"/>
        <rFont val="微軟正黑體"/>
        <family val="2"/>
        <charset val="136"/>
      </rPr>
      <t>凸輪</t>
    </r>
  </si>
  <si>
    <t>290419</t>
  </si>
  <si>
    <r>
      <rPr>
        <sz val="10"/>
        <color rgb="FF000000"/>
        <rFont val="微軟正黑體"/>
        <family val="2"/>
        <charset val="136"/>
      </rPr>
      <t>皮帶輪</t>
    </r>
  </si>
  <si>
    <t>290420</t>
  </si>
  <si>
    <r>
      <rPr>
        <sz val="10"/>
        <color rgb="FF000000"/>
        <rFont val="微軟正黑體"/>
        <family val="2"/>
        <charset val="136"/>
      </rPr>
      <t>時規皮帶</t>
    </r>
  </si>
  <si>
    <t>290421</t>
  </si>
  <si>
    <r>
      <rPr>
        <sz val="10"/>
        <color rgb="FF000000"/>
        <rFont val="微軟正黑體"/>
        <family val="2"/>
        <charset val="136"/>
      </rPr>
      <t>飛輪</t>
    </r>
  </si>
  <si>
    <t>290422</t>
  </si>
  <si>
    <r>
      <rPr>
        <sz val="10"/>
        <color rgb="FF000000"/>
        <rFont val="微軟正黑體"/>
        <family val="2"/>
        <charset val="136"/>
      </rPr>
      <t>剎車器</t>
    </r>
  </si>
  <si>
    <t>290423</t>
  </si>
  <si>
    <r>
      <rPr>
        <sz val="10"/>
        <color rgb="FF000000"/>
        <rFont val="微軟正黑體"/>
        <family val="2"/>
        <charset val="136"/>
      </rPr>
      <t>聯軸節</t>
    </r>
  </si>
  <si>
    <t>290424</t>
  </si>
  <si>
    <r>
      <rPr>
        <sz val="10"/>
        <color rgb="FF000000"/>
        <rFont val="微軟正黑體"/>
        <family val="2"/>
        <charset val="136"/>
      </rPr>
      <t>聯軸器</t>
    </r>
  </si>
  <si>
    <t>290425</t>
  </si>
  <si>
    <r>
      <rPr>
        <sz val="10"/>
        <color rgb="FF000000"/>
        <rFont val="微軟正黑體"/>
        <family val="2"/>
        <charset val="136"/>
      </rPr>
      <t>離合器</t>
    </r>
  </si>
  <si>
    <t>290426</t>
  </si>
  <si>
    <r>
      <rPr>
        <sz val="10"/>
        <color rgb="FF000000"/>
        <rFont val="微軟正黑體"/>
        <family val="2"/>
        <charset val="136"/>
      </rPr>
      <t>變速機</t>
    </r>
  </si>
  <si>
    <t>290427</t>
  </si>
  <si>
    <r>
      <rPr>
        <sz val="10"/>
        <color rgb="FF000000"/>
        <rFont val="微軟正黑體"/>
        <family val="2"/>
        <charset val="136"/>
      </rPr>
      <t>滾針</t>
    </r>
  </si>
  <si>
    <t>290428</t>
  </si>
  <si>
    <r>
      <rPr>
        <sz val="10"/>
        <color rgb="FF000000"/>
        <rFont val="微軟正黑體"/>
        <family val="2"/>
        <charset val="136"/>
      </rPr>
      <t>滾珠</t>
    </r>
  </si>
  <si>
    <t>290429</t>
  </si>
  <si>
    <r>
      <rPr>
        <sz val="10"/>
        <color rgb="FF000000"/>
        <rFont val="微軟正黑體"/>
        <family val="2"/>
        <charset val="136"/>
      </rPr>
      <t>機械軸封</t>
    </r>
  </si>
  <si>
    <t>290430</t>
  </si>
  <si>
    <r>
      <rPr>
        <sz val="10"/>
        <color rgb="FF000000"/>
        <rFont val="微軟正黑體"/>
        <family val="2"/>
        <charset val="136"/>
      </rPr>
      <t>機械槓桿</t>
    </r>
  </si>
  <si>
    <t>290431</t>
  </si>
  <si>
    <r>
      <rPr>
        <sz val="10"/>
        <color rgb="FF000000"/>
        <rFont val="微軟正黑體"/>
        <family val="2"/>
        <charset val="136"/>
      </rPr>
      <t>軸承、齒輪及動力傳動裝置加工</t>
    </r>
  </si>
  <si>
    <t>290433</t>
  </si>
  <si>
    <r>
      <rPr>
        <sz val="10"/>
        <color rgb="FF000000"/>
        <rFont val="微軟正黑體"/>
        <family val="2"/>
        <charset val="136"/>
      </rPr>
      <t>輸送設備</t>
    </r>
  </si>
  <si>
    <t>290434</t>
  </si>
  <si>
    <r>
      <rPr>
        <sz val="10"/>
        <color rgb="FF000000"/>
        <rFont val="微軟正黑體"/>
        <family val="2"/>
        <charset val="136"/>
      </rPr>
      <t>輸送機</t>
    </r>
  </si>
  <si>
    <t>290435</t>
  </si>
  <si>
    <r>
      <rPr>
        <sz val="10"/>
        <color rgb="FF000000"/>
        <rFont val="微軟正黑體"/>
        <family val="2"/>
        <charset val="136"/>
      </rPr>
      <t>氣動輸送管</t>
    </r>
  </si>
  <si>
    <t>290436</t>
  </si>
  <si>
    <r>
      <rPr>
        <sz val="10"/>
        <color rgb="FF000000"/>
        <rFont val="微軟正黑體"/>
        <family val="2"/>
        <charset val="136"/>
      </rPr>
      <t>起重機</t>
    </r>
  </si>
  <si>
    <t>290437</t>
  </si>
  <si>
    <r>
      <rPr>
        <sz val="10"/>
        <color rgb="FF000000"/>
        <rFont val="微軟正黑體"/>
        <family val="2"/>
        <charset val="136"/>
      </rPr>
      <t>吊重機</t>
    </r>
  </si>
  <si>
    <t>290438</t>
  </si>
  <si>
    <r>
      <rPr>
        <sz val="10"/>
        <color rgb="FF000000"/>
        <rFont val="微軟正黑體"/>
        <family val="2"/>
        <charset val="136"/>
      </rPr>
      <t>吊車</t>
    </r>
  </si>
  <si>
    <t>290439</t>
  </si>
  <si>
    <r>
      <rPr>
        <sz val="10"/>
        <color rgb="FF000000"/>
        <rFont val="微軟正黑體"/>
        <family val="2"/>
        <charset val="136"/>
      </rPr>
      <t>堆高機</t>
    </r>
  </si>
  <si>
    <t>290440</t>
  </si>
  <si>
    <r>
      <rPr>
        <sz val="10"/>
        <color rgb="FF000000"/>
        <rFont val="微軟正黑體"/>
        <family val="2"/>
        <charset val="136"/>
      </rPr>
      <t>升降梯、升降階梯</t>
    </r>
    <r>
      <rPr>
        <sz val="10"/>
        <color rgb="FF000000"/>
        <rFont val="Times New Roman"/>
        <family val="1"/>
      </rPr>
      <t>(</t>
    </r>
    <r>
      <rPr>
        <sz val="10"/>
        <color rgb="FF000000"/>
        <rFont val="微軟正黑體"/>
        <family val="2"/>
        <charset val="136"/>
      </rPr>
      <t>電梯、電扶梯</t>
    </r>
    <r>
      <rPr>
        <sz val="10"/>
        <color rgb="FF000000"/>
        <rFont val="Times New Roman"/>
        <family val="1"/>
      </rPr>
      <t>)</t>
    </r>
  </si>
  <si>
    <t>290441</t>
  </si>
  <si>
    <r>
      <rPr>
        <sz val="10"/>
        <color rgb="FF000000"/>
        <rFont val="微軟正黑體"/>
        <family val="2"/>
        <charset val="136"/>
      </rPr>
      <t>電梯</t>
    </r>
  </si>
  <si>
    <t>290442</t>
  </si>
  <si>
    <r>
      <rPr>
        <sz val="10"/>
        <color rgb="FF000000"/>
        <rFont val="微軟正黑體"/>
        <family val="2"/>
        <charset val="136"/>
      </rPr>
      <t>升降機</t>
    </r>
  </si>
  <si>
    <t>290443</t>
  </si>
  <si>
    <r>
      <rPr>
        <sz val="10"/>
        <color rgb="FF000000"/>
        <rFont val="微軟正黑體"/>
        <family val="2"/>
        <charset val="136"/>
      </rPr>
      <t>托板車</t>
    </r>
  </si>
  <si>
    <t>290444</t>
  </si>
  <si>
    <r>
      <rPr>
        <sz val="10"/>
        <color rgb="FF000000"/>
        <rFont val="微軟正黑體"/>
        <family val="2"/>
        <charset val="136"/>
      </rPr>
      <t>絞車</t>
    </r>
  </si>
  <si>
    <t>290445</t>
  </si>
  <si>
    <r>
      <rPr>
        <sz val="10"/>
        <color rgb="FF000000"/>
        <rFont val="微軟正黑體"/>
        <family val="2"/>
        <charset val="136"/>
      </rPr>
      <t>滑車</t>
    </r>
  </si>
  <si>
    <t>290446</t>
  </si>
  <si>
    <r>
      <rPr>
        <sz val="10"/>
        <color rgb="FF000000"/>
        <rFont val="微軟正黑體"/>
        <family val="2"/>
        <charset val="136"/>
      </rPr>
      <t>停車設備</t>
    </r>
  </si>
  <si>
    <t>290447</t>
  </si>
  <si>
    <r>
      <rPr>
        <sz val="10"/>
        <color rgb="FF000000"/>
        <rFont val="微軟正黑體"/>
        <family val="2"/>
        <charset val="136"/>
      </rPr>
      <t>機械式立體停車裝置</t>
    </r>
  </si>
  <si>
    <t>290448</t>
  </si>
  <si>
    <r>
      <rPr>
        <sz val="10"/>
        <color rgb="FF000000"/>
        <rFont val="微軟正黑體"/>
        <family val="2"/>
        <charset val="136"/>
      </rPr>
      <t>輸送機械設備加工</t>
    </r>
  </si>
  <si>
    <t>290452</t>
  </si>
  <si>
    <r>
      <rPr>
        <sz val="10"/>
        <color rgb="FF000000"/>
        <rFont val="微軟正黑體"/>
        <family val="2"/>
        <charset val="136"/>
      </rPr>
      <t>打字機</t>
    </r>
  </si>
  <si>
    <t>290453</t>
  </si>
  <si>
    <r>
      <rPr>
        <sz val="10"/>
        <color rgb="FF000000"/>
        <rFont val="微軟正黑體"/>
        <family val="2"/>
        <charset val="136"/>
      </rPr>
      <t>數鈔機</t>
    </r>
  </si>
  <si>
    <t>290454</t>
  </si>
  <si>
    <r>
      <rPr>
        <sz val="10"/>
        <color rgb="FF000000"/>
        <rFont val="微軟正黑體"/>
        <family val="2"/>
        <charset val="136"/>
      </rPr>
      <t>影印機</t>
    </r>
  </si>
  <si>
    <t>290455</t>
  </si>
  <si>
    <r>
      <rPr>
        <sz val="10"/>
        <color rgb="FF000000"/>
        <rFont val="微軟正黑體"/>
        <family val="2"/>
        <charset val="136"/>
      </rPr>
      <t>支票機</t>
    </r>
  </si>
  <si>
    <t>290456</t>
  </si>
  <si>
    <r>
      <rPr>
        <sz val="10"/>
        <color rgb="FF000000"/>
        <rFont val="微軟正黑體"/>
        <family val="2"/>
        <charset val="136"/>
      </rPr>
      <t>號碼機</t>
    </r>
  </si>
  <si>
    <t>290457</t>
  </si>
  <si>
    <r>
      <rPr>
        <sz val="10"/>
        <color rgb="FF000000"/>
        <rFont val="微軟正黑體"/>
        <family val="2"/>
        <charset val="136"/>
      </rPr>
      <t>日期機</t>
    </r>
  </si>
  <si>
    <t>290458</t>
  </si>
  <si>
    <r>
      <rPr>
        <sz val="10"/>
        <color rgb="FF000000"/>
        <rFont val="微軟正黑體"/>
        <family val="2"/>
        <charset val="136"/>
      </rPr>
      <t>切紙機</t>
    </r>
  </si>
  <si>
    <t>290459</t>
  </si>
  <si>
    <r>
      <rPr>
        <sz val="10"/>
        <color rgb="FF000000"/>
        <rFont val="微軟正黑體"/>
        <family val="2"/>
        <charset val="136"/>
      </rPr>
      <t>碎紙機</t>
    </r>
  </si>
  <si>
    <t>290460</t>
  </si>
  <si>
    <r>
      <rPr>
        <sz val="10"/>
        <color rgb="FF000000"/>
        <rFont val="微軟正黑體"/>
        <family val="2"/>
        <charset val="136"/>
      </rPr>
      <t>釘書機</t>
    </r>
  </si>
  <si>
    <t>290461</t>
  </si>
  <si>
    <r>
      <rPr>
        <sz val="10"/>
        <color rgb="FF000000"/>
        <rFont val="微軟正黑體"/>
        <family val="2"/>
        <charset val="136"/>
      </rPr>
      <t>收銀機</t>
    </r>
  </si>
  <si>
    <t>290462</t>
  </si>
  <si>
    <r>
      <rPr>
        <sz val="10"/>
        <color rgb="FF000000"/>
        <rFont val="微軟正黑體"/>
        <family val="2"/>
        <charset val="136"/>
      </rPr>
      <t>封信機</t>
    </r>
  </si>
  <si>
    <t>290463</t>
  </si>
  <si>
    <r>
      <rPr>
        <sz val="10"/>
        <color rgb="FF000000"/>
        <rFont val="微軟正黑體"/>
        <family val="2"/>
        <charset val="136"/>
      </rPr>
      <t>信件蓋印機</t>
    </r>
  </si>
  <si>
    <t>290464</t>
  </si>
  <si>
    <r>
      <rPr>
        <sz val="10"/>
        <color rgb="FF000000"/>
        <rFont val="微軟正黑體"/>
        <family val="2"/>
        <charset val="136"/>
      </rPr>
      <t>地址機</t>
    </r>
  </si>
  <si>
    <t>290465</t>
  </si>
  <si>
    <r>
      <rPr>
        <sz val="10"/>
        <color rgb="FF000000"/>
        <rFont val="微軟正黑體"/>
        <family val="2"/>
        <charset val="136"/>
      </rPr>
      <t>打孔機</t>
    </r>
  </si>
  <si>
    <t>290466</t>
  </si>
  <si>
    <r>
      <rPr>
        <sz val="10"/>
        <color rgb="FF000000"/>
        <rFont val="微軟正黑體"/>
        <family val="2"/>
        <charset val="136"/>
      </rPr>
      <t>印壓機</t>
    </r>
  </si>
  <si>
    <t>290467</t>
  </si>
  <si>
    <r>
      <rPr>
        <sz val="10"/>
        <color rgb="FF000000"/>
        <rFont val="微軟正黑體"/>
        <family val="2"/>
        <charset val="136"/>
      </rPr>
      <t>鉛筆刨機</t>
    </r>
  </si>
  <si>
    <t>290468</t>
  </si>
  <si>
    <r>
      <rPr>
        <sz val="10"/>
        <color rgb="FF000000"/>
        <rFont val="微軟正黑體"/>
        <family val="2"/>
        <charset val="136"/>
      </rPr>
      <t>點字機</t>
    </r>
  </si>
  <si>
    <t>290469</t>
  </si>
  <si>
    <r>
      <rPr>
        <sz val="10"/>
        <color rgb="FF000000"/>
        <rFont val="微軟正黑體"/>
        <family val="2"/>
        <charset val="136"/>
      </rPr>
      <t>事務機械加工</t>
    </r>
  </si>
  <si>
    <t>290471</t>
  </si>
  <si>
    <r>
      <rPr>
        <sz val="10"/>
        <color rgb="FF000000"/>
        <rFont val="微軟正黑體"/>
        <family val="2"/>
        <charset val="136"/>
      </rPr>
      <t>空氣污染防治及偵測檢驗設備</t>
    </r>
  </si>
  <si>
    <t>290472</t>
  </si>
  <si>
    <r>
      <rPr>
        <sz val="10"/>
        <color rgb="FF000000"/>
        <rFont val="微軟正黑體"/>
        <family val="2"/>
        <charset val="136"/>
      </rPr>
      <t>空氣污染防制設備</t>
    </r>
  </si>
  <si>
    <t>290473</t>
  </si>
  <si>
    <r>
      <rPr>
        <sz val="10"/>
        <color rgb="FF000000"/>
        <rFont val="微軟正黑體"/>
        <family val="2"/>
        <charset val="136"/>
      </rPr>
      <t>集塵器</t>
    </r>
  </si>
  <si>
    <t>290474</t>
  </si>
  <si>
    <r>
      <rPr>
        <sz val="10"/>
        <color rgb="FF000000"/>
        <rFont val="微軟正黑體"/>
        <family val="2"/>
        <charset val="136"/>
      </rPr>
      <t>廢水處理及偵測檢驗設備</t>
    </r>
  </si>
  <si>
    <t>290475</t>
  </si>
  <si>
    <r>
      <rPr>
        <sz val="10"/>
        <color rgb="FF000000"/>
        <rFont val="微軟正黑體"/>
        <family val="2"/>
        <charset val="136"/>
      </rPr>
      <t>水污染防治設備</t>
    </r>
  </si>
  <si>
    <t>290476</t>
  </si>
  <si>
    <r>
      <rPr>
        <sz val="10"/>
        <color rgb="FF000000"/>
        <rFont val="微軟正黑體"/>
        <family val="2"/>
        <charset val="136"/>
      </rPr>
      <t>廢（污）水處理設備</t>
    </r>
  </si>
  <si>
    <t>290477</t>
  </si>
  <si>
    <r>
      <rPr>
        <sz val="10"/>
        <color rgb="FF000000"/>
        <rFont val="微軟正黑體"/>
        <family val="2"/>
        <charset val="136"/>
      </rPr>
      <t>廢棄物處理及偵測檢驗設備</t>
    </r>
  </si>
  <si>
    <t>290478</t>
  </si>
  <si>
    <r>
      <rPr>
        <sz val="10"/>
        <color rgb="FF000000"/>
        <rFont val="微軟正黑體"/>
        <family val="2"/>
        <charset val="136"/>
      </rPr>
      <t>廢棄物處理設備</t>
    </r>
  </si>
  <si>
    <t>290479</t>
  </si>
  <si>
    <r>
      <rPr>
        <sz val="10"/>
        <color rgb="FF000000"/>
        <rFont val="微軟正黑體"/>
        <family val="2"/>
        <charset val="136"/>
      </rPr>
      <t>資源回收設備</t>
    </r>
  </si>
  <si>
    <t>290480</t>
  </si>
  <si>
    <r>
      <rPr>
        <sz val="10"/>
        <color rgb="FF000000"/>
        <rFont val="微軟正黑體"/>
        <family val="2"/>
        <charset val="136"/>
      </rPr>
      <t>噪音防治及偵測檢驗設備</t>
    </r>
  </si>
  <si>
    <t>290481</t>
  </si>
  <si>
    <r>
      <rPr>
        <sz val="10"/>
        <color rgb="FF000000"/>
        <rFont val="微軟正黑體"/>
        <family val="2"/>
        <charset val="136"/>
      </rPr>
      <t>噪音防制設備</t>
    </r>
  </si>
  <si>
    <t>290482</t>
  </si>
  <si>
    <r>
      <rPr>
        <sz val="10"/>
        <color rgb="FF000000"/>
        <rFont val="微軟正黑體"/>
        <family val="2"/>
        <charset val="136"/>
      </rPr>
      <t>振動防制設備</t>
    </r>
  </si>
  <si>
    <t>290483</t>
  </si>
  <si>
    <r>
      <rPr>
        <sz val="10"/>
        <color rgb="FF000000"/>
        <rFont val="微軟正黑體"/>
        <family val="2"/>
        <charset val="136"/>
      </rPr>
      <t>土壤污染防治設備</t>
    </r>
  </si>
  <si>
    <t>290484</t>
  </si>
  <si>
    <r>
      <rPr>
        <sz val="10"/>
        <color rgb="FF000000"/>
        <rFont val="微軟正黑體"/>
        <family val="2"/>
        <charset val="136"/>
      </rPr>
      <t>污染防治設備加工</t>
    </r>
  </si>
  <si>
    <t>290486</t>
  </si>
  <si>
    <r>
      <rPr>
        <sz val="10"/>
        <color rgb="FF000000"/>
        <rFont val="微軟正黑體"/>
        <family val="2"/>
        <charset val="136"/>
      </rPr>
      <t>氣動手工具</t>
    </r>
  </si>
  <si>
    <t>290487</t>
  </si>
  <si>
    <r>
      <rPr>
        <sz val="10"/>
        <color rgb="FF000000"/>
        <rFont val="微軟正黑體"/>
        <family val="2"/>
        <charset val="136"/>
      </rPr>
      <t>手提氣鑽</t>
    </r>
  </si>
  <si>
    <t>290488</t>
  </si>
  <si>
    <r>
      <rPr>
        <sz val="10"/>
        <color rgb="FF000000"/>
        <rFont val="微軟正黑體"/>
        <family val="2"/>
        <charset val="136"/>
      </rPr>
      <t>手提氣動剪</t>
    </r>
  </si>
  <si>
    <t>290489</t>
  </si>
  <si>
    <r>
      <rPr>
        <sz val="10"/>
        <color rgb="FF000000"/>
        <rFont val="微軟正黑體"/>
        <family val="2"/>
        <charset val="136"/>
      </rPr>
      <t>手提氣動起子</t>
    </r>
  </si>
  <si>
    <t>290490</t>
  </si>
  <si>
    <r>
      <rPr>
        <sz val="10"/>
        <color rgb="FF000000"/>
        <rFont val="微軟正黑體"/>
        <family val="2"/>
        <charset val="136"/>
      </rPr>
      <t>手提氣動鉚釘機</t>
    </r>
  </si>
  <si>
    <t>290491</t>
  </si>
  <si>
    <r>
      <rPr>
        <sz val="10"/>
        <color rgb="FF000000"/>
        <rFont val="微軟正黑體"/>
        <family val="2"/>
        <charset val="136"/>
      </rPr>
      <t>手提氣動打釘機</t>
    </r>
  </si>
  <si>
    <t>290492</t>
  </si>
  <si>
    <r>
      <rPr>
        <sz val="10"/>
        <color rgb="FF000000"/>
        <rFont val="微軟正黑體"/>
        <family val="2"/>
        <charset val="136"/>
      </rPr>
      <t>手提氣動拋光機</t>
    </r>
  </si>
  <si>
    <t>290493</t>
  </si>
  <si>
    <r>
      <rPr>
        <sz val="10"/>
        <color rgb="FF000000"/>
        <rFont val="微軟正黑體"/>
        <family val="2"/>
        <charset val="136"/>
      </rPr>
      <t>手提氣動磨輪機</t>
    </r>
  </si>
  <si>
    <t>290494</t>
  </si>
  <si>
    <r>
      <rPr>
        <sz val="10"/>
        <color rgb="FF000000"/>
        <rFont val="微軟正黑體"/>
        <family val="2"/>
        <charset val="136"/>
      </rPr>
      <t>手提氣動研磨機</t>
    </r>
  </si>
  <si>
    <t>290495</t>
  </si>
  <si>
    <r>
      <rPr>
        <sz val="10"/>
        <color rgb="FF000000"/>
        <rFont val="微軟正黑體"/>
        <family val="2"/>
        <charset val="136"/>
      </rPr>
      <t>手提氣動套筒扳手</t>
    </r>
  </si>
  <si>
    <t>290496</t>
  </si>
  <si>
    <r>
      <rPr>
        <sz val="10"/>
        <color rgb="FF000000"/>
        <rFont val="微軟正黑體"/>
        <family val="2"/>
        <charset val="136"/>
      </rPr>
      <t>手提電鑽</t>
    </r>
    <r>
      <rPr>
        <sz val="10"/>
        <color rgb="FF000000"/>
        <rFont val="Times New Roman"/>
        <family val="1"/>
      </rPr>
      <t>(</t>
    </r>
    <r>
      <rPr>
        <sz val="10"/>
        <color rgb="FF000000"/>
        <rFont val="微軟正黑體"/>
        <family val="2"/>
        <charset val="136"/>
      </rPr>
      <t>鉆</t>
    </r>
    <r>
      <rPr>
        <sz val="10"/>
        <color rgb="FF000000"/>
        <rFont val="Times New Roman"/>
        <family val="1"/>
      </rPr>
      <t>)</t>
    </r>
  </si>
  <si>
    <t>290497</t>
  </si>
  <si>
    <r>
      <rPr>
        <sz val="10"/>
        <color rgb="FF000000"/>
        <rFont val="微軟正黑體"/>
        <family val="2"/>
        <charset val="136"/>
      </rPr>
      <t>手提電鑽夾頭</t>
    </r>
  </si>
  <si>
    <t>290498</t>
  </si>
  <si>
    <r>
      <rPr>
        <sz val="10"/>
        <color rgb="FF000000"/>
        <rFont val="微軟正黑體"/>
        <family val="2"/>
        <charset val="136"/>
      </rPr>
      <t>手提電剪</t>
    </r>
  </si>
  <si>
    <t>290499</t>
  </si>
  <si>
    <r>
      <rPr>
        <sz val="10"/>
        <color rgb="FF000000"/>
        <rFont val="微軟正黑體"/>
        <family val="2"/>
        <charset val="136"/>
      </rPr>
      <t>其他電動手工具及零組件</t>
    </r>
  </si>
  <si>
    <t>290500</t>
  </si>
  <si>
    <r>
      <rPr>
        <sz val="10"/>
        <color rgb="FF000000"/>
        <rFont val="微軟正黑體"/>
        <family val="2"/>
        <charset val="136"/>
      </rPr>
      <t>手提電動研磨機</t>
    </r>
  </si>
  <si>
    <t>290501</t>
  </si>
  <si>
    <r>
      <rPr>
        <sz val="10"/>
        <color rgb="FF000000"/>
        <rFont val="微軟正黑體"/>
        <family val="2"/>
        <charset val="136"/>
      </rPr>
      <t>手提電動拋光機</t>
    </r>
  </si>
  <si>
    <t>290502</t>
  </si>
  <si>
    <r>
      <rPr>
        <sz val="10"/>
        <color rgb="FF000000"/>
        <rFont val="微軟正黑體"/>
        <family val="2"/>
        <charset val="136"/>
      </rPr>
      <t>充電式手提電鉆</t>
    </r>
  </si>
  <si>
    <t>290503</t>
  </si>
  <si>
    <r>
      <rPr>
        <sz val="10"/>
        <color rgb="FF000000"/>
        <rFont val="微軟正黑體"/>
        <family val="2"/>
        <charset val="136"/>
      </rPr>
      <t>手提電鋸</t>
    </r>
    <r>
      <rPr>
        <sz val="10"/>
        <color rgb="FF000000"/>
        <rFont val="Times New Roman"/>
        <family val="1"/>
      </rPr>
      <t>(</t>
    </r>
    <r>
      <rPr>
        <sz val="10"/>
        <color rgb="FF000000"/>
        <rFont val="微軟正黑體"/>
        <family val="2"/>
        <charset val="136"/>
      </rPr>
      <t>含桌上型</t>
    </r>
    <r>
      <rPr>
        <sz val="10"/>
        <color rgb="FF000000"/>
        <rFont val="Times New Roman"/>
        <family val="1"/>
      </rPr>
      <t>)</t>
    </r>
  </si>
  <si>
    <t>290504</t>
  </si>
  <si>
    <r>
      <rPr>
        <sz val="10"/>
        <color rgb="FF000000"/>
        <rFont val="微軟正黑體"/>
        <family val="2"/>
        <charset val="136"/>
      </rPr>
      <t>手提電動雕刻機</t>
    </r>
  </si>
  <si>
    <t>290505</t>
  </si>
  <si>
    <r>
      <rPr>
        <sz val="10"/>
        <color rgb="FF000000"/>
        <rFont val="微軟正黑體"/>
        <family val="2"/>
        <charset val="136"/>
      </rPr>
      <t>手提電動圓盤磨輪機</t>
    </r>
  </si>
  <si>
    <t>290506</t>
  </si>
  <si>
    <r>
      <rPr>
        <sz val="10"/>
        <color rgb="FF000000"/>
        <rFont val="微軟正黑體"/>
        <family val="2"/>
        <charset val="136"/>
      </rPr>
      <t>手提電動起子</t>
    </r>
  </si>
  <si>
    <t>290507</t>
  </si>
  <si>
    <r>
      <rPr>
        <sz val="10"/>
        <color rgb="FF000000"/>
        <rFont val="微軟正黑體"/>
        <family val="2"/>
        <charset val="136"/>
      </rPr>
      <t>治具、夾具</t>
    </r>
  </si>
  <si>
    <t>290508</t>
  </si>
  <si>
    <r>
      <rPr>
        <sz val="10"/>
        <color rgb="FF000000"/>
        <rFont val="微軟正黑體"/>
        <family val="2"/>
        <charset val="136"/>
      </rPr>
      <t>手工具機加工</t>
    </r>
  </si>
  <si>
    <t>290509</t>
  </si>
  <si>
    <r>
      <rPr>
        <sz val="10"/>
        <color rgb="FF000000"/>
        <rFont val="微軟正黑體"/>
        <family val="2"/>
        <charset val="136"/>
      </rPr>
      <t>雷射加工機</t>
    </r>
  </si>
  <si>
    <t>290510</t>
  </si>
  <si>
    <r>
      <rPr>
        <sz val="10"/>
        <color rgb="FF000000"/>
        <rFont val="微軟正黑體"/>
        <family val="2"/>
        <charset val="136"/>
      </rPr>
      <t>超音波加工機</t>
    </r>
  </si>
  <si>
    <t>290511</t>
  </si>
  <si>
    <r>
      <rPr>
        <sz val="10"/>
        <color rgb="FF000000"/>
        <rFont val="微軟正黑體"/>
        <family val="2"/>
        <charset val="136"/>
      </rPr>
      <t>高週波加工機</t>
    </r>
  </si>
  <si>
    <t>290512</t>
  </si>
  <si>
    <r>
      <rPr>
        <sz val="10"/>
        <color rgb="FF000000"/>
        <rFont val="微軟正黑體"/>
        <family val="2"/>
        <charset val="136"/>
      </rPr>
      <t>ＮＣ放電加工機</t>
    </r>
  </si>
  <si>
    <t>290513</t>
  </si>
  <si>
    <r>
      <rPr>
        <sz val="10"/>
        <color rgb="FF000000"/>
        <rFont val="微軟正黑體"/>
        <family val="2"/>
        <charset val="136"/>
      </rPr>
      <t>線切割放電加工機</t>
    </r>
  </si>
  <si>
    <t>290514</t>
  </si>
  <si>
    <r>
      <rPr>
        <sz val="10"/>
        <color rgb="FF000000"/>
        <rFont val="微軟正黑體"/>
        <family val="2"/>
        <charset val="136"/>
      </rPr>
      <t>非傳統加工設備零組件</t>
    </r>
  </si>
  <si>
    <t>290515</t>
  </si>
  <si>
    <r>
      <rPr>
        <sz val="10"/>
        <color rgb="FF000000"/>
        <rFont val="微軟正黑體"/>
        <family val="2"/>
        <charset val="136"/>
      </rPr>
      <t>非傳統加工設備加工</t>
    </r>
  </si>
  <si>
    <t>290517</t>
  </si>
  <si>
    <r>
      <rPr>
        <sz val="10"/>
        <color rgb="FF000000"/>
        <rFont val="微軟正黑體"/>
        <family val="2"/>
        <charset val="136"/>
      </rPr>
      <t>外包裝機械</t>
    </r>
  </si>
  <si>
    <t>290518</t>
  </si>
  <si>
    <r>
      <rPr>
        <sz val="10"/>
        <color rgb="FF000000"/>
        <rFont val="微軟正黑體"/>
        <family val="2"/>
        <charset val="136"/>
      </rPr>
      <t>內包裝機械</t>
    </r>
  </si>
  <si>
    <t>290519</t>
  </si>
  <si>
    <r>
      <rPr>
        <sz val="10"/>
        <color rgb="FF000000"/>
        <rFont val="微軟正黑體"/>
        <family val="2"/>
        <charset val="136"/>
      </rPr>
      <t>個裝包裝機械</t>
    </r>
  </si>
  <si>
    <t>290520</t>
  </si>
  <si>
    <r>
      <rPr>
        <sz val="10"/>
        <color rgb="FF000000"/>
        <rFont val="微軟正黑體"/>
        <family val="2"/>
        <charset val="136"/>
      </rPr>
      <t>包裝相關性機械</t>
    </r>
  </si>
  <si>
    <t>290521</t>
  </si>
  <si>
    <r>
      <rPr>
        <sz val="10"/>
        <color rgb="FF000000"/>
        <rFont val="微軟正黑體"/>
        <family val="2"/>
        <charset val="136"/>
      </rPr>
      <t>包裝機械零件</t>
    </r>
  </si>
  <si>
    <t>290522</t>
  </si>
  <si>
    <r>
      <rPr>
        <sz val="10"/>
        <color rgb="FF000000"/>
        <rFont val="微軟正黑體"/>
        <family val="2"/>
        <charset val="136"/>
      </rPr>
      <t>包裝機械加工</t>
    </r>
  </si>
  <si>
    <t>290523</t>
  </si>
  <si>
    <r>
      <rPr>
        <sz val="10"/>
        <color rgb="FF000000"/>
        <rFont val="微軟正黑體"/>
        <family val="2"/>
        <charset val="136"/>
      </rPr>
      <t>飲水機</t>
    </r>
    <r>
      <rPr>
        <sz val="10"/>
        <color rgb="FF000000"/>
        <rFont val="Times New Roman"/>
        <family val="1"/>
      </rPr>
      <t>(</t>
    </r>
    <r>
      <rPr>
        <sz val="10"/>
        <color rgb="FF000000"/>
        <rFont val="微軟正黑體"/>
        <family val="2"/>
        <charset val="136"/>
      </rPr>
      <t>包括開飲機</t>
    </r>
    <r>
      <rPr>
        <sz val="10"/>
        <color rgb="FF000000"/>
        <rFont val="Times New Roman"/>
        <family val="1"/>
      </rPr>
      <t>)</t>
    </r>
  </si>
  <si>
    <t>290524</t>
  </si>
  <si>
    <r>
      <rPr>
        <sz val="10"/>
        <color rgb="FF000000"/>
        <rFont val="微軟正黑體"/>
        <family val="2"/>
        <charset val="136"/>
      </rPr>
      <t>飲用水設備零組件</t>
    </r>
  </si>
  <si>
    <t>290525</t>
  </si>
  <si>
    <r>
      <rPr>
        <sz val="10"/>
        <color rgb="FF000000"/>
        <rFont val="微軟正黑體"/>
        <family val="2"/>
        <charset val="136"/>
      </rPr>
      <t>飲用水設備加工</t>
    </r>
  </si>
  <si>
    <t>290527</t>
  </si>
  <si>
    <r>
      <rPr>
        <sz val="10"/>
        <color rgb="FF000000"/>
        <rFont val="微軟正黑體"/>
        <family val="2"/>
        <charset val="136"/>
      </rPr>
      <t>工業用抽風、通風機</t>
    </r>
  </si>
  <si>
    <t>290528</t>
  </si>
  <si>
    <r>
      <rPr>
        <sz val="10"/>
        <color rgb="FF000000"/>
        <rFont val="微軟正黑體"/>
        <family val="2"/>
        <charset val="136"/>
      </rPr>
      <t>鼓風機</t>
    </r>
  </si>
  <si>
    <t>290529</t>
  </si>
  <si>
    <r>
      <rPr>
        <sz val="10"/>
        <color rgb="FF000000"/>
        <rFont val="微軟正黑體"/>
        <family val="2"/>
        <charset val="136"/>
      </rPr>
      <t>機器手臂</t>
    </r>
  </si>
  <si>
    <t>290530</t>
  </si>
  <si>
    <r>
      <rPr>
        <sz val="10"/>
        <color rgb="FF000000"/>
        <rFont val="微軟正黑體"/>
        <family val="2"/>
        <charset val="136"/>
      </rPr>
      <t>工業機器人</t>
    </r>
  </si>
  <si>
    <t>290531</t>
  </si>
  <si>
    <r>
      <rPr>
        <sz val="10"/>
        <color rgb="FF000000"/>
        <rFont val="微軟正黑體"/>
        <family val="2"/>
        <charset val="136"/>
      </rPr>
      <t>服務型機器人</t>
    </r>
  </si>
  <si>
    <t>290533</t>
  </si>
  <si>
    <r>
      <rPr>
        <sz val="10"/>
        <color rgb="FF000000"/>
        <rFont val="微軟正黑體"/>
        <family val="2"/>
        <charset val="136"/>
      </rPr>
      <t>滅火器</t>
    </r>
  </si>
  <si>
    <t>290534</t>
  </si>
  <si>
    <r>
      <rPr>
        <sz val="10"/>
        <color rgb="FF000000"/>
        <rFont val="微軟正黑體"/>
        <family val="2"/>
        <charset val="136"/>
      </rPr>
      <t>消防設備</t>
    </r>
    <r>
      <rPr>
        <sz val="10"/>
        <color rgb="FF000000"/>
        <rFont val="Times New Roman"/>
        <family val="1"/>
      </rPr>
      <t>(</t>
    </r>
    <r>
      <rPr>
        <sz val="10"/>
        <color rgb="FF000000"/>
        <rFont val="微軟正黑體"/>
        <family val="2"/>
        <charset val="136"/>
      </rPr>
      <t>滅火器除外</t>
    </r>
    <r>
      <rPr>
        <sz val="10"/>
        <color rgb="FF000000"/>
        <rFont val="Times New Roman"/>
        <family val="1"/>
      </rPr>
      <t>)</t>
    </r>
  </si>
  <si>
    <t>290535</t>
  </si>
  <si>
    <r>
      <rPr>
        <sz val="10"/>
        <color rgb="FF000000"/>
        <rFont val="微軟正黑體"/>
        <family val="2"/>
        <charset val="136"/>
      </rPr>
      <t>中央系統冷氣機</t>
    </r>
  </si>
  <si>
    <t>290536</t>
  </si>
  <si>
    <r>
      <rPr>
        <sz val="10"/>
        <color rgb="FF000000"/>
        <rFont val="微軟正黑體"/>
        <family val="2"/>
        <charset val="136"/>
      </rPr>
      <t>自動販賣機</t>
    </r>
  </si>
  <si>
    <t>290537</t>
  </si>
  <si>
    <r>
      <rPr>
        <sz val="10"/>
        <color rgb="FF000000"/>
        <rFont val="微軟正黑體"/>
        <family val="2"/>
        <charset val="136"/>
      </rPr>
      <t>冷凍庫、櫃</t>
    </r>
  </si>
  <si>
    <t>290538</t>
  </si>
  <si>
    <r>
      <rPr>
        <sz val="10"/>
        <color rgb="FF000000"/>
        <rFont val="微軟正黑體"/>
        <family val="2"/>
        <charset val="136"/>
      </rPr>
      <t>工業用冷凍空調設備</t>
    </r>
  </si>
  <si>
    <t>290539</t>
  </si>
  <si>
    <r>
      <rPr>
        <sz val="10"/>
        <color rgb="FF000000"/>
        <rFont val="微軟正黑體"/>
        <family val="2"/>
        <charset val="136"/>
      </rPr>
      <t>商用冷凍冷藏展示櫃</t>
    </r>
  </si>
  <si>
    <t>290540</t>
  </si>
  <si>
    <r>
      <rPr>
        <sz val="10"/>
        <color rgb="FF000000"/>
        <rFont val="微軟正黑體"/>
        <family val="2"/>
        <charset val="136"/>
      </rPr>
      <t>熱交換器</t>
    </r>
  </si>
  <si>
    <t>290541</t>
  </si>
  <si>
    <r>
      <rPr>
        <sz val="10"/>
        <color rgb="FF000000"/>
        <rFont val="微軟正黑體"/>
        <family val="2"/>
        <charset val="136"/>
      </rPr>
      <t>工業用爐</t>
    </r>
  </si>
  <si>
    <t>290542</t>
  </si>
  <si>
    <r>
      <rPr>
        <sz val="10"/>
        <color rgb="FF000000"/>
        <rFont val="微軟正黑體"/>
        <family val="2"/>
        <charset val="136"/>
      </rPr>
      <t>自動充氣機</t>
    </r>
  </si>
  <si>
    <t>290543</t>
  </si>
  <si>
    <r>
      <rPr>
        <sz val="10"/>
        <color rgb="FF000000"/>
        <rFont val="微軟正黑體"/>
        <family val="2"/>
        <charset val="136"/>
      </rPr>
      <t>抽風機</t>
    </r>
  </si>
  <si>
    <t>290544</t>
  </si>
  <si>
    <r>
      <rPr>
        <sz val="10"/>
        <color rgb="FF000000"/>
        <rFont val="微軟正黑體"/>
        <family val="2"/>
        <charset val="136"/>
      </rPr>
      <t>油槍</t>
    </r>
  </si>
  <si>
    <t>290545</t>
  </si>
  <si>
    <r>
      <rPr>
        <sz val="10"/>
        <color rgb="FF000000"/>
        <rFont val="微軟正黑體"/>
        <family val="2"/>
        <charset val="136"/>
      </rPr>
      <t>非家用飲水設備</t>
    </r>
  </si>
  <si>
    <t>290546</t>
  </si>
  <si>
    <r>
      <rPr>
        <sz val="10"/>
        <color rgb="FF000000"/>
        <rFont val="微軟正黑體"/>
        <family val="2"/>
        <charset val="136"/>
      </rPr>
      <t>非電動熔接及焊接設備</t>
    </r>
  </si>
  <si>
    <t>290547</t>
  </si>
  <si>
    <r>
      <rPr>
        <sz val="10"/>
        <color rgb="FF000000"/>
        <rFont val="微軟正黑體"/>
        <family val="2"/>
        <charset val="136"/>
      </rPr>
      <t>計數秤</t>
    </r>
  </si>
  <si>
    <t>290548</t>
  </si>
  <si>
    <r>
      <rPr>
        <sz val="10"/>
        <color rgb="FF000000"/>
        <rFont val="微軟正黑體"/>
        <family val="2"/>
        <charset val="136"/>
      </rPr>
      <t>氣體產生器</t>
    </r>
  </si>
  <si>
    <t>290549</t>
  </si>
  <si>
    <r>
      <rPr>
        <sz val="10"/>
        <color rgb="FF000000"/>
        <rFont val="微軟正黑體"/>
        <family val="2"/>
        <charset val="136"/>
      </rPr>
      <t>常用天平</t>
    </r>
  </si>
  <si>
    <t>290550</t>
  </si>
  <si>
    <r>
      <rPr>
        <sz val="10"/>
        <color rgb="FF000000"/>
        <rFont val="微軟正黑體"/>
        <family val="2"/>
        <charset val="136"/>
      </rPr>
      <t>液體過濾或淨化設備</t>
    </r>
  </si>
  <si>
    <t>290551</t>
  </si>
  <si>
    <r>
      <rPr>
        <sz val="10"/>
        <color rgb="FF000000"/>
        <rFont val="微軟正黑體"/>
        <family val="2"/>
        <charset val="136"/>
      </rPr>
      <t>滑油槍</t>
    </r>
  </si>
  <si>
    <t>290552</t>
  </si>
  <si>
    <r>
      <rPr>
        <sz val="10"/>
        <color rgb="FF000000"/>
        <rFont val="微軟正黑體"/>
        <family val="2"/>
        <charset val="136"/>
      </rPr>
      <t>蒸氣清潔機</t>
    </r>
  </si>
  <si>
    <t>290553</t>
  </si>
  <si>
    <r>
      <rPr>
        <sz val="10"/>
        <color rgb="FF000000"/>
        <rFont val="微軟正黑體"/>
        <family val="2"/>
        <charset val="136"/>
      </rPr>
      <t>蒸餾或精餾設備</t>
    </r>
  </si>
  <si>
    <t>290554</t>
  </si>
  <si>
    <r>
      <rPr>
        <sz val="10"/>
        <color rgb="FF000000"/>
        <rFont val="微軟正黑體"/>
        <family val="2"/>
        <charset val="136"/>
      </rPr>
      <t>噴槍</t>
    </r>
  </si>
  <si>
    <t>290555</t>
  </si>
  <si>
    <r>
      <rPr>
        <sz val="10"/>
        <color rgb="FF000000"/>
        <rFont val="微軟正黑體"/>
        <family val="2"/>
        <charset val="136"/>
      </rPr>
      <t>噴漆機</t>
    </r>
  </si>
  <si>
    <t>290556</t>
  </si>
  <si>
    <r>
      <rPr>
        <sz val="10"/>
        <color rgb="FF000000"/>
        <rFont val="微軟正黑體"/>
        <family val="2"/>
        <charset val="136"/>
      </rPr>
      <t>噴砂機</t>
    </r>
  </si>
  <si>
    <t>290557</t>
  </si>
  <si>
    <r>
      <rPr>
        <sz val="10"/>
        <color rgb="FF000000"/>
        <rFont val="微軟正黑體"/>
        <family val="2"/>
        <charset val="136"/>
      </rPr>
      <t>標籤機</t>
    </r>
  </si>
  <si>
    <t>290558</t>
  </si>
  <si>
    <r>
      <rPr>
        <sz val="10"/>
        <color rgb="FF000000"/>
        <rFont val="微軟正黑體"/>
        <family val="2"/>
        <charset val="136"/>
      </rPr>
      <t>磅秤或地磅</t>
    </r>
  </si>
  <si>
    <t>290599</t>
  </si>
  <si>
    <r>
      <rPr>
        <sz val="10"/>
        <color rgb="FF000000"/>
        <rFont val="微軟正黑體"/>
        <family val="2"/>
        <charset val="136"/>
      </rPr>
      <t>其他車床</t>
    </r>
  </si>
  <si>
    <t>290699</t>
  </si>
  <si>
    <r>
      <rPr>
        <sz val="10"/>
        <color rgb="FF000000"/>
        <rFont val="微軟正黑體"/>
        <family val="2"/>
        <charset val="136"/>
      </rPr>
      <t>其他鑽床</t>
    </r>
  </si>
  <si>
    <t>290799</t>
  </si>
  <si>
    <r>
      <rPr>
        <sz val="10"/>
        <color rgb="FF000000"/>
        <rFont val="微軟正黑體"/>
        <family val="2"/>
        <charset val="136"/>
      </rPr>
      <t>其他銑床</t>
    </r>
  </si>
  <si>
    <t>290899</t>
  </si>
  <si>
    <r>
      <rPr>
        <sz val="10"/>
        <color rgb="FF000000"/>
        <rFont val="微軟正黑體"/>
        <family val="2"/>
        <charset val="136"/>
      </rPr>
      <t>其他搪床</t>
    </r>
  </si>
  <si>
    <t>290999</t>
  </si>
  <si>
    <r>
      <rPr>
        <sz val="10"/>
        <color rgb="FF000000"/>
        <rFont val="微軟正黑體"/>
        <family val="2"/>
        <charset val="136"/>
      </rPr>
      <t>其他磨床</t>
    </r>
  </si>
  <si>
    <t>291099</t>
  </si>
  <si>
    <r>
      <rPr>
        <sz val="10"/>
        <color rgb="FF000000"/>
        <rFont val="微軟正黑體"/>
        <family val="2"/>
        <charset val="136"/>
      </rPr>
      <t>其他ＮＣ工具機</t>
    </r>
  </si>
  <si>
    <t>291199</t>
  </si>
  <si>
    <r>
      <rPr>
        <sz val="10"/>
        <color rgb="FF000000"/>
        <rFont val="微軟正黑體"/>
        <family val="2"/>
        <charset val="136"/>
      </rPr>
      <t>其他切削工具機</t>
    </r>
  </si>
  <si>
    <t>291299</t>
  </si>
  <si>
    <r>
      <rPr>
        <sz val="10"/>
        <color rgb="FF000000"/>
        <rFont val="微軟正黑體"/>
        <family val="2"/>
        <charset val="136"/>
      </rPr>
      <t>其他金屬成型機</t>
    </r>
  </si>
  <si>
    <t>291399</t>
  </si>
  <si>
    <r>
      <rPr>
        <sz val="10"/>
        <color rgb="FF000000"/>
        <rFont val="微軟正黑體"/>
        <family val="2"/>
        <charset val="136"/>
      </rPr>
      <t>其他銲接切割機械</t>
    </r>
  </si>
  <si>
    <t>291499</t>
  </si>
  <si>
    <r>
      <rPr>
        <sz val="10"/>
        <color rgb="FF000000"/>
        <rFont val="微軟正黑體"/>
        <family val="2"/>
        <charset val="136"/>
      </rPr>
      <t>其他金屬加工用機械零組件</t>
    </r>
  </si>
  <si>
    <t>291599</t>
  </si>
  <si>
    <r>
      <rPr>
        <sz val="10"/>
        <color rgb="FF000000"/>
        <rFont val="微軟正黑體"/>
        <family val="2"/>
        <charset val="136"/>
      </rPr>
      <t>其他金屬加工用機械加工</t>
    </r>
  </si>
  <si>
    <t>291699</t>
  </si>
  <si>
    <r>
      <rPr>
        <sz val="10"/>
        <color rgb="FF000000"/>
        <rFont val="微軟正黑體"/>
        <family val="2"/>
        <charset val="136"/>
      </rPr>
      <t>其他整地播種機械</t>
    </r>
  </si>
  <si>
    <t>291799</t>
  </si>
  <si>
    <r>
      <rPr>
        <sz val="10"/>
        <color rgb="FF000000"/>
        <rFont val="微軟正黑體"/>
        <family val="2"/>
        <charset val="136"/>
      </rPr>
      <t>其他農業管理機械</t>
    </r>
  </si>
  <si>
    <t>291899</t>
  </si>
  <si>
    <r>
      <rPr>
        <sz val="10"/>
        <color rgb="FF000000"/>
        <rFont val="微軟正黑體"/>
        <family val="2"/>
        <charset val="136"/>
      </rPr>
      <t>其他農用機械</t>
    </r>
  </si>
  <si>
    <t>291999</t>
  </si>
  <si>
    <r>
      <rPr>
        <sz val="10"/>
        <color rgb="FF000000"/>
        <rFont val="微軟正黑體"/>
        <family val="2"/>
        <charset val="136"/>
      </rPr>
      <t>其他建築機械及零組件</t>
    </r>
  </si>
  <si>
    <t>292099</t>
  </si>
  <si>
    <r>
      <rPr>
        <sz val="10"/>
        <color rgb="FF000000"/>
        <rFont val="微軟正黑體"/>
        <family val="2"/>
        <charset val="136"/>
      </rPr>
      <t>其他穀物處理機械</t>
    </r>
  </si>
  <si>
    <t>292199</t>
  </si>
  <si>
    <r>
      <rPr>
        <sz val="10"/>
        <color rgb="FF000000"/>
        <rFont val="微軟正黑體"/>
        <family val="2"/>
        <charset val="136"/>
      </rPr>
      <t>其他食品機械</t>
    </r>
  </si>
  <si>
    <t>292299</t>
  </si>
  <si>
    <r>
      <rPr>
        <sz val="10"/>
        <color rgb="FF000000"/>
        <rFont val="微軟正黑體"/>
        <family val="2"/>
        <charset val="136"/>
      </rPr>
      <t>其他紡紗機械</t>
    </r>
  </si>
  <si>
    <t>292399</t>
  </si>
  <si>
    <r>
      <rPr>
        <sz val="10"/>
        <color rgb="FF000000"/>
        <rFont val="微軟正黑體"/>
        <family val="2"/>
        <charset val="136"/>
      </rPr>
      <t>其他織布機械</t>
    </r>
  </si>
  <si>
    <t>292499</t>
  </si>
  <si>
    <r>
      <rPr>
        <sz val="10"/>
        <color rgb="FF000000"/>
        <rFont val="微軟正黑體"/>
        <family val="2"/>
        <charset val="136"/>
      </rPr>
      <t>其他針織機械</t>
    </r>
  </si>
  <si>
    <t>292599</t>
  </si>
  <si>
    <r>
      <rPr>
        <sz val="10"/>
        <color rgb="FF000000"/>
        <rFont val="微軟正黑體"/>
        <family val="2"/>
        <charset val="136"/>
      </rPr>
      <t>其他紡織機械</t>
    </r>
  </si>
  <si>
    <t>292699</t>
  </si>
  <si>
    <r>
      <rPr>
        <sz val="10"/>
        <color rgb="FF000000"/>
        <rFont val="微軟正黑體"/>
        <family val="2"/>
        <charset val="136"/>
      </rPr>
      <t>其他合板機械</t>
    </r>
  </si>
  <si>
    <t>292799</t>
  </si>
  <si>
    <r>
      <rPr>
        <sz val="10"/>
        <color rgb="FF000000"/>
        <rFont val="微軟正黑體"/>
        <family val="2"/>
        <charset val="136"/>
      </rPr>
      <t>其他木工機械</t>
    </r>
  </si>
  <si>
    <t>292899</t>
  </si>
  <si>
    <r>
      <rPr>
        <sz val="10"/>
        <color rgb="FF000000"/>
        <rFont val="微軟正黑體"/>
        <family val="2"/>
        <charset val="136"/>
      </rPr>
      <t>其他拌合化工機械</t>
    </r>
  </si>
  <si>
    <t>292999</t>
  </si>
  <si>
    <r>
      <rPr>
        <sz val="10"/>
        <color rgb="FF000000"/>
        <rFont val="微軟正黑體"/>
        <family val="2"/>
        <charset val="136"/>
      </rPr>
      <t>其他化工機械及零組件</t>
    </r>
  </si>
  <si>
    <t>293099</t>
  </si>
  <si>
    <r>
      <rPr>
        <sz val="10"/>
        <color rgb="FF000000"/>
        <rFont val="微軟正黑體"/>
        <family val="2"/>
        <charset val="136"/>
      </rPr>
      <t>其他塑膠機械</t>
    </r>
  </si>
  <si>
    <t>293199</t>
  </si>
  <si>
    <r>
      <rPr>
        <sz val="10"/>
        <color rgb="FF000000"/>
        <rFont val="微軟正黑體"/>
        <family val="2"/>
        <charset val="136"/>
      </rPr>
      <t>其他橡膠機械</t>
    </r>
  </si>
  <si>
    <t>293299</t>
  </si>
  <si>
    <r>
      <rPr>
        <sz val="10"/>
        <color rgb="FF000000"/>
        <rFont val="微軟正黑體"/>
        <family val="2"/>
        <charset val="136"/>
      </rPr>
      <t>其他平面顯示器生產設備</t>
    </r>
  </si>
  <si>
    <t>293399</t>
  </si>
  <si>
    <r>
      <rPr>
        <sz val="10"/>
        <color rgb="FF000000"/>
        <rFont val="微軟正黑體"/>
        <family val="2"/>
        <charset val="136"/>
      </rPr>
      <t>其他印刷機械</t>
    </r>
  </si>
  <si>
    <t>293499</t>
  </si>
  <si>
    <r>
      <rPr>
        <sz val="10"/>
        <color rgb="FF000000"/>
        <rFont val="微軟正黑體"/>
        <family val="2"/>
        <charset val="136"/>
      </rPr>
      <t>其他罐頭處理機械</t>
    </r>
  </si>
  <si>
    <t>293599</t>
  </si>
  <si>
    <r>
      <rPr>
        <sz val="10"/>
        <color rgb="FF000000"/>
        <rFont val="微軟正黑體"/>
        <family val="2"/>
        <charset val="136"/>
      </rPr>
      <t>其他專用生產機械及零組件</t>
    </r>
  </si>
  <si>
    <t>293699</t>
  </si>
  <si>
    <r>
      <rPr>
        <sz val="10"/>
        <color rgb="FF000000"/>
        <rFont val="微軟正黑體"/>
        <family val="2"/>
        <charset val="136"/>
      </rPr>
      <t>其他專用生產機械加工</t>
    </r>
  </si>
  <si>
    <t>293799</t>
  </si>
  <si>
    <r>
      <rPr>
        <sz val="10"/>
        <color rgb="FF000000"/>
        <rFont val="微軟正黑體"/>
        <family val="2"/>
        <charset val="136"/>
      </rPr>
      <t>其他內外燃機</t>
    </r>
  </si>
  <si>
    <t>293899</t>
  </si>
  <si>
    <r>
      <rPr>
        <sz val="10"/>
        <color rgb="FF000000"/>
        <rFont val="微軟正黑體"/>
        <family val="2"/>
        <charset val="136"/>
      </rPr>
      <t>其他壓縮機</t>
    </r>
  </si>
  <si>
    <t>293999</t>
  </si>
  <si>
    <r>
      <rPr>
        <sz val="10"/>
        <color rgb="FF000000"/>
        <rFont val="微軟正黑體"/>
        <family val="2"/>
        <charset val="136"/>
      </rPr>
      <t>其他液體泵</t>
    </r>
  </si>
  <si>
    <t>294099</t>
  </si>
  <si>
    <r>
      <rPr>
        <sz val="10"/>
        <color rgb="FF000000"/>
        <rFont val="微軟正黑體"/>
        <family val="2"/>
        <charset val="136"/>
      </rPr>
      <t>其他動力傳動裝置及零組件</t>
    </r>
  </si>
  <si>
    <t>294199</t>
  </si>
  <si>
    <r>
      <rPr>
        <sz val="10"/>
        <color rgb="FF000000"/>
        <rFont val="微軟正黑體"/>
        <family val="2"/>
        <charset val="136"/>
      </rPr>
      <t>其他曳引舉重設備</t>
    </r>
  </si>
  <si>
    <t>294299</t>
  </si>
  <si>
    <r>
      <rPr>
        <sz val="10"/>
        <color rgb="FF000000"/>
        <rFont val="微軟正黑體"/>
        <family val="2"/>
        <charset val="136"/>
      </rPr>
      <t>其他輸送設備</t>
    </r>
  </si>
  <si>
    <t>294399</t>
  </si>
  <si>
    <r>
      <rPr>
        <sz val="10"/>
        <color rgb="FF000000"/>
        <rFont val="微軟正黑體"/>
        <family val="2"/>
        <charset val="136"/>
      </rPr>
      <t>其他輸送設備零組件</t>
    </r>
  </si>
  <si>
    <t>294499</t>
  </si>
  <si>
    <r>
      <rPr>
        <sz val="10"/>
        <color rgb="FF000000"/>
        <rFont val="微軟正黑體"/>
        <family val="2"/>
        <charset val="136"/>
      </rPr>
      <t>其他未列名事務機器及零組件</t>
    </r>
  </si>
  <si>
    <t>294599</t>
  </si>
  <si>
    <r>
      <rPr>
        <sz val="10"/>
        <color rgb="FF000000"/>
        <rFont val="微軟正黑體"/>
        <family val="2"/>
        <charset val="136"/>
      </rPr>
      <t>其他污染防治設備及零組件</t>
    </r>
  </si>
  <si>
    <t>294699</t>
  </si>
  <si>
    <r>
      <rPr>
        <sz val="10"/>
        <color rgb="FF000000"/>
        <rFont val="微軟正黑體"/>
        <family val="2"/>
        <charset val="136"/>
      </rPr>
      <t>其他放電加工機</t>
    </r>
  </si>
  <si>
    <t>294799</t>
  </si>
  <si>
    <r>
      <rPr>
        <sz val="10"/>
        <color rgb="FF000000"/>
        <rFont val="微軟正黑體"/>
        <family val="2"/>
        <charset val="136"/>
      </rPr>
      <t>其他飲用水設備</t>
    </r>
  </si>
  <si>
    <t>294899</t>
  </si>
  <si>
    <r>
      <rPr>
        <sz val="10"/>
        <color rgb="FF000000"/>
        <rFont val="微軟正黑體"/>
        <family val="2"/>
        <charset val="136"/>
      </rPr>
      <t>其他機器人</t>
    </r>
  </si>
  <si>
    <t>294999</t>
  </si>
  <si>
    <r>
      <rPr>
        <sz val="10"/>
        <color rgb="FF000000"/>
        <rFont val="微軟正黑體"/>
        <family val="2"/>
        <charset val="136"/>
      </rPr>
      <t>其他未列名機械及零組件</t>
    </r>
  </si>
  <si>
    <t>295099</t>
  </si>
  <si>
    <r>
      <rPr>
        <sz val="10"/>
        <color rgb="FF000000"/>
        <rFont val="微軟正黑體"/>
        <family val="2"/>
        <charset val="136"/>
      </rPr>
      <t>其他未列名機械加工</t>
    </r>
  </si>
  <si>
    <r>
      <rPr>
        <sz val="10"/>
        <color rgb="FF000000"/>
        <rFont val="微軟正黑體"/>
        <family val="2"/>
        <charset val="136"/>
      </rPr>
      <t>小型轎車</t>
    </r>
    <r>
      <rPr>
        <sz val="10"/>
        <color rgb="FF000000"/>
        <rFont val="Times New Roman"/>
        <family val="1"/>
      </rPr>
      <t>(</t>
    </r>
    <r>
      <rPr>
        <sz val="10"/>
        <color rgb="FF000000"/>
        <rFont val="微軟正黑體"/>
        <family val="2"/>
        <charset val="136"/>
      </rPr>
      <t>未滿</t>
    </r>
    <r>
      <rPr>
        <sz val="10"/>
        <color rgb="FF000000"/>
        <rFont val="Times New Roman"/>
        <family val="1"/>
      </rPr>
      <t>2000c.c.)</t>
    </r>
  </si>
  <si>
    <r>
      <rPr>
        <sz val="10"/>
        <color rgb="FF000000"/>
        <rFont val="微軟正黑體"/>
        <family val="2"/>
        <charset val="136"/>
      </rPr>
      <t>未滿</t>
    </r>
    <r>
      <rPr>
        <sz val="10"/>
        <color rgb="FF000000"/>
        <rFont val="Times New Roman"/>
        <family val="1"/>
      </rPr>
      <t>2000c.c.</t>
    </r>
    <r>
      <rPr>
        <sz val="10"/>
        <color rgb="FF000000"/>
        <rFont val="微軟正黑體"/>
        <family val="2"/>
        <charset val="136"/>
      </rPr>
      <t>小型客車</t>
    </r>
    <r>
      <rPr>
        <sz val="10"/>
        <color rgb="FF000000"/>
        <rFont val="Times New Roman"/>
        <family val="1"/>
      </rPr>
      <t>(9</t>
    </r>
    <r>
      <rPr>
        <sz val="10"/>
        <color rgb="FF000000"/>
        <rFont val="微軟正黑體"/>
        <family val="2"/>
        <charset val="136"/>
      </rPr>
      <t>人座以下</t>
    </r>
    <r>
      <rPr>
        <sz val="10"/>
        <color rgb="FF000000"/>
        <rFont val="Times New Roman"/>
        <family val="1"/>
      </rPr>
      <t>)</t>
    </r>
  </si>
  <si>
    <r>
      <rPr>
        <sz val="10"/>
        <color rgb="FF000000"/>
        <rFont val="微軟正黑體"/>
        <family val="2"/>
        <charset val="136"/>
      </rPr>
      <t>大型轎車</t>
    </r>
    <r>
      <rPr>
        <sz val="10"/>
        <color rgb="FF000000"/>
        <rFont val="Times New Roman"/>
        <family val="1"/>
      </rPr>
      <t>(2000c.c.</t>
    </r>
    <r>
      <rPr>
        <sz val="10"/>
        <color rgb="FF000000"/>
        <rFont val="微軟正黑體"/>
        <family val="2"/>
        <charset val="136"/>
      </rPr>
      <t>以上</t>
    </r>
    <r>
      <rPr>
        <sz val="10"/>
        <color rgb="FF000000"/>
        <rFont val="Times New Roman"/>
        <family val="1"/>
      </rPr>
      <t>)</t>
    </r>
  </si>
  <si>
    <r>
      <t>2000c.c.</t>
    </r>
    <r>
      <rPr>
        <sz val="10"/>
        <color rgb="FF000000"/>
        <rFont val="微軟正黑體"/>
        <family val="2"/>
        <charset val="136"/>
      </rPr>
      <t>以上小型客車</t>
    </r>
    <r>
      <rPr>
        <sz val="10"/>
        <color rgb="FF000000"/>
        <rFont val="Times New Roman"/>
        <family val="1"/>
      </rPr>
      <t>(9</t>
    </r>
    <r>
      <rPr>
        <sz val="10"/>
        <color rgb="FF000000"/>
        <rFont val="微軟正黑體"/>
        <family val="2"/>
        <charset val="136"/>
      </rPr>
      <t>人座以下</t>
    </r>
    <r>
      <rPr>
        <sz val="10"/>
        <color rgb="FF000000"/>
        <rFont val="Times New Roman"/>
        <family val="1"/>
      </rPr>
      <t>)</t>
    </r>
  </si>
  <si>
    <t>300005</t>
  </si>
  <si>
    <r>
      <rPr>
        <sz val="10"/>
        <color rgb="FF000000"/>
        <rFont val="微軟正黑體"/>
        <family val="2"/>
        <charset val="136"/>
      </rPr>
      <t>中型客車</t>
    </r>
    <r>
      <rPr>
        <sz val="10"/>
        <color rgb="FF000000"/>
        <rFont val="Times New Roman"/>
        <family val="1"/>
      </rPr>
      <t>(10</t>
    </r>
    <r>
      <rPr>
        <sz val="10"/>
        <color rgb="FF000000"/>
        <rFont val="微軟正黑體"/>
        <family val="2"/>
        <charset val="136"/>
      </rPr>
      <t>～</t>
    </r>
    <r>
      <rPr>
        <sz val="10"/>
        <color rgb="FF000000"/>
        <rFont val="Times New Roman"/>
        <family val="1"/>
      </rPr>
      <t>29</t>
    </r>
    <r>
      <rPr>
        <sz val="10"/>
        <color rgb="FF000000"/>
        <rFont val="微軟正黑體"/>
        <family val="2"/>
        <charset val="136"/>
      </rPr>
      <t>人座</t>
    </r>
    <r>
      <rPr>
        <sz val="10"/>
        <color rgb="FF000000"/>
        <rFont val="Times New Roman"/>
        <family val="1"/>
      </rPr>
      <t>)</t>
    </r>
  </si>
  <si>
    <t>300006</t>
  </si>
  <si>
    <r>
      <rPr>
        <sz val="10"/>
        <color rgb="FF000000"/>
        <rFont val="微軟正黑體"/>
        <family val="2"/>
        <charset val="136"/>
      </rPr>
      <t>大客車</t>
    </r>
    <r>
      <rPr>
        <sz val="10"/>
        <color rgb="FF000000"/>
        <rFont val="Times New Roman"/>
        <family val="1"/>
      </rPr>
      <t>(30</t>
    </r>
    <r>
      <rPr>
        <sz val="10"/>
        <color rgb="FF000000"/>
        <rFont val="微軟正黑體"/>
        <family val="2"/>
        <charset val="136"/>
      </rPr>
      <t>人座以上</t>
    </r>
    <r>
      <rPr>
        <sz val="10"/>
        <color rgb="FF000000"/>
        <rFont val="Times New Roman"/>
        <family val="1"/>
      </rPr>
      <t>)</t>
    </r>
  </si>
  <si>
    <t>300007</t>
  </si>
  <si>
    <r>
      <rPr>
        <sz val="10"/>
        <color rgb="FF000000"/>
        <rFont val="微軟正黑體"/>
        <family val="2"/>
        <charset val="136"/>
      </rPr>
      <t>小型貨車</t>
    </r>
    <r>
      <rPr>
        <sz val="10"/>
        <color rgb="FF000000"/>
        <rFont val="Times New Roman"/>
        <family val="1"/>
      </rPr>
      <t>(3.5</t>
    </r>
    <r>
      <rPr>
        <sz val="10"/>
        <color rgb="FF000000"/>
        <rFont val="微軟正黑體"/>
        <family val="2"/>
        <charset val="136"/>
      </rPr>
      <t>公噸以下</t>
    </r>
    <r>
      <rPr>
        <sz val="10"/>
        <color rgb="FF000000"/>
        <rFont val="Times New Roman"/>
        <family val="1"/>
      </rPr>
      <t>)</t>
    </r>
  </si>
  <si>
    <t>300008</t>
  </si>
  <si>
    <r>
      <rPr>
        <sz val="10"/>
        <color rgb="FF000000"/>
        <rFont val="微軟正黑體"/>
        <family val="2"/>
        <charset val="136"/>
      </rPr>
      <t>大型貨車</t>
    </r>
    <r>
      <rPr>
        <sz val="10"/>
        <color rgb="FF000000"/>
        <rFont val="Times New Roman"/>
        <family val="1"/>
      </rPr>
      <t>(</t>
    </r>
    <r>
      <rPr>
        <sz val="10"/>
        <color rgb="FF000000"/>
        <rFont val="微軟正黑體"/>
        <family val="2"/>
        <charset val="136"/>
      </rPr>
      <t>超過</t>
    </r>
    <r>
      <rPr>
        <sz val="10"/>
        <color rgb="FF000000"/>
        <rFont val="Times New Roman"/>
        <family val="1"/>
      </rPr>
      <t>3.5</t>
    </r>
    <r>
      <rPr>
        <sz val="10"/>
        <color rgb="FF000000"/>
        <rFont val="微軟正黑體"/>
        <family val="2"/>
        <charset val="136"/>
      </rPr>
      <t>公噸</t>
    </r>
    <r>
      <rPr>
        <sz val="10"/>
        <color rgb="FF000000"/>
        <rFont val="Times New Roman"/>
        <family val="1"/>
      </rPr>
      <t>)</t>
    </r>
  </si>
  <si>
    <t>300009</t>
  </si>
  <si>
    <r>
      <rPr>
        <sz val="10"/>
        <color rgb="FF000000"/>
        <rFont val="微軟正黑體"/>
        <family val="2"/>
        <charset val="136"/>
      </rPr>
      <t>客貨兩用車</t>
    </r>
  </si>
  <si>
    <t>300010</t>
  </si>
  <si>
    <r>
      <rPr>
        <sz val="10"/>
        <color rgb="FF000000"/>
        <rFont val="微軟正黑體"/>
        <family val="2"/>
        <charset val="136"/>
      </rPr>
      <t>小客車底盤</t>
    </r>
    <r>
      <rPr>
        <sz val="10"/>
        <color rgb="FF000000"/>
        <rFont val="Times New Roman"/>
        <family val="1"/>
      </rPr>
      <t>(</t>
    </r>
    <r>
      <rPr>
        <sz val="10"/>
        <color rgb="FF000000"/>
        <rFont val="微軟正黑體"/>
        <family val="2"/>
        <charset val="136"/>
      </rPr>
      <t>含引擎</t>
    </r>
    <r>
      <rPr>
        <sz val="10"/>
        <color rgb="FF000000"/>
        <rFont val="Times New Roman"/>
        <family val="1"/>
      </rPr>
      <t>)</t>
    </r>
    <r>
      <rPr>
        <sz val="10"/>
        <color rgb="FF000000"/>
        <rFont val="微軟正黑體"/>
        <family val="2"/>
        <charset val="136"/>
      </rPr>
      <t>車</t>
    </r>
  </si>
  <si>
    <t>300011</t>
  </si>
  <si>
    <r>
      <rPr>
        <sz val="10"/>
        <color rgb="FF000000"/>
        <rFont val="微軟正黑體"/>
        <family val="2"/>
        <charset val="136"/>
      </rPr>
      <t>大客車底盤</t>
    </r>
    <r>
      <rPr>
        <sz val="10"/>
        <color rgb="FF000000"/>
        <rFont val="Times New Roman"/>
        <family val="1"/>
      </rPr>
      <t>(</t>
    </r>
    <r>
      <rPr>
        <sz val="10"/>
        <color rgb="FF000000"/>
        <rFont val="微軟正黑體"/>
        <family val="2"/>
        <charset val="136"/>
      </rPr>
      <t>含引擎</t>
    </r>
    <r>
      <rPr>
        <sz val="10"/>
        <color rgb="FF000000"/>
        <rFont val="Times New Roman"/>
        <family val="1"/>
      </rPr>
      <t>)</t>
    </r>
    <r>
      <rPr>
        <sz val="10"/>
        <color rgb="FF000000"/>
        <rFont val="微軟正黑體"/>
        <family val="2"/>
        <charset val="136"/>
      </rPr>
      <t>車</t>
    </r>
  </si>
  <si>
    <t>300012</t>
  </si>
  <si>
    <r>
      <rPr>
        <sz val="10"/>
        <color rgb="FF000000"/>
        <rFont val="微軟正黑體"/>
        <family val="2"/>
        <charset val="136"/>
      </rPr>
      <t>小貨車底盤</t>
    </r>
    <r>
      <rPr>
        <sz val="10"/>
        <color rgb="FF000000"/>
        <rFont val="Times New Roman"/>
        <family val="1"/>
      </rPr>
      <t>(</t>
    </r>
    <r>
      <rPr>
        <sz val="10"/>
        <color rgb="FF000000"/>
        <rFont val="微軟正黑體"/>
        <family val="2"/>
        <charset val="136"/>
      </rPr>
      <t>含引擎</t>
    </r>
    <r>
      <rPr>
        <sz val="10"/>
        <color rgb="FF000000"/>
        <rFont val="Times New Roman"/>
        <family val="1"/>
      </rPr>
      <t>)</t>
    </r>
    <r>
      <rPr>
        <sz val="10"/>
        <color rgb="FF000000"/>
        <rFont val="微軟正黑體"/>
        <family val="2"/>
        <charset val="136"/>
      </rPr>
      <t>車</t>
    </r>
  </si>
  <si>
    <t>300013</t>
  </si>
  <si>
    <r>
      <rPr>
        <sz val="10"/>
        <color rgb="FF000000"/>
        <rFont val="微軟正黑體"/>
        <family val="2"/>
        <charset val="136"/>
      </rPr>
      <t>大貨車底盤</t>
    </r>
    <r>
      <rPr>
        <sz val="10"/>
        <color rgb="FF000000"/>
        <rFont val="Times New Roman"/>
        <family val="1"/>
      </rPr>
      <t>(</t>
    </r>
    <r>
      <rPr>
        <sz val="10"/>
        <color rgb="FF000000"/>
        <rFont val="微軟正黑體"/>
        <family val="2"/>
        <charset val="136"/>
      </rPr>
      <t>含引擎</t>
    </r>
    <r>
      <rPr>
        <sz val="10"/>
        <color rgb="FF000000"/>
        <rFont val="Times New Roman"/>
        <family val="1"/>
      </rPr>
      <t>)</t>
    </r>
    <r>
      <rPr>
        <sz val="10"/>
        <color rgb="FF000000"/>
        <rFont val="微軟正黑體"/>
        <family val="2"/>
        <charset val="136"/>
      </rPr>
      <t>車</t>
    </r>
  </si>
  <si>
    <t>300015</t>
  </si>
  <si>
    <r>
      <rPr>
        <sz val="10"/>
        <color rgb="FF000000"/>
        <rFont val="微軟正黑體"/>
        <family val="2"/>
        <charset val="136"/>
      </rPr>
      <t>汽車引擎</t>
    </r>
  </si>
  <si>
    <t>300016</t>
  </si>
  <si>
    <r>
      <rPr>
        <sz val="10"/>
        <color rgb="FF000000"/>
        <rFont val="微軟正黑體"/>
        <family val="2"/>
        <charset val="136"/>
      </rPr>
      <t>卡車</t>
    </r>
  </si>
  <si>
    <t>300017</t>
  </si>
  <si>
    <r>
      <rPr>
        <sz val="10"/>
        <color rgb="FF000000"/>
        <rFont val="微軟正黑體"/>
        <family val="2"/>
        <charset val="136"/>
      </rPr>
      <t>曳引車</t>
    </r>
  </si>
  <si>
    <t>300018</t>
  </si>
  <si>
    <r>
      <rPr>
        <sz val="10"/>
        <color rgb="FF000000"/>
        <rFont val="微軟正黑體"/>
        <family val="2"/>
        <charset val="136"/>
      </rPr>
      <t>越野車</t>
    </r>
  </si>
  <si>
    <t>300019</t>
  </si>
  <si>
    <r>
      <rPr>
        <sz val="10"/>
        <color rgb="FF000000"/>
        <rFont val="微軟正黑體"/>
        <family val="2"/>
        <charset val="136"/>
      </rPr>
      <t>掃街車</t>
    </r>
  </si>
  <si>
    <t>300020</t>
  </si>
  <si>
    <r>
      <rPr>
        <sz val="10"/>
        <color rgb="FF000000"/>
        <rFont val="微軟正黑體"/>
        <family val="2"/>
        <charset val="136"/>
      </rPr>
      <t>高爾夫車</t>
    </r>
  </si>
  <si>
    <t>300021</t>
  </si>
  <si>
    <r>
      <rPr>
        <sz val="10"/>
        <color rgb="FF000000"/>
        <rFont val="微軟正黑體"/>
        <family val="2"/>
        <charset val="136"/>
      </rPr>
      <t>運鈔車</t>
    </r>
  </si>
  <si>
    <t>300022</t>
  </si>
  <si>
    <r>
      <rPr>
        <sz val="10"/>
        <color rgb="FF000000"/>
        <rFont val="微軟正黑體"/>
        <family val="2"/>
        <charset val="136"/>
      </rPr>
      <t>預拌混凝土車</t>
    </r>
  </si>
  <si>
    <t>300023</t>
  </si>
  <si>
    <r>
      <rPr>
        <sz val="10"/>
        <color rgb="FF000000"/>
        <rFont val="微軟正黑體"/>
        <family val="2"/>
        <charset val="136"/>
      </rPr>
      <t>特種車輛</t>
    </r>
  </si>
  <si>
    <t>300025</t>
  </si>
  <si>
    <r>
      <rPr>
        <sz val="10"/>
        <color rgb="FF000000"/>
        <rFont val="微軟正黑體"/>
        <family val="2"/>
        <charset val="136"/>
      </rPr>
      <t>大客車車身</t>
    </r>
  </si>
  <si>
    <t>300026</t>
  </si>
  <si>
    <r>
      <rPr>
        <sz val="10"/>
        <color rgb="FF000000"/>
        <rFont val="微軟正黑體"/>
        <family val="2"/>
        <charset val="136"/>
      </rPr>
      <t>小貨車車身</t>
    </r>
  </si>
  <si>
    <t>300027</t>
  </si>
  <si>
    <r>
      <rPr>
        <sz val="10"/>
        <color rgb="FF000000"/>
        <rFont val="微軟正黑體"/>
        <family val="2"/>
        <charset val="136"/>
      </rPr>
      <t>大貨車車身</t>
    </r>
  </si>
  <si>
    <t>300028</t>
  </si>
  <si>
    <r>
      <rPr>
        <sz val="10"/>
        <color rgb="FF000000"/>
        <rFont val="微軟正黑體"/>
        <family val="2"/>
        <charset val="136"/>
      </rPr>
      <t>半拖車</t>
    </r>
  </si>
  <si>
    <t>300029</t>
  </si>
  <si>
    <r>
      <rPr>
        <sz val="10"/>
        <color rgb="FF000000"/>
        <rFont val="微軟正黑體"/>
        <family val="2"/>
        <charset val="136"/>
      </rPr>
      <t>拖車</t>
    </r>
  </si>
  <si>
    <t>300031</t>
  </si>
  <si>
    <r>
      <rPr>
        <sz val="10"/>
        <color rgb="FF000000"/>
        <rFont val="微軟正黑體"/>
        <family val="2"/>
        <charset val="136"/>
      </rPr>
      <t>鋁合金貨櫃</t>
    </r>
  </si>
  <si>
    <t>300032</t>
  </si>
  <si>
    <r>
      <rPr>
        <sz val="10"/>
        <color rgb="FF000000"/>
        <rFont val="微軟正黑體"/>
        <family val="2"/>
        <charset val="136"/>
      </rPr>
      <t>鋼質貨櫃</t>
    </r>
  </si>
  <si>
    <t>300033</t>
  </si>
  <si>
    <r>
      <rPr>
        <sz val="10"/>
        <color rgb="FF000000"/>
        <rFont val="微軟正黑體"/>
        <family val="2"/>
        <charset val="136"/>
      </rPr>
      <t>鋁質貨櫃</t>
    </r>
  </si>
  <si>
    <t>300034</t>
  </si>
  <si>
    <r>
      <rPr>
        <sz val="10"/>
        <color rgb="FF000000"/>
        <rFont val="微軟正黑體"/>
        <family val="2"/>
        <charset val="136"/>
      </rPr>
      <t>汽車化油器</t>
    </r>
  </si>
  <si>
    <t>300035</t>
  </si>
  <si>
    <r>
      <rPr>
        <sz val="10"/>
        <color rgb="FF000000"/>
        <rFont val="微軟正黑體"/>
        <family val="2"/>
        <charset val="136"/>
      </rPr>
      <t>汽車曲軸</t>
    </r>
  </si>
  <si>
    <t>300036</t>
  </si>
  <si>
    <r>
      <rPr>
        <sz val="10"/>
        <color rgb="FF000000"/>
        <rFont val="微軟正黑體"/>
        <family val="2"/>
        <charset val="136"/>
      </rPr>
      <t>汽車連桿</t>
    </r>
  </si>
  <si>
    <t>300037</t>
  </si>
  <si>
    <r>
      <rPr>
        <sz val="10"/>
        <color rgb="FF000000"/>
        <rFont val="微軟正黑體"/>
        <family val="2"/>
        <charset val="136"/>
      </rPr>
      <t>汽車凸輪軸</t>
    </r>
  </si>
  <si>
    <t>300038</t>
  </si>
  <si>
    <r>
      <rPr>
        <sz val="10"/>
        <color rgb="FF000000"/>
        <rFont val="微軟正黑體"/>
        <family val="2"/>
        <charset val="136"/>
      </rPr>
      <t>汽車汽缸頭</t>
    </r>
    <r>
      <rPr>
        <sz val="10"/>
        <color rgb="FF000000"/>
        <rFont val="Times New Roman"/>
        <family val="1"/>
      </rPr>
      <t>(</t>
    </r>
    <r>
      <rPr>
        <sz val="10"/>
        <color rgb="FF000000"/>
        <rFont val="微軟正黑體"/>
        <family val="2"/>
        <charset val="136"/>
      </rPr>
      <t>含汽門導管</t>
    </r>
    <r>
      <rPr>
        <sz val="10"/>
        <color rgb="FF000000"/>
        <rFont val="Times New Roman"/>
        <family val="1"/>
      </rPr>
      <t>)</t>
    </r>
  </si>
  <si>
    <t>300039</t>
  </si>
  <si>
    <r>
      <rPr>
        <sz val="10"/>
        <color rgb="FF000000"/>
        <rFont val="微軟正黑體"/>
        <family val="2"/>
        <charset val="136"/>
      </rPr>
      <t>汽車汽缸體</t>
    </r>
  </si>
  <si>
    <t>300040</t>
  </si>
  <si>
    <r>
      <rPr>
        <sz val="10"/>
        <color rgb="FF000000"/>
        <rFont val="微軟正黑體"/>
        <family val="2"/>
        <charset val="136"/>
      </rPr>
      <t>汽車汽門座</t>
    </r>
  </si>
  <si>
    <t>300041</t>
  </si>
  <si>
    <r>
      <rPr>
        <sz val="10"/>
        <color rgb="FF000000"/>
        <rFont val="微軟正黑體"/>
        <family val="2"/>
        <charset val="136"/>
      </rPr>
      <t>汽車濾清器</t>
    </r>
  </si>
  <si>
    <t>300042</t>
  </si>
  <si>
    <r>
      <rPr>
        <sz val="10"/>
        <color rgb="FF000000"/>
        <rFont val="微軟正黑體"/>
        <family val="2"/>
        <charset val="136"/>
      </rPr>
      <t>汽車燃料油泵</t>
    </r>
  </si>
  <si>
    <t>300043</t>
  </si>
  <si>
    <r>
      <rPr>
        <sz val="10"/>
        <color rgb="FF000000"/>
        <rFont val="微軟正黑體"/>
        <family val="2"/>
        <charset val="136"/>
      </rPr>
      <t>柴油引擎用噴油泵</t>
    </r>
  </si>
  <si>
    <t>300044</t>
  </si>
  <si>
    <r>
      <rPr>
        <sz val="10"/>
        <color rgb="FF000000"/>
        <rFont val="微軟正黑體"/>
        <family val="2"/>
        <charset val="136"/>
      </rPr>
      <t>汽車活塞及環</t>
    </r>
  </si>
  <si>
    <t>300045</t>
  </si>
  <si>
    <r>
      <rPr>
        <sz val="10"/>
        <color rgb="FF000000"/>
        <rFont val="微軟正黑體"/>
        <family val="2"/>
        <charset val="136"/>
      </rPr>
      <t>汽車水箱</t>
    </r>
    <r>
      <rPr>
        <sz val="10"/>
        <color rgb="FF000000"/>
        <rFont val="Times New Roman"/>
        <family val="1"/>
      </rPr>
      <t>(</t>
    </r>
    <r>
      <rPr>
        <sz val="10"/>
        <color rgb="FF000000"/>
        <rFont val="微軟正黑體"/>
        <family val="2"/>
        <charset val="136"/>
      </rPr>
      <t>散熱器</t>
    </r>
    <r>
      <rPr>
        <sz val="10"/>
        <color rgb="FF000000"/>
        <rFont val="Times New Roman"/>
        <family val="1"/>
      </rPr>
      <t>)</t>
    </r>
  </si>
  <si>
    <t>300047</t>
  </si>
  <si>
    <r>
      <rPr>
        <sz val="10"/>
        <color rgb="FF000000"/>
        <rFont val="微軟正黑體"/>
        <family val="2"/>
        <charset val="136"/>
      </rPr>
      <t>懸吊避震器</t>
    </r>
  </si>
  <si>
    <t>300048</t>
  </si>
  <si>
    <r>
      <rPr>
        <sz val="10"/>
        <color rgb="FF000000"/>
        <rFont val="微軟正黑體"/>
        <family val="2"/>
        <charset val="136"/>
      </rPr>
      <t>汽車驅動軸及差速總成</t>
    </r>
  </si>
  <si>
    <t>300049</t>
  </si>
  <si>
    <r>
      <rPr>
        <sz val="10"/>
        <color rgb="FF000000"/>
        <rFont val="微軟正黑體"/>
        <family val="2"/>
        <charset val="136"/>
      </rPr>
      <t>汽車傳動軸</t>
    </r>
  </si>
  <si>
    <t>300050</t>
  </si>
  <si>
    <r>
      <rPr>
        <sz val="10"/>
        <color rgb="FF000000"/>
        <rFont val="微軟正黑體"/>
        <family val="2"/>
        <charset val="136"/>
      </rPr>
      <t>汽車離合器總成</t>
    </r>
  </si>
  <si>
    <t>300051</t>
  </si>
  <si>
    <r>
      <rPr>
        <sz val="10"/>
        <color rgb="FF000000"/>
        <rFont val="微軟正黑體"/>
        <family val="2"/>
        <charset val="136"/>
      </rPr>
      <t>汽車變速箱</t>
    </r>
  </si>
  <si>
    <t>300052</t>
  </si>
  <si>
    <r>
      <rPr>
        <sz val="10"/>
        <color rgb="FF000000"/>
        <rFont val="微軟正黑體"/>
        <family val="2"/>
        <charset val="136"/>
      </rPr>
      <t>變速齒輪系統</t>
    </r>
  </si>
  <si>
    <t>300053</t>
  </si>
  <si>
    <r>
      <rPr>
        <sz val="10"/>
        <color rgb="FF000000"/>
        <rFont val="微軟正黑體"/>
        <family val="2"/>
        <charset val="136"/>
      </rPr>
      <t>汽車用十字及三叉式接頭</t>
    </r>
  </si>
  <si>
    <t>300054</t>
  </si>
  <si>
    <r>
      <rPr>
        <sz val="10"/>
        <color rgb="FF000000"/>
        <rFont val="微軟正黑體"/>
        <family val="2"/>
        <charset val="136"/>
      </rPr>
      <t>汽車輪圈</t>
    </r>
  </si>
  <si>
    <t>300055</t>
  </si>
  <si>
    <r>
      <rPr>
        <sz val="10"/>
        <color rgb="FF000000"/>
        <rFont val="微軟正黑體"/>
        <family val="2"/>
        <charset val="136"/>
      </rPr>
      <t>汽車輪圈蓋</t>
    </r>
  </si>
  <si>
    <t>300057</t>
  </si>
  <si>
    <r>
      <rPr>
        <sz val="10"/>
        <color rgb="FF000000"/>
        <rFont val="微軟正黑體"/>
        <family val="2"/>
        <charset val="136"/>
      </rPr>
      <t>汽車方向盤、轉向柱及轉向箱</t>
    </r>
  </si>
  <si>
    <t>300058</t>
  </si>
  <si>
    <r>
      <rPr>
        <sz val="10"/>
        <color rgb="FF000000"/>
        <rFont val="微軟正黑體"/>
        <family val="2"/>
        <charset val="136"/>
      </rPr>
      <t>汽車轉向齒輪</t>
    </r>
  </si>
  <si>
    <t>300059</t>
  </si>
  <si>
    <r>
      <rPr>
        <sz val="10"/>
        <color rgb="FF000000"/>
        <rFont val="微軟正黑體"/>
        <family val="2"/>
        <charset val="136"/>
      </rPr>
      <t>汽車齒輪箱</t>
    </r>
  </si>
  <si>
    <t>300060</t>
  </si>
  <si>
    <r>
      <rPr>
        <sz val="10"/>
        <color rgb="FF000000"/>
        <rFont val="微軟正黑體"/>
        <family val="2"/>
        <charset val="136"/>
      </rPr>
      <t>汽車轉向連桿</t>
    </r>
  </si>
  <si>
    <t>300061</t>
  </si>
  <si>
    <r>
      <rPr>
        <sz val="10"/>
        <color rgb="FF000000"/>
        <rFont val="微軟正黑體"/>
        <family val="2"/>
        <charset val="136"/>
      </rPr>
      <t>汽車連接桿</t>
    </r>
  </si>
  <si>
    <t>300063</t>
  </si>
  <si>
    <r>
      <rPr>
        <sz val="10"/>
        <color rgb="FF000000"/>
        <rFont val="微軟正黑體"/>
        <family val="2"/>
        <charset val="136"/>
      </rPr>
      <t>汽車電力系統</t>
    </r>
  </si>
  <si>
    <t>300064</t>
  </si>
  <si>
    <r>
      <rPr>
        <sz val="10"/>
        <color rgb="FF000000"/>
        <rFont val="微軟正黑體"/>
        <family val="2"/>
        <charset val="136"/>
      </rPr>
      <t>汽車火星塞</t>
    </r>
  </si>
  <si>
    <t>300065</t>
  </si>
  <si>
    <r>
      <rPr>
        <sz val="10"/>
        <color rgb="FF000000"/>
        <rFont val="微軟正黑體"/>
        <family val="2"/>
        <charset val="136"/>
      </rPr>
      <t>汽車起動馬達</t>
    </r>
  </si>
  <si>
    <t>300066</t>
  </si>
  <si>
    <r>
      <rPr>
        <sz val="10"/>
        <color rgb="FF000000"/>
        <rFont val="微軟正黑體"/>
        <family val="2"/>
        <charset val="136"/>
      </rPr>
      <t>分電盤</t>
    </r>
  </si>
  <si>
    <t>300067</t>
  </si>
  <si>
    <r>
      <rPr>
        <sz val="10"/>
        <color rgb="FF000000"/>
        <rFont val="微軟正黑體"/>
        <family val="2"/>
        <charset val="136"/>
      </rPr>
      <t>汽車發電機</t>
    </r>
  </si>
  <si>
    <t>300068</t>
  </si>
  <si>
    <r>
      <rPr>
        <sz val="10"/>
        <color rgb="FF000000"/>
        <rFont val="微軟正黑體"/>
        <family val="2"/>
        <charset val="136"/>
      </rPr>
      <t>汽車點火線圈</t>
    </r>
  </si>
  <si>
    <t>300069</t>
  </si>
  <si>
    <r>
      <rPr>
        <sz val="10"/>
        <color rgb="FF000000"/>
        <rFont val="微軟正黑體"/>
        <family val="2"/>
        <charset val="136"/>
      </rPr>
      <t>車頭燈座</t>
    </r>
  </si>
  <si>
    <t>300070</t>
  </si>
  <si>
    <r>
      <rPr>
        <sz val="10"/>
        <color rgb="FF000000"/>
        <rFont val="微軟正黑體"/>
        <family val="2"/>
        <charset val="136"/>
      </rPr>
      <t>車後燈座</t>
    </r>
  </si>
  <si>
    <t>300073</t>
  </si>
  <si>
    <r>
      <rPr>
        <sz val="10"/>
        <color rgb="FF000000"/>
        <rFont val="微軟正黑體"/>
        <family val="2"/>
        <charset val="136"/>
      </rPr>
      <t>汽車煞車總泵</t>
    </r>
  </si>
  <si>
    <t>300074</t>
  </si>
  <si>
    <r>
      <rPr>
        <sz val="10"/>
        <color rgb="FF000000"/>
        <rFont val="微軟正黑體"/>
        <family val="2"/>
        <charset val="136"/>
      </rPr>
      <t>汽車碟式</t>
    </r>
    <r>
      <rPr>
        <sz val="10"/>
        <color rgb="FF000000"/>
        <rFont val="Times New Roman"/>
        <family val="1"/>
      </rPr>
      <t>(</t>
    </r>
    <r>
      <rPr>
        <sz val="10"/>
        <color rgb="FF000000"/>
        <rFont val="微軟正黑體"/>
        <family val="2"/>
        <charset val="136"/>
      </rPr>
      <t>或盤式</t>
    </r>
    <r>
      <rPr>
        <sz val="10"/>
        <color rgb="FF000000"/>
        <rFont val="Times New Roman"/>
        <family val="1"/>
      </rPr>
      <t>)</t>
    </r>
    <r>
      <rPr>
        <sz val="10"/>
        <color rgb="FF000000"/>
        <rFont val="微軟正黑體"/>
        <family val="2"/>
        <charset val="136"/>
      </rPr>
      <t>煞車總成</t>
    </r>
  </si>
  <si>
    <t>300075</t>
  </si>
  <si>
    <r>
      <rPr>
        <sz val="10"/>
        <color rgb="FF000000"/>
        <rFont val="微軟正黑體"/>
        <family val="2"/>
        <charset val="136"/>
      </rPr>
      <t>汽車煞車來令</t>
    </r>
  </si>
  <si>
    <t>300076</t>
  </si>
  <si>
    <r>
      <rPr>
        <sz val="10"/>
        <color rgb="FF000000"/>
        <rFont val="微軟正黑體"/>
        <family val="2"/>
        <charset val="136"/>
      </rPr>
      <t>汽車鼓式煞車總成</t>
    </r>
  </si>
  <si>
    <t>300077</t>
  </si>
  <si>
    <r>
      <rPr>
        <sz val="10"/>
        <color rgb="FF000000"/>
        <rFont val="微軟正黑體"/>
        <family val="2"/>
        <charset val="136"/>
      </rPr>
      <t>汽車真空煞車倍力器</t>
    </r>
  </si>
  <si>
    <t>300078</t>
  </si>
  <si>
    <r>
      <rPr>
        <sz val="10"/>
        <color rgb="FF000000"/>
        <rFont val="微軟正黑體"/>
        <family val="2"/>
        <charset val="136"/>
      </rPr>
      <t>防鎖死煞車系統</t>
    </r>
  </si>
  <si>
    <t>300080</t>
  </si>
  <si>
    <r>
      <rPr>
        <sz val="10"/>
        <color rgb="FF000000"/>
        <rFont val="微軟正黑體"/>
        <family val="2"/>
        <charset val="136"/>
      </rPr>
      <t>汽車車架大樑</t>
    </r>
  </si>
  <si>
    <t>300081</t>
  </si>
  <si>
    <r>
      <rPr>
        <sz val="10"/>
        <color rgb="FF000000"/>
        <rFont val="微軟正黑體"/>
        <family val="2"/>
        <charset val="136"/>
      </rPr>
      <t>汽車車架</t>
    </r>
  </si>
  <si>
    <t>300082</t>
  </si>
  <si>
    <r>
      <rPr>
        <sz val="10"/>
        <color rgb="FF000000"/>
        <rFont val="微軟正黑體"/>
        <family val="2"/>
        <charset val="136"/>
      </rPr>
      <t>汽車車門</t>
    </r>
  </si>
  <si>
    <t>300083</t>
  </si>
  <si>
    <r>
      <rPr>
        <sz val="10"/>
        <color rgb="FF000000"/>
        <rFont val="微軟正黑體"/>
        <family val="2"/>
        <charset val="136"/>
      </rPr>
      <t>汽車座椅</t>
    </r>
  </si>
  <si>
    <t>300084</t>
  </si>
  <si>
    <r>
      <rPr>
        <sz val="10"/>
        <color rgb="FF000000"/>
        <rFont val="微軟正黑體"/>
        <family val="2"/>
        <charset val="136"/>
      </rPr>
      <t>車身沖壓件</t>
    </r>
  </si>
  <si>
    <t>300085</t>
  </si>
  <si>
    <r>
      <rPr>
        <sz val="10"/>
        <color rgb="FF000000"/>
        <rFont val="微軟正黑體"/>
        <family val="2"/>
        <charset val="136"/>
      </rPr>
      <t>汽車保險桿</t>
    </r>
  </si>
  <si>
    <t>300086</t>
  </si>
  <si>
    <r>
      <rPr>
        <sz val="10"/>
        <color rgb="FF000000"/>
        <rFont val="微軟正黑體"/>
        <family val="2"/>
        <charset val="136"/>
      </rPr>
      <t>汽車排氣管</t>
    </r>
  </si>
  <si>
    <t>300087</t>
  </si>
  <si>
    <r>
      <rPr>
        <sz val="10"/>
        <color rgb="FF000000"/>
        <rFont val="微軟正黑體"/>
        <family val="2"/>
        <charset val="136"/>
      </rPr>
      <t>汽車消音器</t>
    </r>
  </si>
  <si>
    <t>300088</t>
  </si>
  <si>
    <r>
      <rPr>
        <sz val="10"/>
        <color rgb="FF000000"/>
        <rFont val="微軟正黑體"/>
        <family val="2"/>
        <charset val="136"/>
      </rPr>
      <t>汽車踏板</t>
    </r>
  </si>
  <si>
    <t>300089</t>
  </si>
  <si>
    <r>
      <rPr>
        <sz val="10"/>
        <color rgb="FF000000"/>
        <rFont val="微軟正黑體"/>
        <family val="2"/>
        <charset val="136"/>
      </rPr>
      <t>汽車雨刷</t>
    </r>
  </si>
  <si>
    <t>300090</t>
  </si>
  <si>
    <r>
      <rPr>
        <sz val="10"/>
        <color rgb="FF000000"/>
        <rFont val="微軟正黑體"/>
        <family val="2"/>
        <charset val="136"/>
      </rPr>
      <t>汽車後照鏡</t>
    </r>
  </si>
  <si>
    <t>300091</t>
  </si>
  <si>
    <r>
      <rPr>
        <sz val="10"/>
        <color rgb="FF000000"/>
        <rFont val="微軟正黑體"/>
        <family val="2"/>
        <charset val="136"/>
      </rPr>
      <t>汽車潤滑系統</t>
    </r>
  </si>
  <si>
    <t>300092</t>
  </si>
  <si>
    <r>
      <rPr>
        <sz val="10"/>
        <color rgb="FF000000"/>
        <rFont val="微軟正黑體"/>
        <family val="2"/>
        <charset val="136"/>
      </rPr>
      <t>汽車鑄件</t>
    </r>
  </si>
  <si>
    <t>300093</t>
  </si>
  <si>
    <r>
      <rPr>
        <sz val="10"/>
        <color rgb="FF000000"/>
        <rFont val="微軟正黑體"/>
        <family val="2"/>
        <charset val="136"/>
      </rPr>
      <t>輔助氣囊系統</t>
    </r>
  </si>
  <si>
    <t>300094</t>
  </si>
  <si>
    <r>
      <rPr>
        <sz val="10"/>
        <color rgb="FF000000"/>
        <rFont val="微軟正黑體"/>
        <family val="2"/>
        <charset val="136"/>
      </rPr>
      <t>汽車座椅安全帶</t>
    </r>
  </si>
  <si>
    <t>300099</t>
  </si>
  <si>
    <r>
      <rPr>
        <sz val="10"/>
        <color rgb="FF000000"/>
        <rFont val="微軟正黑體"/>
        <family val="2"/>
        <charset val="136"/>
      </rPr>
      <t>其他汽車底盤</t>
    </r>
    <r>
      <rPr>
        <sz val="10"/>
        <color rgb="FF000000"/>
        <rFont val="Times New Roman"/>
        <family val="1"/>
      </rPr>
      <t>(</t>
    </r>
    <r>
      <rPr>
        <sz val="10"/>
        <color rgb="FF000000"/>
        <rFont val="微軟正黑體"/>
        <family val="2"/>
        <charset val="136"/>
      </rPr>
      <t>含引擎</t>
    </r>
    <r>
      <rPr>
        <sz val="10"/>
        <color rgb="FF000000"/>
        <rFont val="Times New Roman"/>
        <family val="1"/>
      </rPr>
      <t>)</t>
    </r>
    <r>
      <rPr>
        <sz val="10"/>
        <color rgb="FF000000"/>
        <rFont val="微軟正黑體"/>
        <family val="2"/>
        <charset val="136"/>
      </rPr>
      <t>車</t>
    </r>
  </si>
  <si>
    <t>300199</t>
  </si>
  <si>
    <r>
      <rPr>
        <sz val="10"/>
        <color rgb="FF000000"/>
        <rFont val="微軟正黑體"/>
        <family val="2"/>
        <charset val="136"/>
      </rPr>
      <t>其他汽車</t>
    </r>
  </si>
  <si>
    <t>300299</t>
  </si>
  <si>
    <r>
      <rPr>
        <sz val="10"/>
        <color rgb="FF000000"/>
        <rFont val="微軟正黑體"/>
        <family val="2"/>
        <charset val="136"/>
      </rPr>
      <t>其他汽車車身</t>
    </r>
  </si>
  <si>
    <t>300399</t>
  </si>
  <si>
    <r>
      <rPr>
        <sz val="10"/>
        <color rgb="FF000000"/>
        <rFont val="微軟正黑體"/>
        <family val="2"/>
        <charset val="136"/>
      </rPr>
      <t>其他汽車引擎零組件</t>
    </r>
  </si>
  <si>
    <t>300499</t>
  </si>
  <si>
    <r>
      <rPr>
        <sz val="10"/>
        <color rgb="FF000000"/>
        <rFont val="微軟正黑體"/>
        <family val="2"/>
        <charset val="136"/>
      </rPr>
      <t>其他汽車傳動系統零組件</t>
    </r>
  </si>
  <si>
    <t>300599</t>
  </si>
  <si>
    <r>
      <rPr>
        <sz val="10"/>
        <color rgb="FF000000"/>
        <rFont val="微軟正黑體"/>
        <family val="2"/>
        <charset val="136"/>
      </rPr>
      <t>其他汽車轉向系統零組件</t>
    </r>
  </si>
  <si>
    <t>300699</t>
  </si>
  <si>
    <r>
      <rPr>
        <sz val="10"/>
        <color rgb="FF000000"/>
        <rFont val="微軟正黑體"/>
        <family val="2"/>
        <charset val="136"/>
      </rPr>
      <t>其他汽車用電燈組</t>
    </r>
  </si>
  <si>
    <t>300799</t>
  </si>
  <si>
    <r>
      <rPr>
        <sz val="10"/>
        <color rgb="FF000000"/>
        <rFont val="微軟正黑體"/>
        <family val="2"/>
        <charset val="136"/>
      </rPr>
      <t>其他汽車電氣零組件</t>
    </r>
  </si>
  <si>
    <t>300899</t>
  </si>
  <si>
    <r>
      <rPr>
        <sz val="10"/>
        <color rgb="FF000000"/>
        <rFont val="微軟正黑體"/>
        <family val="2"/>
        <charset val="136"/>
      </rPr>
      <t>其他汽車煞車零組件</t>
    </r>
  </si>
  <si>
    <t>300999</t>
  </si>
  <si>
    <r>
      <rPr>
        <sz val="10"/>
        <color rgb="FF000000"/>
        <rFont val="微軟正黑體"/>
        <family val="2"/>
        <charset val="136"/>
      </rPr>
      <t>其他未列名汽車零組件</t>
    </r>
  </si>
  <si>
    <r>
      <rPr>
        <sz val="10"/>
        <color rgb="FF000000"/>
        <rFont val="微軟正黑體"/>
        <family val="2"/>
        <charset val="136"/>
      </rPr>
      <t>貨櫃船</t>
    </r>
  </si>
  <si>
    <r>
      <rPr>
        <sz val="10"/>
        <color rgb="FF000000"/>
        <rFont val="微軟正黑體"/>
        <family val="2"/>
        <charset val="136"/>
      </rPr>
      <t>油輪</t>
    </r>
  </si>
  <si>
    <r>
      <rPr>
        <sz val="10"/>
        <color rgb="FF000000"/>
        <rFont val="微軟正黑體"/>
        <family val="2"/>
        <charset val="136"/>
      </rPr>
      <t>雜貨船</t>
    </r>
  </si>
  <si>
    <r>
      <rPr>
        <sz val="10"/>
        <color rgb="FF000000"/>
        <rFont val="微軟正黑體"/>
        <family val="2"/>
        <charset val="136"/>
      </rPr>
      <t>散裝貨船</t>
    </r>
  </si>
  <si>
    <r>
      <rPr>
        <sz val="10"/>
        <color rgb="FF000000"/>
        <rFont val="微軟正黑體"/>
        <family val="2"/>
        <charset val="136"/>
      </rPr>
      <t>水泥運輸船</t>
    </r>
  </si>
  <si>
    <r>
      <rPr>
        <sz val="10"/>
        <color rgb="FF000000"/>
        <rFont val="微軟正黑體"/>
        <family val="2"/>
        <charset val="136"/>
      </rPr>
      <t>液化氣體載運船</t>
    </r>
  </si>
  <si>
    <r>
      <rPr>
        <sz val="10"/>
        <color rgb="FF000000"/>
        <rFont val="微軟正黑體"/>
        <family val="2"/>
        <charset val="136"/>
      </rPr>
      <t>客船</t>
    </r>
  </si>
  <si>
    <r>
      <rPr>
        <sz val="10"/>
        <color rgb="FF000000"/>
        <rFont val="微軟正黑體"/>
        <family val="2"/>
        <charset val="136"/>
      </rPr>
      <t>工作船</t>
    </r>
  </si>
  <si>
    <r>
      <rPr>
        <sz val="10"/>
        <color rgb="FF000000"/>
        <rFont val="微軟正黑體"/>
        <family val="2"/>
        <charset val="136"/>
      </rPr>
      <t>研究船</t>
    </r>
  </si>
  <si>
    <t>310011</t>
  </si>
  <si>
    <r>
      <rPr>
        <sz val="10"/>
        <color rgb="FF000000"/>
        <rFont val="微軟正黑體"/>
        <family val="2"/>
        <charset val="136"/>
      </rPr>
      <t>巡邏艇</t>
    </r>
  </si>
  <si>
    <t>310012</t>
  </si>
  <si>
    <r>
      <rPr>
        <sz val="10"/>
        <color rgb="FF000000"/>
        <rFont val="微軟正黑體"/>
        <family val="2"/>
        <charset val="136"/>
      </rPr>
      <t>商船</t>
    </r>
  </si>
  <si>
    <t>310013</t>
  </si>
  <si>
    <r>
      <rPr>
        <sz val="10"/>
        <color rgb="FF000000"/>
        <rFont val="微軟正黑體"/>
        <family val="2"/>
        <charset val="136"/>
      </rPr>
      <t>渡船</t>
    </r>
  </si>
  <si>
    <t>310014</t>
  </si>
  <si>
    <r>
      <rPr>
        <sz val="10"/>
        <color rgb="FF000000"/>
        <rFont val="微軟正黑體"/>
        <family val="2"/>
        <charset val="136"/>
      </rPr>
      <t>駁船</t>
    </r>
  </si>
  <si>
    <t>310015</t>
  </si>
  <si>
    <r>
      <rPr>
        <sz val="10"/>
        <color rgb="FF000000"/>
        <rFont val="微軟正黑體"/>
        <family val="2"/>
        <charset val="136"/>
      </rPr>
      <t>拖船</t>
    </r>
  </si>
  <si>
    <t>310016</t>
  </si>
  <si>
    <r>
      <rPr>
        <sz val="10"/>
        <color rgb="FF000000"/>
        <rFont val="微軟正黑體"/>
        <family val="2"/>
        <charset val="136"/>
      </rPr>
      <t>釣漁船</t>
    </r>
  </si>
  <si>
    <t>310017</t>
  </si>
  <si>
    <r>
      <rPr>
        <sz val="10"/>
        <color rgb="FF000000"/>
        <rFont val="微軟正黑體"/>
        <family val="2"/>
        <charset val="136"/>
      </rPr>
      <t>拖網漁船</t>
    </r>
  </si>
  <si>
    <t>310018</t>
  </si>
  <si>
    <r>
      <rPr>
        <sz val="10"/>
        <color rgb="FF000000"/>
        <rFont val="微軟正黑體"/>
        <family val="2"/>
        <charset val="136"/>
      </rPr>
      <t>圍網漁船</t>
    </r>
  </si>
  <si>
    <t>310020</t>
  </si>
  <si>
    <r>
      <rPr>
        <sz val="10"/>
        <color rgb="FF000000"/>
        <rFont val="微軟正黑體"/>
        <family val="2"/>
        <charset val="136"/>
      </rPr>
      <t>小型機動遊艇</t>
    </r>
  </si>
  <si>
    <t>310021</t>
  </si>
  <si>
    <r>
      <rPr>
        <sz val="10"/>
        <color rgb="FF000000"/>
        <rFont val="微軟正黑體"/>
        <family val="2"/>
        <charset val="136"/>
      </rPr>
      <t>大型機動遊艇</t>
    </r>
  </si>
  <si>
    <t>310022</t>
  </si>
  <si>
    <r>
      <rPr>
        <sz val="10"/>
        <color rgb="FF000000"/>
        <rFont val="微軟正黑體"/>
        <family val="2"/>
        <charset val="136"/>
      </rPr>
      <t>帆船</t>
    </r>
  </si>
  <si>
    <t>310023</t>
  </si>
  <si>
    <r>
      <rPr>
        <sz val="10"/>
        <color rgb="FF000000"/>
        <rFont val="微軟正黑體"/>
        <family val="2"/>
        <charset val="136"/>
      </rPr>
      <t>小帆船</t>
    </r>
  </si>
  <si>
    <t>310024</t>
  </si>
  <si>
    <r>
      <rPr>
        <sz val="10"/>
        <color rgb="FF000000"/>
        <rFont val="微軟正黑體"/>
        <family val="2"/>
        <charset val="136"/>
      </rPr>
      <t>划槳船</t>
    </r>
  </si>
  <si>
    <t>310025</t>
  </si>
  <si>
    <r>
      <rPr>
        <sz val="10"/>
        <color rgb="FF000000"/>
        <rFont val="微軟正黑體"/>
        <family val="2"/>
        <charset val="136"/>
      </rPr>
      <t>獨木舟</t>
    </r>
  </si>
  <si>
    <t>310026</t>
  </si>
  <si>
    <r>
      <rPr>
        <sz val="10"/>
        <color rgb="FF000000"/>
        <rFont val="微軟正黑體"/>
        <family val="2"/>
        <charset val="136"/>
      </rPr>
      <t>遊艇</t>
    </r>
  </si>
  <si>
    <t>310027</t>
  </si>
  <si>
    <r>
      <rPr>
        <sz val="10"/>
        <color rgb="FF000000"/>
        <rFont val="微軟正黑體"/>
        <family val="2"/>
        <charset val="136"/>
      </rPr>
      <t>電動船</t>
    </r>
  </si>
  <si>
    <t>310028</t>
  </si>
  <si>
    <r>
      <rPr>
        <sz val="10"/>
        <color rgb="FF000000"/>
        <rFont val="微軟正黑體"/>
        <family val="2"/>
        <charset val="136"/>
      </rPr>
      <t>划艇</t>
    </r>
  </si>
  <si>
    <t>310029</t>
  </si>
  <si>
    <r>
      <rPr>
        <sz val="10"/>
        <color rgb="FF000000"/>
        <rFont val="微軟正黑體"/>
        <family val="2"/>
        <charset val="136"/>
      </rPr>
      <t>氣墊船</t>
    </r>
  </si>
  <si>
    <t>310030</t>
  </si>
  <si>
    <r>
      <rPr>
        <sz val="10"/>
        <color rgb="FF000000"/>
        <rFont val="微軟正黑體"/>
        <family val="2"/>
        <charset val="136"/>
      </rPr>
      <t>水翼船</t>
    </r>
  </si>
  <si>
    <t>310031</t>
  </si>
  <si>
    <r>
      <rPr>
        <sz val="10"/>
        <color rgb="FF000000"/>
        <rFont val="微軟正黑體"/>
        <family val="2"/>
        <charset val="136"/>
      </rPr>
      <t>充氣船</t>
    </r>
  </si>
  <si>
    <t>310032</t>
  </si>
  <si>
    <r>
      <rPr>
        <sz val="10"/>
        <color rgb="FF000000"/>
        <rFont val="微軟正黑體"/>
        <family val="2"/>
        <charset val="136"/>
      </rPr>
      <t>起重船</t>
    </r>
  </si>
  <si>
    <t>310033</t>
  </si>
  <si>
    <r>
      <rPr>
        <sz val="10"/>
        <color rgb="FF000000"/>
        <rFont val="微軟正黑體"/>
        <family val="2"/>
        <charset val="136"/>
      </rPr>
      <t>救生艇</t>
    </r>
  </si>
  <si>
    <t>310034</t>
  </si>
  <si>
    <r>
      <rPr>
        <sz val="10"/>
        <color rgb="FF000000"/>
        <rFont val="微軟正黑體"/>
        <family val="2"/>
        <charset val="136"/>
      </rPr>
      <t>水上摩托車</t>
    </r>
  </si>
  <si>
    <t>310035</t>
  </si>
  <si>
    <r>
      <rPr>
        <sz val="10"/>
        <color rgb="FF000000"/>
        <rFont val="微軟正黑體"/>
        <family val="2"/>
        <charset val="136"/>
      </rPr>
      <t>舢板</t>
    </r>
  </si>
  <si>
    <t>310037</t>
  </si>
  <si>
    <r>
      <rPr>
        <sz val="10"/>
        <color rgb="FF000000"/>
        <rFont val="微軟正黑體"/>
        <family val="2"/>
        <charset val="136"/>
      </rPr>
      <t>浮塢</t>
    </r>
  </si>
  <si>
    <t>310038</t>
  </si>
  <si>
    <r>
      <rPr>
        <sz val="10"/>
        <color rgb="FF000000"/>
        <rFont val="微軟正黑體"/>
        <family val="2"/>
        <charset val="136"/>
      </rPr>
      <t>浮標</t>
    </r>
  </si>
  <si>
    <t>310039</t>
  </si>
  <si>
    <r>
      <rPr>
        <sz val="10"/>
        <color rgb="FF000000"/>
        <rFont val="微軟正黑體"/>
        <family val="2"/>
        <charset val="136"/>
      </rPr>
      <t>浮筒</t>
    </r>
  </si>
  <si>
    <t>310040</t>
  </si>
  <si>
    <r>
      <rPr>
        <sz val="10"/>
        <color rgb="FF000000"/>
        <rFont val="微軟正黑體"/>
        <family val="2"/>
        <charset val="136"/>
      </rPr>
      <t>浮舟</t>
    </r>
  </si>
  <si>
    <t>310041</t>
  </si>
  <si>
    <r>
      <rPr>
        <sz val="10"/>
        <color rgb="FF000000"/>
        <rFont val="微軟正黑體"/>
        <family val="2"/>
        <charset val="136"/>
      </rPr>
      <t>浮橋</t>
    </r>
  </si>
  <si>
    <t>310042</t>
  </si>
  <si>
    <r>
      <rPr>
        <sz val="10"/>
        <color rgb="FF000000"/>
        <rFont val="微軟正黑體"/>
        <family val="2"/>
        <charset val="136"/>
      </rPr>
      <t>浮式儲槽</t>
    </r>
  </si>
  <si>
    <t>310043</t>
  </si>
  <si>
    <r>
      <rPr>
        <sz val="10"/>
        <color rgb="FF000000"/>
        <rFont val="微軟正黑體"/>
        <family val="2"/>
        <charset val="136"/>
      </rPr>
      <t>浮式吊車</t>
    </r>
  </si>
  <si>
    <t>310044</t>
  </si>
  <si>
    <r>
      <rPr>
        <sz val="10"/>
        <color rgb="FF000000"/>
        <rFont val="微軟正黑體"/>
        <family val="2"/>
        <charset val="136"/>
      </rPr>
      <t>浮式船塢</t>
    </r>
  </si>
  <si>
    <t>310045</t>
  </si>
  <si>
    <r>
      <rPr>
        <sz val="10"/>
        <color rgb="FF000000"/>
        <rFont val="微軟正黑體"/>
        <family val="2"/>
        <charset val="136"/>
      </rPr>
      <t>浮式碼頭</t>
    </r>
  </si>
  <si>
    <t>310046</t>
  </si>
  <si>
    <r>
      <rPr>
        <sz val="10"/>
        <color rgb="FF000000"/>
        <rFont val="微軟正黑體"/>
        <family val="2"/>
        <charset val="136"/>
      </rPr>
      <t>船用柴油主機</t>
    </r>
  </si>
  <si>
    <t>310047</t>
  </si>
  <si>
    <r>
      <rPr>
        <sz val="10"/>
        <color rgb="FF000000"/>
        <rFont val="微軟正黑體"/>
        <family val="2"/>
        <charset val="136"/>
      </rPr>
      <t>船用軸</t>
    </r>
  </si>
  <si>
    <t>310048</t>
  </si>
  <si>
    <r>
      <rPr>
        <sz val="10"/>
        <color rgb="FF000000"/>
        <rFont val="微軟正黑體"/>
        <family val="2"/>
        <charset val="136"/>
      </rPr>
      <t>船用推進器</t>
    </r>
  </si>
  <si>
    <t>310049</t>
  </si>
  <si>
    <r>
      <rPr>
        <sz val="10"/>
        <color rgb="FF000000"/>
        <rFont val="微軟正黑體"/>
        <family val="2"/>
        <charset val="136"/>
      </rPr>
      <t>船用發電機</t>
    </r>
  </si>
  <si>
    <t>310050</t>
  </si>
  <si>
    <r>
      <rPr>
        <sz val="10"/>
        <color rgb="FF000000"/>
        <rFont val="微軟正黑體"/>
        <family val="2"/>
        <charset val="136"/>
      </rPr>
      <t>船用鍋爐</t>
    </r>
  </si>
  <si>
    <t>310051</t>
  </si>
  <si>
    <r>
      <rPr>
        <sz val="10"/>
        <color rgb="FF000000"/>
        <rFont val="微軟正黑體"/>
        <family val="2"/>
        <charset val="136"/>
      </rPr>
      <t>船用熱交換器</t>
    </r>
  </si>
  <si>
    <t>310052</t>
  </si>
  <si>
    <r>
      <rPr>
        <sz val="10"/>
        <color rgb="FF000000"/>
        <rFont val="微軟正黑體"/>
        <family val="2"/>
        <charset val="136"/>
      </rPr>
      <t>船用自動控制裝置</t>
    </r>
  </si>
  <si>
    <t>310053</t>
  </si>
  <si>
    <r>
      <rPr>
        <sz val="10"/>
        <color rgb="FF000000"/>
        <rFont val="微軟正黑體"/>
        <family val="2"/>
        <charset val="136"/>
      </rPr>
      <t>船用舵機</t>
    </r>
  </si>
  <si>
    <t>310054</t>
  </si>
  <si>
    <r>
      <rPr>
        <sz val="10"/>
        <color rgb="FF000000"/>
        <rFont val="微軟正黑體"/>
        <family val="2"/>
        <charset val="136"/>
      </rPr>
      <t>甲板機械</t>
    </r>
  </si>
  <si>
    <t>310055</t>
  </si>
  <si>
    <r>
      <rPr>
        <sz val="10"/>
        <color rgb="FF000000"/>
        <rFont val="微軟正黑體"/>
        <family val="2"/>
        <charset val="136"/>
      </rPr>
      <t>漁船漁具</t>
    </r>
  </si>
  <si>
    <t>310056</t>
  </si>
  <si>
    <r>
      <rPr>
        <sz val="10"/>
        <color rgb="FF000000"/>
        <rFont val="微軟正黑體"/>
        <family val="2"/>
        <charset val="136"/>
      </rPr>
      <t>船用救生設備</t>
    </r>
  </si>
  <si>
    <t>310057</t>
  </si>
  <si>
    <r>
      <rPr>
        <sz val="10"/>
        <color rgb="FF000000"/>
        <rFont val="微軟正黑體"/>
        <family val="2"/>
        <charset val="136"/>
      </rPr>
      <t>船用滅火設備</t>
    </r>
  </si>
  <si>
    <t>310058</t>
  </si>
  <si>
    <r>
      <rPr>
        <sz val="10"/>
        <color rgb="FF000000"/>
        <rFont val="微軟正黑體"/>
        <family val="2"/>
        <charset val="136"/>
      </rPr>
      <t>船用舷窗及水密門</t>
    </r>
  </si>
  <si>
    <t>310059</t>
  </si>
  <si>
    <r>
      <rPr>
        <sz val="10"/>
        <color rgb="FF000000"/>
        <rFont val="微軟正黑體"/>
        <family val="2"/>
        <charset val="136"/>
      </rPr>
      <t>船用機械零組件</t>
    </r>
  </si>
  <si>
    <t>310061</t>
  </si>
  <si>
    <r>
      <rPr>
        <sz val="10"/>
        <color rgb="FF000000"/>
        <rFont val="微軟正黑體"/>
        <family val="2"/>
        <charset val="136"/>
      </rPr>
      <t>鑽油平台</t>
    </r>
  </si>
  <si>
    <t>310062</t>
  </si>
  <si>
    <r>
      <rPr>
        <sz val="10"/>
        <color rgb="FF000000"/>
        <rFont val="微軟正黑體"/>
        <family val="2"/>
        <charset val="136"/>
      </rPr>
      <t>水域輸油（氣）系統</t>
    </r>
  </si>
  <si>
    <t>310063</t>
  </si>
  <si>
    <r>
      <rPr>
        <sz val="10"/>
        <color rgb="FF000000"/>
        <rFont val="微軟正黑體"/>
        <family val="2"/>
        <charset val="136"/>
      </rPr>
      <t>浮箱</t>
    </r>
  </si>
  <si>
    <t>310064</t>
  </si>
  <si>
    <r>
      <rPr>
        <sz val="10"/>
        <color rgb="FF000000"/>
        <rFont val="微軟正黑體"/>
        <family val="2"/>
        <charset val="136"/>
      </rPr>
      <t>潛水箱</t>
    </r>
  </si>
  <si>
    <t>310066</t>
  </si>
  <si>
    <r>
      <rPr>
        <sz val="10"/>
        <color rgb="FF000000"/>
        <rFont val="微軟正黑體"/>
        <family val="2"/>
        <charset val="136"/>
      </rPr>
      <t>輕型機車</t>
    </r>
    <r>
      <rPr>
        <sz val="10"/>
        <color rgb="FF000000"/>
        <rFont val="Times New Roman"/>
        <family val="1"/>
      </rPr>
      <t>(50c.c.</t>
    </r>
    <r>
      <rPr>
        <sz val="10"/>
        <color rgb="FF000000"/>
        <rFont val="微軟正黑體"/>
        <family val="2"/>
        <charset val="136"/>
      </rPr>
      <t>以下</t>
    </r>
    <r>
      <rPr>
        <sz val="10"/>
        <color rgb="FF000000"/>
        <rFont val="Times New Roman"/>
        <family val="1"/>
      </rPr>
      <t>)</t>
    </r>
  </si>
  <si>
    <t>310067</t>
  </si>
  <si>
    <r>
      <rPr>
        <sz val="10"/>
        <color rgb="FF000000"/>
        <rFont val="微軟正黑體"/>
        <family val="2"/>
        <charset val="136"/>
      </rPr>
      <t>普通重型機車</t>
    </r>
    <r>
      <rPr>
        <sz val="10"/>
        <color rgb="FF000000"/>
        <rFont val="Times New Roman"/>
        <family val="1"/>
      </rPr>
      <t>(51c.c.</t>
    </r>
    <r>
      <rPr>
        <sz val="10"/>
        <color rgb="FF000000"/>
        <rFont val="微軟正黑體"/>
        <family val="2"/>
        <charset val="136"/>
      </rPr>
      <t>～</t>
    </r>
    <r>
      <rPr>
        <sz val="10"/>
        <color rgb="FF000000"/>
        <rFont val="Times New Roman"/>
        <family val="1"/>
      </rPr>
      <t>250c.c.)</t>
    </r>
  </si>
  <si>
    <t>310068</t>
  </si>
  <si>
    <r>
      <rPr>
        <sz val="10"/>
        <color rgb="FF000000"/>
        <rFont val="微軟正黑體"/>
        <family val="2"/>
        <charset val="136"/>
      </rPr>
      <t>大型重型機車</t>
    </r>
    <r>
      <rPr>
        <sz val="10"/>
        <color rgb="FF000000"/>
        <rFont val="Times New Roman"/>
        <family val="1"/>
      </rPr>
      <t>(251c.c.</t>
    </r>
    <r>
      <rPr>
        <sz val="10"/>
        <color rgb="FF000000"/>
        <rFont val="微軟正黑體"/>
        <family val="2"/>
        <charset val="136"/>
      </rPr>
      <t>及以上</t>
    </r>
    <r>
      <rPr>
        <sz val="10"/>
        <color rgb="FF000000"/>
        <rFont val="Times New Roman"/>
        <family val="1"/>
      </rPr>
      <t>)</t>
    </r>
  </si>
  <si>
    <t>310069</t>
  </si>
  <si>
    <r>
      <rPr>
        <sz val="10"/>
        <color rgb="FF000000"/>
        <rFont val="微軟正黑體"/>
        <family val="2"/>
        <charset val="136"/>
      </rPr>
      <t>三輪機車</t>
    </r>
  </si>
  <si>
    <t>310070</t>
  </si>
  <si>
    <r>
      <rPr>
        <sz val="10"/>
        <color rgb="FF000000"/>
        <rFont val="微軟正黑體"/>
        <family val="2"/>
        <charset val="136"/>
      </rPr>
      <t>邊車</t>
    </r>
  </si>
  <si>
    <t>310071</t>
  </si>
  <si>
    <r>
      <rPr>
        <sz val="10"/>
        <color rgb="FF000000"/>
        <rFont val="微軟正黑體"/>
        <family val="2"/>
        <charset val="136"/>
      </rPr>
      <t>一般電動機車</t>
    </r>
  </si>
  <si>
    <t>310072</t>
  </si>
  <si>
    <r>
      <rPr>
        <sz val="10"/>
        <color rgb="FF000000"/>
        <rFont val="微軟正黑體"/>
        <family val="2"/>
        <charset val="136"/>
      </rPr>
      <t>小型輕型電動機車</t>
    </r>
  </si>
  <si>
    <t>310073</t>
  </si>
  <si>
    <r>
      <rPr>
        <sz val="10"/>
        <color rgb="FF000000"/>
        <rFont val="微軟正黑體"/>
        <family val="2"/>
        <charset val="136"/>
      </rPr>
      <t>機車引擎</t>
    </r>
  </si>
  <si>
    <t>310074</t>
  </si>
  <si>
    <r>
      <rPr>
        <sz val="10"/>
        <color rgb="FF000000"/>
        <rFont val="微軟正黑體"/>
        <family val="2"/>
        <charset val="136"/>
      </rPr>
      <t>機車起動馬達</t>
    </r>
  </si>
  <si>
    <t>310075</t>
  </si>
  <si>
    <r>
      <rPr>
        <sz val="10"/>
        <color rgb="FF000000"/>
        <rFont val="微軟正黑體"/>
        <family val="2"/>
        <charset val="136"/>
      </rPr>
      <t>機車汽缸頭</t>
    </r>
    <r>
      <rPr>
        <sz val="10"/>
        <color rgb="FF000000"/>
        <rFont val="Times New Roman"/>
        <family val="1"/>
      </rPr>
      <t>(</t>
    </r>
    <r>
      <rPr>
        <sz val="10"/>
        <color rgb="FF000000"/>
        <rFont val="微軟正黑體"/>
        <family val="2"/>
        <charset val="136"/>
      </rPr>
      <t>含汽門導管</t>
    </r>
    <r>
      <rPr>
        <sz val="10"/>
        <color rgb="FF000000"/>
        <rFont val="Times New Roman"/>
        <family val="1"/>
      </rPr>
      <t>)</t>
    </r>
  </si>
  <si>
    <t>310076</t>
  </si>
  <si>
    <r>
      <rPr>
        <sz val="10"/>
        <color rgb="FF000000"/>
        <rFont val="微軟正黑體"/>
        <family val="2"/>
        <charset val="136"/>
      </rPr>
      <t>機車汽缸體</t>
    </r>
  </si>
  <si>
    <t>310077</t>
  </si>
  <si>
    <r>
      <rPr>
        <sz val="10"/>
        <color rgb="FF000000"/>
        <rFont val="微軟正黑體"/>
        <family val="2"/>
        <charset val="136"/>
      </rPr>
      <t>機車活塞桿構件</t>
    </r>
  </si>
  <si>
    <t>310078</t>
  </si>
  <si>
    <r>
      <rPr>
        <sz val="10"/>
        <color rgb="FF000000"/>
        <rFont val="微軟正黑體"/>
        <family val="2"/>
        <charset val="136"/>
      </rPr>
      <t>機車點火線圈</t>
    </r>
  </si>
  <si>
    <t>310079</t>
  </si>
  <si>
    <r>
      <rPr>
        <sz val="10"/>
        <color rgb="FF000000"/>
        <rFont val="微軟正黑體"/>
        <family val="2"/>
        <charset val="136"/>
      </rPr>
      <t>機車鏈條</t>
    </r>
  </si>
  <si>
    <t>310080</t>
  </si>
  <si>
    <r>
      <rPr>
        <sz val="10"/>
        <color rgb="FF000000"/>
        <rFont val="微軟正黑體"/>
        <family val="2"/>
        <charset val="136"/>
      </rPr>
      <t>機車前叉</t>
    </r>
  </si>
  <si>
    <t>310081</t>
  </si>
  <si>
    <r>
      <rPr>
        <sz val="10"/>
        <color rgb="FF000000"/>
        <rFont val="微軟正黑體"/>
        <family val="2"/>
        <charset val="136"/>
      </rPr>
      <t>機車離合器</t>
    </r>
  </si>
  <si>
    <t>310082</t>
  </si>
  <si>
    <r>
      <rPr>
        <sz val="10"/>
        <color rgb="FF000000"/>
        <rFont val="微軟正黑體"/>
        <family val="2"/>
        <charset val="136"/>
      </rPr>
      <t>機車齒輪箱</t>
    </r>
  </si>
  <si>
    <t>310083</t>
  </si>
  <si>
    <r>
      <rPr>
        <sz val="10"/>
        <color rgb="FF000000"/>
        <rFont val="微軟正黑體"/>
        <family val="2"/>
        <charset val="136"/>
      </rPr>
      <t>機車變速箱總成</t>
    </r>
  </si>
  <si>
    <t>310084</t>
  </si>
  <si>
    <r>
      <rPr>
        <sz val="10"/>
        <color rgb="FF000000"/>
        <rFont val="微軟正黑體"/>
        <family val="2"/>
        <charset val="136"/>
      </rPr>
      <t>機車曲軸箱本體</t>
    </r>
  </si>
  <si>
    <t>310085</t>
  </si>
  <si>
    <r>
      <rPr>
        <sz val="10"/>
        <color rgb="FF000000"/>
        <rFont val="微軟正黑體"/>
        <family val="2"/>
        <charset val="136"/>
      </rPr>
      <t>機車化油器</t>
    </r>
  </si>
  <si>
    <t>310086</t>
  </si>
  <si>
    <r>
      <rPr>
        <sz val="10"/>
        <color rgb="FF000000"/>
        <rFont val="微軟正黑體"/>
        <family val="2"/>
        <charset val="136"/>
      </rPr>
      <t>機車排氣管</t>
    </r>
  </si>
  <si>
    <t>310087</t>
  </si>
  <si>
    <r>
      <rPr>
        <sz val="10"/>
        <color rgb="FF000000"/>
        <rFont val="微軟正黑體"/>
        <family val="2"/>
        <charset val="136"/>
      </rPr>
      <t>機車輪圈</t>
    </r>
  </si>
  <si>
    <t>310089</t>
  </si>
  <si>
    <r>
      <rPr>
        <sz val="10"/>
        <color rgb="FF000000"/>
        <rFont val="微軟正黑體"/>
        <family val="2"/>
        <charset val="136"/>
      </rPr>
      <t>電動機車零組件</t>
    </r>
  </si>
  <si>
    <t>310090</t>
  </si>
  <si>
    <r>
      <rPr>
        <sz val="10"/>
        <color rgb="FF000000"/>
        <rFont val="微軟正黑體"/>
        <family val="2"/>
        <charset val="136"/>
      </rPr>
      <t>公路競賽車</t>
    </r>
    <r>
      <rPr>
        <sz val="10"/>
        <color rgb="FF000000"/>
        <rFont val="Times New Roman"/>
        <family val="1"/>
      </rPr>
      <t>(</t>
    </r>
    <r>
      <rPr>
        <sz val="10"/>
        <color rgb="FF000000"/>
        <rFont val="微軟正黑體"/>
        <family val="2"/>
        <charset val="136"/>
      </rPr>
      <t>跑車</t>
    </r>
    <r>
      <rPr>
        <sz val="10"/>
        <color rgb="FF000000"/>
        <rFont val="Times New Roman"/>
        <family val="1"/>
      </rPr>
      <t>)</t>
    </r>
  </si>
  <si>
    <t>310091</t>
  </si>
  <si>
    <r>
      <rPr>
        <sz val="10"/>
        <color rgb="FF000000"/>
        <rFont val="微軟正黑體"/>
        <family val="2"/>
        <charset val="136"/>
      </rPr>
      <t>一般通勤自行車</t>
    </r>
    <r>
      <rPr>
        <sz val="10"/>
        <color rgb="FF000000"/>
        <rFont val="Times New Roman"/>
        <family val="1"/>
      </rPr>
      <t>(</t>
    </r>
    <r>
      <rPr>
        <sz val="10"/>
        <color rgb="FF000000"/>
        <rFont val="微軟正黑體"/>
        <family val="2"/>
        <charset val="136"/>
      </rPr>
      <t>腳踏車</t>
    </r>
    <r>
      <rPr>
        <sz val="10"/>
        <color rgb="FF000000"/>
        <rFont val="Times New Roman"/>
        <family val="1"/>
      </rPr>
      <t>)(</t>
    </r>
    <r>
      <rPr>
        <sz val="10"/>
        <color rgb="FF000000"/>
        <rFont val="微軟正黑體"/>
        <family val="2"/>
        <charset val="136"/>
      </rPr>
      <t>城市車且不含折疊車</t>
    </r>
    <r>
      <rPr>
        <sz val="10"/>
        <color rgb="FF000000"/>
        <rFont val="Times New Roman"/>
        <family val="1"/>
      </rPr>
      <t>)</t>
    </r>
  </si>
  <si>
    <t>310092</t>
  </si>
  <si>
    <r>
      <rPr>
        <sz val="10"/>
        <color rgb="FF000000"/>
        <rFont val="微軟正黑體"/>
        <family val="2"/>
        <charset val="136"/>
      </rPr>
      <t>登山越野車</t>
    </r>
    <r>
      <rPr>
        <sz val="10"/>
        <color rgb="FF000000"/>
        <rFont val="Times New Roman"/>
        <family val="1"/>
      </rPr>
      <t>(</t>
    </r>
    <r>
      <rPr>
        <sz val="10"/>
        <color rgb="FF000000"/>
        <rFont val="微軟正黑體"/>
        <family val="2"/>
        <charset val="136"/>
      </rPr>
      <t>登山車</t>
    </r>
    <r>
      <rPr>
        <sz val="10"/>
        <color rgb="FF000000"/>
        <rFont val="Times New Roman"/>
        <family val="1"/>
      </rPr>
      <t>)</t>
    </r>
  </si>
  <si>
    <t>310093</t>
  </si>
  <si>
    <r>
      <rPr>
        <sz val="10"/>
        <color rgb="FF000000"/>
        <rFont val="微軟正黑體"/>
        <family val="2"/>
        <charset val="136"/>
      </rPr>
      <t>折疊車</t>
    </r>
  </si>
  <si>
    <t>310094</t>
  </si>
  <si>
    <r>
      <rPr>
        <sz val="10"/>
        <color rgb="FF000000"/>
        <rFont val="微軟正黑體"/>
        <family val="2"/>
        <charset val="136"/>
      </rPr>
      <t>童車</t>
    </r>
  </si>
  <si>
    <t>310096</t>
  </si>
  <si>
    <r>
      <rPr>
        <sz val="10"/>
        <color rgb="FF000000"/>
        <rFont val="微軟正黑體"/>
        <family val="2"/>
        <charset val="136"/>
      </rPr>
      <t>電動自行車</t>
    </r>
  </si>
  <si>
    <t>310098</t>
  </si>
  <si>
    <r>
      <rPr>
        <sz val="10"/>
        <color rgb="FF000000"/>
        <rFont val="微軟正黑體"/>
        <family val="2"/>
        <charset val="136"/>
      </rPr>
      <t>自行車</t>
    </r>
    <r>
      <rPr>
        <sz val="10"/>
        <color rgb="FF000000"/>
        <rFont val="Times New Roman"/>
        <family val="1"/>
      </rPr>
      <t>(</t>
    </r>
    <r>
      <rPr>
        <sz val="10"/>
        <color rgb="FF000000"/>
        <rFont val="微軟正黑體"/>
        <family val="2"/>
        <charset val="136"/>
      </rPr>
      <t>腳踏車</t>
    </r>
    <r>
      <rPr>
        <sz val="10"/>
        <color rgb="FF000000"/>
        <rFont val="Times New Roman"/>
        <family val="1"/>
      </rPr>
      <t>)</t>
    </r>
    <r>
      <rPr>
        <sz val="10"/>
        <color rgb="FF000000"/>
        <rFont val="微軟正黑體"/>
        <family val="2"/>
        <charset val="136"/>
      </rPr>
      <t>輪圈</t>
    </r>
  </si>
  <si>
    <r>
      <rPr>
        <sz val="10"/>
        <color rgb="FF000000"/>
        <rFont val="微軟正黑體"/>
        <family val="2"/>
        <charset val="136"/>
      </rPr>
      <t>自行車</t>
    </r>
    <r>
      <rPr>
        <sz val="10"/>
        <color rgb="FF000000"/>
        <rFont val="Times New Roman"/>
        <family val="1"/>
      </rPr>
      <t>(</t>
    </r>
    <r>
      <rPr>
        <sz val="10"/>
        <color rgb="FF000000"/>
        <rFont val="微軟正黑體"/>
        <family val="2"/>
        <charset val="136"/>
      </rPr>
      <t>腳踏車</t>
    </r>
    <r>
      <rPr>
        <sz val="10"/>
        <color rgb="FF000000"/>
        <rFont val="Times New Roman"/>
        <family val="1"/>
      </rPr>
      <t>)</t>
    </r>
    <r>
      <rPr>
        <sz val="10"/>
        <color rgb="FF000000"/>
        <rFont val="微軟正黑體"/>
        <family val="2"/>
        <charset val="136"/>
      </rPr>
      <t>鏈條</t>
    </r>
  </si>
  <si>
    <t>310100</t>
  </si>
  <si>
    <r>
      <rPr>
        <sz val="10"/>
        <color rgb="FF000000"/>
        <rFont val="微軟正黑體"/>
        <family val="2"/>
        <charset val="136"/>
      </rPr>
      <t>自行車</t>
    </r>
    <r>
      <rPr>
        <sz val="10"/>
        <color rgb="FF000000"/>
        <rFont val="Times New Roman"/>
        <family val="1"/>
      </rPr>
      <t>(</t>
    </r>
    <r>
      <rPr>
        <sz val="10"/>
        <color rgb="FF000000"/>
        <rFont val="微軟正黑體"/>
        <family val="2"/>
        <charset val="136"/>
      </rPr>
      <t>腳踏車</t>
    </r>
    <r>
      <rPr>
        <sz val="10"/>
        <color rgb="FF000000"/>
        <rFont val="Times New Roman"/>
        <family val="1"/>
      </rPr>
      <t>)</t>
    </r>
    <r>
      <rPr>
        <sz val="10"/>
        <color rgb="FF000000"/>
        <rFont val="微軟正黑體"/>
        <family val="2"/>
        <charset val="136"/>
      </rPr>
      <t>變速器</t>
    </r>
  </si>
  <si>
    <t>310101</t>
  </si>
  <si>
    <r>
      <rPr>
        <sz val="10"/>
        <color rgb="FF000000"/>
        <rFont val="微軟正黑體"/>
        <family val="2"/>
        <charset val="136"/>
      </rPr>
      <t>自行車</t>
    </r>
    <r>
      <rPr>
        <sz val="10"/>
        <color rgb="FF000000"/>
        <rFont val="Times New Roman"/>
        <family val="1"/>
      </rPr>
      <t>(</t>
    </r>
    <r>
      <rPr>
        <sz val="10"/>
        <color rgb="FF000000"/>
        <rFont val="微軟正黑體"/>
        <family val="2"/>
        <charset val="136"/>
      </rPr>
      <t>腳踏車</t>
    </r>
    <r>
      <rPr>
        <sz val="10"/>
        <color rgb="FF000000"/>
        <rFont val="Times New Roman"/>
        <family val="1"/>
      </rPr>
      <t>)</t>
    </r>
    <r>
      <rPr>
        <sz val="10"/>
        <color rgb="FF000000"/>
        <rFont val="微軟正黑體"/>
        <family val="2"/>
        <charset val="136"/>
      </rPr>
      <t>煞車器</t>
    </r>
  </si>
  <si>
    <t>310102</t>
  </si>
  <si>
    <r>
      <rPr>
        <sz val="10"/>
        <color rgb="FF000000"/>
        <rFont val="微軟正黑體"/>
        <family val="2"/>
        <charset val="136"/>
      </rPr>
      <t>自行車</t>
    </r>
    <r>
      <rPr>
        <sz val="10"/>
        <color rgb="FF000000"/>
        <rFont val="Times New Roman"/>
        <family val="1"/>
      </rPr>
      <t>(</t>
    </r>
    <r>
      <rPr>
        <sz val="10"/>
        <color rgb="FF000000"/>
        <rFont val="微軟正黑體"/>
        <family val="2"/>
        <charset val="136"/>
      </rPr>
      <t>腳踏車</t>
    </r>
    <r>
      <rPr>
        <sz val="10"/>
        <color rgb="FF000000"/>
        <rFont val="Times New Roman"/>
        <family val="1"/>
      </rPr>
      <t>)</t>
    </r>
    <r>
      <rPr>
        <sz val="10"/>
        <color rgb="FF000000"/>
        <rFont val="微軟正黑體"/>
        <family val="2"/>
        <charset val="136"/>
      </rPr>
      <t>前叉及碗</t>
    </r>
  </si>
  <si>
    <t>310103</t>
  </si>
  <si>
    <r>
      <rPr>
        <sz val="10"/>
        <color rgb="FF000000"/>
        <rFont val="微軟正黑體"/>
        <family val="2"/>
        <charset val="136"/>
      </rPr>
      <t>自行車前叉</t>
    </r>
  </si>
  <si>
    <t>310104</t>
  </si>
  <si>
    <r>
      <rPr>
        <sz val="10"/>
        <color rgb="FF000000"/>
        <rFont val="微軟正黑體"/>
        <family val="2"/>
        <charset val="136"/>
      </rPr>
      <t>自行車</t>
    </r>
    <r>
      <rPr>
        <sz val="10"/>
        <color rgb="FF000000"/>
        <rFont val="Times New Roman"/>
        <family val="1"/>
      </rPr>
      <t>(</t>
    </r>
    <r>
      <rPr>
        <sz val="10"/>
        <color rgb="FF000000"/>
        <rFont val="微軟正黑體"/>
        <family val="2"/>
        <charset val="136"/>
      </rPr>
      <t>腳踏車</t>
    </r>
    <r>
      <rPr>
        <sz val="10"/>
        <color rgb="FF000000"/>
        <rFont val="Times New Roman"/>
        <family val="1"/>
      </rPr>
      <t>)</t>
    </r>
    <r>
      <rPr>
        <sz val="10"/>
        <color rgb="FF000000"/>
        <rFont val="微軟正黑體"/>
        <family val="2"/>
        <charset val="136"/>
      </rPr>
      <t>車把</t>
    </r>
  </si>
  <si>
    <t>310105</t>
  </si>
  <si>
    <r>
      <rPr>
        <sz val="10"/>
        <color rgb="FF000000"/>
        <rFont val="微軟正黑體"/>
        <family val="2"/>
        <charset val="136"/>
      </rPr>
      <t>自行車座管及手把管</t>
    </r>
  </si>
  <si>
    <t>310106</t>
  </si>
  <si>
    <r>
      <rPr>
        <sz val="10"/>
        <color rgb="FF000000"/>
        <rFont val="微軟正黑體"/>
        <family val="2"/>
        <charset val="136"/>
      </rPr>
      <t>自行車</t>
    </r>
    <r>
      <rPr>
        <sz val="10"/>
        <color rgb="FF000000"/>
        <rFont val="Times New Roman"/>
        <family val="1"/>
      </rPr>
      <t>(</t>
    </r>
    <r>
      <rPr>
        <sz val="10"/>
        <color rgb="FF000000"/>
        <rFont val="微軟正黑體"/>
        <family val="2"/>
        <charset val="136"/>
      </rPr>
      <t>腳踏車</t>
    </r>
    <r>
      <rPr>
        <sz val="10"/>
        <color rgb="FF000000"/>
        <rFont val="Times New Roman"/>
        <family val="1"/>
      </rPr>
      <t>)</t>
    </r>
    <r>
      <rPr>
        <sz val="10"/>
        <color rgb="FF000000"/>
        <rFont val="微軟正黑體"/>
        <family val="2"/>
        <charset val="136"/>
      </rPr>
      <t>車架</t>
    </r>
  </si>
  <si>
    <t>310107</t>
  </si>
  <si>
    <r>
      <rPr>
        <sz val="10"/>
        <color rgb="FF000000"/>
        <rFont val="微軟正黑體"/>
        <family val="2"/>
        <charset val="136"/>
      </rPr>
      <t>自行車座墊</t>
    </r>
  </si>
  <si>
    <t>310108</t>
  </si>
  <si>
    <r>
      <rPr>
        <sz val="10"/>
        <color rgb="FF000000"/>
        <rFont val="微軟正黑體"/>
        <family val="2"/>
        <charset val="136"/>
      </rPr>
      <t>自行車輪圈</t>
    </r>
  </si>
  <si>
    <t>310109</t>
  </si>
  <si>
    <r>
      <rPr>
        <sz val="10"/>
        <color rgb="FF000000"/>
        <rFont val="微軟正黑體"/>
        <family val="2"/>
        <charset val="136"/>
      </rPr>
      <t>自行車花鼓</t>
    </r>
  </si>
  <si>
    <t>310110</t>
  </si>
  <si>
    <r>
      <rPr>
        <sz val="10"/>
        <color rgb="FF000000"/>
        <rFont val="微軟正黑體"/>
        <family val="2"/>
        <charset val="136"/>
      </rPr>
      <t>自行車飛輪</t>
    </r>
  </si>
  <si>
    <t>310111</t>
  </si>
  <si>
    <r>
      <rPr>
        <sz val="10"/>
        <color rgb="FF000000"/>
        <rFont val="微軟正黑體"/>
        <family val="2"/>
        <charset val="136"/>
      </rPr>
      <t>自行車踏板</t>
    </r>
  </si>
  <si>
    <t>310112</t>
  </si>
  <si>
    <r>
      <rPr>
        <sz val="10"/>
        <color rgb="FF000000"/>
        <rFont val="微軟正黑體"/>
        <family val="2"/>
        <charset val="136"/>
      </rPr>
      <t>自行車擋泥板</t>
    </r>
  </si>
  <si>
    <t>310113</t>
  </si>
  <si>
    <r>
      <rPr>
        <sz val="10"/>
        <color rgb="FF000000"/>
        <rFont val="微軟正黑體"/>
        <family val="2"/>
        <charset val="136"/>
      </rPr>
      <t>自行車曲柄齒盤</t>
    </r>
  </si>
  <si>
    <t>310114</t>
  </si>
  <si>
    <r>
      <rPr>
        <sz val="10"/>
        <color rgb="FF000000"/>
        <rFont val="微軟正黑體"/>
        <family val="2"/>
        <charset val="136"/>
      </rPr>
      <t>自行車石棉剎車來令</t>
    </r>
  </si>
  <si>
    <t>310116</t>
  </si>
  <si>
    <r>
      <rPr>
        <sz val="10"/>
        <color rgb="FF000000"/>
        <rFont val="微軟正黑體"/>
        <family val="2"/>
        <charset val="136"/>
      </rPr>
      <t>電動自行車零組件</t>
    </r>
  </si>
  <si>
    <t>310117</t>
  </si>
  <si>
    <r>
      <rPr>
        <sz val="10"/>
        <color rgb="FF000000"/>
        <rFont val="微軟正黑體"/>
        <family val="2"/>
        <charset val="136"/>
      </rPr>
      <t>軌道電力機車</t>
    </r>
  </si>
  <si>
    <t>310118</t>
  </si>
  <si>
    <r>
      <rPr>
        <sz val="10"/>
        <color rgb="FF000000"/>
        <rFont val="微軟正黑體"/>
        <family val="2"/>
        <charset val="136"/>
      </rPr>
      <t>柴油機械機車</t>
    </r>
    <r>
      <rPr>
        <sz val="10"/>
        <color rgb="FF000000"/>
        <rFont val="Times New Roman"/>
        <family val="1"/>
      </rPr>
      <t>(</t>
    </r>
    <r>
      <rPr>
        <sz val="10"/>
        <color rgb="FF000000"/>
        <rFont val="微軟正黑體"/>
        <family val="2"/>
        <charset val="136"/>
      </rPr>
      <t>內燃式軌道機車</t>
    </r>
    <r>
      <rPr>
        <sz val="10"/>
        <color rgb="FF000000"/>
        <rFont val="Times New Roman"/>
        <family val="1"/>
      </rPr>
      <t>)</t>
    </r>
  </si>
  <si>
    <t>310119</t>
  </si>
  <si>
    <r>
      <rPr>
        <sz val="10"/>
        <color rgb="FF000000"/>
        <rFont val="微軟正黑體"/>
        <family val="2"/>
        <charset val="136"/>
      </rPr>
      <t>柴油引擎客車</t>
    </r>
    <r>
      <rPr>
        <sz val="10"/>
        <color rgb="FF000000"/>
        <rFont val="Times New Roman"/>
        <family val="1"/>
      </rPr>
      <t>(</t>
    </r>
    <r>
      <rPr>
        <sz val="10"/>
        <color rgb="FF000000"/>
        <rFont val="微軟正黑體"/>
        <family val="2"/>
        <charset val="136"/>
      </rPr>
      <t>內燃式軌道動力客車</t>
    </r>
    <r>
      <rPr>
        <sz val="10"/>
        <color rgb="FF000000"/>
        <rFont val="Times New Roman"/>
        <family val="1"/>
      </rPr>
      <t>)</t>
    </r>
  </si>
  <si>
    <t>310120</t>
  </si>
  <si>
    <r>
      <rPr>
        <sz val="10"/>
        <color rgb="FF000000"/>
        <rFont val="微軟正黑體"/>
        <family val="2"/>
        <charset val="136"/>
      </rPr>
      <t>柴油液壓機車</t>
    </r>
    <r>
      <rPr>
        <sz val="10"/>
        <color rgb="FF000000"/>
        <rFont val="Times New Roman"/>
        <family val="1"/>
      </rPr>
      <t>(</t>
    </r>
    <r>
      <rPr>
        <sz val="10"/>
        <color rgb="FF000000"/>
        <rFont val="微軟正黑體"/>
        <family val="2"/>
        <charset val="136"/>
      </rPr>
      <t>內燃式軌道機車</t>
    </r>
    <r>
      <rPr>
        <sz val="10"/>
        <color rgb="FF000000"/>
        <rFont val="Times New Roman"/>
        <family val="1"/>
      </rPr>
      <t>)</t>
    </r>
  </si>
  <si>
    <t>310121</t>
  </si>
  <si>
    <r>
      <rPr>
        <sz val="10"/>
        <color rgb="FF000000"/>
        <rFont val="微軟正黑體"/>
        <family val="2"/>
        <charset val="136"/>
      </rPr>
      <t>柴油電力機車</t>
    </r>
    <r>
      <rPr>
        <sz val="10"/>
        <color rgb="FF000000"/>
        <rFont val="Times New Roman"/>
        <family val="1"/>
      </rPr>
      <t>(</t>
    </r>
    <r>
      <rPr>
        <sz val="10"/>
        <color rgb="FF000000"/>
        <rFont val="微軟正黑體"/>
        <family val="2"/>
        <charset val="136"/>
      </rPr>
      <t>內燃式軌道機車</t>
    </r>
    <r>
      <rPr>
        <sz val="10"/>
        <color rgb="FF000000"/>
        <rFont val="Times New Roman"/>
        <family val="1"/>
      </rPr>
      <t>)</t>
    </r>
  </si>
  <si>
    <t>310122</t>
  </si>
  <si>
    <r>
      <rPr>
        <sz val="10"/>
        <color rgb="FF000000"/>
        <rFont val="微軟正黑體"/>
        <family val="2"/>
        <charset val="136"/>
      </rPr>
      <t>電聯車</t>
    </r>
    <r>
      <rPr>
        <sz val="10"/>
        <color rgb="FF000000"/>
        <rFont val="Times New Roman"/>
        <family val="1"/>
      </rPr>
      <t>(</t>
    </r>
    <r>
      <rPr>
        <sz val="10"/>
        <color rgb="FF000000"/>
        <rFont val="微軟正黑體"/>
        <family val="2"/>
        <charset val="136"/>
      </rPr>
      <t>含柴聯車</t>
    </r>
    <r>
      <rPr>
        <sz val="10"/>
        <color rgb="FF000000"/>
        <rFont val="Times New Roman"/>
        <family val="1"/>
      </rPr>
      <t>)</t>
    </r>
  </si>
  <si>
    <t>310123</t>
  </si>
  <si>
    <r>
      <rPr>
        <sz val="10"/>
        <color rgb="FF000000"/>
        <rFont val="微軟正黑體"/>
        <family val="2"/>
        <charset val="136"/>
      </rPr>
      <t>軌道工程車</t>
    </r>
  </si>
  <si>
    <t>310124</t>
  </si>
  <si>
    <r>
      <rPr>
        <sz val="10"/>
        <color rgb="FF000000"/>
        <rFont val="微軟正黑體"/>
        <family val="2"/>
        <charset val="136"/>
      </rPr>
      <t>軌道蒸汽機車</t>
    </r>
  </si>
  <si>
    <t>310126</t>
  </si>
  <si>
    <r>
      <rPr>
        <sz val="10"/>
        <color rgb="FF000000"/>
        <rFont val="微軟正黑體"/>
        <family val="2"/>
        <charset val="136"/>
      </rPr>
      <t>軌道車輛車體</t>
    </r>
  </si>
  <si>
    <t>310127</t>
  </si>
  <si>
    <r>
      <rPr>
        <sz val="10"/>
        <color rgb="FF000000"/>
        <rFont val="微軟正黑體"/>
        <family val="2"/>
        <charset val="136"/>
      </rPr>
      <t>軌道車輛連結器</t>
    </r>
  </si>
  <si>
    <t>310128</t>
  </si>
  <si>
    <r>
      <rPr>
        <sz val="10"/>
        <color rgb="FF000000"/>
        <rFont val="微軟正黑體"/>
        <family val="2"/>
        <charset val="136"/>
      </rPr>
      <t>軌道客車廂</t>
    </r>
  </si>
  <si>
    <t>310130</t>
  </si>
  <si>
    <r>
      <rPr>
        <sz val="10"/>
        <color rgb="FF000000"/>
        <rFont val="微軟正黑體"/>
        <family val="2"/>
        <charset val="136"/>
      </rPr>
      <t>軌道車輛轉向架</t>
    </r>
  </si>
  <si>
    <t>310131</t>
  </si>
  <si>
    <r>
      <rPr>
        <sz val="10"/>
        <color rgb="FF000000"/>
        <rFont val="微軟正黑體"/>
        <family val="2"/>
        <charset val="136"/>
      </rPr>
      <t>軌道車輛座椅</t>
    </r>
  </si>
  <si>
    <t>310132</t>
  </si>
  <si>
    <r>
      <rPr>
        <sz val="10"/>
        <color rgb="FF000000"/>
        <rFont val="微軟正黑體"/>
        <family val="2"/>
        <charset val="136"/>
      </rPr>
      <t>軌道車輛自動門機</t>
    </r>
  </si>
  <si>
    <t>310133</t>
  </si>
  <si>
    <r>
      <rPr>
        <sz val="10"/>
        <color rgb="FF000000"/>
        <rFont val="微軟正黑體"/>
        <family val="2"/>
        <charset val="136"/>
      </rPr>
      <t>軌道車輛合成煞車塊</t>
    </r>
  </si>
  <si>
    <t>310134</t>
  </si>
  <si>
    <r>
      <rPr>
        <sz val="10"/>
        <color rgb="FF000000"/>
        <rFont val="微軟正黑體"/>
        <family val="2"/>
        <charset val="136"/>
      </rPr>
      <t>軌道車輛車軸</t>
    </r>
  </si>
  <si>
    <t>310135</t>
  </si>
  <si>
    <r>
      <rPr>
        <sz val="10"/>
        <color rgb="FF000000"/>
        <rFont val="微軟正黑體"/>
        <family val="2"/>
        <charset val="136"/>
      </rPr>
      <t>軌道車輛車架</t>
    </r>
  </si>
  <si>
    <t>310136</t>
  </si>
  <si>
    <r>
      <rPr>
        <sz val="10"/>
        <color rgb="FF000000"/>
        <rFont val="微軟正黑體"/>
        <family val="2"/>
        <charset val="136"/>
      </rPr>
      <t>軌道車輛車輪</t>
    </r>
  </si>
  <si>
    <t>310137</t>
  </si>
  <si>
    <r>
      <rPr>
        <sz val="10"/>
        <color rgb="FF000000"/>
        <rFont val="微軟正黑體"/>
        <family val="2"/>
        <charset val="136"/>
      </rPr>
      <t>軌道車輛聯結器</t>
    </r>
  </si>
  <si>
    <t>310138</t>
  </si>
  <si>
    <r>
      <rPr>
        <sz val="10"/>
        <color rgb="FF000000"/>
        <rFont val="微軟正黑體"/>
        <family val="2"/>
        <charset val="136"/>
      </rPr>
      <t>軌道車輛緩衝器</t>
    </r>
  </si>
  <si>
    <t>310139</t>
  </si>
  <si>
    <r>
      <rPr>
        <sz val="10"/>
        <color rgb="FF000000"/>
        <rFont val="微軟正黑體"/>
        <family val="2"/>
        <charset val="136"/>
      </rPr>
      <t>軌道車輛氣軔裝置</t>
    </r>
  </si>
  <si>
    <t>310140</t>
  </si>
  <si>
    <r>
      <rPr>
        <sz val="10"/>
        <color rgb="FF000000"/>
        <rFont val="微軟正黑體"/>
        <family val="2"/>
        <charset val="136"/>
      </rPr>
      <t>軌道車輛齒輪箱</t>
    </r>
  </si>
  <si>
    <t>310141</t>
  </si>
  <si>
    <r>
      <rPr>
        <sz val="10"/>
        <color rgb="FF000000"/>
        <rFont val="微軟正黑體"/>
        <family val="2"/>
        <charset val="136"/>
      </rPr>
      <t>軌道車輛變頻器</t>
    </r>
  </si>
  <si>
    <t>310142</t>
  </si>
  <si>
    <r>
      <rPr>
        <sz val="10"/>
        <color rgb="FF000000"/>
        <rFont val="微軟正黑體"/>
        <family val="2"/>
        <charset val="136"/>
      </rPr>
      <t>軌道車輛牽引馬達</t>
    </r>
  </si>
  <si>
    <t>310143</t>
  </si>
  <si>
    <r>
      <rPr>
        <sz val="10"/>
        <color rgb="FF000000"/>
        <rFont val="微軟正黑體"/>
        <family val="2"/>
        <charset val="136"/>
      </rPr>
      <t>軌道車輛集電裝置</t>
    </r>
  </si>
  <si>
    <t>310144</t>
  </si>
  <si>
    <r>
      <rPr>
        <sz val="10"/>
        <color rgb="FF000000"/>
        <rFont val="微軟正黑體"/>
        <family val="2"/>
        <charset val="136"/>
      </rPr>
      <t>軌道車輛空調系統</t>
    </r>
  </si>
  <si>
    <t>310145</t>
  </si>
  <si>
    <r>
      <rPr>
        <sz val="10"/>
        <color rgb="FF000000"/>
        <rFont val="微軟正黑體"/>
        <family val="2"/>
        <charset val="136"/>
      </rPr>
      <t>軌道車輛照明系統</t>
    </r>
  </si>
  <si>
    <t>310146</t>
  </si>
  <si>
    <r>
      <rPr>
        <sz val="10"/>
        <color rgb="FF000000"/>
        <rFont val="微軟正黑體"/>
        <family val="2"/>
        <charset val="136"/>
      </rPr>
      <t>軌道車輛衛生設備</t>
    </r>
  </si>
  <si>
    <t>310147</t>
  </si>
  <si>
    <r>
      <rPr>
        <sz val="10"/>
        <color rgb="FF000000"/>
        <rFont val="微軟正黑體"/>
        <family val="2"/>
        <charset val="136"/>
      </rPr>
      <t>軌道車輛旅客資訊系統</t>
    </r>
  </si>
  <si>
    <t>310148</t>
  </si>
  <si>
    <r>
      <rPr>
        <sz val="10"/>
        <color rgb="FF000000"/>
        <rFont val="微軟正黑體"/>
        <family val="2"/>
        <charset val="136"/>
      </rPr>
      <t>軌道車輛自動列車控制系統</t>
    </r>
  </si>
  <si>
    <t>310149</t>
  </si>
  <si>
    <r>
      <rPr>
        <sz val="10"/>
        <color rgb="FF000000"/>
        <rFont val="微軟正黑體"/>
        <family val="2"/>
        <charset val="136"/>
      </rPr>
      <t>軌道車輛駕駛模擬器</t>
    </r>
  </si>
  <si>
    <t>310150</t>
  </si>
  <si>
    <r>
      <rPr>
        <sz val="10"/>
        <color rgb="FF000000"/>
        <rFont val="微軟正黑體"/>
        <family val="2"/>
        <charset val="136"/>
      </rPr>
      <t>軌道車輛軌道固定裝置</t>
    </r>
  </si>
  <si>
    <t>310152</t>
  </si>
  <si>
    <r>
      <rPr>
        <sz val="10"/>
        <color rgb="FF000000"/>
        <rFont val="微軟正黑體"/>
        <family val="2"/>
        <charset val="136"/>
      </rPr>
      <t>航空器製造</t>
    </r>
  </si>
  <si>
    <t>310153</t>
  </si>
  <si>
    <r>
      <rPr>
        <sz val="10"/>
        <color rgb="FF000000"/>
        <rFont val="微軟正黑體"/>
        <family val="2"/>
        <charset val="136"/>
      </rPr>
      <t>固定翼飛機</t>
    </r>
  </si>
  <si>
    <t>310154</t>
  </si>
  <si>
    <r>
      <rPr>
        <sz val="10"/>
        <color rgb="FF000000"/>
        <rFont val="微軟正黑體"/>
        <family val="2"/>
        <charset val="136"/>
      </rPr>
      <t>旋翼飛機</t>
    </r>
  </si>
  <si>
    <t>310155</t>
  </si>
  <si>
    <r>
      <rPr>
        <sz val="10"/>
        <color rgb="FF000000"/>
        <rFont val="微軟正黑體"/>
        <family val="2"/>
        <charset val="136"/>
      </rPr>
      <t>滑翔機</t>
    </r>
  </si>
  <si>
    <t>310156</t>
  </si>
  <si>
    <r>
      <rPr>
        <sz val="10"/>
        <color rgb="FF000000"/>
        <rFont val="微軟正黑體"/>
        <family val="2"/>
        <charset val="136"/>
      </rPr>
      <t>滑翔翼</t>
    </r>
  </si>
  <si>
    <t>310157</t>
  </si>
  <si>
    <r>
      <rPr>
        <sz val="10"/>
        <color rgb="FF000000"/>
        <rFont val="微軟正黑體"/>
        <family val="2"/>
        <charset val="136"/>
      </rPr>
      <t>飛艇</t>
    </r>
  </si>
  <si>
    <t>310158</t>
  </si>
  <si>
    <r>
      <rPr>
        <sz val="10"/>
        <color rgb="FF000000"/>
        <rFont val="微軟正黑體"/>
        <family val="2"/>
        <charset val="136"/>
      </rPr>
      <t>飛船</t>
    </r>
  </si>
  <si>
    <t>310159</t>
  </si>
  <si>
    <r>
      <rPr>
        <sz val="10"/>
        <color rgb="FF000000"/>
        <rFont val="微軟正黑體"/>
        <family val="2"/>
        <charset val="136"/>
      </rPr>
      <t>航空熱氣球</t>
    </r>
  </si>
  <si>
    <t>310160</t>
  </si>
  <si>
    <r>
      <rPr>
        <sz val="10"/>
        <color rgb="FF000000"/>
        <rFont val="微軟正黑體"/>
        <family val="2"/>
        <charset val="136"/>
      </rPr>
      <t>衛星</t>
    </r>
  </si>
  <si>
    <t>310161</t>
  </si>
  <si>
    <r>
      <rPr>
        <sz val="10"/>
        <color rgb="FF000000"/>
        <rFont val="微軟正黑體"/>
        <family val="2"/>
        <charset val="136"/>
      </rPr>
      <t>航空螺旋槳</t>
    </r>
  </si>
  <si>
    <t>310162</t>
  </si>
  <si>
    <r>
      <rPr>
        <sz val="10"/>
        <color rgb="FF000000"/>
        <rFont val="微軟正黑體"/>
        <family val="2"/>
        <charset val="136"/>
      </rPr>
      <t>航空活塞式發動機</t>
    </r>
  </si>
  <si>
    <t>310163</t>
  </si>
  <si>
    <r>
      <rPr>
        <sz val="10"/>
        <color rgb="FF000000"/>
        <rFont val="微軟正黑體"/>
        <family val="2"/>
        <charset val="136"/>
      </rPr>
      <t>航空渦輪式發動機</t>
    </r>
  </si>
  <si>
    <t>310164</t>
  </si>
  <si>
    <r>
      <rPr>
        <sz val="10"/>
        <color rgb="FF000000"/>
        <rFont val="微軟正黑體"/>
        <family val="2"/>
        <charset val="136"/>
      </rPr>
      <t>起落架</t>
    </r>
  </si>
  <si>
    <t>310165</t>
  </si>
  <si>
    <r>
      <rPr>
        <sz val="10"/>
        <color rgb="FF000000"/>
        <rFont val="微軟正黑體"/>
        <family val="2"/>
        <charset val="136"/>
      </rPr>
      <t>飛機體零組件及附屬裝備</t>
    </r>
  </si>
  <si>
    <t>310166</t>
  </si>
  <si>
    <r>
      <rPr>
        <sz val="10"/>
        <color rgb="FF000000"/>
        <rFont val="微軟正黑體"/>
        <family val="2"/>
        <charset val="136"/>
      </rPr>
      <t>飛機引擎及其零組件及附件</t>
    </r>
  </si>
  <si>
    <t>310167</t>
  </si>
  <si>
    <r>
      <rPr>
        <sz val="10"/>
        <color rgb="FF000000"/>
        <rFont val="微軟正黑體"/>
        <family val="2"/>
        <charset val="136"/>
      </rPr>
      <t>飛機其他零組件及裝備系統</t>
    </r>
  </si>
  <si>
    <t>310168</t>
  </si>
  <si>
    <r>
      <rPr>
        <sz val="10"/>
        <color rgb="FF000000"/>
        <rFont val="微軟正黑體"/>
        <family val="2"/>
        <charset val="136"/>
      </rPr>
      <t>輪椅車</t>
    </r>
  </si>
  <si>
    <t>310169</t>
  </si>
  <si>
    <r>
      <rPr>
        <sz val="10"/>
        <color rgb="FF000000"/>
        <rFont val="微軟正黑體"/>
        <family val="2"/>
        <charset val="136"/>
      </rPr>
      <t>電動輪椅車</t>
    </r>
  </si>
  <si>
    <t>310170</t>
  </si>
  <si>
    <r>
      <rPr>
        <sz val="10"/>
        <color rgb="FF000000"/>
        <rFont val="微軟正黑體"/>
        <family val="2"/>
        <charset val="136"/>
      </rPr>
      <t>全地形車</t>
    </r>
    <r>
      <rPr>
        <sz val="10"/>
        <color rgb="FF000000"/>
        <rFont val="Times New Roman"/>
        <family val="1"/>
      </rPr>
      <t>(ATV)</t>
    </r>
  </si>
  <si>
    <t>310171</t>
  </si>
  <si>
    <r>
      <rPr>
        <sz val="10"/>
        <color rgb="FF000000"/>
        <rFont val="微軟正黑體"/>
        <family val="2"/>
        <charset val="136"/>
      </rPr>
      <t>行李手推車</t>
    </r>
  </si>
  <si>
    <t>310172</t>
  </si>
  <si>
    <r>
      <rPr>
        <sz val="10"/>
        <color rgb="FF000000"/>
        <rFont val="微軟正黑體"/>
        <family val="2"/>
        <charset val="136"/>
      </rPr>
      <t>手推嬰兒車</t>
    </r>
  </si>
  <si>
    <t>310173</t>
  </si>
  <si>
    <r>
      <rPr>
        <sz val="10"/>
        <color rgb="FF000000"/>
        <rFont val="微軟正黑體"/>
        <family val="2"/>
        <charset val="136"/>
      </rPr>
      <t>輪椅</t>
    </r>
  </si>
  <si>
    <t>310174</t>
  </si>
  <si>
    <r>
      <rPr>
        <sz val="10"/>
        <color rgb="FF000000"/>
        <rFont val="微軟正黑體"/>
        <family val="2"/>
        <charset val="136"/>
      </rPr>
      <t>單輪手推車</t>
    </r>
  </si>
  <si>
    <t>310175</t>
  </si>
  <si>
    <r>
      <rPr>
        <sz val="10"/>
        <color rgb="FF000000"/>
        <rFont val="微軟正黑體"/>
        <family val="2"/>
        <charset val="136"/>
      </rPr>
      <t>軍用戰鬥車輛</t>
    </r>
  </si>
  <si>
    <t>310176</t>
  </si>
  <si>
    <r>
      <rPr>
        <sz val="10"/>
        <color rgb="FF000000"/>
        <rFont val="微軟正黑體"/>
        <family val="2"/>
        <charset val="136"/>
      </rPr>
      <t>人力車</t>
    </r>
  </si>
  <si>
    <t>310177</t>
  </si>
  <si>
    <r>
      <rPr>
        <sz val="10"/>
        <color rgb="FF000000"/>
        <rFont val="微軟正黑體"/>
        <family val="2"/>
        <charset val="136"/>
      </rPr>
      <t>三輪車</t>
    </r>
  </si>
  <si>
    <t>310178</t>
  </si>
  <si>
    <r>
      <rPr>
        <sz val="10"/>
        <color rgb="FF000000"/>
        <rFont val="微軟正黑體"/>
        <family val="2"/>
        <charset val="136"/>
      </rPr>
      <t>畜力車</t>
    </r>
  </si>
  <si>
    <t>310179</t>
  </si>
  <si>
    <r>
      <rPr>
        <sz val="10"/>
        <color rgb="FF000000"/>
        <rFont val="微軟正黑體"/>
        <family val="2"/>
        <charset val="136"/>
      </rPr>
      <t>購物車</t>
    </r>
  </si>
  <si>
    <t>310180</t>
  </si>
  <si>
    <r>
      <rPr>
        <sz val="10"/>
        <color rgb="FF000000"/>
        <rFont val="微軟正黑體"/>
        <family val="2"/>
        <charset val="136"/>
      </rPr>
      <t>礦車</t>
    </r>
  </si>
  <si>
    <t>310181</t>
  </si>
  <si>
    <r>
      <rPr>
        <sz val="10"/>
        <color rgb="FF000000"/>
        <rFont val="微軟正黑體"/>
        <family val="2"/>
        <charset val="136"/>
      </rPr>
      <t>纜車</t>
    </r>
  </si>
  <si>
    <t>310199</t>
  </si>
  <si>
    <r>
      <rPr>
        <sz val="10"/>
        <color rgb="FF000000"/>
        <rFont val="微軟正黑體"/>
        <family val="2"/>
        <charset val="136"/>
      </rPr>
      <t>其他漁船</t>
    </r>
  </si>
  <si>
    <t>310299</t>
  </si>
  <si>
    <r>
      <rPr>
        <sz val="10"/>
        <color rgb="FF000000"/>
        <rFont val="微軟正黑體"/>
        <family val="2"/>
        <charset val="136"/>
      </rPr>
      <t>其他遊艇及運動用船</t>
    </r>
  </si>
  <si>
    <t>310399</t>
  </si>
  <si>
    <r>
      <rPr>
        <sz val="10"/>
        <color rgb="FF000000"/>
        <rFont val="微軟正黑體"/>
        <family val="2"/>
        <charset val="136"/>
      </rPr>
      <t>其他船用主機</t>
    </r>
  </si>
  <si>
    <t>310499</t>
  </si>
  <si>
    <r>
      <rPr>
        <sz val="10"/>
        <color rgb="FF000000"/>
        <rFont val="微軟正黑體"/>
        <family val="2"/>
        <charset val="136"/>
      </rPr>
      <t>其他無動力浮載具</t>
    </r>
  </si>
  <si>
    <t>310599</t>
  </si>
  <si>
    <r>
      <rPr>
        <sz val="10"/>
        <color rgb="FF000000"/>
        <rFont val="微軟正黑體"/>
        <family val="2"/>
        <charset val="136"/>
      </rPr>
      <t>其他機車零組件</t>
    </r>
  </si>
  <si>
    <t>310699</t>
  </si>
  <si>
    <r>
      <rPr>
        <sz val="10"/>
        <color rgb="FF000000"/>
        <rFont val="微軟正黑體"/>
        <family val="2"/>
        <charset val="136"/>
      </rPr>
      <t>其他自行車</t>
    </r>
  </si>
  <si>
    <t>310799</t>
  </si>
  <si>
    <r>
      <rPr>
        <sz val="10"/>
        <color rgb="FF000000"/>
        <rFont val="微軟正黑體"/>
        <family val="2"/>
        <charset val="136"/>
      </rPr>
      <t>其他自行車</t>
    </r>
    <r>
      <rPr>
        <sz val="10"/>
        <color rgb="FF000000"/>
        <rFont val="Times New Roman"/>
        <family val="1"/>
      </rPr>
      <t>(</t>
    </r>
    <r>
      <rPr>
        <sz val="10"/>
        <color rgb="FF000000"/>
        <rFont val="微軟正黑體"/>
        <family val="2"/>
        <charset val="136"/>
      </rPr>
      <t>腳踏車</t>
    </r>
    <r>
      <rPr>
        <sz val="10"/>
        <color rgb="FF000000"/>
        <rFont val="Times New Roman"/>
        <family val="1"/>
      </rPr>
      <t>)</t>
    </r>
    <r>
      <rPr>
        <sz val="10"/>
        <color rgb="FF000000"/>
        <rFont val="微軟正黑體"/>
        <family val="2"/>
        <charset val="136"/>
      </rPr>
      <t>零組件</t>
    </r>
  </si>
  <si>
    <t>310899</t>
  </si>
  <si>
    <r>
      <rPr>
        <sz val="10"/>
        <color rgb="FF000000"/>
        <rFont val="微軟正黑體"/>
        <family val="2"/>
        <charset val="136"/>
      </rPr>
      <t>其他軌道車輛</t>
    </r>
  </si>
  <si>
    <t>310999</t>
  </si>
  <si>
    <r>
      <rPr>
        <sz val="10"/>
        <color rgb="FF000000"/>
        <rFont val="微軟正黑體"/>
        <family val="2"/>
        <charset val="136"/>
      </rPr>
      <t>其他軌道車廂</t>
    </r>
  </si>
  <si>
    <t>311099</t>
  </si>
  <si>
    <r>
      <rPr>
        <sz val="10"/>
        <color rgb="FF000000"/>
        <rFont val="微軟正黑體"/>
        <family val="2"/>
        <charset val="136"/>
      </rPr>
      <t>其他軌道車輛零組件</t>
    </r>
  </si>
  <si>
    <t>311199</t>
  </si>
  <si>
    <r>
      <rPr>
        <sz val="10"/>
        <color rgb="FF000000"/>
        <rFont val="微軟正黑體"/>
        <family val="2"/>
        <charset val="136"/>
      </rPr>
      <t>其他非公路運輸用車輛</t>
    </r>
    <r>
      <rPr>
        <sz val="10"/>
        <color rgb="FF000000"/>
        <rFont val="Times New Roman"/>
        <family val="1"/>
      </rPr>
      <t>(</t>
    </r>
    <r>
      <rPr>
        <sz val="10"/>
        <color rgb="FF000000"/>
        <rFont val="微軟正黑體"/>
        <family val="2"/>
        <charset val="136"/>
      </rPr>
      <t>不含全地形車</t>
    </r>
    <r>
      <rPr>
        <sz val="10"/>
        <color rgb="FF000000"/>
        <rFont val="Times New Roman"/>
        <family val="1"/>
      </rPr>
      <t>)</t>
    </r>
  </si>
  <si>
    <t>311299</t>
  </si>
  <si>
    <r>
      <rPr>
        <sz val="10"/>
        <color rgb="FF000000"/>
        <rFont val="微軟正黑體"/>
        <family val="2"/>
        <charset val="136"/>
      </rPr>
      <t>其他運輸工具及零組件</t>
    </r>
  </si>
  <si>
    <t>311399</t>
  </si>
  <si>
    <r>
      <rPr>
        <sz val="10"/>
        <color rgb="FF000000"/>
        <rFont val="微軟正黑體"/>
        <family val="2"/>
        <charset val="136"/>
      </rPr>
      <t>其他貨船</t>
    </r>
  </si>
  <si>
    <r>
      <rPr>
        <sz val="10"/>
        <color rgb="FF000000"/>
        <rFont val="微軟正黑體"/>
        <family val="2"/>
        <charset val="136"/>
      </rPr>
      <t>木桌椅</t>
    </r>
  </si>
  <si>
    <t>320002</t>
  </si>
  <si>
    <r>
      <rPr>
        <sz val="10"/>
        <color rgb="FF000000"/>
        <rFont val="微軟正黑體"/>
        <family val="2"/>
        <charset val="136"/>
      </rPr>
      <t>木製系統廚具</t>
    </r>
  </si>
  <si>
    <t>320003</t>
  </si>
  <si>
    <r>
      <rPr>
        <sz val="10"/>
        <color rgb="FF000000"/>
        <rFont val="微軟正黑體"/>
        <family val="2"/>
        <charset val="136"/>
      </rPr>
      <t>木椅</t>
    </r>
  </si>
  <si>
    <t>320004</t>
  </si>
  <si>
    <r>
      <rPr>
        <sz val="10"/>
        <color rgb="FF000000"/>
        <rFont val="微軟正黑體"/>
        <family val="2"/>
        <charset val="136"/>
      </rPr>
      <t>木桌</t>
    </r>
  </si>
  <si>
    <t>320005</t>
  </si>
  <si>
    <r>
      <rPr>
        <sz val="10"/>
        <color rgb="FF000000"/>
        <rFont val="微軟正黑體"/>
        <family val="2"/>
        <charset val="136"/>
      </rPr>
      <t>木凳</t>
    </r>
  </si>
  <si>
    <t>320006</t>
  </si>
  <si>
    <r>
      <rPr>
        <sz val="10"/>
        <color rgb="FF000000"/>
        <rFont val="微軟正黑體"/>
        <family val="2"/>
        <charset val="136"/>
      </rPr>
      <t>木几</t>
    </r>
  </si>
  <si>
    <t>320007</t>
  </si>
  <si>
    <r>
      <rPr>
        <sz val="10"/>
        <color rgb="FF000000"/>
        <rFont val="微軟正黑體"/>
        <family val="2"/>
        <charset val="136"/>
      </rPr>
      <t>木檯</t>
    </r>
  </si>
  <si>
    <t>320008</t>
  </si>
  <si>
    <r>
      <rPr>
        <sz val="10"/>
        <color rgb="FF000000"/>
        <rFont val="微軟正黑體"/>
        <family val="2"/>
        <charset val="136"/>
      </rPr>
      <t>木櫃</t>
    </r>
  </si>
  <si>
    <r>
      <rPr>
        <sz val="10"/>
        <color rgb="FF000000"/>
        <rFont val="微軟正黑體"/>
        <family val="2"/>
        <charset val="136"/>
      </rPr>
      <t>木床</t>
    </r>
  </si>
  <si>
    <t>320010</t>
  </si>
  <si>
    <r>
      <rPr>
        <sz val="10"/>
        <color rgb="FF000000"/>
        <rFont val="微軟正黑體"/>
        <family val="2"/>
        <charset val="136"/>
      </rPr>
      <t>木櫥</t>
    </r>
  </si>
  <si>
    <r>
      <rPr>
        <sz val="10"/>
        <color rgb="FF000000"/>
        <rFont val="微軟正黑體"/>
        <family val="2"/>
        <charset val="136"/>
      </rPr>
      <t>木書架</t>
    </r>
  </si>
  <si>
    <r>
      <rPr>
        <sz val="10"/>
        <color rgb="FF000000"/>
        <rFont val="微軟正黑體"/>
        <family val="2"/>
        <charset val="136"/>
      </rPr>
      <t>木衣箱</t>
    </r>
  </si>
  <si>
    <r>
      <rPr>
        <sz val="10"/>
        <color rgb="FF000000"/>
        <rFont val="微軟正黑體"/>
        <family val="2"/>
        <charset val="136"/>
      </rPr>
      <t>木置物架</t>
    </r>
  </si>
  <si>
    <t>320014</t>
  </si>
  <si>
    <r>
      <rPr>
        <sz val="10"/>
        <color rgb="FF000000"/>
        <rFont val="微軟正黑體"/>
        <family val="2"/>
        <charset val="136"/>
      </rPr>
      <t>木掛衣架</t>
    </r>
  </si>
  <si>
    <t>320015</t>
  </si>
  <si>
    <r>
      <rPr>
        <sz val="10"/>
        <color rgb="FF000000"/>
        <rFont val="微軟正黑體"/>
        <family val="2"/>
        <charset val="136"/>
      </rPr>
      <t>木雕花桌面</t>
    </r>
  </si>
  <si>
    <t>320016</t>
  </si>
  <si>
    <r>
      <rPr>
        <sz val="10"/>
        <color rgb="FF000000"/>
        <rFont val="微軟正黑體"/>
        <family val="2"/>
        <charset val="136"/>
      </rPr>
      <t>木行軍床架</t>
    </r>
  </si>
  <si>
    <t>320017</t>
  </si>
  <si>
    <r>
      <rPr>
        <sz val="10"/>
        <color rgb="FF000000"/>
        <rFont val="微軟正黑體"/>
        <family val="2"/>
        <charset val="136"/>
      </rPr>
      <t>曲木家具</t>
    </r>
  </si>
  <si>
    <t>320018</t>
  </si>
  <si>
    <r>
      <rPr>
        <sz val="10"/>
        <color rgb="FF000000"/>
        <rFont val="微軟正黑體"/>
        <family val="2"/>
        <charset val="136"/>
      </rPr>
      <t>木製家具表面塗裝</t>
    </r>
  </si>
  <si>
    <t>320019</t>
  </si>
  <si>
    <r>
      <rPr>
        <sz val="10"/>
        <color rgb="FF000000"/>
        <rFont val="微軟正黑體"/>
        <family val="2"/>
        <charset val="136"/>
      </rPr>
      <t>竹凳</t>
    </r>
  </si>
  <si>
    <t>320020</t>
  </si>
  <si>
    <r>
      <rPr>
        <sz val="10"/>
        <color rgb="FF000000"/>
        <rFont val="微軟正黑體"/>
        <family val="2"/>
        <charset val="136"/>
      </rPr>
      <t>竹椅</t>
    </r>
  </si>
  <si>
    <t>320021</t>
  </si>
  <si>
    <r>
      <rPr>
        <sz val="10"/>
        <color rgb="FF000000"/>
        <rFont val="微軟正黑體"/>
        <family val="2"/>
        <charset val="136"/>
      </rPr>
      <t>竹床</t>
    </r>
  </si>
  <si>
    <t>320022</t>
  </si>
  <si>
    <r>
      <rPr>
        <sz val="10"/>
        <color rgb="FF000000"/>
        <rFont val="微軟正黑體"/>
        <family val="2"/>
        <charset val="136"/>
      </rPr>
      <t>層竹家具</t>
    </r>
  </si>
  <si>
    <t>320024</t>
  </si>
  <si>
    <r>
      <rPr>
        <sz val="10"/>
        <color rgb="FF000000"/>
        <rFont val="微軟正黑體"/>
        <family val="2"/>
        <charset val="136"/>
      </rPr>
      <t>竹製家具及裝設品</t>
    </r>
  </si>
  <si>
    <t>320025</t>
  </si>
  <si>
    <r>
      <rPr>
        <sz val="10"/>
        <color rgb="FF000000"/>
        <rFont val="微軟正黑體"/>
        <family val="2"/>
        <charset val="136"/>
      </rPr>
      <t>藤椅</t>
    </r>
  </si>
  <si>
    <t>320026</t>
  </si>
  <si>
    <r>
      <rPr>
        <sz val="10"/>
        <color rgb="FF000000"/>
        <rFont val="微軟正黑體"/>
        <family val="2"/>
        <charset val="136"/>
      </rPr>
      <t>藤床</t>
    </r>
  </si>
  <si>
    <t>320027</t>
  </si>
  <si>
    <r>
      <rPr>
        <sz val="10"/>
        <color rgb="FF000000"/>
        <rFont val="微軟正黑體"/>
        <family val="2"/>
        <charset val="136"/>
      </rPr>
      <t>藤搖籃</t>
    </r>
  </si>
  <si>
    <t>320028</t>
  </si>
  <si>
    <r>
      <rPr>
        <sz val="10"/>
        <color rgb="FF000000"/>
        <rFont val="微軟正黑體"/>
        <family val="2"/>
        <charset val="136"/>
      </rPr>
      <t>藤屏風</t>
    </r>
  </si>
  <si>
    <t>320030</t>
  </si>
  <si>
    <r>
      <rPr>
        <sz val="10"/>
        <color rgb="FF000000"/>
        <rFont val="微軟正黑體"/>
        <family val="2"/>
        <charset val="136"/>
      </rPr>
      <t>塑膠衣櫥</t>
    </r>
  </si>
  <si>
    <t>320031</t>
  </si>
  <si>
    <r>
      <rPr>
        <sz val="10"/>
        <color rgb="FF000000"/>
        <rFont val="微軟正黑體"/>
        <family val="2"/>
        <charset val="136"/>
      </rPr>
      <t>塑膠家具</t>
    </r>
  </si>
  <si>
    <t>320033</t>
  </si>
  <si>
    <r>
      <rPr>
        <sz val="10"/>
        <color rgb="FF000000"/>
        <rFont val="微軟正黑體"/>
        <family val="2"/>
        <charset val="136"/>
      </rPr>
      <t>玻璃纖維強化塑膠家具</t>
    </r>
  </si>
  <si>
    <t>320034</t>
  </si>
  <si>
    <r>
      <rPr>
        <sz val="10"/>
        <color rgb="FF000000"/>
        <rFont val="微軟正黑體"/>
        <family val="2"/>
        <charset val="136"/>
      </rPr>
      <t>非金屬家具表面塗裝（木製家具除外）</t>
    </r>
  </si>
  <si>
    <t>320036</t>
  </si>
  <si>
    <r>
      <rPr>
        <sz val="10"/>
        <color rgb="FF000000"/>
        <rFont val="微軟正黑體"/>
        <family val="2"/>
        <charset val="136"/>
      </rPr>
      <t>金屬桌椅</t>
    </r>
  </si>
  <si>
    <t>320037</t>
  </si>
  <si>
    <r>
      <rPr>
        <sz val="10"/>
        <color rgb="FF000000"/>
        <rFont val="微軟正黑體"/>
        <family val="2"/>
        <charset val="136"/>
      </rPr>
      <t>金屬椅</t>
    </r>
  </si>
  <si>
    <t>320038</t>
  </si>
  <si>
    <r>
      <rPr>
        <sz val="10"/>
        <color rgb="FF000000"/>
        <rFont val="微軟正黑體"/>
        <family val="2"/>
        <charset val="136"/>
      </rPr>
      <t>金屬桌</t>
    </r>
  </si>
  <si>
    <t>320039</t>
  </si>
  <si>
    <r>
      <rPr>
        <sz val="10"/>
        <color rgb="FF000000"/>
        <rFont val="微軟正黑體"/>
        <family val="2"/>
        <charset val="136"/>
      </rPr>
      <t>金屬系統廚具</t>
    </r>
  </si>
  <si>
    <t>320040</t>
  </si>
  <si>
    <r>
      <rPr>
        <sz val="10"/>
        <color rgb="FF000000"/>
        <rFont val="微軟正黑體"/>
        <family val="2"/>
        <charset val="136"/>
      </rPr>
      <t>金屬廚檯</t>
    </r>
    <r>
      <rPr>
        <sz val="10"/>
        <color rgb="FF000000"/>
        <rFont val="Times New Roman"/>
        <family val="1"/>
      </rPr>
      <t>(</t>
    </r>
    <r>
      <rPr>
        <sz val="10"/>
        <color rgb="FF000000"/>
        <rFont val="微軟正黑體"/>
        <family val="2"/>
        <charset val="136"/>
      </rPr>
      <t>含流理台</t>
    </r>
    <r>
      <rPr>
        <sz val="10"/>
        <color rgb="FF000000"/>
        <rFont val="Times New Roman"/>
        <family val="1"/>
      </rPr>
      <t>)</t>
    </r>
  </si>
  <si>
    <t>320041</t>
  </si>
  <si>
    <r>
      <rPr>
        <sz val="10"/>
        <color rgb="FF000000"/>
        <rFont val="微軟正黑體"/>
        <family val="2"/>
        <charset val="136"/>
      </rPr>
      <t>金屬櫃</t>
    </r>
  </si>
  <si>
    <t>320042</t>
  </si>
  <si>
    <r>
      <rPr>
        <sz val="10"/>
        <color rgb="FF000000"/>
        <rFont val="微軟正黑體"/>
        <family val="2"/>
        <charset val="136"/>
      </rPr>
      <t>金屬檯</t>
    </r>
  </si>
  <si>
    <t>320043</t>
  </si>
  <si>
    <r>
      <rPr>
        <sz val="10"/>
        <color rgb="FF000000"/>
        <rFont val="微軟正黑體"/>
        <family val="2"/>
        <charset val="136"/>
      </rPr>
      <t>金屬架</t>
    </r>
  </si>
  <si>
    <t>320044</t>
  </si>
  <si>
    <r>
      <rPr>
        <sz val="10"/>
        <color rgb="FF000000"/>
        <rFont val="微軟正黑體"/>
        <family val="2"/>
        <charset val="136"/>
      </rPr>
      <t>金屬床</t>
    </r>
  </si>
  <si>
    <t>320045</t>
  </si>
  <si>
    <r>
      <rPr>
        <sz val="10"/>
        <color rgb="FF000000"/>
        <rFont val="微軟正黑體"/>
        <family val="2"/>
        <charset val="136"/>
      </rPr>
      <t>彈簧床墊</t>
    </r>
  </si>
  <si>
    <t>320046</t>
  </si>
  <si>
    <r>
      <rPr>
        <sz val="10"/>
        <color rgb="FF000000"/>
        <rFont val="微軟正黑體"/>
        <family val="2"/>
        <charset val="136"/>
      </rPr>
      <t>金屬家具表面塗裝</t>
    </r>
  </si>
  <si>
    <t>320048</t>
  </si>
  <si>
    <r>
      <rPr>
        <sz val="10"/>
        <color rgb="FF000000"/>
        <rFont val="微軟正黑體"/>
        <family val="2"/>
        <charset val="136"/>
      </rPr>
      <t>金屬裝設品</t>
    </r>
  </si>
  <si>
    <t>320099</t>
  </si>
  <si>
    <r>
      <rPr>
        <sz val="10"/>
        <color rgb="FF000000"/>
        <rFont val="微軟正黑體"/>
        <family val="2"/>
        <charset val="136"/>
      </rPr>
      <t>其他木製家具及裝設品</t>
    </r>
  </si>
  <si>
    <t>320199</t>
  </si>
  <si>
    <r>
      <rPr>
        <sz val="10"/>
        <color rgb="FF000000"/>
        <rFont val="微軟正黑體"/>
        <family val="2"/>
        <charset val="136"/>
      </rPr>
      <t>其他藤製家具及裝設品</t>
    </r>
  </si>
  <si>
    <t>320299</t>
  </si>
  <si>
    <r>
      <rPr>
        <sz val="10"/>
        <color rgb="FF000000"/>
        <rFont val="微軟正黑體"/>
        <family val="2"/>
        <charset val="136"/>
      </rPr>
      <t>其他塑膠製家具及裝設品</t>
    </r>
  </si>
  <si>
    <t>320399</t>
  </si>
  <si>
    <r>
      <rPr>
        <sz val="10"/>
        <color rgb="FF000000"/>
        <rFont val="微軟正黑體"/>
        <family val="2"/>
        <charset val="136"/>
      </rPr>
      <t>其他非金屬家具及裝設品</t>
    </r>
  </si>
  <si>
    <t>320499</t>
  </si>
  <si>
    <r>
      <rPr>
        <sz val="10"/>
        <color rgb="FF000000"/>
        <rFont val="微軟正黑體"/>
        <family val="2"/>
        <charset val="136"/>
      </rPr>
      <t>其他金屬家具</t>
    </r>
  </si>
  <si>
    <r>
      <rPr>
        <sz val="10"/>
        <color rgb="FF000000"/>
        <rFont val="微軟正黑體"/>
        <family val="2"/>
        <charset val="136"/>
      </rPr>
      <t>籃球</t>
    </r>
  </si>
  <si>
    <r>
      <rPr>
        <sz val="10"/>
        <color rgb="FF000000"/>
        <rFont val="微軟正黑體"/>
        <family val="2"/>
        <charset val="136"/>
      </rPr>
      <t>籃球網</t>
    </r>
  </si>
  <si>
    <r>
      <rPr>
        <sz val="10"/>
        <color rgb="FF000000"/>
        <rFont val="微軟正黑體"/>
        <family val="2"/>
        <charset val="136"/>
      </rPr>
      <t>棒球</t>
    </r>
  </si>
  <si>
    <t>330004</t>
  </si>
  <si>
    <r>
      <rPr>
        <sz val="10"/>
        <color rgb="FF000000"/>
        <rFont val="微軟正黑體"/>
        <family val="2"/>
        <charset val="136"/>
      </rPr>
      <t>壘球</t>
    </r>
  </si>
  <si>
    <t>330005</t>
  </si>
  <si>
    <r>
      <rPr>
        <sz val="10"/>
        <color rgb="FF000000"/>
        <rFont val="微軟正黑體"/>
        <family val="2"/>
        <charset val="136"/>
      </rPr>
      <t>鋁質網球拍</t>
    </r>
  </si>
  <si>
    <t>330006</t>
  </si>
  <si>
    <r>
      <rPr>
        <sz val="10"/>
        <color rgb="FF000000"/>
        <rFont val="微軟正黑體"/>
        <family val="2"/>
        <charset val="136"/>
      </rPr>
      <t>木質網球拍</t>
    </r>
  </si>
  <si>
    <t>330007</t>
  </si>
  <si>
    <r>
      <rPr>
        <sz val="10"/>
        <color rgb="FF000000"/>
        <rFont val="微軟正黑體"/>
        <family val="2"/>
        <charset val="136"/>
      </rPr>
      <t>碳纖維網球拍</t>
    </r>
  </si>
  <si>
    <t>330008</t>
  </si>
  <si>
    <r>
      <rPr>
        <sz val="10"/>
        <color rgb="FF000000"/>
        <rFont val="微軟正黑體"/>
        <family val="2"/>
        <charset val="136"/>
      </rPr>
      <t>混合纖維網球拍</t>
    </r>
  </si>
  <si>
    <r>
      <rPr>
        <sz val="10"/>
        <color rgb="FF000000"/>
        <rFont val="微軟正黑體"/>
        <family val="2"/>
        <charset val="136"/>
      </rPr>
      <t>網球</t>
    </r>
  </si>
  <si>
    <t>330010</t>
  </si>
  <si>
    <r>
      <rPr>
        <sz val="10"/>
        <color rgb="FF000000"/>
        <rFont val="微軟正黑體"/>
        <family val="2"/>
        <charset val="136"/>
      </rPr>
      <t>網球網</t>
    </r>
  </si>
  <si>
    <r>
      <rPr>
        <sz val="10"/>
        <color rgb="FF000000"/>
        <rFont val="微軟正黑體"/>
        <family val="2"/>
        <charset val="136"/>
      </rPr>
      <t>羽球拍</t>
    </r>
  </si>
  <si>
    <r>
      <rPr>
        <sz val="10"/>
        <color rgb="FF000000"/>
        <rFont val="微軟正黑體"/>
        <family val="2"/>
        <charset val="136"/>
      </rPr>
      <t>羽球</t>
    </r>
  </si>
  <si>
    <r>
      <rPr>
        <sz val="10"/>
        <color rgb="FF000000"/>
        <rFont val="微軟正黑體"/>
        <family val="2"/>
        <charset val="136"/>
      </rPr>
      <t>足球</t>
    </r>
  </si>
  <si>
    <r>
      <rPr>
        <sz val="10"/>
        <color rgb="FF000000"/>
        <rFont val="微軟正黑體"/>
        <family val="2"/>
        <charset val="136"/>
      </rPr>
      <t>足球網</t>
    </r>
  </si>
  <si>
    <r>
      <rPr>
        <sz val="10"/>
        <color rgb="FF000000"/>
        <rFont val="微軟正黑體"/>
        <family val="2"/>
        <charset val="136"/>
      </rPr>
      <t>排球</t>
    </r>
  </si>
  <si>
    <r>
      <rPr>
        <sz val="10"/>
        <color rgb="FF000000"/>
        <rFont val="微軟正黑體"/>
        <family val="2"/>
        <charset val="136"/>
      </rPr>
      <t>排球網</t>
    </r>
  </si>
  <si>
    <t>330017</t>
  </si>
  <si>
    <r>
      <rPr>
        <sz val="10"/>
        <color rgb="FF000000"/>
        <rFont val="微軟正黑體"/>
        <family val="2"/>
        <charset val="136"/>
      </rPr>
      <t>桌球拍</t>
    </r>
  </si>
  <si>
    <t>330018</t>
  </si>
  <si>
    <r>
      <rPr>
        <sz val="10"/>
        <color rgb="FF000000"/>
        <rFont val="微軟正黑體"/>
        <family val="2"/>
        <charset val="136"/>
      </rPr>
      <t>桌球</t>
    </r>
  </si>
  <si>
    <t>330019</t>
  </si>
  <si>
    <r>
      <rPr>
        <sz val="10"/>
        <color rgb="FF000000"/>
        <rFont val="微軟正黑體"/>
        <family val="2"/>
        <charset val="136"/>
      </rPr>
      <t>桌球桌</t>
    </r>
  </si>
  <si>
    <t>330020</t>
  </si>
  <si>
    <r>
      <rPr>
        <sz val="10"/>
        <color rgb="FF000000"/>
        <rFont val="微軟正黑體"/>
        <family val="2"/>
        <charset val="136"/>
      </rPr>
      <t>桌球網</t>
    </r>
  </si>
  <si>
    <t>330021</t>
  </si>
  <si>
    <r>
      <rPr>
        <sz val="10"/>
        <color rgb="FF000000"/>
        <rFont val="微軟正黑體"/>
        <family val="2"/>
        <charset val="136"/>
      </rPr>
      <t>撞球桿</t>
    </r>
  </si>
  <si>
    <t>330022</t>
  </si>
  <si>
    <r>
      <rPr>
        <sz val="10"/>
        <color rgb="FF000000"/>
        <rFont val="微軟正黑體"/>
        <family val="2"/>
        <charset val="136"/>
      </rPr>
      <t>撞球桌</t>
    </r>
  </si>
  <si>
    <t>330023</t>
  </si>
  <si>
    <r>
      <rPr>
        <sz val="10"/>
        <color rgb="FF000000"/>
        <rFont val="微軟正黑體"/>
        <family val="2"/>
        <charset val="136"/>
      </rPr>
      <t>撞球</t>
    </r>
  </si>
  <si>
    <t>330024</t>
  </si>
  <si>
    <r>
      <rPr>
        <sz val="10"/>
        <color rgb="FF000000"/>
        <rFont val="微軟正黑體"/>
        <family val="2"/>
        <charset val="136"/>
      </rPr>
      <t>保齡球</t>
    </r>
  </si>
  <si>
    <t>330025</t>
  </si>
  <si>
    <r>
      <rPr>
        <sz val="10"/>
        <color rgb="FF000000"/>
        <rFont val="微軟正黑體"/>
        <family val="2"/>
        <charset val="136"/>
      </rPr>
      <t>保齡球瓶</t>
    </r>
  </si>
  <si>
    <t>330026</t>
  </si>
  <si>
    <r>
      <rPr>
        <sz val="10"/>
        <color rgb="FF000000"/>
        <rFont val="微軟正黑體"/>
        <family val="2"/>
        <charset val="136"/>
      </rPr>
      <t>橄欖球</t>
    </r>
  </si>
  <si>
    <t>330027</t>
  </si>
  <si>
    <r>
      <rPr>
        <sz val="10"/>
        <color rgb="FF000000"/>
        <rFont val="微軟正黑體"/>
        <family val="2"/>
        <charset val="136"/>
      </rPr>
      <t>馬球</t>
    </r>
  </si>
  <si>
    <t>330028</t>
  </si>
  <si>
    <r>
      <rPr>
        <sz val="10"/>
        <color rgb="FF000000"/>
        <rFont val="微軟正黑體"/>
        <family val="2"/>
        <charset val="136"/>
      </rPr>
      <t>曲棍球桿</t>
    </r>
  </si>
  <si>
    <t>330029</t>
  </si>
  <si>
    <r>
      <rPr>
        <sz val="10"/>
        <color rgb="FF000000"/>
        <rFont val="微軟正黑體"/>
        <family val="2"/>
        <charset val="136"/>
      </rPr>
      <t>曲棍球</t>
    </r>
  </si>
  <si>
    <t>330030</t>
  </si>
  <si>
    <r>
      <rPr>
        <sz val="10"/>
        <color rgb="FF000000"/>
        <rFont val="微軟正黑體"/>
        <family val="2"/>
        <charset val="136"/>
      </rPr>
      <t>水上排球</t>
    </r>
  </si>
  <si>
    <t>330031</t>
  </si>
  <si>
    <r>
      <rPr>
        <sz val="10"/>
        <color rgb="FF000000"/>
        <rFont val="微軟正黑體"/>
        <family val="2"/>
        <charset val="136"/>
      </rPr>
      <t>鉛球</t>
    </r>
  </si>
  <si>
    <t>330032</t>
  </si>
  <si>
    <r>
      <rPr>
        <sz val="10"/>
        <color rgb="FF000000"/>
        <rFont val="微軟正黑體"/>
        <family val="2"/>
        <charset val="136"/>
      </rPr>
      <t>標槍</t>
    </r>
  </si>
  <si>
    <t>330033</t>
  </si>
  <si>
    <r>
      <rPr>
        <sz val="10"/>
        <color rgb="FF000000"/>
        <rFont val="微軟正黑體"/>
        <family val="2"/>
        <charset val="136"/>
      </rPr>
      <t>鏈球</t>
    </r>
  </si>
  <si>
    <t>330034</t>
  </si>
  <si>
    <r>
      <rPr>
        <sz val="10"/>
        <color rgb="FF000000"/>
        <rFont val="微軟正黑體"/>
        <family val="2"/>
        <charset val="136"/>
      </rPr>
      <t>鐵餅</t>
    </r>
  </si>
  <si>
    <t>330037</t>
  </si>
  <si>
    <r>
      <rPr>
        <sz val="10"/>
        <color rgb="FF000000"/>
        <rFont val="微軟正黑體"/>
        <family val="2"/>
        <charset val="136"/>
      </rPr>
      <t>輪式、刀式溜冰鞋</t>
    </r>
    <r>
      <rPr>
        <sz val="10"/>
        <color rgb="FF000000"/>
        <rFont val="Times New Roman"/>
        <family val="1"/>
      </rPr>
      <t>(</t>
    </r>
    <r>
      <rPr>
        <sz val="10"/>
        <color rgb="FF000000"/>
        <rFont val="微軟正黑體"/>
        <family val="2"/>
        <charset val="136"/>
      </rPr>
      <t>含直排輪鞋</t>
    </r>
    <r>
      <rPr>
        <sz val="10"/>
        <color rgb="FF000000"/>
        <rFont val="Times New Roman"/>
        <family val="1"/>
      </rPr>
      <t>)</t>
    </r>
  </si>
  <si>
    <t>330038</t>
  </si>
  <si>
    <r>
      <rPr>
        <sz val="10"/>
        <color rgb="FF000000"/>
        <rFont val="微軟正黑體"/>
        <family val="2"/>
        <charset val="136"/>
      </rPr>
      <t>滑板車</t>
    </r>
  </si>
  <si>
    <t>330039</t>
  </si>
  <si>
    <r>
      <rPr>
        <sz val="10"/>
        <color rgb="FF000000"/>
        <rFont val="微軟正黑體"/>
        <family val="2"/>
        <charset val="136"/>
      </rPr>
      <t>滑雪用品</t>
    </r>
  </si>
  <si>
    <t>330040</t>
  </si>
  <si>
    <r>
      <rPr>
        <sz val="10"/>
        <color rgb="FF000000"/>
        <rFont val="微軟正黑體"/>
        <family val="2"/>
        <charset val="136"/>
      </rPr>
      <t>撞球用品</t>
    </r>
  </si>
  <si>
    <t>330041</t>
  </si>
  <si>
    <r>
      <rPr>
        <sz val="10"/>
        <color rgb="FF000000"/>
        <rFont val="微軟正黑體"/>
        <family val="2"/>
        <charset val="136"/>
      </rPr>
      <t>保齡球用品</t>
    </r>
  </si>
  <si>
    <t>330042</t>
  </si>
  <si>
    <r>
      <rPr>
        <sz val="10"/>
        <color rgb="FF000000"/>
        <rFont val="微軟正黑體"/>
        <family val="2"/>
        <charset val="136"/>
      </rPr>
      <t>釣魚用品</t>
    </r>
  </si>
  <si>
    <t>330043</t>
  </si>
  <si>
    <r>
      <rPr>
        <sz val="10"/>
        <color rgb="FF000000"/>
        <rFont val="微軟正黑體"/>
        <family val="2"/>
        <charset val="136"/>
      </rPr>
      <t>滑水板及浮板</t>
    </r>
  </si>
  <si>
    <t>330045</t>
  </si>
  <si>
    <r>
      <rPr>
        <sz val="10"/>
        <color rgb="FF000000"/>
        <rFont val="微軟正黑體"/>
        <family val="2"/>
        <charset val="136"/>
      </rPr>
      <t>高爾夫球</t>
    </r>
  </si>
  <si>
    <t>330046</t>
  </si>
  <si>
    <r>
      <rPr>
        <sz val="10"/>
        <color rgb="FF000000"/>
        <rFont val="微軟正黑體"/>
        <family val="2"/>
        <charset val="136"/>
      </rPr>
      <t>高爾夫球桿與其他設備</t>
    </r>
  </si>
  <si>
    <t>330047</t>
  </si>
  <si>
    <r>
      <rPr>
        <sz val="10"/>
        <color rgb="FF000000"/>
        <rFont val="微軟正黑體"/>
        <family val="2"/>
        <charset val="136"/>
      </rPr>
      <t>登山用品</t>
    </r>
  </si>
  <si>
    <t>330048</t>
  </si>
  <si>
    <r>
      <rPr>
        <sz val="10"/>
        <color rgb="FF000000"/>
        <rFont val="微軟正黑體"/>
        <family val="2"/>
        <charset val="136"/>
      </rPr>
      <t>沙包</t>
    </r>
  </si>
  <si>
    <t>330049</t>
  </si>
  <si>
    <r>
      <rPr>
        <sz val="10"/>
        <color rgb="FF000000"/>
        <rFont val="微軟正黑體"/>
        <family val="2"/>
        <charset val="136"/>
      </rPr>
      <t>西洋劍</t>
    </r>
  </si>
  <si>
    <t>330050</t>
  </si>
  <si>
    <r>
      <rPr>
        <sz val="10"/>
        <color rgb="FF000000"/>
        <rFont val="微軟正黑體"/>
        <family val="2"/>
        <charset val="136"/>
      </rPr>
      <t>箭及箭靶</t>
    </r>
  </si>
  <si>
    <t>330051</t>
  </si>
  <si>
    <r>
      <rPr>
        <sz val="10"/>
        <color rgb="FF000000"/>
        <rFont val="微軟正黑體"/>
        <family val="2"/>
        <charset val="136"/>
      </rPr>
      <t>飛鏢靶</t>
    </r>
  </si>
  <si>
    <t>330052</t>
  </si>
  <si>
    <r>
      <rPr>
        <sz val="10"/>
        <color rgb="FF000000"/>
        <rFont val="微軟正黑體"/>
        <family val="2"/>
        <charset val="136"/>
      </rPr>
      <t>射擊靶</t>
    </r>
  </si>
  <si>
    <t>330053</t>
  </si>
  <si>
    <r>
      <rPr>
        <sz val="10"/>
        <color rgb="FF000000"/>
        <rFont val="微軟正黑體"/>
        <family val="2"/>
        <charset val="136"/>
      </rPr>
      <t>體操器材</t>
    </r>
  </si>
  <si>
    <t>330054</t>
  </si>
  <si>
    <r>
      <rPr>
        <sz val="10"/>
        <color rgb="FF000000"/>
        <rFont val="微軟正黑體"/>
        <family val="2"/>
        <charset val="136"/>
      </rPr>
      <t>室內健身器材</t>
    </r>
  </si>
  <si>
    <t>330055</t>
  </si>
  <si>
    <r>
      <rPr>
        <sz val="10"/>
        <color rgb="FF000000"/>
        <rFont val="微軟正黑體"/>
        <family val="2"/>
        <charset val="136"/>
      </rPr>
      <t>舉重床</t>
    </r>
  </si>
  <si>
    <t>330056</t>
  </si>
  <si>
    <r>
      <rPr>
        <sz val="10"/>
        <color rgb="FF000000"/>
        <rFont val="微軟正黑體"/>
        <family val="2"/>
        <charset val="136"/>
      </rPr>
      <t>啞鈴</t>
    </r>
  </si>
  <si>
    <t>330057</t>
  </si>
  <si>
    <r>
      <rPr>
        <sz val="10"/>
        <color rgb="FF000000"/>
        <rFont val="微軟正黑體"/>
        <family val="2"/>
        <charset val="136"/>
      </rPr>
      <t>運動訓練機</t>
    </r>
  </si>
  <si>
    <t>330058</t>
  </si>
  <si>
    <r>
      <rPr>
        <sz val="10"/>
        <color rgb="FF000000"/>
        <rFont val="微軟正黑體"/>
        <family val="2"/>
        <charset val="136"/>
      </rPr>
      <t>運動帽</t>
    </r>
  </si>
  <si>
    <t>330059</t>
  </si>
  <si>
    <r>
      <rPr>
        <sz val="10"/>
        <color rgb="FF000000"/>
        <rFont val="微軟正黑體"/>
        <family val="2"/>
        <charset val="136"/>
      </rPr>
      <t>運動皮手套</t>
    </r>
  </si>
  <si>
    <t>330061</t>
  </si>
  <si>
    <r>
      <rPr>
        <sz val="10"/>
        <color rgb="FF000000"/>
        <rFont val="微軟正黑體"/>
        <family val="2"/>
        <charset val="136"/>
      </rPr>
      <t>布製玩偶</t>
    </r>
  </si>
  <si>
    <t>330062</t>
  </si>
  <si>
    <r>
      <rPr>
        <sz val="10"/>
        <color rgb="FF000000"/>
        <rFont val="微軟正黑體"/>
        <family val="2"/>
        <charset val="136"/>
      </rPr>
      <t>塑膠玩偶</t>
    </r>
  </si>
  <si>
    <t>330063</t>
  </si>
  <si>
    <r>
      <rPr>
        <sz val="10"/>
        <color rgb="FF000000"/>
        <rFont val="微軟正黑體"/>
        <family val="2"/>
        <charset val="136"/>
      </rPr>
      <t>電動玩偶</t>
    </r>
  </si>
  <si>
    <t>330065</t>
  </si>
  <si>
    <r>
      <rPr>
        <sz val="10"/>
        <color rgb="FF000000"/>
        <rFont val="微軟正黑體"/>
        <family val="2"/>
        <charset val="136"/>
      </rPr>
      <t>電子遊樂器</t>
    </r>
  </si>
  <si>
    <t>330066</t>
  </si>
  <si>
    <r>
      <rPr>
        <sz val="10"/>
        <color rgb="FF000000"/>
        <rFont val="微軟正黑體"/>
        <family val="2"/>
        <charset val="136"/>
      </rPr>
      <t>無線電遙控玩具</t>
    </r>
  </si>
  <si>
    <t>330067</t>
  </si>
  <si>
    <r>
      <rPr>
        <sz val="10"/>
        <color rgb="FF000000"/>
        <rFont val="微軟正黑體"/>
        <family val="2"/>
        <charset val="136"/>
      </rPr>
      <t>塑膠吹氣玩具</t>
    </r>
  </si>
  <si>
    <t>330068</t>
  </si>
  <si>
    <r>
      <rPr>
        <sz val="10"/>
        <color rgb="FF000000"/>
        <rFont val="微軟正黑體"/>
        <family val="2"/>
        <charset val="136"/>
      </rPr>
      <t>橡膠吹氣玩具</t>
    </r>
  </si>
  <si>
    <t>330070</t>
  </si>
  <si>
    <r>
      <rPr>
        <sz val="10"/>
        <color rgb="FF000000"/>
        <rFont val="微軟正黑體"/>
        <family val="2"/>
        <charset val="136"/>
      </rPr>
      <t>兒童三輪車</t>
    </r>
  </si>
  <si>
    <t>330071</t>
  </si>
  <si>
    <r>
      <rPr>
        <sz val="10"/>
        <color rgb="FF000000"/>
        <rFont val="微軟正黑體"/>
        <family val="2"/>
        <charset val="136"/>
      </rPr>
      <t>兒童騎坐用玩具有輪動物</t>
    </r>
  </si>
  <si>
    <t>330072</t>
  </si>
  <si>
    <r>
      <rPr>
        <sz val="10"/>
        <color rgb="FF000000"/>
        <rFont val="微軟正黑體"/>
        <family val="2"/>
        <charset val="136"/>
      </rPr>
      <t>嬰兒學步車</t>
    </r>
  </si>
  <si>
    <t>330074</t>
  </si>
  <si>
    <r>
      <rPr>
        <sz val="10"/>
        <color rgb="FF000000"/>
        <rFont val="微軟正黑體"/>
        <family val="2"/>
        <charset val="136"/>
      </rPr>
      <t>電動玩具及零附件</t>
    </r>
  </si>
  <si>
    <t>330075</t>
  </si>
  <si>
    <r>
      <rPr>
        <sz val="10"/>
        <color rgb="FF000000"/>
        <rFont val="微軟正黑體"/>
        <family val="2"/>
        <charset val="136"/>
      </rPr>
      <t>室內外局戲用品</t>
    </r>
  </si>
  <si>
    <t>330076</t>
  </si>
  <si>
    <r>
      <rPr>
        <sz val="10"/>
        <color rgb="FF000000"/>
        <rFont val="微軟正黑體"/>
        <family val="2"/>
        <charset val="136"/>
      </rPr>
      <t>投幣式電動遊戲機械</t>
    </r>
  </si>
  <si>
    <t>330077</t>
  </si>
  <si>
    <r>
      <rPr>
        <sz val="10"/>
        <color rgb="FF000000"/>
        <rFont val="微軟正黑體"/>
        <family val="2"/>
        <charset val="136"/>
      </rPr>
      <t>中式紙牌</t>
    </r>
  </si>
  <si>
    <t>330078</t>
  </si>
  <si>
    <r>
      <rPr>
        <sz val="10"/>
        <color rgb="FF000000"/>
        <rFont val="微軟正黑體"/>
        <family val="2"/>
        <charset val="136"/>
      </rPr>
      <t>西洋棋類</t>
    </r>
  </si>
  <si>
    <t>330079</t>
  </si>
  <si>
    <r>
      <rPr>
        <sz val="10"/>
        <color rgb="FF000000"/>
        <rFont val="微軟正黑體"/>
        <family val="2"/>
        <charset val="136"/>
      </rPr>
      <t>麻將牌</t>
    </r>
  </si>
  <si>
    <t>330080</t>
  </si>
  <si>
    <r>
      <rPr>
        <sz val="10"/>
        <color rgb="FF000000"/>
        <rFont val="微軟正黑體"/>
        <family val="2"/>
        <charset val="136"/>
      </rPr>
      <t>圍棋</t>
    </r>
  </si>
  <si>
    <t>330081</t>
  </si>
  <si>
    <r>
      <rPr>
        <sz val="10"/>
        <color rgb="FF000000"/>
        <rFont val="微軟正黑體"/>
        <family val="2"/>
        <charset val="136"/>
      </rPr>
      <t>圍棋盤</t>
    </r>
  </si>
  <si>
    <t>330082</t>
  </si>
  <si>
    <r>
      <rPr>
        <sz val="10"/>
        <color rgb="FF000000"/>
        <rFont val="微軟正黑體"/>
        <family val="2"/>
        <charset val="136"/>
      </rPr>
      <t>牌九</t>
    </r>
  </si>
  <si>
    <t>330083</t>
  </si>
  <si>
    <r>
      <rPr>
        <sz val="10"/>
        <color rgb="FF000000"/>
        <rFont val="微軟正黑體"/>
        <family val="2"/>
        <charset val="136"/>
      </rPr>
      <t>象棋</t>
    </r>
  </si>
  <si>
    <t>330084</t>
  </si>
  <si>
    <r>
      <rPr>
        <sz val="10"/>
        <color rgb="FF000000"/>
        <rFont val="微軟正黑體"/>
        <family val="2"/>
        <charset val="136"/>
      </rPr>
      <t>扯鈴</t>
    </r>
  </si>
  <si>
    <t>330085</t>
  </si>
  <si>
    <r>
      <rPr>
        <sz val="10"/>
        <color rgb="FF000000"/>
        <rFont val="微軟正黑體"/>
        <family val="2"/>
        <charset val="136"/>
      </rPr>
      <t>陀螺</t>
    </r>
  </si>
  <si>
    <t>330086</t>
  </si>
  <si>
    <r>
      <rPr>
        <sz val="10"/>
        <color rgb="FF000000"/>
        <rFont val="微軟正黑體"/>
        <family val="2"/>
        <charset val="136"/>
      </rPr>
      <t>毽子</t>
    </r>
  </si>
  <si>
    <t>330087</t>
  </si>
  <si>
    <r>
      <rPr>
        <sz val="10"/>
        <color rgb="FF000000"/>
        <rFont val="微軟正黑體"/>
        <family val="2"/>
        <charset val="136"/>
      </rPr>
      <t>骰子</t>
    </r>
  </si>
  <si>
    <t>330088</t>
  </si>
  <si>
    <r>
      <rPr>
        <sz val="10"/>
        <color rgb="FF000000"/>
        <rFont val="微軟正黑體"/>
        <family val="2"/>
        <charset val="136"/>
      </rPr>
      <t>益智玩具</t>
    </r>
  </si>
  <si>
    <t>330089</t>
  </si>
  <si>
    <r>
      <rPr>
        <sz val="10"/>
        <color rgb="FF000000"/>
        <rFont val="微軟正黑體"/>
        <family val="2"/>
        <charset val="136"/>
      </rPr>
      <t>電動玩具</t>
    </r>
  </si>
  <si>
    <t>330090</t>
  </si>
  <si>
    <r>
      <rPr>
        <sz val="10"/>
        <color rgb="FF000000"/>
        <rFont val="微軟正黑體"/>
        <family val="2"/>
        <charset val="136"/>
      </rPr>
      <t>電子玩具</t>
    </r>
  </si>
  <si>
    <t>330091</t>
  </si>
  <si>
    <r>
      <rPr>
        <sz val="10"/>
        <color rgb="FF000000"/>
        <rFont val="微軟正黑體"/>
        <family val="2"/>
        <charset val="136"/>
      </rPr>
      <t>玩具船</t>
    </r>
  </si>
  <si>
    <t>330092</t>
  </si>
  <si>
    <r>
      <rPr>
        <sz val="10"/>
        <color rgb="FF000000"/>
        <rFont val="微軟正黑體"/>
        <family val="2"/>
        <charset val="136"/>
      </rPr>
      <t>玩具樂器</t>
    </r>
  </si>
  <si>
    <t>330093</t>
  </si>
  <si>
    <r>
      <rPr>
        <sz val="10"/>
        <color rgb="FF000000"/>
        <rFont val="微軟正黑體"/>
        <family val="2"/>
        <charset val="136"/>
      </rPr>
      <t>玩具動物</t>
    </r>
  </si>
  <si>
    <t>330094</t>
  </si>
  <si>
    <r>
      <rPr>
        <sz val="10"/>
        <color rgb="FF000000"/>
        <rFont val="微軟正黑體"/>
        <family val="2"/>
        <charset val="136"/>
      </rPr>
      <t>玩具氣球</t>
    </r>
  </si>
  <si>
    <t>330095</t>
  </si>
  <si>
    <r>
      <rPr>
        <sz val="10"/>
        <color rgb="FF000000"/>
        <rFont val="微軟正黑體"/>
        <family val="2"/>
        <charset val="136"/>
      </rPr>
      <t>玩具飛機</t>
    </r>
  </si>
  <si>
    <t>330096</t>
  </si>
  <si>
    <r>
      <rPr>
        <sz val="10"/>
        <color rgb="FF000000"/>
        <rFont val="微軟正黑體"/>
        <family val="2"/>
        <charset val="136"/>
      </rPr>
      <t>玩具武器</t>
    </r>
  </si>
  <si>
    <t>330097</t>
  </si>
  <si>
    <r>
      <rPr>
        <sz val="10"/>
        <color rgb="FF000000"/>
        <rFont val="微軟正黑體"/>
        <family val="2"/>
        <charset val="136"/>
      </rPr>
      <t>玩具車輛</t>
    </r>
  </si>
  <si>
    <t>330098</t>
  </si>
  <si>
    <r>
      <rPr>
        <sz val="10"/>
        <color rgb="FF000000"/>
        <rFont val="微軟正黑體"/>
        <family val="2"/>
        <charset val="136"/>
      </rPr>
      <t>鋼琴</t>
    </r>
  </si>
  <si>
    <t>330099</t>
  </si>
  <si>
    <r>
      <rPr>
        <sz val="10"/>
        <color rgb="FF000000"/>
        <rFont val="微軟正黑體"/>
        <family val="2"/>
        <charset val="136"/>
      </rPr>
      <t>其他未列名玩具及其零附件</t>
    </r>
  </si>
  <si>
    <t>330100</t>
  </si>
  <si>
    <r>
      <rPr>
        <sz val="10"/>
        <color rgb="FF000000"/>
        <rFont val="微軟正黑體"/>
        <family val="2"/>
        <charset val="136"/>
      </rPr>
      <t>吉他</t>
    </r>
  </si>
  <si>
    <t>330101</t>
  </si>
  <si>
    <r>
      <rPr>
        <sz val="10"/>
        <color rgb="FF000000"/>
        <rFont val="微軟正黑體"/>
        <family val="2"/>
        <charset val="136"/>
      </rPr>
      <t>弦樂器</t>
    </r>
  </si>
  <si>
    <t>330102</t>
  </si>
  <si>
    <r>
      <rPr>
        <sz val="10"/>
        <color rgb="FF000000"/>
        <rFont val="微軟正黑體"/>
        <family val="2"/>
        <charset val="136"/>
      </rPr>
      <t>管樂器</t>
    </r>
  </si>
  <si>
    <t>330103</t>
  </si>
  <si>
    <r>
      <rPr>
        <sz val="10"/>
        <color rgb="FF000000"/>
        <rFont val="微軟正黑體"/>
        <family val="2"/>
        <charset val="136"/>
      </rPr>
      <t>簧樂器</t>
    </r>
  </si>
  <si>
    <t>330104</t>
  </si>
  <si>
    <r>
      <rPr>
        <sz val="10"/>
        <color rgb="FF000000"/>
        <rFont val="微軟正黑體"/>
        <family val="2"/>
        <charset val="136"/>
      </rPr>
      <t>敲擊樂器</t>
    </r>
  </si>
  <si>
    <t>330105</t>
  </si>
  <si>
    <r>
      <rPr>
        <sz val="10"/>
        <color rgb="FF000000"/>
        <rFont val="微軟正黑體"/>
        <family val="2"/>
        <charset val="136"/>
      </rPr>
      <t>電子琴</t>
    </r>
  </si>
  <si>
    <t>330106</t>
  </si>
  <si>
    <r>
      <rPr>
        <sz val="10"/>
        <color rgb="FF000000"/>
        <rFont val="微軟正黑體"/>
        <family val="2"/>
        <charset val="136"/>
      </rPr>
      <t>鍵盤樂器</t>
    </r>
  </si>
  <si>
    <t>330107</t>
  </si>
  <si>
    <r>
      <rPr>
        <sz val="10"/>
        <color rgb="FF000000"/>
        <rFont val="微軟正黑體"/>
        <family val="2"/>
        <charset val="136"/>
      </rPr>
      <t>電子樂器</t>
    </r>
  </si>
  <si>
    <t>330108</t>
  </si>
  <si>
    <r>
      <rPr>
        <sz val="10"/>
        <color rgb="FF000000"/>
        <rFont val="微軟正黑體"/>
        <family val="2"/>
        <charset val="136"/>
      </rPr>
      <t>樂器用弦</t>
    </r>
  </si>
  <si>
    <t>330109</t>
  </si>
  <si>
    <r>
      <rPr>
        <sz val="10"/>
        <color rgb="FF000000"/>
        <rFont val="微軟正黑體"/>
        <family val="2"/>
        <charset val="136"/>
      </rPr>
      <t>節拍器</t>
    </r>
  </si>
  <si>
    <t>330110</t>
  </si>
  <si>
    <r>
      <rPr>
        <sz val="10"/>
        <color rgb="FF000000"/>
        <rFont val="微軟正黑體"/>
        <family val="2"/>
        <charset val="136"/>
      </rPr>
      <t>樂譜架</t>
    </r>
  </si>
  <si>
    <t>330111</t>
  </si>
  <si>
    <r>
      <rPr>
        <sz val="10"/>
        <color rgb="FF000000"/>
        <rFont val="微軟正黑體"/>
        <family val="2"/>
        <charset val="136"/>
      </rPr>
      <t>調音及定音器</t>
    </r>
  </si>
  <si>
    <t>330113</t>
  </si>
  <si>
    <r>
      <rPr>
        <sz val="10"/>
        <color rgb="FF000000"/>
        <rFont val="微軟正黑體"/>
        <family val="2"/>
        <charset val="136"/>
      </rPr>
      <t>球鋒筆</t>
    </r>
    <r>
      <rPr>
        <sz val="10"/>
        <color rgb="FF000000"/>
        <rFont val="Times New Roman"/>
        <family val="1"/>
      </rPr>
      <t>(</t>
    </r>
    <r>
      <rPr>
        <sz val="10"/>
        <color rgb="FF000000"/>
        <rFont val="微軟正黑體"/>
        <family val="2"/>
        <charset val="136"/>
      </rPr>
      <t>原子筆</t>
    </r>
    <r>
      <rPr>
        <sz val="10"/>
        <color rgb="FF000000"/>
        <rFont val="Times New Roman"/>
        <family val="1"/>
      </rPr>
      <t>)</t>
    </r>
  </si>
  <si>
    <t>330114</t>
  </si>
  <si>
    <r>
      <rPr>
        <sz val="10"/>
        <color rgb="FF000000"/>
        <rFont val="微軟正黑體"/>
        <family val="2"/>
        <charset val="136"/>
      </rPr>
      <t>鋼筆</t>
    </r>
  </si>
  <si>
    <t>330115</t>
  </si>
  <si>
    <r>
      <rPr>
        <sz val="10"/>
        <color rgb="FF000000"/>
        <rFont val="微軟正黑體"/>
        <family val="2"/>
        <charset val="136"/>
      </rPr>
      <t>筆尖</t>
    </r>
  </si>
  <si>
    <t>330116</t>
  </si>
  <si>
    <r>
      <rPr>
        <sz val="10"/>
        <color rgb="FF000000"/>
        <rFont val="微軟正黑體"/>
        <family val="2"/>
        <charset val="136"/>
      </rPr>
      <t>鉛筆</t>
    </r>
  </si>
  <si>
    <t>330117</t>
  </si>
  <si>
    <r>
      <rPr>
        <sz val="10"/>
        <color rgb="FF000000"/>
        <rFont val="微軟正黑體"/>
        <family val="2"/>
        <charset val="136"/>
      </rPr>
      <t>鉛筆芯</t>
    </r>
  </si>
  <si>
    <t>330118</t>
  </si>
  <si>
    <r>
      <rPr>
        <sz val="10"/>
        <color rgb="FF000000"/>
        <rFont val="微軟正黑體"/>
        <family val="2"/>
        <charset val="136"/>
      </rPr>
      <t>彩色筆</t>
    </r>
  </si>
  <si>
    <t>330119</t>
  </si>
  <si>
    <r>
      <rPr>
        <sz val="10"/>
        <color rgb="FF000000"/>
        <rFont val="微軟正黑體"/>
        <family val="2"/>
        <charset val="136"/>
      </rPr>
      <t>蠟筆</t>
    </r>
  </si>
  <si>
    <t>330120</t>
  </si>
  <si>
    <r>
      <rPr>
        <sz val="10"/>
        <color rgb="FF000000"/>
        <rFont val="微軟正黑體"/>
        <family val="2"/>
        <charset val="136"/>
      </rPr>
      <t>毛筆</t>
    </r>
  </si>
  <si>
    <t>330121</t>
  </si>
  <si>
    <r>
      <rPr>
        <sz val="10"/>
        <color rgb="FF000000"/>
        <rFont val="微軟正黑體"/>
        <family val="2"/>
        <charset val="136"/>
      </rPr>
      <t>炭筆</t>
    </r>
  </si>
  <si>
    <t>330122</t>
  </si>
  <si>
    <r>
      <rPr>
        <sz val="10"/>
        <color rgb="FF000000"/>
        <rFont val="微軟正黑體"/>
        <family val="2"/>
        <charset val="136"/>
      </rPr>
      <t>粉筆</t>
    </r>
  </si>
  <si>
    <t>330123</t>
  </si>
  <si>
    <r>
      <rPr>
        <sz val="10"/>
        <color rgb="FF000000"/>
        <rFont val="微軟正黑體"/>
        <family val="2"/>
        <charset val="136"/>
      </rPr>
      <t>畫筆</t>
    </r>
  </si>
  <si>
    <t>330124</t>
  </si>
  <si>
    <r>
      <rPr>
        <sz val="10"/>
        <color rgb="FF000000"/>
        <rFont val="微軟正黑體"/>
        <family val="2"/>
        <charset val="136"/>
      </rPr>
      <t>簽字筆</t>
    </r>
  </si>
  <si>
    <t>330125</t>
  </si>
  <si>
    <r>
      <rPr>
        <sz val="10"/>
        <color rgb="FF000000"/>
        <rFont val="微軟正黑體"/>
        <family val="2"/>
        <charset val="136"/>
      </rPr>
      <t>鐫筆</t>
    </r>
  </si>
  <si>
    <t>330127</t>
  </si>
  <si>
    <r>
      <rPr>
        <sz val="10"/>
        <color rgb="FF000000"/>
        <rFont val="微軟正黑體"/>
        <family val="2"/>
        <charset val="136"/>
      </rPr>
      <t>文具盒</t>
    </r>
  </si>
  <si>
    <t>330128</t>
  </si>
  <si>
    <r>
      <rPr>
        <sz val="10"/>
        <color rgb="FF000000"/>
        <rFont val="微軟正黑體"/>
        <family val="2"/>
        <charset val="136"/>
      </rPr>
      <t>橡皮擦</t>
    </r>
  </si>
  <si>
    <t>330129</t>
  </si>
  <si>
    <r>
      <rPr>
        <sz val="10"/>
        <color rgb="FF000000"/>
        <rFont val="微軟正黑體"/>
        <family val="2"/>
        <charset val="136"/>
      </rPr>
      <t>修正液</t>
    </r>
  </si>
  <si>
    <t>330130</t>
  </si>
  <si>
    <r>
      <rPr>
        <sz val="10"/>
        <color rgb="FF000000"/>
        <rFont val="微軟正黑體"/>
        <family val="2"/>
        <charset val="136"/>
      </rPr>
      <t>算盤</t>
    </r>
  </si>
  <si>
    <t>330131</t>
  </si>
  <si>
    <r>
      <rPr>
        <sz val="10"/>
        <color rgb="FF000000"/>
        <rFont val="微軟正黑體"/>
        <family val="2"/>
        <charset val="136"/>
      </rPr>
      <t>硯</t>
    </r>
  </si>
  <si>
    <t>330132</t>
  </si>
  <si>
    <r>
      <rPr>
        <sz val="10"/>
        <color rgb="FF000000"/>
        <rFont val="微軟正黑體"/>
        <family val="2"/>
        <charset val="136"/>
      </rPr>
      <t>墨</t>
    </r>
  </si>
  <si>
    <t>330133</t>
  </si>
  <si>
    <r>
      <rPr>
        <sz val="10"/>
        <color rgb="FF000000"/>
        <rFont val="微軟正黑體"/>
        <family val="2"/>
        <charset val="136"/>
      </rPr>
      <t>畫架</t>
    </r>
  </si>
  <si>
    <t>330134</t>
  </si>
  <si>
    <r>
      <rPr>
        <sz val="10"/>
        <color rgb="FF000000"/>
        <rFont val="微軟正黑體"/>
        <family val="2"/>
        <charset val="136"/>
      </rPr>
      <t>書畫板</t>
    </r>
  </si>
  <si>
    <t>330135</t>
  </si>
  <si>
    <r>
      <rPr>
        <sz val="10"/>
        <color rgb="FF000000"/>
        <rFont val="微軟正黑體"/>
        <family val="2"/>
        <charset val="136"/>
      </rPr>
      <t>美術用具</t>
    </r>
  </si>
  <si>
    <t>330136</t>
  </si>
  <si>
    <r>
      <rPr>
        <sz val="10"/>
        <color rgb="FF000000"/>
        <rFont val="微軟正黑體"/>
        <family val="2"/>
        <charset val="136"/>
      </rPr>
      <t>黑板</t>
    </r>
  </si>
  <si>
    <t>330137</t>
  </si>
  <si>
    <r>
      <rPr>
        <sz val="10"/>
        <color rgb="FF000000"/>
        <rFont val="微軟正黑體"/>
        <family val="2"/>
        <charset val="136"/>
      </rPr>
      <t>印臺</t>
    </r>
  </si>
  <si>
    <t>330138</t>
  </si>
  <si>
    <r>
      <rPr>
        <sz val="10"/>
        <color rgb="FF000000"/>
        <rFont val="微軟正黑體"/>
        <family val="2"/>
        <charset val="136"/>
      </rPr>
      <t>勞作用品</t>
    </r>
  </si>
  <si>
    <t>330140</t>
  </si>
  <si>
    <r>
      <rPr>
        <sz val="10"/>
        <color rgb="FF000000"/>
        <rFont val="微軟正黑體"/>
        <family val="2"/>
        <charset val="136"/>
      </rPr>
      <t>一般眼鏡</t>
    </r>
  </si>
  <si>
    <t>330141</t>
  </si>
  <si>
    <r>
      <rPr>
        <sz val="10"/>
        <color rgb="FF000000"/>
        <rFont val="微軟正黑體"/>
        <family val="2"/>
        <charset val="136"/>
      </rPr>
      <t>太陽眼鏡</t>
    </r>
  </si>
  <si>
    <t>330142</t>
  </si>
  <si>
    <r>
      <rPr>
        <sz val="10"/>
        <color rgb="FF000000"/>
        <rFont val="微軟正黑體"/>
        <family val="2"/>
        <charset val="136"/>
      </rPr>
      <t>隱形眼鏡</t>
    </r>
  </si>
  <si>
    <t>330143</t>
  </si>
  <si>
    <r>
      <rPr>
        <sz val="10"/>
        <color rgb="FF000000"/>
        <rFont val="微軟正黑體"/>
        <family val="2"/>
        <charset val="136"/>
      </rPr>
      <t>護目眼鏡</t>
    </r>
  </si>
  <si>
    <t>330144</t>
  </si>
  <si>
    <r>
      <rPr>
        <sz val="10"/>
        <color rgb="FF000000"/>
        <rFont val="微軟正黑體"/>
        <family val="2"/>
        <charset val="136"/>
      </rPr>
      <t>風鏡</t>
    </r>
  </si>
  <si>
    <t>330145</t>
  </si>
  <si>
    <r>
      <rPr>
        <sz val="10"/>
        <color rgb="FF000000"/>
        <rFont val="微軟正黑體"/>
        <family val="2"/>
        <charset val="136"/>
      </rPr>
      <t>潛水眼鏡</t>
    </r>
  </si>
  <si>
    <t>330146</t>
  </si>
  <si>
    <r>
      <rPr>
        <sz val="10"/>
        <color rgb="FF000000"/>
        <rFont val="微軟正黑體"/>
        <family val="2"/>
        <charset val="136"/>
      </rPr>
      <t>矯正眼鏡片</t>
    </r>
  </si>
  <si>
    <t>330147</t>
  </si>
  <si>
    <r>
      <rPr>
        <sz val="10"/>
        <color rgb="FF000000"/>
        <rFont val="微軟正黑體"/>
        <family val="2"/>
        <charset val="136"/>
      </rPr>
      <t>太陽眼鏡片</t>
    </r>
  </si>
  <si>
    <t>330148</t>
  </si>
  <si>
    <r>
      <rPr>
        <sz val="10"/>
        <color rgb="FF000000"/>
        <rFont val="微軟正黑體"/>
        <family val="2"/>
        <charset val="136"/>
      </rPr>
      <t>眼鏡框</t>
    </r>
  </si>
  <si>
    <t>330149</t>
  </si>
  <si>
    <r>
      <rPr>
        <sz val="10"/>
        <color rgb="FF000000"/>
        <rFont val="微軟正黑體"/>
        <family val="2"/>
        <charset val="136"/>
      </rPr>
      <t>義眼</t>
    </r>
  </si>
  <si>
    <t>330151</t>
  </si>
  <si>
    <r>
      <rPr>
        <sz val="10"/>
        <color rgb="FF000000"/>
        <rFont val="微軟正黑體"/>
        <family val="2"/>
        <charset val="136"/>
      </rPr>
      <t>血壓計</t>
    </r>
  </si>
  <si>
    <t>330152</t>
  </si>
  <si>
    <r>
      <rPr>
        <sz val="10"/>
        <color rgb="FF000000"/>
        <rFont val="微軟正黑體"/>
        <family val="2"/>
        <charset val="136"/>
      </rPr>
      <t>體溫計</t>
    </r>
  </si>
  <si>
    <t>330153</t>
  </si>
  <si>
    <r>
      <rPr>
        <sz val="10"/>
        <color rgb="FF000000"/>
        <rFont val="微軟正黑體"/>
        <family val="2"/>
        <charset val="136"/>
      </rPr>
      <t>注射器</t>
    </r>
  </si>
  <si>
    <t>330154</t>
  </si>
  <si>
    <r>
      <rPr>
        <sz val="10"/>
        <color rgb="FF000000"/>
        <rFont val="微軟正黑體"/>
        <family val="2"/>
        <charset val="136"/>
      </rPr>
      <t>注射針</t>
    </r>
  </si>
  <si>
    <t>330155</t>
  </si>
  <si>
    <r>
      <rPr>
        <sz val="10"/>
        <color rgb="FF000000"/>
        <rFont val="微軟正黑體"/>
        <family val="2"/>
        <charset val="136"/>
      </rPr>
      <t>點滴器或輸液幫浦</t>
    </r>
  </si>
  <si>
    <t>330156</t>
  </si>
  <si>
    <r>
      <rPr>
        <sz val="10"/>
        <color rgb="FF000000"/>
        <rFont val="微軟正黑體"/>
        <family val="2"/>
        <charset val="136"/>
      </rPr>
      <t>聽診器</t>
    </r>
  </si>
  <si>
    <t>330157</t>
  </si>
  <si>
    <r>
      <rPr>
        <sz val="10"/>
        <color rgb="FF000000"/>
        <rFont val="微軟正黑體"/>
        <family val="2"/>
        <charset val="136"/>
      </rPr>
      <t>機械式助行器</t>
    </r>
  </si>
  <si>
    <t>330158</t>
  </si>
  <si>
    <r>
      <rPr>
        <sz val="10"/>
        <color rgb="FF000000"/>
        <rFont val="微軟正黑體"/>
        <family val="2"/>
        <charset val="136"/>
      </rPr>
      <t>病床</t>
    </r>
  </si>
  <si>
    <t>330159</t>
  </si>
  <si>
    <r>
      <rPr>
        <sz val="10"/>
        <color rgb="FF000000"/>
        <rFont val="微軟正黑體"/>
        <family val="2"/>
        <charset val="136"/>
      </rPr>
      <t>生物晶片</t>
    </r>
  </si>
  <si>
    <t>330160</t>
  </si>
  <si>
    <r>
      <rPr>
        <sz val="10"/>
        <color rgb="FF000000"/>
        <rFont val="微軟正黑體"/>
        <family val="2"/>
        <charset val="136"/>
      </rPr>
      <t>人工肢體</t>
    </r>
  </si>
  <si>
    <t>330161</t>
  </si>
  <si>
    <r>
      <rPr>
        <sz val="10"/>
        <color rgb="FF000000"/>
        <rFont val="微軟正黑體"/>
        <family val="2"/>
        <charset val="136"/>
      </rPr>
      <t>人工器官</t>
    </r>
  </si>
  <si>
    <t>330162</t>
  </si>
  <si>
    <r>
      <rPr>
        <sz val="10"/>
        <color rgb="FF000000"/>
        <rFont val="微軟正黑體"/>
        <family val="2"/>
        <charset val="136"/>
      </rPr>
      <t>手術台</t>
    </r>
  </si>
  <si>
    <t>330163</t>
  </si>
  <si>
    <r>
      <rPr>
        <sz val="10"/>
        <color rgb="FF000000"/>
        <rFont val="微軟正黑體"/>
        <family val="2"/>
        <charset val="136"/>
      </rPr>
      <t>牙科器材</t>
    </r>
  </si>
  <si>
    <t>330164</t>
  </si>
  <si>
    <r>
      <rPr>
        <sz val="10"/>
        <color rgb="FF000000"/>
        <rFont val="微軟正黑體"/>
        <family val="2"/>
        <charset val="136"/>
      </rPr>
      <t>牙科用椅</t>
    </r>
  </si>
  <si>
    <t>330165</t>
  </si>
  <si>
    <r>
      <rPr>
        <sz val="10"/>
        <color rgb="FF000000"/>
        <rFont val="微軟正黑體"/>
        <family val="2"/>
        <charset val="136"/>
      </rPr>
      <t>牙科用黏固粉</t>
    </r>
  </si>
  <si>
    <t>330166</t>
  </si>
  <si>
    <r>
      <rPr>
        <sz val="10"/>
        <color rgb="FF000000"/>
        <rFont val="微軟正黑體"/>
        <family val="2"/>
        <charset val="136"/>
      </rPr>
      <t>假牙</t>
    </r>
  </si>
  <si>
    <t>330167</t>
  </si>
  <si>
    <r>
      <rPr>
        <sz val="10"/>
        <color rgb="FF000000"/>
        <rFont val="微軟正黑體"/>
        <family val="2"/>
        <charset val="136"/>
      </rPr>
      <t>齒模</t>
    </r>
  </si>
  <si>
    <t>330168</t>
  </si>
  <si>
    <r>
      <rPr>
        <sz val="10"/>
        <color rgb="FF000000"/>
        <rFont val="微軟正黑體"/>
        <family val="2"/>
        <charset val="136"/>
      </rPr>
      <t>外科器材</t>
    </r>
  </si>
  <si>
    <t>330169</t>
  </si>
  <si>
    <r>
      <rPr>
        <sz val="10"/>
        <color rgb="FF000000"/>
        <rFont val="微軟正黑體"/>
        <family val="2"/>
        <charset val="136"/>
      </rPr>
      <t>呼吸器設備</t>
    </r>
  </si>
  <si>
    <t>330170</t>
  </si>
  <si>
    <r>
      <rPr>
        <sz val="10"/>
        <color rgb="FF000000"/>
        <rFont val="微軟正黑體"/>
        <family val="2"/>
        <charset val="136"/>
      </rPr>
      <t>插管</t>
    </r>
  </si>
  <si>
    <t>330171</t>
  </si>
  <si>
    <r>
      <rPr>
        <sz val="10"/>
        <color rgb="FF000000"/>
        <rFont val="微軟正黑體"/>
        <family val="2"/>
        <charset val="136"/>
      </rPr>
      <t>金屬擔架</t>
    </r>
  </si>
  <si>
    <t>330172</t>
  </si>
  <si>
    <r>
      <rPr>
        <sz val="10"/>
        <color rgb="FF000000"/>
        <rFont val="微軟正黑體"/>
        <family val="2"/>
        <charset val="136"/>
      </rPr>
      <t>麻醉器</t>
    </r>
  </si>
  <si>
    <t>330173</t>
  </si>
  <si>
    <r>
      <rPr>
        <sz val="10"/>
        <color rgb="FF000000"/>
        <rFont val="微軟正黑體"/>
        <family val="2"/>
        <charset val="136"/>
      </rPr>
      <t>導尿管</t>
    </r>
  </si>
  <si>
    <t>330174</t>
  </si>
  <si>
    <r>
      <rPr>
        <sz val="10"/>
        <color rgb="FF000000"/>
        <rFont val="微軟正黑體"/>
        <family val="2"/>
        <charset val="136"/>
      </rPr>
      <t>輸血設備</t>
    </r>
  </si>
  <si>
    <t>330175</t>
  </si>
  <si>
    <r>
      <rPr>
        <sz val="10"/>
        <color rgb="FF000000"/>
        <rFont val="微軟正黑體"/>
        <family val="2"/>
        <charset val="136"/>
      </rPr>
      <t>醫學及實驗室用消毒器</t>
    </r>
  </si>
  <si>
    <t>330176</t>
  </si>
  <si>
    <r>
      <rPr>
        <sz val="10"/>
        <color rgb="FF000000"/>
        <rFont val="微軟正黑體"/>
        <family val="2"/>
        <charset val="136"/>
      </rPr>
      <t>醫學及實驗室用超音波洗滌機</t>
    </r>
  </si>
  <si>
    <t>330177</t>
  </si>
  <si>
    <r>
      <rPr>
        <sz val="10"/>
        <color rgb="FF000000"/>
        <rFont val="微軟正黑體"/>
        <family val="2"/>
        <charset val="136"/>
      </rPr>
      <t>獸醫器材</t>
    </r>
  </si>
  <si>
    <t>330179</t>
  </si>
  <si>
    <r>
      <rPr>
        <sz val="10"/>
        <color rgb="FF000000"/>
        <rFont val="微軟正黑體"/>
        <family val="2"/>
        <charset val="136"/>
      </rPr>
      <t>珠寶及貴金屬首飾</t>
    </r>
    <r>
      <rPr>
        <sz val="10"/>
        <color rgb="FF000000"/>
        <rFont val="Times New Roman"/>
        <family val="1"/>
      </rPr>
      <t>(</t>
    </r>
    <r>
      <rPr>
        <sz val="10"/>
        <color rgb="FF000000"/>
        <rFont val="微軟正黑體"/>
        <family val="2"/>
        <charset val="136"/>
      </rPr>
      <t>含鑄幣</t>
    </r>
    <r>
      <rPr>
        <sz val="10"/>
        <color rgb="FF000000"/>
        <rFont val="Times New Roman"/>
        <family val="1"/>
      </rPr>
      <t>)</t>
    </r>
  </si>
  <si>
    <t>330180</t>
  </si>
  <si>
    <r>
      <rPr>
        <sz val="10"/>
        <color rgb="FF000000"/>
        <rFont val="微軟正黑體"/>
        <family val="2"/>
        <charset val="136"/>
      </rPr>
      <t>珠寶製品</t>
    </r>
  </si>
  <si>
    <t>330181</t>
  </si>
  <si>
    <r>
      <rPr>
        <sz val="10"/>
        <color rgb="FF000000"/>
        <rFont val="微軟正黑體"/>
        <family val="2"/>
        <charset val="136"/>
      </rPr>
      <t>錢幣鑄造</t>
    </r>
  </si>
  <si>
    <t>330182</t>
  </si>
  <si>
    <r>
      <rPr>
        <sz val="10"/>
        <color rgb="FF000000"/>
        <rFont val="微軟正黑體"/>
        <family val="2"/>
        <charset val="136"/>
      </rPr>
      <t>玻璃首飾</t>
    </r>
  </si>
  <si>
    <t>330183</t>
  </si>
  <si>
    <r>
      <rPr>
        <sz val="10"/>
        <color rgb="FF000000"/>
        <rFont val="微軟正黑體"/>
        <family val="2"/>
        <charset val="136"/>
      </rPr>
      <t>人造珠寶</t>
    </r>
  </si>
  <si>
    <t>330184</t>
  </si>
  <si>
    <r>
      <rPr>
        <sz val="10"/>
        <color rgb="FF000000"/>
        <rFont val="微軟正黑體"/>
        <family val="2"/>
        <charset val="136"/>
      </rPr>
      <t>金屬飾物</t>
    </r>
  </si>
  <si>
    <t>330185</t>
  </si>
  <si>
    <r>
      <rPr>
        <sz val="10"/>
        <color rgb="FF000000"/>
        <rFont val="微軟正黑體"/>
        <family val="2"/>
        <charset val="136"/>
      </rPr>
      <t>金屬錶帶</t>
    </r>
  </si>
  <si>
    <t>330186</t>
  </si>
  <si>
    <r>
      <rPr>
        <sz val="10"/>
        <color rgb="FF000000"/>
        <rFont val="微軟正黑體"/>
        <family val="2"/>
        <charset val="136"/>
      </rPr>
      <t>貴金屬刀具</t>
    </r>
  </si>
  <si>
    <t>330187</t>
  </si>
  <si>
    <r>
      <rPr>
        <sz val="10"/>
        <color rgb="FF000000"/>
        <rFont val="微軟正黑體"/>
        <family val="2"/>
        <charset val="136"/>
      </rPr>
      <t>貴金屬製品</t>
    </r>
  </si>
  <si>
    <t>330189</t>
  </si>
  <si>
    <r>
      <rPr>
        <sz val="10"/>
        <color rgb="FF000000"/>
        <rFont val="微軟正黑體"/>
        <family val="2"/>
        <charset val="136"/>
      </rPr>
      <t>拉鍊</t>
    </r>
  </si>
  <si>
    <t>330190</t>
  </si>
  <si>
    <r>
      <rPr>
        <sz val="10"/>
        <color rgb="FF000000"/>
        <rFont val="微軟正黑體"/>
        <family val="2"/>
        <charset val="136"/>
      </rPr>
      <t>鈕扣</t>
    </r>
    <r>
      <rPr>
        <sz val="10"/>
        <color rgb="FF000000"/>
        <rFont val="Times New Roman"/>
        <family val="1"/>
      </rPr>
      <t>(</t>
    </r>
    <r>
      <rPr>
        <sz val="10"/>
        <color rgb="FF000000"/>
        <rFont val="微軟正黑體"/>
        <family val="2"/>
        <charset val="136"/>
      </rPr>
      <t>含扣具</t>
    </r>
    <r>
      <rPr>
        <sz val="10"/>
        <color rgb="FF000000"/>
        <rFont val="Times New Roman"/>
        <family val="1"/>
      </rPr>
      <t>)</t>
    </r>
  </si>
  <si>
    <t>330191</t>
  </si>
  <si>
    <r>
      <rPr>
        <sz val="10"/>
        <color rgb="FF000000"/>
        <rFont val="微軟正黑體"/>
        <family val="2"/>
        <charset val="136"/>
      </rPr>
      <t>水活性膠帶</t>
    </r>
  </si>
  <si>
    <t>330192</t>
  </si>
  <si>
    <r>
      <rPr>
        <sz val="10"/>
        <color rgb="FF000000"/>
        <rFont val="微軟正黑體"/>
        <family val="2"/>
        <charset val="136"/>
      </rPr>
      <t>雙軸延伸聚丙烯黏性膠帶</t>
    </r>
    <r>
      <rPr>
        <sz val="10"/>
        <color rgb="FF000000"/>
        <rFont val="Times New Roman"/>
        <family val="1"/>
      </rPr>
      <t>(OPP</t>
    </r>
    <r>
      <rPr>
        <sz val="10"/>
        <color rgb="FF000000"/>
        <rFont val="微軟正黑體"/>
        <family val="2"/>
        <charset val="136"/>
      </rPr>
      <t>黏性膠帶</t>
    </r>
    <r>
      <rPr>
        <sz val="10"/>
        <color rgb="FF000000"/>
        <rFont val="Times New Roman"/>
        <family val="1"/>
      </rPr>
      <t>)</t>
    </r>
  </si>
  <si>
    <t>330193</t>
  </si>
  <si>
    <r>
      <rPr>
        <sz val="10"/>
        <color rgb="FF000000"/>
        <rFont val="微軟正黑體"/>
        <family val="2"/>
        <charset val="136"/>
      </rPr>
      <t>軟性聚氯乙烯黏性膠帶</t>
    </r>
    <r>
      <rPr>
        <sz val="10"/>
        <color rgb="FF000000"/>
        <rFont val="Times New Roman"/>
        <family val="1"/>
      </rPr>
      <t>(SPVC</t>
    </r>
    <r>
      <rPr>
        <sz val="10"/>
        <color rgb="FF000000"/>
        <rFont val="微軟正黑體"/>
        <family val="2"/>
        <charset val="136"/>
      </rPr>
      <t>黏性膠帶</t>
    </r>
    <r>
      <rPr>
        <sz val="10"/>
        <color rgb="FF000000"/>
        <rFont val="Times New Roman"/>
        <family val="1"/>
      </rPr>
      <t>)</t>
    </r>
  </si>
  <si>
    <t>330194</t>
  </si>
  <si>
    <r>
      <rPr>
        <sz val="10"/>
        <color rgb="FF000000"/>
        <rFont val="微軟正黑體"/>
        <family val="2"/>
        <charset val="136"/>
      </rPr>
      <t>聚酯黏性膠帶</t>
    </r>
    <r>
      <rPr>
        <sz val="10"/>
        <color rgb="FF000000"/>
        <rFont val="Times New Roman"/>
        <family val="1"/>
      </rPr>
      <t>(PET</t>
    </r>
    <r>
      <rPr>
        <sz val="10"/>
        <color rgb="FF000000"/>
        <rFont val="微軟正黑體"/>
        <family val="2"/>
        <charset val="136"/>
      </rPr>
      <t>膠帶</t>
    </r>
    <r>
      <rPr>
        <sz val="10"/>
        <color rgb="FF000000"/>
        <rFont val="Times New Roman"/>
        <family val="1"/>
      </rPr>
      <t>)</t>
    </r>
  </si>
  <si>
    <t>330195</t>
  </si>
  <si>
    <r>
      <rPr>
        <sz val="10"/>
        <color rgb="FF000000"/>
        <rFont val="微軟正黑體"/>
        <family val="2"/>
        <charset val="136"/>
      </rPr>
      <t>紙類黏性膠帶</t>
    </r>
  </si>
  <si>
    <t>330196</t>
  </si>
  <si>
    <r>
      <rPr>
        <sz val="10"/>
        <color rgb="FF000000"/>
        <rFont val="微軟正黑體"/>
        <family val="2"/>
        <charset val="136"/>
      </rPr>
      <t>黏著標籤</t>
    </r>
    <r>
      <rPr>
        <sz val="10"/>
        <color rgb="FF000000"/>
        <rFont val="Times New Roman"/>
        <family val="1"/>
      </rPr>
      <t>(</t>
    </r>
    <r>
      <rPr>
        <sz val="10"/>
        <color rgb="FF000000"/>
        <rFont val="微軟正黑體"/>
        <family val="2"/>
        <charset val="136"/>
      </rPr>
      <t>商標類膠帶</t>
    </r>
    <r>
      <rPr>
        <sz val="10"/>
        <color rgb="FF000000"/>
        <rFont val="Times New Roman"/>
        <family val="1"/>
      </rPr>
      <t>)</t>
    </r>
  </si>
  <si>
    <t>330197</t>
  </si>
  <si>
    <r>
      <rPr>
        <sz val="10"/>
        <color rgb="FF000000"/>
        <rFont val="微軟正黑體"/>
        <family val="2"/>
        <charset val="136"/>
      </rPr>
      <t>布類黏性膠帶</t>
    </r>
  </si>
  <si>
    <t>330198</t>
  </si>
  <si>
    <r>
      <rPr>
        <sz val="10"/>
        <color rgb="FF000000"/>
        <rFont val="微軟正黑體"/>
        <family val="2"/>
        <charset val="136"/>
      </rPr>
      <t>雙面黏性膠帶</t>
    </r>
  </si>
  <si>
    <t>330199</t>
  </si>
  <si>
    <r>
      <rPr>
        <sz val="10"/>
        <color rgb="FF000000"/>
        <rFont val="微軟正黑體"/>
        <family val="2"/>
        <charset val="136"/>
      </rPr>
      <t>其他黏性膠帶</t>
    </r>
  </si>
  <si>
    <t>330200</t>
  </si>
  <si>
    <r>
      <rPr>
        <sz val="10"/>
        <color rgb="FF000000"/>
        <rFont val="微軟正黑體"/>
        <family val="2"/>
        <charset val="136"/>
      </rPr>
      <t>黏性膠帶加工</t>
    </r>
  </si>
  <si>
    <t>330201</t>
  </si>
  <si>
    <r>
      <rPr>
        <sz val="10"/>
        <color rgb="FF000000"/>
        <rFont val="微軟正黑體"/>
        <family val="2"/>
        <charset val="136"/>
      </rPr>
      <t>人造花</t>
    </r>
    <r>
      <rPr>
        <sz val="10"/>
        <color rgb="FF000000"/>
        <rFont val="Times New Roman"/>
        <family val="1"/>
      </rPr>
      <t>(</t>
    </r>
    <r>
      <rPr>
        <sz val="10"/>
        <color rgb="FF000000"/>
        <rFont val="微軟正黑體"/>
        <family val="2"/>
        <charset val="136"/>
      </rPr>
      <t>含葉、果實</t>
    </r>
    <r>
      <rPr>
        <sz val="10"/>
        <color rgb="FF000000"/>
        <rFont val="Times New Roman"/>
        <family val="1"/>
      </rPr>
      <t>)</t>
    </r>
  </si>
  <si>
    <t>330202</t>
  </si>
  <si>
    <r>
      <rPr>
        <sz val="10"/>
        <color rgb="FF000000"/>
        <rFont val="微軟正黑體"/>
        <family val="2"/>
        <charset val="136"/>
      </rPr>
      <t>人造木炭</t>
    </r>
  </si>
  <si>
    <t>330203</t>
  </si>
  <si>
    <r>
      <rPr>
        <sz val="10"/>
        <color rgb="FF000000"/>
        <rFont val="微軟正黑體"/>
        <family val="2"/>
        <charset val="136"/>
      </rPr>
      <t>人造毛髮</t>
    </r>
  </si>
  <si>
    <t>330204</t>
  </si>
  <si>
    <r>
      <rPr>
        <sz val="10"/>
        <color rgb="FF000000"/>
        <rFont val="微軟正黑體"/>
        <family val="2"/>
        <charset val="136"/>
      </rPr>
      <t>保溫容器</t>
    </r>
  </si>
  <si>
    <t>330205</t>
  </si>
  <si>
    <r>
      <rPr>
        <sz val="10"/>
        <color rgb="FF000000"/>
        <rFont val="微軟正黑體"/>
        <family val="2"/>
        <charset val="136"/>
      </rPr>
      <t>聖誕裝飾品</t>
    </r>
  </si>
  <si>
    <t>330206</t>
  </si>
  <si>
    <r>
      <rPr>
        <sz val="10"/>
        <color rgb="FF000000"/>
        <rFont val="微軟正黑體"/>
        <family val="2"/>
        <charset val="136"/>
      </rPr>
      <t>人造聖誕樹</t>
    </r>
  </si>
  <si>
    <t>330207</t>
  </si>
  <si>
    <r>
      <rPr>
        <sz val="10"/>
        <color rgb="FF000000"/>
        <rFont val="微軟正黑體"/>
        <family val="2"/>
        <charset val="136"/>
      </rPr>
      <t>打火機</t>
    </r>
  </si>
  <si>
    <t>330208</t>
  </si>
  <si>
    <r>
      <rPr>
        <sz val="10"/>
        <color rgb="FF000000"/>
        <rFont val="微軟正黑體"/>
        <family val="2"/>
        <charset val="136"/>
      </rPr>
      <t>羽毛製品</t>
    </r>
  </si>
  <si>
    <t>330209</t>
  </si>
  <si>
    <r>
      <rPr>
        <sz val="10"/>
        <color rgb="FF000000"/>
        <rFont val="微軟正黑體"/>
        <family val="2"/>
        <charset val="136"/>
      </rPr>
      <t>傘</t>
    </r>
  </si>
  <si>
    <t>330210</t>
  </si>
  <si>
    <r>
      <rPr>
        <sz val="10"/>
        <color rgb="FF000000"/>
        <rFont val="微軟正黑體"/>
        <family val="2"/>
        <charset val="136"/>
      </rPr>
      <t>紙傘</t>
    </r>
  </si>
  <si>
    <t>330211</t>
  </si>
  <si>
    <r>
      <rPr>
        <sz val="10"/>
        <color rgb="FF000000"/>
        <rFont val="微軟正黑體"/>
        <family val="2"/>
        <charset val="136"/>
      </rPr>
      <t>傘骨及傘零件</t>
    </r>
    <r>
      <rPr>
        <sz val="10"/>
        <color rgb="FF000000"/>
        <rFont val="Times New Roman"/>
        <family val="1"/>
      </rPr>
      <t>(</t>
    </r>
    <r>
      <rPr>
        <sz val="10"/>
        <color rgb="FF000000"/>
        <rFont val="微軟正黑體"/>
        <family val="2"/>
        <charset val="136"/>
      </rPr>
      <t>傘面除外</t>
    </r>
    <r>
      <rPr>
        <sz val="10"/>
        <color rgb="FF000000"/>
        <rFont val="Times New Roman"/>
        <family val="1"/>
      </rPr>
      <t>)</t>
    </r>
  </si>
  <si>
    <t>330212</t>
  </si>
  <si>
    <r>
      <rPr>
        <sz val="10"/>
        <color rgb="FF000000"/>
        <rFont val="微軟正黑體"/>
        <family val="2"/>
        <charset val="136"/>
      </rPr>
      <t>塑膠安全帽</t>
    </r>
  </si>
  <si>
    <t>330213</t>
  </si>
  <si>
    <r>
      <rPr>
        <sz val="10"/>
        <color rgb="FF000000"/>
        <rFont val="微軟正黑體"/>
        <family val="2"/>
        <charset val="136"/>
      </rPr>
      <t>人體模型</t>
    </r>
  </si>
  <si>
    <t>330214</t>
  </si>
  <si>
    <r>
      <rPr>
        <sz val="10"/>
        <color rgb="FF000000"/>
        <rFont val="微軟正黑體"/>
        <family val="2"/>
        <charset val="136"/>
      </rPr>
      <t>手杖</t>
    </r>
  </si>
  <si>
    <t>330215</t>
  </si>
  <si>
    <r>
      <rPr>
        <sz val="10"/>
        <color rgb="FF000000"/>
        <rFont val="微軟正黑體"/>
        <family val="2"/>
        <charset val="136"/>
      </rPr>
      <t>木棺柩</t>
    </r>
  </si>
  <si>
    <t>330216</t>
  </si>
  <si>
    <r>
      <rPr>
        <sz val="10"/>
        <color rgb="FF000000"/>
        <rFont val="微軟正黑體"/>
        <family val="2"/>
        <charset val="136"/>
      </rPr>
      <t>毛髮製品</t>
    </r>
  </si>
  <si>
    <t>330217</t>
  </si>
  <si>
    <r>
      <rPr>
        <sz val="10"/>
        <color rgb="FF000000"/>
        <rFont val="微軟正黑體"/>
        <family val="2"/>
        <charset val="136"/>
      </rPr>
      <t>牛角製小件什物</t>
    </r>
  </si>
  <si>
    <t>330218</t>
  </si>
  <si>
    <r>
      <rPr>
        <sz val="10"/>
        <color rgb="FF000000"/>
        <rFont val="微軟正黑體"/>
        <family val="2"/>
        <charset val="136"/>
      </rPr>
      <t>牛角製飾物</t>
    </r>
  </si>
  <si>
    <t>330219</t>
  </si>
  <si>
    <r>
      <rPr>
        <sz val="10"/>
        <color rgb="FF000000"/>
        <rFont val="微軟正黑體"/>
        <family val="2"/>
        <charset val="136"/>
      </rPr>
      <t>甲殼製小件什物</t>
    </r>
  </si>
  <si>
    <t>330220</t>
  </si>
  <si>
    <r>
      <rPr>
        <sz val="10"/>
        <color rgb="FF000000"/>
        <rFont val="微軟正黑體"/>
        <family val="2"/>
        <charset val="136"/>
      </rPr>
      <t>甲殼製飾物</t>
    </r>
  </si>
  <si>
    <t>330221</t>
  </si>
  <si>
    <r>
      <rPr>
        <sz val="10"/>
        <color rgb="FF000000"/>
        <rFont val="微軟正黑體"/>
        <family val="2"/>
        <charset val="136"/>
      </rPr>
      <t>骨製小件什物</t>
    </r>
  </si>
  <si>
    <t>330222</t>
  </si>
  <si>
    <r>
      <rPr>
        <sz val="10"/>
        <color rgb="FF000000"/>
        <rFont val="微軟正黑體"/>
        <family val="2"/>
        <charset val="136"/>
      </rPr>
      <t>骨製飾物</t>
    </r>
  </si>
  <si>
    <t>330223</t>
  </si>
  <si>
    <r>
      <rPr>
        <sz val="10"/>
        <color rgb="FF000000"/>
        <rFont val="微軟正黑體"/>
        <family val="2"/>
        <charset val="136"/>
      </rPr>
      <t>貝殼製小件什物</t>
    </r>
  </si>
  <si>
    <t>330224</t>
  </si>
  <si>
    <r>
      <rPr>
        <sz val="10"/>
        <color rgb="FF000000"/>
        <rFont val="微軟正黑體"/>
        <family val="2"/>
        <charset val="136"/>
      </rPr>
      <t>貝殼製飾物</t>
    </r>
  </si>
  <si>
    <t>330225</t>
  </si>
  <si>
    <r>
      <rPr>
        <sz val="10"/>
        <color rgb="FF000000"/>
        <rFont val="微軟正黑體"/>
        <family val="2"/>
        <charset val="136"/>
      </rPr>
      <t>果核製小件什物</t>
    </r>
  </si>
  <si>
    <t>330226</t>
  </si>
  <si>
    <r>
      <rPr>
        <sz val="10"/>
        <color rgb="FF000000"/>
        <rFont val="微軟正黑體"/>
        <family val="2"/>
        <charset val="136"/>
      </rPr>
      <t>果核製飾物</t>
    </r>
  </si>
  <si>
    <t>330227</t>
  </si>
  <si>
    <r>
      <rPr>
        <sz val="10"/>
        <color rgb="FF000000"/>
        <rFont val="微軟正黑體"/>
        <family val="2"/>
        <charset val="136"/>
      </rPr>
      <t>象牙飾物</t>
    </r>
  </si>
  <si>
    <t>330228</t>
  </si>
  <si>
    <r>
      <rPr>
        <sz val="10"/>
        <color rgb="FF000000"/>
        <rFont val="微軟正黑體"/>
        <family val="2"/>
        <charset val="136"/>
      </rPr>
      <t>動植物標本</t>
    </r>
  </si>
  <si>
    <t>330229</t>
  </si>
  <si>
    <r>
      <rPr>
        <sz val="10"/>
        <color rgb="FF000000"/>
        <rFont val="微軟正黑體"/>
        <family val="2"/>
        <charset val="136"/>
      </rPr>
      <t>礦物標本</t>
    </r>
  </si>
  <si>
    <t>330230</t>
  </si>
  <si>
    <r>
      <rPr>
        <sz val="10"/>
        <color rgb="FF000000"/>
        <rFont val="微軟正黑體"/>
        <family val="2"/>
        <charset val="136"/>
      </rPr>
      <t>蠟製模型</t>
    </r>
  </si>
  <si>
    <t>330231</t>
  </si>
  <si>
    <r>
      <rPr>
        <sz val="10"/>
        <color rgb="FF000000"/>
        <rFont val="微軟正黑體"/>
        <family val="2"/>
        <charset val="136"/>
      </rPr>
      <t>印章</t>
    </r>
  </si>
  <si>
    <t>330232</t>
  </si>
  <si>
    <r>
      <rPr>
        <sz val="10"/>
        <color rgb="FF000000"/>
        <rFont val="微軟正黑體"/>
        <family val="2"/>
        <charset val="136"/>
      </rPr>
      <t>地球儀</t>
    </r>
  </si>
  <si>
    <t>330233</t>
  </si>
  <si>
    <r>
      <rPr>
        <sz val="10"/>
        <color rgb="FF000000"/>
        <rFont val="微軟正黑體"/>
        <family val="2"/>
        <charset val="136"/>
      </rPr>
      <t>安全帶</t>
    </r>
  </si>
  <si>
    <t>330234</t>
  </si>
  <si>
    <r>
      <rPr>
        <sz val="10"/>
        <color rgb="FF000000"/>
        <rFont val="微軟正黑體"/>
        <family val="2"/>
        <charset val="136"/>
      </rPr>
      <t>裁縫粉土</t>
    </r>
  </si>
  <si>
    <t>330235</t>
  </si>
  <si>
    <r>
      <rPr>
        <sz val="10"/>
        <color rgb="FF000000"/>
        <rFont val="微軟正黑體"/>
        <family val="2"/>
        <charset val="136"/>
      </rPr>
      <t>香包</t>
    </r>
  </si>
  <si>
    <t>330236</t>
  </si>
  <si>
    <r>
      <rPr>
        <sz val="10"/>
        <color rgb="FF000000"/>
        <rFont val="微軟正黑體"/>
        <family val="2"/>
        <charset val="136"/>
      </rPr>
      <t>宮燈</t>
    </r>
  </si>
  <si>
    <t>330237</t>
  </si>
  <si>
    <r>
      <rPr>
        <sz val="10"/>
        <color rgb="FF000000"/>
        <rFont val="微軟正黑體"/>
        <family val="2"/>
        <charset val="136"/>
      </rPr>
      <t>扇子</t>
    </r>
  </si>
  <si>
    <t>330238</t>
  </si>
  <si>
    <r>
      <rPr>
        <sz val="10"/>
        <color rgb="FF000000"/>
        <rFont val="微軟正黑體"/>
        <family val="2"/>
        <charset val="136"/>
      </rPr>
      <t>梳子</t>
    </r>
  </si>
  <si>
    <t>330239</t>
  </si>
  <si>
    <r>
      <rPr>
        <sz val="10"/>
        <color rgb="FF000000"/>
        <rFont val="微軟正黑體"/>
        <family val="2"/>
        <charset val="136"/>
      </rPr>
      <t>刷子</t>
    </r>
  </si>
  <si>
    <t>330240</t>
  </si>
  <si>
    <r>
      <rPr>
        <sz val="10"/>
        <color rgb="FF000000"/>
        <rFont val="微軟正黑體"/>
        <family val="2"/>
        <charset val="136"/>
      </rPr>
      <t>掃帚</t>
    </r>
  </si>
  <si>
    <t>330241</t>
  </si>
  <si>
    <r>
      <rPr>
        <sz val="10"/>
        <color rgb="FF000000"/>
        <rFont val="微軟正黑體"/>
        <family val="2"/>
        <charset val="136"/>
      </rPr>
      <t>防火衣</t>
    </r>
  </si>
  <si>
    <t>330242</t>
  </si>
  <si>
    <r>
      <rPr>
        <sz val="10"/>
        <color rgb="FF000000"/>
        <rFont val="微軟正黑體"/>
        <family val="2"/>
        <charset val="136"/>
      </rPr>
      <t>防毒面具</t>
    </r>
  </si>
  <si>
    <t>330243</t>
  </si>
  <si>
    <r>
      <rPr>
        <sz val="10"/>
        <color rgb="FF000000"/>
        <rFont val="微軟正黑體"/>
        <family val="2"/>
        <charset val="136"/>
      </rPr>
      <t>軟木救生用具</t>
    </r>
  </si>
  <si>
    <t>330244</t>
  </si>
  <si>
    <r>
      <rPr>
        <sz val="10"/>
        <color rgb="FF000000"/>
        <rFont val="微軟正黑體"/>
        <family val="2"/>
        <charset val="136"/>
      </rPr>
      <t>護具</t>
    </r>
  </si>
  <si>
    <t>330246</t>
  </si>
  <si>
    <r>
      <rPr>
        <sz val="10"/>
        <color rgb="FF000000"/>
        <rFont val="微軟正黑體"/>
        <family val="2"/>
        <charset val="136"/>
      </rPr>
      <t>原子碳</t>
    </r>
  </si>
  <si>
    <t>330299</t>
  </si>
  <si>
    <r>
      <rPr>
        <sz val="10"/>
        <color rgb="FF000000"/>
        <rFont val="微軟正黑體"/>
        <family val="2"/>
        <charset val="136"/>
      </rPr>
      <t>其他球類體育用品</t>
    </r>
  </si>
  <si>
    <t>330399</t>
  </si>
  <si>
    <r>
      <rPr>
        <sz val="10"/>
        <color rgb="FF000000"/>
        <rFont val="微軟正黑體"/>
        <family val="2"/>
        <charset val="136"/>
      </rPr>
      <t>其他田徑體育用品</t>
    </r>
  </si>
  <si>
    <t>330499</t>
  </si>
  <si>
    <r>
      <rPr>
        <sz val="10"/>
        <color rgb="FF000000"/>
        <rFont val="微軟正黑體"/>
        <family val="2"/>
        <charset val="136"/>
      </rPr>
      <t>其他娛樂體育用品</t>
    </r>
  </si>
  <si>
    <t>330599</t>
  </si>
  <si>
    <r>
      <rPr>
        <sz val="10"/>
        <color rgb="FF000000"/>
        <rFont val="微軟正黑體"/>
        <family val="2"/>
        <charset val="136"/>
      </rPr>
      <t>其他雜項體育用品及零配件</t>
    </r>
  </si>
  <si>
    <t>330699</t>
  </si>
  <si>
    <r>
      <rPr>
        <sz val="10"/>
        <color rgb="FF000000"/>
        <rFont val="微軟正黑體"/>
        <family val="2"/>
        <charset val="136"/>
      </rPr>
      <t>其他玩偶及零附件</t>
    </r>
  </si>
  <si>
    <t>330799</t>
  </si>
  <si>
    <r>
      <rPr>
        <sz val="10"/>
        <color rgb="FF000000"/>
        <rFont val="微軟正黑體"/>
        <family val="2"/>
        <charset val="136"/>
      </rPr>
      <t>其他吹氣玩具</t>
    </r>
  </si>
  <si>
    <t>330899</t>
  </si>
  <si>
    <r>
      <rPr>
        <sz val="10"/>
        <color rgb="FF000000"/>
        <rFont val="微軟正黑體"/>
        <family val="2"/>
        <charset val="136"/>
      </rPr>
      <t>其他乘坐玩具及零附件</t>
    </r>
  </si>
  <si>
    <t>331099</t>
  </si>
  <si>
    <r>
      <rPr>
        <sz val="10"/>
        <color rgb="FF000000"/>
        <rFont val="微軟正黑體"/>
        <family val="2"/>
        <charset val="136"/>
      </rPr>
      <t>其他雜項樂器及零組件</t>
    </r>
  </si>
  <si>
    <t>331199</t>
  </si>
  <si>
    <r>
      <rPr>
        <sz val="10"/>
        <color rgb="FF000000"/>
        <rFont val="微軟正黑體"/>
        <family val="2"/>
        <charset val="136"/>
      </rPr>
      <t>其他筆類文具</t>
    </r>
  </si>
  <si>
    <t>331299</t>
  </si>
  <si>
    <r>
      <rPr>
        <sz val="10"/>
        <color rgb="FF000000"/>
        <rFont val="微軟正黑體"/>
        <family val="2"/>
        <charset val="136"/>
      </rPr>
      <t>其他雜項文具</t>
    </r>
  </si>
  <si>
    <t>331399</t>
  </si>
  <si>
    <r>
      <rPr>
        <sz val="10"/>
        <color rgb="FF000000"/>
        <rFont val="微軟正黑體"/>
        <family val="2"/>
        <charset val="136"/>
      </rPr>
      <t>其他鏡類及配件</t>
    </r>
  </si>
  <si>
    <t>331499</t>
  </si>
  <si>
    <r>
      <rPr>
        <sz val="10"/>
        <color rgb="FF000000"/>
        <rFont val="微軟正黑體"/>
        <family val="2"/>
        <charset val="136"/>
      </rPr>
      <t>其他非電子醫療器材及用品</t>
    </r>
  </si>
  <si>
    <t>331599</t>
  </si>
  <si>
    <r>
      <rPr>
        <sz val="10"/>
        <color rgb="FF000000"/>
        <rFont val="微軟正黑體"/>
        <family val="2"/>
        <charset val="136"/>
      </rPr>
      <t>其他貴金屬製品</t>
    </r>
  </si>
  <si>
    <t>331699</t>
  </si>
  <si>
    <r>
      <rPr>
        <sz val="10"/>
        <color rgb="FF000000"/>
        <rFont val="微軟正黑體"/>
        <family val="2"/>
        <charset val="136"/>
      </rPr>
      <t>其他未列名雜項製品</t>
    </r>
  </si>
  <si>
    <r>
      <rPr>
        <sz val="10"/>
        <color rgb="FF000000"/>
        <rFont val="微軟正黑體"/>
        <family val="2"/>
        <charset val="136"/>
      </rPr>
      <t>產業用金屬製品維修及安裝</t>
    </r>
  </si>
  <si>
    <t>340002</t>
  </si>
  <si>
    <r>
      <rPr>
        <sz val="10"/>
        <color rgb="FF000000"/>
        <rFont val="微軟正黑體"/>
        <family val="2"/>
        <charset val="136"/>
      </rPr>
      <t>電子零組件維修及安裝</t>
    </r>
  </si>
  <si>
    <t>340003</t>
  </si>
  <si>
    <r>
      <rPr>
        <sz val="10"/>
        <color rgb="FF000000"/>
        <rFont val="微軟正黑體"/>
        <family val="2"/>
        <charset val="136"/>
      </rPr>
      <t>發輸配電機械維修及安裝</t>
    </r>
  </si>
  <si>
    <t>340005</t>
  </si>
  <si>
    <r>
      <rPr>
        <sz val="10"/>
        <color rgb="FF000000"/>
        <rFont val="微軟正黑體"/>
        <family val="2"/>
        <charset val="136"/>
      </rPr>
      <t>切削工具機維修及安裝</t>
    </r>
  </si>
  <si>
    <t>340006</t>
  </si>
  <si>
    <r>
      <rPr>
        <sz val="10"/>
        <color rgb="FF000000"/>
        <rFont val="微軟正黑體"/>
        <family val="2"/>
        <charset val="136"/>
      </rPr>
      <t>成型工具機維修及安裝</t>
    </r>
  </si>
  <si>
    <t>340007</t>
  </si>
  <si>
    <r>
      <rPr>
        <sz val="10"/>
        <color rgb="FF000000"/>
        <rFont val="微軟正黑體"/>
        <family val="2"/>
        <charset val="136"/>
      </rPr>
      <t>手工具機維修及安裝</t>
    </r>
  </si>
  <si>
    <t>340008</t>
  </si>
  <si>
    <r>
      <rPr>
        <sz val="10"/>
        <color rgb="FF000000"/>
        <rFont val="微軟正黑體"/>
        <family val="2"/>
        <charset val="136"/>
      </rPr>
      <t>非傳統加工設備維修及安裝</t>
    </r>
  </si>
  <si>
    <t>340010</t>
  </si>
  <si>
    <r>
      <rPr>
        <sz val="10"/>
        <color rgb="FF000000"/>
        <rFont val="微軟正黑體"/>
        <family val="2"/>
        <charset val="136"/>
      </rPr>
      <t>農藝機械維修及安裝</t>
    </r>
  </si>
  <si>
    <t>340011</t>
  </si>
  <si>
    <r>
      <rPr>
        <sz val="10"/>
        <color rgb="FF000000"/>
        <rFont val="微軟正黑體"/>
        <family val="2"/>
        <charset val="136"/>
      </rPr>
      <t>林用機械設備維修及安裝</t>
    </r>
  </si>
  <si>
    <t>340012</t>
  </si>
  <si>
    <r>
      <rPr>
        <sz val="10"/>
        <color rgb="FF000000"/>
        <rFont val="微軟正黑體"/>
        <family val="2"/>
        <charset val="136"/>
      </rPr>
      <t>礦業機械設備維修及安裝</t>
    </r>
  </si>
  <si>
    <t>340013</t>
  </si>
  <si>
    <r>
      <rPr>
        <sz val="10"/>
        <color rgb="FF000000"/>
        <rFont val="微軟正黑體"/>
        <family val="2"/>
        <charset val="136"/>
      </rPr>
      <t>建築機械設備維修及安裝</t>
    </r>
  </si>
  <si>
    <t>340014</t>
  </si>
  <si>
    <r>
      <rPr>
        <sz val="10"/>
        <color rgb="FF000000"/>
        <rFont val="微軟正黑體"/>
        <family val="2"/>
        <charset val="136"/>
      </rPr>
      <t>菸草製作用機械設備維修及安裝</t>
    </r>
  </si>
  <si>
    <t>340015</t>
  </si>
  <si>
    <r>
      <rPr>
        <sz val="10"/>
        <color rgb="FF000000"/>
        <rFont val="微軟正黑體"/>
        <family val="2"/>
        <charset val="136"/>
      </rPr>
      <t>飲料製作用機械設備維修及安裝</t>
    </r>
  </si>
  <si>
    <t>340016</t>
  </si>
  <si>
    <r>
      <rPr>
        <sz val="10"/>
        <color rgb="FF000000"/>
        <rFont val="微軟正黑體"/>
        <family val="2"/>
        <charset val="136"/>
      </rPr>
      <t>食品機械維修及安裝</t>
    </r>
  </si>
  <si>
    <t>340017</t>
  </si>
  <si>
    <r>
      <rPr>
        <sz val="10"/>
        <color rgb="FF000000"/>
        <rFont val="微軟正黑體"/>
        <family val="2"/>
        <charset val="136"/>
      </rPr>
      <t>紡織機械維修及安裝</t>
    </r>
  </si>
  <si>
    <t>340018</t>
  </si>
  <si>
    <r>
      <rPr>
        <sz val="10"/>
        <color rgb="FF000000"/>
        <rFont val="微軟正黑體"/>
        <family val="2"/>
        <charset val="136"/>
      </rPr>
      <t>成衣生產用機械設備維修及安裝</t>
    </r>
  </si>
  <si>
    <t>340019</t>
  </si>
  <si>
    <r>
      <rPr>
        <sz val="10"/>
        <color rgb="FF000000"/>
        <rFont val="微軟正黑體"/>
        <family val="2"/>
        <charset val="136"/>
      </rPr>
      <t>皮革生產用機械設備維修及安裝</t>
    </r>
  </si>
  <si>
    <t>340020</t>
  </si>
  <si>
    <r>
      <rPr>
        <sz val="10"/>
        <color rgb="FF000000"/>
        <rFont val="微軟正黑體"/>
        <family val="2"/>
        <charset val="136"/>
      </rPr>
      <t>木工機械維修及安裝</t>
    </r>
  </si>
  <si>
    <t>340021</t>
  </si>
  <si>
    <r>
      <rPr>
        <sz val="10"/>
        <color rgb="FF000000"/>
        <rFont val="微軟正黑體"/>
        <family val="2"/>
        <charset val="136"/>
      </rPr>
      <t>造紙機械維修及安裝</t>
    </r>
  </si>
  <si>
    <t>340022</t>
  </si>
  <si>
    <r>
      <rPr>
        <sz val="10"/>
        <color rgb="FF000000"/>
        <rFont val="微軟正黑體"/>
        <family val="2"/>
        <charset val="136"/>
      </rPr>
      <t>紙張製品生產用機械設備維修及安裝</t>
    </r>
  </si>
  <si>
    <t>340023</t>
  </si>
  <si>
    <r>
      <rPr>
        <sz val="10"/>
        <color rgb="FF000000"/>
        <rFont val="微軟正黑體"/>
        <family val="2"/>
        <charset val="136"/>
      </rPr>
      <t>紙漿生產用機械設備維修及安裝</t>
    </r>
  </si>
  <si>
    <t>340024</t>
  </si>
  <si>
    <r>
      <rPr>
        <sz val="10"/>
        <color rgb="FF000000"/>
        <rFont val="微軟正黑體"/>
        <family val="2"/>
        <charset val="136"/>
      </rPr>
      <t>印刷機械維修及安裝</t>
    </r>
  </si>
  <si>
    <t>340025</t>
  </si>
  <si>
    <r>
      <rPr>
        <sz val="10"/>
        <color rgb="FF000000"/>
        <rFont val="微軟正黑體"/>
        <family val="2"/>
        <charset val="136"/>
      </rPr>
      <t>化工機械維修及安裝</t>
    </r>
  </si>
  <si>
    <t>340026</t>
  </si>
  <si>
    <r>
      <rPr>
        <sz val="10"/>
        <color rgb="FF000000"/>
        <rFont val="微軟正黑體"/>
        <family val="2"/>
        <charset val="136"/>
      </rPr>
      <t>冶金機械維修及安裝</t>
    </r>
  </si>
  <si>
    <t>340027</t>
  </si>
  <si>
    <r>
      <rPr>
        <sz val="10"/>
        <color rgb="FF000000"/>
        <rFont val="微軟正黑體"/>
        <family val="2"/>
        <charset val="136"/>
      </rPr>
      <t>製鞋機械設備維修及安裝</t>
    </r>
  </si>
  <si>
    <t>340028</t>
  </si>
  <si>
    <r>
      <rPr>
        <sz val="10"/>
        <color rgb="FF000000"/>
        <rFont val="微軟正黑體"/>
        <family val="2"/>
        <charset val="136"/>
      </rPr>
      <t>塑膠加工用機械設備維修及安裝</t>
    </r>
  </si>
  <si>
    <t>340029</t>
  </si>
  <si>
    <r>
      <rPr>
        <sz val="10"/>
        <color rgb="FF000000"/>
        <rFont val="微軟正黑體"/>
        <family val="2"/>
        <charset val="136"/>
      </rPr>
      <t>橡膠加工用機械維修及安裝</t>
    </r>
  </si>
  <si>
    <t>340030</t>
  </si>
  <si>
    <r>
      <rPr>
        <sz val="10"/>
        <color rgb="FF000000"/>
        <rFont val="微軟正黑體"/>
        <family val="2"/>
        <charset val="136"/>
      </rPr>
      <t>電子及半導體生產設備維修及安裝</t>
    </r>
  </si>
  <si>
    <t>340031</t>
  </si>
  <si>
    <r>
      <rPr>
        <sz val="10"/>
        <color rgb="FF000000"/>
        <rFont val="微軟正黑體"/>
        <family val="2"/>
        <charset val="136"/>
      </rPr>
      <t>工業用冷凍空調設備維修及安裝</t>
    </r>
  </si>
  <si>
    <t>340032</t>
  </si>
  <si>
    <r>
      <rPr>
        <sz val="10"/>
        <color rgb="FF000000"/>
        <rFont val="微軟正黑體"/>
        <family val="2"/>
        <charset val="136"/>
      </rPr>
      <t>工業製程控制設備維修及安裝</t>
    </r>
  </si>
  <si>
    <t>340034</t>
  </si>
  <si>
    <r>
      <rPr>
        <sz val="10"/>
        <color rgb="FF000000"/>
        <rFont val="微軟正黑體"/>
        <family val="2"/>
        <charset val="136"/>
      </rPr>
      <t>鍋爐維修及安裝</t>
    </r>
  </si>
  <si>
    <t>340035</t>
  </si>
  <si>
    <r>
      <rPr>
        <sz val="10"/>
        <color rgb="FF000000"/>
        <rFont val="微軟正黑體"/>
        <family val="2"/>
        <charset val="136"/>
      </rPr>
      <t>原動機維修及安裝</t>
    </r>
  </si>
  <si>
    <t>340036</t>
  </si>
  <si>
    <r>
      <rPr>
        <sz val="10"/>
        <color rgb="FF000000"/>
        <rFont val="微軟正黑體"/>
        <family val="2"/>
        <charset val="136"/>
      </rPr>
      <t>事務機械維修及安裝</t>
    </r>
  </si>
  <si>
    <t>340037</t>
  </si>
  <si>
    <r>
      <rPr>
        <sz val="10"/>
        <color rgb="FF000000"/>
        <rFont val="微軟正黑體"/>
        <family val="2"/>
        <charset val="136"/>
      </rPr>
      <t>污染防治設備維修及安裝</t>
    </r>
  </si>
  <si>
    <t>340038</t>
  </si>
  <si>
    <r>
      <rPr>
        <sz val="10"/>
        <color rgb="FF000000"/>
        <rFont val="微軟正黑體"/>
        <family val="2"/>
        <charset val="136"/>
      </rPr>
      <t>壓縮機及泵維修及安裝</t>
    </r>
  </si>
  <si>
    <t>340039</t>
  </si>
  <si>
    <r>
      <rPr>
        <sz val="10"/>
        <color rgb="FF000000"/>
        <rFont val="微軟正黑體"/>
        <family val="2"/>
        <charset val="136"/>
      </rPr>
      <t>泵、壓縮機、活栓及活閥維修</t>
    </r>
  </si>
  <si>
    <t>340040</t>
  </si>
  <si>
    <r>
      <rPr>
        <sz val="10"/>
        <color rgb="FF000000"/>
        <rFont val="微軟正黑體"/>
        <family val="2"/>
        <charset val="136"/>
      </rPr>
      <t>液</t>
    </r>
    <r>
      <rPr>
        <sz val="10"/>
        <color rgb="FF000000"/>
        <rFont val="Times New Roman"/>
        <family val="1"/>
      </rPr>
      <t>(</t>
    </r>
    <r>
      <rPr>
        <sz val="10"/>
        <color rgb="FF000000"/>
        <rFont val="微軟正黑體"/>
        <family val="2"/>
        <charset val="136"/>
      </rPr>
      <t>氣</t>
    </r>
    <r>
      <rPr>
        <sz val="10"/>
        <color rgb="FF000000"/>
        <rFont val="Times New Roman"/>
        <family val="1"/>
      </rPr>
      <t>)</t>
    </r>
    <r>
      <rPr>
        <sz val="10"/>
        <color rgb="FF000000"/>
        <rFont val="微軟正黑體"/>
        <family val="2"/>
        <charset val="136"/>
      </rPr>
      <t>壓傳動零組件維修及安裝</t>
    </r>
  </si>
  <si>
    <t>340041</t>
  </si>
  <si>
    <r>
      <rPr>
        <sz val="10"/>
        <color rgb="FF000000"/>
        <rFont val="微軟正黑體"/>
        <family val="2"/>
        <charset val="136"/>
      </rPr>
      <t>軸承、齒輪及動力傳動裝置維修及安裝</t>
    </r>
  </si>
  <si>
    <t>340042</t>
  </si>
  <si>
    <r>
      <rPr>
        <sz val="10"/>
        <color rgb="FF000000"/>
        <rFont val="微軟正黑體"/>
        <family val="2"/>
        <charset val="136"/>
      </rPr>
      <t>包裝機械維修及安裝</t>
    </r>
  </si>
  <si>
    <t>340043</t>
  </si>
  <si>
    <r>
      <rPr>
        <sz val="10"/>
        <color rgb="FF000000"/>
        <rFont val="微軟正黑體"/>
        <family val="2"/>
        <charset val="136"/>
      </rPr>
      <t>輸送機械設備維修及安裝</t>
    </r>
  </si>
  <si>
    <t>340044</t>
  </si>
  <si>
    <r>
      <rPr>
        <sz val="10"/>
        <color rgb="FF000000"/>
        <rFont val="微軟正黑體"/>
        <family val="2"/>
        <charset val="136"/>
      </rPr>
      <t>飲用水設備維修及安裝</t>
    </r>
  </si>
  <si>
    <t>340045</t>
  </si>
  <si>
    <r>
      <rPr>
        <sz val="10"/>
        <color rgb="FF000000"/>
        <rFont val="微軟正黑體"/>
        <family val="2"/>
        <charset val="136"/>
      </rPr>
      <t>金屬模具維修及安裝</t>
    </r>
  </si>
  <si>
    <t>340047</t>
  </si>
  <si>
    <r>
      <rPr>
        <sz val="10"/>
        <color rgb="FF000000"/>
        <rFont val="微軟正黑體"/>
        <family val="2"/>
        <charset val="136"/>
      </rPr>
      <t>船舶修理</t>
    </r>
  </si>
  <si>
    <t>340048</t>
  </si>
  <si>
    <r>
      <rPr>
        <sz val="10"/>
        <color rgb="FF000000"/>
        <rFont val="微軟正黑體"/>
        <family val="2"/>
        <charset val="136"/>
      </rPr>
      <t>航空器維修</t>
    </r>
  </si>
  <si>
    <t>340049</t>
  </si>
  <si>
    <r>
      <rPr>
        <sz val="10"/>
        <color rgb="FF000000"/>
        <rFont val="微軟正黑體"/>
        <family val="2"/>
        <charset val="136"/>
      </rPr>
      <t>軌道車輛維修</t>
    </r>
  </si>
  <si>
    <t>340051</t>
  </si>
  <si>
    <r>
      <rPr>
        <sz val="10"/>
        <color rgb="FF000000"/>
        <rFont val="微軟正黑體"/>
        <family val="2"/>
        <charset val="136"/>
      </rPr>
      <t>科學量測器材維修及安裝</t>
    </r>
  </si>
  <si>
    <t>340052</t>
  </si>
  <si>
    <r>
      <rPr>
        <sz val="10"/>
        <color rgb="FF000000"/>
        <rFont val="微軟正黑體"/>
        <family val="2"/>
        <charset val="136"/>
      </rPr>
      <t>導航設備維修及安裝</t>
    </r>
  </si>
  <si>
    <t>340053</t>
  </si>
  <si>
    <r>
      <rPr>
        <sz val="10"/>
        <color rgb="FF000000"/>
        <rFont val="微軟正黑體"/>
        <family val="2"/>
        <charset val="136"/>
      </rPr>
      <t>精密儀器維修及安裝</t>
    </r>
  </si>
  <si>
    <t>340054</t>
  </si>
  <si>
    <r>
      <rPr>
        <sz val="10"/>
        <color rgb="FF000000"/>
        <rFont val="微軟正黑體"/>
        <family val="2"/>
        <charset val="136"/>
      </rPr>
      <t>度量衡儀器維修及安裝</t>
    </r>
  </si>
  <si>
    <t>340055</t>
  </si>
  <si>
    <r>
      <rPr>
        <sz val="10"/>
        <color rgb="FF000000"/>
        <rFont val="微軟正黑體"/>
        <family val="2"/>
        <charset val="136"/>
      </rPr>
      <t>光學儀器及配件維修及安裝</t>
    </r>
  </si>
  <si>
    <t>340056</t>
  </si>
  <si>
    <r>
      <rPr>
        <sz val="10"/>
        <color rgb="FF000000"/>
        <rFont val="微軟正黑體"/>
        <family val="2"/>
        <charset val="136"/>
      </rPr>
      <t>醫療設備維修及安裝</t>
    </r>
  </si>
  <si>
    <t>340057</t>
  </si>
  <si>
    <r>
      <rPr>
        <sz val="10"/>
        <color rgb="FF000000"/>
        <rFont val="微軟正黑體"/>
        <family val="2"/>
        <charset val="136"/>
      </rPr>
      <t>電子醫學設備維修及安裝</t>
    </r>
  </si>
  <si>
    <t>340058</t>
  </si>
  <si>
    <r>
      <rPr>
        <sz val="10"/>
        <color rgb="FF000000"/>
        <rFont val="微軟正黑體"/>
        <family val="2"/>
        <charset val="136"/>
      </rPr>
      <t>輻射設備維修及安裝</t>
    </r>
  </si>
  <si>
    <t>340059</t>
  </si>
  <si>
    <r>
      <rPr>
        <sz val="10"/>
        <color rgb="FF000000"/>
        <rFont val="微軟正黑體"/>
        <family val="2"/>
        <charset val="136"/>
      </rPr>
      <t>金屬壓力容器維修及安裝</t>
    </r>
  </si>
  <si>
    <t>340060</t>
  </si>
  <si>
    <r>
      <rPr>
        <sz val="10"/>
        <color rgb="FF000000"/>
        <rFont val="微軟正黑體"/>
        <family val="2"/>
        <charset val="136"/>
      </rPr>
      <t>金屬貯槽維修及安裝</t>
    </r>
  </si>
  <si>
    <t>340061</t>
  </si>
  <si>
    <r>
      <rPr>
        <sz val="10"/>
        <color rgb="FF000000"/>
        <rFont val="微軟正黑體"/>
        <family val="2"/>
        <charset val="136"/>
      </rPr>
      <t>自動販賣機維修及安裝</t>
    </r>
  </si>
  <si>
    <t>340062</t>
  </si>
  <si>
    <r>
      <rPr>
        <sz val="10"/>
        <color rgb="FF000000"/>
        <rFont val="微軟正黑體"/>
        <family val="2"/>
        <charset val="136"/>
      </rPr>
      <t>保齡球道安裝</t>
    </r>
  </si>
  <si>
    <t>340063</t>
  </si>
  <si>
    <r>
      <rPr>
        <sz val="10"/>
        <color rgb="FF000000"/>
        <rFont val="微軟正黑體"/>
        <family val="2"/>
        <charset val="136"/>
      </rPr>
      <t>化學製品專用儲存袋修補</t>
    </r>
  </si>
  <si>
    <t>340064</t>
  </si>
  <si>
    <r>
      <rPr>
        <sz val="10"/>
        <color rgb="FF000000"/>
        <rFont val="微軟正黑體"/>
        <family val="2"/>
        <charset val="136"/>
      </rPr>
      <t>漁網修補</t>
    </r>
  </si>
  <si>
    <t>340065</t>
  </si>
  <si>
    <r>
      <rPr>
        <sz val="10"/>
        <color rgb="FF000000"/>
        <rFont val="微軟正黑體"/>
        <family val="2"/>
        <charset val="136"/>
      </rPr>
      <t>廠房之產業用機械安裝</t>
    </r>
  </si>
  <si>
    <t>340066</t>
  </si>
  <si>
    <r>
      <rPr>
        <sz val="10"/>
        <color rgb="FF000000"/>
        <rFont val="微軟正黑體"/>
        <family val="2"/>
        <charset val="136"/>
      </rPr>
      <t>機械設備拆除服務</t>
    </r>
  </si>
  <si>
    <t>340099</t>
  </si>
  <si>
    <r>
      <rPr>
        <sz val="10"/>
        <color rgb="FF000000"/>
        <rFont val="微軟正黑體"/>
        <family val="2"/>
        <charset val="136"/>
      </rPr>
      <t>其他電力機械器材及設備維修及安裝</t>
    </r>
  </si>
  <si>
    <t>340199</t>
  </si>
  <si>
    <r>
      <rPr>
        <sz val="10"/>
        <color rgb="FF000000"/>
        <rFont val="微軟正黑體"/>
        <family val="2"/>
        <charset val="136"/>
      </rPr>
      <t>其他金屬加工用機械維修及安裝</t>
    </r>
  </si>
  <si>
    <t>340299</t>
  </si>
  <si>
    <r>
      <rPr>
        <sz val="10"/>
        <color rgb="FF000000"/>
        <rFont val="微軟正黑體"/>
        <family val="2"/>
        <charset val="136"/>
      </rPr>
      <t>其他專用生產機械維修及安裝</t>
    </r>
  </si>
  <si>
    <t>340399</t>
  </si>
  <si>
    <r>
      <rPr>
        <sz val="10"/>
        <color rgb="FF000000"/>
        <rFont val="微軟正黑體"/>
        <family val="2"/>
        <charset val="136"/>
      </rPr>
      <t>其他未列名機械維修及安裝</t>
    </r>
  </si>
  <si>
    <t>340499</t>
  </si>
  <si>
    <r>
      <rPr>
        <sz val="10"/>
        <color rgb="FF000000"/>
        <rFont val="微軟正黑體"/>
        <family val="2"/>
        <charset val="136"/>
      </rPr>
      <t>其他運輸工具及零組件維修及安裝</t>
    </r>
  </si>
  <si>
    <r>
      <rPr>
        <sz val="10"/>
        <color rgb="FF000000"/>
        <rFont val="微軟正黑體"/>
        <family val="2"/>
        <charset val="136"/>
      </rPr>
      <t>水力發電</t>
    </r>
  </si>
  <si>
    <r>
      <rPr>
        <sz val="10"/>
        <color rgb="FF000000"/>
        <rFont val="微軟正黑體"/>
        <family val="2"/>
        <charset val="136"/>
      </rPr>
      <t>火力發電</t>
    </r>
  </si>
  <si>
    <r>
      <rPr>
        <sz val="10"/>
        <color rgb="FF000000"/>
        <rFont val="微軟正黑體"/>
        <family val="2"/>
        <charset val="136"/>
      </rPr>
      <t>核能發電</t>
    </r>
  </si>
  <si>
    <t>350004</t>
  </si>
  <si>
    <r>
      <rPr>
        <sz val="10"/>
        <color rgb="FF000000"/>
        <rFont val="微軟正黑體"/>
        <family val="2"/>
        <charset val="136"/>
      </rPr>
      <t>汽電共生發電</t>
    </r>
  </si>
  <si>
    <t>350005</t>
  </si>
  <si>
    <r>
      <rPr>
        <sz val="10"/>
        <color rgb="FF000000"/>
        <rFont val="微軟正黑體"/>
        <family val="2"/>
        <charset val="136"/>
      </rPr>
      <t>風力發電</t>
    </r>
  </si>
  <si>
    <t>350006</t>
  </si>
  <si>
    <r>
      <rPr>
        <sz val="10"/>
        <color rgb="FF000000"/>
        <rFont val="微軟正黑體"/>
        <family val="2"/>
        <charset val="136"/>
      </rPr>
      <t>太陽光電發電</t>
    </r>
  </si>
  <si>
    <t>350007</t>
  </si>
  <si>
    <r>
      <rPr>
        <sz val="10"/>
        <color rgb="FF000000"/>
        <rFont val="微軟正黑體"/>
        <family val="2"/>
        <charset val="136"/>
      </rPr>
      <t>煤氣</t>
    </r>
  </si>
  <si>
    <t>350008</t>
  </si>
  <si>
    <r>
      <rPr>
        <sz val="10"/>
        <color rgb="FF000000"/>
        <rFont val="微軟正黑體"/>
        <family val="2"/>
        <charset val="136"/>
      </rPr>
      <t>蒸汽</t>
    </r>
  </si>
  <si>
    <t>350010</t>
  </si>
  <si>
    <r>
      <rPr>
        <sz val="10"/>
        <color rgb="FF000000"/>
        <rFont val="微軟正黑體"/>
        <family val="2"/>
        <charset val="136"/>
      </rPr>
      <t>熱水</t>
    </r>
  </si>
  <si>
    <r>
      <rPr>
        <sz val="10"/>
        <color rgb="FF000000"/>
        <rFont val="微軟正黑體"/>
        <family val="2"/>
        <charset val="136"/>
      </rPr>
      <t>冰水</t>
    </r>
  </si>
  <si>
    <r>
      <rPr>
        <sz val="10"/>
        <color rgb="FF000000"/>
        <rFont val="微軟正黑體"/>
        <family val="2"/>
        <charset val="136"/>
      </rPr>
      <t>溫泉</t>
    </r>
  </si>
  <si>
    <r>
      <rPr>
        <sz val="10"/>
        <color rgb="FF000000"/>
        <rFont val="微軟正黑體"/>
        <family val="2"/>
        <charset val="136"/>
      </rPr>
      <t>發生爐氣</t>
    </r>
  </si>
  <si>
    <r>
      <rPr>
        <sz val="10"/>
        <color rgb="FF000000"/>
        <rFont val="微軟正黑體"/>
        <family val="2"/>
        <charset val="136"/>
      </rPr>
      <t>鼓風爐氣</t>
    </r>
  </si>
  <si>
    <t>350018</t>
  </si>
  <si>
    <r>
      <rPr>
        <sz val="10"/>
        <color rgb="FF000000"/>
        <rFont val="微軟正黑體"/>
        <family val="2"/>
        <charset val="136"/>
      </rPr>
      <t>製程氣</t>
    </r>
  </si>
  <si>
    <t>350019</t>
  </si>
  <si>
    <r>
      <rPr>
        <sz val="10"/>
        <color rgb="FF000000"/>
        <rFont val="微軟正黑體"/>
        <family val="2"/>
        <charset val="136"/>
      </rPr>
      <t>廢氣－有機廢氣</t>
    </r>
  </si>
  <si>
    <t>350199</t>
  </si>
  <si>
    <r>
      <rPr>
        <sz val="10"/>
        <color rgb="FF000000"/>
        <rFont val="微軟正黑體"/>
        <family val="2"/>
        <charset val="136"/>
      </rPr>
      <t>廢氣－其他</t>
    </r>
  </si>
  <si>
    <r>
      <rPr>
        <sz val="10"/>
        <color rgb="FF000000"/>
        <rFont val="微軟正黑體"/>
        <family val="2"/>
        <charset val="136"/>
      </rPr>
      <t>自來水</t>
    </r>
  </si>
  <si>
    <r>
      <rPr>
        <sz val="10"/>
        <color rgb="FF000000"/>
        <rFont val="微軟正黑體"/>
        <family val="2"/>
        <charset val="136"/>
      </rPr>
      <t>海水</t>
    </r>
  </si>
  <si>
    <t>360003</t>
  </si>
  <si>
    <r>
      <rPr>
        <sz val="10"/>
        <color rgb="FF000000"/>
        <rFont val="微軟正黑體"/>
        <family val="2"/>
        <charset val="136"/>
      </rPr>
      <t>海水淡化</t>
    </r>
  </si>
  <si>
    <t>360004</t>
  </si>
  <si>
    <r>
      <rPr>
        <sz val="10"/>
        <color rgb="FF000000"/>
        <rFont val="微軟正黑體"/>
        <family val="2"/>
        <charset val="136"/>
      </rPr>
      <t>廢水</t>
    </r>
  </si>
  <si>
    <t>360005</t>
  </si>
  <si>
    <r>
      <rPr>
        <sz val="10"/>
        <color rgb="FF000000"/>
        <rFont val="微軟正黑體"/>
        <family val="2"/>
        <charset val="136"/>
      </rPr>
      <t>污水</t>
    </r>
  </si>
  <si>
    <t>360006</t>
  </si>
  <si>
    <r>
      <rPr>
        <sz val="10"/>
        <color rgb="FF000000"/>
        <rFont val="微軟正黑體"/>
        <family val="2"/>
        <charset val="136"/>
      </rPr>
      <t>水肥</t>
    </r>
  </si>
  <si>
    <t>360007</t>
  </si>
  <si>
    <r>
      <rPr>
        <sz val="10"/>
        <color rgb="FF000000"/>
        <rFont val="微軟正黑體"/>
        <family val="2"/>
        <charset val="136"/>
      </rPr>
      <t>水蒸氣</t>
    </r>
  </si>
  <si>
    <t>360008</t>
  </si>
  <si>
    <r>
      <rPr>
        <sz val="10"/>
        <color rgb="FF000000"/>
        <rFont val="微軟正黑體"/>
        <family val="2"/>
        <charset val="136"/>
      </rPr>
      <t>地下水</t>
    </r>
  </si>
  <si>
    <t>360009</t>
  </si>
  <si>
    <r>
      <rPr>
        <sz val="10"/>
        <color rgb="FF000000"/>
        <rFont val="微軟正黑體"/>
        <family val="2"/>
        <charset val="136"/>
      </rPr>
      <t>工業純水</t>
    </r>
  </si>
  <si>
    <t>360010</t>
  </si>
  <si>
    <r>
      <rPr>
        <sz val="10"/>
        <color rgb="FF000000"/>
        <rFont val="微軟正黑體"/>
        <family val="2"/>
        <charset val="136"/>
      </rPr>
      <t>去離子水</t>
    </r>
  </si>
  <si>
    <t>360011</t>
  </si>
  <si>
    <r>
      <rPr>
        <sz val="10"/>
        <color rgb="FF000000"/>
        <rFont val="微軟正黑體"/>
        <family val="2"/>
        <charset val="136"/>
      </rPr>
      <t>地面水</t>
    </r>
  </si>
  <si>
    <t>360099</t>
  </si>
  <si>
    <r>
      <rPr>
        <sz val="10"/>
        <color rgb="FF000000"/>
        <rFont val="微軟正黑體"/>
        <family val="2"/>
        <charset val="136"/>
      </rPr>
      <t>其他水類</t>
    </r>
  </si>
  <si>
    <r>
      <rPr>
        <sz val="10"/>
        <color rgb="FF000000"/>
        <rFont val="微軟正黑體"/>
        <family val="2"/>
        <charset val="136"/>
      </rPr>
      <t>廢船解體鋼板</t>
    </r>
  </si>
  <si>
    <r>
      <rPr>
        <sz val="10"/>
        <color rgb="FF000000"/>
        <rFont val="微軟正黑體"/>
        <family val="2"/>
        <charset val="136"/>
      </rPr>
      <t>廢鋼鐵</t>
    </r>
  </si>
  <si>
    <r>
      <rPr>
        <sz val="10"/>
        <color rgb="FF000000"/>
        <rFont val="微軟正黑體"/>
        <family val="2"/>
        <charset val="136"/>
      </rPr>
      <t>鋁廢料及碎屑</t>
    </r>
  </si>
  <si>
    <r>
      <rPr>
        <sz val="10"/>
        <color rgb="FF000000"/>
        <rFont val="微軟正黑體"/>
        <family val="2"/>
        <charset val="136"/>
      </rPr>
      <t>銅廢料及碎屑</t>
    </r>
  </si>
  <si>
    <r>
      <rPr>
        <sz val="10"/>
        <color rgb="FF000000"/>
        <rFont val="微軟正黑體"/>
        <family val="2"/>
        <charset val="136"/>
      </rPr>
      <t>鎂合金碎屑</t>
    </r>
  </si>
  <si>
    <r>
      <rPr>
        <sz val="10"/>
        <color rgb="FF000000"/>
        <rFont val="微軟正黑體"/>
        <family val="2"/>
        <charset val="136"/>
      </rPr>
      <t>鎂合金廢料碎屑</t>
    </r>
  </si>
  <si>
    <r>
      <rPr>
        <sz val="10"/>
        <color rgb="FF000000"/>
        <rFont val="微軟正黑體"/>
        <family val="2"/>
        <charset val="136"/>
      </rPr>
      <t>鋅廢料及碎屑</t>
    </r>
  </si>
  <si>
    <r>
      <rPr>
        <sz val="10"/>
        <color rgb="FF000000"/>
        <rFont val="微軟正黑體"/>
        <family val="2"/>
        <charset val="136"/>
      </rPr>
      <t>廢棄物－不可燃性</t>
    </r>
  </si>
  <si>
    <r>
      <rPr>
        <sz val="10"/>
        <color rgb="FF000000"/>
        <rFont val="微軟正黑體"/>
        <family val="2"/>
        <charset val="136"/>
      </rPr>
      <t>廢棄物－固體廢棄物特定</t>
    </r>
  </si>
  <si>
    <r>
      <rPr>
        <sz val="10"/>
        <color rgb="FF000000"/>
        <rFont val="微軟正黑體"/>
        <family val="2"/>
        <charset val="136"/>
      </rPr>
      <t>廢液－無機廢液</t>
    </r>
  </si>
  <si>
    <t>380012</t>
  </si>
  <si>
    <r>
      <rPr>
        <sz val="10"/>
        <color rgb="FF000000"/>
        <rFont val="微軟正黑體"/>
        <family val="2"/>
        <charset val="136"/>
      </rPr>
      <t>廢液－液體廢棄物特定</t>
    </r>
  </si>
  <si>
    <t>380013</t>
  </si>
  <si>
    <r>
      <rPr>
        <sz val="10"/>
        <color rgb="FF000000"/>
        <rFont val="微軟正黑體"/>
        <family val="2"/>
        <charset val="136"/>
      </rPr>
      <t>甘蔗渣</t>
    </r>
  </si>
  <si>
    <t>380099</t>
  </si>
  <si>
    <r>
      <rPr>
        <sz val="10"/>
        <color rgb="FF000000"/>
        <rFont val="微軟正黑體"/>
        <family val="2"/>
        <charset val="136"/>
      </rPr>
      <t>其他廢五金</t>
    </r>
  </si>
  <si>
    <t>380199</t>
  </si>
  <si>
    <r>
      <rPr>
        <sz val="10"/>
        <color rgb="FF000000"/>
        <rFont val="微軟正黑體"/>
        <family val="2"/>
        <charset val="136"/>
      </rPr>
      <t>廢液－液體廢棄物其他</t>
    </r>
  </si>
  <si>
    <t>380299</t>
  </si>
  <si>
    <r>
      <rPr>
        <sz val="10"/>
        <color rgb="FF000000"/>
        <rFont val="微軟正黑體"/>
        <family val="2"/>
        <charset val="136"/>
      </rPr>
      <t>廢棄物－固體廢棄物其他</t>
    </r>
  </si>
  <si>
    <r>
      <rPr>
        <sz val="10"/>
        <color rgb="FF000000"/>
        <rFont val="微軟正黑體"/>
        <family val="2"/>
        <charset val="136"/>
      </rPr>
      <t>磚構造</t>
    </r>
  </si>
  <si>
    <t>410002</t>
  </si>
  <si>
    <r>
      <rPr>
        <sz val="10"/>
        <color rgb="FF000000"/>
        <rFont val="微軟正黑體"/>
        <family val="2"/>
        <charset val="136"/>
      </rPr>
      <t>木構造</t>
    </r>
  </si>
  <si>
    <t>410003</t>
  </si>
  <si>
    <r>
      <rPr>
        <sz val="10"/>
        <color rgb="FF000000"/>
        <rFont val="微軟正黑體"/>
        <family val="2"/>
        <charset val="136"/>
      </rPr>
      <t>鋼構造</t>
    </r>
  </si>
  <si>
    <t>410004</t>
  </si>
  <si>
    <r>
      <rPr>
        <sz val="10"/>
        <color rgb="FF000000"/>
        <rFont val="微軟正黑體"/>
        <family val="2"/>
        <charset val="136"/>
      </rPr>
      <t>混凝土構造</t>
    </r>
  </si>
  <si>
    <t>410005</t>
  </si>
  <si>
    <r>
      <rPr>
        <sz val="10"/>
        <color rgb="FF000000"/>
        <rFont val="微軟正黑體"/>
        <family val="2"/>
        <charset val="136"/>
      </rPr>
      <t>鋼骨鋼筋混凝土構造</t>
    </r>
  </si>
  <si>
    <t>410006</t>
  </si>
  <si>
    <r>
      <rPr>
        <sz val="10"/>
        <color rgb="FF000000"/>
        <rFont val="微軟正黑體"/>
        <family val="2"/>
        <charset val="136"/>
      </rPr>
      <t>冷軋型鋼構造</t>
    </r>
  </si>
  <si>
    <t>410016</t>
  </si>
  <si>
    <r>
      <rPr>
        <sz val="10"/>
        <color rgb="FF000000"/>
        <rFont val="微軟正黑體"/>
        <family val="2"/>
        <charset val="136"/>
      </rPr>
      <t>防火建材</t>
    </r>
  </si>
  <si>
    <t>410099</t>
  </si>
  <si>
    <r>
      <rPr>
        <sz val="10"/>
        <color rgb="FF000000"/>
        <rFont val="微軟正黑體"/>
        <family val="2"/>
        <charset val="136"/>
      </rPr>
      <t>其他構造</t>
    </r>
  </si>
  <si>
    <t>A-0001</t>
  </si>
  <si>
    <r>
      <rPr>
        <sz val="10"/>
        <color rgb="FF000000"/>
        <rFont val="微軟正黑體"/>
        <family val="2"/>
        <charset val="136"/>
      </rPr>
      <t>使用熱處理法處理有害事業廢棄物所產生之集塵灰</t>
    </r>
  </si>
  <si>
    <t>A-0101</t>
  </si>
  <si>
    <r>
      <rPr>
        <sz val="10"/>
        <color rgb="FF000000"/>
        <rFont val="微軟正黑體"/>
        <family val="2"/>
        <charset val="136"/>
      </rPr>
      <t>以汞電極法製氯之廢水處理污泥</t>
    </r>
  </si>
  <si>
    <t>A-0201</t>
  </si>
  <si>
    <r>
      <rPr>
        <sz val="10"/>
        <color rgb="FF000000"/>
        <rFont val="微軟正黑體"/>
        <family val="2"/>
        <charset val="136"/>
      </rPr>
      <t>製造甲乙基比啶之汽提塔殘留物</t>
    </r>
  </si>
  <si>
    <t>A-0301</t>
  </si>
  <si>
    <r>
      <rPr>
        <sz val="10"/>
        <color rgb="FF000000"/>
        <rFont val="微軟正黑體"/>
        <family val="2"/>
        <charset val="136"/>
      </rPr>
      <t>製造苯胺之蒸餾殘留物</t>
    </r>
  </si>
  <si>
    <t>A-0401</t>
  </si>
  <si>
    <r>
      <rPr>
        <sz val="10"/>
        <color rgb="FF000000"/>
        <rFont val="微軟正黑體"/>
        <family val="2"/>
        <charset val="136"/>
      </rPr>
      <t>製造苯胺之萃取殘留物</t>
    </r>
  </si>
  <si>
    <t>A-0501</t>
  </si>
  <si>
    <r>
      <rPr>
        <sz val="10"/>
        <color rgb="FF000000"/>
        <rFont val="微軟正黑體"/>
        <family val="2"/>
        <charset val="136"/>
      </rPr>
      <t>製造硝基苯及苯胺之混合廢液</t>
    </r>
  </si>
  <si>
    <t>A-0601</t>
  </si>
  <si>
    <r>
      <rPr>
        <sz val="10"/>
        <color rgb="FF000000"/>
        <rFont val="微軟正黑體"/>
        <family val="2"/>
        <charset val="136"/>
      </rPr>
      <t>製造氯苯之水洗步驟分流液、蒸餾或分餾塔殘留物</t>
    </r>
  </si>
  <si>
    <t>A-0701</t>
  </si>
  <si>
    <r>
      <rPr>
        <sz val="10"/>
        <color rgb="FF000000"/>
        <rFont val="微軟正黑體"/>
        <family val="2"/>
        <charset val="136"/>
      </rPr>
      <t>製造氯苯清洗反應器之廢液</t>
    </r>
  </si>
  <si>
    <t>A-0801</t>
  </si>
  <si>
    <r>
      <rPr>
        <sz val="10"/>
        <color rgb="FF000000"/>
        <rFont val="微軟正黑體"/>
        <family val="2"/>
        <charset val="136"/>
      </rPr>
      <t>以甲苯硝化製造二硝基甲苯之廢液</t>
    </r>
  </si>
  <si>
    <t>A-0901</t>
  </si>
  <si>
    <r>
      <rPr>
        <sz val="10"/>
        <color rgb="FF000000"/>
        <rFont val="微軟正黑體"/>
        <family val="2"/>
        <charset val="136"/>
      </rPr>
      <t>以乙烯溴化製造二溴乙烷之滌氣塔廢液</t>
    </r>
  </si>
  <si>
    <t>A-1001</t>
  </si>
  <si>
    <r>
      <rPr>
        <sz val="10"/>
        <color rgb="FF000000"/>
        <rFont val="微軟正黑體"/>
        <family val="2"/>
        <charset val="136"/>
      </rPr>
      <t>以乙烯溴化製造二溴乙烷製程中純化二溴乙烷產生之廢吸收劑</t>
    </r>
  </si>
  <si>
    <t>A-1101</t>
  </si>
  <si>
    <r>
      <rPr>
        <sz val="10"/>
        <color rgb="FF000000"/>
        <rFont val="微軟正黑體"/>
        <family val="2"/>
        <charset val="136"/>
      </rPr>
      <t>以乙烯溴化製造二溴乙烷製程中純化二溴乙烷產生之蒸餾殘渣</t>
    </r>
  </si>
  <si>
    <t>A-1201</t>
  </si>
  <si>
    <r>
      <rPr>
        <sz val="10"/>
        <color rgb="FF000000"/>
        <rFont val="微軟正黑體"/>
        <family val="2"/>
        <charset val="136"/>
      </rPr>
      <t>以硝化苯的製程生產硝基苯之蒸餾殘渣</t>
    </r>
  </si>
  <si>
    <t>A-1301</t>
  </si>
  <si>
    <r>
      <rPr>
        <sz val="10"/>
        <color rgb="FF000000"/>
        <rFont val="微軟正黑體"/>
        <family val="2"/>
        <charset val="136"/>
      </rPr>
      <t>生產二異氰酸甲苯之離心或蒸餾殘渣</t>
    </r>
  </si>
  <si>
    <t>A-1401</t>
  </si>
  <si>
    <r>
      <rPr>
        <sz val="10"/>
        <color rgb="FF000000"/>
        <rFont val="微軟正黑體"/>
        <family val="2"/>
        <charset val="136"/>
      </rPr>
      <t>以碳酸聯胺生產</t>
    </r>
    <r>
      <rPr>
        <sz val="10"/>
        <color rgb="FF000000"/>
        <rFont val="Times New Roman"/>
        <family val="1"/>
      </rPr>
      <t>1,1-</t>
    </r>
    <r>
      <rPr>
        <sz val="10"/>
        <color rgb="FF000000"/>
        <rFont val="微軟正黑體"/>
        <family val="2"/>
        <charset val="136"/>
      </rPr>
      <t>二甲基聯胺</t>
    </r>
    <r>
      <rPr>
        <sz val="10"/>
        <color rgb="FF000000"/>
        <rFont val="Times New Roman"/>
        <family val="1"/>
      </rPr>
      <t>(UDMH)</t>
    </r>
    <r>
      <rPr>
        <sz val="10"/>
        <color rgb="FF000000"/>
        <rFont val="微軟正黑體"/>
        <family val="2"/>
        <charset val="136"/>
      </rPr>
      <t>之分離底渣、氣體濃縮底渣及廢過濾器</t>
    </r>
  </si>
  <si>
    <t>A-1501</t>
  </si>
  <si>
    <r>
      <rPr>
        <sz val="10"/>
        <color rgb="FF000000"/>
        <rFont val="微軟正黑體"/>
        <family val="2"/>
        <charset val="136"/>
      </rPr>
      <t>用氫化二甲基甲苯生產二胺甲苯的乾燥柱反應廢液、輕質或重質殘渣</t>
    </r>
  </si>
  <si>
    <t>A-1601</t>
  </si>
  <si>
    <r>
      <rPr>
        <sz val="10"/>
        <color rgb="FF000000"/>
        <rFont val="微軟正黑體"/>
        <family val="2"/>
        <charset val="136"/>
      </rPr>
      <t>以二胺甲苯光氣法生產二異氰酸鹽之溶劑回收有機濃縮物</t>
    </r>
  </si>
  <si>
    <t>A-1701</t>
  </si>
  <si>
    <r>
      <rPr>
        <sz val="10"/>
        <color rgb="FF000000"/>
        <rFont val="微軟正黑體"/>
        <family val="2"/>
        <charset val="136"/>
      </rPr>
      <t>生產</t>
    </r>
    <r>
      <rPr>
        <sz val="10"/>
        <color rgb="FF000000"/>
        <rFont val="Times New Roman"/>
        <family val="1"/>
      </rPr>
      <t>2,4,6-</t>
    </r>
    <r>
      <rPr>
        <sz val="10"/>
        <color rgb="FF000000"/>
        <rFont val="微軟正黑體"/>
        <family val="2"/>
        <charset val="136"/>
      </rPr>
      <t>三溴酚之地板清掃物、廢產品和廢過濾物</t>
    </r>
  </si>
  <si>
    <t>A-1801</t>
  </si>
  <si>
    <r>
      <rPr>
        <sz val="10"/>
        <color rgb="FF000000"/>
        <rFont val="微軟正黑體"/>
        <family val="2"/>
        <charset val="136"/>
      </rPr>
      <t>生產</t>
    </r>
    <r>
      <rPr>
        <sz val="10"/>
        <color rgb="FF000000"/>
        <rFont val="Times New Roman"/>
        <family val="1"/>
      </rPr>
      <t>α-(</t>
    </r>
    <r>
      <rPr>
        <sz val="10"/>
        <color rgb="FF000000"/>
        <rFont val="微軟正黑體"/>
        <family val="2"/>
        <charset val="136"/>
      </rPr>
      <t>或甲基</t>
    </r>
    <r>
      <rPr>
        <sz val="10"/>
        <color rgb="FF000000"/>
        <rFont val="Times New Roman"/>
        <family val="1"/>
      </rPr>
      <t>)</t>
    </r>
    <r>
      <rPr>
        <sz val="10"/>
        <color rgb="FF000000"/>
        <rFont val="微軟正黑體"/>
        <family val="2"/>
        <charset val="136"/>
      </rPr>
      <t>氯甲苯、環氯甲苯、氯化苯和其官能基之混合物之蒸餾底渣</t>
    </r>
  </si>
  <si>
    <t>A-1901</t>
  </si>
  <si>
    <r>
      <rPr>
        <sz val="10"/>
        <color rgb="FF000000"/>
        <rFont val="微軟正黑體"/>
        <family val="2"/>
        <charset val="136"/>
      </rPr>
      <t>以石墨作為陽極之橫隔製程純化氯所產生之含氯碳氫廢棄物</t>
    </r>
  </si>
  <si>
    <t>A-2001</t>
  </si>
  <si>
    <r>
      <rPr>
        <sz val="10"/>
        <color rgb="FF000000"/>
        <rFont val="微軟正黑體"/>
        <family val="2"/>
        <charset val="136"/>
      </rPr>
      <t>以乙烯製造乙醛之蒸餾殘留物</t>
    </r>
  </si>
  <si>
    <t>A-2101</t>
  </si>
  <si>
    <r>
      <rPr>
        <sz val="10"/>
        <color rgb="FF000000"/>
        <rFont val="微軟正黑體"/>
        <family val="2"/>
        <charset val="136"/>
      </rPr>
      <t>製造丙烯睛中之廢水汽提廢液</t>
    </r>
  </si>
  <si>
    <t>A-2201</t>
  </si>
  <si>
    <r>
      <rPr>
        <sz val="10"/>
        <color rgb="FF000000"/>
        <rFont val="微軟正黑體"/>
        <family val="2"/>
        <charset val="136"/>
      </rPr>
      <t>製造丙烯睛中之乙睛塔底部廢液</t>
    </r>
  </si>
  <si>
    <t>A-2301</t>
  </si>
  <si>
    <r>
      <rPr>
        <sz val="10"/>
        <color rgb="FF000000"/>
        <rFont val="微軟正黑體"/>
        <family val="2"/>
        <charset val="136"/>
      </rPr>
      <t>製造丙烯睛之乙睛純化塔底殘留物</t>
    </r>
  </si>
  <si>
    <t>A-2401</t>
  </si>
  <si>
    <r>
      <rPr>
        <sz val="10"/>
        <color rgb="FF000000"/>
        <rFont val="微軟正黑體"/>
        <family val="2"/>
        <charset val="136"/>
      </rPr>
      <t>氯苯蒸餾殘渣</t>
    </r>
  </si>
  <si>
    <t>A-2501</t>
  </si>
  <si>
    <r>
      <rPr>
        <sz val="10"/>
        <color rgb="FF000000"/>
        <rFont val="微軟正黑體"/>
        <family val="2"/>
        <charset val="136"/>
      </rPr>
      <t>製造四氯化碳之蒸餾殘渣</t>
    </r>
  </si>
  <si>
    <t>A-2601</t>
  </si>
  <si>
    <r>
      <rPr>
        <sz val="10"/>
        <color rgb="FF000000"/>
        <rFont val="微軟正黑體"/>
        <family val="2"/>
        <charset val="136"/>
      </rPr>
      <t>製造環氧氯化丙烷之純化塔底殘留物</t>
    </r>
  </si>
  <si>
    <t>A-2701</t>
  </si>
  <si>
    <r>
      <rPr>
        <sz val="10"/>
        <color rgb="FF000000"/>
        <rFont val="微軟正黑體"/>
        <family val="2"/>
        <charset val="136"/>
      </rPr>
      <t>製造氯乙烷之分餾塔重餾分</t>
    </r>
  </si>
  <si>
    <t>A-2801</t>
  </si>
  <si>
    <r>
      <rPr>
        <sz val="10"/>
        <color rgb="FF000000"/>
        <rFont val="微軟正黑體"/>
        <family val="2"/>
        <charset val="136"/>
      </rPr>
      <t>製造二氯乙烷之蒸餾重餾分</t>
    </r>
  </si>
  <si>
    <t>A-2901</t>
  </si>
  <si>
    <r>
      <rPr>
        <sz val="10"/>
        <color rgb="FF000000"/>
        <rFont val="微軟正黑體"/>
        <family val="2"/>
        <charset val="136"/>
      </rPr>
      <t>製造氯乙烯單體之氯乙烯蒸餾重餾分</t>
    </r>
  </si>
  <si>
    <t>A-3001</t>
  </si>
  <si>
    <r>
      <rPr>
        <sz val="10"/>
        <color rgb="FF000000"/>
        <rFont val="微軟正黑體"/>
        <family val="2"/>
        <charset val="136"/>
      </rPr>
      <t>製造氯甲烷之水溶性銻觸媒廢棄物</t>
    </r>
  </si>
  <si>
    <t>A-3101</t>
  </si>
  <si>
    <r>
      <rPr>
        <sz val="10"/>
        <color rgb="FF000000"/>
        <rFont val="微軟正黑體"/>
        <family val="2"/>
        <charset val="136"/>
      </rPr>
      <t>以異丙苯製造酚及丙酮之蒸餾殘渣</t>
    </r>
  </si>
  <si>
    <t>A-3201</t>
  </si>
  <si>
    <r>
      <rPr>
        <sz val="10"/>
        <color rgb="FF000000"/>
        <rFont val="微軟正黑體"/>
        <family val="2"/>
        <charset val="136"/>
      </rPr>
      <t>以鄰二甲苯製造鄰苯二甲酐之蒸餾輕餾分</t>
    </r>
  </si>
  <si>
    <t>A-3301</t>
  </si>
  <si>
    <r>
      <rPr>
        <sz val="10"/>
        <color rgb="FF000000"/>
        <rFont val="微軟正黑體"/>
        <family val="2"/>
        <charset val="136"/>
      </rPr>
      <t>以鄰二甲苯製造鄰苯二甲酐之蒸餾殘留物</t>
    </r>
  </si>
  <si>
    <t>A-3401</t>
  </si>
  <si>
    <r>
      <rPr>
        <sz val="10"/>
        <color rgb="FF000000"/>
        <rFont val="微軟正黑體"/>
        <family val="2"/>
        <charset val="136"/>
      </rPr>
      <t>製造三氯乙烷及過氯乙稀之塔底殘留物</t>
    </r>
  </si>
  <si>
    <t>A-3501</t>
  </si>
  <si>
    <r>
      <rPr>
        <sz val="10"/>
        <color rgb="FF000000"/>
        <rFont val="微軟正黑體"/>
        <family val="2"/>
        <charset val="136"/>
      </rPr>
      <t>製造氧化銻所產生之集塵灰、底渣及其中間產物廢棄物</t>
    </r>
  </si>
  <si>
    <t>A-3601</t>
  </si>
  <si>
    <r>
      <rPr>
        <sz val="10"/>
        <color rgb="FF000000"/>
        <rFont val="微軟正黑體"/>
        <family val="2"/>
        <charset val="136"/>
      </rPr>
      <t>以苯硝化製造硝基苯之蒸餾殘留物</t>
    </r>
  </si>
  <si>
    <t>A-3701</t>
  </si>
  <si>
    <r>
      <rPr>
        <sz val="10"/>
        <color rgb="FF000000"/>
        <rFont val="微軟正黑體"/>
        <family val="2"/>
        <charset val="136"/>
      </rPr>
      <t>清洗含顏料、乾燥劑、鉻鉛安定劑塗料等配方所用容器內之廢溶劑及污泥、廢鹼及污泥、廢液及污泥</t>
    </r>
  </si>
  <si>
    <t>A-3801</t>
  </si>
  <si>
    <r>
      <rPr>
        <sz val="10"/>
        <color rgb="FF000000"/>
        <rFont val="微軟正黑體"/>
        <family val="2"/>
        <charset val="136"/>
      </rPr>
      <t>以砷或有機砷製造農藥之殘留物</t>
    </r>
  </si>
  <si>
    <t>A-3901</t>
  </si>
  <si>
    <r>
      <rPr>
        <sz val="10"/>
        <color rgb="FF000000"/>
        <rFont val="微軟正黑體"/>
        <family val="2"/>
        <charset val="136"/>
      </rPr>
      <t>製造木榴油之廢水處理污泥</t>
    </r>
  </si>
  <si>
    <t>A-4001</t>
  </si>
  <si>
    <r>
      <rPr>
        <sz val="10"/>
        <color rgb="FF000000"/>
        <rFont val="微軟正黑體"/>
        <family val="2"/>
        <charset val="136"/>
      </rPr>
      <t>二硫松製造之甲苯回收蒸餾塔底殘留物</t>
    </r>
  </si>
  <si>
    <t>A-4101</t>
  </si>
  <si>
    <r>
      <rPr>
        <sz val="10"/>
        <color rgb="FF000000"/>
        <rFont val="微軟正黑體"/>
        <family val="2"/>
        <charset val="136"/>
      </rPr>
      <t>二硫松製造之廢水處理污泥</t>
    </r>
  </si>
  <si>
    <t>A-4201</t>
  </si>
  <si>
    <r>
      <rPr>
        <sz val="10"/>
        <color rgb="FF000000"/>
        <rFont val="微軟正黑體"/>
        <family val="2"/>
        <charset val="136"/>
      </rPr>
      <t>福瑞松製造之清洗及汽提廢液</t>
    </r>
  </si>
  <si>
    <t>A-4301</t>
  </si>
  <si>
    <r>
      <rPr>
        <sz val="10"/>
        <color rgb="FF000000"/>
        <rFont val="微軟正黑體"/>
        <family val="2"/>
        <charset val="136"/>
      </rPr>
      <t>福瑞松製造之二乙基磷酸氫二硫代硫酸過濾之濾餅</t>
    </r>
  </si>
  <si>
    <t>A-4401</t>
  </si>
  <si>
    <r>
      <rPr>
        <sz val="10"/>
        <color rgb="FF000000"/>
        <rFont val="微軟正黑體"/>
        <family val="2"/>
        <charset val="136"/>
      </rPr>
      <t>福瑞松製造之廢水處理污泥</t>
    </r>
  </si>
  <si>
    <t>A-4501</t>
  </si>
  <si>
    <r>
      <t>2,4-D</t>
    </r>
    <r>
      <rPr>
        <sz val="10"/>
        <color rgb="FF000000"/>
        <rFont val="微軟正黑體"/>
        <family val="2"/>
        <charset val="136"/>
      </rPr>
      <t>製造中之</t>
    </r>
    <r>
      <rPr>
        <sz val="10"/>
        <color rgb="FF000000"/>
        <rFont val="Times New Roman"/>
        <family val="1"/>
      </rPr>
      <t>2,6-</t>
    </r>
    <r>
      <rPr>
        <sz val="10"/>
        <color rgb="FF000000"/>
        <rFont val="微軟正黑體"/>
        <family val="2"/>
        <charset val="136"/>
      </rPr>
      <t>二氯酚廢棄物</t>
    </r>
  </si>
  <si>
    <t>A-4601</t>
  </si>
  <si>
    <r>
      <t>2,4-D</t>
    </r>
    <r>
      <rPr>
        <sz val="10"/>
        <color rgb="FF000000"/>
        <rFont val="微軟正黑體"/>
        <family val="2"/>
        <charset val="136"/>
      </rPr>
      <t>製造中之未處理廢液</t>
    </r>
  </si>
  <si>
    <t>A-4701</t>
  </si>
  <si>
    <r>
      <rPr>
        <sz val="10"/>
        <color rgb="FF000000"/>
        <rFont val="微軟正黑體"/>
        <family val="2"/>
        <charset val="136"/>
      </rPr>
      <t>以砷或有機砷化合物生產藥品時蒸餾苯胺化合物產生之蒸餾殘渣或活性碳除色後之殘渣</t>
    </r>
  </si>
  <si>
    <t>A-4801</t>
  </si>
  <si>
    <r>
      <rPr>
        <sz val="10"/>
        <color rgb="FF000000"/>
        <rFont val="微軟正黑體"/>
        <family val="2"/>
        <charset val="136"/>
      </rPr>
      <t>鉛基引爆劑之製造、配方、裝載之廢水處理污泥</t>
    </r>
  </si>
  <si>
    <t>A-4901</t>
  </si>
  <si>
    <r>
      <rPr>
        <sz val="10"/>
        <color rgb="FF000000"/>
        <rFont val="微軟正黑體"/>
        <family val="2"/>
        <charset val="136"/>
      </rPr>
      <t>製造鉻黃及鉻橙顏料之廢水處理污泥</t>
    </r>
  </si>
  <si>
    <t>A-5001</t>
  </si>
  <si>
    <r>
      <rPr>
        <sz val="10"/>
        <color rgb="FF000000"/>
        <rFont val="微軟正黑體"/>
        <family val="2"/>
        <charset val="136"/>
      </rPr>
      <t>製造鉬橙顏料之廢水處理污泥</t>
    </r>
  </si>
  <si>
    <t>A-5101</t>
  </si>
  <si>
    <r>
      <rPr>
        <sz val="10"/>
        <color rgb="FF000000"/>
        <rFont val="微軟正黑體"/>
        <family val="2"/>
        <charset val="136"/>
      </rPr>
      <t>製造鋅黃顏料之廢水處理污泥</t>
    </r>
  </si>
  <si>
    <t>A-5201</t>
  </si>
  <si>
    <r>
      <rPr>
        <sz val="10"/>
        <color rgb="FF000000"/>
        <rFont val="微軟正黑體"/>
        <family val="2"/>
        <charset val="136"/>
      </rPr>
      <t>製造鉻綠顏料之廢水處理污泥</t>
    </r>
  </si>
  <si>
    <t>A-5301</t>
  </si>
  <si>
    <r>
      <rPr>
        <sz val="10"/>
        <color rgb="FF000000"/>
        <rFont val="微軟正黑體"/>
        <family val="2"/>
        <charset val="136"/>
      </rPr>
      <t>氧化鉻綠顏料（含水及無水）製造之廢水處理污泥</t>
    </r>
  </si>
  <si>
    <t>A-5401</t>
  </si>
  <si>
    <r>
      <rPr>
        <sz val="10"/>
        <color rgb="FF000000"/>
        <rFont val="微軟正黑體"/>
        <family val="2"/>
        <charset val="136"/>
      </rPr>
      <t>鐵藍顏料製造之廢水處理污泥</t>
    </r>
  </si>
  <si>
    <t>A-5501</t>
  </si>
  <si>
    <r>
      <rPr>
        <sz val="10"/>
        <color rgb="FF000000"/>
        <rFont val="微軟正黑體"/>
        <family val="2"/>
        <charset val="136"/>
      </rPr>
      <t>氧化鉻綠顏料製造之烘箱殘留物</t>
    </r>
  </si>
  <si>
    <t>A-5601</t>
  </si>
  <si>
    <r>
      <rPr>
        <sz val="10"/>
        <color rgb="FF000000"/>
        <rFont val="微軟正黑體"/>
        <family val="2"/>
        <charset val="136"/>
      </rPr>
      <t>使用含鉻和鉛之色素、乾燥劑、肥皂或安定劑製造墨水時，從清洗缸和設備產生之溶劑、鹼洗污泥或污泥</t>
    </r>
  </si>
  <si>
    <t>A-5701</t>
  </si>
  <si>
    <r>
      <rPr>
        <sz val="10"/>
        <color rgb="FF000000"/>
        <rFont val="微軟正黑體"/>
        <family val="2"/>
        <charset val="136"/>
      </rPr>
      <t>製造比啶所產生之汽提廢棄物</t>
    </r>
  </si>
  <si>
    <t>A-5801</t>
  </si>
  <si>
    <r>
      <rPr>
        <sz val="10"/>
        <color rgb="FF000000"/>
        <rFont val="微軟正黑體"/>
        <family val="2"/>
        <charset val="136"/>
      </rPr>
      <t>製造</t>
    </r>
    <r>
      <rPr>
        <sz val="10"/>
        <color rgb="FF000000"/>
        <rFont val="Times New Roman"/>
        <family val="1"/>
      </rPr>
      <t>1,1,1-</t>
    </r>
    <r>
      <rPr>
        <sz val="10"/>
        <color rgb="FF000000"/>
        <rFont val="微軟正黑體"/>
        <family val="2"/>
        <charset val="136"/>
      </rPr>
      <t>三氯乙烷之廢觸媒、汽提廢棄物、蒸餾重餾分及重質廢棄物</t>
    </r>
  </si>
  <si>
    <t>A-5901</t>
  </si>
  <si>
    <r>
      <rPr>
        <sz val="10"/>
        <color rgb="FF000000"/>
        <rFont val="微軟正黑體"/>
        <family val="2"/>
        <charset val="136"/>
      </rPr>
      <t>石油煉製業之浮除物</t>
    </r>
  </si>
  <si>
    <t>A-6001</t>
  </si>
  <si>
    <r>
      <rPr>
        <sz val="10"/>
        <color rgb="FF000000"/>
        <rFont val="微軟正黑體"/>
        <family val="2"/>
        <charset val="136"/>
      </rPr>
      <t>石油煉製業之廢油乳化物</t>
    </r>
  </si>
  <si>
    <t>A-6101</t>
  </si>
  <si>
    <r>
      <rPr>
        <sz val="10"/>
        <color rgb="FF000000"/>
        <rFont val="微軟正黑體"/>
        <family val="2"/>
        <charset val="136"/>
      </rPr>
      <t>石油煉製業之熱交換器清洗污泥</t>
    </r>
  </si>
  <si>
    <t>A-6201</t>
  </si>
  <si>
    <r>
      <rPr>
        <sz val="10"/>
        <color rgb="FF000000"/>
        <rFont val="微軟正黑體"/>
        <family val="2"/>
        <charset val="136"/>
      </rPr>
      <t>石油煉製業油水分離設備產生之污泥</t>
    </r>
  </si>
  <si>
    <t>A-6301</t>
  </si>
  <si>
    <r>
      <rPr>
        <sz val="10"/>
        <color rgb="FF000000"/>
        <rFont val="微軟正黑體"/>
        <family val="2"/>
        <charset val="136"/>
      </rPr>
      <t>石油煉製業加鉛之成品油貯存槽之槽底殘留物</t>
    </r>
  </si>
  <si>
    <t>A-6401</t>
  </si>
  <si>
    <r>
      <rPr>
        <sz val="10"/>
        <color rgb="FF000000"/>
        <rFont val="微軟正黑體"/>
        <family val="2"/>
        <charset val="136"/>
      </rPr>
      <t>石油煉製業之原油貯槽之槽底沈降物</t>
    </r>
  </si>
  <si>
    <t>A-6501</t>
  </si>
  <si>
    <r>
      <rPr>
        <sz val="10"/>
        <color rgb="FF000000"/>
        <rFont val="微軟正黑體"/>
        <family val="2"/>
        <charset val="136"/>
      </rPr>
      <t>石油煉製作業之油污槽底泥、過濾或分離之廢棄物</t>
    </r>
  </si>
  <si>
    <t>A-6601</t>
  </si>
  <si>
    <r>
      <rPr>
        <sz val="10"/>
        <color rgb="FF000000"/>
        <rFont val="微軟正黑體"/>
        <family val="2"/>
        <charset val="136"/>
      </rPr>
      <t>煉焦之氨蒸餾塔污泥</t>
    </r>
  </si>
  <si>
    <t>A-6701</t>
  </si>
  <si>
    <r>
      <rPr>
        <sz val="10"/>
        <color rgb="FF000000"/>
        <rFont val="微軟正黑體"/>
        <family val="2"/>
        <charset val="136"/>
      </rPr>
      <t>煉焦之傾析器塔泥或污泥</t>
    </r>
  </si>
  <si>
    <t>A-6801</t>
  </si>
  <si>
    <r>
      <rPr>
        <sz val="10"/>
        <color rgb="FF000000"/>
        <rFont val="微軟正黑體"/>
        <family val="2"/>
        <charset val="136"/>
      </rPr>
      <t>回收煤碳焦油或回收輕油或石腦油精之製程殘渣、焦油貯存槽殘留物</t>
    </r>
  </si>
  <si>
    <t>A-6901</t>
  </si>
  <si>
    <r>
      <rPr>
        <sz val="10"/>
        <color rgb="FF000000"/>
        <rFont val="微軟正黑體"/>
        <family val="2"/>
        <charset val="136"/>
      </rPr>
      <t>製造鄰苯二甲酐之輕質蒸餾殘留物及蒸餾殘留物</t>
    </r>
  </si>
  <si>
    <t>A-7001</t>
  </si>
  <si>
    <r>
      <rPr>
        <sz val="10"/>
        <color rgb="FF000000"/>
        <rFont val="微軟正黑體"/>
        <family val="2"/>
        <charset val="136"/>
      </rPr>
      <t>製造氨基甲酸酯之重餾、底渣、輕餾分、溶解過濾傾析等有機廢棄物</t>
    </r>
  </si>
  <si>
    <t>A-7101</t>
  </si>
  <si>
    <r>
      <rPr>
        <sz val="10"/>
        <color rgb="FF000000"/>
        <rFont val="微軟正黑體"/>
        <family val="2"/>
        <charset val="136"/>
      </rPr>
      <t>電爐製鋼過程污染控制之集塵灰及污泥</t>
    </r>
  </si>
  <si>
    <t>A-7201</t>
  </si>
  <si>
    <r>
      <rPr>
        <sz val="10"/>
        <color rgb="FF000000"/>
        <rFont val="微軟正黑體"/>
        <family val="2"/>
        <charset val="136"/>
      </rPr>
      <t>鋼鐵工業鋼材加工或浸置之廢酸液</t>
    </r>
  </si>
  <si>
    <t>A-7301</t>
  </si>
  <si>
    <r>
      <rPr>
        <sz val="10"/>
        <color rgb="FF000000"/>
        <rFont val="微軟正黑體"/>
        <family val="2"/>
        <charset val="136"/>
      </rPr>
      <t>鐵鉻合金製程之排放控制之集塵灰或污泥</t>
    </r>
  </si>
  <si>
    <t>A-7401</t>
  </si>
  <si>
    <r>
      <rPr>
        <sz val="10"/>
        <color rgb="FF000000"/>
        <rFont val="微軟正黑體"/>
        <family val="2"/>
        <charset val="136"/>
      </rPr>
      <t>鐵鉻矽合金製造之排放控制之集塵灰或污泥</t>
    </r>
  </si>
  <si>
    <t>A-7501</t>
  </si>
  <si>
    <r>
      <rPr>
        <sz val="10"/>
        <color rgb="FF000000"/>
        <rFont val="微軟正黑體"/>
        <family val="2"/>
        <charset val="136"/>
      </rPr>
      <t>鉛、鎳、汞、鎘、銅二次熔煉之排放控制之集塵灰或污泥</t>
    </r>
  </si>
  <si>
    <t>A-7601</t>
  </si>
  <si>
    <r>
      <rPr>
        <sz val="10"/>
        <color rgb="FF000000"/>
        <rFont val="微軟正黑體"/>
        <family val="2"/>
        <charset val="136"/>
      </rPr>
      <t>鉛二次熔煉之排放控制之集塵灰、污泥之酸滲出液</t>
    </r>
  </si>
  <si>
    <t>A-7701</t>
  </si>
  <si>
    <r>
      <rPr>
        <sz val="10"/>
        <color rgb="FF000000"/>
        <rFont val="微軟正黑體"/>
        <family val="2"/>
        <charset val="136"/>
      </rPr>
      <t>製造初生銅所排放之泥漿濃縮酸廠排放之泥漿或污泥</t>
    </r>
  </si>
  <si>
    <t>A-7801</t>
  </si>
  <si>
    <r>
      <rPr>
        <sz val="10"/>
        <color rgb="FF000000"/>
        <rFont val="微軟正黑體"/>
        <family val="2"/>
        <charset val="136"/>
      </rPr>
      <t>初生鋁還原時用過之缸內襯物質</t>
    </r>
  </si>
  <si>
    <t>A-7901</t>
  </si>
  <si>
    <r>
      <rPr>
        <sz val="10"/>
        <color rgb="FF000000"/>
        <rFont val="微軟正黑體"/>
        <family val="2"/>
        <charset val="136"/>
      </rPr>
      <t>生產聯二硫氨基甲酸及其鹽類於過濾、蒸發和離心等製程之袋式集塵灰和殘留物</t>
    </r>
  </si>
  <si>
    <t>A-8001</t>
  </si>
  <si>
    <r>
      <rPr>
        <sz val="10"/>
        <color rgb="FF000000"/>
        <rFont val="微軟正黑體"/>
        <family val="2"/>
        <charset val="136"/>
      </rPr>
      <t>以氯化汞觸媒之乙炔製程製造氯乙烯單體之廢水處理污泥</t>
    </r>
  </si>
  <si>
    <t>A-8101</t>
  </si>
  <si>
    <r>
      <rPr>
        <sz val="10"/>
        <color rgb="FF000000"/>
        <rFont val="微軟正黑體"/>
        <family val="2"/>
        <charset val="136"/>
      </rPr>
      <t>含汞廢料回收產生之殘渣或污泥</t>
    </r>
  </si>
  <si>
    <t>A-8201</t>
  </si>
  <si>
    <r>
      <rPr>
        <sz val="10"/>
        <color rgb="FF000000"/>
        <rFont val="微軟正黑體"/>
        <family val="2"/>
        <charset val="136"/>
      </rPr>
      <t>廢料回收產生之金屬固體殘留物</t>
    </r>
  </si>
  <si>
    <t>A-8301</t>
  </si>
  <si>
    <r>
      <rPr>
        <sz val="10"/>
        <color rgb="FF000000"/>
        <rFont val="微軟正黑體"/>
        <family val="2"/>
        <charset val="136"/>
      </rPr>
      <t>廢料回收產生之酸性廢液或污泥</t>
    </r>
  </si>
  <si>
    <t>A-8401</t>
  </si>
  <si>
    <r>
      <rPr>
        <sz val="10"/>
        <color rgb="FF000000"/>
        <rFont val="微軟正黑體"/>
        <family val="2"/>
        <charset val="136"/>
      </rPr>
      <t>廢電線電纜粉碎分選回收產生之集塵灰</t>
    </r>
  </si>
  <si>
    <t>A-8501</t>
  </si>
  <si>
    <r>
      <rPr>
        <sz val="10"/>
        <color rgb="FF000000"/>
        <rFont val="微軟正黑體"/>
        <family val="2"/>
        <charset val="136"/>
      </rPr>
      <t>廢料回收產生之廢螢光粉</t>
    </r>
  </si>
  <si>
    <t>A-8601</t>
  </si>
  <si>
    <r>
      <rPr>
        <sz val="10"/>
        <color rgb="FF000000"/>
        <rFont val="微軟正黑體"/>
        <family val="2"/>
        <charset val="136"/>
      </rPr>
      <t>製造氯丹過程中氯化環二烯之過濾殘渣、浮渣及廢水處理污泥</t>
    </r>
  </si>
  <si>
    <t>A-8701</t>
  </si>
  <si>
    <r>
      <rPr>
        <sz val="10"/>
        <color rgb="FF000000"/>
        <rFont val="微軟正黑體"/>
        <family val="2"/>
        <charset val="136"/>
      </rPr>
      <t>毒殺芬製造之廢水處理污泥</t>
    </r>
  </si>
  <si>
    <t>A-8801</t>
  </si>
  <si>
    <r>
      <rPr>
        <sz val="10"/>
        <color rgb="FF000000"/>
        <rFont val="微軟正黑體"/>
        <family val="2"/>
        <charset val="136"/>
      </rPr>
      <t>電鍍製程之廢水處理污泥，但下述製程所產生者除外：</t>
    </r>
    <r>
      <rPr>
        <sz val="10"/>
        <color rgb="FF000000"/>
        <rFont val="Times New Roman"/>
        <family val="1"/>
      </rPr>
      <t>(1)</t>
    </r>
    <r>
      <rPr>
        <sz val="10"/>
        <color rgb="FF000000"/>
        <rFont val="微軟正黑體"/>
        <family val="2"/>
        <charset val="136"/>
      </rPr>
      <t>鋁之硫酸電鍍</t>
    </r>
    <r>
      <rPr>
        <sz val="10"/>
        <color rgb="FF000000"/>
        <rFont val="Times New Roman"/>
        <family val="1"/>
      </rPr>
      <t>(2)</t>
    </r>
    <r>
      <rPr>
        <sz val="10"/>
        <color rgb="FF000000"/>
        <rFont val="微軟正黑體"/>
        <family val="2"/>
        <charset val="136"/>
      </rPr>
      <t>碳鋼鍍錫</t>
    </r>
    <r>
      <rPr>
        <sz val="10"/>
        <color rgb="FF000000"/>
        <rFont val="Times New Roman"/>
        <family val="1"/>
      </rPr>
      <t>(3)</t>
    </r>
    <r>
      <rPr>
        <sz val="10"/>
        <color rgb="FF000000"/>
        <rFont val="微軟正黑體"/>
        <family val="2"/>
        <charset val="136"/>
      </rPr>
      <t>碳鋼鍍鋁</t>
    </r>
    <r>
      <rPr>
        <sz val="10"/>
        <color rgb="FF000000"/>
        <rFont val="Times New Roman"/>
        <family val="1"/>
      </rPr>
      <t>(4)</t>
    </r>
    <r>
      <rPr>
        <sz val="10"/>
        <color rgb="FF000000"/>
        <rFont val="微軟正黑體"/>
        <family val="2"/>
        <charset val="136"/>
      </rPr>
      <t>伴隨清洗或汽提之碳鋼鍍錫、鋁</t>
    </r>
    <r>
      <rPr>
        <sz val="10"/>
        <color rgb="FF000000"/>
        <rFont val="Times New Roman"/>
        <family val="1"/>
      </rPr>
      <t>(5)</t>
    </r>
  </si>
  <si>
    <t>A-8901</t>
  </si>
  <si>
    <r>
      <rPr>
        <sz val="10"/>
        <color rgb="FF000000"/>
        <rFont val="微軟正黑體"/>
        <family val="2"/>
        <charset val="136"/>
      </rPr>
      <t>鋁之化學轉化塗布製程之廢水處理污泥</t>
    </r>
  </si>
  <si>
    <t>A-9001</t>
  </si>
  <si>
    <r>
      <rPr>
        <sz val="10"/>
        <color rgb="FF000000"/>
        <rFont val="微軟正黑體"/>
        <family val="2"/>
        <charset val="136"/>
      </rPr>
      <t>電鍍廢棄之氰化物電鍍液</t>
    </r>
  </si>
  <si>
    <t>A-9101</t>
  </si>
  <si>
    <r>
      <rPr>
        <sz val="10"/>
        <color rgb="FF000000"/>
        <rFont val="微軟正黑體"/>
        <family val="2"/>
        <charset val="136"/>
      </rPr>
      <t>使用氰化物之電鍍程序電鍍槽底殘留物</t>
    </r>
  </si>
  <si>
    <t>A-9201</t>
  </si>
  <si>
    <r>
      <rPr>
        <sz val="10"/>
        <color rgb="FF000000"/>
        <rFont val="微軟正黑體"/>
        <family val="2"/>
        <charset val="136"/>
      </rPr>
      <t>使用氰化物之電鍍程序清洗及汽提廢液</t>
    </r>
  </si>
  <si>
    <t>A-9301</t>
  </si>
  <si>
    <r>
      <rPr>
        <sz val="10"/>
        <color rgb="FF000000"/>
        <rFont val="微軟正黑體"/>
        <family val="2"/>
        <charset val="136"/>
      </rPr>
      <t>使用氰化物之金屬熱處理油槽之冷卻槽殘留物</t>
    </r>
  </si>
  <si>
    <t>A-9401</t>
  </si>
  <si>
    <r>
      <rPr>
        <sz val="10"/>
        <color rgb="FF000000"/>
        <rFont val="微軟正黑體"/>
        <family val="2"/>
        <charset val="136"/>
      </rPr>
      <t>金屬熱處理槽鹽浴罐清洗之氰化物廢液</t>
    </r>
  </si>
  <si>
    <t>A-9501</t>
  </si>
  <si>
    <r>
      <rPr>
        <sz val="10"/>
        <color rgb="FF000000"/>
        <rFont val="微軟正黑體"/>
        <family val="2"/>
        <charset val="136"/>
      </rPr>
      <t>使用氰化物之金屬熱處理程序之冷卻廢水處理污泥</t>
    </r>
  </si>
  <si>
    <t>A-9601</t>
  </si>
  <si>
    <r>
      <t>2,4,5-T</t>
    </r>
    <r>
      <rPr>
        <sz val="10"/>
        <color rgb="FF000000"/>
        <rFont val="微軟正黑體"/>
        <family val="2"/>
        <charset val="136"/>
      </rPr>
      <t>製造過程中四氯苯之蒸餾殘渣廢棄物</t>
    </r>
  </si>
  <si>
    <t>A-9701</t>
  </si>
  <si>
    <r>
      <rPr>
        <sz val="10"/>
        <color rgb="FF000000"/>
        <rFont val="微軟正黑體"/>
        <family val="2"/>
        <charset val="136"/>
      </rPr>
      <t>製造乙烯氨基甲酸酯鹽及其鹽類之廢水處理浮渣、濾出液、分離底渣、氣體濃縮底渣、廢過濾器、集塵灰及其殘留物</t>
    </r>
  </si>
  <si>
    <t>A-9801</t>
  </si>
  <si>
    <r>
      <rPr>
        <sz val="10"/>
        <color rgb="FF000000"/>
        <rFont val="微軟正黑體"/>
        <family val="2"/>
        <charset val="136"/>
      </rPr>
      <t>製造溴化甲烷中硫酸乾燥機和反應器產生之廢吸收劑及分離廢水</t>
    </r>
  </si>
  <si>
    <t>A-9901</t>
  </si>
  <si>
    <r>
      <rPr>
        <sz val="10"/>
        <color rgb="FF000000"/>
        <rFont val="微軟正黑體"/>
        <family val="2"/>
        <charset val="136"/>
      </rPr>
      <t>製造動物用藥所產生之含砷或有機砷化合物之廢水處理污泥</t>
    </r>
  </si>
  <si>
    <t>A-9902</t>
  </si>
  <si>
    <r>
      <rPr>
        <sz val="10"/>
        <color rgb="FF000000"/>
        <rFont val="微軟正黑體"/>
        <family val="2"/>
        <charset val="136"/>
      </rPr>
      <t>以苯胺化合蒸餾製造動物用藥所產生含砷或有機砷化合物之蒸餾殘渣</t>
    </r>
  </si>
  <si>
    <t>A-9903</t>
  </si>
  <si>
    <r>
      <rPr>
        <sz val="10"/>
        <color rgb="FF000000"/>
        <rFont val="微軟正黑體"/>
        <family val="2"/>
        <charset val="136"/>
      </rPr>
      <t>製造動物用藥所產生之含砷或有機砷化合物之活性碳脫色殘渣</t>
    </r>
  </si>
  <si>
    <t>B-0101</t>
  </si>
  <si>
    <r>
      <rPr>
        <sz val="10"/>
        <color rgb="FF000000"/>
        <rFont val="微軟正黑體"/>
        <family val="2"/>
        <charset val="136"/>
      </rPr>
      <t>阿特靈＜毒性化學物質第一，三類＞</t>
    </r>
  </si>
  <si>
    <t>B-0102</t>
  </si>
  <si>
    <r>
      <rPr>
        <sz val="10"/>
        <color rgb="FF000000"/>
        <rFont val="微軟正黑體"/>
        <family val="2"/>
        <charset val="136"/>
      </rPr>
      <t>對</t>
    </r>
    <r>
      <rPr>
        <sz val="10"/>
        <color rgb="FF000000"/>
        <rFont val="Times New Roman"/>
        <family val="1"/>
      </rPr>
      <t>-</t>
    </r>
    <r>
      <rPr>
        <sz val="10"/>
        <color rgb="FF000000"/>
        <rFont val="微軟正黑體"/>
        <family val="2"/>
        <charset val="136"/>
      </rPr>
      <t>胺基聯苯鹽酸鹽＜毒性化學物質第二類＞</t>
    </r>
  </si>
  <si>
    <t>B-0103</t>
  </si>
  <si>
    <r>
      <t>a-</t>
    </r>
    <r>
      <rPr>
        <sz val="10"/>
        <color rgb="FF000000"/>
        <rFont val="微軟正黑體"/>
        <family val="2"/>
        <charset val="136"/>
      </rPr>
      <t>氰溴甲苯＜毒性化學物質第三類＞</t>
    </r>
  </si>
  <si>
    <t>B-0104</t>
  </si>
  <si>
    <r>
      <rPr>
        <sz val="10"/>
        <color rgb="FF000000"/>
        <rFont val="微軟正黑體"/>
        <family val="2"/>
        <charset val="136"/>
      </rPr>
      <t>四氯丹＜毒性化學物質第二，三類＞</t>
    </r>
  </si>
  <si>
    <t>B-0105</t>
  </si>
  <si>
    <r>
      <rPr>
        <sz val="10"/>
        <color rgb="FF000000"/>
        <rFont val="微軟正黑體"/>
        <family val="2"/>
        <charset val="136"/>
      </rPr>
      <t>可氯丹＜毒性化學物質第一，三類＞</t>
    </r>
  </si>
  <si>
    <t>B-0106</t>
  </si>
  <si>
    <r>
      <rPr>
        <sz val="10"/>
        <color rgb="FF000000"/>
        <rFont val="微軟正黑體"/>
        <family val="2"/>
        <charset val="136"/>
      </rPr>
      <t>克氯苯＜毒性化學物質第一，三類＞</t>
    </r>
  </si>
  <si>
    <t>B-0107</t>
  </si>
  <si>
    <r>
      <rPr>
        <sz val="10"/>
        <color rgb="FF000000"/>
        <rFont val="微軟正黑體"/>
        <family val="2"/>
        <charset val="136"/>
      </rPr>
      <t>二氯甲醚＜毒性化學物質第二，三類＞</t>
    </r>
  </si>
  <si>
    <t>B-0108</t>
  </si>
  <si>
    <r>
      <rPr>
        <sz val="10"/>
        <color rgb="FF000000"/>
        <rFont val="微軟正黑體"/>
        <family val="2"/>
        <charset val="136"/>
      </rPr>
      <t>滴滴涕＜毒性化學物質第一，三類＞</t>
    </r>
  </si>
  <si>
    <t>B-0109</t>
  </si>
  <si>
    <r>
      <rPr>
        <sz val="10"/>
        <color rgb="FF000000"/>
        <rFont val="微軟正黑體"/>
        <family val="2"/>
        <charset val="136"/>
      </rPr>
      <t>地特靈＜毒性化學物質第一，三類＞</t>
    </r>
  </si>
  <si>
    <t>B-0110</t>
  </si>
  <si>
    <r>
      <rPr>
        <sz val="10"/>
        <color rgb="FF000000"/>
        <rFont val="微軟正黑體"/>
        <family val="2"/>
        <charset val="136"/>
      </rPr>
      <t>二溴氯丙烷＜毒性化學物質第一，二，三類＞</t>
    </r>
  </si>
  <si>
    <t>B-0111</t>
  </si>
  <si>
    <r>
      <rPr>
        <sz val="10"/>
        <color rgb="FF000000"/>
        <rFont val="微軟正黑體"/>
        <family val="2"/>
        <charset val="136"/>
      </rPr>
      <t>安特靈＜毒性化學物質第一，三類＞</t>
    </r>
  </si>
  <si>
    <t>B-0112</t>
  </si>
  <si>
    <r>
      <rPr>
        <sz val="10"/>
        <color rgb="FF000000"/>
        <rFont val="微軟正黑體"/>
        <family val="2"/>
        <charset val="136"/>
      </rPr>
      <t>樂乃松＜毒性化學物質第一類＞</t>
    </r>
  </si>
  <si>
    <t>B-0113</t>
  </si>
  <si>
    <r>
      <rPr>
        <sz val="10"/>
        <color rgb="FF000000"/>
        <rFont val="微軟正黑體"/>
        <family val="2"/>
        <charset val="136"/>
      </rPr>
      <t>氟＜毒性化學物質第三類＞</t>
    </r>
  </si>
  <si>
    <t>B-0114</t>
  </si>
  <si>
    <r>
      <rPr>
        <sz val="10"/>
        <color rgb="FF000000"/>
        <rFont val="微軟正黑體"/>
        <family val="2"/>
        <charset val="136"/>
      </rPr>
      <t>氟乙醯胺＜毒性化學物質第三類＞</t>
    </r>
  </si>
  <si>
    <t>B-0115</t>
  </si>
  <si>
    <r>
      <rPr>
        <sz val="10"/>
        <color rgb="FF000000"/>
        <rFont val="微軟正黑體"/>
        <family val="2"/>
        <charset val="136"/>
      </rPr>
      <t>飛佈達＜毒性化學物質第一，三類＞</t>
    </r>
  </si>
  <si>
    <t>B-0116</t>
  </si>
  <si>
    <r>
      <rPr>
        <sz val="10"/>
        <color rgb="FF000000"/>
        <rFont val="微軟正黑體"/>
        <family val="2"/>
        <charset val="136"/>
      </rPr>
      <t>蟲必死＜毒性化學物質第一，三類＞</t>
    </r>
  </si>
  <si>
    <t>B-0117</t>
  </si>
  <si>
    <r>
      <rPr>
        <sz val="10"/>
        <color rgb="FF000000"/>
        <rFont val="微軟正黑體"/>
        <family val="2"/>
        <charset val="136"/>
      </rPr>
      <t>福賜松＜毒性化學物質第一，三類＞</t>
    </r>
  </si>
  <si>
    <t>B-0118</t>
  </si>
  <si>
    <r>
      <rPr>
        <sz val="10"/>
        <color rgb="FF000000"/>
        <rFont val="微軟正黑體"/>
        <family val="2"/>
        <charset val="136"/>
      </rPr>
      <t>護谷＜毒性化學物質第二類＞</t>
    </r>
  </si>
  <si>
    <t>B-0119</t>
  </si>
  <si>
    <r>
      <rPr>
        <sz val="10"/>
        <color rgb="FF000000"/>
        <rFont val="微軟正黑體"/>
        <family val="2"/>
        <charset val="136"/>
      </rPr>
      <t>五氯酚＜毒性化學物質第一，三類＞</t>
    </r>
  </si>
  <si>
    <t>B-0120</t>
  </si>
  <si>
    <r>
      <rPr>
        <sz val="10"/>
        <color rgb="FF000000"/>
        <rFont val="微軟正黑體"/>
        <family val="2"/>
        <charset val="136"/>
      </rPr>
      <t>五氯硝苯＜毒性化學物質第一類＞</t>
    </r>
  </si>
  <si>
    <t>B-0121</t>
  </si>
  <si>
    <r>
      <rPr>
        <sz val="10"/>
        <color rgb="FF000000"/>
        <rFont val="微軟正黑體"/>
        <family val="2"/>
        <charset val="136"/>
      </rPr>
      <t>五氯酚鈉＜毒性化學物質第三類＞</t>
    </r>
  </si>
  <si>
    <t>B-0122</t>
  </si>
  <si>
    <r>
      <rPr>
        <sz val="10"/>
        <color rgb="FF000000"/>
        <rFont val="微軟正黑體"/>
        <family val="2"/>
        <charset val="136"/>
      </rPr>
      <t>毒殺芬＜毒性化學物質第一類＞</t>
    </r>
  </si>
  <si>
    <t>B-0123</t>
  </si>
  <si>
    <r>
      <rPr>
        <sz val="10"/>
        <color rgb="FF000000"/>
        <rFont val="微軟正黑體"/>
        <family val="2"/>
        <charset val="136"/>
      </rPr>
      <t>靈丹＜毒性化學物質第一，三類＞</t>
    </r>
  </si>
  <si>
    <t>B-0124</t>
  </si>
  <si>
    <r>
      <rPr>
        <sz val="10"/>
        <color rgb="FF000000"/>
        <rFont val="微軟正黑體"/>
        <family val="2"/>
        <charset val="136"/>
      </rPr>
      <t>聯苯胺二氫氟酸鹽＜毒性化學物質第二類＞</t>
    </r>
  </si>
  <si>
    <t>B-0125</t>
  </si>
  <si>
    <r>
      <rPr>
        <sz val="10"/>
        <color rgb="FF000000"/>
        <rFont val="微軟正黑體"/>
        <family val="2"/>
        <charset val="136"/>
      </rPr>
      <t>聯苯胺過氯酸鹽＜毒性化學物質第二類＞</t>
    </r>
  </si>
  <si>
    <t>B-0126</t>
  </si>
  <si>
    <r>
      <rPr>
        <sz val="10"/>
        <color rgb="FF000000"/>
        <rFont val="微軟正黑體"/>
        <family val="2"/>
        <charset val="136"/>
      </rPr>
      <t>聯苯胺二過氯酸鹽＜毒性化學物質第二類＞</t>
    </r>
  </si>
  <si>
    <t>B-0127</t>
  </si>
  <si>
    <r>
      <rPr>
        <sz val="10"/>
        <color rgb="FF000000"/>
        <rFont val="微軟正黑體"/>
        <family val="2"/>
        <charset val="136"/>
      </rPr>
      <t>二氯聯苯胺＜毒性化學物質第一，二類＞</t>
    </r>
  </si>
  <si>
    <t>B-0128</t>
  </si>
  <si>
    <r>
      <rPr>
        <sz val="10"/>
        <color rgb="FF000000"/>
        <rFont val="微軟正黑體"/>
        <family val="2"/>
        <charset val="136"/>
      </rPr>
      <t>三氯甲苯＜毒性化學物質第一，三類＞</t>
    </r>
  </si>
  <si>
    <t>B-0129</t>
  </si>
  <si>
    <r>
      <rPr>
        <sz val="10"/>
        <color rgb="FF000000"/>
        <rFont val="微軟正黑體"/>
        <family val="2"/>
        <charset val="136"/>
      </rPr>
      <t>氯＜毒性化學物質第三類＞</t>
    </r>
  </si>
  <si>
    <t>B-0130</t>
  </si>
  <si>
    <r>
      <rPr>
        <sz val="10"/>
        <color rgb="FF000000"/>
        <rFont val="微軟正黑體"/>
        <family val="2"/>
        <charset val="136"/>
      </rPr>
      <t>氯甲基甲基醚＜毒性化學物質第一，二，三類＞</t>
    </r>
  </si>
  <si>
    <t>B-0131</t>
  </si>
  <si>
    <r>
      <rPr>
        <sz val="10"/>
        <color rgb="FF000000"/>
        <rFont val="微軟正黑體"/>
        <family val="2"/>
        <charset val="136"/>
      </rPr>
      <t>二溴乙烷</t>
    </r>
    <r>
      <rPr>
        <sz val="10"/>
        <color rgb="FF000000"/>
        <rFont val="Times New Roman"/>
        <family val="1"/>
      </rPr>
      <t>(</t>
    </r>
    <r>
      <rPr>
        <sz val="10"/>
        <color rgb="FF000000"/>
        <rFont val="微軟正黑體"/>
        <family val="2"/>
        <charset val="136"/>
      </rPr>
      <t>二溴乙烯</t>
    </r>
    <r>
      <rPr>
        <sz val="10"/>
        <color rgb="FF000000"/>
        <rFont val="Times New Roman"/>
        <family val="1"/>
      </rPr>
      <t xml:space="preserve">) </t>
    </r>
    <r>
      <rPr>
        <sz val="10"/>
        <color rgb="FF000000"/>
        <rFont val="微軟正黑體"/>
        <family val="2"/>
        <charset val="136"/>
      </rPr>
      <t>＜毒性化學物質第一，二類</t>
    </r>
  </si>
  <si>
    <t>B-0132</t>
  </si>
  <si>
    <r>
      <t>4,4’-</t>
    </r>
    <r>
      <rPr>
        <sz val="10"/>
        <color rgb="FF000000"/>
        <rFont val="微軟正黑體"/>
        <family val="2"/>
        <charset val="136"/>
      </rPr>
      <t>亞甲雙</t>
    </r>
    <r>
      <rPr>
        <sz val="10"/>
        <color rgb="FF000000"/>
        <rFont val="Times New Roman"/>
        <family val="1"/>
      </rPr>
      <t>(2-</t>
    </r>
    <r>
      <rPr>
        <sz val="10"/>
        <color rgb="FF000000"/>
        <rFont val="微軟正黑體"/>
        <family val="2"/>
        <charset val="136"/>
      </rPr>
      <t>氯苯胺</t>
    </r>
    <r>
      <rPr>
        <sz val="10"/>
        <color rgb="FF000000"/>
        <rFont val="Times New Roman"/>
        <family val="1"/>
      </rPr>
      <t xml:space="preserve">) </t>
    </r>
    <r>
      <rPr>
        <sz val="10"/>
        <color rgb="FF000000"/>
        <rFont val="微軟正黑體"/>
        <family val="2"/>
        <charset val="136"/>
      </rPr>
      <t>＜毒性化學物質第一，二類＞</t>
    </r>
  </si>
  <si>
    <t>B-0133</t>
  </si>
  <si>
    <r>
      <t>1,3-</t>
    </r>
    <r>
      <rPr>
        <sz val="10"/>
        <color rgb="FF000000"/>
        <rFont val="微軟正黑體"/>
        <family val="2"/>
        <charset val="136"/>
      </rPr>
      <t>二氯苯＜毒性化學物質第一類＞</t>
    </r>
  </si>
  <si>
    <t>B-0134</t>
  </si>
  <si>
    <r>
      <t>1,2,4-</t>
    </r>
    <r>
      <rPr>
        <sz val="10"/>
        <color rgb="FF000000"/>
        <rFont val="微軟正黑體"/>
        <family val="2"/>
        <charset val="136"/>
      </rPr>
      <t>三氯苯＜毒性化學物質第一類＞</t>
    </r>
  </si>
  <si>
    <t>B-0135</t>
  </si>
  <si>
    <r>
      <rPr>
        <sz val="10"/>
        <color rgb="FF000000"/>
        <rFont val="微軟正黑體"/>
        <family val="2"/>
        <charset val="136"/>
      </rPr>
      <t>環氧氯丙烷＜毒性化學物質第二類＞</t>
    </r>
  </si>
  <si>
    <t>B-0136</t>
  </si>
  <si>
    <r>
      <rPr>
        <sz val="10"/>
        <color rgb="FF000000"/>
        <rFont val="微軟正黑體"/>
        <family val="2"/>
        <charset val="136"/>
      </rPr>
      <t>二異氰酸甲苯＜毒性化學物質第三類＞</t>
    </r>
  </si>
  <si>
    <t>B-0137</t>
  </si>
  <si>
    <r>
      <rPr>
        <sz val="10"/>
        <color rgb="FF000000"/>
        <rFont val="微軟正黑體"/>
        <family val="2"/>
        <charset val="136"/>
      </rPr>
      <t>二氯異丙醚＜毒性化學物質第一類＞</t>
    </r>
  </si>
  <si>
    <t>B-0138</t>
  </si>
  <si>
    <r>
      <rPr>
        <sz val="10"/>
        <color rgb="FF000000"/>
        <rFont val="微軟正黑體"/>
        <family val="2"/>
        <charset val="136"/>
      </rPr>
      <t>六氯奈＜毒性化學物質第一類＞</t>
    </r>
  </si>
  <si>
    <t>B-0139</t>
  </si>
  <si>
    <r>
      <rPr>
        <sz val="10"/>
        <color rgb="FF000000"/>
        <rFont val="微軟正黑體"/>
        <family val="2"/>
        <charset val="136"/>
      </rPr>
      <t>碘甲烷＜毒性化學物質第一類＞</t>
    </r>
  </si>
  <si>
    <t>B-0140</t>
  </si>
  <si>
    <r>
      <t>a-</t>
    </r>
    <r>
      <rPr>
        <sz val="10"/>
        <color rgb="FF000000"/>
        <rFont val="微軟正黑體"/>
        <family val="2"/>
        <charset val="136"/>
      </rPr>
      <t>苯氯乙酮</t>
    </r>
    <r>
      <rPr>
        <sz val="10"/>
        <color rgb="FF000000"/>
        <rFont val="Times New Roman"/>
        <family val="1"/>
      </rPr>
      <t>(w-</t>
    </r>
    <r>
      <rPr>
        <sz val="10"/>
        <color rgb="FF000000"/>
        <rFont val="微軟正黑體"/>
        <family val="2"/>
        <charset val="136"/>
      </rPr>
      <t>苯氯乙酮</t>
    </r>
    <r>
      <rPr>
        <sz val="10"/>
        <color rgb="FF000000"/>
        <rFont val="Times New Roman"/>
        <family val="1"/>
      </rPr>
      <t xml:space="preserve">) </t>
    </r>
    <r>
      <rPr>
        <sz val="10"/>
        <color rgb="FF000000"/>
        <rFont val="微軟正黑體"/>
        <family val="2"/>
        <charset val="136"/>
      </rPr>
      <t>＜毒性化學物質第一，三類＞</t>
    </r>
  </si>
  <si>
    <t>B-0141</t>
  </si>
  <si>
    <r>
      <rPr>
        <sz val="10"/>
        <color rgb="FF000000"/>
        <rFont val="微軟正黑體"/>
        <family val="2"/>
        <charset val="136"/>
      </rPr>
      <t>二溴甲烷＜毒性化學物質第一類＞</t>
    </r>
  </si>
  <si>
    <t>B-0142</t>
  </si>
  <si>
    <r>
      <rPr>
        <sz val="10"/>
        <color rgb="FF000000"/>
        <rFont val="微軟正黑體"/>
        <family val="2"/>
        <charset val="136"/>
      </rPr>
      <t>三溴甲烷</t>
    </r>
    <r>
      <rPr>
        <sz val="10"/>
        <color rgb="FF000000"/>
        <rFont val="Times New Roman"/>
        <family val="1"/>
      </rPr>
      <t>(</t>
    </r>
    <r>
      <rPr>
        <sz val="10"/>
        <color rgb="FF000000"/>
        <rFont val="微軟正黑體"/>
        <family val="2"/>
        <charset val="136"/>
      </rPr>
      <t>溴仿</t>
    </r>
    <r>
      <rPr>
        <sz val="10"/>
        <color rgb="FF000000"/>
        <rFont val="Times New Roman"/>
        <family val="1"/>
      </rPr>
      <t xml:space="preserve">) </t>
    </r>
    <r>
      <rPr>
        <sz val="10"/>
        <color rgb="FF000000"/>
        <rFont val="微軟正黑體"/>
        <family val="2"/>
        <charset val="136"/>
      </rPr>
      <t>＜毒性化學物質第一類＞</t>
    </r>
  </si>
  <si>
    <t>B-0143</t>
  </si>
  <si>
    <r>
      <rPr>
        <sz val="10"/>
        <color rgb="FF000000"/>
        <rFont val="微軟正黑體"/>
        <family val="2"/>
        <charset val="136"/>
      </rPr>
      <t>氯乙烷＜毒性化學物質第一類＞</t>
    </r>
  </si>
  <si>
    <t>B-0144</t>
  </si>
  <si>
    <r>
      <rPr>
        <sz val="10"/>
        <color rgb="FF000000"/>
        <rFont val="微軟正黑體"/>
        <family val="2"/>
        <charset val="136"/>
      </rPr>
      <t>鄰</t>
    </r>
    <r>
      <rPr>
        <sz val="10"/>
        <color rgb="FF000000"/>
        <rFont val="Times New Roman"/>
        <family val="1"/>
      </rPr>
      <t>-</t>
    </r>
    <r>
      <rPr>
        <sz val="10"/>
        <color rgb="FF000000"/>
        <rFont val="微軟正黑體"/>
        <family val="2"/>
        <charset val="136"/>
      </rPr>
      <t>二氯苯＜毒性化學物質第一類＞</t>
    </r>
  </si>
  <si>
    <t>B-0145</t>
  </si>
  <si>
    <r>
      <rPr>
        <sz val="10"/>
        <color rgb="FF000000"/>
        <rFont val="微軟正黑體"/>
        <family val="2"/>
        <charset val="136"/>
      </rPr>
      <t>六氯芬</t>
    </r>
    <r>
      <rPr>
        <sz val="10"/>
        <color rgb="FF000000"/>
        <rFont val="Times New Roman"/>
        <family val="1"/>
      </rPr>
      <t>(2,2’-</t>
    </r>
    <r>
      <rPr>
        <sz val="10"/>
        <color rgb="FF000000"/>
        <rFont val="微軟正黑體"/>
        <family val="2"/>
        <charset val="136"/>
      </rPr>
      <t>二羥</t>
    </r>
    <r>
      <rPr>
        <sz val="10"/>
        <color rgb="FF000000"/>
        <rFont val="Times New Roman"/>
        <family val="1"/>
      </rPr>
      <t>-3,3’, 5,5’,6,6’-</t>
    </r>
    <r>
      <rPr>
        <sz val="10"/>
        <color rgb="FF000000"/>
        <rFont val="微軟正黑體"/>
        <family val="2"/>
        <charset val="136"/>
      </rPr>
      <t>六氯二苯甲烷</t>
    </r>
    <r>
      <rPr>
        <sz val="10"/>
        <color rgb="FF000000"/>
        <rFont val="Times New Roman"/>
        <family val="1"/>
      </rPr>
      <t xml:space="preserve">) </t>
    </r>
    <r>
      <rPr>
        <sz val="10"/>
        <color rgb="FF000000"/>
        <rFont val="微軟正黑體"/>
        <family val="2"/>
        <charset val="136"/>
      </rPr>
      <t>＜毒性化學物質第一類＞</t>
    </r>
  </si>
  <si>
    <t>B-0146</t>
  </si>
  <si>
    <r>
      <rPr>
        <sz val="10"/>
        <color rgb="FF000000"/>
        <rFont val="微軟正黑體"/>
        <family val="2"/>
        <charset val="136"/>
      </rPr>
      <t>八氯奈＜毒性化學物質第一類＞</t>
    </r>
  </si>
  <si>
    <t>B-0147</t>
  </si>
  <si>
    <r>
      <rPr>
        <sz val="10"/>
        <color rgb="FF000000"/>
        <rFont val="微軟正黑體"/>
        <family val="2"/>
        <charset val="136"/>
      </rPr>
      <t>三</t>
    </r>
    <r>
      <rPr>
        <sz val="10"/>
        <color rgb="FF000000"/>
        <rFont val="Times New Roman"/>
        <family val="1"/>
      </rPr>
      <t>(2,3-</t>
    </r>
    <r>
      <rPr>
        <sz val="10"/>
        <color rgb="FF000000"/>
        <rFont val="微軟正黑體"/>
        <family val="2"/>
        <charset val="136"/>
      </rPr>
      <t>二溴丙基</t>
    </r>
    <r>
      <rPr>
        <sz val="10"/>
        <color rgb="FF000000"/>
        <rFont val="Times New Roman"/>
        <family val="1"/>
      </rPr>
      <t>)-</t>
    </r>
    <r>
      <rPr>
        <sz val="10"/>
        <color rgb="FF000000"/>
        <rFont val="微軟正黑體"/>
        <family val="2"/>
        <charset val="136"/>
      </rPr>
      <t>磷酸酯＜毒性化學物質第二類＞</t>
    </r>
  </si>
  <si>
    <t>B-0148</t>
  </si>
  <si>
    <r>
      <rPr>
        <sz val="10"/>
        <color rgb="FF000000"/>
        <rFont val="微軟正黑體"/>
        <family val="2"/>
        <charset val="136"/>
      </rPr>
      <t>溴乙烯＜毒性化學物質第二類＞</t>
    </r>
  </si>
  <si>
    <t>B-0149</t>
  </si>
  <si>
    <r>
      <t>1,2-</t>
    </r>
    <r>
      <rPr>
        <sz val="10"/>
        <color rgb="FF000000"/>
        <rFont val="微軟正黑體"/>
        <family val="2"/>
        <charset val="136"/>
      </rPr>
      <t>二氯丙烷＜毒性化學物質第一類＞</t>
    </r>
  </si>
  <si>
    <t>B-0150</t>
  </si>
  <si>
    <r>
      <rPr>
        <sz val="10"/>
        <color rgb="FF000000"/>
        <rFont val="微軟正黑體"/>
        <family val="2"/>
        <charset val="136"/>
      </rPr>
      <t>對</t>
    </r>
    <r>
      <rPr>
        <sz val="10"/>
        <color rgb="FF000000"/>
        <rFont val="Times New Roman"/>
        <family val="1"/>
      </rPr>
      <t>-</t>
    </r>
    <r>
      <rPr>
        <sz val="10"/>
        <color rgb="FF000000"/>
        <rFont val="微軟正黑體"/>
        <family val="2"/>
        <charset val="136"/>
      </rPr>
      <t>氯</t>
    </r>
    <r>
      <rPr>
        <sz val="10"/>
        <color rgb="FF000000"/>
        <rFont val="Times New Roman"/>
        <family val="1"/>
      </rPr>
      <t>-</t>
    </r>
    <r>
      <rPr>
        <sz val="10"/>
        <color rgb="FF000000"/>
        <rFont val="微軟正黑體"/>
        <family val="2"/>
        <charset val="136"/>
      </rPr>
      <t>鄰</t>
    </r>
    <r>
      <rPr>
        <sz val="10"/>
        <color rgb="FF000000"/>
        <rFont val="Times New Roman"/>
        <family val="1"/>
      </rPr>
      <t>-</t>
    </r>
    <r>
      <rPr>
        <sz val="10"/>
        <color rgb="FF000000"/>
        <rFont val="微軟正黑體"/>
        <family val="2"/>
        <charset val="136"/>
      </rPr>
      <t>甲苯胺＜毒性化學物質第二類＞</t>
    </r>
  </si>
  <si>
    <t>B-0151</t>
  </si>
  <si>
    <r>
      <rPr>
        <sz val="10"/>
        <color rgb="FF000000"/>
        <rFont val="微軟正黑體"/>
        <family val="2"/>
        <charset val="136"/>
      </rPr>
      <t>二甲基胺甲醯氯＜毒性化學物質第二類＞</t>
    </r>
  </si>
  <si>
    <t>B-0152</t>
  </si>
  <si>
    <r>
      <t>1,2,3-</t>
    </r>
    <r>
      <rPr>
        <sz val="10"/>
        <color rgb="FF000000"/>
        <rFont val="微軟正黑體"/>
        <family val="2"/>
        <charset val="136"/>
      </rPr>
      <t>三氯丙烷＜毒性化學物質第二類＞</t>
    </r>
  </si>
  <si>
    <t>B-0153</t>
  </si>
  <si>
    <r>
      <rPr>
        <sz val="10"/>
        <color rgb="FF000000"/>
        <rFont val="微軟正黑體"/>
        <family val="2"/>
        <charset val="136"/>
      </rPr>
      <t>三氯化磷＜毒性化學物質第三類＞</t>
    </r>
  </si>
  <si>
    <t>B-0154</t>
  </si>
  <si>
    <r>
      <rPr>
        <sz val="10"/>
        <color rgb="FF000000"/>
        <rFont val="微軟正黑體"/>
        <family val="2"/>
        <charset val="136"/>
      </rPr>
      <t>四氯化碳＜毒性化學物質第一類＞</t>
    </r>
  </si>
  <si>
    <t>B-0155</t>
  </si>
  <si>
    <r>
      <rPr>
        <sz val="10"/>
        <color rgb="FF000000"/>
        <rFont val="微軟正黑體"/>
        <family val="2"/>
        <charset val="136"/>
      </rPr>
      <t>氯苯＜毒性化學物質第一類＞</t>
    </r>
  </si>
  <si>
    <t>B-0156</t>
  </si>
  <si>
    <r>
      <rPr>
        <sz val="10"/>
        <color rgb="FF000000"/>
        <rFont val="微軟正黑體"/>
        <family val="2"/>
        <charset val="136"/>
      </rPr>
      <t>六氯</t>
    </r>
    <r>
      <rPr>
        <sz val="10"/>
        <color rgb="FF000000"/>
        <rFont val="Times New Roman"/>
        <family val="1"/>
      </rPr>
      <t>-1,3-</t>
    </r>
    <r>
      <rPr>
        <sz val="10"/>
        <color rgb="FF000000"/>
        <rFont val="微軟正黑體"/>
        <family val="2"/>
        <charset val="136"/>
      </rPr>
      <t>丁二烯＜毒性化學物質第一類＞</t>
    </r>
  </si>
  <si>
    <t>B-0157</t>
  </si>
  <si>
    <r>
      <rPr>
        <sz val="10"/>
        <color rgb="FF000000"/>
        <rFont val="微軟正黑體"/>
        <family val="2"/>
        <charset val="136"/>
      </rPr>
      <t>六氯苯＜毒性化學物質第一類＞</t>
    </r>
  </si>
  <si>
    <t>B-0158</t>
  </si>
  <si>
    <r>
      <rPr>
        <sz val="10"/>
        <color rgb="FF000000"/>
        <rFont val="微軟正黑體"/>
        <family val="2"/>
        <charset val="136"/>
      </rPr>
      <t>六氯乙烷＜毒性化學物質第一類＞</t>
    </r>
  </si>
  <si>
    <t>B-0159</t>
  </si>
  <si>
    <r>
      <rPr>
        <sz val="10"/>
        <color rgb="FF000000"/>
        <rFont val="微軟正黑體"/>
        <family val="2"/>
        <charset val="136"/>
      </rPr>
      <t>四氯乙烯＜毒性化學物質第一，二類＞</t>
    </r>
  </si>
  <si>
    <t>B-0160</t>
  </si>
  <si>
    <r>
      <rPr>
        <sz val="10"/>
        <color rgb="FF000000"/>
        <rFont val="微軟正黑體"/>
        <family val="2"/>
        <charset val="136"/>
      </rPr>
      <t>三氯乙烯＜毒性化學物質第一，二類＞</t>
    </r>
  </si>
  <si>
    <t>B-0161</t>
  </si>
  <si>
    <r>
      <t>2,4,5-</t>
    </r>
    <r>
      <rPr>
        <sz val="10"/>
        <color rgb="FF000000"/>
        <rFont val="微軟正黑體"/>
        <family val="2"/>
        <charset val="136"/>
      </rPr>
      <t>三氯酚＜毒性化學物質第一，二類＞</t>
    </r>
  </si>
  <si>
    <t>B-0162</t>
  </si>
  <si>
    <r>
      <t>2,4,6-</t>
    </r>
    <r>
      <rPr>
        <sz val="10"/>
        <color rgb="FF000000"/>
        <rFont val="微軟正黑體"/>
        <family val="2"/>
        <charset val="136"/>
      </rPr>
      <t>三氯酚＜毒性化學物質第一，二類＞</t>
    </r>
  </si>
  <si>
    <t>B-0163</t>
  </si>
  <si>
    <r>
      <rPr>
        <sz val="10"/>
        <color rgb="FF000000"/>
        <rFont val="微軟正黑體"/>
        <family val="2"/>
        <charset val="136"/>
      </rPr>
      <t>氯乙烯＜毒性化學物質第二類＞</t>
    </r>
  </si>
  <si>
    <t>B-0164</t>
  </si>
  <si>
    <r>
      <rPr>
        <sz val="10"/>
        <color rgb="FF000000"/>
        <rFont val="微軟正黑體"/>
        <family val="2"/>
        <charset val="136"/>
      </rPr>
      <t>三氯甲烷＜毒性化學物質第一類＞</t>
    </r>
  </si>
  <si>
    <t>B-0165</t>
  </si>
  <si>
    <r>
      <rPr>
        <sz val="10"/>
        <color rgb="FF000000"/>
        <rFont val="微軟正黑體"/>
        <family val="2"/>
        <charset val="136"/>
      </rPr>
      <t>八溴二苯醚＜毒性化學物質第一類＞</t>
    </r>
  </si>
  <si>
    <t>B-0166</t>
  </si>
  <si>
    <r>
      <rPr>
        <sz val="10"/>
        <color rgb="FF000000"/>
        <rFont val="微軟正黑體"/>
        <family val="2"/>
        <charset val="136"/>
      </rPr>
      <t>五溴二苯醚＜毒性化學物質第一類＞</t>
    </r>
  </si>
  <si>
    <t>B-0167</t>
  </si>
  <si>
    <r>
      <t>2,2,4,4-</t>
    </r>
    <r>
      <rPr>
        <sz val="10"/>
        <color rgb="FF000000"/>
        <rFont val="微軟正黑體"/>
        <family val="2"/>
        <charset val="136"/>
      </rPr>
      <t>四溴二苯醚＜毒性化學物質第一類＞</t>
    </r>
  </si>
  <si>
    <t>B-0168</t>
  </si>
  <si>
    <r>
      <t>2,2,4,4,5,5-</t>
    </r>
    <r>
      <rPr>
        <sz val="10"/>
        <color rgb="FF000000"/>
        <rFont val="微軟正黑體"/>
        <family val="2"/>
        <charset val="136"/>
      </rPr>
      <t>六溴二苯醚＜毒性化學物質第一類＞</t>
    </r>
  </si>
  <si>
    <t>B-0169</t>
  </si>
  <si>
    <r>
      <t>2,2,4,4,5,6-</t>
    </r>
    <r>
      <rPr>
        <sz val="10"/>
        <color rgb="FF000000"/>
        <rFont val="微軟正黑體"/>
        <family val="2"/>
        <charset val="136"/>
      </rPr>
      <t>六溴二苯醚＜毒性化學物質第一類＞</t>
    </r>
  </si>
  <si>
    <t>B-0170</t>
  </si>
  <si>
    <r>
      <t>2,2,3,3,4,5,6-</t>
    </r>
    <r>
      <rPr>
        <sz val="10"/>
        <color rgb="FF000000"/>
        <rFont val="微軟正黑體"/>
        <family val="2"/>
        <charset val="136"/>
      </rPr>
      <t>七溴二苯醚＜毒性化學物質第一類＞</t>
    </r>
  </si>
  <si>
    <t>B-0171</t>
  </si>
  <si>
    <r>
      <t>2,2,3,4,4,5,6-</t>
    </r>
    <r>
      <rPr>
        <sz val="10"/>
        <color rgb="FF000000"/>
        <rFont val="微軟正黑體"/>
        <family val="2"/>
        <charset val="136"/>
      </rPr>
      <t>七溴二苯醚＜毒性化學物質第一類＞</t>
    </r>
  </si>
  <si>
    <t>B-0172</t>
  </si>
  <si>
    <r>
      <rPr>
        <sz val="10"/>
        <color rgb="FF000000"/>
        <rFont val="微軟正黑體"/>
        <family val="2"/>
        <charset val="136"/>
      </rPr>
      <t>六溴聯苯＜毒性化學物質第一類＞</t>
    </r>
  </si>
  <si>
    <t>B-0173</t>
  </si>
  <si>
    <r>
      <rPr>
        <sz val="10"/>
        <color rgb="FF000000"/>
        <rFont val="微軟正黑體"/>
        <family val="2"/>
        <charset val="136"/>
      </rPr>
      <t>滅蟻樂＜毒性化學物質第一，三類＞</t>
    </r>
  </si>
  <si>
    <t>B-0174</t>
  </si>
  <si>
    <r>
      <rPr>
        <sz val="10"/>
        <color rgb="FF000000"/>
        <rFont val="微軟正黑體"/>
        <family val="2"/>
        <charset val="136"/>
      </rPr>
      <t>十氯酮＜毒性化學物質第一，三類＞</t>
    </r>
  </si>
  <si>
    <t>B-0175</t>
  </si>
  <si>
    <r>
      <rPr>
        <sz val="10"/>
        <color rgb="FF000000"/>
        <rFont val="微軟正黑體"/>
        <family val="2"/>
        <charset val="136"/>
      </rPr>
      <t>全氟辛烷磺酸＜毒性化學物質第一，二類＞</t>
    </r>
  </si>
  <si>
    <t>B-0176</t>
  </si>
  <si>
    <r>
      <rPr>
        <sz val="10"/>
        <color rgb="FF000000"/>
        <rFont val="微軟正黑體"/>
        <family val="2"/>
        <charset val="136"/>
      </rPr>
      <t>全氟辛烷磺酸＜毒性化學物質第一，二類＞鋰鹽</t>
    </r>
  </si>
  <si>
    <t>B-0177</t>
  </si>
  <si>
    <r>
      <rPr>
        <sz val="10"/>
        <color rgb="FF000000"/>
        <rFont val="微軟正黑體"/>
        <family val="2"/>
        <charset val="136"/>
      </rPr>
      <t>五氯苯＜毒性化學物質第一，三類＞</t>
    </r>
  </si>
  <si>
    <t>B-0178</t>
  </si>
  <si>
    <r>
      <rPr>
        <sz val="10"/>
        <color rgb="FF000000"/>
        <rFont val="微軟正黑體"/>
        <family val="2"/>
        <charset val="136"/>
      </rPr>
      <t>安殺番</t>
    </r>
    <r>
      <rPr>
        <sz val="10"/>
        <color rgb="FF000000"/>
        <rFont val="Times New Roman"/>
        <family val="1"/>
      </rPr>
      <t>(</t>
    </r>
    <r>
      <rPr>
        <sz val="10"/>
        <color rgb="FF000000"/>
        <rFont val="微軟正黑體"/>
        <family val="2"/>
        <charset val="136"/>
      </rPr>
      <t>工業級安殺番</t>
    </r>
    <r>
      <rPr>
        <sz val="10"/>
        <color rgb="FF000000"/>
        <rFont val="Times New Roman"/>
        <family val="1"/>
      </rPr>
      <t>)</t>
    </r>
    <r>
      <rPr>
        <sz val="10"/>
        <color rgb="FF000000"/>
        <rFont val="微軟正黑體"/>
        <family val="2"/>
        <charset val="136"/>
      </rPr>
      <t>＜毒性化學物質第一、三類＞</t>
    </r>
  </si>
  <si>
    <t>B-0179</t>
  </si>
  <si>
    <r>
      <t>a-</t>
    </r>
    <r>
      <rPr>
        <sz val="10"/>
        <color rgb="FF000000"/>
        <rFont val="微軟正黑體"/>
        <family val="2"/>
        <charset val="136"/>
      </rPr>
      <t>安殺番＜毒性化學物質第一、三類＞</t>
    </r>
  </si>
  <si>
    <t>B-0180</t>
  </si>
  <si>
    <r>
      <t>b-</t>
    </r>
    <r>
      <rPr>
        <sz val="10"/>
        <color rgb="FF000000"/>
        <rFont val="微軟正黑體"/>
        <family val="2"/>
        <charset val="136"/>
      </rPr>
      <t>安殺番＜毒性化學物質第一、三類＞</t>
    </r>
  </si>
  <si>
    <t>B-0181</t>
  </si>
  <si>
    <r>
      <rPr>
        <sz val="10"/>
        <color rgb="FF000000"/>
        <rFont val="微軟正黑體"/>
        <family val="2"/>
        <charset val="136"/>
      </rPr>
      <t>安殺番硫酸鹽＜毒性化學物質第一、三類＞</t>
    </r>
  </si>
  <si>
    <t>B-0182</t>
  </si>
  <si>
    <r>
      <rPr>
        <sz val="10"/>
        <color rgb="FF000000"/>
        <rFont val="微軟正黑體"/>
        <family val="2"/>
        <charset val="136"/>
      </rPr>
      <t>經核准聲明廢棄之三</t>
    </r>
    <r>
      <rPr>
        <sz val="10"/>
        <color rgb="FF000000"/>
        <rFont val="Times New Roman"/>
        <family val="1"/>
      </rPr>
      <t xml:space="preserve"> (2-</t>
    </r>
    <r>
      <rPr>
        <sz val="10"/>
        <color rgb="FF000000"/>
        <rFont val="微軟正黑體"/>
        <family val="2"/>
        <charset val="136"/>
      </rPr>
      <t>氯乙基</t>
    </r>
    <r>
      <rPr>
        <sz val="10"/>
        <color rgb="FF000000"/>
        <rFont val="Times New Roman"/>
        <family val="1"/>
      </rPr>
      <t>)</t>
    </r>
    <r>
      <rPr>
        <sz val="10"/>
        <color rgb="FF000000"/>
        <rFont val="微軟正黑體"/>
        <family val="2"/>
        <charset val="136"/>
      </rPr>
      <t>磷酸酯</t>
    </r>
  </si>
  <si>
    <t>B-0183</t>
  </si>
  <si>
    <r>
      <rPr>
        <sz val="10"/>
        <color rgb="FF000000"/>
        <rFont val="微軟正黑體"/>
        <family val="2"/>
        <charset val="136"/>
      </rPr>
      <t>經核准聲明廢棄之六溴環十二烷</t>
    </r>
  </si>
  <si>
    <t>B-0184</t>
  </si>
  <si>
    <r>
      <rPr>
        <sz val="10"/>
        <color rgb="FF000000"/>
        <rFont val="微軟正黑體"/>
        <family val="2"/>
        <charset val="136"/>
      </rPr>
      <t>經核准聲明廢棄之</t>
    </r>
    <r>
      <rPr>
        <sz val="10"/>
        <color rgb="FF000000"/>
        <rFont val="Times New Roman"/>
        <family val="1"/>
      </rPr>
      <t>α-</t>
    </r>
    <r>
      <rPr>
        <sz val="10"/>
        <color rgb="FF000000"/>
        <rFont val="微軟正黑體"/>
        <family val="2"/>
        <charset val="136"/>
      </rPr>
      <t>六溴環十二烷</t>
    </r>
  </si>
  <si>
    <t>B-0185</t>
  </si>
  <si>
    <r>
      <rPr>
        <sz val="10"/>
        <color rgb="FF000000"/>
        <rFont val="微軟正黑體"/>
        <family val="2"/>
        <charset val="136"/>
      </rPr>
      <t>經核准聲明廢棄之</t>
    </r>
    <r>
      <rPr>
        <sz val="10"/>
        <color rgb="FF000000"/>
        <rFont val="Times New Roman"/>
        <family val="1"/>
      </rPr>
      <t>β-</t>
    </r>
    <r>
      <rPr>
        <sz val="10"/>
        <color rgb="FF000000"/>
        <rFont val="微軟正黑體"/>
        <family val="2"/>
        <charset val="136"/>
      </rPr>
      <t>六溴環十二烷</t>
    </r>
  </si>
  <si>
    <t>B-0186</t>
  </si>
  <si>
    <r>
      <rPr>
        <sz val="10"/>
        <color rgb="FF000000"/>
        <rFont val="微軟正黑體"/>
        <family val="2"/>
        <charset val="136"/>
      </rPr>
      <t>經核准聲明廢棄之</t>
    </r>
    <r>
      <rPr>
        <sz val="10"/>
        <color rgb="FF000000"/>
        <rFont val="Times New Roman"/>
        <family val="1"/>
      </rPr>
      <t>γ-</t>
    </r>
    <r>
      <rPr>
        <sz val="10"/>
        <color rgb="FF000000"/>
        <rFont val="微軟正黑體"/>
        <family val="2"/>
        <charset val="136"/>
      </rPr>
      <t>六溴環十二烷</t>
    </r>
  </si>
  <si>
    <t>B-0187</t>
  </si>
  <si>
    <r>
      <rPr>
        <sz val="10"/>
        <color rgb="FF000000"/>
        <rFont val="微軟正黑體"/>
        <family val="2"/>
        <charset val="136"/>
      </rPr>
      <t>十溴二苯醚</t>
    </r>
  </si>
  <si>
    <t>B-0188</t>
  </si>
  <si>
    <r>
      <rPr>
        <sz val="10"/>
        <color rgb="FF000000"/>
        <rFont val="微軟正黑體"/>
        <family val="2"/>
        <charset val="136"/>
      </rPr>
      <t>短鏈氯化石蠟</t>
    </r>
  </si>
  <si>
    <t>B-0199</t>
  </si>
  <si>
    <r>
      <rPr>
        <sz val="10"/>
        <color rgb="FF000000"/>
        <rFont val="微軟正黑體"/>
        <family val="2"/>
        <charset val="136"/>
      </rPr>
      <t>其他前述化學物質混合物或廢棄盛裝容器</t>
    </r>
  </si>
  <si>
    <t>B-0201</t>
  </si>
  <si>
    <r>
      <rPr>
        <sz val="10"/>
        <color rgb="FF000000"/>
        <rFont val="微軟正黑體"/>
        <family val="2"/>
        <charset val="136"/>
      </rPr>
      <t>三氧化二砷＜毒性化學物質第一，二，三類＞</t>
    </r>
  </si>
  <si>
    <t>B-0202</t>
  </si>
  <si>
    <r>
      <rPr>
        <sz val="10"/>
        <color rgb="FF000000"/>
        <rFont val="微軟正黑體"/>
        <family val="2"/>
        <charset val="136"/>
      </rPr>
      <t>鈹＜毒性化學物質第二類＞</t>
    </r>
  </si>
  <si>
    <t>B-0203</t>
  </si>
  <si>
    <r>
      <rPr>
        <sz val="10"/>
        <color rgb="FF000000"/>
        <rFont val="微軟正黑體"/>
        <family val="2"/>
        <charset val="136"/>
      </rPr>
      <t>鎘＜毒性化學物質第二，三類＞</t>
    </r>
  </si>
  <si>
    <t>B-0204</t>
  </si>
  <si>
    <r>
      <rPr>
        <sz val="10"/>
        <color rgb="FF000000"/>
        <rFont val="微軟正黑體"/>
        <family val="2"/>
        <charset val="136"/>
      </rPr>
      <t>氧化鎘＜毒性化學物質第二，三類＞</t>
    </r>
  </si>
  <si>
    <t>B-0205</t>
  </si>
  <si>
    <r>
      <rPr>
        <sz val="10"/>
        <color rgb="FF000000"/>
        <rFont val="微軟正黑體"/>
        <family val="2"/>
        <charset val="136"/>
      </rPr>
      <t>碳酸鎘＜毒性化學物質第二，三類＞</t>
    </r>
  </si>
  <si>
    <t>B-0206</t>
  </si>
  <si>
    <r>
      <rPr>
        <sz val="10"/>
        <color rgb="FF000000"/>
        <rFont val="微軟正黑體"/>
        <family val="2"/>
        <charset val="136"/>
      </rPr>
      <t>硫化鎘＜毒性化學物質第二，三類＞</t>
    </r>
  </si>
  <si>
    <t>B-0207</t>
  </si>
  <si>
    <r>
      <rPr>
        <sz val="10"/>
        <color rgb="FF000000"/>
        <rFont val="微軟正黑體"/>
        <family val="2"/>
        <charset val="136"/>
      </rPr>
      <t>硫酸鎘＜毒性化學物質第二，三類＞</t>
    </r>
  </si>
  <si>
    <t>B-0208</t>
  </si>
  <si>
    <r>
      <rPr>
        <sz val="10"/>
        <color rgb="FF000000"/>
        <rFont val="微軟正黑體"/>
        <family val="2"/>
        <charset val="136"/>
      </rPr>
      <t>硝酸鎘＜毒性化學物質第二，三類＞</t>
    </r>
  </si>
  <si>
    <t>B-0209</t>
  </si>
  <si>
    <r>
      <rPr>
        <sz val="10"/>
        <color rgb="FF000000"/>
        <rFont val="微軟正黑體"/>
        <family val="2"/>
        <charset val="136"/>
      </rPr>
      <t>氯化鎘＜毒性化學物質第二，三類＞</t>
    </r>
  </si>
  <si>
    <t>B-0210</t>
  </si>
  <si>
    <r>
      <rPr>
        <sz val="10"/>
        <color rgb="FF000000"/>
        <rFont val="微軟正黑體"/>
        <family val="2"/>
        <charset val="136"/>
      </rPr>
      <t>氰化銅＜毒性化學物質第三類＞</t>
    </r>
  </si>
  <si>
    <t>B-0211</t>
  </si>
  <si>
    <r>
      <rPr>
        <sz val="10"/>
        <color rgb="FF000000"/>
        <rFont val="微軟正黑體"/>
        <family val="2"/>
        <charset val="136"/>
      </rPr>
      <t>氰化鎘＜毒性化學物質第三類＞</t>
    </r>
  </si>
  <si>
    <t>B-0212</t>
  </si>
  <si>
    <r>
      <rPr>
        <sz val="10"/>
        <color rgb="FF000000"/>
        <rFont val="微軟正黑體"/>
        <family val="2"/>
        <charset val="136"/>
      </rPr>
      <t>氰化銅鈉＜毒性化學物質第三類＞</t>
    </r>
  </si>
  <si>
    <t>B-0213</t>
  </si>
  <si>
    <r>
      <rPr>
        <sz val="10"/>
        <color rgb="FF000000"/>
        <rFont val="微軟正黑體"/>
        <family val="2"/>
        <charset val="136"/>
      </rPr>
      <t>甲基汞＜毒性化學物質第一類＞</t>
    </r>
  </si>
  <si>
    <t>B-0214</t>
  </si>
  <si>
    <r>
      <rPr>
        <sz val="10"/>
        <color rgb="FF000000"/>
        <rFont val="微軟正黑體"/>
        <family val="2"/>
        <charset val="136"/>
      </rPr>
      <t>氰化鉀＜毒性化學物質第三類＞</t>
    </r>
  </si>
  <si>
    <t>B-0215</t>
  </si>
  <si>
    <r>
      <rPr>
        <sz val="10"/>
        <color rgb="FF000000"/>
        <rFont val="微軟正黑體"/>
        <family val="2"/>
        <charset val="136"/>
      </rPr>
      <t>氰化銀＜毒性化學物質第三類＞</t>
    </r>
  </si>
  <si>
    <t>B-0216</t>
  </si>
  <si>
    <r>
      <rPr>
        <sz val="10"/>
        <color rgb="FF000000"/>
        <rFont val="微軟正黑體"/>
        <family val="2"/>
        <charset val="136"/>
      </rPr>
      <t>氰化鈉＜毒性化學物質第三類＞</t>
    </r>
  </si>
  <si>
    <t>B-0217</t>
  </si>
  <si>
    <r>
      <rPr>
        <sz val="10"/>
        <color rgb="FF000000"/>
        <rFont val="微軟正黑體"/>
        <family val="2"/>
        <charset val="136"/>
      </rPr>
      <t>氰化鋅＜毒性化學物質第三類＞</t>
    </r>
  </si>
  <si>
    <t>B-0218</t>
  </si>
  <si>
    <r>
      <rPr>
        <sz val="10"/>
        <color rgb="FF000000"/>
        <rFont val="微軟正黑體"/>
        <family val="2"/>
        <charset val="136"/>
      </rPr>
      <t>氰化亞銅＜毒性化學物質第三類＞</t>
    </r>
  </si>
  <si>
    <t>B-0219</t>
  </si>
  <si>
    <r>
      <rPr>
        <sz val="10"/>
        <color rgb="FF000000"/>
        <rFont val="微軟正黑體"/>
        <family val="2"/>
        <charset val="136"/>
      </rPr>
      <t>氰化鉀銅＜毒性化學物質第三類＞</t>
    </r>
  </si>
  <si>
    <t>B-0220</t>
  </si>
  <si>
    <r>
      <rPr>
        <sz val="10"/>
        <color rgb="FF000000"/>
        <rFont val="微軟正黑體"/>
        <family val="2"/>
        <charset val="136"/>
      </rPr>
      <t>汞＜毒性化學物質第一類＞</t>
    </r>
  </si>
  <si>
    <t>B-0221</t>
  </si>
  <si>
    <r>
      <rPr>
        <sz val="10"/>
        <color rgb="FF000000"/>
        <rFont val="微軟正黑體"/>
        <family val="2"/>
        <charset val="136"/>
      </rPr>
      <t>三氧化鉻</t>
    </r>
    <r>
      <rPr>
        <sz val="10"/>
        <color rgb="FF000000"/>
        <rFont val="Times New Roman"/>
        <family val="1"/>
      </rPr>
      <t>(</t>
    </r>
    <r>
      <rPr>
        <sz val="10"/>
        <color rgb="FF000000"/>
        <rFont val="微軟正黑體"/>
        <family val="2"/>
        <charset val="136"/>
      </rPr>
      <t>鉻酸</t>
    </r>
    <r>
      <rPr>
        <sz val="10"/>
        <color rgb="FF000000"/>
        <rFont val="Times New Roman"/>
        <family val="1"/>
      </rPr>
      <t xml:space="preserve">) </t>
    </r>
    <r>
      <rPr>
        <sz val="10"/>
        <color rgb="FF000000"/>
        <rFont val="微軟正黑體"/>
        <family val="2"/>
        <charset val="136"/>
      </rPr>
      <t>＜毒性化學物質第二類＞</t>
    </r>
  </si>
  <si>
    <t>B-0222</t>
  </si>
  <si>
    <r>
      <rPr>
        <sz val="10"/>
        <color rgb="FF000000"/>
        <rFont val="微軟正黑體"/>
        <family val="2"/>
        <charset val="136"/>
      </rPr>
      <t>重鉻酸鉀＜毒性化學物質第二類＞</t>
    </r>
  </si>
  <si>
    <t>B-0223</t>
  </si>
  <si>
    <r>
      <rPr>
        <sz val="10"/>
        <color rgb="FF000000"/>
        <rFont val="微軟正黑體"/>
        <family val="2"/>
        <charset val="136"/>
      </rPr>
      <t>重鉻酸鈉＜毒性化學物質第二類＞</t>
    </r>
  </si>
  <si>
    <t>B-0224</t>
  </si>
  <si>
    <r>
      <rPr>
        <sz val="10"/>
        <color rgb="FF000000"/>
        <rFont val="微軟正黑體"/>
        <family val="2"/>
        <charset val="136"/>
      </rPr>
      <t>重鉻酸銨＜毒性化學物質第二類＞</t>
    </r>
  </si>
  <si>
    <t>B-0225</t>
  </si>
  <si>
    <r>
      <rPr>
        <sz val="10"/>
        <color rgb="FF000000"/>
        <rFont val="微軟正黑體"/>
        <family val="2"/>
        <charset val="136"/>
      </rPr>
      <t>重鉻酸鈣＜毒性化學物質第二類＞</t>
    </r>
  </si>
  <si>
    <t>B-0226</t>
  </si>
  <si>
    <r>
      <rPr>
        <sz val="10"/>
        <color rgb="FF000000"/>
        <rFont val="微軟正黑體"/>
        <family val="2"/>
        <charset val="136"/>
      </rPr>
      <t>重鉻酸銅＜毒性化學物質第二類＞</t>
    </r>
  </si>
  <si>
    <t>B-0227</t>
  </si>
  <si>
    <r>
      <rPr>
        <sz val="10"/>
        <color rgb="FF000000"/>
        <rFont val="微軟正黑體"/>
        <family val="2"/>
        <charset val="136"/>
      </rPr>
      <t>重鉻酸鋰＜毒性化學物質第二類＞</t>
    </r>
  </si>
  <si>
    <t>B-0228</t>
  </si>
  <si>
    <r>
      <rPr>
        <sz val="10"/>
        <color rgb="FF000000"/>
        <rFont val="微軟正黑體"/>
        <family val="2"/>
        <charset val="136"/>
      </rPr>
      <t>重鉻酸汞＜毒性化學物質第二類＞</t>
    </r>
  </si>
  <si>
    <t>B-0229</t>
  </si>
  <si>
    <r>
      <rPr>
        <sz val="10"/>
        <color rgb="FF000000"/>
        <rFont val="微軟正黑體"/>
        <family val="2"/>
        <charset val="136"/>
      </rPr>
      <t>重鉻酸鋅＜毒性化學物質第二類＞</t>
    </r>
  </si>
  <si>
    <t>B-0230</t>
  </si>
  <si>
    <r>
      <rPr>
        <sz val="10"/>
        <color rgb="FF000000"/>
        <rFont val="微軟正黑體"/>
        <family val="2"/>
        <charset val="136"/>
      </rPr>
      <t>鉻酸銨＜毒性化學物質第二類＞</t>
    </r>
  </si>
  <si>
    <t>B-0231</t>
  </si>
  <si>
    <r>
      <rPr>
        <sz val="10"/>
        <color rgb="FF000000"/>
        <rFont val="微軟正黑體"/>
        <family val="2"/>
        <charset val="136"/>
      </rPr>
      <t>鉻酸鋇＜毒性化學物質第二類＞</t>
    </r>
  </si>
  <si>
    <t>B-0232</t>
  </si>
  <si>
    <r>
      <rPr>
        <sz val="10"/>
        <color rgb="FF000000"/>
        <rFont val="微軟正黑體"/>
        <family val="2"/>
        <charset val="136"/>
      </rPr>
      <t>鉻酸鈣＜毒性化學物質第二類＞</t>
    </r>
  </si>
  <si>
    <t>B-0233</t>
  </si>
  <si>
    <r>
      <rPr>
        <sz val="10"/>
        <color rgb="FF000000"/>
        <rFont val="微軟正黑體"/>
        <family val="2"/>
        <charset val="136"/>
      </rPr>
      <t>鉻酸銅＜毒性化學物質第二類＞</t>
    </r>
  </si>
  <si>
    <t>B-0234</t>
  </si>
  <si>
    <r>
      <rPr>
        <sz val="10"/>
        <color rgb="FF000000"/>
        <rFont val="微軟正黑體"/>
        <family val="2"/>
        <charset val="136"/>
      </rPr>
      <t>鉻酸鐵＜毒性化學物質第二類＞</t>
    </r>
  </si>
  <si>
    <t>B-0235</t>
  </si>
  <si>
    <r>
      <rPr>
        <sz val="10"/>
        <color rgb="FF000000"/>
        <rFont val="微軟正黑體"/>
        <family val="2"/>
        <charset val="136"/>
      </rPr>
      <t>鉻酸鉛＜毒性化學物質第二類＞</t>
    </r>
  </si>
  <si>
    <t>B-0236</t>
  </si>
  <si>
    <r>
      <rPr>
        <sz val="10"/>
        <color rgb="FF000000"/>
        <rFont val="微軟正黑體"/>
        <family val="2"/>
        <charset val="136"/>
      </rPr>
      <t>鉻酸氧鉛＜毒性化學物質第二類＞</t>
    </r>
  </si>
  <si>
    <t>B-0237</t>
  </si>
  <si>
    <r>
      <rPr>
        <sz val="10"/>
        <color rgb="FF000000"/>
        <rFont val="微軟正黑體"/>
        <family val="2"/>
        <charset val="136"/>
      </rPr>
      <t>鉻酸鋰＜毒性化學物質第二類＞</t>
    </r>
  </si>
  <si>
    <t>B-0238</t>
  </si>
  <si>
    <r>
      <rPr>
        <sz val="10"/>
        <color rgb="FF000000"/>
        <rFont val="微軟正黑體"/>
        <family val="2"/>
        <charset val="136"/>
      </rPr>
      <t>鉻酸鉀＜毒性化學物質第二類＞</t>
    </r>
  </si>
  <si>
    <t>B-0239</t>
  </si>
  <si>
    <r>
      <rPr>
        <sz val="10"/>
        <color rgb="FF000000"/>
        <rFont val="微軟正黑體"/>
        <family val="2"/>
        <charset val="136"/>
      </rPr>
      <t>鉻酸銀＜毒性化學物質第二類＞</t>
    </r>
  </si>
  <si>
    <t>B-0240</t>
  </si>
  <si>
    <r>
      <rPr>
        <sz val="10"/>
        <color rgb="FF000000"/>
        <rFont val="微軟正黑體"/>
        <family val="2"/>
        <charset val="136"/>
      </rPr>
      <t>鉻酸鈉＜毒性化學物質第二類＞</t>
    </r>
  </si>
  <si>
    <t>B-0241</t>
  </si>
  <si>
    <r>
      <rPr>
        <sz val="10"/>
        <color rgb="FF000000"/>
        <rFont val="微軟正黑體"/>
        <family val="2"/>
        <charset val="136"/>
      </rPr>
      <t>鉻酸錫＜毒性化學物質第二類＞</t>
    </r>
  </si>
  <si>
    <t>B-0242</t>
  </si>
  <si>
    <r>
      <rPr>
        <sz val="10"/>
        <color rgb="FF000000"/>
        <rFont val="微軟正黑體"/>
        <family val="2"/>
        <charset val="136"/>
      </rPr>
      <t>鉻酸鍶＜毒性化學物質第二類＞</t>
    </r>
  </si>
  <si>
    <t>B-0243</t>
  </si>
  <si>
    <r>
      <rPr>
        <sz val="10"/>
        <color rgb="FF000000"/>
        <rFont val="微軟正黑體"/>
        <family val="2"/>
        <charset val="136"/>
      </rPr>
      <t>鉻酸鋅（鉻酸鋅氫氧化合物）＜毒性化學物質第二類＞</t>
    </r>
  </si>
  <si>
    <t>B-0244</t>
  </si>
  <si>
    <r>
      <rPr>
        <sz val="10"/>
        <color rgb="FF000000"/>
        <rFont val="微軟正黑體"/>
        <family val="2"/>
        <charset val="136"/>
      </rPr>
      <t>六羰化鉻＜毒性化學物質第二類＞</t>
    </r>
  </si>
  <si>
    <t>B-0245</t>
  </si>
  <si>
    <r>
      <rPr>
        <sz val="10"/>
        <color rgb="FF000000"/>
        <rFont val="微軟正黑體"/>
        <family val="2"/>
        <charset val="136"/>
      </rPr>
      <t>次硫化鎳＜毒性化學物質第二類</t>
    </r>
  </si>
  <si>
    <t>B-0246</t>
  </si>
  <si>
    <r>
      <rPr>
        <sz val="10"/>
        <color rgb="FF000000"/>
        <rFont val="微軟正黑體"/>
        <family val="2"/>
        <charset val="136"/>
      </rPr>
      <t>鉻化砷酸銅＜毒性化學物質第二類＞</t>
    </r>
  </si>
  <si>
    <t>B-0247</t>
  </si>
  <si>
    <r>
      <rPr>
        <sz val="10"/>
        <color rgb="FF000000"/>
        <rFont val="微軟正黑體"/>
        <family val="2"/>
        <charset val="136"/>
      </rPr>
      <t>經核准聲明廢棄之五氧化二砷</t>
    </r>
  </si>
  <si>
    <t>B-0248</t>
  </si>
  <si>
    <r>
      <rPr>
        <sz val="10"/>
        <color rgb="FF000000"/>
        <rFont val="微軟正黑體"/>
        <family val="2"/>
        <charset val="136"/>
      </rPr>
      <t>經核准聲明廢棄之鉬鉻紅</t>
    </r>
  </si>
  <si>
    <t>B-0249</t>
  </si>
  <si>
    <r>
      <rPr>
        <sz val="10"/>
        <color rgb="FF000000"/>
        <rFont val="微軟正黑體"/>
        <family val="2"/>
        <charset val="136"/>
      </rPr>
      <t>經核准聲明廢棄之硫鉻酸鉛</t>
    </r>
  </si>
  <si>
    <t>B-0299</t>
  </si>
  <si>
    <t>B-0301</t>
  </si>
  <si>
    <r>
      <rPr>
        <sz val="10"/>
        <color rgb="FF000000"/>
        <rFont val="微軟正黑體"/>
        <family val="2"/>
        <charset val="136"/>
      </rPr>
      <t>丙烯醛＜毒性化學物質第三類＞</t>
    </r>
  </si>
  <si>
    <t>B-0302</t>
  </si>
  <si>
    <r>
      <rPr>
        <sz val="10"/>
        <color rgb="FF000000"/>
        <rFont val="微軟正黑體"/>
        <family val="2"/>
        <charset val="136"/>
      </rPr>
      <t>丙烯醇＜毒性化學物質第三類＞</t>
    </r>
  </si>
  <si>
    <t>B-0303</t>
  </si>
  <si>
    <r>
      <rPr>
        <sz val="10"/>
        <color rgb="FF000000"/>
        <rFont val="微軟正黑體"/>
        <family val="2"/>
        <charset val="136"/>
      </rPr>
      <t>對一胺基聯苯＜毒性化學物質第二類＞</t>
    </r>
  </si>
  <si>
    <t>B-0304</t>
  </si>
  <si>
    <r>
      <rPr>
        <sz val="10"/>
        <color rgb="FF000000"/>
        <rFont val="微軟正黑體"/>
        <family val="2"/>
        <charset val="136"/>
      </rPr>
      <t>蓋普丹＜毒性化學物質第一，三類＞</t>
    </r>
  </si>
  <si>
    <t>B-0305</t>
  </si>
  <si>
    <r>
      <rPr>
        <sz val="10"/>
        <color rgb="FF000000"/>
        <rFont val="微軟正黑體"/>
        <family val="2"/>
        <charset val="136"/>
      </rPr>
      <t>二硫化碳＜毒性化學物質第一類＞</t>
    </r>
  </si>
  <si>
    <t>B-0306</t>
  </si>
  <si>
    <r>
      <rPr>
        <sz val="10"/>
        <color rgb="FF000000"/>
        <rFont val="微軟正黑體"/>
        <family val="2"/>
        <charset val="136"/>
      </rPr>
      <t>氰乃淨＜毒性化學物質第二類＞</t>
    </r>
  </si>
  <si>
    <t>B-0307</t>
  </si>
  <si>
    <r>
      <rPr>
        <sz val="10"/>
        <color rgb="FF000000"/>
        <rFont val="微軟正黑體"/>
        <family val="2"/>
        <charset val="136"/>
      </rPr>
      <t>錫璊丹＜毒性化學物質第三類＞</t>
    </r>
  </si>
  <si>
    <t>B-0308</t>
  </si>
  <si>
    <r>
      <rPr>
        <sz val="10"/>
        <color rgb="FF000000"/>
        <rFont val="微軟正黑體"/>
        <family val="2"/>
        <charset val="136"/>
      </rPr>
      <t>亞拉生長素＜毒性化學物質第一類＞</t>
    </r>
  </si>
  <si>
    <t>B-0309</t>
  </si>
  <si>
    <r>
      <t>4,6-</t>
    </r>
    <r>
      <rPr>
        <sz val="10"/>
        <color rgb="FF000000"/>
        <rFont val="微軟正黑體"/>
        <family val="2"/>
        <charset val="136"/>
      </rPr>
      <t>二硝基</t>
    </r>
    <r>
      <rPr>
        <sz val="10"/>
        <color rgb="FF000000"/>
        <rFont val="Times New Roman"/>
        <family val="1"/>
      </rPr>
      <t>-</t>
    </r>
    <r>
      <rPr>
        <sz val="10"/>
        <color rgb="FF000000"/>
        <rFont val="微軟正黑體"/>
        <family val="2"/>
        <charset val="136"/>
      </rPr>
      <t>鄰</t>
    </r>
    <r>
      <rPr>
        <sz val="10"/>
        <color rgb="FF000000"/>
        <rFont val="Times New Roman"/>
        <family val="1"/>
      </rPr>
      <t>-</t>
    </r>
    <r>
      <rPr>
        <sz val="10"/>
        <color rgb="FF000000"/>
        <rFont val="微軟正黑體"/>
        <family val="2"/>
        <charset val="136"/>
      </rPr>
      <t>甲酚＜毒性化學物質第三類＞</t>
    </r>
  </si>
  <si>
    <t>B-0310</t>
  </si>
  <si>
    <r>
      <t>2,4-</t>
    </r>
    <r>
      <rPr>
        <sz val="10"/>
        <color rgb="FF000000"/>
        <rFont val="微軟正黑體"/>
        <family val="2"/>
        <charset val="136"/>
      </rPr>
      <t>二硝基酚＜毒性化學物質第一，三類＞</t>
    </r>
  </si>
  <si>
    <t>B-0311</t>
  </si>
  <si>
    <r>
      <t>2-(1-</t>
    </r>
    <r>
      <rPr>
        <sz val="10"/>
        <color rgb="FF000000"/>
        <rFont val="微軟正黑體"/>
        <family val="2"/>
        <charset val="136"/>
      </rPr>
      <t>甲基丙基</t>
    </r>
    <r>
      <rPr>
        <sz val="10"/>
        <color rgb="FF000000"/>
        <rFont val="Times New Roman"/>
        <family val="1"/>
      </rPr>
      <t>)-4,6-</t>
    </r>
    <r>
      <rPr>
        <sz val="10"/>
        <color rgb="FF000000"/>
        <rFont val="微軟正黑體"/>
        <family val="2"/>
        <charset val="136"/>
      </rPr>
      <t>二硝基酚</t>
    </r>
    <r>
      <rPr>
        <sz val="10"/>
        <color rgb="FF000000"/>
        <rFont val="Times New Roman"/>
        <family val="1"/>
      </rPr>
      <t>(</t>
    </r>
    <r>
      <rPr>
        <sz val="10"/>
        <color rgb="FF000000"/>
        <rFont val="微軟正黑體"/>
        <family val="2"/>
        <charset val="136"/>
      </rPr>
      <t>達諾殺</t>
    </r>
    <r>
      <rPr>
        <sz val="10"/>
        <color rgb="FF000000"/>
        <rFont val="Times New Roman"/>
        <family val="1"/>
      </rPr>
      <t>)</t>
    </r>
    <r>
      <rPr>
        <sz val="10"/>
        <color rgb="FF000000"/>
        <rFont val="微軟正黑體"/>
        <family val="2"/>
        <charset val="136"/>
      </rPr>
      <t>＜毒性化學物質第一，三類＞</t>
    </r>
  </si>
  <si>
    <t>B-0312</t>
  </si>
  <si>
    <r>
      <rPr>
        <sz val="10"/>
        <color rgb="FF000000"/>
        <rFont val="微軟正黑體"/>
        <family val="2"/>
        <charset val="136"/>
      </rPr>
      <t>福爾培＜毒性化學物質第三類＞</t>
    </r>
  </si>
  <si>
    <t>B-0313</t>
  </si>
  <si>
    <r>
      <rPr>
        <sz val="10"/>
        <color rgb="FF000000"/>
        <rFont val="微軟正黑體"/>
        <family val="2"/>
        <charset val="136"/>
      </rPr>
      <t>氰化氫＜毒性化學物質第三類＞</t>
    </r>
  </si>
  <si>
    <t>B-0314</t>
  </si>
  <si>
    <r>
      <rPr>
        <sz val="10"/>
        <color rgb="FF000000"/>
        <rFont val="微軟正黑體"/>
        <family val="2"/>
        <charset val="136"/>
      </rPr>
      <t>甲基聯胺＜毒性化學物質第三類＞</t>
    </r>
  </si>
  <si>
    <t>B-0315</t>
  </si>
  <si>
    <r>
      <rPr>
        <sz val="10"/>
        <color rgb="FF000000"/>
        <rFont val="微軟正黑體"/>
        <family val="2"/>
        <charset val="136"/>
      </rPr>
      <t>異氰酸甲脂＜毒性化學物質第三類＞</t>
    </r>
  </si>
  <si>
    <t>B-0316</t>
  </si>
  <si>
    <r>
      <t>2-</t>
    </r>
    <r>
      <rPr>
        <sz val="10"/>
        <color rgb="FF000000"/>
        <rFont val="微軟正黑體"/>
        <family val="2"/>
        <charset val="136"/>
      </rPr>
      <t>奈胺＜毒性化學物質第一，二類＞</t>
    </r>
  </si>
  <si>
    <t>B-0317</t>
  </si>
  <si>
    <r>
      <t>2-</t>
    </r>
    <r>
      <rPr>
        <sz val="10"/>
        <color rgb="FF000000"/>
        <rFont val="微軟正黑體"/>
        <family val="2"/>
        <charset val="136"/>
      </rPr>
      <t>奈胺醋酸鹽＜毒性化學物質第一，二類＞</t>
    </r>
  </si>
  <si>
    <t>B-0318</t>
  </si>
  <si>
    <r>
      <t>2-</t>
    </r>
    <r>
      <rPr>
        <sz val="10"/>
        <color rgb="FF000000"/>
        <rFont val="微軟正黑體"/>
        <family val="2"/>
        <charset val="136"/>
      </rPr>
      <t>奈胺鹽酸鹽＜毒性化學物質第一，　二類＞</t>
    </r>
  </si>
  <si>
    <t>B-0319</t>
  </si>
  <si>
    <r>
      <rPr>
        <sz val="10"/>
        <color rgb="FF000000"/>
        <rFont val="微軟正黑體"/>
        <family val="2"/>
        <charset val="136"/>
      </rPr>
      <t>對硝基聯苯＜毒性化學物質第一，二類＞</t>
    </r>
  </si>
  <si>
    <t>B-0320</t>
  </si>
  <si>
    <r>
      <t>N-</t>
    </r>
    <r>
      <rPr>
        <sz val="10"/>
        <color rgb="FF000000"/>
        <rFont val="微軟正黑體"/>
        <family val="2"/>
        <charset val="136"/>
      </rPr>
      <t>亞硝二甲胺</t>
    </r>
    <r>
      <rPr>
        <sz val="10"/>
        <color rgb="FF000000"/>
        <rFont val="Times New Roman"/>
        <family val="1"/>
      </rPr>
      <t>(</t>
    </r>
    <r>
      <rPr>
        <sz val="10"/>
        <color rgb="FF000000"/>
        <rFont val="微軟正黑體"/>
        <family val="2"/>
        <charset val="136"/>
      </rPr>
      <t>二甲亞硝胺</t>
    </r>
    <r>
      <rPr>
        <sz val="10"/>
        <color rgb="FF000000"/>
        <rFont val="Times New Roman"/>
        <family val="1"/>
      </rPr>
      <t>)</t>
    </r>
    <r>
      <rPr>
        <sz val="10"/>
        <color rgb="FF000000"/>
        <rFont val="微軟正黑體"/>
        <family val="2"/>
        <charset val="136"/>
      </rPr>
      <t>＜毒性化學物質第二類＞</t>
    </r>
  </si>
  <si>
    <t>B-0321</t>
  </si>
  <si>
    <r>
      <rPr>
        <sz val="10"/>
        <color rgb="FF000000"/>
        <rFont val="微軟正黑體"/>
        <family val="2"/>
        <charset val="136"/>
      </rPr>
      <t>光氣＜毒性化學物質第一，三類＞</t>
    </r>
  </si>
  <si>
    <t>B-0322</t>
  </si>
  <si>
    <r>
      <rPr>
        <sz val="10"/>
        <color rgb="FF000000"/>
        <rFont val="微軟正黑體"/>
        <family val="2"/>
        <charset val="136"/>
      </rPr>
      <t>聯苯胺＜毒性化學物質第二類＞</t>
    </r>
  </si>
  <si>
    <t>B-0323</t>
  </si>
  <si>
    <r>
      <rPr>
        <sz val="10"/>
        <color rgb="FF000000"/>
        <rFont val="微軟正黑體"/>
        <family val="2"/>
        <charset val="136"/>
      </rPr>
      <t>聯苯胺醋酸鹽＜毒性化學物質第二類＞</t>
    </r>
  </si>
  <si>
    <t>B-0324</t>
  </si>
  <si>
    <r>
      <rPr>
        <sz val="10"/>
        <color rgb="FF000000"/>
        <rFont val="微軟正黑體"/>
        <family val="2"/>
        <charset val="136"/>
      </rPr>
      <t>聯苯胺硫酸鹽＜毒性化學物質第二類＞</t>
    </r>
  </si>
  <si>
    <t>B-0325</t>
  </si>
  <si>
    <r>
      <rPr>
        <sz val="10"/>
        <color rgb="FF000000"/>
        <rFont val="微軟正黑體"/>
        <family val="2"/>
        <charset val="136"/>
      </rPr>
      <t>聯苯胺二鹽酸鹽＜毒性化學物質第二類＞</t>
    </r>
  </si>
  <si>
    <t>B-0326</t>
  </si>
  <si>
    <r>
      <rPr>
        <sz val="10"/>
        <color rgb="FF000000"/>
        <rFont val="微軟正黑體"/>
        <family val="2"/>
        <charset val="136"/>
      </rPr>
      <t>苯胺＜毒性化學物質第三類＞</t>
    </r>
  </si>
  <si>
    <t>B-0327</t>
  </si>
  <si>
    <r>
      <rPr>
        <sz val="10"/>
        <color rgb="FF000000"/>
        <rFont val="微軟正黑體"/>
        <family val="2"/>
        <charset val="136"/>
      </rPr>
      <t>鄰</t>
    </r>
    <r>
      <rPr>
        <sz val="10"/>
        <color rgb="FF000000"/>
        <rFont val="Times New Roman"/>
        <family val="1"/>
      </rPr>
      <t>-</t>
    </r>
    <r>
      <rPr>
        <sz val="10"/>
        <color rgb="FF000000"/>
        <rFont val="微軟正黑體"/>
        <family val="2"/>
        <charset val="136"/>
      </rPr>
      <t>甲苯胺＜毒性化學物質第一類＞</t>
    </r>
  </si>
  <si>
    <t>B-0328</t>
  </si>
  <si>
    <r>
      <rPr>
        <sz val="10"/>
        <color rgb="FF000000"/>
        <rFont val="微軟正黑體"/>
        <family val="2"/>
        <charset val="136"/>
      </rPr>
      <t>間</t>
    </r>
    <r>
      <rPr>
        <sz val="10"/>
        <color rgb="FF000000"/>
        <rFont val="Times New Roman"/>
        <family val="1"/>
      </rPr>
      <t>-</t>
    </r>
    <r>
      <rPr>
        <sz val="10"/>
        <color rgb="FF000000"/>
        <rFont val="微軟正黑體"/>
        <family val="2"/>
        <charset val="136"/>
      </rPr>
      <t>甲苯胺＜毒性化學物質第一類＞</t>
    </r>
  </si>
  <si>
    <t>B-0329</t>
  </si>
  <si>
    <r>
      <rPr>
        <sz val="10"/>
        <color rgb="FF000000"/>
        <rFont val="微軟正黑體"/>
        <family val="2"/>
        <charset val="136"/>
      </rPr>
      <t>對</t>
    </r>
    <r>
      <rPr>
        <sz val="10"/>
        <color rgb="FF000000"/>
        <rFont val="Times New Roman"/>
        <family val="1"/>
      </rPr>
      <t>-</t>
    </r>
    <r>
      <rPr>
        <sz val="10"/>
        <color rgb="FF000000"/>
        <rFont val="微軟正黑體"/>
        <family val="2"/>
        <charset val="136"/>
      </rPr>
      <t>甲苯胺＜毒性化學物質第一類＞</t>
    </r>
  </si>
  <si>
    <t>B-0330</t>
  </si>
  <si>
    <r>
      <t>1-</t>
    </r>
    <r>
      <rPr>
        <sz val="10"/>
        <color rgb="FF000000"/>
        <rFont val="微軟正黑體"/>
        <family val="2"/>
        <charset val="136"/>
      </rPr>
      <t>奈胺＜毒性化學物質第一類＞</t>
    </r>
  </si>
  <si>
    <t>B-0331</t>
  </si>
  <si>
    <r>
      <rPr>
        <sz val="10"/>
        <color rgb="FF000000"/>
        <rFont val="微軟正黑體"/>
        <family val="2"/>
        <charset val="136"/>
      </rPr>
      <t>二甲氧基聯苯胺＜毒性化學物質第一類＞</t>
    </r>
  </si>
  <si>
    <t>B-0332</t>
  </si>
  <si>
    <r>
      <rPr>
        <sz val="10"/>
        <color rgb="FF000000"/>
        <rFont val="微軟正黑體"/>
        <family val="2"/>
        <charset val="136"/>
      </rPr>
      <t>鄰</t>
    </r>
    <r>
      <rPr>
        <sz val="10"/>
        <color rgb="FF000000"/>
        <rFont val="Times New Roman"/>
        <family val="1"/>
      </rPr>
      <t>-</t>
    </r>
    <r>
      <rPr>
        <sz val="10"/>
        <color rgb="FF000000"/>
        <rFont val="微軟正黑體"/>
        <family val="2"/>
        <charset val="136"/>
      </rPr>
      <t>二甲基聯苯胺＜毒性化學物質第一類＞</t>
    </r>
  </si>
  <si>
    <t>B-0333</t>
  </si>
  <si>
    <r>
      <rPr>
        <sz val="10"/>
        <color rgb="FF000000"/>
        <rFont val="微軟正黑體"/>
        <family val="2"/>
        <charset val="136"/>
      </rPr>
      <t>丙烯醯胺＜毒性化學物質第二，三類＞</t>
    </r>
  </si>
  <si>
    <t>B-0334</t>
  </si>
  <si>
    <r>
      <rPr>
        <sz val="10"/>
        <color rgb="FF000000"/>
        <rFont val="微軟正黑體"/>
        <family val="2"/>
        <charset val="136"/>
      </rPr>
      <t>丙烯睛＜毒性化學物質第一，二類＞</t>
    </r>
  </si>
  <si>
    <t>B-0335</t>
  </si>
  <si>
    <r>
      <rPr>
        <sz val="10"/>
        <color rgb="FF000000"/>
        <rFont val="微軟正黑體"/>
        <family val="2"/>
        <charset val="136"/>
      </rPr>
      <t>環氧乙烷＜毒性化學物質第一，二類＞</t>
    </r>
  </si>
  <si>
    <t>B-0336</t>
  </si>
  <si>
    <r>
      <t>1,3-</t>
    </r>
    <r>
      <rPr>
        <sz val="10"/>
        <color rgb="FF000000"/>
        <rFont val="微軟正黑體"/>
        <family val="2"/>
        <charset val="136"/>
      </rPr>
      <t>丁二烯＜毒性化學物質第二類</t>
    </r>
  </si>
  <si>
    <t>B-0337</t>
  </si>
  <si>
    <r>
      <rPr>
        <sz val="10"/>
        <color rgb="FF000000"/>
        <rFont val="微軟正黑體"/>
        <family val="2"/>
        <charset val="136"/>
      </rPr>
      <t>甲醛＜毒性化學物質第二，三類＞</t>
    </r>
  </si>
  <si>
    <t>B-0338</t>
  </si>
  <si>
    <r>
      <rPr>
        <sz val="10"/>
        <color rgb="FF000000"/>
        <rFont val="微軟正黑體"/>
        <family val="2"/>
        <charset val="136"/>
      </rPr>
      <t>乙二醇乙醚＜毒性化學物質第二類＞</t>
    </r>
  </si>
  <si>
    <t>B-0339</t>
  </si>
  <si>
    <r>
      <rPr>
        <sz val="10"/>
        <color rgb="FF000000"/>
        <rFont val="微軟正黑體"/>
        <family val="2"/>
        <charset val="136"/>
      </rPr>
      <t>乙二醇甲醚＜毒性化學物質第二類＞</t>
    </r>
  </si>
  <si>
    <t>B-0340</t>
  </si>
  <si>
    <r>
      <rPr>
        <sz val="10"/>
        <color rgb="FF000000"/>
        <rFont val="微軟正黑體"/>
        <family val="2"/>
        <charset val="136"/>
      </rPr>
      <t>鄰苯二甲酐＜毒性化學物質第三類＞</t>
    </r>
  </si>
  <si>
    <t>B-0341</t>
  </si>
  <si>
    <r>
      <t>2,4-</t>
    </r>
    <r>
      <rPr>
        <sz val="10"/>
        <color rgb="FF000000"/>
        <rFont val="微軟正黑體"/>
        <family val="2"/>
        <charset val="136"/>
      </rPr>
      <t>二異氰酸甲苯＜毒性化學物質第三類＞</t>
    </r>
  </si>
  <si>
    <t>B-0342</t>
  </si>
  <si>
    <r>
      <rPr>
        <sz val="10"/>
        <color rgb="FF000000"/>
        <rFont val="微軟正黑體"/>
        <family val="2"/>
        <charset val="136"/>
      </rPr>
      <t>硫酸二甲酯＜毒性化學物質第二，三類＞</t>
    </r>
  </si>
  <si>
    <t>B-0343</t>
  </si>
  <si>
    <r>
      <rPr>
        <sz val="10"/>
        <color rgb="FF000000"/>
        <rFont val="微軟正黑體"/>
        <family val="2"/>
        <charset val="136"/>
      </rPr>
      <t>次乙亞胺＜毒性化學物質第二，三類＞</t>
    </r>
  </si>
  <si>
    <t>B-0344</t>
  </si>
  <si>
    <r>
      <rPr>
        <sz val="10"/>
        <color rgb="FF000000"/>
        <rFont val="微軟正黑體"/>
        <family val="2"/>
        <charset val="136"/>
      </rPr>
      <t>二苯駢夫喃＜毒性化學物質第一類＞</t>
    </r>
  </si>
  <si>
    <t>B-0345</t>
  </si>
  <si>
    <r>
      <t>1,4-</t>
    </r>
    <r>
      <rPr>
        <sz val="10"/>
        <color rgb="FF000000"/>
        <rFont val="微軟正黑體"/>
        <family val="2"/>
        <charset val="136"/>
      </rPr>
      <t>二氧陸圜＜毒性化學物質第一類＞</t>
    </r>
  </si>
  <si>
    <t>B-0346</t>
  </si>
  <si>
    <r>
      <t>b-</t>
    </r>
    <r>
      <rPr>
        <sz val="10"/>
        <color rgb="FF000000"/>
        <rFont val="微軟正黑體"/>
        <family val="2"/>
        <charset val="136"/>
      </rPr>
      <t>丙內酯＜毒性化學物質第一類</t>
    </r>
  </si>
  <si>
    <t>B-0347</t>
  </si>
  <si>
    <r>
      <rPr>
        <sz val="10"/>
        <color rgb="FF000000"/>
        <rFont val="微軟正黑體"/>
        <family val="2"/>
        <charset val="136"/>
      </rPr>
      <t>二甲基甲醯胺＜毒性化學物質第二類＞</t>
    </r>
  </si>
  <si>
    <t>B-0348</t>
  </si>
  <si>
    <r>
      <rPr>
        <sz val="10"/>
        <color rgb="FF000000"/>
        <rFont val="微軟正黑體"/>
        <family val="2"/>
        <charset val="136"/>
      </rPr>
      <t>四羰化鎳＜毒性化學物質第二類＞</t>
    </r>
  </si>
  <si>
    <t>B-0349</t>
  </si>
  <si>
    <r>
      <t>1,2-</t>
    </r>
    <r>
      <rPr>
        <sz val="10"/>
        <color rgb="FF000000"/>
        <rFont val="微軟正黑體"/>
        <family val="2"/>
        <charset val="136"/>
      </rPr>
      <t>二苯基聯胺＜毒性化學物質第三類＞</t>
    </r>
  </si>
  <si>
    <t>B-0350</t>
  </si>
  <si>
    <r>
      <rPr>
        <sz val="10"/>
        <color rgb="FF000000"/>
        <rFont val="微軟正黑體"/>
        <family val="2"/>
        <charset val="136"/>
      </rPr>
      <t>蔥＜毒性化學物質第一類＞</t>
    </r>
  </si>
  <si>
    <t>B-0351</t>
  </si>
  <si>
    <r>
      <rPr>
        <sz val="10"/>
        <color rgb="FF000000"/>
        <rFont val="微軟正黑體"/>
        <family val="2"/>
        <charset val="136"/>
      </rPr>
      <t>硝苯＜毒性化學物質第一類＞</t>
    </r>
  </si>
  <si>
    <t>B-0352</t>
  </si>
  <si>
    <r>
      <rPr>
        <sz val="10"/>
        <color rgb="FF000000"/>
        <rFont val="微軟正黑體"/>
        <family val="2"/>
        <charset val="136"/>
      </rPr>
      <t>硫酸乙酯</t>
    </r>
    <r>
      <rPr>
        <sz val="10"/>
        <color rgb="FF000000"/>
        <rFont val="Times New Roman"/>
        <family val="1"/>
      </rPr>
      <t>(</t>
    </r>
    <r>
      <rPr>
        <sz val="10"/>
        <color rgb="FF000000"/>
        <rFont val="微軟正黑體"/>
        <family val="2"/>
        <charset val="136"/>
      </rPr>
      <t>硫酸二乙酯</t>
    </r>
    <r>
      <rPr>
        <sz val="10"/>
        <color rgb="FF000000"/>
        <rFont val="Times New Roman"/>
        <family val="1"/>
      </rPr>
      <t>)</t>
    </r>
    <r>
      <rPr>
        <sz val="10"/>
        <color rgb="FF000000"/>
        <rFont val="微軟正黑體"/>
        <family val="2"/>
        <charset val="136"/>
      </rPr>
      <t>＜毒性化學物質第二類＞</t>
    </r>
  </si>
  <si>
    <t>B-0353</t>
  </si>
  <si>
    <r>
      <rPr>
        <sz val="10"/>
        <color rgb="FF000000"/>
        <rFont val="微軟正黑體"/>
        <family val="2"/>
        <charset val="136"/>
      </rPr>
      <t>六甲基磷酸三胺＜毒性化學物質第二類＞</t>
    </r>
  </si>
  <si>
    <t>B-0354</t>
  </si>
  <si>
    <r>
      <t>N-</t>
    </r>
    <r>
      <rPr>
        <sz val="10"/>
        <color rgb="FF000000"/>
        <rFont val="微軟正黑體"/>
        <family val="2"/>
        <charset val="136"/>
      </rPr>
      <t>亞硝</t>
    </r>
    <r>
      <rPr>
        <sz val="10"/>
        <color rgb="FF000000"/>
        <rFont val="Times New Roman"/>
        <family val="1"/>
      </rPr>
      <t>-</t>
    </r>
    <r>
      <rPr>
        <sz val="10"/>
        <color rgb="FF000000"/>
        <rFont val="微軟正黑體"/>
        <family val="2"/>
        <charset val="136"/>
      </rPr>
      <t>正</t>
    </r>
    <r>
      <rPr>
        <sz val="10"/>
        <color rgb="FF000000"/>
        <rFont val="Times New Roman"/>
        <family val="1"/>
      </rPr>
      <t>-</t>
    </r>
    <r>
      <rPr>
        <sz val="10"/>
        <color rgb="FF000000"/>
        <rFont val="微軟正黑體"/>
        <family val="2"/>
        <charset val="136"/>
      </rPr>
      <t>甲月尿＜毒性化學物質第二類＞</t>
    </r>
  </si>
  <si>
    <t>B-0355</t>
  </si>
  <si>
    <r>
      <t>N-</t>
    </r>
    <r>
      <rPr>
        <sz val="10"/>
        <color rgb="FF000000"/>
        <rFont val="微軟正黑體"/>
        <family val="2"/>
        <charset val="136"/>
      </rPr>
      <t>亞硝二乙胺</t>
    </r>
    <r>
      <rPr>
        <sz val="10"/>
        <color rgb="FF000000"/>
        <rFont val="Times New Roman"/>
        <family val="1"/>
      </rPr>
      <t>(</t>
    </r>
    <r>
      <rPr>
        <sz val="10"/>
        <color rgb="FF000000"/>
        <rFont val="微軟正黑體"/>
        <family val="2"/>
        <charset val="136"/>
      </rPr>
      <t>二乙亞硝胺</t>
    </r>
    <r>
      <rPr>
        <sz val="10"/>
        <color rgb="FF000000"/>
        <rFont val="Times New Roman"/>
        <family val="1"/>
      </rPr>
      <t xml:space="preserve">) </t>
    </r>
    <r>
      <rPr>
        <sz val="10"/>
        <color rgb="FF000000"/>
        <rFont val="微軟正黑體"/>
        <family val="2"/>
        <charset val="136"/>
      </rPr>
      <t>＜毒性化學物質第二類＞</t>
    </r>
  </si>
  <si>
    <t>B-0356</t>
  </si>
  <si>
    <r>
      <rPr>
        <sz val="10"/>
        <color rgb="FF000000"/>
        <rFont val="微軟正黑體"/>
        <family val="2"/>
        <charset val="136"/>
      </rPr>
      <t>炔丙醇</t>
    </r>
    <r>
      <rPr>
        <sz val="10"/>
        <color rgb="FF000000"/>
        <rFont val="Times New Roman"/>
        <family val="1"/>
      </rPr>
      <t>(2-</t>
    </r>
    <r>
      <rPr>
        <sz val="10"/>
        <color rgb="FF000000"/>
        <rFont val="微軟正黑體"/>
        <family val="2"/>
        <charset val="136"/>
      </rPr>
      <t>丙炔</t>
    </r>
    <r>
      <rPr>
        <sz val="10"/>
        <color rgb="FF000000"/>
        <rFont val="Times New Roman"/>
        <family val="1"/>
      </rPr>
      <t>-1-</t>
    </r>
    <r>
      <rPr>
        <sz val="10"/>
        <color rgb="FF000000"/>
        <rFont val="微軟正黑體"/>
        <family val="2"/>
        <charset val="136"/>
      </rPr>
      <t>醇</t>
    </r>
    <r>
      <rPr>
        <sz val="10"/>
        <color rgb="FF000000"/>
        <rFont val="Times New Roman"/>
        <family val="1"/>
      </rPr>
      <t xml:space="preserve">) </t>
    </r>
    <r>
      <rPr>
        <sz val="10"/>
        <color rgb="FF000000"/>
        <rFont val="微軟正黑體"/>
        <family val="2"/>
        <charset val="136"/>
      </rPr>
      <t>＜毒性化學物質第三類＞</t>
    </r>
  </si>
  <si>
    <t>B-0357</t>
  </si>
  <si>
    <r>
      <rPr>
        <sz val="10"/>
        <color rgb="FF000000"/>
        <rFont val="微軟正黑體"/>
        <family val="2"/>
        <charset val="136"/>
      </rPr>
      <t>丙烯亞胺＜毒性化學物質第三類＞</t>
    </r>
  </si>
  <si>
    <t>B-0358</t>
  </si>
  <si>
    <r>
      <rPr>
        <sz val="10"/>
        <color rgb="FF000000"/>
        <rFont val="微軟正黑體"/>
        <family val="2"/>
        <charset val="136"/>
      </rPr>
      <t>氧化三丁錫＜毒性化學物質第一類＞</t>
    </r>
  </si>
  <si>
    <t>B-0359</t>
  </si>
  <si>
    <r>
      <rPr>
        <sz val="10"/>
        <color rgb="FF000000"/>
        <rFont val="微軟正黑體"/>
        <family val="2"/>
        <charset val="136"/>
      </rPr>
      <t>氫氧化三苯錫＜毒性化學物質第一類＞</t>
    </r>
  </si>
  <si>
    <t>B-0360</t>
  </si>
  <si>
    <r>
      <rPr>
        <sz val="10"/>
        <color rgb="FF000000"/>
        <rFont val="微軟正黑體"/>
        <family val="2"/>
        <charset val="136"/>
      </rPr>
      <t>氧化苯乙烯＜毒性化學物質第二類</t>
    </r>
  </si>
  <si>
    <t>B-0361</t>
  </si>
  <si>
    <r>
      <rPr>
        <sz val="10"/>
        <color rgb="FF000000"/>
        <rFont val="微軟正黑體"/>
        <family val="2"/>
        <charset val="136"/>
      </rPr>
      <t>磷化氫＜毒性化學物質第三類＞</t>
    </r>
  </si>
  <si>
    <t>B-0362</t>
  </si>
  <si>
    <r>
      <rPr>
        <sz val="10"/>
        <color rgb="FF000000"/>
        <rFont val="微軟正黑體"/>
        <family val="2"/>
        <charset val="136"/>
      </rPr>
      <t>胺基硫尿＜毒性化學物質第三類＞</t>
    </r>
  </si>
  <si>
    <t>B-0363</t>
  </si>
  <si>
    <r>
      <rPr>
        <sz val="10"/>
        <color rgb="FF000000"/>
        <rFont val="微軟正黑體"/>
        <family val="2"/>
        <charset val="136"/>
      </rPr>
      <t>苯＜毒性化學物質第一，二類＞</t>
    </r>
  </si>
  <si>
    <t>B-0364</t>
  </si>
  <si>
    <r>
      <rPr>
        <sz val="10"/>
        <color rgb="FF000000"/>
        <rFont val="微軟正黑體"/>
        <family val="2"/>
        <charset val="136"/>
      </rPr>
      <t>比啶＜毒性化學物質第一類＞</t>
    </r>
  </si>
  <si>
    <t>B-0365</t>
  </si>
  <si>
    <r>
      <rPr>
        <sz val="10"/>
        <color rgb="FF000000"/>
        <rFont val="微軟正黑體"/>
        <family val="2"/>
        <charset val="136"/>
      </rPr>
      <t>鄰苯二甲酸二辛酯＜毒性化學物質第一類＞</t>
    </r>
  </si>
  <si>
    <t>B-0366</t>
  </si>
  <si>
    <r>
      <rPr>
        <sz val="10"/>
        <color rgb="FF000000"/>
        <rFont val="微軟正黑體"/>
        <family val="2"/>
        <charset val="136"/>
      </rPr>
      <t>壬基酚＜毒性化學物質第一類＞</t>
    </r>
  </si>
  <si>
    <t>B-0367</t>
  </si>
  <si>
    <r>
      <rPr>
        <sz val="10"/>
        <color rgb="FF000000"/>
        <rFont val="微軟正黑體"/>
        <family val="2"/>
        <charset val="136"/>
      </rPr>
      <t>壬基酚聚乙氧基醇＜毒性化學物質第一類＞</t>
    </r>
  </si>
  <si>
    <t>B-0368</t>
  </si>
  <si>
    <r>
      <rPr>
        <sz val="10"/>
        <color rgb="FF000000"/>
        <rFont val="微軟正黑體"/>
        <family val="2"/>
        <charset val="136"/>
      </rPr>
      <t>鄰苯二甲酸二</t>
    </r>
    <r>
      <rPr>
        <sz val="10"/>
        <color rgb="FF000000"/>
        <rFont val="Times New Roman"/>
        <family val="1"/>
      </rPr>
      <t>(2-</t>
    </r>
    <r>
      <rPr>
        <sz val="10"/>
        <color rgb="FF000000"/>
        <rFont val="微軟正黑體"/>
        <family val="2"/>
        <charset val="136"/>
      </rPr>
      <t>乙基己基</t>
    </r>
    <r>
      <rPr>
        <sz val="10"/>
        <color rgb="FF000000"/>
        <rFont val="Times New Roman"/>
        <family val="1"/>
      </rPr>
      <t>)</t>
    </r>
    <r>
      <rPr>
        <sz val="10"/>
        <color rgb="FF000000"/>
        <rFont val="微軟正黑體"/>
        <family val="2"/>
        <charset val="136"/>
      </rPr>
      <t>酯＜毒性化學物質第四類＞</t>
    </r>
  </si>
  <si>
    <t>B-0369</t>
  </si>
  <si>
    <r>
      <rPr>
        <sz val="10"/>
        <color rgb="FF000000"/>
        <rFont val="微軟正黑體"/>
        <family val="2"/>
        <charset val="136"/>
      </rPr>
      <t>鄰苯二甲酸二丁酯＜毒性化學物質第四類＞</t>
    </r>
  </si>
  <si>
    <t>B-0370</t>
  </si>
  <si>
    <r>
      <rPr>
        <sz val="10"/>
        <color rgb="FF000000"/>
        <rFont val="微軟正黑體"/>
        <family val="2"/>
        <charset val="136"/>
      </rPr>
      <t>鄰苯二甲酸丁基苯甲酯＜毒性化學物質第一類＞</t>
    </r>
  </si>
  <si>
    <t>B-0371</t>
  </si>
  <si>
    <r>
      <rPr>
        <sz val="10"/>
        <color rgb="FF000000"/>
        <rFont val="微軟正黑體"/>
        <family val="2"/>
        <charset val="136"/>
      </rPr>
      <t>鄰苯二甲酸二異壬酯＜毒性化學物質第一類＞</t>
    </r>
  </si>
  <si>
    <t>B-0372</t>
  </si>
  <si>
    <r>
      <rPr>
        <sz val="10"/>
        <color rgb="FF000000"/>
        <rFont val="微軟正黑體"/>
        <family val="2"/>
        <charset val="136"/>
      </rPr>
      <t>鄰苯二甲酸二異癸酯＜毒性化學物質第一類＞</t>
    </r>
  </si>
  <si>
    <t>B-0373</t>
  </si>
  <si>
    <r>
      <rPr>
        <sz val="10"/>
        <color rgb="FF000000"/>
        <rFont val="微軟正黑體"/>
        <family val="2"/>
        <charset val="136"/>
      </rPr>
      <t>鄰苯二甲酸二乙酯＜毒性化學物質第一類＞</t>
    </r>
  </si>
  <si>
    <t>B-0374</t>
  </si>
  <si>
    <r>
      <rPr>
        <sz val="10"/>
        <color rgb="FF000000"/>
        <rFont val="微軟正黑體"/>
        <family val="2"/>
        <charset val="136"/>
      </rPr>
      <t>鄰苯二甲酸二甲酯＜毒性化學物質第一類＞</t>
    </r>
  </si>
  <si>
    <t>B-0375</t>
  </si>
  <si>
    <r>
      <rPr>
        <sz val="10"/>
        <color rgb="FF000000"/>
        <rFont val="微軟正黑體"/>
        <family val="2"/>
        <charset val="136"/>
      </rPr>
      <t>甲醯胺＜毒性化學物質第一、二類＞</t>
    </r>
  </si>
  <si>
    <t>B-0376</t>
  </si>
  <si>
    <r>
      <rPr>
        <sz val="10"/>
        <color rgb="FF000000"/>
        <rFont val="微軟正黑體"/>
        <family val="2"/>
        <charset val="136"/>
      </rPr>
      <t>經核准聲明廢棄之鄰苯二甲酸二異丁酯</t>
    </r>
  </si>
  <si>
    <t>B-0399</t>
  </si>
  <si>
    <t>C-0101</t>
  </si>
  <si>
    <r>
      <rPr>
        <sz val="10"/>
        <color rgb="FF000000"/>
        <rFont val="微軟正黑體"/>
        <family val="2"/>
        <charset val="136"/>
      </rPr>
      <t>汞及其化合物</t>
    </r>
    <r>
      <rPr>
        <sz val="10"/>
        <color rgb="FF000000"/>
        <rFont val="Times New Roman"/>
        <family val="1"/>
      </rPr>
      <t>(</t>
    </r>
    <r>
      <rPr>
        <sz val="10"/>
        <color rgb="FF000000"/>
        <rFont val="微軟正黑體"/>
        <family val="2"/>
        <charset val="136"/>
      </rPr>
      <t>總汞</t>
    </r>
    <r>
      <rPr>
        <sz val="10"/>
        <color rgb="FF000000"/>
        <rFont val="Times New Roman"/>
        <family val="1"/>
      </rPr>
      <t>)</t>
    </r>
  </si>
  <si>
    <t>C-0102</t>
  </si>
  <si>
    <r>
      <rPr>
        <sz val="10"/>
        <color rgb="FF000000"/>
        <rFont val="微軟正黑體"/>
        <family val="2"/>
        <charset val="136"/>
      </rPr>
      <t>鉛及其化合物</t>
    </r>
    <r>
      <rPr>
        <sz val="10"/>
        <color rgb="FF000000"/>
        <rFont val="Times New Roman"/>
        <family val="1"/>
      </rPr>
      <t>(</t>
    </r>
    <r>
      <rPr>
        <sz val="10"/>
        <color rgb="FF000000"/>
        <rFont val="微軟正黑體"/>
        <family val="2"/>
        <charset val="136"/>
      </rPr>
      <t>總鉛</t>
    </r>
    <r>
      <rPr>
        <sz val="10"/>
        <color rgb="FF000000"/>
        <rFont val="Times New Roman"/>
        <family val="1"/>
      </rPr>
      <t>)</t>
    </r>
  </si>
  <si>
    <t>C-0103</t>
  </si>
  <si>
    <r>
      <rPr>
        <sz val="10"/>
        <color rgb="FF000000"/>
        <rFont val="微軟正黑體"/>
        <family val="2"/>
        <charset val="136"/>
      </rPr>
      <t>鎘及其化合物</t>
    </r>
    <r>
      <rPr>
        <sz val="10"/>
        <color rgb="FF000000"/>
        <rFont val="Times New Roman"/>
        <family val="1"/>
      </rPr>
      <t>(</t>
    </r>
    <r>
      <rPr>
        <sz val="10"/>
        <color rgb="FF000000"/>
        <rFont val="微軟正黑體"/>
        <family val="2"/>
        <charset val="136"/>
      </rPr>
      <t>總鎘</t>
    </r>
    <r>
      <rPr>
        <sz val="10"/>
        <color rgb="FF000000"/>
        <rFont val="Times New Roman"/>
        <family val="1"/>
      </rPr>
      <t>)</t>
    </r>
  </si>
  <si>
    <t>C-0104</t>
  </si>
  <si>
    <r>
      <rPr>
        <sz val="10"/>
        <color rgb="FF000000"/>
        <rFont val="微軟正黑體"/>
        <family val="2"/>
        <charset val="136"/>
      </rPr>
      <t>鉻及其化合物</t>
    </r>
    <r>
      <rPr>
        <sz val="10"/>
        <color rgb="FF000000"/>
        <rFont val="Times New Roman"/>
        <family val="1"/>
      </rPr>
      <t>(</t>
    </r>
    <r>
      <rPr>
        <sz val="10"/>
        <color rgb="FF000000"/>
        <rFont val="微軟正黑體"/>
        <family val="2"/>
        <charset val="136"/>
      </rPr>
      <t>總鉻</t>
    </r>
    <r>
      <rPr>
        <sz val="10"/>
        <color rgb="FF000000"/>
        <rFont val="Times New Roman"/>
        <family val="1"/>
      </rPr>
      <t>)(</t>
    </r>
    <r>
      <rPr>
        <sz val="10"/>
        <color rgb="FF000000"/>
        <rFont val="微軟正黑體"/>
        <family val="2"/>
        <charset val="136"/>
      </rPr>
      <t>不包含製造或使用動物皮革程序所產生之廢皮粉、皮屑及皮塊</t>
    </r>
    <r>
      <rPr>
        <sz val="10"/>
        <color rgb="FF000000"/>
        <rFont val="Times New Roman"/>
        <family val="1"/>
      </rPr>
      <t>)</t>
    </r>
  </si>
  <si>
    <t>C-0105</t>
  </si>
  <si>
    <r>
      <rPr>
        <sz val="10"/>
        <color rgb="FF000000"/>
        <rFont val="微軟正黑體"/>
        <family val="2"/>
        <charset val="136"/>
      </rPr>
      <t>六價鉻化合物</t>
    </r>
  </si>
  <si>
    <t>C-0106</t>
  </si>
  <si>
    <r>
      <rPr>
        <sz val="10"/>
        <color rgb="FF000000"/>
        <rFont val="微軟正黑體"/>
        <family val="2"/>
        <charset val="136"/>
      </rPr>
      <t>砷及其化合物</t>
    </r>
    <r>
      <rPr>
        <sz val="10"/>
        <color rgb="FF000000"/>
        <rFont val="Times New Roman"/>
        <family val="1"/>
      </rPr>
      <t>(</t>
    </r>
    <r>
      <rPr>
        <sz val="10"/>
        <color rgb="FF000000"/>
        <rFont val="微軟正黑體"/>
        <family val="2"/>
        <charset val="136"/>
      </rPr>
      <t>總砷</t>
    </r>
    <r>
      <rPr>
        <sz val="10"/>
        <color rgb="FF000000"/>
        <rFont val="Times New Roman"/>
        <family val="1"/>
      </rPr>
      <t>)</t>
    </r>
  </si>
  <si>
    <t>C-0107</t>
  </si>
  <si>
    <r>
      <rPr>
        <sz val="10"/>
        <color rgb="FF000000"/>
        <rFont val="微軟正黑體"/>
        <family val="2"/>
        <charset val="136"/>
      </rPr>
      <t>銀及其化合物</t>
    </r>
    <r>
      <rPr>
        <sz val="10"/>
        <color rgb="FF000000"/>
        <rFont val="Times New Roman"/>
        <family val="1"/>
      </rPr>
      <t>(</t>
    </r>
    <r>
      <rPr>
        <sz val="10"/>
        <color rgb="FF000000"/>
        <rFont val="微軟正黑體"/>
        <family val="2"/>
        <charset val="136"/>
      </rPr>
      <t>總銀</t>
    </r>
    <r>
      <rPr>
        <sz val="10"/>
        <color rgb="FF000000"/>
        <rFont val="Times New Roman"/>
        <family val="1"/>
      </rPr>
      <t>) (</t>
    </r>
    <r>
      <rPr>
        <sz val="10"/>
        <color rgb="FF000000"/>
        <rFont val="微軟正黑體"/>
        <family val="2"/>
        <charset val="136"/>
      </rPr>
      <t>僅限攝影沖洗及照相製版之廢顯影液</t>
    </r>
    <r>
      <rPr>
        <sz val="10"/>
        <color rgb="FF000000"/>
        <rFont val="Times New Roman"/>
        <family val="1"/>
      </rPr>
      <t>)</t>
    </r>
  </si>
  <si>
    <t>C-0108</t>
  </si>
  <si>
    <r>
      <rPr>
        <sz val="10"/>
        <color rgb="FF000000"/>
        <rFont val="微軟正黑體"/>
        <family val="2"/>
        <charset val="136"/>
      </rPr>
      <t>銀及其化合物</t>
    </r>
    <r>
      <rPr>
        <sz val="10"/>
        <color rgb="FF000000"/>
        <rFont val="Times New Roman"/>
        <family val="1"/>
      </rPr>
      <t>(</t>
    </r>
    <r>
      <rPr>
        <sz val="10"/>
        <color rgb="FF000000"/>
        <rFont val="微軟正黑體"/>
        <family val="2"/>
        <charset val="136"/>
      </rPr>
      <t>總銀</t>
    </r>
    <r>
      <rPr>
        <sz val="10"/>
        <color rgb="FF000000"/>
        <rFont val="Times New Roman"/>
        <family val="1"/>
      </rPr>
      <t>) (</t>
    </r>
    <r>
      <rPr>
        <sz val="10"/>
        <color rgb="FF000000"/>
        <rFont val="微軟正黑體"/>
        <family val="2"/>
        <charset val="136"/>
      </rPr>
      <t>僅限攝影沖洗及照相製版廢顯影液以外廢液</t>
    </r>
    <r>
      <rPr>
        <sz val="10"/>
        <color rgb="FF000000"/>
        <rFont val="Times New Roman"/>
        <family val="1"/>
      </rPr>
      <t>)</t>
    </r>
  </si>
  <si>
    <t>C-0109</t>
  </si>
  <si>
    <r>
      <rPr>
        <sz val="10"/>
        <color rgb="FF000000"/>
        <rFont val="微軟正黑體"/>
        <family val="2"/>
        <charset val="136"/>
      </rPr>
      <t>硒及其化合物</t>
    </r>
    <r>
      <rPr>
        <sz val="10"/>
        <color rgb="FF000000"/>
        <rFont val="Times New Roman"/>
        <family val="1"/>
      </rPr>
      <t>(</t>
    </r>
    <r>
      <rPr>
        <sz val="10"/>
        <color rgb="FF000000"/>
        <rFont val="微軟正黑體"/>
        <family val="2"/>
        <charset val="136"/>
      </rPr>
      <t>總硒</t>
    </r>
    <r>
      <rPr>
        <sz val="10"/>
        <color rgb="FF000000"/>
        <rFont val="Times New Roman"/>
        <family val="1"/>
      </rPr>
      <t>)</t>
    </r>
  </si>
  <si>
    <t>C-0110</t>
  </si>
  <si>
    <r>
      <rPr>
        <sz val="10"/>
        <color rgb="FF000000"/>
        <rFont val="微軟正黑體"/>
        <family val="2"/>
        <charset val="136"/>
      </rPr>
      <t>銅及其化合物</t>
    </r>
    <r>
      <rPr>
        <sz val="10"/>
        <color rgb="FF000000"/>
        <rFont val="Times New Roman"/>
        <family val="1"/>
      </rPr>
      <t>(</t>
    </r>
    <r>
      <rPr>
        <sz val="10"/>
        <color rgb="FF000000"/>
        <rFont val="微軟正黑體"/>
        <family val="2"/>
        <charset val="136"/>
      </rPr>
      <t>總銅</t>
    </r>
    <r>
      <rPr>
        <sz val="10"/>
        <color rgb="FF000000"/>
        <rFont val="Times New Roman"/>
        <family val="1"/>
      </rPr>
      <t>)(</t>
    </r>
    <r>
      <rPr>
        <sz val="10"/>
        <color rgb="FF000000"/>
        <rFont val="微軟正黑體"/>
        <family val="2"/>
        <charset val="136"/>
      </rPr>
      <t>僅限廢觸媒、集塵灰、廢液、污泥、濾材、焚化飛灰或底渣</t>
    </r>
    <r>
      <rPr>
        <sz val="10"/>
        <color rgb="FF000000"/>
        <rFont val="Times New Roman"/>
        <family val="1"/>
      </rPr>
      <t>)</t>
    </r>
  </si>
  <si>
    <t>C-0111</t>
  </si>
  <si>
    <r>
      <rPr>
        <sz val="10"/>
        <color rgb="FF000000"/>
        <rFont val="微軟正黑體"/>
        <family val="2"/>
        <charset val="136"/>
      </rPr>
      <t>鋇及其化合物</t>
    </r>
    <r>
      <rPr>
        <sz val="10"/>
        <color rgb="FF000000"/>
        <rFont val="Times New Roman"/>
        <family val="1"/>
      </rPr>
      <t>(</t>
    </r>
    <r>
      <rPr>
        <sz val="10"/>
        <color rgb="FF000000"/>
        <rFont val="微軟正黑體"/>
        <family val="2"/>
        <charset val="136"/>
      </rPr>
      <t>總鋇</t>
    </r>
    <r>
      <rPr>
        <sz val="10"/>
        <color rgb="FF000000"/>
        <rFont val="Times New Roman"/>
        <family val="1"/>
      </rPr>
      <t>)</t>
    </r>
  </si>
  <si>
    <t>C-0119</t>
  </si>
  <si>
    <r>
      <rPr>
        <sz val="10"/>
        <color rgb="FF000000"/>
        <rFont val="微軟正黑體"/>
        <family val="2"/>
        <charset val="136"/>
      </rPr>
      <t>其他含有毒重金屬且超過溶出標準之混合廢棄物</t>
    </r>
  </si>
  <si>
    <t>C-0120</t>
  </si>
  <si>
    <r>
      <t>2,3,7,8-</t>
    </r>
    <r>
      <rPr>
        <sz val="10"/>
        <color rgb="FF000000"/>
        <rFont val="微軟正黑體"/>
        <family val="2"/>
        <charset val="136"/>
      </rPr>
      <t>氯化戴奧辛及夫喃同源物</t>
    </r>
  </si>
  <si>
    <t>C-0121</t>
  </si>
  <si>
    <r>
      <rPr>
        <sz val="10"/>
        <color rgb="FF000000"/>
        <rFont val="微軟正黑體"/>
        <family val="2"/>
        <charset val="136"/>
      </rPr>
      <t>有機氯劑農藥</t>
    </r>
  </si>
  <si>
    <t>C-0122</t>
  </si>
  <si>
    <r>
      <rPr>
        <sz val="10"/>
        <color rgb="FF000000"/>
        <rFont val="微軟正黑體"/>
        <family val="2"/>
        <charset val="136"/>
      </rPr>
      <t>四氯化碳</t>
    </r>
    <r>
      <rPr>
        <sz val="10"/>
        <color rgb="FF000000"/>
        <rFont val="Times New Roman"/>
        <family val="1"/>
      </rPr>
      <t>(</t>
    </r>
    <r>
      <rPr>
        <sz val="10"/>
        <color rgb="FF000000"/>
        <rFont val="微軟正黑體"/>
        <family val="2"/>
        <charset val="136"/>
      </rPr>
      <t>廢棄物</t>
    </r>
    <r>
      <rPr>
        <sz val="10"/>
        <color rgb="FF000000"/>
        <rFont val="Times New Roman"/>
        <family val="1"/>
      </rPr>
      <t>)</t>
    </r>
  </si>
  <si>
    <t>C-0123</t>
  </si>
  <si>
    <r>
      <rPr>
        <sz val="10"/>
        <color rgb="FF000000"/>
        <rFont val="微軟正黑體"/>
        <family val="2"/>
        <charset val="136"/>
      </rPr>
      <t>氯苯</t>
    </r>
    <r>
      <rPr>
        <sz val="10"/>
        <color rgb="FF000000"/>
        <rFont val="Times New Roman"/>
        <family val="1"/>
      </rPr>
      <t>(</t>
    </r>
    <r>
      <rPr>
        <sz val="10"/>
        <color rgb="FF000000"/>
        <rFont val="微軟正黑體"/>
        <family val="2"/>
        <charset val="136"/>
      </rPr>
      <t>廢棄物</t>
    </r>
    <r>
      <rPr>
        <sz val="10"/>
        <color rgb="FF000000"/>
        <rFont val="Times New Roman"/>
        <family val="1"/>
      </rPr>
      <t>)</t>
    </r>
  </si>
  <si>
    <t>C-0124</t>
  </si>
  <si>
    <r>
      <rPr>
        <sz val="10"/>
        <color rgb="FF000000"/>
        <rFont val="微軟正黑體"/>
        <family val="2"/>
        <charset val="136"/>
      </rPr>
      <t>氯仿</t>
    </r>
  </si>
  <si>
    <t>C-0125</t>
  </si>
  <si>
    <r>
      <t>1,4-</t>
    </r>
    <r>
      <rPr>
        <sz val="10"/>
        <color rgb="FF000000"/>
        <rFont val="微軟正黑體"/>
        <family val="2"/>
        <charset val="136"/>
      </rPr>
      <t>二氯苯</t>
    </r>
  </si>
  <si>
    <t>C-0126</t>
  </si>
  <si>
    <r>
      <t>1,2-</t>
    </r>
    <r>
      <rPr>
        <sz val="10"/>
        <color rgb="FF000000"/>
        <rFont val="微軟正黑體"/>
        <family val="2"/>
        <charset val="136"/>
      </rPr>
      <t>二氯乙烷</t>
    </r>
    <r>
      <rPr>
        <sz val="10"/>
        <color rgb="FF000000"/>
        <rFont val="Times New Roman"/>
        <family val="1"/>
      </rPr>
      <t>(</t>
    </r>
    <r>
      <rPr>
        <sz val="10"/>
        <color rgb="FF000000"/>
        <rFont val="微軟正黑體"/>
        <family val="2"/>
        <charset val="136"/>
      </rPr>
      <t>廢棄物</t>
    </r>
    <r>
      <rPr>
        <sz val="10"/>
        <color rgb="FF000000"/>
        <rFont val="Times New Roman"/>
        <family val="1"/>
      </rPr>
      <t>)</t>
    </r>
  </si>
  <si>
    <t>C-0127</t>
  </si>
  <si>
    <r>
      <t>1.1-</t>
    </r>
    <r>
      <rPr>
        <sz val="10"/>
        <color rgb="FF000000"/>
        <rFont val="微軟正黑體"/>
        <family val="2"/>
        <charset val="136"/>
      </rPr>
      <t>二氯乙烯</t>
    </r>
  </si>
  <si>
    <t>C-0128</t>
  </si>
  <si>
    <r>
      <rPr>
        <sz val="10"/>
        <color rgb="FF000000"/>
        <rFont val="微軟正黑體"/>
        <family val="2"/>
        <charset val="136"/>
      </rPr>
      <t>六氯</t>
    </r>
    <r>
      <rPr>
        <sz val="10"/>
        <color rgb="FF000000"/>
        <rFont val="Times New Roman"/>
        <family val="1"/>
      </rPr>
      <t>-1,3-</t>
    </r>
    <r>
      <rPr>
        <sz val="10"/>
        <color rgb="FF000000"/>
        <rFont val="微軟正黑體"/>
        <family val="2"/>
        <charset val="136"/>
      </rPr>
      <t>丁二烯</t>
    </r>
  </si>
  <si>
    <t>C-0129</t>
  </si>
  <si>
    <r>
      <rPr>
        <sz val="10"/>
        <color rgb="FF000000"/>
        <rFont val="微軟正黑體"/>
        <family val="2"/>
        <charset val="136"/>
      </rPr>
      <t>六氯苯</t>
    </r>
    <r>
      <rPr>
        <sz val="10"/>
        <color rgb="FF000000"/>
        <rFont val="Times New Roman"/>
        <family val="1"/>
      </rPr>
      <t>(</t>
    </r>
    <r>
      <rPr>
        <sz val="10"/>
        <color rgb="FF000000"/>
        <rFont val="微軟正黑體"/>
        <family val="2"/>
        <charset val="136"/>
      </rPr>
      <t>廢棄物</t>
    </r>
    <r>
      <rPr>
        <sz val="10"/>
        <color rgb="FF000000"/>
        <rFont val="Times New Roman"/>
        <family val="1"/>
      </rPr>
      <t>)</t>
    </r>
  </si>
  <si>
    <t>C-0130</t>
  </si>
  <si>
    <r>
      <rPr>
        <sz val="10"/>
        <color rgb="FF000000"/>
        <rFont val="微軟正黑體"/>
        <family val="2"/>
        <charset val="136"/>
      </rPr>
      <t>六氯乙烷</t>
    </r>
    <r>
      <rPr>
        <sz val="10"/>
        <color rgb="FF000000"/>
        <rFont val="Times New Roman"/>
        <family val="1"/>
      </rPr>
      <t>(</t>
    </r>
    <r>
      <rPr>
        <sz val="10"/>
        <color rgb="FF000000"/>
        <rFont val="微軟正黑體"/>
        <family val="2"/>
        <charset val="136"/>
      </rPr>
      <t>廢棄物</t>
    </r>
    <r>
      <rPr>
        <sz val="10"/>
        <color rgb="FF000000"/>
        <rFont val="Times New Roman"/>
        <family val="1"/>
      </rPr>
      <t>)</t>
    </r>
  </si>
  <si>
    <t>C-0131</t>
  </si>
  <si>
    <r>
      <rPr>
        <sz val="10"/>
        <color rgb="FF000000"/>
        <rFont val="微軟正黑體"/>
        <family val="2"/>
        <charset val="136"/>
      </rPr>
      <t>五氯酚</t>
    </r>
  </si>
  <si>
    <t>C-0132</t>
  </si>
  <si>
    <r>
      <rPr>
        <sz val="10"/>
        <color rgb="FF000000"/>
        <rFont val="微軟正黑體"/>
        <family val="2"/>
        <charset val="136"/>
      </rPr>
      <t>四氯乙烯</t>
    </r>
    <r>
      <rPr>
        <sz val="10"/>
        <color rgb="FF000000"/>
        <rFont val="Times New Roman"/>
        <family val="1"/>
      </rPr>
      <t>(</t>
    </r>
    <r>
      <rPr>
        <sz val="10"/>
        <color rgb="FF000000"/>
        <rFont val="微軟正黑體"/>
        <family val="2"/>
        <charset val="136"/>
      </rPr>
      <t>廢棄物</t>
    </r>
    <r>
      <rPr>
        <sz val="10"/>
        <color rgb="FF000000"/>
        <rFont val="Times New Roman"/>
        <family val="1"/>
      </rPr>
      <t>)</t>
    </r>
  </si>
  <si>
    <t>C-0133</t>
  </si>
  <si>
    <r>
      <rPr>
        <sz val="10"/>
        <color rgb="FF000000"/>
        <rFont val="微軟正黑體"/>
        <family val="2"/>
        <charset val="136"/>
      </rPr>
      <t>三氯乙烯</t>
    </r>
    <r>
      <rPr>
        <sz val="10"/>
        <color rgb="FF000000"/>
        <rFont val="Times New Roman"/>
        <family val="1"/>
      </rPr>
      <t>(</t>
    </r>
    <r>
      <rPr>
        <sz val="10"/>
        <color rgb="FF000000"/>
        <rFont val="微軟正黑體"/>
        <family val="2"/>
        <charset val="136"/>
      </rPr>
      <t>廢棄物</t>
    </r>
    <r>
      <rPr>
        <sz val="10"/>
        <color rgb="FF000000"/>
        <rFont val="Times New Roman"/>
        <family val="1"/>
      </rPr>
      <t>)</t>
    </r>
  </si>
  <si>
    <t>C-0134</t>
  </si>
  <si>
    <r>
      <t>2,4,5-</t>
    </r>
    <r>
      <rPr>
        <sz val="10"/>
        <color rgb="FF000000"/>
        <rFont val="微軟正黑體"/>
        <family val="2"/>
        <charset val="136"/>
      </rPr>
      <t>三氯酚</t>
    </r>
  </si>
  <si>
    <t>C-0135</t>
  </si>
  <si>
    <r>
      <t>2,4,6-</t>
    </r>
    <r>
      <rPr>
        <sz val="10"/>
        <color rgb="FF000000"/>
        <rFont val="微軟正黑體"/>
        <family val="2"/>
        <charset val="136"/>
      </rPr>
      <t>三氯酚</t>
    </r>
  </si>
  <si>
    <t>C-0136</t>
  </si>
  <si>
    <r>
      <rPr>
        <sz val="10"/>
        <color rgb="FF000000"/>
        <rFont val="微軟正黑體"/>
        <family val="2"/>
        <charset val="136"/>
      </rPr>
      <t>氯乙烯</t>
    </r>
    <r>
      <rPr>
        <sz val="10"/>
        <color rgb="FF000000"/>
        <rFont val="Times New Roman"/>
        <family val="1"/>
      </rPr>
      <t>(</t>
    </r>
    <r>
      <rPr>
        <sz val="10"/>
        <color rgb="FF000000"/>
        <rFont val="微軟正黑體"/>
        <family val="2"/>
        <charset val="136"/>
      </rPr>
      <t>廢棄物</t>
    </r>
    <r>
      <rPr>
        <sz val="10"/>
        <color rgb="FF000000"/>
        <rFont val="Times New Roman"/>
        <family val="1"/>
      </rPr>
      <t>)</t>
    </r>
  </si>
  <si>
    <t>C-0137</t>
  </si>
  <si>
    <r>
      <t>2,4-</t>
    </r>
    <r>
      <rPr>
        <sz val="10"/>
        <color rgb="FF000000"/>
        <rFont val="微軟正黑體"/>
        <family val="2"/>
        <charset val="136"/>
      </rPr>
      <t>二氯苯氧乙酸</t>
    </r>
  </si>
  <si>
    <t>C-0138</t>
  </si>
  <si>
    <r>
      <t>2-(2,4,5</t>
    </r>
    <r>
      <rPr>
        <sz val="10"/>
        <color rgb="FF000000"/>
        <rFont val="微軟正黑體"/>
        <family val="2"/>
        <charset val="136"/>
      </rPr>
      <t>三氯酚丙酸</t>
    </r>
    <r>
      <rPr>
        <sz val="10"/>
        <color rgb="FF000000"/>
        <rFont val="Times New Roman"/>
        <family val="1"/>
      </rPr>
      <t>)</t>
    </r>
  </si>
  <si>
    <t>C-0149</t>
  </si>
  <si>
    <r>
      <rPr>
        <sz val="10"/>
        <color rgb="FF000000"/>
        <rFont val="微軟正黑體"/>
        <family val="2"/>
        <charset val="136"/>
      </rPr>
      <t>其他含有機氯污染物且超過溶出標準之混合廢棄物</t>
    </r>
  </si>
  <si>
    <t>C-0150</t>
  </si>
  <si>
    <r>
      <rPr>
        <sz val="10"/>
        <color rgb="FF000000"/>
        <rFont val="微軟正黑體"/>
        <family val="2"/>
        <charset val="136"/>
      </rPr>
      <t>有機磷劑農藥</t>
    </r>
  </si>
  <si>
    <t>C-0151</t>
  </si>
  <si>
    <r>
      <rPr>
        <sz val="10"/>
        <color rgb="FF000000"/>
        <rFont val="微軟正黑體"/>
        <family val="2"/>
        <charset val="136"/>
      </rPr>
      <t>氨基甲酸鹽農藥</t>
    </r>
  </si>
  <si>
    <t>C-0152</t>
  </si>
  <si>
    <r>
      <rPr>
        <sz val="10"/>
        <color rgb="FF000000"/>
        <rFont val="微軟正黑體"/>
        <family val="2"/>
        <charset val="136"/>
      </rPr>
      <t>苯</t>
    </r>
    <r>
      <rPr>
        <sz val="10"/>
        <color rgb="FF000000"/>
        <rFont val="Times New Roman"/>
        <family val="1"/>
      </rPr>
      <t>(</t>
    </r>
    <r>
      <rPr>
        <sz val="10"/>
        <color rgb="FF000000"/>
        <rFont val="微軟正黑體"/>
        <family val="2"/>
        <charset val="136"/>
      </rPr>
      <t>廢棄物</t>
    </r>
    <r>
      <rPr>
        <sz val="10"/>
        <color rgb="FF000000"/>
        <rFont val="Times New Roman"/>
        <family val="1"/>
      </rPr>
      <t>)</t>
    </r>
  </si>
  <si>
    <t>C-0156</t>
  </si>
  <si>
    <r>
      <rPr>
        <sz val="10"/>
        <color rgb="FF000000"/>
        <rFont val="微軟正黑體"/>
        <family val="2"/>
        <charset val="136"/>
      </rPr>
      <t>丁酮</t>
    </r>
    <r>
      <rPr>
        <sz val="10"/>
        <color rgb="FF000000"/>
        <rFont val="Times New Roman"/>
        <family val="1"/>
      </rPr>
      <t>(</t>
    </r>
    <r>
      <rPr>
        <sz val="10"/>
        <color rgb="FF000000"/>
        <rFont val="微軟正黑體"/>
        <family val="2"/>
        <charset val="136"/>
      </rPr>
      <t>廢棄物</t>
    </r>
    <r>
      <rPr>
        <sz val="10"/>
        <color rgb="FF000000"/>
        <rFont val="Times New Roman"/>
        <family val="1"/>
      </rPr>
      <t>)</t>
    </r>
  </si>
  <si>
    <t>C-0157</t>
  </si>
  <si>
    <r>
      <rPr>
        <sz val="10"/>
        <color rgb="FF000000"/>
        <rFont val="微軟正黑體"/>
        <family val="2"/>
        <charset val="136"/>
      </rPr>
      <t>比啶</t>
    </r>
  </si>
  <si>
    <t>C-0158</t>
  </si>
  <si>
    <r>
      <t>2,4-</t>
    </r>
    <r>
      <rPr>
        <sz val="10"/>
        <color rgb="FF000000"/>
        <rFont val="微軟正黑體"/>
        <family val="2"/>
        <charset val="136"/>
      </rPr>
      <t>二硝基甲苯</t>
    </r>
  </si>
  <si>
    <t>C-0159</t>
  </si>
  <si>
    <r>
      <rPr>
        <sz val="10"/>
        <color rgb="FF000000"/>
        <rFont val="微軟正黑體"/>
        <family val="2"/>
        <charset val="136"/>
      </rPr>
      <t>總甲酚</t>
    </r>
  </si>
  <si>
    <t>C-0160</t>
  </si>
  <si>
    <r>
      <rPr>
        <sz val="10"/>
        <color rgb="FF000000"/>
        <rFont val="微軟正黑體"/>
        <family val="2"/>
        <charset val="136"/>
      </rPr>
      <t>硝基苯</t>
    </r>
    <r>
      <rPr>
        <sz val="10"/>
        <color rgb="FF000000"/>
        <rFont val="Times New Roman"/>
        <family val="1"/>
      </rPr>
      <t>(</t>
    </r>
    <r>
      <rPr>
        <sz val="10"/>
        <color rgb="FF000000"/>
        <rFont val="微軟正黑體"/>
        <family val="2"/>
        <charset val="136"/>
      </rPr>
      <t>廢棄物</t>
    </r>
    <r>
      <rPr>
        <sz val="10"/>
        <color rgb="FF000000"/>
        <rFont val="Times New Roman"/>
        <family val="1"/>
      </rPr>
      <t>)</t>
    </r>
  </si>
  <si>
    <t>C-0169</t>
  </si>
  <si>
    <r>
      <rPr>
        <sz val="10"/>
        <color rgb="FF000000"/>
        <rFont val="微軟正黑體"/>
        <family val="2"/>
        <charset val="136"/>
      </rPr>
      <t>有機化合物且超過溶出標準之混合廢棄物</t>
    </r>
  </si>
  <si>
    <t>C-0170</t>
  </si>
  <si>
    <r>
      <rPr>
        <sz val="10"/>
        <color rgb="FF000000"/>
        <rFont val="微軟正黑體"/>
        <family val="2"/>
        <charset val="136"/>
      </rPr>
      <t>鉛蓄電池</t>
    </r>
    <r>
      <rPr>
        <sz val="10"/>
        <color rgb="FF000000"/>
        <rFont val="Times New Roman"/>
        <family val="1"/>
      </rPr>
      <t>(</t>
    </r>
    <r>
      <rPr>
        <sz val="10"/>
        <color rgb="FF000000"/>
        <rFont val="微軟正黑體"/>
        <family val="2"/>
        <charset val="136"/>
      </rPr>
      <t>非屬公告應回收廢棄物者</t>
    </r>
    <r>
      <rPr>
        <sz val="10"/>
        <color rgb="FF000000"/>
        <rFont val="Times New Roman"/>
        <family val="1"/>
      </rPr>
      <t>)</t>
    </r>
  </si>
  <si>
    <t>C-0171</t>
  </si>
  <si>
    <r>
      <rPr>
        <sz val="10"/>
        <color rgb="FF000000"/>
        <rFont val="微軟正黑體"/>
        <family val="2"/>
        <charset val="136"/>
      </rPr>
      <t>含鎘電池</t>
    </r>
  </si>
  <si>
    <t>C-0172</t>
  </si>
  <si>
    <r>
      <rPr>
        <sz val="10"/>
        <color rgb="FF000000"/>
        <rFont val="微軟正黑體"/>
        <family val="2"/>
        <charset val="136"/>
      </rPr>
      <t>含汞之廢照明光源（燈管、燈泡）</t>
    </r>
    <r>
      <rPr>
        <sz val="10"/>
        <color rgb="FF000000"/>
        <rFont val="Times New Roman"/>
        <family val="1"/>
      </rPr>
      <t>(</t>
    </r>
    <r>
      <rPr>
        <sz val="10"/>
        <color rgb="FF000000"/>
        <rFont val="微軟正黑體"/>
        <family val="2"/>
        <charset val="136"/>
      </rPr>
      <t>非屬公告應回收廢棄物者</t>
    </r>
    <r>
      <rPr>
        <sz val="10"/>
        <color rgb="FF000000"/>
        <rFont val="Times New Roman"/>
        <family val="1"/>
      </rPr>
      <t>)</t>
    </r>
    <r>
      <rPr>
        <sz val="10"/>
        <color rgb="FF000000"/>
        <rFont val="微軟正黑體"/>
        <family val="2"/>
        <charset val="136"/>
      </rPr>
      <t>，且乾基每公斤汞濃度低於二百六十毫克者</t>
    </r>
  </si>
  <si>
    <t>C-0173</t>
  </si>
  <si>
    <r>
      <rPr>
        <sz val="10"/>
        <color rgb="FF000000"/>
        <rFont val="微軟正黑體"/>
        <family val="2"/>
        <charset val="136"/>
      </rPr>
      <t>含汞之廢照明光源（燈管、燈泡）</t>
    </r>
    <r>
      <rPr>
        <sz val="10"/>
        <color rgb="FF000000"/>
        <rFont val="Times New Roman"/>
        <family val="1"/>
      </rPr>
      <t>(</t>
    </r>
    <r>
      <rPr>
        <sz val="10"/>
        <color rgb="FF000000"/>
        <rFont val="微軟正黑體"/>
        <family val="2"/>
        <charset val="136"/>
      </rPr>
      <t>非屬公告應回收廢棄物者</t>
    </r>
    <r>
      <rPr>
        <sz val="10"/>
        <color rgb="FF000000"/>
        <rFont val="Times New Roman"/>
        <family val="1"/>
      </rPr>
      <t xml:space="preserve">) </t>
    </r>
    <r>
      <rPr>
        <sz val="10"/>
        <color rgb="FF000000"/>
        <rFont val="微軟正黑體"/>
        <family val="2"/>
        <charset val="136"/>
      </rPr>
      <t>，且乾基每公斤汞濃度達二百六十毫克以上者</t>
    </r>
  </si>
  <si>
    <t>C-0199</t>
  </si>
  <si>
    <r>
      <rPr>
        <sz val="10"/>
        <color rgb="FF000000"/>
        <rFont val="微軟正黑體"/>
        <family val="2"/>
        <charset val="136"/>
      </rPr>
      <t>其他經中央主管機關公告之物質及溶出試驗標準</t>
    </r>
  </si>
  <si>
    <t>C-0201</t>
  </si>
  <si>
    <r>
      <rPr>
        <sz val="10"/>
        <color rgb="FF000000"/>
        <rFont val="微軟正黑體"/>
        <family val="2"/>
        <charset val="136"/>
      </rPr>
      <t>廢液</t>
    </r>
    <r>
      <rPr>
        <sz val="10"/>
        <color rgb="FF000000"/>
        <rFont val="Times New Roman"/>
        <family val="1"/>
      </rPr>
      <t>pH</t>
    </r>
    <r>
      <rPr>
        <sz val="10"/>
        <color rgb="FF000000"/>
        <rFont val="微軟正黑體"/>
        <family val="2"/>
        <charset val="136"/>
      </rPr>
      <t>值大</t>
    </r>
    <r>
      <rPr>
        <sz val="10"/>
        <color rgb="FF000000"/>
        <rFont val="Times New Roman"/>
        <family val="1"/>
      </rPr>
      <t>(</t>
    </r>
    <r>
      <rPr>
        <sz val="10"/>
        <color rgb="FF000000"/>
        <rFont val="微軟正黑體"/>
        <family val="2"/>
        <charset val="136"/>
      </rPr>
      <t>等</t>
    </r>
    <r>
      <rPr>
        <sz val="10"/>
        <color rgb="FF000000"/>
        <rFont val="Times New Roman"/>
        <family val="1"/>
      </rPr>
      <t>)</t>
    </r>
    <r>
      <rPr>
        <sz val="10"/>
        <color rgb="FF000000"/>
        <rFont val="微軟正黑體"/>
        <family val="2"/>
        <charset val="136"/>
      </rPr>
      <t>於</t>
    </r>
    <r>
      <rPr>
        <sz val="10"/>
        <color rgb="FF000000"/>
        <rFont val="Times New Roman"/>
        <family val="1"/>
      </rPr>
      <t>12.5</t>
    </r>
  </si>
  <si>
    <t>C-0202</t>
  </si>
  <si>
    <r>
      <rPr>
        <sz val="10"/>
        <color rgb="FF000000"/>
        <rFont val="微軟正黑體"/>
        <family val="2"/>
        <charset val="136"/>
      </rPr>
      <t>廢液</t>
    </r>
    <r>
      <rPr>
        <sz val="10"/>
        <color rgb="FF000000"/>
        <rFont val="Times New Roman"/>
        <family val="1"/>
      </rPr>
      <t>pH</t>
    </r>
    <r>
      <rPr>
        <sz val="10"/>
        <color rgb="FF000000"/>
        <rFont val="微軟正黑體"/>
        <family val="2"/>
        <charset val="136"/>
      </rPr>
      <t>值小</t>
    </r>
    <r>
      <rPr>
        <sz val="10"/>
        <color rgb="FF000000"/>
        <rFont val="Times New Roman"/>
        <family val="1"/>
      </rPr>
      <t>(</t>
    </r>
    <r>
      <rPr>
        <sz val="10"/>
        <color rgb="FF000000"/>
        <rFont val="微軟正黑體"/>
        <family val="2"/>
        <charset val="136"/>
      </rPr>
      <t>等</t>
    </r>
    <r>
      <rPr>
        <sz val="10"/>
        <color rgb="FF000000"/>
        <rFont val="Times New Roman"/>
        <family val="1"/>
      </rPr>
      <t>)</t>
    </r>
    <r>
      <rPr>
        <sz val="10"/>
        <color rgb="FF000000"/>
        <rFont val="微軟正黑體"/>
        <family val="2"/>
        <charset val="136"/>
      </rPr>
      <t>於</t>
    </r>
    <r>
      <rPr>
        <sz val="10"/>
        <color rgb="FF000000"/>
        <rFont val="Times New Roman"/>
        <family val="1"/>
      </rPr>
      <t>2.0</t>
    </r>
  </si>
  <si>
    <t>C-0203</t>
  </si>
  <si>
    <r>
      <rPr>
        <sz val="10"/>
        <color rgb="FF000000"/>
        <rFont val="微軟正黑體"/>
        <family val="2"/>
        <charset val="136"/>
      </rPr>
      <t>廢液在</t>
    </r>
    <r>
      <rPr>
        <sz val="10"/>
        <color rgb="FF000000"/>
        <rFont val="Times New Roman"/>
        <family val="1"/>
      </rPr>
      <t>55</t>
    </r>
    <r>
      <rPr>
        <sz val="10"/>
        <color rgb="FF000000"/>
        <rFont val="微軟正黑體"/>
        <family val="2"/>
        <charset val="136"/>
      </rPr>
      <t>℃時對鋼</t>
    </r>
    <r>
      <rPr>
        <sz val="10"/>
        <color rgb="FF000000"/>
        <rFont val="Times New Roman"/>
        <family val="1"/>
      </rPr>
      <t>(S20C)</t>
    </r>
    <r>
      <rPr>
        <sz val="10"/>
        <color rgb="FF000000"/>
        <rFont val="微軟正黑體"/>
        <family val="2"/>
        <charset val="136"/>
      </rPr>
      <t>之腐蝕速率每超過</t>
    </r>
    <r>
      <rPr>
        <sz val="10"/>
        <color rgb="FF000000"/>
        <rFont val="Times New Roman"/>
        <family val="1"/>
      </rPr>
      <t>6.35</t>
    </r>
    <r>
      <rPr>
        <sz val="10"/>
        <color rgb="FF000000"/>
        <rFont val="微軟正黑體"/>
        <family val="2"/>
        <charset val="136"/>
      </rPr>
      <t>毫米</t>
    </r>
    <r>
      <rPr>
        <sz val="10"/>
        <color rgb="FF000000"/>
        <rFont val="Times New Roman"/>
        <family val="1"/>
      </rPr>
      <t>/</t>
    </r>
    <r>
      <rPr>
        <sz val="10"/>
        <color rgb="FF000000"/>
        <rFont val="微軟正黑體"/>
        <family val="2"/>
        <charset val="136"/>
      </rPr>
      <t>年者</t>
    </r>
  </si>
  <si>
    <t>C-0204</t>
  </si>
  <si>
    <r>
      <rPr>
        <sz val="10"/>
        <color rgb="FF000000"/>
        <rFont val="微軟正黑體"/>
        <family val="2"/>
        <charset val="136"/>
      </rPr>
      <t>固體廢棄物之溶液</t>
    </r>
    <r>
      <rPr>
        <sz val="10"/>
        <color rgb="FF000000"/>
        <rFont val="Times New Roman"/>
        <family val="1"/>
      </rPr>
      <t>pH</t>
    </r>
    <r>
      <rPr>
        <sz val="10"/>
        <color rgb="FF000000"/>
        <rFont val="微軟正黑體"/>
        <family val="2"/>
        <charset val="136"/>
      </rPr>
      <t>值大</t>
    </r>
    <r>
      <rPr>
        <sz val="10"/>
        <color rgb="FF000000"/>
        <rFont val="Times New Roman"/>
        <family val="1"/>
      </rPr>
      <t>(</t>
    </r>
    <r>
      <rPr>
        <sz val="10"/>
        <color rgb="FF000000"/>
        <rFont val="微軟正黑體"/>
        <family val="2"/>
        <charset val="136"/>
      </rPr>
      <t>等</t>
    </r>
    <r>
      <rPr>
        <sz val="10"/>
        <color rgb="FF000000"/>
        <rFont val="Times New Roman"/>
        <family val="1"/>
      </rPr>
      <t>)</t>
    </r>
    <r>
      <rPr>
        <sz val="10"/>
        <color rgb="FF000000"/>
        <rFont val="微軟正黑體"/>
        <family val="2"/>
        <charset val="136"/>
      </rPr>
      <t>於</t>
    </r>
    <r>
      <rPr>
        <sz val="10"/>
        <color rgb="FF000000"/>
        <rFont val="Times New Roman"/>
        <family val="1"/>
      </rPr>
      <t>12.5</t>
    </r>
  </si>
  <si>
    <t>C-0205</t>
  </si>
  <si>
    <r>
      <rPr>
        <sz val="10"/>
        <color rgb="FF000000"/>
        <rFont val="微軟正黑體"/>
        <family val="2"/>
        <charset val="136"/>
      </rPr>
      <t>固體廢棄物之溶液</t>
    </r>
    <r>
      <rPr>
        <sz val="10"/>
        <color rgb="FF000000"/>
        <rFont val="Times New Roman"/>
        <family val="1"/>
      </rPr>
      <t>pH</t>
    </r>
    <r>
      <rPr>
        <sz val="10"/>
        <color rgb="FF000000"/>
        <rFont val="微軟正黑體"/>
        <family val="2"/>
        <charset val="136"/>
      </rPr>
      <t>值小於或等於</t>
    </r>
    <r>
      <rPr>
        <sz val="10"/>
        <color rgb="FF000000"/>
        <rFont val="Times New Roman"/>
        <family val="1"/>
      </rPr>
      <t>2.0</t>
    </r>
  </si>
  <si>
    <t>C-0206</t>
  </si>
  <si>
    <r>
      <rPr>
        <sz val="10"/>
        <color rgb="FF000000"/>
        <rFont val="微軟正黑體"/>
        <family val="2"/>
        <charset val="136"/>
      </rPr>
      <t>固體廢棄物之溶液在</t>
    </r>
    <r>
      <rPr>
        <sz val="10"/>
        <color rgb="FF000000"/>
        <rFont val="Times New Roman"/>
        <family val="1"/>
      </rPr>
      <t>55</t>
    </r>
    <r>
      <rPr>
        <sz val="10"/>
        <color rgb="FF000000"/>
        <rFont val="微軟正黑體"/>
        <family val="2"/>
        <charset val="136"/>
      </rPr>
      <t>℃時對鋼</t>
    </r>
    <r>
      <rPr>
        <sz val="10"/>
        <color rgb="FF000000"/>
        <rFont val="Times New Roman"/>
        <family val="1"/>
      </rPr>
      <t>(S20C)</t>
    </r>
    <r>
      <rPr>
        <sz val="10"/>
        <color rgb="FF000000"/>
        <rFont val="微軟正黑體"/>
        <family val="2"/>
        <charset val="136"/>
      </rPr>
      <t>之腐蝕速率每超過</t>
    </r>
    <r>
      <rPr>
        <sz val="10"/>
        <color rgb="FF000000"/>
        <rFont val="Times New Roman"/>
        <family val="1"/>
      </rPr>
      <t>6.35</t>
    </r>
    <r>
      <rPr>
        <sz val="10"/>
        <color rgb="FF000000"/>
        <rFont val="微軟正黑體"/>
        <family val="2"/>
        <charset val="136"/>
      </rPr>
      <t>毫米</t>
    </r>
    <r>
      <rPr>
        <sz val="10"/>
        <color rgb="FF000000"/>
        <rFont val="Times New Roman"/>
        <family val="1"/>
      </rPr>
      <t>/</t>
    </r>
    <r>
      <rPr>
        <sz val="10"/>
        <color rgb="FF000000"/>
        <rFont val="微軟正黑體"/>
        <family val="2"/>
        <charset val="136"/>
      </rPr>
      <t>年者</t>
    </r>
  </si>
  <si>
    <t>C-0299</t>
  </si>
  <si>
    <r>
      <rPr>
        <sz val="10"/>
        <color rgb="FF000000"/>
        <rFont val="微軟正黑體"/>
        <family val="2"/>
        <charset val="136"/>
      </rPr>
      <t>其他腐蝕性事業廢棄物混合物</t>
    </r>
  </si>
  <si>
    <t>C-0301</t>
  </si>
  <si>
    <r>
      <rPr>
        <sz val="10"/>
        <color rgb="FF000000"/>
        <rFont val="微軟正黑體"/>
        <family val="2"/>
        <charset val="136"/>
      </rPr>
      <t>廢液閃火點小於</t>
    </r>
    <r>
      <rPr>
        <sz val="10"/>
        <color rgb="FF000000"/>
        <rFont val="Times New Roman"/>
        <family val="1"/>
      </rPr>
      <t>60</t>
    </r>
    <r>
      <rPr>
        <sz val="10"/>
        <color rgb="FF000000"/>
        <rFont val="微軟正黑體"/>
        <family val="2"/>
        <charset val="136"/>
      </rPr>
      <t>℃（不包含乙醇體積濃度小於</t>
    </r>
    <r>
      <rPr>
        <sz val="10"/>
        <color rgb="FF000000"/>
        <rFont val="Times New Roman"/>
        <family val="1"/>
      </rPr>
      <t>24%</t>
    </r>
    <r>
      <rPr>
        <sz val="10"/>
        <color rgb="FF000000"/>
        <rFont val="微軟正黑體"/>
        <family val="2"/>
        <charset val="136"/>
      </rPr>
      <t>之酒類廢棄物）</t>
    </r>
  </si>
  <si>
    <t>C-0302</t>
  </si>
  <si>
    <r>
      <rPr>
        <sz val="10"/>
        <color rgb="FF000000"/>
        <rFont val="微軟正黑體"/>
        <family val="2"/>
        <charset val="136"/>
      </rPr>
      <t>固體廢棄物於常溫常壓可因摩擦、吸水或自發性化學反應而起火燃燒引起危害者</t>
    </r>
  </si>
  <si>
    <t>C-0303</t>
  </si>
  <si>
    <r>
      <rPr>
        <sz val="10"/>
        <color rgb="FF000000"/>
        <rFont val="微軟正黑體"/>
        <family val="2"/>
        <charset val="136"/>
      </rPr>
      <t>可直接釋出氧，激發物質燃燒之廢強氧化劑</t>
    </r>
  </si>
  <si>
    <t>C-0399</t>
  </si>
  <si>
    <r>
      <rPr>
        <sz val="10"/>
        <color rgb="FF000000"/>
        <rFont val="微軟正黑體"/>
        <family val="2"/>
        <charset val="136"/>
      </rPr>
      <t>其他易燃性事業廢棄物混合物</t>
    </r>
  </si>
  <si>
    <t>C-0401</t>
  </si>
  <si>
    <r>
      <rPr>
        <sz val="10"/>
        <color rgb="FF000000"/>
        <rFont val="微軟正黑體"/>
        <family val="2"/>
        <charset val="136"/>
      </rPr>
      <t>常溫常壓下易產生爆炸者</t>
    </r>
  </si>
  <si>
    <t>C-0402</t>
  </si>
  <si>
    <r>
      <rPr>
        <sz val="10"/>
        <color rgb="FF000000"/>
        <rFont val="微軟正黑體"/>
        <family val="2"/>
        <charset val="136"/>
      </rPr>
      <t>含氰化物其</t>
    </r>
    <r>
      <rPr>
        <sz val="10"/>
        <color rgb="FF000000"/>
        <rFont val="Times New Roman"/>
        <family val="1"/>
      </rPr>
      <t>pH</t>
    </r>
    <r>
      <rPr>
        <sz val="10"/>
        <color rgb="FF000000"/>
        <rFont val="微軟正黑體"/>
        <family val="2"/>
        <charset val="136"/>
      </rPr>
      <t>值於</t>
    </r>
    <r>
      <rPr>
        <sz val="10"/>
        <color rgb="FF000000"/>
        <rFont val="Times New Roman"/>
        <family val="1"/>
      </rPr>
      <t>2.0</t>
    </r>
    <r>
      <rPr>
        <sz val="10"/>
        <color rgb="FF000000"/>
        <rFont val="微軟正黑體"/>
        <family val="2"/>
        <charset val="136"/>
      </rPr>
      <t>～</t>
    </r>
    <r>
      <rPr>
        <sz val="10"/>
        <color rgb="FF000000"/>
        <rFont val="Times New Roman"/>
        <family val="1"/>
      </rPr>
      <t>12.5</t>
    </r>
    <r>
      <rPr>
        <sz val="10"/>
        <color rgb="FF000000"/>
        <rFont val="微軟正黑體"/>
        <family val="2"/>
        <charset val="136"/>
      </rPr>
      <t>間會產生</t>
    </r>
    <r>
      <rPr>
        <sz val="10"/>
        <color rgb="FF000000"/>
        <rFont val="Times New Roman"/>
        <family val="1"/>
      </rPr>
      <t>250 mg HCN/kg</t>
    </r>
    <r>
      <rPr>
        <sz val="10"/>
        <color rgb="FF000000"/>
        <rFont val="微軟正黑體"/>
        <family val="2"/>
        <charset val="136"/>
      </rPr>
      <t>以上之有毒氣體者</t>
    </r>
  </si>
  <si>
    <t>C-0403</t>
  </si>
  <si>
    <r>
      <rPr>
        <sz val="10"/>
        <color rgb="FF000000"/>
        <rFont val="微軟正黑體"/>
        <family val="2"/>
        <charset val="136"/>
      </rPr>
      <t>硫化物</t>
    </r>
    <r>
      <rPr>
        <sz val="10"/>
        <color rgb="FF000000"/>
        <rFont val="Times New Roman"/>
        <family val="1"/>
      </rPr>
      <t>pH</t>
    </r>
    <r>
      <rPr>
        <sz val="10"/>
        <color rgb="FF000000"/>
        <rFont val="微軟正黑體"/>
        <family val="2"/>
        <charset val="136"/>
      </rPr>
      <t>值於</t>
    </r>
    <r>
      <rPr>
        <sz val="10"/>
        <color rgb="FF000000"/>
        <rFont val="Times New Roman"/>
        <family val="1"/>
      </rPr>
      <t>2.0~12.5</t>
    </r>
    <r>
      <rPr>
        <sz val="10"/>
        <color rgb="FF000000"/>
        <rFont val="微軟正黑體"/>
        <family val="2"/>
        <charset val="136"/>
      </rPr>
      <t>間會產生</t>
    </r>
    <r>
      <rPr>
        <sz val="10"/>
        <color rgb="FF000000"/>
        <rFont val="Times New Roman"/>
        <family val="1"/>
      </rPr>
      <t>500 mg H2S/kg</t>
    </r>
    <r>
      <rPr>
        <sz val="10"/>
        <color rgb="FF000000"/>
        <rFont val="微軟正黑體"/>
        <family val="2"/>
        <charset val="136"/>
      </rPr>
      <t>以上之有毒氣體者</t>
    </r>
  </si>
  <si>
    <t>C-0404</t>
  </si>
  <si>
    <r>
      <rPr>
        <sz val="10"/>
        <color rgb="FF000000"/>
        <rFont val="微軟正黑體"/>
        <family val="2"/>
        <charset val="136"/>
      </rPr>
      <t>與水混合會產生劇烈反應或爆炸之物質或其混合物</t>
    </r>
    <r>
      <rPr>
        <sz val="10"/>
        <color rgb="FF000000"/>
        <rFont val="Times New Roman"/>
        <family val="1"/>
      </rPr>
      <t>(C-0401~C-0403</t>
    </r>
    <r>
      <rPr>
        <sz val="10"/>
        <color rgb="FF000000"/>
        <rFont val="微軟正黑體"/>
        <family val="2"/>
        <charset val="136"/>
      </rPr>
      <t>、</t>
    </r>
    <r>
      <rPr>
        <sz val="10"/>
        <color rgb="FF000000"/>
        <rFont val="Times New Roman"/>
        <family val="1"/>
      </rPr>
      <t>C-0405</t>
    </r>
    <r>
      <rPr>
        <sz val="10"/>
        <color rgb="FF000000"/>
        <rFont val="微軟正黑體"/>
        <family val="2"/>
        <charset val="136"/>
      </rPr>
      <t>除外</t>
    </r>
    <r>
      <rPr>
        <sz val="10"/>
        <color rgb="FF000000"/>
        <rFont val="Times New Roman"/>
        <family val="1"/>
      </rPr>
      <t>)</t>
    </r>
  </si>
  <si>
    <t>C-0405</t>
  </si>
  <si>
    <r>
      <rPr>
        <sz val="10"/>
        <color rgb="FF000000"/>
        <rFont val="微軟正黑體"/>
        <family val="2"/>
        <charset val="136"/>
      </rPr>
      <t>硝化甘油廢棄物</t>
    </r>
  </si>
  <si>
    <t>C-0499</t>
  </si>
  <si>
    <r>
      <rPr>
        <sz val="10"/>
        <color rgb="FF000000"/>
        <rFont val="微軟正黑體"/>
        <family val="2"/>
        <charset val="136"/>
      </rPr>
      <t>其他反應性事業廢棄物混合物</t>
    </r>
  </si>
  <si>
    <t>C-0501</t>
  </si>
  <si>
    <r>
      <rPr>
        <sz val="10"/>
        <color rgb="FF000000"/>
        <rFont val="微軟正黑體"/>
        <family val="2"/>
        <charset val="136"/>
      </rPr>
      <t>廢棄之微生物培養物、菌株及相關生物製品</t>
    </r>
  </si>
  <si>
    <t>C-0502</t>
  </si>
  <si>
    <r>
      <rPr>
        <sz val="10"/>
        <color rgb="FF000000"/>
        <rFont val="微軟正黑體"/>
        <family val="2"/>
        <charset val="136"/>
      </rPr>
      <t>病理廢棄物</t>
    </r>
  </si>
  <si>
    <t>C-0503</t>
  </si>
  <si>
    <r>
      <rPr>
        <sz val="10"/>
        <color rgb="FF000000"/>
        <rFont val="微軟正黑體"/>
        <family val="2"/>
        <charset val="136"/>
      </rPr>
      <t>血液廢棄物</t>
    </r>
  </si>
  <si>
    <t>C-0504</t>
  </si>
  <si>
    <r>
      <rPr>
        <sz val="10"/>
        <color rgb="FF000000"/>
        <rFont val="微軟正黑體"/>
        <family val="2"/>
        <charset val="136"/>
      </rPr>
      <t>廢尖銳器具</t>
    </r>
  </si>
  <si>
    <t>C-0505</t>
  </si>
  <si>
    <r>
      <rPr>
        <sz val="10"/>
        <color rgb="FF000000"/>
        <rFont val="微軟正黑體"/>
        <family val="2"/>
        <charset val="136"/>
      </rPr>
      <t>受污染動物屍體、殘肢及墊料</t>
    </r>
  </si>
  <si>
    <t>C-0506</t>
  </si>
  <si>
    <r>
      <rPr>
        <sz val="10"/>
        <color rgb="FF000000"/>
        <rFont val="微軟正黑體"/>
        <family val="2"/>
        <charset val="136"/>
      </rPr>
      <t>手術或驗屍廢棄物</t>
    </r>
  </si>
  <si>
    <t>C-0507</t>
  </si>
  <si>
    <r>
      <rPr>
        <sz val="10"/>
        <color rgb="FF000000"/>
        <rFont val="微軟正黑體"/>
        <family val="2"/>
        <charset val="136"/>
      </rPr>
      <t>實驗室廢棄物</t>
    </r>
  </si>
  <si>
    <t>C-0508</t>
  </si>
  <si>
    <r>
      <rPr>
        <sz val="10"/>
        <color rgb="FF000000"/>
        <rFont val="微軟正黑體"/>
        <family val="2"/>
        <charset val="136"/>
      </rPr>
      <t>透析廢棄物</t>
    </r>
  </si>
  <si>
    <t>C-0509</t>
  </si>
  <si>
    <r>
      <rPr>
        <sz val="10"/>
        <color rgb="FF000000"/>
        <rFont val="微軟正黑體"/>
        <family val="2"/>
        <charset val="136"/>
      </rPr>
      <t>隔離廢棄物</t>
    </r>
  </si>
  <si>
    <t>C-0510</t>
  </si>
  <si>
    <r>
      <rPr>
        <sz val="10"/>
        <color rgb="FF000000"/>
        <rFont val="微軟正黑體"/>
        <family val="2"/>
        <charset val="136"/>
      </rPr>
      <t>其他經中央主管機關會商中央目的事業主管機關認定對人體或環境具危害性，並經公告者</t>
    </r>
  </si>
  <si>
    <t>C-0511</t>
  </si>
  <si>
    <r>
      <rPr>
        <sz val="10"/>
        <color rgb="FF000000"/>
        <rFont val="微軟正黑體"/>
        <family val="2"/>
        <charset val="136"/>
      </rPr>
      <t>受血液及體液污染廢棄物</t>
    </r>
  </si>
  <si>
    <t>C-0512</t>
  </si>
  <si>
    <r>
      <rPr>
        <sz val="10"/>
        <color rgb="FF000000"/>
        <rFont val="微軟正黑體"/>
        <family val="2"/>
        <charset val="136"/>
      </rPr>
      <t>基因毒性廢棄物</t>
    </r>
  </si>
  <si>
    <t>C-0513</t>
  </si>
  <si>
    <r>
      <rPr>
        <sz val="10"/>
        <color rgb="FF000000"/>
        <rFont val="微軟正黑體"/>
        <family val="2"/>
        <charset val="136"/>
      </rPr>
      <t>感染性廢棄物（病理、血液、受污染動物屍體、殘肢及墊料類）</t>
    </r>
  </si>
  <si>
    <t>C-0514</t>
  </si>
  <si>
    <r>
      <rPr>
        <sz val="10"/>
        <color rgb="FF000000"/>
        <rFont val="微軟正黑體"/>
        <family val="2"/>
        <charset val="136"/>
      </rPr>
      <t>感染性廢棄物（遭污染物品或器具類）</t>
    </r>
  </si>
  <si>
    <t>C-0599</t>
  </si>
  <si>
    <r>
      <rPr>
        <sz val="10"/>
        <color rgb="FF000000"/>
        <rFont val="微軟正黑體"/>
        <family val="2"/>
        <charset val="136"/>
      </rPr>
      <t>感染性廢棄物混合物</t>
    </r>
  </si>
  <si>
    <t>C-0701</t>
  </si>
  <si>
    <r>
      <rPr>
        <sz val="10"/>
        <color rgb="FF000000"/>
        <rFont val="微軟正黑體"/>
        <family val="2"/>
        <charset val="136"/>
      </rPr>
      <t>石綿及其製品廢棄物（其定義須依照有害事業廢棄物認定標準）</t>
    </r>
  </si>
  <si>
    <t>C-0801</t>
  </si>
  <si>
    <r>
      <rPr>
        <sz val="10"/>
        <color rgb="FF000000"/>
        <rFont val="微軟正黑體"/>
        <family val="2"/>
        <charset val="136"/>
      </rPr>
      <t>含多氯聯苯之廢電容器其重量在百萬分之五十以上</t>
    </r>
  </si>
  <si>
    <t>C-0802</t>
  </si>
  <si>
    <r>
      <rPr>
        <sz val="10"/>
        <color rgb="FF000000"/>
        <rFont val="微軟正黑體"/>
        <family val="2"/>
        <charset val="136"/>
      </rPr>
      <t>含多氯聯苯之廢變壓器其重量在百萬分之五十以上</t>
    </r>
  </si>
  <si>
    <t>C-0803</t>
  </si>
  <si>
    <r>
      <rPr>
        <sz val="10"/>
        <color rgb="FF000000"/>
        <rFont val="微軟正黑體"/>
        <family val="2"/>
        <charset val="136"/>
      </rPr>
      <t>含多氯聯苯之廢油其重量在百萬分之五十以上</t>
    </r>
  </si>
  <si>
    <t>C-0899</t>
  </si>
  <si>
    <r>
      <rPr>
        <sz val="10"/>
        <color rgb="FF000000"/>
        <rFont val="微軟正黑體"/>
        <family val="2"/>
        <charset val="136"/>
      </rPr>
      <t>其他含多氯聯苯之廢棄物其重量在百萬分之五十以上之廢棄物</t>
    </r>
  </si>
  <si>
    <t>C-9999</t>
  </si>
  <si>
    <r>
      <rPr>
        <sz val="10"/>
        <color rgb="FF000000"/>
        <rFont val="微軟正黑體"/>
        <family val="2"/>
        <charset val="136"/>
      </rPr>
      <t>其他有害特性認定之廢棄物</t>
    </r>
  </si>
  <si>
    <t>D-0101</t>
  </si>
  <si>
    <r>
      <rPr>
        <sz val="10"/>
        <color rgb="FF000000"/>
        <rFont val="微軟正黑體"/>
        <family val="2"/>
        <charset val="136"/>
      </rPr>
      <t>動物性廢渣</t>
    </r>
  </si>
  <si>
    <t>D-0102</t>
  </si>
  <si>
    <r>
      <rPr>
        <sz val="10"/>
        <color rgb="FF000000"/>
        <rFont val="微軟正黑體"/>
        <family val="2"/>
        <charset val="136"/>
      </rPr>
      <t>植物性廢渣</t>
    </r>
  </si>
  <si>
    <t>D-0103</t>
  </si>
  <si>
    <r>
      <rPr>
        <sz val="10"/>
        <color rgb="FF000000"/>
        <rFont val="微軟正黑體"/>
        <family val="2"/>
        <charset val="136"/>
      </rPr>
      <t>動物屍體</t>
    </r>
  </si>
  <si>
    <t>D-0104</t>
  </si>
  <si>
    <r>
      <rPr>
        <sz val="10"/>
        <color rgb="FF000000"/>
        <rFont val="微軟正黑體"/>
        <family val="2"/>
        <charset val="136"/>
      </rPr>
      <t>水肥或糞尿等廢棄物</t>
    </r>
  </si>
  <si>
    <t>D-0199</t>
  </si>
  <si>
    <r>
      <rPr>
        <sz val="10"/>
        <color rgb="FF000000"/>
        <rFont val="微軟正黑體"/>
        <family val="2"/>
        <charset val="136"/>
      </rPr>
      <t>動植物性殘渣混合物</t>
    </r>
  </si>
  <si>
    <t>D-0201</t>
  </si>
  <si>
    <r>
      <rPr>
        <sz val="10"/>
        <color rgb="FF000000"/>
        <rFont val="微軟正黑體"/>
        <family val="2"/>
        <charset val="136"/>
      </rPr>
      <t>廢離子交換樹脂</t>
    </r>
  </si>
  <si>
    <t>D-0202</t>
  </si>
  <si>
    <r>
      <rPr>
        <sz val="10"/>
        <color rgb="FF000000"/>
        <rFont val="微軟正黑體"/>
        <family val="2"/>
        <charset val="136"/>
      </rPr>
      <t>廢樹脂（</t>
    </r>
    <r>
      <rPr>
        <sz val="10"/>
        <color rgb="FF000000"/>
        <rFont val="Times New Roman"/>
        <family val="1"/>
      </rPr>
      <t>D-0201</t>
    </r>
    <r>
      <rPr>
        <sz val="10"/>
        <color rgb="FF000000"/>
        <rFont val="微軟正黑體"/>
        <family val="2"/>
        <charset val="136"/>
      </rPr>
      <t>除外）</t>
    </r>
  </si>
  <si>
    <t>D-0299</t>
  </si>
  <si>
    <r>
      <rPr>
        <sz val="10"/>
        <color rgb="FF000000"/>
        <rFont val="微軟正黑體"/>
        <family val="2"/>
        <charset val="136"/>
      </rPr>
      <t>廢塑膠混合物</t>
    </r>
  </si>
  <si>
    <t>D-0399</t>
  </si>
  <si>
    <r>
      <rPr>
        <sz val="10"/>
        <color rgb="FF000000"/>
        <rFont val="微軟正黑體"/>
        <family val="2"/>
        <charset val="136"/>
      </rPr>
      <t>廢橡膠混合物</t>
    </r>
  </si>
  <si>
    <t>D-0401</t>
  </si>
  <si>
    <r>
      <rPr>
        <sz val="10"/>
        <color rgb="FF000000"/>
        <rFont val="微軟正黑體"/>
        <family val="2"/>
        <charset val="136"/>
      </rPr>
      <t>廢石膏</t>
    </r>
  </si>
  <si>
    <t>D-0402</t>
  </si>
  <si>
    <r>
      <rPr>
        <sz val="10"/>
        <color rgb="FF000000"/>
        <rFont val="微軟正黑體"/>
        <family val="2"/>
        <charset val="136"/>
      </rPr>
      <t>廢玻璃棉</t>
    </r>
  </si>
  <si>
    <t>D-0403</t>
  </si>
  <si>
    <r>
      <rPr>
        <sz val="10"/>
        <color rgb="FF000000"/>
        <rFont val="微軟正黑體"/>
        <family val="2"/>
        <charset val="136"/>
      </rPr>
      <t>廢保溫材料</t>
    </r>
  </si>
  <si>
    <t>D-0406</t>
  </si>
  <si>
    <r>
      <rPr>
        <sz val="10"/>
        <color rgb="FF000000"/>
        <rFont val="微軟正黑體"/>
        <family val="2"/>
        <charset val="136"/>
      </rPr>
      <t>廢液晶</t>
    </r>
    <r>
      <rPr>
        <sz val="10"/>
        <color rgb="FF000000"/>
        <rFont val="Times New Roman"/>
        <family val="1"/>
      </rPr>
      <t>(</t>
    </r>
    <r>
      <rPr>
        <sz val="10"/>
        <color rgb="FF000000"/>
        <rFont val="微軟正黑體"/>
        <family val="2"/>
        <charset val="136"/>
      </rPr>
      <t>含</t>
    </r>
    <r>
      <rPr>
        <sz val="10"/>
        <color rgb="FF000000"/>
        <rFont val="Times New Roman"/>
        <family val="1"/>
      </rPr>
      <t>)</t>
    </r>
    <r>
      <rPr>
        <sz val="10"/>
        <color rgb="FF000000"/>
        <rFont val="微軟正黑體"/>
        <family val="2"/>
        <charset val="136"/>
      </rPr>
      <t>玻璃</t>
    </r>
  </si>
  <si>
    <t>D-0407</t>
  </si>
  <si>
    <r>
      <rPr>
        <sz val="10"/>
        <color rgb="FF000000"/>
        <rFont val="微軟正黑體"/>
        <family val="2"/>
        <charset val="136"/>
      </rPr>
      <t>廢液晶面板</t>
    </r>
  </si>
  <si>
    <t>D-0499</t>
  </si>
  <si>
    <r>
      <rPr>
        <sz val="10"/>
        <color rgb="FF000000"/>
        <rFont val="微軟正黑體"/>
        <family val="2"/>
        <charset val="136"/>
      </rPr>
      <t>其他廢玻璃、陶瓷、磚、瓦及黏土等混合物</t>
    </r>
  </si>
  <si>
    <t>D-0501</t>
  </si>
  <si>
    <r>
      <rPr>
        <sz val="10"/>
        <color rgb="FF000000"/>
        <rFont val="微軟正黑體"/>
        <family val="2"/>
        <charset val="136"/>
      </rPr>
      <t>廢耐火材</t>
    </r>
  </si>
  <si>
    <t>D-0504</t>
  </si>
  <si>
    <r>
      <rPr>
        <sz val="10"/>
        <color rgb="FF000000"/>
        <rFont val="微軟正黑體"/>
        <family val="2"/>
        <charset val="136"/>
      </rPr>
      <t>一般遭污染土壤</t>
    </r>
    <r>
      <rPr>
        <sz val="10"/>
        <color rgb="FF000000"/>
        <rFont val="Times New Roman"/>
        <family val="1"/>
      </rPr>
      <t>(</t>
    </r>
    <r>
      <rPr>
        <sz val="10"/>
        <color rgb="FF000000"/>
        <rFont val="微軟正黑體"/>
        <family val="2"/>
        <charset val="136"/>
      </rPr>
      <t>不含營建剩餘土石方，及不屬土壤及地下水污染整治法所規範之土壤</t>
    </r>
    <r>
      <rPr>
        <sz val="10"/>
        <color rgb="FF000000"/>
        <rFont val="Times New Roman"/>
        <family val="1"/>
      </rPr>
      <t>)</t>
    </r>
  </si>
  <si>
    <t>D-0599</t>
  </si>
  <si>
    <r>
      <rPr>
        <sz val="10"/>
        <color rgb="FF000000"/>
        <rFont val="微軟正黑體"/>
        <family val="2"/>
        <charset val="136"/>
      </rPr>
      <t>土木或建築廢棄物混合物</t>
    </r>
  </si>
  <si>
    <t>D-0601</t>
  </si>
  <si>
    <r>
      <rPr>
        <sz val="10"/>
        <color rgb="FF000000"/>
        <rFont val="微軟正黑體"/>
        <family val="2"/>
        <charset val="136"/>
      </rPr>
      <t>廢紙</t>
    </r>
  </si>
  <si>
    <t>D-0699</t>
  </si>
  <si>
    <r>
      <rPr>
        <sz val="10"/>
        <color rgb="FF000000"/>
        <rFont val="微軟正黑體"/>
        <family val="2"/>
        <charset val="136"/>
      </rPr>
      <t>廢紙混合物</t>
    </r>
  </si>
  <si>
    <t>D-0701</t>
  </si>
  <si>
    <r>
      <rPr>
        <sz val="10"/>
        <color rgb="FF000000"/>
        <rFont val="微軟正黑體"/>
        <family val="2"/>
        <charset val="136"/>
      </rPr>
      <t>廢木材棧板</t>
    </r>
  </si>
  <si>
    <t>D-0799</t>
  </si>
  <si>
    <r>
      <rPr>
        <sz val="10"/>
        <color rgb="FF000000"/>
        <rFont val="微軟正黑體"/>
        <family val="2"/>
        <charset val="136"/>
      </rPr>
      <t>廢木材混合物</t>
    </r>
  </si>
  <si>
    <t>D-0801</t>
  </si>
  <si>
    <r>
      <rPr>
        <sz val="10"/>
        <color rgb="FF000000"/>
        <rFont val="微軟正黑體"/>
        <family val="2"/>
        <charset val="136"/>
      </rPr>
      <t>廢纖維</t>
    </r>
  </si>
  <si>
    <t>D-0802</t>
  </si>
  <si>
    <r>
      <rPr>
        <sz val="10"/>
        <color rgb="FF000000"/>
        <rFont val="微軟正黑體"/>
        <family val="2"/>
        <charset val="136"/>
      </rPr>
      <t>廢棉屑</t>
    </r>
  </si>
  <si>
    <t>D-0803</t>
  </si>
  <si>
    <r>
      <rPr>
        <sz val="10"/>
        <color rgb="FF000000"/>
        <rFont val="微軟正黑體"/>
        <family val="2"/>
        <charset val="136"/>
      </rPr>
      <t>廢布</t>
    </r>
  </si>
  <si>
    <t>D-0899</t>
  </si>
  <si>
    <r>
      <rPr>
        <sz val="10"/>
        <color rgb="FF000000"/>
        <rFont val="微軟正黑體"/>
        <family val="2"/>
        <charset val="136"/>
      </rPr>
      <t>廢纖維或其他棉、布等混合物</t>
    </r>
  </si>
  <si>
    <t>D-0901</t>
  </si>
  <si>
    <r>
      <rPr>
        <sz val="10"/>
        <color rgb="FF000000"/>
        <rFont val="微軟正黑體"/>
        <family val="2"/>
        <charset val="136"/>
      </rPr>
      <t>有機性污泥</t>
    </r>
  </si>
  <si>
    <t>D-0902</t>
  </si>
  <si>
    <r>
      <rPr>
        <sz val="10"/>
        <color rgb="FF000000"/>
        <rFont val="微軟正黑體"/>
        <family val="2"/>
        <charset val="136"/>
      </rPr>
      <t>無機性污泥</t>
    </r>
  </si>
  <si>
    <t>D-0903</t>
  </si>
  <si>
    <r>
      <rPr>
        <sz val="10"/>
        <color rgb="FF000000"/>
        <rFont val="微軟正黑體"/>
        <family val="2"/>
        <charset val="136"/>
      </rPr>
      <t>非有害油泥</t>
    </r>
  </si>
  <si>
    <t>D-0999</t>
  </si>
  <si>
    <r>
      <rPr>
        <sz val="10"/>
        <color rgb="FF000000"/>
        <rFont val="微軟正黑體"/>
        <family val="2"/>
        <charset val="136"/>
      </rPr>
      <t>污泥混合物</t>
    </r>
  </si>
  <si>
    <t>D-1001</t>
  </si>
  <si>
    <r>
      <rPr>
        <sz val="10"/>
        <color rgb="FF000000"/>
        <rFont val="微軟正黑體"/>
        <family val="2"/>
        <charset val="136"/>
      </rPr>
      <t>焚化爐飛灰</t>
    </r>
    <r>
      <rPr>
        <sz val="10"/>
        <color rgb="FF000000"/>
        <rFont val="Times New Roman"/>
        <family val="1"/>
      </rPr>
      <t>(</t>
    </r>
    <r>
      <rPr>
        <sz val="10"/>
        <color rgb="FF000000"/>
        <rFont val="微軟正黑體"/>
        <family val="2"/>
        <charset val="136"/>
      </rPr>
      <t>屬一般事業廢棄物者</t>
    </r>
    <r>
      <rPr>
        <sz val="10"/>
        <color rgb="FF000000"/>
        <rFont val="Times New Roman"/>
        <family val="1"/>
      </rPr>
      <t>)</t>
    </r>
  </si>
  <si>
    <t>D-1099</t>
  </si>
  <si>
    <r>
      <rPr>
        <sz val="10"/>
        <color rgb="FF000000"/>
        <rFont val="微軟正黑體"/>
        <family val="2"/>
        <charset val="136"/>
      </rPr>
      <t>非有害廢集塵灰或其混合物</t>
    </r>
  </si>
  <si>
    <t>D-1101</t>
  </si>
  <si>
    <r>
      <rPr>
        <sz val="10"/>
        <color rgb="FF000000"/>
        <rFont val="微軟正黑體"/>
        <family val="2"/>
        <charset val="136"/>
      </rPr>
      <t>爐渣</t>
    </r>
  </si>
  <si>
    <t>D-1102</t>
  </si>
  <si>
    <r>
      <rPr>
        <sz val="10"/>
        <color rgb="FF000000"/>
        <rFont val="微軟正黑體"/>
        <family val="2"/>
        <charset val="136"/>
      </rPr>
      <t>重油灰渣</t>
    </r>
  </si>
  <si>
    <t>D-1103</t>
  </si>
  <si>
    <r>
      <rPr>
        <sz val="10"/>
        <color rgb="FF000000"/>
        <rFont val="微軟正黑體"/>
        <family val="2"/>
        <charset val="136"/>
      </rPr>
      <t>焚化爐底渣</t>
    </r>
  </si>
  <si>
    <t>D-1199</t>
  </si>
  <si>
    <r>
      <rPr>
        <sz val="10"/>
        <color rgb="FF000000"/>
        <rFont val="微軟正黑體"/>
        <family val="2"/>
        <charset val="136"/>
      </rPr>
      <t>一般性飛灰或底渣混合物</t>
    </r>
  </si>
  <si>
    <t>D-1201</t>
  </si>
  <si>
    <r>
      <rPr>
        <sz val="10"/>
        <color rgb="FF000000"/>
        <rFont val="微軟正黑體"/>
        <family val="2"/>
        <charset val="136"/>
      </rPr>
      <t>金屬冶煉爐渣（含原煉鋼出渣）</t>
    </r>
  </si>
  <si>
    <t>D-1202</t>
  </si>
  <si>
    <r>
      <rPr>
        <sz val="10"/>
        <color rgb="FF000000"/>
        <rFont val="微軟正黑體"/>
        <family val="2"/>
        <charset val="136"/>
      </rPr>
      <t>非有害礦渣</t>
    </r>
  </si>
  <si>
    <t>D-1203</t>
  </si>
  <si>
    <r>
      <rPr>
        <sz val="10"/>
        <color rgb="FF000000"/>
        <rFont val="微軟正黑體"/>
        <family val="2"/>
        <charset val="136"/>
      </rPr>
      <t>不良礦石</t>
    </r>
  </si>
  <si>
    <t>D-1204</t>
  </si>
  <si>
    <r>
      <rPr>
        <sz val="10"/>
        <color rgb="FF000000"/>
        <rFont val="微軟正黑體"/>
        <family val="2"/>
        <charset val="136"/>
      </rPr>
      <t>金屬冶煉爐石</t>
    </r>
    <r>
      <rPr>
        <sz val="10"/>
        <color rgb="FF000000"/>
        <rFont val="Times New Roman"/>
        <family val="1"/>
      </rPr>
      <t>(</t>
    </r>
    <r>
      <rPr>
        <sz val="10"/>
        <color rgb="FF000000"/>
        <rFont val="微軟正黑體"/>
        <family val="2"/>
        <charset val="136"/>
      </rPr>
      <t>碴</t>
    </r>
    <r>
      <rPr>
        <sz val="10"/>
        <color rgb="FF000000"/>
        <rFont val="Times New Roman"/>
        <family val="1"/>
      </rPr>
      <t>)</t>
    </r>
  </si>
  <si>
    <t>D-1299</t>
  </si>
  <si>
    <r>
      <rPr>
        <sz val="10"/>
        <color rgb="FF000000"/>
        <rFont val="微軟正黑體"/>
        <family val="2"/>
        <charset val="136"/>
      </rPr>
      <t>爐石</t>
    </r>
    <r>
      <rPr>
        <sz val="10"/>
        <color rgb="FF000000"/>
        <rFont val="Times New Roman"/>
        <family val="1"/>
      </rPr>
      <t>(</t>
    </r>
    <r>
      <rPr>
        <sz val="10"/>
        <color rgb="FF000000"/>
        <rFont val="微軟正黑體"/>
        <family val="2"/>
        <charset val="136"/>
      </rPr>
      <t>碴</t>
    </r>
    <r>
      <rPr>
        <sz val="10"/>
        <color rgb="FF000000"/>
        <rFont val="Times New Roman"/>
        <family val="1"/>
      </rPr>
      <t>)</t>
    </r>
    <r>
      <rPr>
        <sz val="10"/>
        <color rgb="FF000000"/>
        <rFont val="微軟正黑體"/>
        <family val="2"/>
        <charset val="136"/>
      </rPr>
      <t>或礦渣混合物</t>
    </r>
  </si>
  <si>
    <t>D-1301</t>
  </si>
  <si>
    <r>
      <rPr>
        <sz val="10"/>
        <color rgb="FF000000"/>
        <rFont val="微軟正黑體"/>
        <family val="2"/>
        <charset val="136"/>
      </rPr>
      <t>廢裸銅線</t>
    </r>
  </si>
  <si>
    <t>D-1399</t>
  </si>
  <si>
    <r>
      <rPr>
        <sz val="10"/>
        <color rgb="FF000000"/>
        <rFont val="微軟正黑體"/>
        <family val="2"/>
        <charset val="136"/>
      </rPr>
      <t>其他單一非有害廢金屬或金屬廢料混合物</t>
    </r>
  </si>
  <si>
    <t>D-1499</t>
  </si>
  <si>
    <r>
      <rPr>
        <sz val="10"/>
        <color rgb="FF000000"/>
        <rFont val="微軟正黑體"/>
        <family val="2"/>
        <charset val="136"/>
      </rPr>
      <t>其他單一非有害廢觸媒或其混合物</t>
    </r>
  </si>
  <si>
    <t>D-1501</t>
  </si>
  <si>
    <r>
      <rPr>
        <sz val="10"/>
        <color rgb="FF000000"/>
        <rFont val="微軟正黑體"/>
        <family val="2"/>
        <charset val="136"/>
      </rPr>
      <t>非有害顯影液</t>
    </r>
  </si>
  <si>
    <t>D-1502</t>
  </si>
  <si>
    <r>
      <rPr>
        <sz val="10"/>
        <color rgb="FF000000"/>
        <rFont val="微軟正黑體"/>
        <family val="2"/>
        <charset val="136"/>
      </rPr>
      <t>非有害廢鹼</t>
    </r>
  </si>
  <si>
    <t>D-1503</t>
  </si>
  <si>
    <r>
      <rPr>
        <sz val="10"/>
        <color rgb="FF000000"/>
        <rFont val="微軟正黑體"/>
        <family val="2"/>
        <charset val="136"/>
      </rPr>
      <t>非有害廢酸</t>
    </r>
  </si>
  <si>
    <t>D-1504</t>
  </si>
  <si>
    <r>
      <rPr>
        <sz val="10"/>
        <color rgb="FF000000"/>
        <rFont val="微軟正黑體"/>
        <family val="2"/>
        <charset val="136"/>
      </rPr>
      <t>非有害有機廢液或廢溶劑</t>
    </r>
  </si>
  <si>
    <t>D-1505</t>
  </si>
  <si>
    <r>
      <rPr>
        <sz val="10"/>
        <color rgb="FF000000"/>
        <rFont val="微軟正黑體"/>
        <family val="2"/>
        <charset val="136"/>
      </rPr>
      <t>廢</t>
    </r>
    <r>
      <rPr>
        <sz val="10"/>
        <color rgb="FF000000"/>
        <rFont val="Times New Roman"/>
        <family val="1"/>
      </rPr>
      <t>(</t>
    </r>
    <r>
      <rPr>
        <sz val="10"/>
        <color rgb="FF000000"/>
        <rFont val="微軟正黑體"/>
        <family val="2"/>
        <charset val="136"/>
      </rPr>
      <t>污</t>
    </r>
    <r>
      <rPr>
        <sz val="10"/>
        <color rgb="FF000000"/>
        <rFont val="Times New Roman"/>
        <family val="1"/>
      </rPr>
      <t>)</t>
    </r>
    <r>
      <rPr>
        <sz val="10"/>
        <color rgb="FF000000"/>
        <rFont val="微軟正黑體"/>
        <family val="2"/>
        <charset val="136"/>
      </rPr>
      <t>水</t>
    </r>
    <r>
      <rPr>
        <sz val="10"/>
        <color rgb="FF000000"/>
        <rFont val="Times New Roman"/>
        <family val="1"/>
      </rPr>
      <t>pH</t>
    </r>
    <r>
      <rPr>
        <sz val="10"/>
        <color rgb="FF000000"/>
        <rFont val="微軟正黑體"/>
        <family val="2"/>
        <charset val="136"/>
      </rPr>
      <t>值小於</t>
    </r>
    <r>
      <rPr>
        <sz val="10"/>
        <color rgb="FF000000"/>
        <rFont val="Times New Roman"/>
        <family val="1"/>
      </rPr>
      <t>6.0</t>
    </r>
  </si>
  <si>
    <t>D-1506</t>
  </si>
  <si>
    <r>
      <rPr>
        <sz val="10"/>
        <color rgb="FF000000"/>
        <rFont val="微軟正黑體"/>
        <family val="2"/>
        <charset val="136"/>
      </rPr>
      <t>廢</t>
    </r>
    <r>
      <rPr>
        <sz val="10"/>
        <color rgb="FF000000"/>
        <rFont val="Times New Roman"/>
        <family val="1"/>
      </rPr>
      <t>(</t>
    </r>
    <r>
      <rPr>
        <sz val="10"/>
        <color rgb="FF000000"/>
        <rFont val="微軟正黑體"/>
        <family val="2"/>
        <charset val="136"/>
      </rPr>
      <t>污</t>
    </r>
    <r>
      <rPr>
        <sz val="10"/>
        <color rgb="FF000000"/>
        <rFont val="Times New Roman"/>
        <family val="1"/>
      </rPr>
      <t>)</t>
    </r>
    <r>
      <rPr>
        <sz val="10"/>
        <color rgb="FF000000"/>
        <rFont val="微軟正黑體"/>
        <family val="2"/>
        <charset val="136"/>
      </rPr>
      <t>水</t>
    </r>
    <r>
      <rPr>
        <sz val="10"/>
        <color rgb="FF000000"/>
        <rFont val="Times New Roman"/>
        <family val="1"/>
      </rPr>
      <t>pH</t>
    </r>
    <r>
      <rPr>
        <sz val="10"/>
        <color rgb="FF000000"/>
        <rFont val="微軟正黑體"/>
        <family val="2"/>
        <charset val="136"/>
      </rPr>
      <t>值介於</t>
    </r>
    <r>
      <rPr>
        <sz val="10"/>
        <color rgb="FF000000"/>
        <rFont val="Times New Roman"/>
        <family val="1"/>
      </rPr>
      <t>6.0-9.0</t>
    </r>
  </si>
  <si>
    <t>D-1507</t>
  </si>
  <si>
    <r>
      <rPr>
        <sz val="10"/>
        <color rgb="FF000000"/>
        <rFont val="微軟正黑體"/>
        <family val="2"/>
        <charset val="136"/>
      </rPr>
      <t>廢</t>
    </r>
    <r>
      <rPr>
        <sz val="10"/>
        <color rgb="FF000000"/>
        <rFont val="Times New Roman"/>
        <family val="1"/>
      </rPr>
      <t>(</t>
    </r>
    <r>
      <rPr>
        <sz val="10"/>
        <color rgb="FF000000"/>
        <rFont val="微軟正黑體"/>
        <family val="2"/>
        <charset val="136"/>
      </rPr>
      <t>污</t>
    </r>
    <r>
      <rPr>
        <sz val="10"/>
        <color rgb="FF000000"/>
        <rFont val="Times New Roman"/>
        <family val="1"/>
      </rPr>
      <t>)</t>
    </r>
    <r>
      <rPr>
        <sz val="10"/>
        <color rgb="FF000000"/>
        <rFont val="微軟正黑體"/>
        <family val="2"/>
        <charset val="136"/>
      </rPr>
      <t>水</t>
    </r>
    <r>
      <rPr>
        <sz val="10"/>
        <color rgb="FF000000"/>
        <rFont val="Times New Roman"/>
        <family val="1"/>
      </rPr>
      <t>pH</t>
    </r>
    <r>
      <rPr>
        <sz val="10"/>
        <color rgb="FF000000"/>
        <rFont val="微軟正黑體"/>
        <family val="2"/>
        <charset val="136"/>
      </rPr>
      <t>值大於</t>
    </r>
    <r>
      <rPr>
        <sz val="10"/>
        <color rgb="FF000000"/>
        <rFont val="Times New Roman"/>
        <family val="1"/>
      </rPr>
      <t>9.0</t>
    </r>
  </si>
  <si>
    <t>D-1599</t>
  </si>
  <si>
    <r>
      <rPr>
        <sz val="10"/>
        <color rgb="FF000000"/>
        <rFont val="微軟正黑體"/>
        <family val="2"/>
        <charset val="136"/>
      </rPr>
      <t>非有害性混合廢液</t>
    </r>
  </si>
  <si>
    <t>D-1699</t>
  </si>
  <si>
    <r>
      <rPr>
        <sz val="10"/>
        <color rgb="FF000000"/>
        <rFont val="微軟正黑體"/>
        <family val="2"/>
        <charset val="136"/>
      </rPr>
      <t>廢皮革、皮革屑混合物</t>
    </r>
  </si>
  <si>
    <t>D-1701</t>
  </si>
  <si>
    <r>
      <rPr>
        <sz val="10"/>
        <color rgb="FF000000"/>
        <rFont val="微軟正黑體"/>
        <family val="2"/>
        <charset val="136"/>
      </rPr>
      <t>廢油漆、漆渣</t>
    </r>
  </si>
  <si>
    <t>D-1702</t>
  </si>
  <si>
    <r>
      <rPr>
        <sz val="10"/>
        <color rgb="FF000000"/>
        <rFont val="微軟正黑體"/>
        <family val="2"/>
        <charset val="136"/>
      </rPr>
      <t>廢熱媒油</t>
    </r>
  </si>
  <si>
    <t>D-1703</t>
  </si>
  <si>
    <r>
      <rPr>
        <sz val="10"/>
        <color rgb="FF000000"/>
        <rFont val="微軟正黑體"/>
        <family val="2"/>
        <charset val="136"/>
      </rPr>
      <t>廢潤滑油</t>
    </r>
  </si>
  <si>
    <t>D-1704</t>
  </si>
  <si>
    <r>
      <rPr>
        <sz val="10"/>
        <color rgb="FF000000"/>
        <rFont val="微軟正黑體"/>
        <family val="2"/>
        <charset val="136"/>
      </rPr>
      <t>廢切削油</t>
    </r>
    <r>
      <rPr>
        <sz val="10"/>
        <color rgb="FF000000"/>
        <rFont val="Times New Roman"/>
        <family val="1"/>
      </rPr>
      <t>(</t>
    </r>
    <r>
      <rPr>
        <sz val="10"/>
        <color rgb="FF000000"/>
        <rFont val="微軟正黑體"/>
        <family val="2"/>
        <charset val="136"/>
      </rPr>
      <t>液</t>
    </r>
    <r>
      <rPr>
        <sz val="10"/>
        <color rgb="FF000000"/>
        <rFont val="Times New Roman"/>
        <family val="1"/>
      </rPr>
      <t>)</t>
    </r>
  </si>
  <si>
    <t>D-1705</t>
  </si>
  <si>
    <r>
      <rPr>
        <sz val="10"/>
        <color rgb="FF000000"/>
        <rFont val="微軟正黑體"/>
        <family val="2"/>
        <charset val="136"/>
      </rPr>
      <t>廢食用油</t>
    </r>
  </si>
  <si>
    <t>D-1799</t>
  </si>
  <si>
    <r>
      <rPr>
        <sz val="10"/>
        <color rgb="FF000000"/>
        <rFont val="微軟正黑體"/>
        <family val="2"/>
        <charset val="136"/>
      </rPr>
      <t>廢油混合物</t>
    </r>
  </si>
  <si>
    <t>D-1801</t>
  </si>
  <si>
    <r>
      <rPr>
        <sz val="10"/>
        <color rgb="FF000000"/>
        <rFont val="微軟正黑體"/>
        <family val="2"/>
        <charset val="136"/>
      </rPr>
      <t>其他生活垃圾</t>
    </r>
  </si>
  <si>
    <t>D-1999</t>
  </si>
  <si>
    <r>
      <rPr>
        <sz val="10"/>
        <color rgb="FF000000"/>
        <rFont val="微軟正黑體"/>
        <family val="2"/>
        <charset val="136"/>
      </rPr>
      <t>未納入公告之廢物品混合物</t>
    </r>
  </si>
  <si>
    <t>D-2001</t>
  </si>
  <si>
    <r>
      <rPr>
        <sz val="10"/>
        <color rgb="FF000000"/>
        <rFont val="微軟正黑體"/>
        <family val="2"/>
        <charset val="136"/>
      </rPr>
      <t>中間處理後產物</t>
    </r>
  </si>
  <si>
    <t>D-2002</t>
  </si>
  <si>
    <r>
      <rPr>
        <sz val="10"/>
        <color rgb="FF000000"/>
        <rFont val="微軟正黑體"/>
        <family val="2"/>
        <charset val="136"/>
      </rPr>
      <t>中間處理後之固化物</t>
    </r>
  </si>
  <si>
    <t>D-2003</t>
  </si>
  <si>
    <r>
      <rPr>
        <sz val="10"/>
        <color rgb="FF000000"/>
        <rFont val="微軟正黑體"/>
        <family val="2"/>
        <charset val="136"/>
      </rPr>
      <t>中間處理後之穩定化產物</t>
    </r>
  </si>
  <si>
    <t>D-2101</t>
  </si>
  <si>
    <r>
      <rPr>
        <sz val="10"/>
        <color rgb="FF000000"/>
        <rFont val="微軟正黑體"/>
        <family val="2"/>
        <charset val="136"/>
      </rPr>
      <t>滅菌後之非感染性事業廢棄物</t>
    </r>
  </si>
  <si>
    <t>D-2102</t>
  </si>
  <si>
    <r>
      <rPr>
        <sz val="10"/>
        <color rgb="FF000000"/>
        <rFont val="微軟正黑體"/>
        <family val="2"/>
        <charset val="136"/>
      </rPr>
      <t>動物醫療廢棄物</t>
    </r>
    <r>
      <rPr>
        <sz val="10"/>
        <color rgb="FF000000"/>
        <rFont val="Times New Roman"/>
        <family val="1"/>
      </rPr>
      <t xml:space="preserve">  </t>
    </r>
  </si>
  <si>
    <t>D-2199</t>
  </si>
  <si>
    <r>
      <rPr>
        <sz val="10"/>
        <color rgb="FF000000"/>
        <rFont val="微軟正黑體"/>
        <family val="2"/>
        <charset val="136"/>
      </rPr>
      <t>一般性醫療廢棄物混合物</t>
    </r>
  </si>
  <si>
    <t>D-2201</t>
  </si>
  <si>
    <r>
      <rPr>
        <sz val="10"/>
        <color rgb="FF000000"/>
        <rFont val="微軟正黑體"/>
        <family val="2"/>
        <charset val="136"/>
      </rPr>
      <t>以</t>
    </r>
    <r>
      <rPr>
        <sz val="10"/>
        <color rgb="FF000000"/>
        <rFont val="Times New Roman"/>
        <family val="1"/>
      </rPr>
      <t>PET</t>
    </r>
    <r>
      <rPr>
        <sz val="10"/>
        <color rgb="FF000000"/>
        <rFont val="微軟正黑體"/>
        <family val="2"/>
        <charset val="136"/>
      </rPr>
      <t>為片基材質的廢攝影膠片</t>
    </r>
  </si>
  <si>
    <t>D-2202</t>
  </si>
  <si>
    <r>
      <rPr>
        <sz val="10"/>
        <color rgb="FF000000"/>
        <rFont val="微軟正黑體"/>
        <family val="2"/>
        <charset val="136"/>
      </rPr>
      <t>以醋酸纖維為片基材質的廢攝影膠片</t>
    </r>
  </si>
  <si>
    <t>D-2203</t>
  </si>
  <si>
    <r>
      <rPr>
        <sz val="10"/>
        <color rgb="FF000000"/>
        <rFont val="微軟正黑體"/>
        <family val="2"/>
        <charset val="136"/>
      </rPr>
      <t>以玻璃為片基材質的廢攝影玻璃膠片</t>
    </r>
  </si>
  <si>
    <t>D-2204</t>
  </si>
  <si>
    <r>
      <rPr>
        <sz val="10"/>
        <color rgb="FF000000"/>
        <rFont val="微軟正黑體"/>
        <family val="2"/>
        <charset val="136"/>
      </rPr>
      <t>以金屬為片基材質的廢攝影金屬膠片</t>
    </r>
  </si>
  <si>
    <t>D-2205</t>
  </si>
  <si>
    <r>
      <rPr>
        <sz val="10"/>
        <color rgb="FF000000"/>
        <rFont val="微軟正黑體"/>
        <family val="2"/>
        <charset val="136"/>
      </rPr>
      <t>以感光層為偶氮材質的廢攝影棕片</t>
    </r>
  </si>
  <si>
    <t>D-2299</t>
  </si>
  <si>
    <r>
      <rPr>
        <sz val="10"/>
        <color rgb="FF000000"/>
        <rFont val="微軟正黑體"/>
        <family val="2"/>
        <charset val="136"/>
      </rPr>
      <t>廢攝影膠片（卷）</t>
    </r>
    <r>
      <rPr>
        <sz val="10"/>
        <color rgb="FF000000"/>
        <rFont val="Times New Roman"/>
        <family val="1"/>
      </rPr>
      <t>(</t>
    </r>
    <r>
      <rPr>
        <sz val="10"/>
        <color rgb="FF000000"/>
        <rFont val="微軟正黑體"/>
        <family val="2"/>
        <charset val="136"/>
      </rPr>
      <t>含</t>
    </r>
    <r>
      <rPr>
        <sz val="10"/>
        <color rgb="FF000000"/>
        <rFont val="Times New Roman"/>
        <family val="1"/>
      </rPr>
      <t>X</t>
    </r>
    <r>
      <rPr>
        <sz val="10"/>
        <color rgb="FF000000"/>
        <rFont val="微軟正黑體"/>
        <family val="2"/>
        <charset val="136"/>
      </rPr>
      <t>光膠片</t>
    </r>
    <r>
      <rPr>
        <sz val="10"/>
        <color rgb="FF000000"/>
        <rFont val="Times New Roman"/>
        <family val="1"/>
      </rPr>
      <t>)</t>
    </r>
    <r>
      <rPr>
        <sz val="10"/>
        <color rgb="FF000000"/>
        <rFont val="微軟正黑體"/>
        <family val="2"/>
        <charset val="136"/>
      </rPr>
      <t>混合物</t>
    </r>
  </si>
  <si>
    <t>D-2301</t>
  </si>
  <si>
    <r>
      <rPr>
        <sz val="10"/>
        <color rgb="FF000000"/>
        <rFont val="微軟正黑體"/>
        <family val="2"/>
        <charset val="136"/>
      </rPr>
      <t>含鹵化有機之廢化學物質</t>
    </r>
  </si>
  <si>
    <t>D-2302</t>
  </si>
  <si>
    <r>
      <rPr>
        <sz val="10"/>
        <color rgb="FF000000"/>
        <rFont val="微軟正黑體"/>
        <family val="2"/>
        <charset val="136"/>
      </rPr>
      <t>不含鹵化有機之廢化學物質</t>
    </r>
  </si>
  <si>
    <t>D-2303</t>
  </si>
  <si>
    <r>
      <rPr>
        <sz val="10"/>
        <color rgb="FF000000"/>
        <rFont val="微軟正黑體"/>
        <family val="2"/>
        <charset val="136"/>
      </rPr>
      <t>廢無機化學物質</t>
    </r>
  </si>
  <si>
    <t>D-2399</t>
  </si>
  <si>
    <r>
      <rPr>
        <sz val="10"/>
        <color rgb="FF000000"/>
        <rFont val="微軟正黑體"/>
        <family val="2"/>
        <charset val="136"/>
      </rPr>
      <t>一般廢化學物質混合物</t>
    </r>
  </si>
  <si>
    <t>D-2401</t>
  </si>
  <si>
    <r>
      <rPr>
        <sz val="10"/>
        <color rgb="FF000000"/>
        <rFont val="微軟正黑體"/>
        <family val="2"/>
        <charset val="136"/>
      </rPr>
      <t>濃度小於百萬分之五十多氯聯苯廢棄物</t>
    </r>
    <r>
      <rPr>
        <sz val="10"/>
        <color rgb="FF000000"/>
        <rFont val="Times New Roman"/>
        <family val="1"/>
      </rPr>
      <t>(</t>
    </r>
    <r>
      <rPr>
        <sz val="10"/>
        <color rgb="FF000000"/>
        <rFont val="微軟正黑體"/>
        <family val="2"/>
        <charset val="136"/>
      </rPr>
      <t>非屬有害事業廢棄物認定標準附表二規定之混合五金廢料</t>
    </r>
    <r>
      <rPr>
        <sz val="10"/>
        <color rgb="FF000000"/>
        <rFont val="Times New Roman"/>
        <family val="1"/>
      </rPr>
      <t>)</t>
    </r>
  </si>
  <si>
    <t>D-2402</t>
  </si>
  <si>
    <r>
      <rPr>
        <sz val="10"/>
        <color rgb="FF000000"/>
        <rFont val="微軟正黑體"/>
        <family val="2"/>
        <charset val="136"/>
      </rPr>
      <t>不含汞之廢照明光源（燈管、燈泡）</t>
    </r>
    <r>
      <rPr>
        <sz val="10"/>
        <color rgb="FF000000"/>
        <rFont val="Times New Roman"/>
        <family val="1"/>
      </rPr>
      <t>(</t>
    </r>
    <r>
      <rPr>
        <sz val="10"/>
        <color rgb="FF000000"/>
        <rFont val="微軟正黑體"/>
        <family val="2"/>
        <charset val="136"/>
      </rPr>
      <t>非屬公告應回收廢棄物者</t>
    </r>
    <r>
      <rPr>
        <sz val="10"/>
        <color rgb="FF000000"/>
        <rFont val="Times New Roman"/>
        <family val="1"/>
      </rPr>
      <t>)</t>
    </r>
  </si>
  <si>
    <t>D-2403</t>
  </si>
  <si>
    <r>
      <rPr>
        <sz val="10"/>
        <color rgb="FF000000"/>
        <rFont val="微軟正黑體"/>
        <family val="2"/>
        <charset val="136"/>
      </rPr>
      <t>廢活性碳</t>
    </r>
  </si>
  <si>
    <t>D-2404</t>
  </si>
  <si>
    <r>
      <rPr>
        <sz val="10"/>
        <color rgb="FF000000"/>
        <rFont val="微軟正黑體"/>
        <family val="2"/>
        <charset val="136"/>
      </rPr>
      <t>廢蠟</t>
    </r>
  </si>
  <si>
    <t>D-2405</t>
  </si>
  <si>
    <r>
      <rPr>
        <sz val="10"/>
        <color rgb="FF000000"/>
        <rFont val="微軟正黑體"/>
        <family val="2"/>
        <charset val="136"/>
      </rPr>
      <t>廢油墨</t>
    </r>
  </si>
  <si>
    <t>D-2406</t>
  </si>
  <si>
    <r>
      <rPr>
        <sz val="10"/>
        <color rgb="FF000000"/>
        <rFont val="微軟正黑體"/>
        <family val="2"/>
        <charset val="136"/>
      </rPr>
      <t>廢砂輪</t>
    </r>
  </si>
  <si>
    <t>D-2407</t>
  </si>
  <si>
    <r>
      <rPr>
        <sz val="10"/>
        <color rgb="FF000000"/>
        <rFont val="微軟正黑體"/>
        <family val="2"/>
        <charset val="136"/>
      </rPr>
      <t>噴砂廢棄物</t>
    </r>
  </si>
  <si>
    <t>D-2408</t>
  </si>
  <si>
    <r>
      <rPr>
        <sz val="10"/>
        <color rgb="FF000000"/>
        <rFont val="微軟正黑體"/>
        <family val="2"/>
        <charset val="136"/>
      </rPr>
      <t>廢石綿墊圈</t>
    </r>
  </si>
  <si>
    <t>D-2409</t>
  </si>
  <si>
    <r>
      <rPr>
        <sz val="10"/>
        <color rgb="FF000000"/>
        <rFont val="微軟正黑體"/>
        <family val="2"/>
        <charset val="136"/>
      </rPr>
      <t>廢藥品</t>
    </r>
    <r>
      <rPr>
        <sz val="10"/>
        <color rgb="FF000000"/>
        <rFont val="Times New Roman"/>
        <family val="1"/>
      </rPr>
      <t>(</t>
    </r>
    <r>
      <rPr>
        <sz val="10"/>
        <color rgb="FF000000"/>
        <rFont val="微軟正黑體"/>
        <family val="2"/>
        <charset val="136"/>
      </rPr>
      <t>人體或動物使用者</t>
    </r>
    <r>
      <rPr>
        <sz val="10"/>
        <color rgb="FF000000"/>
        <rFont val="Times New Roman"/>
        <family val="1"/>
      </rPr>
      <t>)</t>
    </r>
  </si>
  <si>
    <t>D-2410</t>
  </si>
  <si>
    <r>
      <rPr>
        <sz val="10"/>
        <color rgb="FF000000"/>
        <rFont val="微軟正黑體"/>
        <family val="2"/>
        <charset val="136"/>
      </rPr>
      <t>廢玻璃纖維</t>
    </r>
  </si>
  <si>
    <t>D-2416</t>
  </si>
  <si>
    <r>
      <rPr>
        <sz val="10"/>
        <color rgb="FF000000"/>
        <rFont val="微軟正黑體"/>
        <family val="2"/>
        <charset val="136"/>
      </rPr>
      <t>滅火器廢乾粉</t>
    </r>
  </si>
  <si>
    <t>D-2499</t>
  </si>
  <si>
    <r>
      <rPr>
        <sz val="10"/>
        <color rgb="FF000000"/>
        <rFont val="微軟正黑體"/>
        <family val="2"/>
        <charset val="136"/>
      </rPr>
      <t>其他未歸類之一般事業廢棄物</t>
    </r>
  </si>
  <si>
    <t>D-2501</t>
  </si>
  <si>
    <r>
      <rPr>
        <sz val="10"/>
        <color rgb="FF000000"/>
        <rFont val="微軟正黑體"/>
        <family val="2"/>
        <charset val="136"/>
      </rPr>
      <t>廢水錶</t>
    </r>
  </si>
  <si>
    <t>D-2502</t>
  </si>
  <si>
    <r>
      <rPr>
        <sz val="10"/>
        <color rgb="FF000000"/>
        <rFont val="微軟正黑體"/>
        <family val="2"/>
        <charset val="136"/>
      </rPr>
      <t>廢電錶</t>
    </r>
  </si>
  <si>
    <t>D-2503</t>
  </si>
  <si>
    <r>
      <rPr>
        <sz val="10"/>
        <color rgb="FF000000"/>
        <rFont val="微軟正黑體"/>
        <family val="2"/>
        <charset val="136"/>
      </rPr>
      <t>廢發泡線</t>
    </r>
  </si>
  <si>
    <t>D-2504</t>
  </si>
  <si>
    <r>
      <rPr>
        <sz val="10"/>
        <color rgb="FF000000"/>
        <rFont val="微軟正黑體"/>
        <family val="2"/>
        <charset val="136"/>
      </rPr>
      <t>不含塑膠、橡膠或油脂之廢馬達</t>
    </r>
  </si>
  <si>
    <t>D-2505</t>
  </si>
  <si>
    <r>
      <rPr>
        <sz val="10"/>
        <color rgb="FF000000"/>
        <rFont val="微軟正黑體"/>
        <family val="2"/>
        <charset val="136"/>
      </rPr>
      <t>不含塑膠、橡膠或油脂之壓縮機</t>
    </r>
  </si>
  <si>
    <t>D-2506</t>
  </si>
  <si>
    <r>
      <rPr>
        <sz val="10"/>
        <color rgb="FF000000"/>
        <rFont val="微軟正黑體"/>
        <family val="2"/>
        <charset val="136"/>
      </rPr>
      <t>汽機車引摯、水箱、化油器</t>
    </r>
  </si>
  <si>
    <t>D-2507</t>
  </si>
  <si>
    <r>
      <rPr>
        <sz val="10"/>
        <color rgb="FF000000"/>
        <rFont val="微軟正黑體"/>
        <family val="2"/>
        <charset val="136"/>
      </rPr>
      <t>不含多氯聯苯</t>
    </r>
    <r>
      <rPr>
        <sz val="10"/>
        <color rgb="FF000000"/>
        <rFont val="Times New Roman"/>
        <family val="1"/>
      </rPr>
      <t>(</t>
    </r>
    <r>
      <rPr>
        <sz val="10"/>
        <color rgb="FF000000"/>
        <rFont val="微軟正黑體"/>
        <family val="2"/>
        <charset val="136"/>
      </rPr>
      <t>低於</t>
    </r>
    <r>
      <rPr>
        <sz val="10"/>
        <color rgb="FF000000"/>
        <rFont val="Times New Roman"/>
        <family val="1"/>
      </rPr>
      <t>50ppm)</t>
    </r>
    <r>
      <rPr>
        <sz val="10"/>
        <color rgb="FF000000"/>
        <rFont val="微軟正黑體"/>
        <family val="2"/>
        <charset val="136"/>
      </rPr>
      <t>及油脂之廢變壓器、廢電容器</t>
    </r>
  </si>
  <si>
    <t>D-2508</t>
  </si>
  <si>
    <r>
      <rPr>
        <sz val="10"/>
        <color rgb="FF000000"/>
        <rFont val="微軟正黑體"/>
        <family val="2"/>
        <charset val="136"/>
      </rPr>
      <t>不含油脂之廢比流器、廢比壓器</t>
    </r>
  </si>
  <si>
    <t>D-2509</t>
  </si>
  <si>
    <r>
      <rPr>
        <sz val="10"/>
        <color rgb="FF000000"/>
        <rFont val="微軟正黑體"/>
        <family val="2"/>
        <charset val="136"/>
      </rPr>
      <t>不含油脂之廢斷路器</t>
    </r>
  </si>
  <si>
    <t>D-2510</t>
  </si>
  <si>
    <r>
      <rPr>
        <sz val="10"/>
        <color rgb="FF000000"/>
        <rFont val="微軟正黑體"/>
        <family val="2"/>
        <charset val="136"/>
      </rPr>
      <t>不含油脂之廢配電開關</t>
    </r>
  </si>
  <si>
    <t>D-2511</t>
  </si>
  <si>
    <r>
      <rPr>
        <sz val="10"/>
        <color rgb="FF000000"/>
        <rFont val="微軟正黑體"/>
        <family val="2"/>
        <charset val="136"/>
      </rPr>
      <t>廢熔絲筒、廢熔絲鏈</t>
    </r>
  </si>
  <si>
    <t>D-2512</t>
  </si>
  <si>
    <r>
      <rPr>
        <sz val="10"/>
        <color rgb="FF000000"/>
        <rFont val="微軟正黑體"/>
        <family val="2"/>
        <charset val="136"/>
      </rPr>
      <t>廢電力線載波器、廢調壓器</t>
    </r>
  </si>
  <si>
    <t>D-2513</t>
  </si>
  <si>
    <r>
      <rPr>
        <sz val="10"/>
        <color rgb="FF000000"/>
        <rFont val="微軟正黑體"/>
        <family val="2"/>
        <charset val="136"/>
      </rPr>
      <t>廢電力保險絲</t>
    </r>
    <r>
      <rPr>
        <sz val="10"/>
        <color rgb="FF000000"/>
        <rFont val="Times New Roman"/>
        <family val="1"/>
      </rPr>
      <t>(</t>
    </r>
    <r>
      <rPr>
        <sz val="10"/>
        <color rgb="FF000000"/>
        <rFont val="微軟正黑體"/>
        <family val="2"/>
        <charset val="136"/>
      </rPr>
      <t>器</t>
    </r>
    <r>
      <rPr>
        <sz val="10"/>
        <color rgb="FF000000"/>
        <rFont val="Times New Roman"/>
        <family val="1"/>
      </rPr>
      <t>)</t>
    </r>
  </si>
  <si>
    <t>D-2514</t>
  </si>
  <si>
    <r>
      <rPr>
        <sz val="10"/>
        <color rgb="FF000000"/>
        <rFont val="微軟正黑體"/>
        <family val="2"/>
        <charset val="136"/>
      </rPr>
      <t>廢乏時計、廢瓦時計</t>
    </r>
  </si>
  <si>
    <t>D-2515</t>
  </si>
  <si>
    <r>
      <rPr>
        <sz val="10"/>
        <color rgb="FF000000"/>
        <rFont val="微軟正黑體"/>
        <family val="2"/>
        <charset val="136"/>
      </rPr>
      <t>廢電驛</t>
    </r>
  </si>
  <si>
    <t>D-2516</t>
  </si>
  <si>
    <r>
      <rPr>
        <sz val="10"/>
        <color rgb="FF000000"/>
        <rFont val="微軟正黑體"/>
        <family val="2"/>
        <charset val="136"/>
      </rPr>
      <t>廢限流熔絲</t>
    </r>
    <r>
      <rPr>
        <sz val="10"/>
        <color rgb="FF000000"/>
        <rFont val="Times New Roman"/>
        <family val="1"/>
      </rPr>
      <t>(</t>
    </r>
    <r>
      <rPr>
        <sz val="10"/>
        <color rgb="FF000000"/>
        <rFont val="微軟正黑體"/>
        <family val="2"/>
        <charset val="136"/>
      </rPr>
      <t>座</t>
    </r>
    <r>
      <rPr>
        <sz val="10"/>
        <color rgb="FF000000"/>
        <rFont val="Times New Roman"/>
        <family val="1"/>
      </rPr>
      <t>)</t>
    </r>
  </si>
  <si>
    <t>D-2517</t>
  </si>
  <si>
    <r>
      <rPr>
        <sz val="10"/>
        <color rgb="FF000000"/>
        <rFont val="微軟正黑體"/>
        <family val="2"/>
        <charset val="136"/>
      </rPr>
      <t>廢陷波器</t>
    </r>
  </si>
  <si>
    <t>D-2518</t>
  </si>
  <si>
    <r>
      <rPr>
        <sz val="10"/>
        <color rgb="FF000000"/>
        <rFont val="微軟正黑體"/>
        <family val="2"/>
        <charset val="136"/>
      </rPr>
      <t>廢電動機</t>
    </r>
  </si>
  <si>
    <t>D-2519</t>
  </si>
  <si>
    <r>
      <rPr>
        <sz val="10"/>
        <color rgb="FF000000"/>
        <rFont val="微軟正黑體"/>
        <family val="2"/>
        <charset val="136"/>
      </rPr>
      <t>廢充電器</t>
    </r>
    <r>
      <rPr>
        <sz val="10"/>
        <color rgb="FF000000"/>
        <rFont val="Times New Roman"/>
        <family val="1"/>
      </rPr>
      <t>(</t>
    </r>
    <r>
      <rPr>
        <sz val="10"/>
        <color rgb="FF000000"/>
        <rFont val="微軟正黑體"/>
        <family val="2"/>
        <charset val="136"/>
      </rPr>
      <t>機</t>
    </r>
    <r>
      <rPr>
        <sz val="10"/>
        <color rgb="FF000000"/>
        <rFont val="Times New Roman"/>
        <family val="1"/>
      </rPr>
      <t>)</t>
    </r>
  </si>
  <si>
    <t>D-2520</t>
  </si>
  <si>
    <r>
      <rPr>
        <sz val="10"/>
        <color rgb="FF000000"/>
        <rFont val="微軟正黑體"/>
        <family val="2"/>
        <charset val="136"/>
      </rPr>
      <t>廢點滅器</t>
    </r>
  </si>
  <si>
    <t>D-2521</t>
  </si>
  <si>
    <r>
      <rPr>
        <sz val="10"/>
        <color rgb="FF000000"/>
        <rFont val="微軟正黑體"/>
        <family val="2"/>
        <charset val="136"/>
      </rPr>
      <t>廢度量衡器</t>
    </r>
  </si>
  <si>
    <t>D-2523</t>
  </si>
  <si>
    <r>
      <rPr>
        <sz val="10"/>
        <color rgb="FF000000"/>
        <rFont val="微軟正黑體"/>
        <family val="2"/>
        <charset val="136"/>
      </rPr>
      <t>不含</t>
    </r>
    <r>
      <rPr>
        <sz val="10"/>
        <color rgb="FF000000"/>
        <rFont val="Times New Roman"/>
        <family val="1"/>
      </rPr>
      <t>PC</t>
    </r>
    <r>
      <rPr>
        <sz val="10"/>
        <color rgb="FF000000"/>
        <rFont val="微軟正黑體"/>
        <family val="2"/>
        <charset val="136"/>
      </rPr>
      <t>板及油脂之廢工具、廢儀器具、廢電器儀表</t>
    </r>
  </si>
  <si>
    <t>D-2524</t>
  </si>
  <si>
    <r>
      <rPr>
        <sz val="10"/>
        <color rgb="FF000000"/>
        <rFont val="微軟正黑體"/>
        <family val="2"/>
        <charset val="136"/>
      </rPr>
      <t>廢銅中夾雜被覆廢電線電纜，其重量達百分之一以上者</t>
    </r>
  </si>
  <si>
    <t>D-2525</t>
  </si>
  <si>
    <r>
      <rPr>
        <sz val="10"/>
        <color rgb="FF000000"/>
        <rFont val="微軟正黑體"/>
        <family val="2"/>
        <charset val="136"/>
      </rPr>
      <t>廢鋁中夾雜被覆廢電線電纜，其重量達百分之一以上者</t>
    </r>
  </si>
  <si>
    <t>D-2526</t>
  </si>
  <si>
    <r>
      <rPr>
        <sz val="10"/>
        <color rgb="FF000000"/>
        <rFont val="微軟正黑體"/>
        <family val="2"/>
        <charset val="136"/>
      </rPr>
      <t>廢鋅中夾雜被覆廢電線電纜，其重量達百分之一以上者</t>
    </r>
  </si>
  <si>
    <t>D-2527</t>
  </si>
  <si>
    <r>
      <rPr>
        <sz val="10"/>
        <color rgb="FF000000"/>
        <rFont val="微軟正黑體"/>
        <family val="2"/>
        <charset val="136"/>
      </rPr>
      <t>其他以物理處理法處理之混合五金廢料</t>
    </r>
  </si>
  <si>
    <t>D-2528</t>
  </si>
  <si>
    <r>
      <rPr>
        <sz val="10"/>
        <color rgb="FF000000"/>
        <rFont val="微軟正黑體"/>
        <family val="2"/>
        <charset val="136"/>
      </rPr>
      <t>裝置使用後廢棄之太陽能光電板</t>
    </r>
  </si>
  <si>
    <t>D-2601</t>
  </si>
  <si>
    <r>
      <rPr>
        <sz val="10"/>
        <color rgb="FF000000"/>
        <rFont val="微軟正黑體"/>
        <family val="2"/>
        <charset val="136"/>
      </rPr>
      <t>廢電線電纜（以物理處理法處理者）</t>
    </r>
  </si>
  <si>
    <t>D-2603</t>
  </si>
  <si>
    <r>
      <rPr>
        <sz val="10"/>
        <color rgb="FF000000"/>
        <rFont val="微軟正黑體"/>
        <family val="2"/>
        <charset val="136"/>
      </rPr>
      <t>廢光纖電纜</t>
    </r>
  </si>
  <si>
    <t>D-2604</t>
  </si>
  <si>
    <r>
      <rPr>
        <sz val="10"/>
        <color rgb="FF000000"/>
        <rFont val="微軟正黑體"/>
        <family val="2"/>
        <charset val="136"/>
      </rPr>
      <t>含塑膠、橡膠或油脂之廢馬達</t>
    </r>
  </si>
  <si>
    <t>D-2605</t>
  </si>
  <si>
    <r>
      <rPr>
        <sz val="10"/>
        <color rgb="FF000000"/>
        <rFont val="微軟正黑體"/>
        <family val="2"/>
        <charset val="136"/>
      </rPr>
      <t>含塑膠、橡膠或油脂之廢壓縮機</t>
    </r>
  </si>
  <si>
    <t>D-2606</t>
  </si>
  <si>
    <r>
      <rPr>
        <sz val="10"/>
        <color rgb="FF000000"/>
        <rFont val="微軟正黑體"/>
        <family val="2"/>
        <charset val="136"/>
      </rPr>
      <t>含油脂之廢馬達感應線圈</t>
    </r>
  </si>
  <si>
    <t>D-2608</t>
  </si>
  <si>
    <r>
      <rPr>
        <sz val="10"/>
        <color rgb="FF000000"/>
        <rFont val="微軟正黑體"/>
        <family val="2"/>
        <charset val="136"/>
      </rPr>
      <t>含油脂之廢比流器、廢比壓器</t>
    </r>
  </si>
  <si>
    <t>D-2609</t>
  </si>
  <si>
    <r>
      <rPr>
        <sz val="10"/>
        <color rgb="FF000000"/>
        <rFont val="微軟正黑體"/>
        <family val="2"/>
        <charset val="136"/>
      </rPr>
      <t>含油脂之廢斷路器</t>
    </r>
  </si>
  <si>
    <t>D-2610</t>
  </si>
  <si>
    <r>
      <rPr>
        <sz val="10"/>
        <color rgb="FF000000"/>
        <rFont val="微軟正黑體"/>
        <family val="2"/>
        <charset val="136"/>
      </rPr>
      <t>含油脂之廢配電開關、廢電力保險絲、廢消防幫浦</t>
    </r>
  </si>
  <si>
    <t>D-2611</t>
  </si>
  <si>
    <r>
      <rPr>
        <sz val="10"/>
        <color rgb="FF000000"/>
        <rFont val="微軟正黑體"/>
        <family val="2"/>
        <charset val="136"/>
      </rPr>
      <t>廢整套型變比器</t>
    </r>
  </si>
  <si>
    <t>D-2612</t>
  </si>
  <si>
    <r>
      <rPr>
        <sz val="10"/>
        <color rgb="FF000000"/>
        <rFont val="微軟正黑體"/>
        <family val="2"/>
        <charset val="136"/>
      </rPr>
      <t>廢電鍍金屬</t>
    </r>
  </si>
  <si>
    <t>D-2619</t>
  </si>
  <si>
    <r>
      <rPr>
        <sz val="10"/>
        <color rgb="FF000000"/>
        <rFont val="微軟正黑體"/>
        <family val="2"/>
        <charset val="136"/>
      </rPr>
      <t>廢電氣器材</t>
    </r>
  </si>
  <si>
    <t>D-2620</t>
  </si>
  <si>
    <r>
      <rPr>
        <sz val="10"/>
        <color rgb="FF000000"/>
        <rFont val="微軟正黑體"/>
        <family val="2"/>
        <charset val="136"/>
      </rPr>
      <t>廢通信器材（機械式）</t>
    </r>
  </si>
  <si>
    <t>D-2623</t>
  </si>
  <si>
    <r>
      <rPr>
        <sz val="10"/>
        <color rgb="FF000000"/>
        <rFont val="微軟正黑體"/>
        <family val="2"/>
        <charset val="136"/>
      </rPr>
      <t>含金</t>
    </r>
    <r>
      <rPr>
        <sz val="10"/>
        <color rgb="FF000000"/>
        <rFont val="Times New Roman"/>
        <family val="1"/>
      </rPr>
      <t>(</t>
    </r>
    <r>
      <rPr>
        <sz val="10"/>
        <color rgb="FF000000"/>
        <rFont val="微軟正黑體"/>
        <family val="2"/>
        <charset val="136"/>
      </rPr>
      <t>銀、鈀</t>
    </r>
    <r>
      <rPr>
        <sz val="10"/>
        <color rgb="FF000000"/>
        <rFont val="Times New Roman"/>
        <family val="1"/>
      </rPr>
      <t>)</t>
    </r>
    <r>
      <rPr>
        <sz val="10"/>
        <color rgb="FF000000"/>
        <rFont val="微軟正黑體"/>
        <family val="2"/>
        <charset val="136"/>
      </rPr>
      <t>之導線架廢料</t>
    </r>
  </si>
  <si>
    <t>D-2624</t>
  </si>
  <si>
    <r>
      <rPr>
        <sz val="10"/>
        <color rgb="FF000000"/>
        <rFont val="微軟正黑體"/>
        <family val="2"/>
        <charset val="136"/>
      </rPr>
      <t>含貴金屬</t>
    </r>
    <r>
      <rPr>
        <sz val="10"/>
        <color rgb="FF000000"/>
        <rFont val="Times New Roman"/>
        <family val="1"/>
      </rPr>
      <t>(</t>
    </r>
    <r>
      <rPr>
        <sz val="10"/>
        <color rgb="FF000000"/>
        <rFont val="微軟正黑體"/>
        <family val="2"/>
        <charset val="136"/>
      </rPr>
      <t>金、銀、鈀、鉑、銥、銠、鋨、釕</t>
    </r>
    <r>
      <rPr>
        <sz val="10"/>
        <color rgb="FF000000"/>
        <rFont val="Times New Roman"/>
        <family val="1"/>
      </rPr>
      <t>)</t>
    </r>
    <r>
      <rPr>
        <sz val="10"/>
        <color rgb="FF000000"/>
        <rFont val="微軟正黑體"/>
        <family val="2"/>
        <charset val="136"/>
      </rPr>
      <t>之廢觸媒</t>
    </r>
  </si>
  <si>
    <t>D-2625</t>
  </si>
  <si>
    <r>
      <rPr>
        <sz val="10"/>
        <color rgb="FF000000"/>
        <rFont val="微軟正黑體"/>
        <family val="2"/>
        <charset val="136"/>
      </rPr>
      <t>含貴金屬</t>
    </r>
    <r>
      <rPr>
        <sz val="10"/>
        <color rgb="FF000000"/>
        <rFont val="Times New Roman"/>
        <family val="1"/>
      </rPr>
      <t>(</t>
    </r>
    <r>
      <rPr>
        <sz val="10"/>
        <color rgb="FF000000"/>
        <rFont val="微軟正黑體"/>
        <family val="2"/>
        <charset val="136"/>
      </rPr>
      <t>金、銀、鈀、鉑、銥、銠、鋨、釕</t>
    </r>
    <r>
      <rPr>
        <sz val="10"/>
        <color rgb="FF000000"/>
        <rFont val="Times New Roman"/>
        <family val="1"/>
      </rPr>
      <t>)</t>
    </r>
    <r>
      <rPr>
        <sz val="10"/>
        <color rgb="FF000000"/>
        <rFont val="微軟正黑體"/>
        <family val="2"/>
        <charset val="136"/>
      </rPr>
      <t>之離子交換樹脂</t>
    </r>
  </si>
  <si>
    <t>D-2626</t>
  </si>
  <si>
    <r>
      <rPr>
        <sz val="10"/>
        <color rgb="FF000000"/>
        <rFont val="微軟正黑體"/>
        <family val="2"/>
        <charset val="136"/>
      </rPr>
      <t>汽機車觸媒轉化器</t>
    </r>
  </si>
  <si>
    <t>D-2627</t>
  </si>
  <si>
    <r>
      <rPr>
        <sz val="10"/>
        <color rgb="FF000000"/>
        <rFont val="微軟正黑體"/>
        <family val="2"/>
        <charset val="136"/>
      </rPr>
      <t>其他以化學處理法（不含熱處理法）處理之混合五金廢料</t>
    </r>
  </si>
  <si>
    <t>D-2702</t>
  </si>
  <si>
    <r>
      <rPr>
        <sz val="10"/>
        <color rgb="FF000000"/>
        <rFont val="微軟正黑體"/>
        <family val="2"/>
        <charset val="136"/>
      </rPr>
      <t>廢鉛中夾雜被覆廢電線電纜，其重量達百分之一以上者</t>
    </r>
  </si>
  <si>
    <t>D-2703</t>
  </si>
  <si>
    <r>
      <rPr>
        <sz val="10"/>
        <color rgb="FF000000"/>
        <rFont val="微軟正黑體"/>
        <family val="2"/>
        <charset val="136"/>
      </rPr>
      <t>廢鎘中夾雜被覆廢電線電纜，其重量達百分之一以上者</t>
    </r>
  </si>
  <si>
    <t>D-2704</t>
  </si>
  <si>
    <r>
      <rPr>
        <sz val="10"/>
        <color rgb="FF000000"/>
        <rFont val="微軟正黑體"/>
        <family val="2"/>
        <charset val="136"/>
      </rPr>
      <t>其他以熱處理法處理之混合五金廢料</t>
    </r>
  </si>
  <si>
    <t>E-0201</t>
  </si>
  <si>
    <r>
      <rPr>
        <sz val="10"/>
        <color rgb="FF000000"/>
        <rFont val="微軟正黑體"/>
        <family val="2"/>
        <charset val="136"/>
      </rPr>
      <t>廢電線電纜（非以物理處理法處理者）</t>
    </r>
  </si>
  <si>
    <t>E-0202</t>
  </si>
  <si>
    <r>
      <rPr>
        <sz val="10"/>
        <color rgb="FF000000"/>
        <rFont val="微軟正黑體"/>
        <family val="2"/>
        <charset val="136"/>
      </rPr>
      <t>含油脂之充膠廢電線電纜</t>
    </r>
  </si>
  <si>
    <t>E-0207</t>
  </si>
  <si>
    <r>
      <rPr>
        <sz val="10"/>
        <color rgb="FF000000"/>
        <rFont val="微軟正黑體"/>
        <family val="2"/>
        <charset val="136"/>
      </rPr>
      <t>不含多氯聯苯</t>
    </r>
    <r>
      <rPr>
        <sz val="10"/>
        <color rgb="FF000000"/>
        <rFont val="Times New Roman"/>
        <family val="1"/>
      </rPr>
      <t>(</t>
    </r>
    <r>
      <rPr>
        <sz val="10"/>
        <color rgb="FF000000"/>
        <rFont val="微軟正黑體"/>
        <family val="2"/>
        <charset val="136"/>
      </rPr>
      <t>低於</t>
    </r>
    <r>
      <rPr>
        <sz val="10"/>
        <color rgb="FF000000"/>
        <rFont val="Times New Roman"/>
        <family val="1"/>
      </rPr>
      <t>50ppm)</t>
    </r>
    <r>
      <rPr>
        <sz val="10"/>
        <color rgb="FF000000"/>
        <rFont val="微軟正黑體"/>
        <family val="2"/>
        <charset val="136"/>
      </rPr>
      <t>但含油脂之廢變壓器、廢電容器</t>
    </r>
  </si>
  <si>
    <t>E-0213</t>
  </si>
  <si>
    <r>
      <rPr>
        <sz val="10"/>
        <color rgb="FF000000"/>
        <rFont val="微軟正黑體"/>
        <family val="2"/>
        <charset val="136"/>
      </rPr>
      <t>電鍍金屬廢塑膠（含光碟片）</t>
    </r>
  </si>
  <si>
    <t>E-0214</t>
  </si>
  <si>
    <r>
      <rPr>
        <sz val="10"/>
        <color rgb="FF000000"/>
        <rFont val="微軟正黑體"/>
        <family val="2"/>
        <charset val="136"/>
      </rPr>
      <t>廢電腦</t>
    </r>
    <r>
      <rPr>
        <sz val="10"/>
        <color rgb="FF000000"/>
        <rFont val="Times New Roman"/>
        <family val="1"/>
      </rPr>
      <t>(</t>
    </r>
    <r>
      <rPr>
        <sz val="10"/>
        <color rgb="FF000000"/>
        <rFont val="微軟正黑體"/>
        <family val="2"/>
        <charset val="136"/>
      </rPr>
      <t>未納入廢物品及廢容器回收清除處理系統者</t>
    </r>
    <r>
      <rPr>
        <sz val="10"/>
        <color rgb="FF000000"/>
        <rFont val="Times New Roman"/>
        <family val="1"/>
      </rPr>
      <t>)</t>
    </r>
  </si>
  <si>
    <t>E-0215</t>
  </si>
  <si>
    <r>
      <rPr>
        <sz val="10"/>
        <color rgb="FF000000"/>
        <rFont val="微軟正黑體"/>
        <family val="2"/>
        <charset val="136"/>
      </rPr>
      <t>廢家電</t>
    </r>
    <r>
      <rPr>
        <sz val="10"/>
        <color rgb="FF000000"/>
        <rFont val="Times New Roman"/>
        <family val="1"/>
      </rPr>
      <t>(</t>
    </r>
    <r>
      <rPr>
        <sz val="10"/>
        <color rgb="FF000000"/>
        <rFont val="微軟正黑體"/>
        <family val="2"/>
        <charset val="136"/>
      </rPr>
      <t>未納入廢物品及廢容器回收清除處理系統者</t>
    </r>
    <r>
      <rPr>
        <sz val="10"/>
        <color rgb="FF000000"/>
        <rFont val="Times New Roman"/>
        <family val="1"/>
      </rPr>
      <t>)</t>
    </r>
  </si>
  <si>
    <t>E-0216</t>
  </si>
  <si>
    <r>
      <rPr>
        <sz val="10"/>
        <color rgb="FF000000"/>
        <rFont val="微軟正黑體"/>
        <family val="2"/>
        <charset val="136"/>
      </rPr>
      <t>廢電話交換機</t>
    </r>
  </si>
  <si>
    <t>E-0217</t>
  </si>
  <si>
    <r>
      <rPr>
        <sz val="10"/>
        <color rgb="FF000000"/>
        <rFont val="微軟正黑體"/>
        <family val="2"/>
        <charset val="136"/>
      </rPr>
      <t>廢電子零組件、下腳品及不良品</t>
    </r>
  </si>
  <si>
    <t>E-0218</t>
  </si>
  <si>
    <r>
      <rPr>
        <sz val="10"/>
        <color rgb="FF000000"/>
        <rFont val="微軟正黑體"/>
        <family val="2"/>
        <charset val="136"/>
      </rPr>
      <t>廢光電零組件、下腳品及不良品</t>
    </r>
  </si>
  <si>
    <t>E-0220</t>
  </si>
  <si>
    <r>
      <rPr>
        <sz val="10"/>
        <color rgb="FF000000"/>
        <rFont val="微軟正黑體"/>
        <family val="2"/>
        <charset val="136"/>
      </rPr>
      <t>廢通信器材（不含機械式）</t>
    </r>
  </si>
  <si>
    <t>E-0221</t>
  </si>
  <si>
    <r>
      <rPr>
        <sz val="10"/>
        <color rgb="FF000000"/>
        <rFont val="微軟正黑體"/>
        <family val="2"/>
        <charset val="136"/>
      </rPr>
      <t>含金屬之印刷電路板廢料及其粉屑</t>
    </r>
  </si>
  <si>
    <t>E-0222</t>
  </si>
  <si>
    <r>
      <rPr>
        <sz val="10"/>
        <color rgb="FF000000"/>
        <rFont val="微軟正黑體"/>
        <family val="2"/>
        <charset val="136"/>
      </rPr>
      <t>附零組件之廢印刷電路板</t>
    </r>
  </si>
  <si>
    <t>E-0228</t>
  </si>
  <si>
    <r>
      <rPr>
        <sz val="10"/>
        <color rgb="FF000000"/>
        <rFont val="微軟正黑體"/>
        <family val="2"/>
        <charset val="136"/>
      </rPr>
      <t>含鈹、銻、碲、鉈金屬廢料</t>
    </r>
  </si>
  <si>
    <t>E-0229</t>
  </si>
  <si>
    <r>
      <rPr>
        <sz val="10"/>
        <color rgb="FF000000"/>
        <rFont val="微軟正黑體"/>
        <family val="2"/>
        <charset val="136"/>
      </rPr>
      <t>含銅量大於</t>
    </r>
    <r>
      <rPr>
        <sz val="10"/>
        <color rgb="FF000000"/>
        <rFont val="Times New Roman"/>
        <family val="1"/>
      </rPr>
      <t>60%</t>
    </r>
    <r>
      <rPr>
        <sz val="10"/>
        <color rgb="FF000000"/>
        <rFont val="微軟正黑體"/>
        <family val="2"/>
        <charset val="136"/>
      </rPr>
      <t>之廢銅箔基板</t>
    </r>
  </si>
  <si>
    <t>E-0301</t>
  </si>
  <si>
    <r>
      <rPr>
        <sz val="10"/>
        <color rgb="FF000000"/>
        <rFont val="微軟正黑體"/>
        <family val="2"/>
        <charset val="136"/>
      </rPr>
      <t>發光二極體晶圓廢料及粉屑</t>
    </r>
  </si>
  <si>
    <t>G-0201</t>
  </si>
  <si>
    <r>
      <rPr>
        <sz val="10"/>
        <color rgb="FF000000"/>
        <rFont val="微軟正黑體"/>
        <family val="2"/>
        <charset val="136"/>
      </rPr>
      <t>塑膠</t>
    </r>
  </si>
  <si>
    <t>G-0401</t>
  </si>
  <si>
    <r>
      <rPr>
        <sz val="10"/>
        <color rgb="FF000000"/>
        <rFont val="微軟正黑體"/>
        <family val="2"/>
        <charset val="136"/>
      </rPr>
      <t>玻璃</t>
    </r>
  </si>
  <si>
    <t>G-0501</t>
  </si>
  <si>
    <r>
      <rPr>
        <sz val="10"/>
        <color rgb="FF000000"/>
        <rFont val="微軟正黑體"/>
        <family val="2"/>
        <charset val="136"/>
      </rPr>
      <t>瀝青混凝土挖</t>
    </r>
    <r>
      <rPr>
        <sz val="10"/>
        <color rgb="FF000000"/>
        <rFont val="Times New Roman"/>
        <family val="1"/>
      </rPr>
      <t>(</t>
    </r>
    <r>
      <rPr>
        <sz val="10"/>
        <color rgb="FF000000"/>
        <rFont val="微軟正黑體"/>
        <family val="2"/>
        <charset val="136"/>
      </rPr>
      <t>刨</t>
    </r>
    <r>
      <rPr>
        <sz val="10"/>
        <color rgb="FF000000"/>
        <rFont val="Times New Roman"/>
        <family val="1"/>
      </rPr>
      <t>)</t>
    </r>
    <r>
      <rPr>
        <sz val="10"/>
        <color rgb="FF000000"/>
        <rFont val="微軟正黑體"/>
        <family val="2"/>
        <charset val="136"/>
      </rPr>
      <t>除料</t>
    </r>
  </si>
  <si>
    <t>G-0502</t>
  </si>
  <si>
    <r>
      <rPr>
        <sz val="10"/>
        <color rgb="FF000000"/>
        <rFont val="微軟正黑體"/>
        <family val="2"/>
        <charset val="136"/>
      </rPr>
      <t>石材下腳料</t>
    </r>
  </si>
  <si>
    <t>G-1201</t>
  </si>
  <si>
    <r>
      <rPr>
        <sz val="10"/>
        <color rgb="FF000000"/>
        <rFont val="微軟正黑體"/>
        <family val="2"/>
        <charset val="136"/>
      </rPr>
      <t>水淬高爐爐碴</t>
    </r>
  </si>
  <si>
    <t>G-1202</t>
  </si>
  <si>
    <r>
      <rPr>
        <sz val="10"/>
        <color rgb="FF000000"/>
        <rFont val="微軟正黑體"/>
        <family val="2"/>
        <charset val="136"/>
      </rPr>
      <t>鈦鐵礦氯化爐渣</t>
    </r>
  </si>
  <si>
    <t>G-1301</t>
  </si>
  <si>
    <r>
      <rPr>
        <sz val="10"/>
        <color rgb="FF000000"/>
        <rFont val="微軟正黑體"/>
        <family val="2"/>
        <charset val="136"/>
      </rPr>
      <t>鐵</t>
    </r>
  </si>
  <si>
    <t>G-1302</t>
  </si>
  <si>
    <r>
      <rPr>
        <sz val="10"/>
        <color rgb="FF000000"/>
        <rFont val="微軟正黑體"/>
        <family val="2"/>
        <charset val="136"/>
      </rPr>
      <t>銅</t>
    </r>
  </si>
  <si>
    <t>G-1303</t>
  </si>
  <si>
    <r>
      <rPr>
        <sz val="10"/>
        <color rgb="FF000000"/>
        <rFont val="微軟正黑體"/>
        <family val="2"/>
        <charset val="136"/>
      </rPr>
      <t>鋁</t>
    </r>
  </si>
  <si>
    <t>G-1401</t>
  </si>
  <si>
    <r>
      <rPr>
        <sz val="10"/>
        <color rgb="FF000000"/>
        <rFont val="微軟正黑體"/>
        <family val="2"/>
        <charset val="136"/>
      </rPr>
      <t>鈷錳化合沉澱物</t>
    </r>
  </si>
  <si>
    <t>GG0700</t>
  </si>
  <si>
    <r>
      <rPr>
        <sz val="10"/>
        <color rgb="FF000000"/>
        <rFont val="微軟正黑體"/>
        <family val="2"/>
        <charset val="136"/>
      </rPr>
      <t>燃料－煤球</t>
    </r>
  </si>
  <si>
    <t>GG0702</t>
  </si>
  <si>
    <r>
      <rPr>
        <sz val="10"/>
        <color rgb="FF000000"/>
        <rFont val="微軟正黑體"/>
        <family val="2"/>
        <charset val="136"/>
      </rPr>
      <t>燃料－焦煤</t>
    </r>
  </si>
  <si>
    <t>GG0825</t>
  </si>
  <si>
    <r>
      <rPr>
        <sz val="10"/>
        <color rgb="FF000000"/>
        <rFont val="微軟正黑體"/>
        <family val="2"/>
        <charset val="136"/>
      </rPr>
      <t>天然鹼</t>
    </r>
  </si>
  <si>
    <r>
      <rPr>
        <sz val="10"/>
        <color rgb="FF000000"/>
        <rFont val="微軟正黑體"/>
        <family val="2"/>
        <charset val="136"/>
      </rPr>
      <t>氣體－氧化亞氮</t>
    </r>
  </si>
  <si>
    <r>
      <t>PFC-14</t>
    </r>
    <r>
      <rPr>
        <sz val="10"/>
        <color rgb="FF000000"/>
        <rFont val="微軟正黑體"/>
        <family val="2"/>
        <charset val="136"/>
      </rPr>
      <t>，</t>
    </r>
    <r>
      <rPr>
        <sz val="10"/>
        <color rgb="FF000000"/>
        <rFont val="Times New Roman"/>
        <family val="1"/>
      </rPr>
      <t xml:space="preserve"> </t>
    </r>
    <r>
      <rPr>
        <sz val="10"/>
        <color rgb="FF000000"/>
        <rFont val="微軟正黑體"/>
        <family val="2"/>
        <charset val="136"/>
      </rPr>
      <t>四氟化碳，</t>
    </r>
    <r>
      <rPr>
        <sz val="10"/>
        <color rgb="FF000000"/>
        <rFont val="Times New Roman"/>
        <family val="1"/>
      </rPr>
      <t>CF4</t>
    </r>
  </si>
  <si>
    <r>
      <t>PFC-116</t>
    </r>
    <r>
      <rPr>
        <sz val="10"/>
        <color rgb="FF000000"/>
        <rFont val="微軟正黑體"/>
        <family val="2"/>
        <charset val="136"/>
      </rPr>
      <t>，六氟乙烷，</t>
    </r>
    <r>
      <rPr>
        <sz val="10"/>
        <color rgb="FF000000"/>
        <rFont val="Times New Roman"/>
        <family val="1"/>
      </rPr>
      <t>C2F6</t>
    </r>
  </si>
  <si>
    <r>
      <t>C6F14</t>
    </r>
    <r>
      <rPr>
        <sz val="10"/>
        <color rgb="FF000000"/>
        <rFont val="微軟正黑體"/>
        <family val="2"/>
        <charset val="136"/>
      </rPr>
      <t>，全氟己烷</t>
    </r>
  </si>
  <si>
    <r>
      <t>C5F12</t>
    </r>
    <r>
      <rPr>
        <sz val="10"/>
        <color rgb="FF000000"/>
        <rFont val="微軟正黑體"/>
        <family val="2"/>
        <charset val="136"/>
      </rPr>
      <t>，全氟戊烷</t>
    </r>
  </si>
  <si>
    <r>
      <t>C4F10</t>
    </r>
    <r>
      <rPr>
        <sz val="10"/>
        <color rgb="FF000000"/>
        <rFont val="微軟正黑體"/>
        <family val="2"/>
        <charset val="136"/>
      </rPr>
      <t>，全氟丁烷</t>
    </r>
  </si>
  <si>
    <r>
      <t>C4F8</t>
    </r>
    <r>
      <rPr>
        <sz val="10"/>
        <color rgb="FF000000"/>
        <rFont val="微軟正黑體"/>
        <family val="2"/>
        <charset val="136"/>
      </rPr>
      <t>，八氟環丁烷</t>
    </r>
  </si>
  <si>
    <r>
      <t>C3F8</t>
    </r>
    <r>
      <rPr>
        <sz val="10"/>
        <color rgb="FF000000"/>
        <rFont val="微軟正黑體"/>
        <family val="2"/>
        <charset val="136"/>
      </rPr>
      <t>，全氟丙烷</t>
    </r>
  </si>
  <si>
    <t>GG1810</t>
  </si>
  <si>
    <r>
      <rPr>
        <sz val="10"/>
        <color rgb="FF000000"/>
        <rFont val="微軟正黑體"/>
        <family val="2"/>
        <charset val="136"/>
      </rPr>
      <t>冷媒－</t>
    </r>
    <r>
      <rPr>
        <sz val="10"/>
        <color rgb="FF000000"/>
        <rFont val="Times New Roman"/>
        <family val="1"/>
      </rPr>
      <t>FX80</t>
    </r>
    <r>
      <rPr>
        <sz val="10"/>
        <color rgb="FF000000"/>
        <rFont val="微軟正黑體"/>
        <family val="2"/>
        <charset val="136"/>
      </rPr>
      <t>，</t>
    </r>
    <r>
      <rPr>
        <sz val="10"/>
        <color rgb="FF000000"/>
        <rFont val="Times New Roman"/>
        <family val="1"/>
      </rPr>
      <t>R32/125</t>
    </r>
  </si>
  <si>
    <t>GG1811</t>
  </si>
  <si>
    <r>
      <rPr>
        <sz val="10"/>
        <color rgb="FF000000"/>
        <rFont val="微軟正黑體"/>
        <family val="2"/>
        <charset val="136"/>
      </rPr>
      <t>冷媒－</t>
    </r>
    <r>
      <rPr>
        <sz val="10"/>
        <color rgb="FF000000"/>
        <rFont val="Times New Roman"/>
        <family val="1"/>
      </rPr>
      <t>R507</t>
    </r>
    <r>
      <rPr>
        <sz val="10"/>
        <color rgb="FF000000"/>
        <rFont val="微軟正黑體"/>
        <family val="2"/>
        <charset val="136"/>
      </rPr>
      <t>，</t>
    </r>
    <r>
      <rPr>
        <sz val="10"/>
        <color rgb="FF000000"/>
        <rFont val="Times New Roman"/>
        <family val="1"/>
      </rPr>
      <t>R125/143a</t>
    </r>
    <r>
      <rPr>
        <sz val="10"/>
        <color rgb="FF000000"/>
        <rFont val="微軟正黑體"/>
        <family val="2"/>
        <charset val="136"/>
      </rPr>
      <t>（</t>
    </r>
    <r>
      <rPr>
        <sz val="10"/>
        <color rgb="FF000000"/>
        <rFont val="Times New Roman"/>
        <family val="1"/>
      </rPr>
      <t>50.0/50.0</t>
    </r>
    <r>
      <rPr>
        <sz val="10"/>
        <color rgb="FF000000"/>
        <rFont val="微軟正黑體"/>
        <family val="2"/>
        <charset val="136"/>
      </rPr>
      <t>）</t>
    </r>
  </si>
  <si>
    <r>
      <rPr>
        <sz val="10"/>
        <color rgb="FF000000"/>
        <rFont val="微軟正黑體"/>
        <family val="2"/>
        <charset val="136"/>
      </rPr>
      <t>冷媒－</t>
    </r>
    <r>
      <rPr>
        <sz val="10"/>
        <color rgb="FF000000"/>
        <rFont val="Times New Roman"/>
        <family val="1"/>
      </rPr>
      <t>R417a</t>
    </r>
    <r>
      <rPr>
        <sz val="10"/>
        <color rgb="FF000000"/>
        <rFont val="微軟正黑體"/>
        <family val="2"/>
        <charset val="136"/>
      </rPr>
      <t>，</t>
    </r>
    <r>
      <rPr>
        <sz val="10"/>
        <color rgb="FF000000"/>
        <rFont val="Times New Roman"/>
        <family val="1"/>
      </rPr>
      <t>R125/134a/600a</t>
    </r>
  </si>
  <si>
    <r>
      <rPr>
        <sz val="10"/>
        <color rgb="FF000000"/>
        <rFont val="微軟正黑體"/>
        <family val="2"/>
        <charset val="136"/>
      </rPr>
      <t>冷媒－</t>
    </r>
    <r>
      <rPr>
        <sz val="10"/>
        <color rgb="FF000000"/>
        <rFont val="Times New Roman"/>
        <family val="1"/>
      </rPr>
      <t>R413a</t>
    </r>
    <r>
      <rPr>
        <sz val="10"/>
        <color rgb="FF000000"/>
        <rFont val="微軟正黑體"/>
        <family val="2"/>
        <charset val="136"/>
      </rPr>
      <t>，</t>
    </r>
    <r>
      <rPr>
        <sz val="10"/>
        <color rgb="FF000000"/>
        <rFont val="Times New Roman"/>
        <family val="1"/>
      </rPr>
      <t>R134a/218/600a</t>
    </r>
  </si>
  <si>
    <r>
      <rPr>
        <sz val="10"/>
        <color rgb="FF000000"/>
        <rFont val="微軟正黑體"/>
        <family val="2"/>
        <charset val="136"/>
      </rPr>
      <t>冷媒－</t>
    </r>
    <r>
      <rPr>
        <sz val="10"/>
        <color rgb="FF000000"/>
        <rFont val="Times New Roman"/>
        <family val="1"/>
      </rPr>
      <t>R410a</t>
    </r>
    <r>
      <rPr>
        <sz val="10"/>
        <color rgb="FF000000"/>
        <rFont val="微軟正黑體"/>
        <family val="2"/>
        <charset val="136"/>
      </rPr>
      <t>，</t>
    </r>
    <r>
      <rPr>
        <sz val="10"/>
        <color rgb="FF000000"/>
        <rFont val="Times New Roman"/>
        <family val="1"/>
      </rPr>
      <t>R32/125</t>
    </r>
    <r>
      <rPr>
        <sz val="10"/>
        <color rgb="FF000000"/>
        <rFont val="微軟正黑體"/>
        <family val="2"/>
        <charset val="136"/>
      </rPr>
      <t>（</t>
    </r>
    <r>
      <rPr>
        <sz val="10"/>
        <color rgb="FF000000"/>
        <rFont val="Times New Roman"/>
        <family val="1"/>
      </rPr>
      <t>50/50</t>
    </r>
    <r>
      <rPr>
        <sz val="10"/>
        <color rgb="FF000000"/>
        <rFont val="微軟正黑體"/>
        <family val="2"/>
        <charset val="136"/>
      </rPr>
      <t>）</t>
    </r>
  </si>
  <si>
    <r>
      <rPr>
        <sz val="10"/>
        <color rgb="FF000000"/>
        <rFont val="微軟正黑體"/>
        <family val="2"/>
        <charset val="136"/>
      </rPr>
      <t>冷媒－</t>
    </r>
    <r>
      <rPr>
        <sz val="10"/>
        <color rgb="FF000000"/>
        <rFont val="Times New Roman"/>
        <family val="1"/>
      </rPr>
      <t>R408a</t>
    </r>
    <r>
      <rPr>
        <sz val="10"/>
        <color rgb="FF000000"/>
        <rFont val="微軟正黑體"/>
        <family val="2"/>
        <charset val="136"/>
      </rPr>
      <t>，</t>
    </r>
    <r>
      <rPr>
        <sz val="10"/>
        <color rgb="FF000000"/>
        <rFont val="Times New Roman"/>
        <family val="1"/>
      </rPr>
      <t>R125/R143a/22</t>
    </r>
    <r>
      <rPr>
        <sz val="10"/>
        <color rgb="FF000000"/>
        <rFont val="微軟正黑體"/>
        <family val="2"/>
        <charset val="136"/>
      </rPr>
      <t>（</t>
    </r>
    <r>
      <rPr>
        <sz val="10"/>
        <color rgb="FF000000"/>
        <rFont val="Times New Roman"/>
        <family val="1"/>
      </rPr>
      <t>7/46/47</t>
    </r>
    <r>
      <rPr>
        <sz val="10"/>
        <color rgb="FF000000"/>
        <rFont val="微軟正黑體"/>
        <family val="2"/>
        <charset val="136"/>
      </rPr>
      <t>）</t>
    </r>
  </si>
  <si>
    <r>
      <rPr>
        <sz val="10"/>
        <color rgb="FF000000"/>
        <rFont val="微軟正黑體"/>
        <family val="2"/>
        <charset val="136"/>
      </rPr>
      <t>冷媒－</t>
    </r>
    <r>
      <rPr>
        <sz val="10"/>
        <color rgb="FF000000"/>
        <rFont val="Times New Roman"/>
        <family val="1"/>
      </rPr>
      <t>R407c</t>
    </r>
    <r>
      <rPr>
        <sz val="10"/>
        <color rgb="FF000000"/>
        <rFont val="微軟正黑體"/>
        <family val="2"/>
        <charset val="136"/>
      </rPr>
      <t>，</t>
    </r>
    <r>
      <rPr>
        <sz val="10"/>
        <color rgb="FF000000"/>
        <rFont val="Times New Roman"/>
        <family val="1"/>
      </rPr>
      <t>R32/125/134a</t>
    </r>
    <r>
      <rPr>
        <sz val="10"/>
        <color rgb="FF000000"/>
        <rFont val="微軟正黑體"/>
        <family val="2"/>
        <charset val="136"/>
      </rPr>
      <t>（</t>
    </r>
    <r>
      <rPr>
        <sz val="10"/>
        <color rgb="FF000000"/>
        <rFont val="Times New Roman"/>
        <family val="1"/>
      </rPr>
      <t>23/25/52</t>
    </r>
    <r>
      <rPr>
        <sz val="10"/>
        <color rgb="FF000000"/>
        <rFont val="微軟正黑體"/>
        <family val="2"/>
        <charset val="136"/>
      </rPr>
      <t>）</t>
    </r>
  </si>
  <si>
    <r>
      <rPr>
        <sz val="10"/>
        <color rgb="FF000000"/>
        <rFont val="微軟正黑體"/>
        <family val="2"/>
        <charset val="136"/>
      </rPr>
      <t>冷媒－</t>
    </r>
    <r>
      <rPr>
        <sz val="10"/>
        <color rgb="FF000000"/>
        <rFont val="Times New Roman"/>
        <family val="1"/>
      </rPr>
      <t>R407b</t>
    </r>
    <r>
      <rPr>
        <sz val="10"/>
        <color rgb="FF000000"/>
        <rFont val="微軟正黑體"/>
        <family val="2"/>
        <charset val="136"/>
      </rPr>
      <t>，</t>
    </r>
    <r>
      <rPr>
        <sz val="10"/>
        <color rgb="FF000000"/>
        <rFont val="Times New Roman"/>
        <family val="1"/>
      </rPr>
      <t>R32/125/134a</t>
    </r>
    <r>
      <rPr>
        <sz val="10"/>
        <color rgb="FF000000"/>
        <rFont val="微軟正黑體"/>
        <family val="2"/>
        <charset val="136"/>
      </rPr>
      <t>（</t>
    </r>
    <r>
      <rPr>
        <sz val="10"/>
        <color rgb="FF000000"/>
        <rFont val="Times New Roman"/>
        <family val="1"/>
      </rPr>
      <t>10/70/20</t>
    </r>
    <r>
      <rPr>
        <sz val="10"/>
        <color rgb="FF000000"/>
        <rFont val="微軟正黑體"/>
        <family val="2"/>
        <charset val="136"/>
      </rPr>
      <t>）</t>
    </r>
  </si>
  <si>
    <r>
      <rPr>
        <sz val="10"/>
        <color rgb="FF000000"/>
        <rFont val="微軟正黑體"/>
        <family val="2"/>
        <charset val="136"/>
      </rPr>
      <t>冷媒－</t>
    </r>
    <r>
      <rPr>
        <sz val="10"/>
        <color rgb="FF000000"/>
        <rFont val="Times New Roman"/>
        <family val="1"/>
      </rPr>
      <t>R407a</t>
    </r>
    <r>
      <rPr>
        <sz val="10"/>
        <color rgb="FF000000"/>
        <rFont val="微軟正黑體"/>
        <family val="2"/>
        <charset val="136"/>
      </rPr>
      <t>，</t>
    </r>
    <r>
      <rPr>
        <sz val="10"/>
        <color rgb="FF000000"/>
        <rFont val="Times New Roman"/>
        <family val="1"/>
      </rPr>
      <t>R32/125/134a</t>
    </r>
    <r>
      <rPr>
        <sz val="10"/>
        <color rgb="FF000000"/>
        <rFont val="微軟正黑體"/>
        <family val="2"/>
        <charset val="136"/>
      </rPr>
      <t>（</t>
    </r>
    <r>
      <rPr>
        <sz val="10"/>
        <color rgb="FF000000"/>
        <rFont val="Times New Roman"/>
        <family val="1"/>
      </rPr>
      <t>20/40/40</t>
    </r>
    <r>
      <rPr>
        <sz val="10"/>
        <color rgb="FF000000"/>
        <rFont val="微軟正黑體"/>
        <family val="2"/>
        <charset val="136"/>
      </rPr>
      <t>）</t>
    </r>
  </si>
  <si>
    <r>
      <rPr>
        <sz val="10"/>
        <color rgb="FF000000"/>
        <rFont val="微軟正黑體"/>
        <family val="2"/>
        <charset val="136"/>
      </rPr>
      <t>冷媒－</t>
    </r>
    <r>
      <rPr>
        <sz val="10"/>
        <color rgb="FF000000"/>
        <rFont val="Times New Roman"/>
        <family val="1"/>
      </rPr>
      <t>R404a</t>
    </r>
    <r>
      <rPr>
        <sz val="10"/>
        <color rgb="FF000000"/>
        <rFont val="微軟正黑體"/>
        <family val="2"/>
        <charset val="136"/>
      </rPr>
      <t>，</t>
    </r>
    <r>
      <rPr>
        <sz val="10"/>
        <color rgb="FF000000"/>
        <rFont val="Times New Roman"/>
        <family val="1"/>
      </rPr>
      <t>R125/143a/134a</t>
    </r>
    <r>
      <rPr>
        <sz val="10"/>
        <color rgb="FF000000"/>
        <rFont val="微軟正黑體"/>
        <family val="2"/>
        <charset val="136"/>
      </rPr>
      <t>（</t>
    </r>
    <r>
      <rPr>
        <sz val="10"/>
        <color rgb="FF000000"/>
        <rFont val="Times New Roman"/>
        <family val="1"/>
      </rPr>
      <t>44/52/4</t>
    </r>
    <r>
      <rPr>
        <sz val="10"/>
        <color rgb="FF000000"/>
        <rFont val="微軟正黑體"/>
        <family val="2"/>
        <charset val="136"/>
      </rPr>
      <t>）</t>
    </r>
  </si>
  <si>
    <r>
      <rPr>
        <sz val="10"/>
        <color rgb="FF000000"/>
        <rFont val="微軟正黑體"/>
        <family val="2"/>
        <charset val="136"/>
      </rPr>
      <t>冷媒－</t>
    </r>
    <r>
      <rPr>
        <sz val="10"/>
        <color rgb="FF000000"/>
        <rFont val="Times New Roman"/>
        <family val="1"/>
      </rPr>
      <t>R401b</t>
    </r>
    <r>
      <rPr>
        <sz val="10"/>
        <color rgb="FF000000"/>
        <rFont val="微軟正黑體"/>
        <family val="2"/>
        <charset val="136"/>
      </rPr>
      <t>，</t>
    </r>
    <r>
      <rPr>
        <sz val="10"/>
        <color rgb="FF000000"/>
        <rFont val="Times New Roman"/>
        <family val="1"/>
      </rPr>
      <t>R22/152a/124</t>
    </r>
    <r>
      <rPr>
        <sz val="10"/>
        <color rgb="FF000000"/>
        <rFont val="微軟正黑體"/>
        <family val="2"/>
        <charset val="136"/>
      </rPr>
      <t>（</t>
    </r>
    <r>
      <rPr>
        <sz val="10"/>
        <color rgb="FF000000"/>
        <rFont val="Times New Roman"/>
        <family val="1"/>
      </rPr>
      <t>61/11/28</t>
    </r>
    <r>
      <rPr>
        <sz val="10"/>
        <color rgb="FF000000"/>
        <rFont val="微軟正黑體"/>
        <family val="2"/>
        <charset val="136"/>
      </rPr>
      <t>）</t>
    </r>
  </si>
  <si>
    <r>
      <rPr>
        <sz val="10"/>
        <color rgb="FF000000"/>
        <rFont val="微軟正黑體"/>
        <family val="2"/>
        <charset val="136"/>
      </rPr>
      <t>冷媒－</t>
    </r>
    <r>
      <rPr>
        <sz val="10"/>
        <color rgb="FF000000"/>
        <rFont val="Times New Roman"/>
        <family val="1"/>
      </rPr>
      <t>R401a</t>
    </r>
    <r>
      <rPr>
        <sz val="10"/>
        <color rgb="FF000000"/>
        <rFont val="微軟正黑體"/>
        <family val="2"/>
        <charset val="136"/>
      </rPr>
      <t>，</t>
    </r>
    <r>
      <rPr>
        <sz val="10"/>
        <color rgb="FF000000"/>
        <rFont val="Times New Roman"/>
        <family val="1"/>
      </rPr>
      <t>R22/152a/124</t>
    </r>
    <r>
      <rPr>
        <sz val="10"/>
        <color rgb="FF000000"/>
        <rFont val="微軟正黑體"/>
        <family val="2"/>
        <charset val="136"/>
      </rPr>
      <t>（</t>
    </r>
    <r>
      <rPr>
        <sz val="10"/>
        <color rgb="FF000000"/>
        <rFont val="Times New Roman"/>
        <family val="1"/>
      </rPr>
      <t>53/13/34</t>
    </r>
    <r>
      <rPr>
        <sz val="10"/>
        <color rgb="FF000000"/>
        <rFont val="微軟正黑體"/>
        <family val="2"/>
        <charset val="136"/>
      </rPr>
      <t>）</t>
    </r>
  </si>
  <si>
    <r>
      <t>HFC-43-10mee</t>
    </r>
    <r>
      <rPr>
        <sz val="10"/>
        <color rgb="FF000000"/>
        <rFont val="微軟正黑體"/>
        <family val="2"/>
        <charset val="136"/>
      </rPr>
      <t>，</t>
    </r>
    <r>
      <rPr>
        <sz val="10"/>
        <color rgb="FF000000"/>
        <rFont val="Times New Roman"/>
        <family val="1"/>
      </rPr>
      <t>1,1,1,2,2,3,4,5,5,5-</t>
    </r>
    <r>
      <rPr>
        <sz val="10"/>
        <color rgb="FF000000"/>
        <rFont val="微軟正黑體"/>
        <family val="2"/>
        <charset val="136"/>
      </rPr>
      <t>十氟戊烷，</t>
    </r>
    <r>
      <rPr>
        <sz val="10"/>
        <color rgb="FF000000"/>
        <rFont val="Times New Roman"/>
        <family val="1"/>
      </rPr>
      <t>CF3CHFCHFCF2CF3</t>
    </r>
  </si>
  <si>
    <r>
      <t>HFC-365mfc</t>
    </r>
    <r>
      <rPr>
        <sz val="10"/>
        <color rgb="FF000000"/>
        <rFont val="微軟正黑體"/>
        <family val="2"/>
        <charset val="136"/>
      </rPr>
      <t>，五氟丁烷，</t>
    </r>
    <r>
      <rPr>
        <sz val="10"/>
        <color rgb="FF000000"/>
        <rFont val="Times New Roman"/>
        <family val="1"/>
      </rPr>
      <t>CF3CH2CF2CH3</t>
    </r>
  </si>
  <si>
    <r>
      <t>HFC-245fa</t>
    </r>
    <r>
      <rPr>
        <sz val="10"/>
        <color rgb="FF000000"/>
        <rFont val="微軟正黑體"/>
        <family val="2"/>
        <charset val="136"/>
      </rPr>
      <t>，五氟丙烷，</t>
    </r>
    <r>
      <rPr>
        <sz val="10"/>
        <color rgb="FF000000"/>
        <rFont val="Times New Roman"/>
        <family val="1"/>
      </rPr>
      <t>CHF2CH2CF3</t>
    </r>
  </si>
  <si>
    <r>
      <t>HFC-245ca</t>
    </r>
    <r>
      <rPr>
        <sz val="10"/>
        <color rgb="FF000000"/>
        <rFont val="微軟正黑體"/>
        <family val="2"/>
        <charset val="136"/>
      </rPr>
      <t>，五氟丙烷，</t>
    </r>
    <r>
      <rPr>
        <sz val="10"/>
        <color rgb="FF000000"/>
        <rFont val="Times New Roman"/>
        <family val="1"/>
      </rPr>
      <t>CH2FCF2CHF2</t>
    </r>
  </si>
  <si>
    <r>
      <t>HFC-236fa</t>
    </r>
    <r>
      <rPr>
        <sz val="10"/>
        <color rgb="FF000000"/>
        <rFont val="微軟正黑體"/>
        <family val="2"/>
        <charset val="136"/>
      </rPr>
      <t>，六氟丙烷，</t>
    </r>
    <r>
      <rPr>
        <sz val="10"/>
        <color rgb="FF000000"/>
        <rFont val="Times New Roman"/>
        <family val="1"/>
      </rPr>
      <t>C3H2F6</t>
    </r>
  </si>
  <si>
    <r>
      <t>HFC-236ea</t>
    </r>
    <r>
      <rPr>
        <sz val="10"/>
        <color rgb="FF000000"/>
        <rFont val="微軟正黑體"/>
        <family val="2"/>
        <charset val="136"/>
      </rPr>
      <t>，六氟丙烷，</t>
    </r>
    <r>
      <rPr>
        <sz val="10"/>
        <color rgb="FF000000"/>
        <rFont val="Times New Roman"/>
        <family val="1"/>
      </rPr>
      <t>CHF2CHFCF3</t>
    </r>
  </si>
  <si>
    <r>
      <t>HFC-236cb</t>
    </r>
    <r>
      <rPr>
        <sz val="10"/>
        <color rgb="FF000000"/>
        <rFont val="微軟正黑體"/>
        <family val="2"/>
        <charset val="136"/>
      </rPr>
      <t>，六氟丙烷，</t>
    </r>
    <r>
      <rPr>
        <sz val="10"/>
        <color rgb="FF000000"/>
        <rFont val="Times New Roman"/>
        <family val="1"/>
      </rPr>
      <t>CH2FCF2CF3</t>
    </r>
  </si>
  <si>
    <r>
      <t>HFC-227ea</t>
    </r>
    <r>
      <rPr>
        <sz val="10"/>
        <color rgb="FF000000"/>
        <rFont val="微軟正黑體"/>
        <family val="2"/>
        <charset val="136"/>
      </rPr>
      <t>，七氟丙烷，</t>
    </r>
    <r>
      <rPr>
        <sz val="10"/>
        <color rgb="FF000000"/>
        <rFont val="Times New Roman"/>
        <family val="1"/>
      </rPr>
      <t>CF3CHFCF3</t>
    </r>
  </si>
  <si>
    <r>
      <t>HFC-161</t>
    </r>
    <r>
      <rPr>
        <sz val="10"/>
        <color rgb="FF000000"/>
        <rFont val="微軟正黑體"/>
        <family val="2"/>
        <charset val="136"/>
      </rPr>
      <t>，一氟乙烷，</t>
    </r>
    <r>
      <rPr>
        <sz val="10"/>
        <color rgb="FF000000"/>
        <rFont val="Times New Roman"/>
        <family val="1"/>
      </rPr>
      <t>CH3CH2F</t>
    </r>
  </si>
  <si>
    <r>
      <t>HFC-152a/R-152a</t>
    </r>
    <r>
      <rPr>
        <sz val="10"/>
        <color rgb="FF000000"/>
        <rFont val="微軟正黑體"/>
        <family val="2"/>
        <charset val="136"/>
      </rPr>
      <t>，二氟乙烷，</t>
    </r>
    <r>
      <rPr>
        <sz val="10"/>
        <color rgb="FF000000"/>
        <rFont val="Times New Roman"/>
        <family val="1"/>
      </rPr>
      <t>C2H4F2</t>
    </r>
  </si>
  <si>
    <r>
      <t>HFC-152</t>
    </r>
    <r>
      <rPr>
        <sz val="10"/>
        <color rgb="FF000000"/>
        <rFont val="微軟正黑體"/>
        <family val="2"/>
        <charset val="136"/>
      </rPr>
      <t>，二氟乙烷，</t>
    </r>
    <r>
      <rPr>
        <sz val="10"/>
        <color rgb="FF000000"/>
        <rFont val="Times New Roman"/>
        <family val="1"/>
      </rPr>
      <t>CH2FCH2F</t>
    </r>
  </si>
  <si>
    <r>
      <t>HFC-143a/R-143a</t>
    </r>
    <r>
      <rPr>
        <sz val="10"/>
        <color rgb="FF000000"/>
        <rFont val="微軟正黑體"/>
        <family val="2"/>
        <charset val="136"/>
      </rPr>
      <t>，三氟乙烷，</t>
    </r>
    <r>
      <rPr>
        <sz val="10"/>
        <color rgb="FF000000"/>
        <rFont val="Times New Roman"/>
        <family val="1"/>
      </rPr>
      <t>C2H3F3</t>
    </r>
  </si>
  <si>
    <r>
      <t>HFC-143</t>
    </r>
    <r>
      <rPr>
        <sz val="10"/>
        <color rgb="FF000000"/>
        <rFont val="微軟正黑體"/>
        <family val="2"/>
        <charset val="136"/>
      </rPr>
      <t>，三氟乙烷，</t>
    </r>
    <r>
      <rPr>
        <sz val="10"/>
        <color rgb="FF000000"/>
        <rFont val="Times New Roman"/>
        <family val="1"/>
      </rPr>
      <t>CHF2CH2F</t>
    </r>
  </si>
  <si>
    <r>
      <t>HFC-134a/R-134a</t>
    </r>
    <r>
      <rPr>
        <sz val="10"/>
        <color rgb="FF000000"/>
        <rFont val="細明體"/>
        <family val="3"/>
        <charset val="136"/>
      </rPr>
      <t>，</t>
    </r>
    <r>
      <rPr>
        <sz val="10"/>
        <color rgb="FF000000"/>
        <rFont val="Times New Roman"/>
        <family val="1"/>
      </rPr>
      <t>1,1,1,2-</t>
    </r>
    <r>
      <rPr>
        <sz val="10"/>
        <color rgb="FF000000"/>
        <rFont val="細明體"/>
        <family val="3"/>
        <charset val="136"/>
      </rPr>
      <t>四氟乙烷，</t>
    </r>
    <r>
      <rPr>
        <sz val="10"/>
        <color rgb="FF000000"/>
        <rFont val="Times New Roman"/>
        <family val="1"/>
      </rPr>
      <t>CH2FCF3</t>
    </r>
  </si>
  <si>
    <r>
      <t>HFC-134</t>
    </r>
    <r>
      <rPr>
        <sz val="10"/>
        <color rgb="FF000000"/>
        <rFont val="微軟正黑體"/>
        <family val="2"/>
        <charset val="136"/>
      </rPr>
      <t>，四氟乙烷，</t>
    </r>
    <r>
      <rPr>
        <sz val="10"/>
        <color rgb="FF000000"/>
        <rFont val="Times New Roman"/>
        <family val="1"/>
      </rPr>
      <t>C2H2F4</t>
    </r>
  </si>
  <si>
    <r>
      <t>HFC-125/R-125</t>
    </r>
    <r>
      <rPr>
        <sz val="10"/>
        <color rgb="FF000000"/>
        <rFont val="微軟正黑體"/>
        <family val="2"/>
        <charset val="136"/>
      </rPr>
      <t>，五氟乙烷，</t>
    </r>
    <r>
      <rPr>
        <sz val="10"/>
        <color rgb="FF000000"/>
        <rFont val="Times New Roman"/>
        <family val="1"/>
      </rPr>
      <t>C2HF5</t>
    </r>
  </si>
  <si>
    <r>
      <t>HFC-41</t>
    </r>
    <r>
      <rPr>
        <sz val="10"/>
        <color rgb="FF000000"/>
        <rFont val="微軟正黑體"/>
        <family val="2"/>
        <charset val="136"/>
      </rPr>
      <t>一氟甲烷，</t>
    </r>
    <r>
      <rPr>
        <sz val="10"/>
        <color rgb="FF000000"/>
        <rFont val="Times New Roman"/>
        <family val="1"/>
      </rPr>
      <t>CH3F</t>
    </r>
  </si>
  <si>
    <r>
      <t>HFC-32/R-32</t>
    </r>
    <r>
      <rPr>
        <sz val="10"/>
        <color rgb="FF000000"/>
        <rFont val="微軟正黑體"/>
        <family val="2"/>
        <charset val="136"/>
      </rPr>
      <t>二氟甲烷，</t>
    </r>
    <r>
      <rPr>
        <sz val="10"/>
        <color rgb="FF000000"/>
        <rFont val="Times New Roman"/>
        <family val="1"/>
      </rPr>
      <t>CH2F2</t>
    </r>
  </si>
  <si>
    <r>
      <t>HFC-23/R-23</t>
    </r>
    <r>
      <rPr>
        <sz val="10"/>
        <color rgb="FF000000"/>
        <rFont val="微軟正黑體"/>
        <family val="2"/>
        <charset val="136"/>
      </rPr>
      <t>三氟甲烷，</t>
    </r>
    <r>
      <rPr>
        <sz val="10"/>
        <color rgb="FF000000"/>
        <rFont val="Times New Roman"/>
        <family val="1"/>
      </rPr>
      <t>CHF3</t>
    </r>
  </si>
  <si>
    <r>
      <t>HCFC-22</t>
    </r>
    <r>
      <rPr>
        <sz val="10"/>
        <color rgb="FF000000"/>
        <rFont val="微軟正黑體"/>
        <family val="2"/>
        <charset val="136"/>
      </rPr>
      <t>，</t>
    </r>
    <r>
      <rPr>
        <sz val="10"/>
        <color rgb="FF000000"/>
        <rFont val="Times New Roman"/>
        <family val="1"/>
      </rPr>
      <t>CHF2Cl</t>
    </r>
  </si>
  <si>
    <r>
      <t>R-401C</t>
    </r>
    <r>
      <rPr>
        <sz val="10"/>
        <color rgb="FF000000"/>
        <rFont val="微軟正黑體"/>
        <family val="2"/>
        <charset val="136"/>
      </rPr>
      <t>，</t>
    </r>
    <r>
      <rPr>
        <sz val="10"/>
        <color rgb="FF000000"/>
        <rFont val="Times New Roman"/>
        <family val="1"/>
      </rPr>
      <t>HCFC-22/HFC-152a/HCFC-124 (33.0/15.0/52.0)</t>
    </r>
  </si>
  <si>
    <r>
      <t>R-402A</t>
    </r>
    <r>
      <rPr>
        <sz val="10"/>
        <color rgb="FF000000"/>
        <rFont val="微軟正黑體"/>
        <family val="2"/>
        <charset val="136"/>
      </rPr>
      <t>，</t>
    </r>
    <r>
      <rPr>
        <sz val="10"/>
        <color rgb="FF000000"/>
        <rFont val="Times New Roman"/>
        <family val="1"/>
      </rPr>
      <t>HFC-125/HC-290/HCFC-22 (60.0/2.0/38.0)</t>
    </r>
  </si>
  <si>
    <r>
      <t>R-402B</t>
    </r>
    <r>
      <rPr>
        <sz val="10"/>
        <color rgb="FF000000"/>
        <rFont val="微軟正黑體"/>
        <family val="2"/>
        <charset val="136"/>
      </rPr>
      <t>，</t>
    </r>
    <r>
      <rPr>
        <sz val="10"/>
        <color rgb="FF000000"/>
        <rFont val="Times New Roman"/>
        <family val="1"/>
      </rPr>
      <t>HFC-125/HC-290/HCFC-22 (38.0/2.0/60.0)</t>
    </r>
  </si>
  <si>
    <r>
      <t>R-403A</t>
    </r>
    <r>
      <rPr>
        <sz val="10"/>
        <color rgb="FF000000"/>
        <rFont val="微軟正黑體"/>
        <family val="2"/>
        <charset val="136"/>
      </rPr>
      <t>，</t>
    </r>
    <r>
      <rPr>
        <sz val="10"/>
        <color rgb="FF000000"/>
        <rFont val="Times New Roman"/>
        <family val="1"/>
      </rPr>
      <t>HC-290/HCFC-22/PFC-218 (5.0/75.0/20.0)</t>
    </r>
  </si>
  <si>
    <r>
      <t>R-403B</t>
    </r>
    <r>
      <rPr>
        <sz val="10"/>
        <color rgb="FF000000"/>
        <rFont val="微軟正黑體"/>
        <family val="2"/>
        <charset val="136"/>
      </rPr>
      <t>，</t>
    </r>
    <r>
      <rPr>
        <sz val="10"/>
        <color rgb="FF000000"/>
        <rFont val="Times New Roman"/>
        <family val="1"/>
      </rPr>
      <t>HC-290/HCFC-22/PFC-218 (5.0/56.0/39.0)</t>
    </r>
  </si>
  <si>
    <r>
      <t>R-405A</t>
    </r>
    <r>
      <rPr>
        <sz val="10"/>
        <color rgb="FF000000"/>
        <rFont val="微軟正黑體"/>
        <family val="2"/>
        <charset val="136"/>
      </rPr>
      <t>，</t>
    </r>
    <r>
      <rPr>
        <sz val="10"/>
        <color rgb="FF000000"/>
        <rFont val="Times New Roman"/>
        <family val="1"/>
      </rPr>
      <t>HCFC-22/ HFC-152a/ HCFC-142b/PFC-318 (45.0/7.0/5.5/42.5)</t>
    </r>
  </si>
  <si>
    <r>
      <t>R-406A</t>
    </r>
    <r>
      <rPr>
        <sz val="10"/>
        <color rgb="FF000000"/>
        <rFont val="微軟正黑體"/>
        <family val="2"/>
        <charset val="136"/>
      </rPr>
      <t>，</t>
    </r>
    <r>
      <rPr>
        <sz val="10"/>
        <color rgb="FF000000"/>
        <rFont val="Times New Roman"/>
        <family val="1"/>
      </rPr>
      <t>HCFC-22/HC-600a/HCFC-142b (55.0/14.0/41.0)</t>
    </r>
  </si>
  <si>
    <r>
      <t>R-407D</t>
    </r>
    <r>
      <rPr>
        <sz val="10"/>
        <color rgb="FF000000"/>
        <rFont val="微軟正黑體"/>
        <family val="2"/>
        <charset val="136"/>
      </rPr>
      <t>，</t>
    </r>
    <r>
      <rPr>
        <sz val="10"/>
        <color rgb="FF000000"/>
        <rFont val="Times New Roman"/>
        <family val="1"/>
      </rPr>
      <t>HFC-32/HFC-125/HFC-134a (15.0/15.0/70.0)</t>
    </r>
  </si>
  <si>
    <r>
      <t>R-407E</t>
    </r>
    <r>
      <rPr>
        <sz val="10"/>
        <color rgb="FF000000"/>
        <rFont val="微軟正黑體"/>
        <family val="2"/>
        <charset val="136"/>
      </rPr>
      <t>，</t>
    </r>
    <r>
      <rPr>
        <sz val="10"/>
        <color rgb="FF000000"/>
        <rFont val="Times New Roman"/>
        <family val="1"/>
      </rPr>
      <t>HFC-32/HFC-125/HFC-134a (25.0/15.0/60.0)</t>
    </r>
  </si>
  <si>
    <r>
      <t>R-409A</t>
    </r>
    <r>
      <rPr>
        <sz val="10"/>
        <color rgb="FF000000"/>
        <rFont val="微軟正黑體"/>
        <family val="2"/>
        <charset val="136"/>
      </rPr>
      <t>，</t>
    </r>
    <r>
      <rPr>
        <sz val="10"/>
        <color rgb="FF000000"/>
        <rFont val="Times New Roman"/>
        <family val="1"/>
      </rPr>
      <t>HCFC-22/HCFC-124/HCFC-142b (60.0/25.0/15.0)</t>
    </r>
  </si>
  <si>
    <r>
      <t>R-409B</t>
    </r>
    <r>
      <rPr>
        <sz val="10"/>
        <color rgb="FF000000"/>
        <rFont val="微軟正黑體"/>
        <family val="2"/>
        <charset val="136"/>
      </rPr>
      <t>，</t>
    </r>
    <r>
      <rPr>
        <sz val="10"/>
        <color rgb="FF000000"/>
        <rFont val="Times New Roman"/>
        <family val="1"/>
      </rPr>
      <t>HCFC-22/HCFC-124/HCFC-142b (65.0/25.0/10.0)</t>
    </r>
  </si>
  <si>
    <r>
      <t>R-410B</t>
    </r>
    <r>
      <rPr>
        <sz val="10"/>
        <color rgb="FF000000"/>
        <rFont val="微軟正黑體"/>
        <family val="2"/>
        <charset val="136"/>
      </rPr>
      <t>，</t>
    </r>
    <r>
      <rPr>
        <sz val="10"/>
        <color rgb="FF000000"/>
        <rFont val="Times New Roman"/>
        <family val="1"/>
      </rPr>
      <t>HFC-32/HFC-125 (45.0/55.0)</t>
    </r>
  </si>
  <si>
    <r>
      <t>R-411A</t>
    </r>
    <r>
      <rPr>
        <sz val="10"/>
        <color rgb="FF000000"/>
        <rFont val="微軟正黑體"/>
        <family val="2"/>
        <charset val="136"/>
      </rPr>
      <t>，</t>
    </r>
    <r>
      <rPr>
        <sz val="10"/>
        <color rgb="FF000000"/>
        <rFont val="Times New Roman"/>
        <family val="1"/>
      </rPr>
      <t>HC-1270/HCFC-22/HFC-152a (1.5/87.5/11.0)</t>
    </r>
  </si>
  <si>
    <r>
      <t>R-411B</t>
    </r>
    <r>
      <rPr>
        <sz val="10"/>
        <color rgb="FF000000"/>
        <rFont val="微軟正黑體"/>
        <family val="2"/>
        <charset val="136"/>
      </rPr>
      <t>，</t>
    </r>
    <r>
      <rPr>
        <sz val="10"/>
        <color rgb="FF000000"/>
        <rFont val="Times New Roman"/>
        <family val="1"/>
      </rPr>
      <t>HC-1270/HCFC-22/HFC-152a (3.0/94.0/3.0)</t>
    </r>
  </si>
  <si>
    <r>
      <t>R-411C</t>
    </r>
    <r>
      <rPr>
        <sz val="10"/>
        <color rgb="FF000000"/>
        <rFont val="微軟正黑體"/>
        <family val="2"/>
        <charset val="136"/>
      </rPr>
      <t>，</t>
    </r>
    <r>
      <rPr>
        <sz val="10"/>
        <color rgb="FF000000"/>
        <rFont val="Times New Roman"/>
        <family val="1"/>
      </rPr>
      <t>HC-1270/HCFC-22/HFC-152a (3.0/95.5/1.5)</t>
    </r>
  </si>
  <si>
    <r>
      <t>R-412A</t>
    </r>
    <r>
      <rPr>
        <sz val="10"/>
        <color rgb="FF000000"/>
        <rFont val="微軟正黑體"/>
        <family val="2"/>
        <charset val="136"/>
      </rPr>
      <t>，</t>
    </r>
    <r>
      <rPr>
        <sz val="10"/>
        <color rgb="FF000000"/>
        <rFont val="Times New Roman"/>
        <family val="1"/>
      </rPr>
      <t>HCFC-22/PFC-218/HCFC-142b (70.0/5.0/25.0)</t>
    </r>
  </si>
  <si>
    <r>
      <t>R-414A</t>
    </r>
    <r>
      <rPr>
        <sz val="10"/>
        <color rgb="FF000000"/>
        <rFont val="微軟正黑體"/>
        <family val="2"/>
        <charset val="136"/>
      </rPr>
      <t>，</t>
    </r>
    <r>
      <rPr>
        <sz val="10"/>
        <color rgb="FF000000"/>
        <rFont val="Times New Roman"/>
        <family val="1"/>
      </rPr>
      <t>HCFC-22/HCFC-124/HC-600a/HCFC-142b (51.0/28.5/4.0/16.5)</t>
    </r>
  </si>
  <si>
    <r>
      <t>R-414B</t>
    </r>
    <r>
      <rPr>
        <sz val="10"/>
        <color rgb="FF000000"/>
        <rFont val="微軟正黑體"/>
        <family val="2"/>
        <charset val="136"/>
      </rPr>
      <t>，</t>
    </r>
    <r>
      <rPr>
        <sz val="10"/>
        <color rgb="FF000000"/>
        <rFont val="Times New Roman"/>
        <family val="1"/>
      </rPr>
      <t>HCFC-22/HCFC-124/HC-600a/HCFC-142b (50.0/39.0/1.5/9.5)</t>
    </r>
  </si>
  <si>
    <r>
      <t>R-415A</t>
    </r>
    <r>
      <rPr>
        <sz val="10"/>
        <color rgb="FF000000"/>
        <rFont val="微軟正黑體"/>
        <family val="2"/>
        <charset val="136"/>
      </rPr>
      <t>，</t>
    </r>
    <r>
      <rPr>
        <sz val="10"/>
        <color rgb="FF000000"/>
        <rFont val="Times New Roman"/>
        <family val="1"/>
      </rPr>
      <t>HCFC-22/HFC-152a (82.0/18.0)</t>
    </r>
  </si>
  <si>
    <r>
      <t>R-415B</t>
    </r>
    <r>
      <rPr>
        <sz val="10"/>
        <color rgb="FF000000"/>
        <rFont val="微軟正黑體"/>
        <family val="2"/>
        <charset val="136"/>
      </rPr>
      <t>，</t>
    </r>
    <r>
      <rPr>
        <sz val="10"/>
        <color rgb="FF000000"/>
        <rFont val="Times New Roman"/>
        <family val="1"/>
      </rPr>
      <t>HCFC-22/HFC-152a (25.0/75.0)</t>
    </r>
  </si>
  <si>
    <r>
      <t>R-416A</t>
    </r>
    <r>
      <rPr>
        <sz val="10"/>
        <color rgb="FF000000"/>
        <rFont val="微軟正黑體"/>
        <family val="2"/>
        <charset val="136"/>
      </rPr>
      <t>，</t>
    </r>
    <r>
      <rPr>
        <sz val="10"/>
        <color rgb="FF000000"/>
        <rFont val="Times New Roman"/>
        <family val="1"/>
      </rPr>
      <t>HFC-134a/HCFC-124/HC-600 (59.0/39.5/1.5)</t>
    </r>
  </si>
  <si>
    <r>
      <t>R-418A</t>
    </r>
    <r>
      <rPr>
        <sz val="10"/>
        <color rgb="FF000000"/>
        <rFont val="微軟正黑體"/>
        <family val="2"/>
        <charset val="136"/>
      </rPr>
      <t>，</t>
    </r>
    <r>
      <rPr>
        <sz val="10"/>
        <color rgb="FF000000"/>
        <rFont val="Times New Roman"/>
        <family val="1"/>
      </rPr>
      <t>HC-290/HCFC-22/HFC-152a (1.5/96.0/2.5)</t>
    </r>
  </si>
  <si>
    <r>
      <t>R-419A</t>
    </r>
    <r>
      <rPr>
        <sz val="10"/>
        <color rgb="FF000000"/>
        <rFont val="微軟正黑體"/>
        <family val="2"/>
        <charset val="136"/>
      </rPr>
      <t>，</t>
    </r>
    <r>
      <rPr>
        <sz val="10"/>
        <color rgb="FF000000"/>
        <rFont val="Times New Roman"/>
        <family val="1"/>
      </rPr>
      <t>HFC-125/HFC-134a/HE-E170 (77.0/19.0/4.0)</t>
    </r>
  </si>
  <si>
    <r>
      <t>R-420A</t>
    </r>
    <r>
      <rPr>
        <sz val="10"/>
        <color rgb="FF000000"/>
        <rFont val="微軟正黑體"/>
        <family val="2"/>
        <charset val="136"/>
      </rPr>
      <t>，</t>
    </r>
    <r>
      <rPr>
        <sz val="10"/>
        <color rgb="FF000000"/>
        <rFont val="Times New Roman"/>
        <family val="1"/>
      </rPr>
      <t>HFC-134a/HCFC-142b (88.0/12.0)</t>
    </r>
  </si>
  <si>
    <r>
      <t>R-421A</t>
    </r>
    <r>
      <rPr>
        <sz val="10"/>
        <color rgb="FF000000"/>
        <rFont val="微軟正黑體"/>
        <family val="2"/>
        <charset val="136"/>
      </rPr>
      <t>，</t>
    </r>
    <r>
      <rPr>
        <sz val="10"/>
        <color rgb="FF000000"/>
        <rFont val="Times New Roman"/>
        <family val="1"/>
      </rPr>
      <t>HFC-125/HFC-134a (58.0/42.0)</t>
    </r>
  </si>
  <si>
    <r>
      <t>R-421B</t>
    </r>
    <r>
      <rPr>
        <sz val="10"/>
        <color rgb="FF000000"/>
        <rFont val="微軟正黑體"/>
        <family val="2"/>
        <charset val="136"/>
      </rPr>
      <t>，</t>
    </r>
    <r>
      <rPr>
        <sz val="10"/>
        <color rgb="FF000000"/>
        <rFont val="Times New Roman"/>
        <family val="1"/>
      </rPr>
      <t>HFC-125/HFC-134a (85.0/15.0)</t>
    </r>
  </si>
  <si>
    <r>
      <t>R-422A</t>
    </r>
    <r>
      <rPr>
        <sz val="10"/>
        <color rgb="FF000000"/>
        <rFont val="微軟正黑體"/>
        <family val="2"/>
        <charset val="136"/>
      </rPr>
      <t>，</t>
    </r>
    <r>
      <rPr>
        <sz val="10"/>
        <color rgb="FF000000"/>
        <rFont val="Times New Roman"/>
        <family val="1"/>
      </rPr>
      <t>HFC-125/HFC-134a/HC-600a (85.1/11.5/3.4)</t>
    </r>
  </si>
  <si>
    <r>
      <t>R-422B</t>
    </r>
    <r>
      <rPr>
        <sz val="10"/>
        <color rgb="FF000000"/>
        <rFont val="微軟正黑體"/>
        <family val="2"/>
        <charset val="136"/>
      </rPr>
      <t>，</t>
    </r>
    <r>
      <rPr>
        <sz val="10"/>
        <color rgb="FF000000"/>
        <rFont val="Times New Roman"/>
        <family val="1"/>
      </rPr>
      <t>HFC-125/HFC-134a/HC-600a (55.0/42.0/3.0)</t>
    </r>
  </si>
  <si>
    <r>
      <t>R-422C</t>
    </r>
    <r>
      <rPr>
        <sz val="10"/>
        <color rgb="FF000000"/>
        <rFont val="微軟正黑體"/>
        <family val="2"/>
        <charset val="136"/>
      </rPr>
      <t>，</t>
    </r>
    <r>
      <rPr>
        <sz val="10"/>
        <color rgb="FF000000"/>
        <rFont val="Times New Roman"/>
        <family val="1"/>
      </rPr>
      <t>HFC-125/HFC-134a/HC-600a (82.0/15.0/3.0)</t>
    </r>
  </si>
  <si>
    <r>
      <t>R-500</t>
    </r>
    <r>
      <rPr>
        <sz val="10"/>
        <color rgb="FF000000"/>
        <rFont val="微軟正黑體"/>
        <family val="2"/>
        <charset val="136"/>
      </rPr>
      <t>，</t>
    </r>
    <r>
      <rPr>
        <sz val="10"/>
        <color rgb="FF000000"/>
        <rFont val="Times New Roman"/>
        <family val="1"/>
      </rPr>
      <t>CFC-12/HFC-152a (73.8/26.2)</t>
    </r>
  </si>
  <si>
    <r>
      <t>R-501</t>
    </r>
    <r>
      <rPr>
        <sz val="10"/>
        <color rgb="FF000000"/>
        <rFont val="微軟正黑體"/>
        <family val="2"/>
        <charset val="136"/>
      </rPr>
      <t>，</t>
    </r>
    <r>
      <rPr>
        <sz val="10"/>
        <color rgb="FF000000"/>
        <rFont val="Times New Roman"/>
        <family val="1"/>
      </rPr>
      <t>HCFC-22/CFC-12 (75.0/25.0)</t>
    </r>
  </si>
  <si>
    <r>
      <t>R-502</t>
    </r>
    <r>
      <rPr>
        <sz val="10"/>
        <color rgb="FF000000"/>
        <rFont val="微軟正黑體"/>
        <family val="2"/>
        <charset val="136"/>
      </rPr>
      <t>，</t>
    </r>
    <r>
      <rPr>
        <sz val="10"/>
        <color rgb="FF000000"/>
        <rFont val="Times New Roman"/>
        <family val="1"/>
      </rPr>
      <t>HCFC-22/CFC-115 (48.8/51.2)</t>
    </r>
  </si>
  <si>
    <r>
      <t>R-503</t>
    </r>
    <r>
      <rPr>
        <sz val="10"/>
        <color rgb="FF000000"/>
        <rFont val="微軟正黑體"/>
        <family val="2"/>
        <charset val="136"/>
      </rPr>
      <t>，</t>
    </r>
    <r>
      <rPr>
        <sz val="10"/>
        <color rgb="FF000000"/>
        <rFont val="Times New Roman"/>
        <family val="1"/>
      </rPr>
      <t>HFC-23/CFC-13 (40.1/59.9)</t>
    </r>
  </si>
  <si>
    <r>
      <t>R-504</t>
    </r>
    <r>
      <rPr>
        <sz val="10"/>
        <color rgb="FF000000"/>
        <rFont val="微軟正黑體"/>
        <family val="2"/>
        <charset val="136"/>
      </rPr>
      <t>，</t>
    </r>
    <r>
      <rPr>
        <sz val="10"/>
        <color rgb="FF000000"/>
        <rFont val="Times New Roman"/>
        <family val="1"/>
      </rPr>
      <t>HFC-32/CFC-115 (48.2/51.8)</t>
    </r>
  </si>
  <si>
    <r>
      <t>R-505</t>
    </r>
    <r>
      <rPr>
        <sz val="10"/>
        <color rgb="FF000000"/>
        <rFont val="微軟正黑體"/>
        <family val="2"/>
        <charset val="136"/>
      </rPr>
      <t>，</t>
    </r>
    <r>
      <rPr>
        <sz val="10"/>
        <color rgb="FF000000"/>
        <rFont val="Times New Roman"/>
        <family val="1"/>
      </rPr>
      <t>CFC-12/HCFC-31 (78.0/22.0)</t>
    </r>
  </si>
  <si>
    <r>
      <t>R-506</t>
    </r>
    <r>
      <rPr>
        <sz val="10"/>
        <color rgb="FF000000"/>
        <rFont val="微軟正黑體"/>
        <family val="2"/>
        <charset val="136"/>
      </rPr>
      <t>，</t>
    </r>
    <r>
      <rPr>
        <sz val="10"/>
        <color rgb="FF000000"/>
        <rFont val="Times New Roman"/>
        <family val="1"/>
      </rPr>
      <t>CFC-31/CFC-114 (55.1/44.9)</t>
    </r>
  </si>
  <si>
    <r>
      <t>R-507A</t>
    </r>
    <r>
      <rPr>
        <sz val="10"/>
        <color rgb="FF000000"/>
        <rFont val="微軟正黑體"/>
        <family val="2"/>
        <charset val="136"/>
      </rPr>
      <t>，</t>
    </r>
    <r>
      <rPr>
        <sz val="10"/>
        <color rgb="FF000000"/>
        <rFont val="Times New Roman"/>
        <family val="1"/>
      </rPr>
      <t>HFC-125/HFC-143a (50.0/50.0)</t>
    </r>
  </si>
  <si>
    <r>
      <t>R-508A</t>
    </r>
    <r>
      <rPr>
        <sz val="10"/>
        <color rgb="FF000000"/>
        <rFont val="微軟正黑體"/>
        <family val="2"/>
        <charset val="136"/>
      </rPr>
      <t>，</t>
    </r>
    <r>
      <rPr>
        <sz val="10"/>
        <color rgb="FF000000"/>
        <rFont val="Times New Roman"/>
        <family val="1"/>
      </rPr>
      <t>HFC-23/PFC-116 (39.0/61.0)</t>
    </r>
  </si>
  <si>
    <r>
      <t>R-508B</t>
    </r>
    <r>
      <rPr>
        <sz val="10"/>
        <color rgb="FF000000"/>
        <rFont val="微軟正黑體"/>
        <family val="2"/>
        <charset val="136"/>
      </rPr>
      <t>，</t>
    </r>
    <r>
      <rPr>
        <sz val="10"/>
        <color rgb="FF000000"/>
        <rFont val="Times New Roman"/>
        <family val="1"/>
      </rPr>
      <t>HFC-23/PFC-116 (46.0/54.0)</t>
    </r>
  </si>
  <si>
    <r>
      <t>R-509A</t>
    </r>
    <r>
      <rPr>
        <sz val="10"/>
        <color rgb="FF000000"/>
        <rFont val="微軟正黑體"/>
        <family val="2"/>
        <charset val="136"/>
      </rPr>
      <t>，</t>
    </r>
    <r>
      <rPr>
        <sz val="10"/>
        <color rgb="FF000000"/>
        <rFont val="Times New Roman"/>
        <family val="1"/>
      </rPr>
      <t>HCFC-22/PFC-218 (44.0/56.0)</t>
    </r>
  </si>
  <si>
    <r>
      <t>R-600A</t>
    </r>
    <r>
      <rPr>
        <sz val="10"/>
        <color rgb="FF000000"/>
        <rFont val="微軟正黑體"/>
        <family val="2"/>
        <charset val="136"/>
      </rPr>
      <t>，異丁烷</t>
    </r>
    <r>
      <rPr>
        <sz val="10"/>
        <color rgb="FF000000"/>
        <rFont val="Times New Roman"/>
        <family val="1"/>
      </rPr>
      <t>(CH3)CHCH3</t>
    </r>
  </si>
  <si>
    <r>
      <t>FC-77</t>
    </r>
    <r>
      <rPr>
        <sz val="10"/>
        <color rgb="FF000000"/>
        <rFont val="微軟正黑體"/>
        <family val="2"/>
        <charset val="136"/>
      </rPr>
      <t>，全氟混合物</t>
    </r>
  </si>
  <si>
    <t>GG1884</t>
  </si>
  <si>
    <r>
      <rPr>
        <sz val="10"/>
        <color rgb="FF000000"/>
        <rFont val="微軟正黑體"/>
        <family val="2"/>
        <charset val="136"/>
      </rPr>
      <t>蒙特婁列管冷媒</t>
    </r>
  </si>
  <si>
    <r>
      <t>C4F6</t>
    </r>
    <r>
      <rPr>
        <sz val="10"/>
        <color rgb="FF000000"/>
        <rFont val="微軟正黑體"/>
        <family val="2"/>
        <charset val="136"/>
      </rPr>
      <t>，六氟丁二烯</t>
    </r>
  </si>
  <si>
    <r>
      <t>C5F8</t>
    </r>
    <r>
      <rPr>
        <sz val="10"/>
        <color rgb="FF000000"/>
        <rFont val="微軟正黑體"/>
        <family val="2"/>
        <charset val="136"/>
      </rPr>
      <t>，八氟環戊烯</t>
    </r>
  </si>
  <si>
    <t>GG1890</t>
  </si>
  <si>
    <t>Methyl bromide</t>
  </si>
  <si>
    <t>GG1891</t>
  </si>
  <si>
    <r>
      <t>Methylene bromide</t>
    </r>
    <r>
      <rPr>
        <sz val="10"/>
        <color rgb="FF000000"/>
        <rFont val="微軟正黑體"/>
        <family val="2"/>
        <charset val="136"/>
      </rPr>
      <t>，</t>
    </r>
    <r>
      <rPr>
        <sz val="10"/>
        <color rgb="FF000000"/>
        <rFont val="Times New Roman"/>
        <family val="1"/>
      </rPr>
      <t>CH2Br2</t>
    </r>
  </si>
  <si>
    <t>GG1892</t>
  </si>
  <si>
    <r>
      <t>Halon-1201</t>
    </r>
    <r>
      <rPr>
        <sz val="10"/>
        <color rgb="FF000000"/>
        <rFont val="微軟正黑體"/>
        <family val="2"/>
        <charset val="136"/>
      </rPr>
      <t>，</t>
    </r>
    <r>
      <rPr>
        <sz val="10"/>
        <color rgb="FF000000"/>
        <rFont val="Times New Roman"/>
        <family val="1"/>
      </rPr>
      <t>CHBrF2</t>
    </r>
  </si>
  <si>
    <t>GG1893</t>
  </si>
  <si>
    <r>
      <t>Halon-1202</t>
    </r>
    <r>
      <rPr>
        <sz val="10"/>
        <color rgb="FF000000"/>
        <rFont val="微軟正黑體"/>
        <family val="2"/>
        <charset val="136"/>
      </rPr>
      <t>，</t>
    </r>
    <r>
      <rPr>
        <sz val="10"/>
        <color rgb="FF000000"/>
        <rFont val="Times New Roman"/>
        <family val="1"/>
      </rPr>
      <t>CBr2F2</t>
    </r>
  </si>
  <si>
    <t>GG1894</t>
  </si>
  <si>
    <r>
      <t>Halon-1211</t>
    </r>
    <r>
      <rPr>
        <sz val="10"/>
        <color rgb="FF000000"/>
        <rFont val="微軟正黑體"/>
        <family val="2"/>
        <charset val="136"/>
      </rPr>
      <t>，</t>
    </r>
    <r>
      <rPr>
        <sz val="10"/>
        <color rgb="FF000000"/>
        <rFont val="Times New Roman"/>
        <family val="1"/>
      </rPr>
      <t>CBrClF2</t>
    </r>
  </si>
  <si>
    <t>GG1895</t>
  </si>
  <si>
    <r>
      <t>Halon-1301</t>
    </r>
    <r>
      <rPr>
        <sz val="10"/>
        <color rgb="FF000000"/>
        <rFont val="微軟正黑體"/>
        <family val="2"/>
        <charset val="136"/>
      </rPr>
      <t>，</t>
    </r>
    <r>
      <rPr>
        <sz val="10"/>
        <color rgb="FF000000"/>
        <rFont val="Times New Roman"/>
        <family val="1"/>
      </rPr>
      <t>CBrF3</t>
    </r>
  </si>
  <si>
    <t>GG1896</t>
  </si>
  <si>
    <r>
      <t>Halon-2301</t>
    </r>
    <r>
      <rPr>
        <sz val="10"/>
        <color rgb="FF000000"/>
        <rFont val="微軟正黑體"/>
        <family val="2"/>
        <charset val="136"/>
      </rPr>
      <t>，</t>
    </r>
    <r>
      <rPr>
        <sz val="10"/>
        <color rgb="FF000000"/>
        <rFont val="Times New Roman"/>
        <family val="1"/>
      </rPr>
      <t>CH2BrCF3</t>
    </r>
  </si>
  <si>
    <t>GG1897</t>
  </si>
  <si>
    <r>
      <t>Halon-2311/Halothane</t>
    </r>
    <r>
      <rPr>
        <sz val="10"/>
        <color rgb="FF000000"/>
        <rFont val="微軟正黑體"/>
        <family val="2"/>
        <charset val="136"/>
      </rPr>
      <t>，</t>
    </r>
    <r>
      <rPr>
        <sz val="10"/>
        <color rgb="FF000000"/>
        <rFont val="Times New Roman"/>
        <family val="1"/>
      </rPr>
      <t>CHBrClCF3</t>
    </r>
  </si>
  <si>
    <t>GG1898</t>
  </si>
  <si>
    <r>
      <t>Halon-2401</t>
    </r>
    <r>
      <rPr>
        <sz val="10"/>
        <color rgb="FF000000"/>
        <rFont val="微軟正黑體"/>
        <family val="2"/>
        <charset val="136"/>
      </rPr>
      <t>，</t>
    </r>
    <r>
      <rPr>
        <sz val="10"/>
        <color rgb="FF000000"/>
        <rFont val="Times New Roman"/>
        <family val="1"/>
      </rPr>
      <t>CHFBrCF3</t>
    </r>
  </si>
  <si>
    <t>GG1899</t>
  </si>
  <si>
    <r>
      <t>Halon-2402</t>
    </r>
    <r>
      <rPr>
        <sz val="10"/>
        <color rgb="FF000000"/>
        <rFont val="微軟正黑體"/>
        <family val="2"/>
        <charset val="136"/>
      </rPr>
      <t>，</t>
    </r>
    <r>
      <rPr>
        <sz val="10"/>
        <color rgb="FF000000"/>
        <rFont val="Times New Roman"/>
        <family val="1"/>
      </rPr>
      <t>CBrF2CBrF2</t>
    </r>
  </si>
  <si>
    <t>GG18A0</t>
  </si>
  <si>
    <r>
      <t>CFC-11</t>
    </r>
    <r>
      <rPr>
        <sz val="10"/>
        <color rgb="FF000000"/>
        <rFont val="微軟正黑體"/>
        <family val="2"/>
        <charset val="136"/>
      </rPr>
      <t>，</t>
    </r>
    <r>
      <rPr>
        <sz val="10"/>
        <color rgb="FF000000"/>
        <rFont val="Times New Roman"/>
        <family val="1"/>
      </rPr>
      <t>CCl3F </t>
    </r>
  </si>
  <si>
    <t>GG18A1</t>
  </si>
  <si>
    <r>
      <t>CFC-12</t>
    </r>
    <r>
      <rPr>
        <sz val="10"/>
        <color rgb="FF000000"/>
        <rFont val="微軟正黑體"/>
        <family val="2"/>
        <charset val="136"/>
      </rPr>
      <t>，</t>
    </r>
    <r>
      <rPr>
        <sz val="10"/>
        <color rgb="FF000000"/>
        <rFont val="Times New Roman"/>
        <family val="1"/>
      </rPr>
      <t>CCl2F2 </t>
    </r>
  </si>
  <si>
    <t>GG18A2</t>
  </si>
  <si>
    <r>
      <t>CFC-13</t>
    </r>
    <r>
      <rPr>
        <sz val="10"/>
        <color rgb="FF000000"/>
        <rFont val="微軟正黑體"/>
        <family val="2"/>
        <charset val="136"/>
      </rPr>
      <t>，</t>
    </r>
    <r>
      <rPr>
        <sz val="10"/>
        <color rgb="FF000000"/>
        <rFont val="Times New Roman"/>
        <family val="1"/>
      </rPr>
      <t>CClF3 </t>
    </r>
  </si>
  <si>
    <t>GG18A3</t>
  </si>
  <si>
    <r>
      <t>CFC-112</t>
    </r>
    <r>
      <rPr>
        <sz val="10"/>
        <color rgb="FF000000"/>
        <rFont val="微軟正黑體"/>
        <family val="2"/>
        <charset val="136"/>
      </rPr>
      <t>，</t>
    </r>
    <r>
      <rPr>
        <sz val="10"/>
        <color rgb="FF000000"/>
        <rFont val="Times New Roman"/>
        <family val="1"/>
      </rPr>
      <t>CCl2FCCl2F </t>
    </r>
  </si>
  <si>
    <t>GG18A4</t>
  </si>
  <si>
    <r>
      <t>CFC-112a</t>
    </r>
    <r>
      <rPr>
        <sz val="10"/>
        <color rgb="FF000000"/>
        <rFont val="微軟正黑體"/>
        <family val="2"/>
        <charset val="136"/>
      </rPr>
      <t>，</t>
    </r>
    <r>
      <rPr>
        <sz val="10"/>
        <color rgb="FF000000"/>
        <rFont val="Times New Roman"/>
        <family val="1"/>
      </rPr>
      <t>CCl3FCClF2 </t>
    </r>
  </si>
  <si>
    <t>GG18A5</t>
  </si>
  <si>
    <r>
      <t>CFC-113</t>
    </r>
    <r>
      <rPr>
        <sz val="10"/>
        <color rgb="FF000000"/>
        <rFont val="微軟正黑體"/>
        <family val="2"/>
        <charset val="136"/>
      </rPr>
      <t>，</t>
    </r>
    <r>
      <rPr>
        <sz val="10"/>
        <color rgb="FF000000"/>
        <rFont val="Times New Roman"/>
        <family val="1"/>
      </rPr>
      <t>CCl2FCClF2 </t>
    </r>
  </si>
  <si>
    <t>GG18A6</t>
  </si>
  <si>
    <r>
      <t>CFC-113a</t>
    </r>
    <r>
      <rPr>
        <sz val="10"/>
        <color rgb="FF000000"/>
        <rFont val="微軟正黑體"/>
        <family val="2"/>
        <charset val="136"/>
      </rPr>
      <t>，</t>
    </r>
    <r>
      <rPr>
        <sz val="10"/>
        <color rgb="FF000000"/>
        <rFont val="Times New Roman"/>
        <family val="1"/>
      </rPr>
      <t>CCl3CF2 </t>
    </r>
  </si>
  <si>
    <t>GG18A7</t>
  </si>
  <si>
    <r>
      <t>CFC-114</t>
    </r>
    <r>
      <rPr>
        <sz val="10"/>
        <color rgb="FF000000"/>
        <rFont val="微軟正黑體"/>
        <family val="2"/>
        <charset val="136"/>
      </rPr>
      <t>，</t>
    </r>
    <r>
      <rPr>
        <sz val="10"/>
        <color rgb="FF000000"/>
        <rFont val="Times New Roman"/>
        <family val="1"/>
      </rPr>
      <t>CClF2CClF2 </t>
    </r>
  </si>
  <si>
    <t>GG18A8</t>
  </si>
  <si>
    <r>
      <t>CFC-114a</t>
    </r>
    <r>
      <rPr>
        <sz val="10"/>
        <color rgb="FF000000"/>
        <rFont val="微軟正黑體"/>
        <family val="2"/>
        <charset val="136"/>
      </rPr>
      <t>，</t>
    </r>
    <r>
      <rPr>
        <sz val="10"/>
        <color rgb="FF000000"/>
        <rFont val="Times New Roman"/>
        <family val="1"/>
      </rPr>
      <t>CCl2FCF3 </t>
    </r>
  </si>
  <si>
    <t>GG18A9</t>
  </si>
  <si>
    <r>
      <t>CFC-115</t>
    </r>
    <r>
      <rPr>
        <sz val="10"/>
        <color rgb="FF000000"/>
        <rFont val="微軟正黑體"/>
        <family val="2"/>
        <charset val="136"/>
      </rPr>
      <t>，</t>
    </r>
    <r>
      <rPr>
        <sz val="10"/>
        <color rgb="FF000000"/>
        <rFont val="Times New Roman"/>
        <family val="1"/>
      </rPr>
      <t>CClF2CF3 </t>
    </r>
  </si>
  <si>
    <t>GG18AA</t>
  </si>
  <si>
    <r>
      <t>E-R316c</t>
    </r>
    <r>
      <rPr>
        <sz val="10"/>
        <color rgb="FF000000"/>
        <rFont val="微軟正黑體"/>
        <family val="2"/>
        <charset val="136"/>
      </rPr>
      <t>，</t>
    </r>
    <r>
      <rPr>
        <sz val="10"/>
        <color rgb="FF000000"/>
        <rFont val="Times New Roman"/>
        <family val="1"/>
      </rPr>
      <t>trans cyc (-CClFCF2CF2CClF-)</t>
    </r>
  </si>
  <si>
    <t>GG18AB</t>
  </si>
  <si>
    <r>
      <t xml:space="preserve">Z-R316c </t>
    </r>
    <r>
      <rPr>
        <sz val="10"/>
        <color rgb="FF000000"/>
        <rFont val="微軟正黑體"/>
        <family val="2"/>
        <charset val="136"/>
      </rPr>
      <t>，</t>
    </r>
    <r>
      <rPr>
        <sz val="10"/>
        <color rgb="FF000000"/>
        <rFont val="Times New Roman"/>
        <family val="1"/>
      </rPr>
      <t>cis cyc (-CClFCF2CF2CClF-)</t>
    </r>
  </si>
  <si>
    <t>GG18AC</t>
  </si>
  <si>
    <r>
      <t>CFC 1112</t>
    </r>
    <r>
      <rPr>
        <sz val="10"/>
        <color rgb="FF000000"/>
        <rFont val="微軟正黑體"/>
        <family val="2"/>
        <charset val="136"/>
      </rPr>
      <t>，</t>
    </r>
    <r>
      <rPr>
        <sz val="10"/>
        <color rgb="FF000000"/>
        <rFont val="Times New Roman"/>
        <family val="1"/>
      </rPr>
      <t xml:space="preserve">CClF=CClF </t>
    </r>
  </si>
  <si>
    <t>GG18AD</t>
  </si>
  <si>
    <r>
      <t>CFC 1112a</t>
    </r>
    <r>
      <rPr>
        <sz val="10"/>
        <color rgb="FF000000"/>
        <rFont val="微軟正黑體"/>
        <family val="2"/>
        <charset val="136"/>
      </rPr>
      <t>，</t>
    </r>
    <r>
      <rPr>
        <sz val="10"/>
        <color rgb="FF000000"/>
        <rFont val="Times New Roman"/>
        <family val="1"/>
      </rPr>
      <t>CCl2=CF2</t>
    </r>
  </si>
  <si>
    <r>
      <t>HFC-227ca</t>
    </r>
    <r>
      <rPr>
        <sz val="10"/>
        <color rgb="FF000000"/>
        <rFont val="微軟正黑體"/>
        <family val="2"/>
        <charset val="136"/>
      </rPr>
      <t>，</t>
    </r>
    <r>
      <rPr>
        <sz val="10"/>
        <color rgb="FF000000"/>
        <rFont val="Times New Roman"/>
        <family val="1"/>
      </rPr>
      <t>CF3CF2CHF2</t>
    </r>
  </si>
  <si>
    <r>
      <t>HFC-245cb</t>
    </r>
    <r>
      <rPr>
        <sz val="10"/>
        <color rgb="FF000000"/>
        <rFont val="微軟正黑體"/>
        <family val="2"/>
        <charset val="136"/>
      </rPr>
      <t>，</t>
    </r>
    <r>
      <rPr>
        <sz val="10"/>
        <color rgb="FF000000"/>
        <rFont val="Times New Roman"/>
        <family val="1"/>
      </rPr>
      <t>CF3CF2CH3</t>
    </r>
  </si>
  <si>
    <r>
      <t>HFC-245ea</t>
    </r>
    <r>
      <rPr>
        <sz val="10"/>
        <color rgb="FF000000"/>
        <rFont val="微軟正黑體"/>
        <family val="2"/>
        <charset val="136"/>
      </rPr>
      <t>，</t>
    </r>
    <r>
      <rPr>
        <sz val="10"/>
        <color rgb="FF000000"/>
        <rFont val="Times New Roman"/>
        <family val="1"/>
      </rPr>
      <t>CHF2CHFCHF2</t>
    </r>
  </si>
  <si>
    <r>
      <t>HFC-245eb</t>
    </r>
    <r>
      <rPr>
        <sz val="10"/>
        <color rgb="FF000000"/>
        <rFont val="微軟正黑體"/>
        <family val="2"/>
        <charset val="136"/>
      </rPr>
      <t>，</t>
    </r>
    <r>
      <rPr>
        <sz val="10"/>
        <color rgb="FF000000"/>
        <rFont val="Times New Roman"/>
        <family val="1"/>
      </rPr>
      <t>CH2FCHFCF3</t>
    </r>
  </si>
  <si>
    <r>
      <t>HFC-263fb</t>
    </r>
    <r>
      <rPr>
        <sz val="10"/>
        <color rgb="FF000000"/>
        <rFont val="微軟正黑體"/>
        <family val="2"/>
        <charset val="136"/>
      </rPr>
      <t>，</t>
    </r>
    <r>
      <rPr>
        <sz val="10"/>
        <color rgb="FF000000"/>
        <rFont val="Times New Roman"/>
        <family val="1"/>
      </rPr>
      <t>CH3CH2CF3</t>
    </r>
  </si>
  <si>
    <r>
      <t>HFC-272ca</t>
    </r>
    <r>
      <rPr>
        <sz val="10"/>
        <color rgb="FF000000"/>
        <rFont val="微軟正黑體"/>
        <family val="2"/>
        <charset val="136"/>
      </rPr>
      <t>，</t>
    </r>
    <r>
      <rPr>
        <sz val="10"/>
        <color rgb="FF000000"/>
        <rFont val="Times New Roman"/>
        <family val="1"/>
      </rPr>
      <t>CH3CF2CH3</t>
    </r>
  </si>
  <si>
    <r>
      <t>HFC-329p</t>
    </r>
    <r>
      <rPr>
        <sz val="10"/>
        <color rgb="FF000000"/>
        <rFont val="微軟正黑體"/>
        <family val="2"/>
        <charset val="136"/>
      </rPr>
      <t>，</t>
    </r>
    <r>
      <rPr>
        <sz val="10"/>
        <color rgb="FF000000"/>
        <rFont val="Times New Roman"/>
        <family val="1"/>
      </rPr>
      <t>CHF2CF2CF2CF3</t>
    </r>
  </si>
  <si>
    <t>GG18B5</t>
  </si>
  <si>
    <r>
      <t>HFC-1132a</t>
    </r>
    <r>
      <rPr>
        <sz val="10"/>
        <color rgb="FF000000"/>
        <rFont val="微軟正黑體"/>
        <family val="2"/>
        <charset val="136"/>
      </rPr>
      <t>，</t>
    </r>
    <r>
      <rPr>
        <sz val="10"/>
        <color rgb="FF000000"/>
        <rFont val="Times New Roman"/>
        <family val="1"/>
      </rPr>
      <t>CH2=CF2</t>
    </r>
  </si>
  <si>
    <t>GG18B6</t>
  </si>
  <si>
    <r>
      <t>HFC-1141</t>
    </r>
    <r>
      <rPr>
        <sz val="10"/>
        <color rgb="FF000000"/>
        <rFont val="微軟正黑體"/>
        <family val="2"/>
        <charset val="136"/>
      </rPr>
      <t>，</t>
    </r>
    <r>
      <rPr>
        <sz val="10"/>
        <color rgb="FF000000"/>
        <rFont val="Times New Roman"/>
        <family val="1"/>
      </rPr>
      <t>CH2=CHF</t>
    </r>
  </si>
  <si>
    <t>GG18B7</t>
  </si>
  <si>
    <r>
      <t>(Z)-HFC-1225ye</t>
    </r>
    <r>
      <rPr>
        <sz val="10"/>
        <color rgb="FF000000"/>
        <rFont val="微軟正黑體"/>
        <family val="2"/>
        <charset val="136"/>
      </rPr>
      <t>，</t>
    </r>
    <r>
      <rPr>
        <sz val="10"/>
        <color rgb="FF000000"/>
        <rFont val="Times New Roman"/>
        <family val="1"/>
      </rPr>
      <t>CF3CF=CHF(Z)</t>
    </r>
  </si>
  <si>
    <t>GG18B8</t>
  </si>
  <si>
    <r>
      <t>(E)-HFC-1225ye</t>
    </r>
    <r>
      <rPr>
        <sz val="10"/>
        <color rgb="FF000000"/>
        <rFont val="微軟正黑體"/>
        <family val="2"/>
        <charset val="136"/>
      </rPr>
      <t>，</t>
    </r>
    <r>
      <rPr>
        <sz val="10"/>
        <color rgb="FF000000"/>
        <rFont val="Times New Roman"/>
        <family val="1"/>
      </rPr>
      <t xml:space="preserve">CF3CF=CHF(E) </t>
    </r>
  </si>
  <si>
    <t>GG18B9</t>
  </si>
  <si>
    <r>
      <t>(Z)-HFC-1234ze</t>
    </r>
    <r>
      <rPr>
        <sz val="10"/>
        <color rgb="FF000000"/>
        <rFont val="微軟正黑體"/>
        <family val="2"/>
        <charset val="136"/>
      </rPr>
      <t>，</t>
    </r>
    <r>
      <rPr>
        <sz val="10"/>
        <color rgb="FF000000"/>
        <rFont val="Times New Roman"/>
        <family val="1"/>
      </rPr>
      <t>CF3CH=CHF(Z)</t>
    </r>
  </si>
  <si>
    <t>GG18BA</t>
  </si>
  <si>
    <r>
      <t>HFC-1234yf</t>
    </r>
    <r>
      <rPr>
        <sz val="10"/>
        <color rgb="FF000000"/>
        <rFont val="微軟正黑體"/>
        <family val="2"/>
        <charset val="136"/>
      </rPr>
      <t>，</t>
    </r>
    <r>
      <rPr>
        <sz val="10"/>
        <color rgb="FF000000"/>
        <rFont val="Times New Roman"/>
        <family val="1"/>
      </rPr>
      <t>CF3CF=CH2</t>
    </r>
  </si>
  <si>
    <t>GG18BB</t>
  </si>
  <si>
    <r>
      <t>(E)-HFC-1234ze</t>
    </r>
    <r>
      <rPr>
        <sz val="10"/>
        <color rgb="FF000000"/>
        <rFont val="微軟正黑體"/>
        <family val="2"/>
        <charset val="136"/>
      </rPr>
      <t>，</t>
    </r>
    <r>
      <rPr>
        <sz val="10"/>
        <color rgb="FF000000"/>
        <rFont val="Times New Roman"/>
        <family val="1"/>
      </rPr>
      <t>trans-CF3CH=CHF</t>
    </r>
  </si>
  <si>
    <r>
      <t>(Z)-HFC-1336</t>
    </r>
    <r>
      <rPr>
        <sz val="10"/>
        <color rgb="FF000000"/>
        <rFont val="微軟正黑體"/>
        <family val="2"/>
        <charset val="136"/>
      </rPr>
      <t>，</t>
    </r>
    <r>
      <rPr>
        <sz val="10"/>
        <color rgb="FF000000"/>
        <rFont val="Times New Roman"/>
        <family val="1"/>
      </rPr>
      <t>CF3CH=CHCF3(Z)</t>
    </r>
  </si>
  <si>
    <t>GG18BD</t>
  </si>
  <si>
    <r>
      <t>HFC-1243zf</t>
    </r>
    <r>
      <rPr>
        <sz val="10"/>
        <color rgb="FF000000"/>
        <rFont val="微軟正黑體"/>
        <family val="2"/>
        <charset val="136"/>
      </rPr>
      <t>，</t>
    </r>
    <r>
      <rPr>
        <sz val="10"/>
        <color rgb="FF000000"/>
        <rFont val="Times New Roman"/>
        <family val="1"/>
      </rPr>
      <t>CF3CH=CH2</t>
    </r>
  </si>
  <si>
    <t>GG18BE</t>
  </si>
  <si>
    <r>
      <t>HFC-1345zfc</t>
    </r>
    <r>
      <rPr>
        <sz val="10"/>
        <color rgb="FF000000"/>
        <rFont val="微軟正黑體"/>
        <family val="2"/>
        <charset val="136"/>
      </rPr>
      <t>，</t>
    </r>
    <r>
      <rPr>
        <sz val="10"/>
        <color rgb="FF000000"/>
        <rFont val="Times New Roman"/>
        <family val="1"/>
      </rPr>
      <t>C2F5CH=CH2</t>
    </r>
  </si>
  <si>
    <t>GG18BF</t>
  </si>
  <si>
    <r>
      <t>3,3,4,4,5,5,6,6,6-Nonafluorohex-1-ene</t>
    </r>
    <r>
      <rPr>
        <sz val="10"/>
        <color rgb="FF000000"/>
        <rFont val="微軟正黑體"/>
        <family val="2"/>
        <charset val="136"/>
      </rPr>
      <t>，</t>
    </r>
    <r>
      <rPr>
        <sz val="10"/>
        <color rgb="FF000000"/>
        <rFont val="Times New Roman"/>
        <family val="1"/>
      </rPr>
      <t>C4F9CH=CH2</t>
    </r>
  </si>
  <si>
    <t>GG18C0</t>
  </si>
  <si>
    <r>
      <t>3,3,4,4,5,5,6,6,7,7,8,8,8-Tridecafluorooct-1-ene</t>
    </r>
    <r>
      <rPr>
        <sz val="10"/>
        <color rgb="FF000000"/>
        <rFont val="微軟正黑體"/>
        <family val="2"/>
        <charset val="136"/>
      </rPr>
      <t>，</t>
    </r>
    <r>
      <rPr>
        <sz val="10"/>
        <color rgb="FF000000"/>
        <rFont val="Times New Roman"/>
        <family val="1"/>
      </rPr>
      <t>C6F13CH=CH2</t>
    </r>
  </si>
  <si>
    <t>GG18C1</t>
  </si>
  <si>
    <r>
      <t>3,3,4,4,5,5,6,6,7,7,8,8,9,9,10,10,10-Hep-tadecafluorodec-1-ene</t>
    </r>
    <r>
      <rPr>
        <sz val="10"/>
        <color rgb="FF000000"/>
        <rFont val="微軟正黑體"/>
        <family val="2"/>
        <charset val="136"/>
      </rPr>
      <t>，</t>
    </r>
    <r>
      <rPr>
        <sz val="10"/>
        <color rgb="FF000000"/>
        <rFont val="Times New Roman"/>
        <family val="1"/>
      </rPr>
      <t>C8F17CH=CH2</t>
    </r>
  </si>
  <si>
    <t>GG18C2</t>
  </si>
  <si>
    <r>
      <t>HCFC-21</t>
    </r>
    <r>
      <rPr>
        <sz val="10"/>
        <color rgb="FF000000"/>
        <rFont val="微軟正黑體"/>
        <family val="2"/>
        <charset val="136"/>
      </rPr>
      <t>，</t>
    </r>
    <r>
      <rPr>
        <sz val="10"/>
        <color rgb="FF000000"/>
        <rFont val="Times New Roman"/>
        <family val="1"/>
      </rPr>
      <t>CHCl2F </t>
    </r>
  </si>
  <si>
    <t>GG18C3</t>
  </si>
  <si>
    <r>
      <t>HCFC-31</t>
    </r>
    <r>
      <rPr>
        <sz val="10"/>
        <color rgb="FF000000"/>
        <rFont val="微軟正黑體"/>
        <family val="2"/>
        <charset val="136"/>
      </rPr>
      <t>，</t>
    </r>
    <r>
      <rPr>
        <sz val="10"/>
        <color rgb="FF000000"/>
        <rFont val="Times New Roman"/>
        <family val="1"/>
      </rPr>
      <t>CH2ClF</t>
    </r>
  </si>
  <si>
    <t>GG18C4</t>
  </si>
  <si>
    <r>
      <t>HCFC-121</t>
    </r>
    <r>
      <rPr>
        <sz val="10"/>
        <color rgb="FF000000"/>
        <rFont val="微軟正黑體"/>
        <family val="2"/>
        <charset val="136"/>
      </rPr>
      <t>，</t>
    </r>
    <r>
      <rPr>
        <sz val="10"/>
        <color rgb="FF000000"/>
        <rFont val="Times New Roman"/>
        <family val="1"/>
      </rPr>
      <t>CHCl2CCl2F</t>
    </r>
  </si>
  <si>
    <t>GG18C5</t>
  </si>
  <si>
    <r>
      <t>HCFC-122</t>
    </r>
    <r>
      <rPr>
        <sz val="10"/>
        <color rgb="FF000000"/>
        <rFont val="微軟正黑體"/>
        <family val="2"/>
        <charset val="136"/>
      </rPr>
      <t>，</t>
    </r>
    <r>
      <rPr>
        <sz val="10"/>
        <color rgb="FF000000"/>
        <rFont val="Times New Roman"/>
        <family val="1"/>
      </rPr>
      <t>CHCl2CF2Cl</t>
    </r>
  </si>
  <si>
    <t>GG18C6</t>
  </si>
  <si>
    <r>
      <t>HCFC-122a</t>
    </r>
    <r>
      <rPr>
        <sz val="10"/>
        <color rgb="FF000000"/>
        <rFont val="微軟正黑體"/>
        <family val="2"/>
        <charset val="136"/>
      </rPr>
      <t>，</t>
    </r>
    <r>
      <rPr>
        <sz val="10"/>
        <color rgb="FF000000"/>
        <rFont val="Times New Roman"/>
        <family val="1"/>
      </rPr>
      <t>CHFClCFCl2</t>
    </r>
  </si>
  <si>
    <t>GG18C7</t>
  </si>
  <si>
    <r>
      <t>HCFC-123</t>
    </r>
    <r>
      <rPr>
        <sz val="10"/>
        <color rgb="FF000000"/>
        <rFont val="微軟正黑體"/>
        <family val="2"/>
        <charset val="136"/>
      </rPr>
      <t>，</t>
    </r>
    <r>
      <rPr>
        <sz val="10"/>
        <color rgb="FF000000"/>
        <rFont val="Times New Roman"/>
        <family val="1"/>
      </rPr>
      <t>CHCl2CF3 </t>
    </r>
  </si>
  <si>
    <t>GG18C8</t>
  </si>
  <si>
    <r>
      <t>HCFC-123a</t>
    </r>
    <r>
      <rPr>
        <sz val="10"/>
        <color rgb="FF000000"/>
        <rFont val="微軟正黑體"/>
        <family val="2"/>
        <charset val="136"/>
      </rPr>
      <t>，</t>
    </r>
    <r>
      <rPr>
        <sz val="10"/>
        <color rgb="FF000000"/>
        <rFont val="Times New Roman"/>
        <family val="1"/>
      </rPr>
      <t>CHClFCF2Cl</t>
    </r>
  </si>
  <si>
    <t>GG18C9</t>
  </si>
  <si>
    <r>
      <t>HCFC-124</t>
    </r>
    <r>
      <rPr>
        <sz val="10"/>
        <color rgb="FF000000"/>
        <rFont val="微軟正黑體"/>
        <family val="2"/>
        <charset val="136"/>
      </rPr>
      <t>，</t>
    </r>
    <r>
      <rPr>
        <sz val="10"/>
        <color rgb="FF000000"/>
        <rFont val="Times New Roman"/>
        <family val="1"/>
      </rPr>
      <t>CHClFCF3 </t>
    </r>
  </si>
  <si>
    <t>GG18CA</t>
  </si>
  <si>
    <r>
      <t>HCFC-124a</t>
    </r>
    <r>
      <rPr>
        <sz val="10"/>
        <color rgb="FF000000"/>
        <rFont val="微軟正黑體"/>
        <family val="2"/>
        <charset val="136"/>
      </rPr>
      <t>，</t>
    </r>
    <r>
      <rPr>
        <sz val="10"/>
        <color rgb="FF000000"/>
        <rFont val="Times New Roman"/>
        <family val="1"/>
      </rPr>
      <t>CHF2CClF2 </t>
    </r>
  </si>
  <si>
    <t>GG18CB</t>
  </si>
  <si>
    <r>
      <t>HCFC-132</t>
    </r>
    <r>
      <rPr>
        <sz val="10"/>
        <color rgb="FF000000"/>
        <rFont val="微軟正黑體"/>
        <family val="2"/>
        <charset val="136"/>
      </rPr>
      <t>，</t>
    </r>
    <r>
      <rPr>
        <sz val="10"/>
        <color rgb="FF000000"/>
        <rFont val="Times New Roman"/>
        <family val="1"/>
      </rPr>
      <t>CHClFCHClF</t>
    </r>
  </si>
  <si>
    <t>GG18CC</t>
  </si>
  <si>
    <r>
      <t>HCFC-132a</t>
    </r>
    <r>
      <rPr>
        <sz val="10"/>
        <color rgb="FF000000"/>
        <rFont val="微軟正黑體"/>
        <family val="2"/>
        <charset val="136"/>
      </rPr>
      <t>，</t>
    </r>
    <r>
      <rPr>
        <sz val="10"/>
        <color rgb="FF000000"/>
        <rFont val="Times New Roman"/>
        <family val="1"/>
      </rPr>
      <t>CHCl2CHF2</t>
    </r>
  </si>
  <si>
    <t>GG18CD</t>
  </si>
  <si>
    <r>
      <t>HCFC-132c</t>
    </r>
    <r>
      <rPr>
        <sz val="10"/>
        <color rgb="FF000000"/>
        <rFont val="微軟正黑體"/>
        <family val="2"/>
        <charset val="136"/>
      </rPr>
      <t>，</t>
    </r>
    <r>
      <rPr>
        <sz val="10"/>
        <color rgb="FF000000"/>
        <rFont val="Times New Roman"/>
        <family val="1"/>
      </rPr>
      <t>CH2FCFCl2</t>
    </r>
  </si>
  <si>
    <t>GG18CE</t>
  </si>
  <si>
    <r>
      <t>HCFC-133a</t>
    </r>
    <r>
      <rPr>
        <sz val="10"/>
        <color rgb="FF000000"/>
        <rFont val="微軟正黑體"/>
        <family val="2"/>
        <charset val="136"/>
      </rPr>
      <t>，</t>
    </r>
    <r>
      <rPr>
        <sz val="10"/>
        <color rgb="FF000000"/>
        <rFont val="Times New Roman"/>
        <family val="1"/>
      </rPr>
      <t xml:space="preserve">CH2ClCF3 </t>
    </r>
  </si>
  <si>
    <t>GG18CF</t>
  </si>
  <si>
    <r>
      <t>HCFC-141</t>
    </r>
    <r>
      <rPr>
        <sz val="10"/>
        <color rgb="FF000000"/>
        <rFont val="微軟正黑體"/>
        <family val="2"/>
        <charset val="136"/>
      </rPr>
      <t>，</t>
    </r>
    <r>
      <rPr>
        <sz val="10"/>
        <color rgb="FF000000"/>
        <rFont val="Times New Roman"/>
        <family val="1"/>
      </rPr>
      <t>CH2ClCHClF</t>
    </r>
  </si>
  <si>
    <t>GG18D0</t>
  </si>
  <si>
    <r>
      <t>HCFC-141b</t>
    </r>
    <r>
      <rPr>
        <sz val="10"/>
        <color rgb="FF000000"/>
        <rFont val="微軟正黑體"/>
        <family val="2"/>
        <charset val="136"/>
      </rPr>
      <t>，</t>
    </r>
    <r>
      <rPr>
        <sz val="10"/>
        <color rgb="FF000000"/>
        <rFont val="Times New Roman"/>
        <family val="1"/>
      </rPr>
      <t>CH3CCl2F </t>
    </r>
  </si>
  <si>
    <t>GG18D1</t>
  </si>
  <si>
    <r>
      <t>HCFC-142b</t>
    </r>
    <r>
      <rPr>
        <sz val="10"/>
        <color rgb="FF000000"/>
        <rFont val="微軟正黑體"/>
        <family val="2"/>
        <charset val="136"/>
      </rPr>
      <t>，</t>
    </r>
    <r>
      <rPr>
        <sz val="10"/>
        <color rgb="FF000000"/>
        <rFont val="Times New Roman"/>
        <family val="1"/>
      </rPr>
      <t>CH3CClF2 </t>
    </r>
  </si>
  <si>
    <t>GG18D2</t>
  </si>
  <si>
    <r>
      <t>HCFC-225ca</t>
    </r>
    <r>
      <rPr>
        <sz val="10"/>
        <color rgb="FF000000"/>
        <rFont val="微軟正黑體"/>
        <family val="2"/>
        <charset val="136"/>
      </rPr>
      <t>，</t>
    </r>
    <r>
      <rPr>
        <sz val="10"/>
        <color rgb="FF000000"/>
        <rFont val="Times New Roman"/>
        <family val="1"/>
      </rPr>
      <t>CHCl2CF2CF3 </t>
    </r>
  </si>
  <si>
    <t>GG18D3</t>
  </si>
  <si>
    <r>
      <t>HCFC-225cb</t>
    </r>
    <r>
      <rPr>
        <sz val="10"/>
        <color rgb="FF000000"/>
        <rFont val="微軟正黑體"/>
        <family val="2"/>
        <charset val="136"/>
      </rPr>
      <t>，</t>
    </r>
    <r>
      <rPr>
        <sz val="10"/>
        <color rgb="FF000000"/>
        <rFont val="Times New Roman"/>
        <family val="1"/>
      </rPr>
      <t>CHClFCF2CClF2 </t>
    </r>
  </si>
  <si>
    <t>GG18D4</t>
  </si>
  <si>
    <r>
      <t>(E)-1-Chloro-3,3,3-trifluoroprop-1-ene</t>
    </r>
    <r>
      <rPr>
        <sz val="10"/>
        <color rgb="FF000000"/>
        <rFont val="微軟正黑體"/>
        <family val="2"/>
        <charset val="136"/>
      </rPr>
      <t>，</t>
    </r>
    <r>
      <rPr>
        <sz val="10"/>
        <color rgb="FF000000"/>
        <rFont val="Times New Roman"/>
        <family val="1"/>
      </rPr>
      <t>trans-CF3CH=CHCl</t>
    </r>
    <r>
      <rPr>
        <sz val="10"/>
        <color rgb="FF000000"/>
        <rFont val="微軟正黑體"/>
        <family val="2"/>
        <charset val="136"/>
      </rPr>
      <t>，</t>
    </r>
    <r>
      <rPr>
        <sz val="10"/>
        <color rgb="FF000000"/>
        <rFont val="Times New Roman"/>
        <family val="1"/>
      </rPr>
      <t>HCFO-1233zd(E)</t>
    </r>
    <r>
      <rPr>
        <sz val="10"/>
        <color rgb="FF000000"/>
        <rFont val="微軟正黑體"/>
        <family val="2"/>
        <charset val="136"/>
      </rPr>
      <t>，</t>
    </r>
    <r>
      <rPr>
        <sz val="10"/>
        <color rgb="FF000000"/>
        <rFont val="Times New Roman"/>
        <family val="1"/>
      </rPr>
      <t xml:space="preserve">(E)-CF3CH=CHCl </t>
    </r>
  </si>
  <si>
    <t>GG18D5</t>
  </si>
  <si>
    <r>
      <t xml:space="preserve">HCFO-1233zd(Z) </t>
    </r>
    <r>
      <rPr>
        <sz val="10"/>
        <color rgb="FF000000"/>
        <rFont val="微軟正黑體"/>
        <family val="2"/>
        <charset val="136"/>
      </rPr>
      <t>，</t>
    </r>
    <r>
      <rPr>
        <sz val="10"/>
        <color rgb="FF000000"/>
        <rFont val="Times New Roman"/>
        <family val="1"/>
      </rPr>
      <t>(Z)-CF3CH=CHCl</t>
    </r>
  </si>
  <si>
    <t>GG18D6</t>
  </si>
  <si>
    <r>
      <t xml:space="preserve">(e)-1-chloro-2-fluoroethene </t>
    </r>
    <r>
      <rPr>
        <sz val="10"/>
        <color rgb="FF000000"/>
        <rFont val="微軟正黑體"/>
        <family val="2"/>
        <charset val="136"/>
      </rPr>
      <t>，</t>
    </r>
    <r>
      <rPr>
        <sz val="10"/>
        <color rgb="FF000000"/>
        <rFont val="Times New Roman"/>
        <family val="1"/>
      </rPr>
      <t>(E/Z)-CHCl=CHF</t>
    </r>
  </si>
  <si>
    <t>GG18D7</t>
  </si>
  <si>
    <r>
      <t>Methyl chloroform</t>
    </r>
    <r>
      <rPr>
        <sz val="10"/>
        <color rgb="FF000000"/>
        <rFont val="微軟正黑體"/>
        <family val="2"/>
        <charset val="136"/>
      </rPr>
      <t>，</t>
    </r>
    <r>
      <rPr>
        <sz val="10"/>
        <color rgb="FF000000"/>
        <rFont val="Times New Roman"/>
        <family val="1"/>
      </rPr>
      <t>CH3CCl3 </t>
    </r>
  </si>
  <si>
    <t>GG18D8</t>
  </si>
  <si>
    <r>
      <t>Carbon tetrachloride</t>
    </r>
    <r>
      <rPr>
        <sz val="10"/>
        <color rgb="FF000000"/>
        <rFont val="微軟正黑體"/>
        <family val="2"/>
        <charset val="136"/>
      </rPr>
      <t>，</t>
    </r>
    <r>
      <rPr>
        <sz val="10"/>
        <color rgb="FF000000"/>
        <rFont val="Times New Roman"/>
        <family val="1"/>
      </rPr>
      <t>CCl4  </t>
    </r>
  </si>
  <si>
    <t>GG18D9</t>
  </si>
  <si>
    <r>
      <t>Methyl chloride</t>
    </r>
    <r>
      <rPr>
        <sz val="10"/>
        <color rgb="FF000000"/>
        <rFont val="微軟正黑體"/>
        <family val="2"/>
        <charset val="136"/>
      </rPr>
      <t>，</t>
    </r>
    <r>
      <rPr>
        <sz val="10"/>
        <color rgb="FF000000"/>
        <rFont val="Times New Roman"/>
        <family val="1"/>
      </rPr>
      <t>CH3Cl    </t>
    </r>
  </si>
  <si>
    <t>GG18DA</t>
  </si>
  <si>
    <r>
      <t xml:space="preserve">Methylene chloride </t>
    </r>
    <r>
      <rPr>
        <sz val="10"/>
        <color rgb="FF000000"/>
        <rFont val="微軟正黑體"/>
        <family val="2"/>
        <charset val="136"/>
      </rPr>
      <t>，</t>
    </r>
    <r>
      <rPr>
        <sz val="10"/>
        <color rgb="FF000000"/>
        <rFont val="Times New Roman"/>
        <family val="1"/>
      </rPr>
      <t>CH2Cl2  </t>
    </r>
  </si>
  <si>
    <t>GG18DB</t>
  </si>
  <si>
    <r>
      <t xml:space="preserve">Chloroform </t>
    </r>
    <r>
      <rPr>
        <sz val="10"/>
        <color rgb="FF000000"/>
        <rFont val="微軟正黑體"/>
        <family val="2"/>
        <charset val="136"/>
      </rPr>
      <t>，</t>
    </r>
    <r>
      <rPr>
        <sz val="10"/>
        <color rgb="FF000000"/>
        <rFont val="Times New Roman"/>
        <family val="1"/>
      </rPr>
      <t>CHCl3  </t>
    </r>
  </si>
  <si>
    <t>GG18DC</t>
  </si>
  <si>
    <r>
      <t>Chloroethane</t>
    </r>
    <r>
      <rPr>
        <sz val="10"/>
        <color rgb="FF000000"/>
        <rFont val="微軟正黑體"/>
        <family val="2"/>
        <charset val="136"/>
      </rPr>
      <t>，</t>
    </r>
    <r>
      <rPr>
        <sz val="10"/>
        <color rgb="FF000000"/>
        <rFont val="Times New Roman"/>
        <family val="1"/>
      </rPr>
      <t xml:space="preserve">CH3CH2Cl </t>
    </r>
  </si>
  <si>
    <t>GG18DD</t>
  </si>
  <si>
    <r>
      <t>1,2-Dichloroethane</t>
    </r>
    <r>
      <rPr>
        <sz val="10"/>
        <color rgb="FF000000"/>
        <rFont val="微軟正黑體"/>
        <family val="2"/>
        <charset val="136"/>
      </rPr>
      <t>，</t>
    </r>
    <r>
      <rPr>
        <sz val="10"/>
        <color rgb="FF000000"/>
        <rFont val="Times New Roman"/>
        <family val="1"/>
      </rPr>
      <t>CH2ClCH2Cl</t>
    </r>
  </si>
  <si>
    <t>GG18DE</t>
  </si>
  <si>
    <r>
      <t>1,1,2-trichloroethene</t>
    </r>
    <r>
      <rPr>
        <sz val="10"/>
        <color rgb="FF000000"/>
        <rFont val="微軟正黑體"/>
        <family val="2"/>
        <charset val="136"/>
      </rPr>
      <t>，</t>
    </r>
    <r>
      <rPr>
        <sz val="10"/>
        <color rgb="FF000000"/>
        <rFont val="Times New Roman"/>
        <family val="1"/>
      </rPr>
      <t xml:space="preserve">CHCl=CCl2 </t>
    </r>
  </si>
  <si>
    <t>GG18DF</t>
  </si>
  <si>
    <r>
      <t>1,1,2,2-tetrachloroethene</t>
    </r>
    <r>
      <rPr>
        <sz val="10"/>
        <color rgb="FF000000"/>
        <rFont val="微軟正黑體"/>
        <family val="2"/>
        <charset val="136"/>
      </rPr>
      <t>，</t>
    </r>
    <r>
      <rPr>
        <sz val="10"/>
        <color rgb="FF000000"/>
        <rFont val="Times New Roman"/>
        <family val="1"/>
      </rPr>
      <t xml:space="preserve">CCl2=CCl2 </t>
    </r>
  </si>
  <si>
    <t>GG18E0</t>
  </si>
  <si>
    <r>
      <t xml:space="preserve">2-chloropropane </t>
    </r>
    <r>
      <rPr>
        <sz val="10"/>
        <color rgb="FF000000"/>
        <rFont val="微軟正黑體"/>
        <family val="2"/>
        <charset val="136"/>
      </rPr>
      <t>，</t>
    </r>
    <r>
      <rPr>
        <sz val="10"/>
        <color rgb="FF000000"/>
        <rFont val="Times New Roman"/>
        <family val="1"/>
      </rPr>
      <t>CH3CHClCH3</t>
    </r>
  </si>
  <si>
    <t>GG18E1</t>
  </si>
  <si>
    <r>
      <t>1-chlorobutane</t>
    </r>
    <r>
      <rPr>
        <sz val="10"/>
        <color rgb="FF000000"/>
        <rFont val="微軟正黑體"/>
        <family val="2"/>
        <charset val="136"/>
      </rPr>
      <t>，</t>
    </r>
    <r>
      <rPr>
        <sz val="10"/>
        <color rgb="FF000000"/>
        <rFont val="Times New Roman"/>
        <family val="1"/>
      </rPr>
      <t>CH3(CH2)2CH2Cl</t>
    </r>
  </si>
  <si>
    <t>GG18E2</t>
  </si>
  <si>
    <r>
      <t>Tribromomethane</t>
    </r>
    <r>
      <rPr>
        <sz val="10"/>
        <color rgb="FF000000"/>
        <rFont val="微軟正黑體"/>
        <family val="2"/>
        <charset val="136"/>
      </rPr>
      <t>，</t>
    </r>
    <r>
      <rPr>
        <sz val="10"/>
        <color rgb="FF000000"/>
        <rFont val="Times New Roman"/>
        <family val="1"/>
      </rPr>
      <t>CHBr3</t>
    </r>
  </si>
  <si>
    <t>GG18E3</t>
  </si>
  <si>
    <r>
      <t>Halon-1011</t>
    </r>
    <r>
      <rPr>
        <sz val="10"/>
        <color rgb="FF000000"/>
        <rFont val="微軟正黑體"/>
        <family val="2"/>
        <charset val="136"/>
      </rPr>
      <t>，</t>
    </r>
    <r>
      <rPr>
        <sz val="10"/>
        <color rgb="FF000000"/>
        <rFont val="Times New Roman"/>
        <family val="1"/>
      </rPr>
      <t xml:space="preserve">CH2BrCl </t>
    </r>
  </si>
  <si>
    <t>GG18E4</t>
  </si>
  <si>
    <r>
      <t>Bromoethane</t>
    </r>
    <r>
      <rPr>
        <sz val="10"/>
        <color rgb="FF000000"/>
        <rFont val="微軟正黑體"/>
        <family val="2"/>
        <charset val="136"/>
      </rPr>
      <t>，</t>
    </r>
    <r>
      <rPr>
        <sz val="10"/>
        <color rgb="FF000000"/>
        <rFont val="Times New Roman"/>
        <family val="1"/>
      </rPr>
      <t>CH3CH2Br</t>
    </r>
  </si>
  <si>
    <t>GG18E5</t>
  </si>
  <si>
    <r>
      <t>1,2-dibromoethane</t>
    </r>
    <r>
      <rPr>
        <sz val="10"/>
        <color rgb="FF000000"/>
        <rFont val="微軟正黑體"/>
        <family val="2"/>
        <charset val="136"/>
      </rPr>
      <t>，</t>
    </r>
    <r>
      <rPr>
        <sz val="10"/>
        <color rgb="FF000000"/>
        <rFont val="Times New Roman"/>
        <family val="1"/>
      </rPr>
      <t xml:space="preserve">CH2BrCH2Br </t>
    </r>
  </si>
  <si>
    <t>GG18E6</t>
  </si>
  <si>
    <r>
      <t>1-bromopropane</t>
    </r>
    <r>
      <rPr>
        <sz val="10"/>
        <color rgb="FF000000"/>
        <rFont val="微軟正黑體"/>
        <family val="2"/>
        <charset val="136"/>
      </rPr>
      <t>，</t>
    </r>
    <r>
      <rPr>
        <sz val="10"/>
        <color rgb="FF000000"/>
        <rFont val="Times New Roman"/>
        <family val="1"/>
      </rPr>
      <t>CH3CH2CH2Br</t>
    </r>
  </si>
  <si>
    <t>GG18E7</t>
  </si>
  <si>
    <r>
      <t>2-bromopropane</t>
    </r>
    <r>
      <rPr>
        <sz val="10"/>
        <color rgb="FF000000"/>
        <rFont val="微軟正黑體"/>
        <family val="2"/>
        <charset val="136"/>
      </rPr>
      <t>，</t>
    </r>
    <r>
      <rPr>
        <sz val="10"/>
        <color rgb="FF000000"/>
        <rFont val="Times New Roman"/>
        <family val="1"/>
      </rPr>
      <t>CH3CHBrCH3</t>
    </r>
  </si>
  <si>
    <t>GG18E8</t>
  </si>
  <si>
    <r>
      <t xml:space="preserve">Pentadecafluorotriethylamine </t>
    </r>
    <r>
      <rPr>
        <sz val="10"/>
        <color rgb="FF000000"/>
        <rFont val="微軟正黑體"/>
        <family val="2"/>
        <charset val="136"/>
      </rPr>
      <t>，</t>
    </r>
    <r>
      <rPr>
        <sz val="10"/>
        <color rgb="FF000000"/>
        <rFont val="Times New Roman"/>
        <family val="1"/>
      </rPr>
      <t xml:space="preserve">N(C2F5)3 </t>
    </r>
  </si>
  <si>
    <t>GG18E9</t>
  </si>
  <si>
    <r>
      <t>Heptacosafluorotributylamine</t>
    </r>
    <r>
      <rPr>
        <sz val="10"/>
        <color rgb="FF000000"/>
        <rFont val="微軟正黑體"/>
        <family val="2"/>
        <charset val="136"/>
      </rPr>
      <t>，</t>
    </r>
    <r>
      <rPr>
        <sz val="10"/>
        <color rgb="FF000000"/>
        <rFont val="Times New Roman"/>
        <family val="1"/>
      </rPr>
      <t>N(CF2CF2CF2CF3)3</t>
    </r>
  </si>
  <si>
    <t>GG18EA</t>
  </si>
  <si>
    <r>
      <t xml:space="preserve">Perfluorotripentylamine </t>
    </r>
    <r>
      <rPr>
        <sz val="10"/>
        <color rgb="FF000000"/>
        <rFont val="微軟正黑體"/>
        <family val="2"/>
        <charset val="136"/>
      </rPr>
      <t>，</t>
    </r>
    <r>
      <rPr>
        <sz val="10"/>
        <color rgb="FF000000"/>
        <rFont val="Times New Roman"/>
        <family val="1"/>
      </rPr>
      <t>N(CF2CF2CF2CF2CF3)3</t>
    </r>
  </si>
  <si>
    <t>GG18EB</t>
  </si>
  <si>
    <r>
      <t>Heptafluoroisobutyronitrile</t>
    </r>
    <r>
      <rPr>
        <sz val="10"/>
        <color rgb="FF000000"/>
        <rFont val="微軟正黑體"/>
        <family val="2"/>
        <charset val="136"/>
      </rPr>
      <t>，</t>
    </r>
    <r>
      <rPr>
        <sz val="10"/>
        <color rgb="FF000000"/>
        <rFont val="Times New Roman"/>
        <family val="1"/>
      </rPr>
      <t>(CF3)2CFCN</t>
    </r>
  </si>
  <si>
    <r>
      <t>Trifluoromethyl sulphur pentafluoride </t>
    </r>
    <r>
      <rPr>
        <sz val="10"/>
        <color rgb="FF000000"/>
        <rFont val="微軟正黑體"/>
        <family val="2"/>
        <charset val="136"/>
      </rPr>
      <t>，</t>
    </r>
    <r>
      <rPr>
        <sz val="10"/>
        <color rgb="FF000000"/>
        <rFont val="Times New Roman"/>
        <family val="1"/>
      </rPr>
      <t>SF5CF3  </t>
    </r>
  </si>
  <si>
    <r>
      <t>Sulphuryl fluoride</t>
    </r>
    <r>
      <rPr>
        <sz val="10"/>
        <color rgb="FF000000"/>
        <rFont val="微軟正黑體"/>
        <family val="2"/>
        <charset val="136"/>
      </rPr>
      <t>，</t>
    </r>
    <r>
      <rPr>
        <sz val="10"/>
        <color rgb="FF000000"/>
        <rFont val="Times New Roman"/>
        <family val="1"/>
      </rPr>
      <t>SO2F2</t>
    </r>
  </si>
  <si>
    <t>GG18EE</t>
  </si>
  <si>
    <r>
      <t>Perfluorocyclopropane  (PFC-c216)</t>
    </r>
    <r>
      <rPr>
        <sz val="10"/>
        <color rgb="FF000000"/>
        <rFont val="微軟正黑體"/>
        <family val="2"/>
        <charset val="136"/>
      </rPr>
      <t>，</t>
    </r>
    <r>
      <rPr>
        <sz val="10"/>
        <color rgb="FF000000"/>
        <rFont val="Times New Roman"/>
        <family val="1"/>
      </rPr>
      <t>c-C3F6  </t>
    </r>
  </si>
  <si>
    <t>GG18EF</t>
  </si>
  <si>
    <r>
      <t xml:space="preserve">Hexafluorocyclobutene </t>
    </r>
    <r>
      <rPr>
        <sz val="10"/>
        <color rgb="FF000000"/>
        <rFont val="微軟正黑體"/>
        <family val="2"/>
        <charset val="136"/>
      </rPr>
      <t>，</t>
    </r>
    <r>
      <rPr>
        <sz val="10"/>
        <color rgb="FF000000"/>
        <rFont val="Times New Roman"/>
        <family val="1"/>
      </rPr>
      <t xml:space="preserve">cyc (-CF=CFCF2CF2-) </t>
    </r>
  </si>
  <si>
    <t>GG18F0</t>
  </si>
  <si>
    <r>
      <t xml:space="preserve">PFC-c-318 </t>
    </r>
    <r>
      <rPr>
        <sz val="10"/>
        <color rgb="FF000000"/>
        <rFont val="微軟正黑體"/>
        <family val="2"/>
        <charset val="136"/>
      </rPr>
      <t>，</t>
    </r>
    <r>
      <rPr>
        <sz val="10"/>
        <color rgb="FF000000"/>
        <rFont val="Times New Roman"/>
        <family val="1"/>
      </rPr>
      <t xml:space="preserve">cyc (-CF2CF2CF2CF2-) </t>
    </r>
  </si>
  <si>
    <t>GG18F1</t>
  </si>
  <si>
    <r>
      <t>Octafluorocyclopentene</t>
    </r>
    <r>
      <rPr>
        <sz val="10"/>
        <color rgb="FF000000"/>
        <rFont val="微軟正黑體"/>
        <family val="2"/>
        <charset val="136"/>
      </rPr>
      <t>，</t>
    </r>
    <r>
      <rPr>
        <sz val="10"/>
        <color rgb="FF000000"/>
        <rFont val="Times New Roman"/>
        <family val="1"/>
      </rPr>
      <t xml:space="preserve">cyc (-CF=CFCF2CF2CF2-) </t>
    </r>
  </si>
  <si>
    <r>
      <t>PFC-61-16</t>
    </r>
    <r>
      <rPr>
        <sz val="10"/>
        <color rgb="FF000000"/>
        <rFont val="微軟正黑體"/>
        <family val="2"/>
        <charset val="136"/>
      </rPr>
      <t>，</t>
    </r>
    <r>
      <rPr>
        <sz val="10"/>
        <color rgb="FF000000"/>
        <rFont val="Times New Roman"/>
        <family val="1"/>
      </rPr>
      <t>n-C7F16</t>
    </r>
  </si>
  <si>
    <r>
      <t>PFC-71-18</t>
    </r>
    <r>
      <rPr>
        <sz val="10"/>
        <color rgb="FF000000"/>
        <rFont val="微軟正黑體"/>
        <family val="2"/>
        <charset val="136"/>
      </rPr>
      <t>，</t>
    </r>
    <r>
      <rPr>
        <sz val="10"/>
        <color rgb="FF000000"/>
        <rFont val="Times New Roman"/>
        <family val="1"/>
      </rPr>
      <t>C8F18  </t>
    </r>
  </si>
  <si>
    <t>GG18F4</t>
  </si>
  <si>
    <r>
      <t xml:space="preserve">PFC-91-18 </t>
    </r>
    <r>
      <rPr>
        <sz val="10"/>
        <color rgb="FF000000"/>
        <rFont val="微軟正黑體"/>
        <family val="2"/>
        <charset val="136"/>
      </rPr>
      <t>，</t>
    </r>
    <r>
      <rPr>
        <sz val="10"/>
        <color rgb="FF000000"/>
        <rFont val="Times New Roman"/>
        <family val="1"/>
      </rPr>
      <t>C10F18  </t>
    </r>
  </si>
  <si>
    <r>
      <t>Perfluorodecalin (cis)</t>
    </r>
    <r>
      <rPr>
        <sz val="10"/>
        <color rgb="FF000000"/>
        <rFont val="微軟正黑體"/>
        <family val="2"/>
        <charset val="136"/>
      </rPr>
      <t>，</t>
    </r>
    <r>
      <rPr>
        <sz val="10"/>
        <color rgb="FF000000"/>
        <rFont val="Times New Roman"/>
        <family val="1"/>
      </rPr>
      <t>Z-C10F18</t>
    </r>
  </si>
  <si>
    <r>
      <t>Perfluorodecalin (trans)</t>
    </r>
    <r>
      <rPr>
        <sz val="10"/>
        <color rgb="FF000000"/>
        <rFont val="微軟正黑體"/>
        <family val="2"/>
        <charset val="136"/>
      </rPr>
      <t>，</t>
    </r>
    <r>
      <rPr>
        <sz val="10"/>
        <color rgb="FF000000"/>
        <rFont val="Times New Roman"/>
        <family val="1"/>
      </rPr>
      <t>E-C10F18</t>
    </r>
  </si>
  <si>
    <t>GG18F7</t>
  </si>
  <si>
    <r>
      <t>PFC-1114</t>
    </r>
    <r>
      <rPr>
        <sz val="10"/>
        <color rgb="FF000000"/>
        <rFont val="微軟正黑體"/>
        <family val="2"/>
        <charset val="136"/>
      </rPr>
      <t>，</t>
    </r>
    <r>
      <rPr>
        <sz val="10"/>
        <color rgb="FF000000"/>
        <rFont val="Times New Roman"/>
        <family val="1"/>
      </rPr>
      <t>CF2=CF2</t>
    </r>
  </si>
  <si>
    <t>GG18F8</t>
  </si>
  <si>
    <r>
      <t>PFC-1216</t>
    </r>
    <r>
      <rPr>
        <sz val="10"/>
        <color rgb="FF000000"/>
        <rFont val="微軟正黑體"/>
        <family val="2"/>
        <charset val="136"/>
      </rPr>
      <t>，</t>
    </r>
    <r>
      <rPr>
        <sz val="10"/>
        <color rgb="FF000000"/>
        <rFont val="Times New Roman"/>
        <family val="1"/>
      </rPr>
      <t>CF3CF=CF2</t>
    </r>
  </si>
  <si>
    <t>GG18F9</t>
  </si>
  <si>
    <r>
      <t>Perfluorobuta-1,3-diene</t>
    </r>
    <r>
      <rPr>
        <sz val="10"/>
        <color rgb="FF000000"/>
        <rFont val="微軟正黑體"/>
        <family val="2"/>
        <charset val="136"/>
      </rPr>
      <t>，</t>
    </r>
    <r>
      <rPr>
        <sz val="10"/>
        <color rgb="FF000000"/>
        <rFont val="Times New Roman"/>
        <family val="1"/>
      </rPr>
      <t>CF2=CFCF=CF2</t>
    </r>
  </si>
  <si>
    <t>GG18FA</t>
  </si>
  <si>
    <r>
      <t>Perfluorobut-1-ene</t>
    </r>
    <r>
      <rPr>
        <sz val="10"/>
        <color rgb="FF000000"/>
        <rFont val="微軟正黑體"/>
        <family val="2"/>
        <charset val="136"/>
      </rPr>
      <t>，</t>
    </r>
    <r>
      <rPr>
        <sz val="10"/>
        <color rgb="FF000000"/>
        <rFont val="Times New Roman"/>
        <family val="1"/>
      </rPr>
      <t>CF3CF2CF=CF2</t>
    </r>
  </si>
  <si>
    <r>
      <t>Perfluorobut-2-ene</t>
    </r>
    <r>
      <rPr>
        <sz val="10"/>
        <color rgb="FF000000"/>
        <rFont val="微軟正黑體"/>
        <family val="2"/>
        <charset val="136"/>
      </rPr>
      <t>，</t>
    </r>
    <r>
      <rPr>
        <sz val="10"/>
        <color rgb="FF000000"/>
        <rFont val="Times New Roman"/>
        <family val="1"/>
      </rPr>
      <t>CF3CF=CFCF3</t>
    </r>
  </si>
  <si>
    <t>GG18FC</t>
  </si>
  <si>
    <r>
      <t>HFE-125</t>
    </r>
    <r>
      <rPr>
        <sz val="10"/>
        <color rgb="FF000000"/>
        <rFont val="微軟正黑體"/>
        <family val="2"/>
        <charset val="136"/>
      </rPr>
      <t>，</t>
    </r>
    <r>
      <rPr>
        <sz val="10"/>
        <color rgb="FF000000"/>
        <rFont val="Times New Roman"/>
        <family val="1"/>
      </rPr>
      <t>CHF2OCF3</t>
    </r>
  </si>
  <si>
    <t>GG18FD</t>
  </si>
  <si>
    <r>
      <t>HFE-134</t>
    </r>
    <r>
      <rPr>
        <sz val="10"/>
        <color rgb="FF000000"/>
        <rFont val="微軟正黑體"/>
        <family val="2"/>
        <charset val="136"/>
      </rPr>
      <t>，</t>
    </r>
    <r>
      <rPr>
        <sz val="10"/>
        <color rgb="FF000000"/>
        <rFont val="Times New Roman"/>
        <family val="1"/>
      </rPr>
      <t>CHF2OCHF2</t>
    </r>
  </si>
  <si>
    <t>GG18FE</t>
  </si>
  <si>
    <r>
      <t>HFE-143a</t>
    </r>
    <r>
      <rPr>
        <sz val="10"/>
        <color rgb="FF000000"/>
        <rFont val="微軟正黑體"/>
        <family val="2"/>
        <charset val="136"/>
      </rPr>
      <t>，</t>
    </r>
    <r>
      <rPr>
        <sz val="10"/>
        <color rgb="FF000000"/>
        <rFont val="Times New Roman"/>
        <family val="1"/>
      </rPr>
      <t>CH3OCF3</t>
    </r>
  </si>
  <si>
    <t>GG18FF</t>
  </si>
  <si>
    <r>
      <t>HFE-227ea</t>
    </r>
    <r>
      <rPr>
        <sz val="10"/>
        <color rgb="FF000000"/>
        <rFont val="微軟正黑體"/>
        <family val="2"/>
        <charset val="136"/>
      </rPr>
      <t>，</t>
    </r>
    <r>
      <rPr>
        <sz val="10"/>
        <color rgb="FF000000"/>
        <rFont val="Times New Roman"/>
        <family val="1"/>
      </rPr>
      <t>CF3CHFOCF3</t>
    </r>
  </si>
  <si>
    <t>GG18G0</t>
  </si>
  <si>
    <r>
      <t>HCFE-235ca2 (enflurane)</t>
    </r>
    <r>
      <rPr>
        <sz val="10"/>
        <color rgb="FF000000"/>
        <rFont val="微軟正黑體"/>
        <family val="2"/>
        <charset val="136"/>
      </rPr>
      <t>，</t>
    </r>
    <r>
      <rPr>
        <sz val="10"/>
        <color rgb="FF000000"/>
        <rFont val="Times New Roman"/>
        <family val="1"/>
      </rPr>
      <t>CHF2OCF2CHFCl</t>
    </r>
  </si>
  <si>
    <t>GG18G1</t>
  </si>
  <si>
    <r>
      <t>HCFE-235da2(isoflurane)</t>
    </r>
    <r>
      <rPr>
        <sz val="10"/>
        <color rgb="FF000000"/>
        <rFont val="微軟正黑體"/>
        <family val="2"/>
        <charset val="136"/>
      </rPr>
      <t>，</t>
    </r>
    <r>
      <rPr>
        <sz val="10"/>
        <color rgb="FF000000"/>
        <rFont val="Times New Roman"/>
        <family val="1"/>
      </rPr>
      <t>CHF2OCHClCF3</t>
    </r>
  </si>
  <si>
    <t>GG18G2</t>
  </si>
  <si>
    <r>
      <t>HFE-236ca</t>
    </r>
    <r>
      <rPr>
        <sz val="10"/>
        <color rgb="FF000000"/>
        <rFont val="微軟正黑體"/>
        <family val="2"/>
        <charset val="136"/>
      </rPr>
      <t>，</t>
    </r>
    <r>
      <rPr>
        <sz val="10"/>
        <color rgb="FF000000"/>
        <rFont val="Times New Roman"/>
        <family val="1"/>
      </rPr>
      <t>CHF2OCF2CHF2</t>
    </r>
  </si>
  <si>
    <t>GG18G3</t>
  </si>
  <si>
    <r>
      <t>HFE-236ea2 (desflurane)</t>
    </r>
    <r>
      <rPr>
        <sz val="10"/>
        <color rgb="FF000000"/>
        <rFont val="微軟正黑體"/>
        <family val="2"/>
        <charset val="136"/>
      </rPr>
      <t>，</t>
    </r>
    <r>
      <rPr>
        <sz val="10"/>
        <color rgb="FF000000"/>
        <rFont val="Times New Roman"/>
        <family val="1"/>
      </rPr>
      <t>CHF2OCHFCF3</t>
    </r>
  </si>
  <si>
    <t>GG18G4</t>
  </si>
  <si>
    <r>
      <t>HFE-236fa</t>
    </r>
    <r>
      <rPr>
        <sz val="10"/>
        <color rgb="FF000000"/>
        <rFont val="微軟正黑體"/>
        <family val="2"/>
        <charset val="136"/>
      </rPr>
      <t>，</t>
    </r>
    <r>
      <rPr>
        <sz val="10"/>
        <color rgb="FF000000"/>
        <rFont val="Times New Roman"/>
        <family val="1"/>
      </rPr>
      <t>CF3CH2OCF3</t>
    </r>
  </si>
  <si>
    <t>GG18G5</t>
  </si>
  <si>
    <r>
      <t>HFE-245cb2</t>
    </r>
    <r>
      <rPr>
        <sz val="10"/>
        <color rgb="FF000000"/>
        <rFont val="微軟正黑體"/>
        <family val="2"/>
        <charset val="136"/>
      </rPr>
      <t>，</t>
    </r>
    <r>
      <rPr>
        <sz val="10"/>
        <color rgb="FF000000"/>
        <rFont val="Times New Roman"/>
        <family val="1"/>
      </rPr>
      <t>CH3OCF2CHF2</t>
    </r>
  </si>
  <si>
    <t>GG18G6</t>
  </si>
  <si>
    <r>
      <t>HFE-245fa1</t>
    </r>
    <r>
      <rPr>
        <sz val="10"/>
        <color rgb="FF000000"/>
        <rFont val="微軟正黑體"/>
        <family val="2"/>
        <charset val="136"/>
      </rPr>
      <t>，</t>
    </r>
    <r>
      <rPr>
        <sz val="10"/>
        <color rgb="FF000000"/>
        <rFont val="Times New Roman"/>
        <family val="1"/>
      </rPr>
      <t>CHF2CH2OCF3</t>
    </r>
  </si>
  <si>
    <t>GG18G7</t>
  </si>
  <si>
    <r>
      <t>HFE-245fa2</t>
    </r>
    <r>
      <rPr>
        <sz val="10"/>
        <color rgb="FF000000"/>
        <rFont val="微軟正黑體"/>
        <family val="2"/>
        <charset val="136"/>
      </rPr>
      <t>，</t>
    </r>
    <r>
      <rPr>
        <sz val="10"/>
        <color rgb="FF000000"/>
        <rFont val="Times New Roman"/>
        <family val="1"/>
      </rPr>
      <t>CHF2OCH2CF3</t>
    </r>
  </si>
  <si>
    <t>GG18G8</t>
  </si>
  <si>
    <r>
      <t>2,2,3,3,3-Pentafluoropropan-1-ol</t>
    </r>
    <r>
      <rPr>
        <sz val="10"/>
        <color rgb="FF000000"/>
        <rFont val="微軟正黑體"/>
        <family val="2"/>
        <charset val="136"/>
      </rPr>
      <t>，</t>
    </r>
    <r>
      <rPr>
        <sz val="10"/>
        <color rgb="FF000000"/>
        <rFont val="Times New Roman"/>
        <family val="1"/>
      </rPr>
      <t>CF3CF2CH2OH</t>
    </r>
  </si>
  <si>
    <t>GG18G9</t>
  </si>
  <si>
    <r>
      <t>HFE-254cb1</t>
    </r>
    <r>
      <rPr>
        <sz val="10"/>
        <color rgb="FF000000"/>
        <rFont val="微軟正黑體"/>
        <family val="2"/>
        <charset val="136"/>
      </rPr>
      <t>，</t>
    </r>
    <r>
      <rPr>
        <sz val="10"/>
        <color rgb="FF000000"/>
        <rFont val="Times New Roman"/>
        <family val="1"/>
      </rPr>
      <t>CH3OCF2CHF2</t>
    </r>
  </si>
  <si>
    <t>GG18GA</t>
  </si>
  <si>
    <r>
      <t>HFE-263mf</t>
    </r>
    <r>
      <rPr>
        <sz val="10"/>
        <color rgb="FF000000"/>
        <rFont val="微軟正黑體"/>
        <family val="2"/>
        <charset val="136"/>
      </rPr>
      <t>，</t>
    </r>
    <r>
      <rPr>
        <sz val="10"/>
        <color rgb="FF000000"/>
        <rFont val="Times New Roman"/>
        <family val="1"/>
      </rPr>
      <t>CF3CH2OCH3</t>
    </r>
  </si>
  <si>
    <t>GG18GB</t>
  </si>
  <si>
    <r>
      <t>HFE-263fb2</t>
    </r>
    <r>
      <rPr>
        <sz val="10"/>
        <color rgb="FF000000"/>
        <rFont val="微軟正黑體"/>
        <family val="2"/>
        <charset val="136"/>
      </rPr>
      <t>，</t>
    </r>
    <r>
      <rPr>
        <sz val="10"/>
        <color rgb="FF000000"/>
        <rFont val="Times New Roman"/>
        <family val="1"/>
      </rPr>
      <t>CF3CH2OCH3</t>
    </r>
  </si>
  <si>
    <t>GG18GC</t>
  </si>
  <si>
    <r>
      <t>HFE-263m1</t>
    </r>
    <r>
      <rPr>
        <sz val="10"/>
        <color rgb="FF000000"/>
        <rFont val="微軟正黑體"/>
        <family val="2"/>
        <charset val="136"/>
      </rPr>
      <t>，</t>
    </r>
    <r>
      <rPr>
        <sz val="10"/>
        <color rgb="FF000000"/>
        <rFont val="Times New Roman"/>
        <family val="1"/>
      </rPr>
      <t>CF3OCH2CH3</t>
    </r>
  </si>
  <si>
    <t>GG18GD</t>
  </si>
  <si>
    <r>
      <t>3,3,3-Trifluoropropan-1-ol</t>
    </r>
    <r>
      <rPr>
        <sz val="10"/>
        <color rgb="FF000000"/>
        <rFont val="微軟正黑體"/>
        <family val="2"/>
        <charset val="136"/>
      </rPr>
      <t>，</t>
    </r>
    <r>
      <rPr>
        <sz val="10"/>
        <color rgb="FF000000"/>
        <rFont val="Times New Roman"/>
        <family val="1"/>
      </rPr>
      <t>CF3CH2CH2OH</t>
    </r>
  </si>
  <si>
    <t>GG18GE</t>
  </si>
  <si>
    <r>
      <t>HFE-329mcc2</t>
    </r>
    <r>
      <rPr>
        <sz val="10"/>
        <color rgb="FF000000"/>
        <rFont val="微軟正黑體"/>
        <family val="2"/>
        <charset val="136"/>
      </rPr>
      <t>，</t>
    </r>
    <r>
      <rPr>
        <sz val="10"/>
        <color rgb="FF000000"/>
        <rFont val="Times New Roman"/>
        <family val="1"/>
      </rPr>
      <t xml:space="preserve">CHF2CF2OCF2CF3 </t>
    </r>
  </si>
  <si>
    <t>GG18GF</t>
  </si>
  <si>
    <r>
      <t>HFE-338mmz1</t>
    </r>
    <r>
      <rPr>
        <sz val="10"/>
        <color rgb="FF000000"/>
        <rFont val="微軟正黑體"/>
        <family val="2"/>
        <charset val="136"/>
      </rPr>
      <t>，</t>
    </r>
    <r>
      <rPr>
        <sz val="10"/>
        <color rgb="FF000000"/>
        <rFont val="Times New Roman"/>
        <family val="1"/>
      </rPr>
      <t>(CF3)2CHOCHF2</t>
    </r>
  </si>
  <si>
    <t>GG18H0</t>
  </si>
  <si>
    <r>
      <t>HFE-338mcf2</t>
    </r>
    <r>
      <rPr>
        <sz val="10"/>
        <color rgb="FF000000"/>
        <rFont val="微軟正黑體"/>
        <family val="2"/>
        <charset val="136"/>
      </rPr>
      <t>，</t>
    </r>
    <r>
      <rPr>
        <sz val="10"/>
        <color rgb="FF000000"/>
        <rFont val="Times New Roman"/>
        <family val="1"/>
      </rPr>
      <t>CF3CH2OCF2CF3</t>
    </r>
  </si>
  <si>
    <t>GG18H1</t>
  </si>
  <si>
    <r>
      <t>Sevoflurane (HFE-347mmz1)</t>
    </r>
    <r>
      <rPr>
        <b/>
        <sz val="10"/>
        <color rgb="FF000000"/>
        <rFont val="微軟正黑體"/>
        <family val="2"/>
        <charset val="136"/>
      </rPr>
      <t>，</t>
    </r>
    <r>
      <rPr>
        <b/>
        <sz val="10"/>
        <color rgb="FF000000"/>
        <rFont val="Times New Roman"/>
        <family val="1"/>
      </rPr>
      <t>(CF3)2CHOCH2F</t>
    </r>
  </si>
  <si>
    <t>GG18H2</t>
  </si>
  <si>
    <r>
      <t>HFE-347mcc3</t>
    </r>
    <r>
      <rPr>
        <sz val="10"/>
        <color rgb="FF000000"/>
        <rFont val="微軟正黑體"/>
        <family val="2"/>
        <charset val="136"/>
      </rPr>
      <t>，</t>
    </r>
    <r>
      <rPr>
        <sz val="10"/>
        <color rgb="FF000000"/>
        <rFont val="Times New Roman"/>
        <family val="1"/>
      </rPr>
      <t>CH3OCF2CF2CF3</t>
    </r>
  </si>
  <si>
    <t>GG18H3</t>
  </si>
  <si>
    <t>HFE-347mcf2 CHF2CH2OCF2CF3</t>
  </si>
  <si>
    <t>GG18H4</t>
  </si>
  <si>
    <r>
      <t>HFE-347pcf2</t>
    </r>
    <r>
      <rPr>
        <sz val="10"/>
        <color rgb="FF000000"/>
        <rFont val="微軟正黑體"/>
        <family val="2"/>
        <charset val="136"/>
      </rPr>
      <t>，</t>
    </r>
    <r>
      <rPr>
        <sz val="10"/>
        <color rgb="FF000000"/>
        <rFont val="Times New Roman"/>
        <family val="1"/>
      </rPr>
      <t>CHF2CF2OCH2CF3</t>
    </r>
  </si>
  <si>
    <t>GG18H5</t>
  </si>
  <si>
    <r>
      <t>HFE-347mmy1</t>
    </r>
    <r>
      <rPr>
        <sz val="10"/>
        <color rgb="FF000000"/>
        <rFont val="微軟正黑體"/>
        <family val="2"/>
        <charset val="136"/>
      </rPr>
      <t>，</t>
    </r>
    <r>
      <rPr>
        <sz val="10"/>
        <color rgb="FF000000"/>
        <rFont val="Times New Roman"/>
        <family val="1"/>
      </rPr>
      <t>(CF3)2CFOCH3</t>
    </r>
  </si>
  <si>
    <t>GG18H6</t>
  </si>
  <si>
    <r>
      <t>HFE-356mec3</t>
    </r>
    <r>
      <rPr>
        <sz val="10"/>
        <color rgb="FF000000"/>
        <rFont val="微軟正黑體"/>
        <family val="2"/>
        <charset val="136"/>
      </rPr>
      <t>，</t>
    </r>
    <r>
      <rPr>
        <sz val="10"/>
        <color rgb="FF000000"/>
        <rFont val="Times New Roman"/>
        <family val="1"/>
      </rPr>
      <t>CH3OCF2CHFCF3</t>
    </r>
  </si>
  <si>
    <t>GG18H7</t>
  </si>
  <si>
    <r>
      <t>HFE-356mff2</t>
    </r>
    <r>
      <rPr>
        <sz val="10"/>
        <color rgb="FF000000"/>
        <rFont val="微軟正黑體"/>
        <family val="2"/>
        <charset val="136"/>
      </rPr>
      <t>，</t>
    </r>
    <r>
      <rPr>
        <sz val="10"/>
        <color rgb="FF000000"/>
        <rFont val="Times New Roman"/>
        <family val="1"/>
      </rPr>
      <t>CF3CH2OCH2CF3</t>
    </r>
  </si>
  <si>
    <t>GG18H8</t>
  </si>
  <si>
    <r>
      <t>HFE-356pcf2</t>
    </r>
    <r>
      <rPr>
        <sz val="10"/>
        <color rgb="FF000000"/>
        <rFont val="微軟正黑體"/>
        <family val="2"/>
        <charset val="136"/>
      </rPr>
      <t>，</t>
    </r>
    <r>
      <rPr>
        <sz val="10"/>
        <color rgb="FF000000"/>
        <rFont val="Times New Roman"/>
        <family val="1"/>
      </rPr>
      <t>CHF2CH2OCF2CHF2</t>
    </r>
  </si>
  <si>
    <t>GG18H9</t>
  </si>
  <si>
    <r>
      <t>HFE-356pcf3</t>
    </r>
    <r>
      <rPr>
        <sz val="10"/>
        <color rgb="FF000000"/>
        <rFont val="微軟正黑體"/>
        <family val="2"/>
        <charset val="136"/>
      </rPr>
      <t>，</t>
    </r>
    <r>
      <rPr>
        <sz val="10"/>
        <color rgb="FF000000"/>
        <rFont val="Times New Roman"/>
        <family val="1"/>
      </rPr>
      <t>CHF2OCH2CF2CHF2</t>
    </r>
  </si>
  <si>
    <t>GG18HA</t>
  </si>
  <si>
    <r>
      <t>HFE-356pcc3</t>
    </r>
    <r>
      <rPr>
        <sz val="10"/>
        <color rgb="FF000000"/>
        <rFont val="微軟正黑體"/>
        <family val="2"/>
        <charset val="136"/>
      </rPr>
      <t>，</t>
    </r>
    <r>
      <rPr>
        <sz val="10"/>
        <color rgb="FF000000"/>
        <rFont val="Times New Roman"/>
        <family val="1"/>
      </rPr>
      <t>CH3OCF2CF2CHF</t>
    </r>
  </si>
  <si>
    <t>GG18HB</t>
  </si>
  <si>
    <r>
      <t>HFE-356mmz1</t>
    </r>
    <r>
      <rPr>
        <sz val="10"/>
        <color rgb="FF000000"/>
        <rFont val="微軟正黑體"/>
        <family val="2"/>
        <charset val="136"/>
      </rPr>
      <t>，</t>
    </r>
    <r>
      <rPr>
        <sz val="10"/>
        <color rgb="FF000000"/>
        <rFont val="Times New Roman"/>
        <family val="1"/>
      </rPr>
      <t>(CF3)2CHOCH3</t>
    </r>
  </si>
  <si>
    <t>GG18HC</t>
  </si>
  <si>
    <r>
      <t>HFE-365mcf3</t>
    </r>
    <r>
      <rPr>
        <sz val="10"/>
        <color rgb="FF000000"/>
        <rFont val="微軟正黑體"/>
        <family val="2"/>
        <charset val="136"/>
      </rPr>
      <t>，</t>
    </r>
    <r>
      <rPr>
        <sz val="10"/>
        <color rgb="FF000000"/>
        <rFont val="Times New Roman"/>
        <family val="1"/>
      </rPr>
      <t>CF3CF2CH2OCH3</t>
    </r>
  </si>
  <si>
    <t>GG18HD</t>
  </si>
  <si>
    <r>
      <t>HFE-365mcf2</t>
    </r>
    <r>
      <rPr>
        <sz val="10"/>
        <color rgb="FF000000"/>
        <rFont val="微軟正黑體"/>
        <family val="2"/>
        <charset val="136"/>
      </rPr>
      <t>，</t>
    </r>
    <r>
      <rPr>
        <sz val="10"/>
        <color rgb="FF000000"/>
        <rFont val="Times New Roman"/>
        <family val="1"/>
      </rPr>
      <t>CF3CF2OCH2CH3</t>
    </r>
  </si>
  <si>
    <t>GG18HE</t>
  </si>
  <si>
    <r>
      <t>HFE-374pc2</t>
    </r>
    <r>
      <rPr>
        <sz val="10"/>
        <color rgb="FF000000"/>
        <rFont val="微軟正黑體"/>
        <family val="2"/>
        <charset val="136"/>
      </rPr>
      <t>，</t>
    </r>
    <r>
      <rPr>
        <sz val="10"/>
        <color rgb="FF000000"/>
        <rFont val="Times New Roman"/>
        <family val="1"/>
      </rPr>
      <t>CHF2CF2OCH2CH3</t>
    </r>
  </si>
  <si>
    <t>GG18HF</t>
  </si>
  <si>
    <r>
      <t>4,4,4-Trifluorobutan-1-ol</t>
    </r>
    <r>
      <rPr>
        <sz val="10"/>
        <color rgb="FF000000"/>
        <rFont val="微軟正黑體"/>
        <family val="2"/>
        <charset val="136"/>
      </rPr>
      <t>，</t>
    </r>
    <r>
      <rPr>
        <sz val="10"/>
        <color rgb="FF000000"/>
        <rFont val="Times New Roman"/>
        <family val="1"/>
      </rPr>
      <t>CF3(CH2)2CH2OH</t>
    </r>
  </si>
  <si>
    <t>GG18I0</t>
  </si>
  <si>
    <r>
      <t>2,2,3,3,4,4,5,5-Octafluorocyclopentanol</t>
    </r>
    <r>
      <rPr>
        <sz val="10"/>
        <color rgb="FF000000"/>
        <rFont val="微軟正黑體"/>
        <family val="2"/>
        <charset val="136"/>
      </rPr>
      <t>，</t>
    </r>
    <r>
      <rPr>
        <sz val="10"/>
        <color rgb="FF000000"/>
        <rFont val="Times New Roman"/>
        <family val="1"/>
      </rPr>
      <t xml:space="preserve">-(CF2)4CH(OH)- </t>
    </r>
  </si>
  <si>
    <t>GG18I1</t>
  </si>
  <si>
    <r>
      <t>HFE-43-10pccc124 (H-Galden 1040x, HG-11)</t>
    </r>
    <r>
      <rPr>
        <sz val="10"/>
        <color rgb="FF000000"/>
        <rFont val="微軟正黑體"/>
        <family val="2"/>
        <charset val="136"/>
      </rPr>
      <t>，</t>
    </r>
    <r>
      <rPr>
        <sz val="10"/>
        <color rgb="FF000000"/>
        <rFont val="Times New Roman"/>
        <family val="1"/>
      </rPr>
      <t>CHF2OCF2OC2F4OCHF2</t>
    </r>
  </si>
  <si>
    <t>GG18I2</t>
  </si>
  <si>
    <r>
      <t>HFE-449sl (HFE-7100)</t>
    </r>
    <r>
      <rPr>
        <sz val="10"/>
        <color rgb="FF000000"/>
        <rFont val="微軟正黑體"/>
        <family val="2"/>
        <charset val="136"/>
      </rPr>
      <t>，</t>
    </r>
    <r>
      <rPr>
        <sz val="10"/>
        <color rgb="FF000000"/>
        <rFont val="Times New Roman"/>
        <family val="1"/>
      </rPr>
      <t>C4F9OCH3</t>
    </r>
  </si>
  <si>
    <t>GG18I3</t>
  </si>
  <si>
    <r>
      <t>n-HFE-7100</t>
    </r>
    <r>
      <rPr>
        <sz val="10"/>
        <color rgb="FF000000"/>
        <rFont val="微軟正黑體"/>
        <family val="2"/>
        <charset val="136"/>
      </rPr>
      <t>，</t>
    </r>
    <r>
      <rPr>
        <sz val="10"/>
        <color rgb="FF000000"/>
        <rFont val="Times New Roman"/>
        <family val="1"/>
      </rPr>
      <t>n-C4H9OCH3</t>
    </r>
  </si>
  <si>
    <t>GG18I4</t>
  </si>
  <si>
    <r>
      <t>i-HFE-7100</t>
    </r>
    <r>
      <rPr>
        <sz val="10"/>
        <color rgb="FF000000"/>
        <rFont val="微軟正黑體"/>
        <family val="2"/>
        <charset val="136"/>
      </rPr>
      <t>，</t>
    </r>
    <r>
      <rPr>
        <sz val="10"/>
        <color rgb="FF000000"/>
        <rFont val="Times New Roman"/>
        <family val="1"/>
      </rPr>
      <t>i-C4F9OCH3</t>
    </r>
  </si>
  <si>
    <t>GG18I5</t>
  </si>
  <si>
    <r>
      <t>HFE-569sf2(HFE-7200)</t>
    </r>
    <r>
      <rPr>
        <sz val="10"/>
        <color rgb="FF000000"/>
        <rFont val="微軟正黑體"/>
        <family val="2"/>
        <charset val="136"/>
      </rPr>
      <t>，</t>
    </r>
    <r>
      <rPr>
        <sz val="10"/>
        <color rgb="FF000000"/>
        <rFont val="Times New Roman"/>
        <family val="1"/>
      </rPr>
      <t>C4F9OC2H5</t>
    </r>
  </si>
  <si>
    <t>GG18I6</t>
  </si>
  <si>
    <r>
      <t>n-HFE-7200</t>
    </r>
    <r>
      <rPr>
        <sz val="10"/>
        <color rgb="FF000000"/>
        <rFont val="微軟正黑體"/>
        <family val="2"/>
        <charset val="136"/>
      </rPr>
      <t>，</t>
    </r>
    <r>
      <rPr>
        <sz val="10"/>
        <color rgb="FF000000"/>
        <rFont val="Times New Roman"/>
        <family val="1"/>
      </rPr>
      <t>n-C4F9OC2H5</t>
    </r>
  </si>
  <si>
    <t>GG18I7</t>
  </si>
  <si>
    <r>
      <t>i-HFE-7200</t>
    </r>
    <r>
      <rPr>
        <sz val="10"/>
        <color rgb="FF000000"/>
        <rFont val="微軟正黑體"/>
        <family val="2"/>
        <charset val="136"/>
      </rPr>
      <t>，</t>
    </r>
    <r>
      <rPr>
        <sz val="10"/>
        <color rgb="FF000000"/>
        <rFont val="Times New Roman"/>
        <family val="1"/>
      </rPr>
      <t>i-C4F9OC2H5</t>
    </r>
  </si>
  <si>
    <t>GG18I8</t>
  </si>
  <si>
    <r>
      <t>HFE-7300</t>
    </r>
    <r>
      <rPr>
        <sz val="10"/>
        <color rgb="FF000000"/>
        <rFont val="微軟正黑體"/>
        <family val="2"/>
        <charset val="136"/>
      </rPr>
      <t>，</t>
    </r>
    <r>
      <rPr>
        <sz val="10"/>
        <color rgb="FF000000"/>
        <rFont val="Times New Roman"/>
        <family val="1"/>
      </rPr>
      <t>(CF3)2CFCFOC2H5CF2CF2CF3</t>
    </r>
  </si>
  <si>
    <t>GG18I9</t>
  </si>
  <si>
    <r>
      <t>HFE-7500</t>
    </r>
    <r>
      <rPr>
        <sz val="10"/>
        <color rgb="FF000000"/>
        <rFont val="微軟正黑體"/>
        <family val="2"/>
        <charset val="136"/>
      </rPr>
      <t>，</t>
    </r>
    <r>
      <rPr>
        <sz val="10"/>
        <color rgb="FF000000"/>
        <rFont val="Times New Roman"/>
        <family val="1"/>
      </rPr>
      <t xml:space="preserve">n-C3F7CFOC2H5CF(CF3)2 </t>
    </r>
  </si>
  <si>
    <t>GG18IA</t>
  </si>
  <si>
    <r>
      <t>HFE-236ca12(HG-10)</t>
    </r>
    <r>
      <rPr>
        <sz val="10"/>
        <color rgb="FF000000"/>
        <rFont val="微軟正黑體"/>
        <family val="2"/>
        <charset val="136"/>
      </rPr>
      <t>，</t>
    </r>
    <r>
      <rPr>
        <sz val="10"/>
        <color rgb="FF000000"/>
        <rFont val="Times New Roman"/>
        <family val="1"/>
      </rPr>
      <t>CHF2OCF2OCHF2</t>
    </r>
  </si>
  <si>
    <t>GG18IB</t>
  </si>
  <si>
    <r>
      <t>HFE-338pcc13(HG-01)</t>
    </r>
    <r>
      <rPr>
        <sz val="10"/>
        <color rgb="FF000000"/>
        <rFont val="微軟正黑體"/>
        <family val="2"/>
        <charset val="136"/>
      </rPr>
      <t>，</t>
    </r>
    <r>
      <rPr>
        <sz val="10"/>
        <color rgb="FF000000"/>
        <rFont val="Times New Roman"/>
        <family val="1"/>
      </rPr>
      <t>CHF2OCF2CF2OCHF2</t>
    </r>
  </si>
  <si>
    <t>GG18IC</t>
  </si>
  <si>
    <r>
      <t>1,1,1,3,3,3-Hexafluoropropan-2-ol</t>
    </r>
    <r>
      <rPr>
        <sz val="10"/>
        <color rgb="FF000000"/>
        <rFont val="微軟正黑體"/>
        <family val="2"/>
        <charset val="136"/>
      </rPr>
      <t>，</t>
    </r>
    <r>
      <rPr>
        <sz val="10"/>
        <color rgb="FF000000"/>
        <rFont val="Times New Roman"/>
        <family val="1"/>
      </rPr>
      <t>(CF3)2CHOH</t>
    </r>
  </si>
  <si>
    <t>GG18ID</t>
  </si>
  <si>
    <r>
      <t>HG-02</t>
    </r>
    <r>
      <rPr>
        <sz val="10"/>
        <color rgb="FF000000"/>
        <rFont val="微軟正黑體"/>
        <family val="2"/>
        <charset val="136"/>
      </rPr>
      <t>，</t>
    </r>
    <r>
      <rPr>
        <sz val="10"/>
        <color rgb="FF000000"/>
        <rFont val="Times New Roman"/>
        <family val="1"/>
      </rPr>
      <t>HF2C-(OCF2CF2)2-OCF2H</t>
    </r>
  </si>
  <si>
    <t>GG18IE</t>
  </si>
  <si>
    <r>
      <t>HG-03</t>
    </r>
    <r>
      <rPr>
        <sz val="10"/>
        <color rgb="FF000000"/>
        <rFont val="微軟正黑體"/>
        <family val="2"/>
        <charset val="136"/>
      </rPr>
      <t>，</t>
    </r>
    <r>
      <rPr>
        <sz val="10"/>
        <color rgb="FF000000"/>
        <rFont val="Times New Roman"/>
        <family val="1"/>
      </rPr>
      <t>HF2C-(OCF2CF2)3-OCF2H</t>
    </r>
  </si>
  <si>
    <t>GG18IF</t>
  </si>
  <si>
    <r>
      <t>HG-20</t>
    </r>
    <r>
      <rPr>
        <sz val="10"/>
        <color rgb="FF000000"/>
        <rFont val="微軟正黑體"/>
        <family val="2"/>
        <charset val="136"/>
      </rPr>
      <t>，</t>
    </r>
    <r>
      <rPr>
        <sz val="10"/>
        <color rgb="FF000000"/>
        <rFont val="Times New Roman"/>
        <family val="1"/>
      </rPr>
      <t>HF2C-(OCF2)2-OCF2H</t>
    </r>
  </si>
  <si>
    <t>GG18J0</t>
  </si>
  <si>
    <r>
      <t>HG-21</t>
    </r>
    <r>
      <rPr>
        <sz val="10"/>
        <color rgb="FF000000"/>
        <rFont val="微軟正黑體"/>
        <family val="2"/>
        <charset val="136"/>
      </rPr>
      <t>，</t>
    </r>
    <r>
      <rPr>
        <sz val="10"/>
        <color rgb="FF000000"/>
        <rFont val="Times New Roman"/>
        <family val="1"/>
      </rPr>
      <t>HF2C-OCF2CF2OC-F2OCF2O-CF2H</t>
    </r>
  </si>
  <si>
    <t>GG18J1</t>
  </si>
  <si>
    <r>
      <t>HG-30</t>
    </r>
    <r>
      <rPr>
        <sz val="10"/>
        <color rgb="FF000000"/>
        <rFont val="微軟正黑體"/>
        <family val="2"/>
        <charset val="136"/>
      </rPr>
      <t>，</t>
    </r>
    <r>
      <rPr>
        <sz val="10"/>
        <color rgb="FF000000"/>
        <rFont val="Times New Roman"/>
        <family val="1"/>
      </rPr>
      <t>HF2C-(OCF2)3-OCF2H</t>
    </r>
  </si>
  <si>
    <t>GG18J2</t>
  </si>
  <si>
    <r>
      <t>1-Ethoxy-1,1,2,2,3,3,3-heptafluoropropane</t>
    </r>
    <r>
      <rPr>
        <sz val="10"/>
        <color rgb="FF000000"/>
        <rFont val="微軟正黑體"/>
        <family val="2"/>
        <charset val="136"/>
      </rPr>
      <t>，</t>
    </r>
    <r>
      <rPr>
        <sz val="10"/>
        <color rgb="FF000000"/>
        <rFont val="Times New Roman"/>
        <family val="1"/>
      </rPr>
      <t>CF3CF2CF2OCH2CH3</t>
    </r>
  </si>
  <si>
    <t>GG18J3</t>
  </si>
  <si>
    <r>
      <t>Fluoroxene</t>
    </r>
    <r>
      <rPr>
        <sz val="10"/>
        <color rgb="FF000000"/>
        <rFont val="微軟正黑體"/>
        <family val="2"/>
        <charset val="136"/>
      </rPr>
      <t>，</t>
    </r>
    <r>
      <rPr>
        <sz val="10"/>
        <color rgb="FF000000"/>
        <rFont val="Times New Roman"/>
        <family val="1"/>
      </rPr>
      <t>CF3CH2OCH=CH2</t>
    </r>
  </si>
  <si>
    <t>GG18J4</t>
  </si>
  <si>
    <r>
      <t>1,1,2,2-Tetrafluoro-1-(fluoromethoxy)ethane</t>
    </r>
    <r>
      <rPr>
        <sz val="10"/>
        <color rgb="FF000000"/>
        <rFont val="微軟正黑體"/>
        <family val="2"/>
        <charset val="136"/>
      </rPr>
      <t>，</t>
    </r>
    <r>
      <rPr>
        <sz val="10"/>
        <color rgb="FF000000"/>
        <rFont val="Times New Roman"/>
        <family val="1"/>
      </rPr>
      <t>CH2FOCF2CF2H</t>
    </r>
  </si>
  <si>
    <t>GG18J5</t>
  </si>
  <si>
    <r>
      <t>2-Ethoxy-3,3,4,4,5-pentafluorotetrahydro-2,5-bis[1,2,2,2- tetrafluoro-1-(trifluoromethyl)ethyl]-furan</t>
    </r>
    <r>
      <rPr>
        <sz val="10"/>
        <color rgb="FF000000"/>
        <rFont val="微軟正黑體"/>
        <family val="2"/>
        <charset val="136"/>
      </rPr>
      <t>，</t>
    </r>
    <r>
      <rPr>
        <sz val="10"/>
        <color rgb="FF000000"/>
        <rFont val="Times New Roman"/>
        <family val="1"/>
      </rPr>
      <t>C12H5F19O2</t>
    </r>
  </si>
  <si>
    <t>GG18J6</t>
  </si>
  <si>
    <t>Fluoro(methoxy)methane CH3OCH2F</t>
  </si>
  <si>
    <t>GG18J7</t>
  </si>
  <si>
    <r>
      <t>Difluoro(methoxy)methane</t>
    </r>
    <r>
      <rPr>
        <sz val="10"/>
        <color rgb="FF000000"/>
        <rFont val="微軟正黑體"/>
        <family val="2"/>
        <charset val="136"/>
      </rPr>
      <t>，</t>
    </r>
    <r>
      <rPr>
        <sz val="10"/>
        <color rgb="FF000000"/>
        <rFont val="Times New Roman"/>
        <family val="1"/>
      </rPr>
      <t>CH3OCHF2</t>
    </r>
  </si>
  <si>
    <t>GG18J8</t>
  </si>
  <si>
    <r>
      <t>Fluoro(fluoromethoxy)methane</t>
    </r>
    <r>
      <rPr>
        <sz val="10"/>
        <color rgb="FF000000"/>
        <rFont val="微軟正黑體"/>
        <family val="2"/>
        <charset val="136"/>
      </rPr>
      <t>，</t>
    </r>
    <r>
      <rPr>
        <sz val="10"/>
        <color rgb="FF000000"/>
        <rFont val="Times New Roman"/>
        <family val="1"/>
      </rPr>
      <t>CH2FOCH2F</t>
    </r>
  </si>
  <si>
    <t>GG18J9</t>
  </si>
  <si>
    <r>
      <t>Difluoro(fluoromethoxy)methane</t>
    </r>
    <r>
      <rPr>
        <sz val="10"/>
        <color rgb="FF000000"/>
        <rFont val="微軟正黑體"/>
        <family val="2"/>
        <charset val="136"/>
      </rPr>
      <t>，</t>
    </r>
    <r>
      <rPr>
        <sz val="10"/>
        <color rgb="FF000000"/>
        <rFont val="Times New Roman"/>
        <family val="1"/>
      </rPr>
      <t>CH2FOCHF2</t>
    </r>
  </si>
  <si>
    <t>GG18JA</t>
  </si>
  <si>
    <r>
      <t>Trifluoro(fluoromethoxy)methane</t>
    </r>
    <r>
      <rPr>
        <sz val="10"/>
        <color rgb="FF000000"/>
        <rFont val="微軟正黑體"/>
        <family val="2"/>
        <charset val="136"/>
      </rPr>
      <t>，</t>
    </r>
    <r>
      <rPr>
        <sz val="10"/>
        <color rgb="FF000000"/>
        <rFont val="Times New Roman"/>
        <family val="1"/>
      </rPr>
      <t>CH2FOCF3</t>
    </r>
  </si>
  <si>
    <t>GG18JB</t>
  </si>
  <si>
    <r>
      <t>HG'-01</t>
    </r>
    <r>
      <rPr>
        <sz val="10"/>
        <color rgb="FF000000"/>
        <rFont val="微軟正黑體"/>
        <family val="2"/>
        <charset val="136"/>
      </rPr>
      <t>，</t>
    </r>
    <r>
      <rPr>
        <sz val="10"/>
        <color rgb="FF000000"/>
        <rFont val="Times New Roman"/>
        <family val="1"/>
      </rPr>
      <t>CH3OCF2CF2OCH3</t>
    </r>
  </si>
  <si>
    <t>GG18JC</t>
  </si>
  <si>
    <r>
      <t>HG'-02</t>
    </r>
    <r>
      <rPr>
        <sz val="10"/>
        <color rgb="FF000000"/>
        <rFont val="微軟正黑體"/>
        <family val="2"/>
        <charset val="136"/>
      </rPr>
      <t>，</t>
    </r>
    <r>
      <rPr>
        <sz val="10"/>
        <color rgb="FF000000"/>
        <rFont val="Times New Roman"/>
        <family val="1"/>
      </rPr>
      <t>CH3O(CF2CF2O)2CH3</t>
    </r>
  </si>
  <si>
    <t>GG18JD</t>
  </si>
  <si>
    <r>
      <t>HG'-03</t>
    </r>
    <r>
      <rPr>
        <sz val="10"/>
        <color rgb="FF000000"/>
        <rFont val="微軟正黑體"/>
        <family val="2"/>
        <charset val="136"/>
      </rPr>
      <t>，</t>
    </r>
    <r>
      <rPr>
        <sz val="10"/>
        <color rgb="FF000000"/>
        <rFont val="Times New Roman"/>
        <family val="1"/>
      </rPr>
      <t>CH3O(CF2CF2O)3CH3</t>
    </r>
  </si>
  <si>
    <t>GG18JE</t>
  </si>
  <si>
    <r>
      <t>HFE-329me3</t>
    </r>
    <r>
      <rPr>
        <sz val="10"/>
        <color rgb="FF000000"/>
        <rFont val="微軟正黑體"/>
        <family val="2"/>
        <charset val="136"/>
      </rPr>
      <t>，</t>
    </r>
    <r>
      <rPr>
        <sz val="10"/>
        <color rgb="FF000000"/>
        <rFont val="Times New Roman"/>
        <family val="1"/>
      </rPr>
      <t>CF3CFHCF2OCF3</t>
    </r>
  </si>
  <si>
    <t>GG18JF</t>
  </si>
  <si>
    <r>
      <t>3,3,4,4,5,5,6,6,7,7,7-Undecafluoroheptan-1-ol</t>
    </r>
    <r>
      <rPr>
        <sz val="10"/>
        <color rgb="FF000000"/>
        <rFont val="微軟正黑體"/>
        <family val="2"/>
        <charset val="136"/>
      </rPr>
      <t>，</t>
    </r>
    <r>
      <rPr>
        <sz val="10"/>
        <color rgb="FF000000"/>
        <rFont val="Times New Roman"/>
        <family val="1"/>
      </rPr>
      <t>CF3(CF2)4CH2CH2OH</t>
    </r>
  </si>
  <si>
    <t>GG18K0</t>
  </si>
  <si>
    <r>
      <t>3,3,4,4,5,5,6,6,7,7,8,8,9,9,9-Pentadecafluorononan-1-ol</t>
    </r>
    <r>
      <rPr>
        <sz val="10"/>
        <color rgb="FF000000"/>
        <rFont val="微軟正黑體"/>
        <family val="2"/>
        <charset val="136"/>
      </rPr>
      <t>，</t>
    </r>
    <r>
      <rPr>
        <sz val="10"/>
        <color rgb="FF000000"/>
        <rFont val="Times New Roman"/>
        <family val="1"/>
      </rPr>
      <t>CF3(CF2)6CH2CH2OH</t>
    </r>
  </si>
  <si>
    <t>GG18K1</t>
  </si>
  <si>
    <r>
      <t>3,3,4,4,5,5,6,6,7,7,8,8,9,9,10,10,11,11,11-Nonadecafluoroundecan-1-ol</t>
    </r>
    <r>
      <rPr>
        <sz val="10"/>
        <color rgb="FF000000"/>
        <rFont val="微軟正黑體"/>
        <family val="2"/>
        <charset val="136"/>
      </rPr>
      <t>，</t>
    </r>
    <r>
      <rPr>
        <sz val="10"/>
        <color rgb="FF000000"/>
        <rFont val="Times New Roman"/>
        <family val="1"/>
      </rPr>
      <t>CF3(CF2)8CH2CH2OH</t>
    </r>
  </si>
  <si>
    <t>GG18K2</t>
  </si>
  <si>
    <t>2-Chloro-1,1,2-trifluoro-1-methoxyethane CH3OCF2CHFCl</t>
  </si>
  <si>
    <t>GG18K3</t>
  </si>
  <si>
    <r>
      <t>PFPMIE (perfluoropolymethylisopropyl ether)</t>
    </r>
    <r>
      <rPr>
        <sz val="10"/>
        <color rgb="FF000000"/>
        <rFont val="微軟正黑體"/>
        <family val="2"/>
        <charset val="136"/>
      </rPr>
      <t>，</t>
    </r>
    <r>
      <rPr>
        <sz val="10"/>
        <color rgb="FF000000"/>
        <rFont val="Times New Roman"/>
        <family val="1"/>
      </rPr>
      <t>CF3OCF(CF3) /CF2OCF2OCF3</t>
    </r>
  </si>
  <si>
    <t>GG18K4</t>
  </si>
  <si>
    <r>
      <t>HFE-216</t>
    </r>
    <r>
      <rPr>
        <sz val="10"/>
        <color rgb="FF000000"/>
        <rFont val="微軟正黑體"/>
        <family val="2"/>
        <charset val="136"/>
      </rPr>
      <t>，</t>
    </r>
    <r>
      <rPr>
        <sz val="10"/>
        <color rgb="FF000000"/>
        <rFont val="Times New Roman"/>
        <family val="1"/>
      </rPr>
      <t>CF3OCF=CF2</t>
    </r>
  </si>
  <si>
    <t>GG18K5</t>
  </si>
  <si>
    <r>
      <t>Trifluoromethyl formate</t>
    </r>
    <r>
      <rPr>
        <sz val="10"/>
        <color rgb="FF000000"/>
        <rFont val="微軟正黑體"/>
        <family val="2"/>
        <charset val="136"/>
      </rPr>
      <t>，</t>
    </r>
    <r>
      <rPr>
        <sz val="10"/>
        <color rgb="FF000000"/>
        <rFont val="Times New Roman"/>
        <family val="1"/>
      </rPr>
      <t>HCOOCF3</t>
    </r>
  </si>
  <si>
    <t>GG18K6</t>
  </si>
  <si>
    <r>
      <t>Perfluoroethyl formate</t>
    </r>
    <r>
      <rPr>
        <sz val="10"/>
        <color rgb="FF000000"/>
        <rFont val="微軟正黑體"/>
        <family val="2"/>
        <charset val="136"/>
      </rPr>
      <t>，</t>
    </r>
    <r>
      <rPr>
        <sz val="10"/>
        <color rgb="FF000000"/>
        <rFont val="Times New Roman"/>
        <family val="1"/>
      </rPr>
      <t>HCOOCF2CF3</t>
    </r>
  </si>
  <si>
    <t>GG18K7</t>
  </si>
  <si>
    <r>
      <t>Perfluoropropyl formate</t>
    </r>
    <r>
      <rPr>
        <sz val="10"/>
        <color rgb="FF000000"/>
        <rFont val="微軟正黑體"/>
        <family val="2"/>
        <charset val="136"/>
      </rPr>
      <t>，</t>
    </r>
    <r>
      <rPr>
        <sz val="10"/>
        <color rgb="FF000000"/>
        <rFont val="Times New Roman"/>
        <family val="1"/>
      </rPr>
      <t>HCOOCF2CF2CF3</t>
    </r>
  </si>
  <si>
    <t>GG18K8</t>
  </si>
  <si>
    <r>
      <t>Perfluorobutyl formate</t>
    </r>
    <r>
      <rPr>
        <sz val="10"/>
        <color rgb="FF000000"/>
        <rFont val="微軟正黑體"/>
        <family val="2"/>
        <charset val="136"/>
      </rPr>
      <t>，</t>
    </r>
    <r>
      <rPr>
        <sz val="10"/>
        <color rgb="FF000000"/>
        <rFont val="Times New Roman"/>
        <family val="1"/>
      </rPr>
      <t>HCOOCF2CF2CF2CF3</t>
    </r>
  </si>
  <si>
    <t>GG18K9</t>
  </si>
  <si>
    <r>
      <t>2,2,2-Trifluoroethyl formate</t>
    </r>
    <r>
      <rPr>
        <sz val="10"/>
        <color rgb="FF000000"/>
        <rFont val="微軟正黑體"/>
        <family val="2"/>
        <charset val="136"/>
      </rPr>
      <t>，</t>
    </r>
    <r>
      <rPr>
        <sz val="10"/>
        <color rgb="FF000000"/>
        <rFont val="Times New Roman"/>
        <family val="1"/>
      </rPr>
      <t>HCOOCH2CF3</t>
    </r>
  </si>
  <si>
    <t>GG18KA</t>
  </si>
  <si>
    <r>
      <t>3,3,3-Trifluoropropyl formate</t>
    </r>
    <r>
      <rPr>
        <sz val="10"/>
        <color rgb="FF000000"/>
        <rFont val="微軟正黑體"/>
        <family val="2"/>
        <charset val="136"/>
      </rPr>
      <t>，</t>
    </r>
    <r>
      <rPr>
        <sz val="10"/>
        <color rgb="FF000000"/>
        <rFont val="Times New Roman"/>
        <family val="1"/>
      </rPr>
      <t xml:space="preserve">HCOOCH2CH2CF3 </t>
    </r>
  </si>
  <si>
    <t>GG18KB</t>
  </si>
  <si>
    <r>
      <t>1,2,2,2-Tetrafluoroethyl formate</t>
    </r>
    <r>
      <rPr>
        <sz val="10"/>
        <color rgb="FF000000"/>
        <rFont val="微軟正黑體"/>
        <family val="2"/>
        <charset val="136"/>
      </rPr>
      <t>，</t>
    </r>
    <r>
      <rPr>
        <sz val="10"/>
        <color rgb="FF000000"/>
        <rFont val="Times New Roman"/>
        <family val="1"/>
      </rPr>
      <t>HCOOCHFCF3</t>
    </r>
  </si>
  <si>
    <t>GG18KC</t>
  </si>
  <si>
    <r>
      <t>1,1,1,3,3,3-Hexafluoropropan-2-yl formate</t>
    </r>
    <r>
      <rPr>
        <sz val="10"/>
        <color rgb="FF000000"/>
        <rFont val="微軟正黑體"/>
        <family val="2"/>
        <charset val="136"/>
      </rPr>
      <t>，</t>
    </r>
    <r>
      <rPr>
        <sz val="10"/>
        <color rgb="FF000000"/>
        <rFont val="Times New Roman"/>
        <family val="1"/>
      </rPr>
      <t>HCOOCH(CF3)2</t>
    </r>
  </si>
  <si>
    <t>GG18KD</t>
  </si>
  <si>
    <r>
      <t>Formic acid</t>
    </r>
    <r>
      <rPr>
        <sz val="10"/>
        <color rgb="FF000000"/>
        <rFont val="微軟正黑體"/>
        <family val="2"/>
        <charset val="136"/>
      </rPr>
      <t>，</t>
    </r>
    <r>
      <rPr>
        <sz val="10"/>
        <color rgb="FF000000"/>
        <rFont val="Times New Roman"/>
        <family val="1"/>
      </rPr>
      <t>1,1,1,3,3,3-hexafluoropropan-2-ol</t>
    </r>
    <r>
      <rPr>
        <sz val="10"/>
        <color rgb="FF000000"/>
        <rFont val="微軟正黑體"/>
        <family val="2"/>
        <charset val="136"/>
      </rPr>
      <t>，</t>
    </r>
    <r>
      <rPr>
        <sz val="10"/>
        <color rgb="FF000000"/>
        <rFont val="Times New Roman"/>
        <family val="1"/>
      </rPr>
      <t>(CF3)2CHOCHO</t>
    </r>
  </si>
  <si>
    <t>GG18KE</t>
  </si>
  <si>
    <r>
      <t>Perfluorobutyl acetate</t>
    </r>
    <r>
      <rPr>
        <sz val="10"/>
        <color rgb="FF000000"/>
        <rFont val="微軟正黑體"/>
        <family val="2"/>
        <charset val="136"/>
      </rPr>
      <t>，</t>
    </r>
    <r>
      <rPr>
        <sz val="10"/>
        <color rgb="FF000000"/>
        <rFont val="Times New Roman"/>
        <family val="1"/>
      </rPr>
      <t xml:space="preserve">CH3COOCF2CF2CF2CF3 </t>
    </r>
  </si>
  <si>
    <t>GG18KF</t>
  </si>
  <si>
    <r>
      <t>Perfluoropropyl acetate</t>
    </r>
    <r>
      <rPr>
        <sz val="10"/>
        <color rgb="FF000000"/>
        <rFont val="微軟正黑體"/>
        <family val="2"/>
        <charset val="136"/>
      </rPr>
      <t>，</t>
    </r>
    <r>
      <rPr>
        <sz val="10"/>
        <color rgb="FF000000"/>
        <rFont val="Times New Roman"/>
        <family val="1"/>
      </rPr>
      <t>CH3COOCF2CF2CF3</t>
    </r>
  </si>
  <si>
    <t>GG18L0</t>
  </si>
  <si>
    <r>
      <t>Perfluoroethyl acetate</t>
    </r>
    <r>
      <rPr>
        <sz val="10"/>
        <color rgb="FF000000"/>
        <rFont val="微軟正黑體"/>
        <family val="2"/>
        <charset val="136"/>
      </rPr>
      <t>，</t>
    </r>
    <r>
      <rPr>
        <sz val="10"/>
        <color rgb="FF000000"/>
        <rFont val="Times New Roman"/>
        <family val="1"/>
      </rPr>
      <t>CH3COOCF2CF3</t>
    </r>
  </si>
  <si>
    <t>GG18L1</t>
  </si>
  <si>
    <r>
      <t>Trifluoromethyl acetate</t>
    </r>
    <r>
      <rPr>
        <sz val="10"/>
        <color rgb="FF000000"/>
        <rFont val="微軟正黑體"/>
        <family val="2"/>
        <charset val="136"/>
      </rPr>
      <t>，</t>
    </r>
    <r>
      <rPr>
        <sz val="10"/>
        <color rgb="FF000000"/>
        <rFont val="Times New Roman"/>
        <family val="1"/>
      </rPr>
      <t>CH3COOCF3</t>
    </r>
  </si>
  <si>
    <t>GG18L2</t>
  </si>
  <si>
    <r>
      <t>Methyl carbonofluoridate</t>
    </r>
    <r>
      <rPr>
        <sz val="10"/>
        <color rgb="FF000000"/>
        <rFont val="微軟正黑體"/>
        <family val="2"/>
        <charset val="136"/>
      </rPr>
      <t>，</t>
    </r>
    <r>
      <rPr>
        <sz val="10"/>
        <color rgb="FF000000"/>
        <rFont val="Times New Roman"/>
        <family val="1"/>
      </rPr>
      <t>FCOOCH3</t>
    </r>
  </si>
  <si>
    <t>GG18L3</t>
  </si>
  <si>
    <r>
      <t>1,1-Difluoroethyl carbonofluoridate</t>
    </r>
    <r>
      <rPr>
        <sz val="10"/>
        <color rgb="FF000000"/>
        <rFont val="微軟正黑體"/>
        <family val="2"/>
        <charset val="136"/>
      </rPr>
      <t>，</t>
    </r>
    <r>
      <rPr>
        <sz val="10"/>
        <color rgb="FF000000"/>
        <rFont val="Times New Roman"/>
        <family val="1"/>
      </rPr>
      <t>FCOOCF2CH3</t>
    </r>
  </si>
  <si>
    <t>GG18L4</t>
  </si>
  <si>
    <r>
      <t>1,1-Difluoroethyl 2,2,2-trifluoroacetate</t>
    </r>
    <r>
      <rPr>
        <sz val="10"/>
        <color rgb="FF000000"/>
        <rFont val="微軟正黑體"/>
        <family val="2"/>
        <charset val="136"/>
      </rPr>
      <t>，</t>
    </r>
    <r>
      <rPr>
        <sz val="10"/>
        <color rgb="FF000000"/>
        <rFont val="Times New Roman"/>
        <family val="1"/>
      </rPr>
      <t>CF3COOCF2CH3</t>
    </r>
  </si>
  <si>
    <t>GG18L5</t>
  </si>
  <si>
    <r>
      <t>Ethenyl 2,2,2-trifluoroacetate</t>
    </r>
    <r>
      <rPr>
        <sz val="10"/>
        <color rgb="FF000000"/>
        <rFont val="微軟正黑體"/>
        <family val="2"/>
        <charset val="136"/>
      </rPr>
      <t>，</t>
    </r>
    <r>
      <rPr>
        <sz val="10"/>
        <color rgb="FF000000"/>
        <rFont val="Times New Roman"/>
        <family val="1"/>
      </rPr>
      <t>CF3COOCH=CH2</t>
    </r>
  </si>
  <si>
    <t>GG18L6</t>
  </si>
  <si>
    <r>
      <t>Ethyl 2,2,2-trifluoroacetate</t>
    </r>
    <r>
      <rPr>
        <sz val="10"/>
        <color rgb="FF000000"/>
        <rFont val="微軟正黑體"/>
        <family val="2"/>
        <charset val="136"/>
      </rPr>
      <t>，</t>
    </r>
    <r>
      <rPr>
        <sz val="10"/>
        <color rgb="FF000000"/>
        <rFont val="Times New Roman"/>
        <family val="1"/>
      </rPr>
      <t>CF3COOCH2CH3</t>
    </r>
  </si>
  <si>
    <t>GG18L7</t>
  </si>
  <si>
    <r>
      <t>Prop-2-enyl 2,2,2-trifluoroacetate</t>
    </r>
    <r>
      <rPr>
        <sz val="10"/>
        <color rgb="FF000000"/>
        <rFont val="微軟正黑體"/>
        <family val="2"/>
        <charset val="136"/>
      </rPr>
      <t>，</t>
    </r>
    <r>
      <rPr>
        <sz val="10"/>
        <color rgb="FF000000"/>
        <rFont val="Times New Roman"/>
        <family val="1"/>
      </rPr>
      <t>CF3COOCH2CH=CH2</t>
    </r>
  </si>
  <si>
    <t>GG18L8</t>
  </si>
  <si>
    <r>
      <t>2,2,2-Trifluoroethyl 2,2,2-trifluoroacetate</t>
    </r>
    <r>
      <rPr>
        <sz val="10"/>
        <color rgb="FF000000"/>
        <rFont val="微軟正黑體"/>
        <family val="2"/>
        <charset val="136"/>
      </rPr>
      <t>，</t>
    </r>
    <r>
      <rPr>
        <sz val="10"/>
        <color rgb="FF000000"/>
        <rFont val="Times New Roman"/>
        <family val="1"/>
      </rPr>
      <t>CF3COOCH2CF3</t>
    </r>
  </si>
  <si>
    <t>GG18L9</t>
  </si>
  <si>
    <r>
      <t>Methyl 2,2,2-trifluoroacetate</t>
    </r>
    <r>
      <rPr>
        <sz val="10"/>
        <color rgb="FF000000"/>
        <rFont val="微軟正黑體"/>
        <family val="2"/>
        <charset val="136"/>
      </rPr>
      <t>，</t>
    </r>
    <r>
      <rPr>
        <sz val="10"/>
        <color rgb="FF000000"/>
        <rFont val="Times New Roman"/>
        <family val="1"/>
      </rPr>
      <t>CF3COOCH3</t>
    </r>
  </si>
  <si>
    <t>GG18LA</t>
  </si>
  <si>
    <r>
      <t>Methyl 2,2-difluoroacetate</t>
    </r>
    <r>
      <rPr>
        <sz val="10"/>
        <color rgb="FF000000"/>
        <rFont val="微軟正黑體"/>
        <family val="2"/>
        <charset val="136"/>
      </rPr>
      <t>，</t>
    </r>
    <r>
      <rPr>
        <sz val="10"/>
        <color rgb="FF000000"/>
        <rFont val="Times New Roman"/>
        <family val="1"/>
      </rPr>
      <t>HCF2COOCH3</t>
    </r>
  </si>
  <si>
    <t>GG18LB</t>
  </si>
  <si>
    <r>
      <t>Difluoromethyl 2,2,2-trifluoroacetate</t>
    </r>
    <r>
      <rPr>
        <sz val="10"/>
        <color rgb="FF000000"/>
        <rFont val="微軟正黑體"/>
        <family val="2"/>
        <charset val="136"/>
      </rPr>
      <t>，</t>
    </r>
    <r>
      <rPr>
        <sz val="10"/>
        <color rgb="FF000000"/>
        <rFont val="Times New Roman"/>
        <family val="1"/>
      </rPr>
      <t>CF3COOCHF2</t>
    </r>
  </si>
  <si>
    <t>GG18LC</t>
  </si>
  <si>
    <r>
      <t>2,2,3,3,4,4,4-Heptafluorobutan-1-ol</t>
    </r>
    <r>
      <rPr>
        <sz val="10"/>
        <color rgb="FF000000"/>
        <rFont val="微軟正黑體"/>
        <family val="2"/>
        <charset val="136"/>
      </rPr>
      <t>，</t>
    </r>
    <r>
      <rPr>
        <sz val="10"/>
        <color rgb="FF000000"/>
        <rFont val="Times New Roman"/>
        <family val="1"/>
      </rPr>
      <t>C3F7CH2OH</t>
    </r>
  </si>
  <si>
    <t>GG18LD</t>
  </si>
  <si>
    <r>
      <t>1,1,2-Trifluoro-2-(trifluoromethoxy)-ethane</t>
    </r>
    <r>
      <rPr>
        <sz val="10"/>
        <color rgb="FF000000"/>
        <rFont val="微軟正黑體"/>
        <family val="2"/>
        <charset val="136"/>
      </rPr>
      <t>，</t>
    </r>
    <r>
      <rPr>
        <sz val="10"/>
        <color rgb="FF000000"/>
        <rFont val="Times New Roman"/>
        <family val="1"/>
      </rPr>
      <t>CHF2CHFOCF3</t>
    </r>
  </si>
  <si>
    <t>GG18LE</t>
  </si>
  <si>
    <r>
      <t>1-Ethoxy-1,1,2,3,3,3-hexafluoropropane</t>
    </r>
    <r>
      <rPr>
        <sz val="10"/>
        <color rgb="FF000000"/>
        <rFont val="微軟正黑體"/>
        <family val="2"/>
        <charset val="136"/>
      </rPr>
      <t>，</t>
    </r>
    <r>
      <rPr>
        <sz val="10"/>
        <color rgb="FF000000"/>
        <rFont val="Times New Roman"/>
        <family val="1"/>
      </rPr>
      <t>CF3CHFCF2OCH2CH3</t>
    </r>
  </si>
  <si>
    <t>GG18LF</t>
  </si>
  <si>
    <r>
      <t>1,1,1,2,2,3,3-Heptafluoro-3-(1,2,2,2- tetrafluoroethoxy)-propane</t>
    </r>
    <r>
      <rPr>
        <sz val="10"/>
        <color rgb="FF000000"/>
        <rFont val="微軟正黑體"/>
        <family val="2"/>
        <charset val="136"/>
      </rPr>
      <t>，</t>
    </r>
    <r>
      <rPr>
        <sz val="10"/>
        <color rgb="FF000000"/>
        <rFont val="Times New Roman"/>
        <family val="1"/>
      </rPr>
      <t>CF3CF2CF2OCHFCF3</t>
    </r>
  </si>
  <si>
    <t>GG18M0</t>
  </si>
  <si>
    <r>
      <t>2,2,3,3-Tetrafluoro-1-propanol</t>
    </r>
    <r>
      <rPr>
        <sz val="10"/>
        <color rgb="FF000000"/>
        <rFont val="微軟正黑體"/>
        <family val="2"/>
        <charset val="136"/>
      </rPr>
      <t>，</t>
    </r>
    <r>
      <rPr>
        <sz val="10"/>
        <color rgb="FF000000"/>
        <rFont val="Times New Roman"/>
        <family val="1"/>
      </rPr>
      <t>CHF2CF2CH2OH</t>
    </r>
  </si>
  <si>
    <t>GG18M1</t>
  </si>
  <si>
    <r>
      <t>2,2,3,4,4,4-Hexafluoro-1-butanol</t>
    </r>
    <r>
      <rPr>
        <sz val="10"/>
        <color rgb="FF000000"/>
        <rFont val="微軟正黑體"/>
        <family val="2"/>
        <charset val="136"/>
      </rPr>
      <t>，</t>
    </r>
    <r>
      <rPr>
        <sz val="10"/>
        <color rgb="FF000000"/>
        <rFont val="Times New Roman"/>
        <family val="1"/>
      </rPr>
      <t>CF3CHFCF2CH2OH</t>
    </r>
  </si>
  <si>
    <t>GG18M2</t>
  </si>
  <si>
    <r>
      <t>2,2,3,3,4,4,4-Heptafluoro-1-butanol</t>
    </r>
    <r>
      <rPr>
        <sz val="10"/>
        <color rgb="FF000000"/>
        <rFont val="微軟正黑體"/>
        <family val="2"/>
        <charset val="136"/>
      </rPr>
      <t>，</t>
    </r>
    <r>
      <rPr>
        <sz val="10"/>
        <color rgb="FF000000"/>
        <rFont val="Times New Roman"/>
        <family val="1"/>
      </rPr>
      <t>CF3CF2CF2CH2OH</t>
    </r>
  </si>
  <si>
    <t>GG18M3</t>
  </si>
  <si>
    <r>
      <t>1,1,2,2-Tetrafluoro-3-methoxy-propane</t>
    </r>
    <r>
      <rPr>
        <sz val="10"/>
        <color rgb="FF000000"/>
        <rFont val="微軟正黑體"/>
        <family val="2"/>
        <charset val="136"/>
      </rPr>
      <t>，</t>
    </r>
    <r>
      <rPr>
        <sz val="10"/>
        <color rgb="FF000000"/>
        <rFont val="Times New Roman"/>
        <family val="1"/>
      </rPr>
      <t>CHF2CF2CH2OCH3</t>
    </r>
  </si>
  <si>
    <t>GG18M4</t>
  </si>
  <si>
    <r>
      <t>perfluoro-2-methyl-3-pentanone</t>
    </r>
    <r>
      <rPr>
        <sz val="10"/>
        <color rgb="FF000000"/>
        <rFont val="微軟正黑體"/>
        <family val="2"/>
        <charset val="136"/>
      </rPr>
      <t>，</t>
    </r>
    <r>
      <rPr>
        <sz val="10"/>
        <color rgb="FF000000"/>
        <rFont val="Times New Roman"/>
        <family val="1"/>
      </rPr>
      <t xml:space="preserve">CF3CF2C(O)CF(CF3)2 </t>
    </r>
  </si>
  <si>
    <t>GG18M5</t>
  </si>
  <si>
    <r>
      <t>3,3,3-Trifluoro-propanal</t>
    </r>
    <r>
      <rPr>
        <sz val="10"/>
        <color rgb="FF000000"/>
        <rFont val="微軟正黑體"/>
        <family val="2"/>
        <charset val="136"/>
      </rPr>
      <t>，</t>
    </r>
    <r>
      <rPr>
        <sz val="10"/>
        <color rgb="FF000000"/>
        <rFont val="Times New Roman"/>
        <family val="1"/>
      </rPr>
      <t>CF3CH2CHO</t>
    </r>
  </si>
  <si>
    <t>GG18M6</t>
  </si>
  <si>
    <r>
      <t>2-Fluoroethanol</t>
    </r>
    <r>
      <rPr>
        <sz val="10"/>
        <color rgb="FF000000"/>
        <rFont val="微軟正黑體"/>
        <family val="2"/>
        <charset val="136"/>
      </rPr>
      <t>，</t>
    </r>
    <r>
      <rPr>
        <sz val="10"/>
        <color rgb="FF000000"/>
        <rFont val="Times New Roman"/>
        <family val="1"/>
      </rPr>
      <t>CH2FCH2OH</t>
    </r>
  </si>
  <si>
    <t>GG18M7</t>
  </si>
  <si>
    <r>
      <t>2,2-Difluoroethanol</t>
    </r>
    <r>
      <rPr>
        <sz val="10"/>
        <color rgb="FF000000"/>
        <rFont val="微軟正黑體"/>
        <family val="2"/>
        <charset val="136"/>
      </rPr>
      <t>，</t>
    </r>
    <r>
      <rPr>
        <sz val="10"/>
        <color rgb="FF000000"/>
        <rFont val="Times New Roman"/>
        <family val="1"/>
      </rPr>
      <t>CHF2CH2OH</t>
    </r>
  </si>
  <si>
    <t>GG18M8</t>
  </si>
  <si>
    <r>
      <t>2,2,2-Trifluoroethanol</t>
    </r>
    <r>
      <rPr>
        <sz val="10"/>
        <color rgb="FF000000"/>
        <rFont val="微軟正黑體"/>
        <family val="2"/>
        <charset val="136"/>
      </rPr>
      <t>，</t>
    </r>
    <r>
      <rPr>
        <sz val="10"/>
        <color rgb="FF000000"/>
        <rFont val="Times New Roman"/>
        <family val="1"/>
      </rPr>
      <t>CF3CH2OH</t>
    </r>
  </si>
  <si>
    <t>GG18M9</t>
  </si>
  <si>
    <r>
      <t>1,1'-Oxybis[2-(difluoromethoxy)-1,1,2,2-tetrafluoroethane</t>
    </r>
    <r>
      <rPr>
        <sz val="10"/>
        <color rgb="FF000000"/>
        <rFont val="微軟正黑體"/>
        <family val="2"/>
        <charset val="136"/>
      </rPr>
      <t>，</t>
    </r>
    <r>
      <rPr>
        <sz val="10"/>
        <color rgb="FF000000"/>
        <rFont val="Times New Roman"/>
        <family val="1"/>
      </rPr>
      <t>HCF2O(CF2CF2O)2CF2H</t>
    </r>
  </si>
  <si>
    <t>GG18MA</t>
  </si>
  <si>
    <r>
      <t>1,1,3,3,4,4,6,6,7,7,9,9,10,10,12,12-hexadecafluoro-2,5,8,11-Tetraoxadodecane</t>
    </r>
    <r>
      <rPr>
        <sz val="10"/>
        <color rgb="FF000000"/>
        <rFont val="微軟正黑體"/>
        <family val="2"/>
        <charset val="136"/>
      </rPr>
      <t>，</t>
    </r>
    <r>
      <rPr>
        <sz val="10"/>
        <color rgb="FF000000"/>
        <rFont val="Times New Roman"/>
        <family val="1"/>
      </rPr>
      <t>HCF2O(CF2CF2O)3CF2H</t>
    </r>
  </si>
  <si>
    <t>GG18MB</t>
  </si>
  <si>
    <r>
      <t>1,1,3,3,4,4,6,6,7,7,9,9,10,10,12,12,13,13,15,15-eicosafluoro-2,5,8,11,14-Pentaoxapentadecane</t>
    </r>
    <r>
      <rPr>
        <sz val="10"/>
        <color rgb="FF000000"/>
        <rFont val="微軟正黑體"/>
        <family val="2"/>
        <charset val="136"/>
      </rPr>
      <t>，</t>
    </r>
    <r>
      <rPr>
        <sz val="10"/>
        <color rgb="FF000000"/>
        <rFont val="Times New Roman"/>
        <family val="1"/>
      </rPr>
      <t>HCF2O(CF2CF2O)4CF2H</t>
    </r>
    <r>
      <rPr>
        <sz val="10"/>
        <color rgb="FF000000"/>
        <rFont val="微軟正黑體"/>
        <family val="2"/>
        <charset val="136"/>
      </rPr>
      <t>，</t>
    </r>
    <r>
      <rPr>
        <sz val="10"/>
        <color rgb="FF000000"/>
        <rFont val="Times New Roman"/>
        <family val="1"/>
      </rPr>
      <t>HG-04</t>
    </r>
  </si>
  <si>
    <t>GG18MC</t>
  </si>
  <si>
    <r>
      <t>Perfluorotripropylamine</t>
    </r>
    <r>
      <rPr>
        <sz val="10"/>
        <color rgb="FF000000"/>
        <rFont val="微軟正黑體"/>
        <family val="2"/>
        <charset val="136"/>
      </rPr>
      <t>，</t>
    </r>
    <r>
      <rPr>
        <sz val="10"/>
        <color rgb="FF000000"/>
        <rFont val="Times New Roman"/>
        <family val="1"/>
      </rPr>
      <t xml:space="preserve">N(CF2CF2CF3)3 </t>
    </r>
  </si>
  <si>
    <r>
      <t>HFC-1132a</t>
    </r>
    <r>
      <rPr>
        <sz val="10"/>
        <color rgb="FF000000"/>
        <rFont val="微軟正黑體"/>
        <family val="2"/>
        <charset val="136"/>
      </rPr>
      <t>，</t>
    </r>
    <r>
      <rPr>
        <sz val="10"/>
        <color rgb="FF000000"/>
        <rFont val="Times New Roman"/>
        <family val="1"/>
      </rPr>
      <t>1,1-</t>
    </r>
    <r>
      <rPr>
        <sz val="10"/>
        <color rgb="FF000000"/>
        <rFont val="微軟正黑體"/>
        <family val="2"/>
        <charset val="136"/>
      </rPr>
      <t>二氟乙烯，</t>
    </r>
    <r>
      <rPr>
        <sz val="10"/>
        <color rgb="FF000000"/>
        <rFont val="Times New Roman"/>
        <family val="1"/>
      </rPr>
      <t>CH2=CF2</t>
    </r>
  </si>
  <si>
    <r>
      <t>HFC-1141</t>
    </r>
    <r>
      <rPr>
        <sz val="10"/>
        <color rgb="FF000000"/>
        <rFont val="微軟正黑體"/>
        <family val="2"/>
        <charset val="136"/>
      </rPr>
      <t>，一氟乙烯，</t>
    </r>
    <r>
      <rPr>
        <sz val="10"/>
        <color rgb="FF000000"/>
        <rFont val="Times New Roman"/>
        <family val="1"/>
      </rPr>
      <t>CH2=CHF</t>
    </r>
  </si>
  <si>
    <r>
      <t>(Z)-HFC-1225ye</t>
    </r>
    <r>
      <rPr>
        <sz val="10"/>
        <color rgb="FF000000"/>
        <rFont val="微軟正黑體"/>
        <family val="2"/>
        <charset val="136"/>
      </rPr>
      <t>，</t>
    </r>
    <r>
      <rPr>
        <sz val="10"/>
        <color rgb="FF000000"/>
        <rFont val="Times New Roman"/>
        <family val="1"/>
      </rPr>
      <t>(</t>
    </r>
    <r>
      <rPr>
        <sz val="10"/>
        <color rgb="FF000000"/>
        <rFont val="微軟正黑體"/>
        <family val="2"/>
        <charset val="136"/>
      </rPr>
      <t>順</t>
    </r>
    <r>
      <rPr>
        <sz val="10"/>
        <color rgb="FF000000"/>
        <rFont val="Times New Roman"/>
        <family val="1"/>
      </rPr>
      <t>)1,2,3,3.3-</t>
    </r>
    <r>
      <rPr>
        <sz val="10"/>
        <color rgb="FF000000"/>
        <rFont val="微軟正黑體"/>
        <family val="2"/>
        <charset val="136"/>
      </rPr>
      <t>五氟</t>
    </r>
    <r>
      <rPr>
        <sz val="10"/>
        <color rgb="FF000000"/>
        <rFont val="Times New Roman"/>
        <family val="1"/>
      </rPr>
      <t xml:space="preserve"> 1-</t>
    </r>
    <r>
      <rPr>
        <sz val="10"/>
        <color rgb="FF000000"/>
        <rFont val="微軟正黑體"/>
        <family val="2"/>
        <charset val="136"/>
      </rPr>
      <t>丙烯，</t>
    </r>
    <r>
      <rPr>
        <sz val="10"/>
        <color rgb="FF000000"/>
        <rFont val="Times New Roman"/>
        <family val="1"/>
      </rPr>
      <t>CF3CF=CHF(Z)</t>
    </r>
  </si>
  <si>
    <r>
      <t>(E)-HFC-1225ye</t>
    </r>
    <r>
      <rPr>
        <sz val="10"/>
        <color rgb="FF000000"/>
        <rFont val="微軟正黑體"/>
        <family val="2"/>
        <charset val="136"/>
      </rPr>
      <t>，</t>
    </r>
    <r>
      <rPr>
        <sz val="10"/>
        <color rgb="FF000000"/>
        <rFont val="Times New Roman"/>
        <family val="1"/>
      </rPr>
      <t>(</t>
    </r>
    <r>
      <rPr>
        <sz val="10"/>
        <color rgb="FF000000"/>
        <rFont val="微軟正黑體"/>
        <family val="2"/>
        <charset val="136"/>
      </rPr>
      <t>反</t>
    </r>
    <r>
      <rPr>
        <sz val="10"/>
        <color rgb="FF000000"/>
        <rFont val="Times New Roman"/>
        <family val="1"/>
      </rPr>
      <t>)1,2,3,3.3-</t>
    </r>
    <r>
      <rPr>
        <sz val="10"/>
        <color rgb="FF000000"/>
        <rFont val="微軟正黑體"/>
        <family val="2"/>
        <charset val="136"/>
      </rPr>
      <t>五氟</t>
    </r>
    <r>
      <rPr>
        <sz val="10"/>
        <color rgb="FF000000"/>
        <rFont val="Times New Roman"/>
        <family val="1"/>
      </rPr>
      <t xml:space="preserve"> 1-</t>
    </r>
    <r>
      <rPr>
        <sz val="10"/>
        <color rgb="FF000000"/>
        <rFont val="微軟正黑體"/>
        <family val="2"/>
        <charset val="136"/>
      </rPr>
      <t>丙烯，</t>
    </r>
    <r>
      <rPr>
        <sz val="10"/>
        <color rgb="FF000000"/>
        <rFont val="Times New Roman"/>
        <family val="1"/>
      </rPr>
      <t xml:space="preserve">CF3CF=CHF(E) </t>
    </r>
  </si>
  <si>
    <r>
      <t>(Z)-HFC-1234ze</t>
    </r>
    <r>
      <rPr>
        <sz val="10"/>
        <color rgb="FF000000"/>
        <rFont val="微軟正黑體"/>
        <family val="2"/>
        <charset val="136"/>
      </rPr>
      <t>，</t>
    </r>
    <r>
      <rPr>
        <sz val="10"/>
        <color rgb="FF000000"/>
        <rFont val="Times New Roman"/>
        <family val="1"/>
      </rPr>
      <t>(</t>
    </r>
    <r>
      <rPr>
        <sz val="10"/>
        <color rgb="FF000000"/>
        <rFont val="微軟正黑體"/>
        <family val="2"/>
        <charset val="136"/>
      </rPr>
      <t>順</t>
    </r>
    <r>
      <rPr>
        <sz val="10"/>
        <color rgb="FF000000"/>
        <rFont val="Times New Roman"/>
        <family val="1"/>
      </rPr>
      <t>)1,3,3,3-</t>
    </r>
    <r>
      <rPr>
        <sz val="10"/>
        <color rgb="FF000000"/>
        <rFont val="微軟正黑體"/>
        <family val="2"/>
        <charset val="136"/>
      </rPr>
      <t>四氟</t>
    </r>
    <r>
      <rPr>
        <sz val="10"/>
        <color rgb="FF000000"/>
        <rFont val="Times New Roman"/>
        <family val="1"/>
      </rPr>
      <t xml:space="preserve"> 1-</t>
    </r>
    <r>
      <rPr>
        <sz val="10"/>
        <color rgb="FF000000"/>
        <rFont val="微軟正黑體"/>
        <family val="2"/>
        <charset val="136"/>
      </rPr>
      <t>丙烯，</t>
    </r>
    <r>
      <rPr>
        <sz val="10"/>
        <color rgb="FF000000"/>
        <rFont val="Times New Roman"/>
        <family val="1"/>
      </rPr>
      <t>CF3CH=CHF(Z)</t>
    </r>
  </si>
  <si>
    <r>
      <t>HFC-1234yf</t>
    </r>
    <r>
      <rPr>
        <sz val="10"/>
        <color rgb="FF000000"/>
        <rFont val="微軟正黑體"/>
        <family val="2"/>
        <charset val="136"/>
      </rPr>
      <t>，</t>
    </r>
    <r>
      <rPr>
        <sz val="10"/>
        <color rgb="FF000000"/>
        <rFont val="Times New Roman"/>
        <family val="1"/>
      </rPr>
      <t>2,3,3,3-</t>
    </r>
    <r>
      <rPr>
        <sz val="10"/>
        <color rgb="FF000000"/>
        <rFont val="微軟正黑體"/>
        <family val="2"/>
        <charset val="136"/>
      </rPr>
      <t>四氟</t>
    </r>
    <r>
      <rPr>
        <sz val="10"/>
        <color rgb="FF000000"/>
        <rFont val="Times New Roman"/>
        <family val="1"/>
      </rPr>
      <t xml:space="preserve"> 1-</t>
    </r>
    <r>
      <rPr>
        <sz val="10"/>
        <color rgb="FF000000"/>
        <rFont val="微軟正黑體"/>
        <family val="2"/>
        <charset val="136"/>
      </rPr>
      <t>丙烯，</t>
    </r>
    <r>
      <rPr>
        <sz val="10"/>
        <color rgb="FF000000"/>
        <rFont val="Times New Roman"/>
        <family val="1"/>
      </rPr>
      <t>CF3CF=CH2</t>
    </r>
  </si>
  <si>
    <r>
      <t>(E)-HFC-1234ze</t>
    </r>
    <r>
      <rPr>
        <sz val="10"/>
        <color rgb="FF000000"/>
        <rFont val="微軟正黑體"/>
        <family val="2"/>
        <charset val="136"/>
      </rPr>
      <t>，</t>
    </r>
    <r>
      <rPr>
        <sz val="10"/>
        <color rgb="FF000000"/>
        <rFont val="Times New Roman"/>
        <family val="1"/>
      </rPr>
      <t>(</t>
    </r>
    <r>
      <rPr>
        <sz val="10"/>
        <color rgb="FF000000"/>
        <rFont val="微軟正黑體"/>
        <family val="2"/>
        <charset val="136"/>
      </rPr>
      <t>反</t>
    </r>
    <r>
      <rPr>
        <sz val="10"/>
        <color rgb="FF000000"/>
        <rFont val="Times New Roman"/>
        <family val="1"/>
      </rPr>
      <t>)1,3,3.3-</t>
    </r>
    <r>
      <rPr>
        <sz val="10"/>
        <color rgb="FF000000"/>
        <rFont val="微軟正黑體"/>
        <family val="2"/>
        <charset val="136"/>
      </rPr>
      <t>四氟</t>
    </r>
    <r>
      <rPr>
        <sz val="10"/>
        <color rgb="FF000000"/>
        <rFont val="Times New Roman"/>
        <family val="1"/>
      </rPr>
      <t xml:space="preserve"> 1-</t>
    </r>
    <r>
      <rPr>
        <sz val="10"/>
        <color rgb="FF000000"/>
        <rFont val="微軟正黑體"/>
        <family val="2"/>
        <charset val="136"/>
      </rPr>
      <t>丙烯，</t>
    </r>
    <r>
      <rPr>
        <sz val="10"/>
        <color rgb="FF000000"/>
        <rFont val="Times New Roman"/>
        <family val="1"/>
      </rPr>
      <t>trans-CF3CH=CHF</t>
    </r>
  </si>
  <si>
    <r>
      <t>HFC-1243zf</t>
    </r>
    <r>
      <rPr>
        <sz val="10"/>
        <color rgb="FF000000"/>
        <rFont val="微軟正黑體"/>
        <family val="2"/>
        <charset val="136"/>
      </rPr>
      <t>，</t>
    </r>
    <r>
      <rPr>
        <sz val="10"/>
        <color rgb="FF000000"/>
        <rFont val="Times New Roman"/>
        <family val="1"/>
      </rPr>
      <t>3,3,3-</t>
    </r>
    <r>
      <rPr>
        <sz val="10"/>
        <color rgb="FF000000"/>
        <rFont val="微軟正黑體"/>
        <family val="2"/>
        <charset val="136"/>
      </rPr>
      <t>三氟</t>
    </r>
    <r>
      <rPr>
        <sz val="10"/>
        <color rgb="FF000000"/>
        <rFont val="Times New Roman"/>
        <family val="1"/>
      </rPr>
      <t xml:space="preserve"> 1-</t>
    </r>
    <r>
      <rPr>
        <sz val="10"/>
        <color rgb="FF000000"/>
        <rFont val="微軟正黑體"/>
        <family val="2"/>
        <charset val="136"/>
      </rPr>
      <t>丙烯，</t>
    </r>
    <r>
      <rPr>
        <sz val="10"/>
        <color rgb="FF000000"/>
        <rFont val="Times New Roman"/>
        <family val="1"/>
      </rPr>
      <t>CF3CH=CH2</t>
    </r>
  </si>
  <si>
    <r>
      <t>HFC-1345zfc</t>
    </r>
    <r>
      <rPr>
        <sz val="10"/>
        <color rgb="FF000000"/>
        <rFont val="微軟正黑體"/>
        <family val="2"/>
        <charset val="136"/>
      </rPr>
      <t>，</t>
    </r>
    <r>
      <rPr>
        <sz val="10"/>
        <color rgb="FF000000"/>
        <rFont val="Times New Roman"/>
        <family val="1"/>
      </rPr>
      <t>2,2,4,4,4-</t>
    </r>
    <r>
      <rPr>
        <sz val="10"/>
        <color rgb="FF000000"/>
        <rFont val="微軟正黑體"/>
        <family val="2"/>
        <charset val="136"/>
      </rPr>
      <t>五氟</t>
    </r>
    <r>
      <rPr>
        <sz val="10"/>
        <color rgb="FF000000"/>
        <rFont val="Times New Roman"/>
        <family val="1"/>
      </rPr>
      <t xml:space="preserve"> 1-</t>
    </r>
    <r>
      <rPr>
        <sz val="10"/>
        <color rgb="FF000000"/>
        <rFont val="微軟正黑體"/>
        <family val="2"/>
        <charset val="136"/>
      </rPr>
      <t>丁烯，</t>
    </r>
    <r>
      <rPr>
        <sz val="10"/>
        <color rgb="FF000000"/>
        <rFont val="Times New Roman"/>
        <family val="1"/>
      </rPr>
      <t>C2F5CH=CH2</t>
    </r>
  </si>
  <si>
    <r>
      <t>3,3,4,4,5,5,6,6,6-Nonafluorohex-1-ene</t>
    </r>
    <r>
      <rPr>
        <sz val="10"/>
        <color rgb="FF000000"/>
        <rFont val="微軟正黑體"/>
        <family val="2"/>
        <charset val="136"/>
      </rPr>
      <t>，</t>
    </r>
    <r>
      <rPr>
        <sz val="10"/>
        <color rgb="FF000000"/>
        <rFont val="Times New Roman"/>
        <family val="1"/>
      </rPr>
      <t>3,3,4,4,5,5,6,6,6-</t>
    </r>
    <r>
      <rPr>
        <sz val="10"/>
        <color rgb="FF000000"/>
        <rFont val="微軟正黑體"/>
        <family val="2"/>
        <charset val="136"/>
      </rPr>
      <t>九氟己烯，</t>
    </r>
    <r>
      <rPr>
        <sz val="10"/>
        <color rgb="FF000000"/>
        <rFont val="Times New Roman"/>
        <family val="1"/>
      </rPr>
      <t>C4F9CH=CH2</t>
    </r>
  </si>
  <si>
    <r>
      <t>3,3,4,4,5,5,6,6,7,7,8,8,8-Tridecafluorooct-1-ene</t>
    </r>
    <r>
      <rPr>
        <sz val="10"/>
        <color rgb="FF000000"/>
        <rFont val="微軟正黑體"/>
        <family val="2"/>
        <charset val="136"/>
      </rPr>
      <t>，</t>
    </r>
    <r>
      <rPr>
        <sz val="10"/>
        <color rgb="FF000000"/>
        <rFont val="Times New Roman"/>
        <family val="1"/>
      </rPr>
      <t>3,3,4,4,5,56,6,7,7,8,8,8-</t>
    </r>
    <r>
      <rPr>
        <sz val="10"/>
        <color rgb="FF000000"/>
        <rFont val="微軟正黑體"/>
        <family val="2"/>
        <charset val="136"/>
      </rPr>
      <t>十三氟辛烷，</t>
    </r>
    <r>
      <rPr>
        <sz val="10"/>
        <color rgb="FF000000"/>
        <rFont val="Times New Roman"/>
        <family val="1"/>
      </rPr>
      <t>C6F13CH=CH2</t>
    </r>
  </si>
  <si>
    <r>
      <t>3,3,4,4,5,5,6,6,7,7,8,8,9,9,10,10,10-Hep-tadecafluorodec-1-ene</t>
    </r>
    <r>
      <rPr>
        <sz val="10"/>
        <color rgb="FF000000"/>
        <rFont val="微軟正黑體"/>
        <family val="2"/>
        <charset val="136"/>
      </rPr>
      <t>，</t>
    </r>
    <r>
      <rPr>
        <sz val="10"/>
        <color rgb="FF000000"/>
        <rFont val="Times New Roman"/>
        <family val="1"/>
      </rPr>
      <t>3,3,4,4,5,5,6,6,7,7,8,8,9,9,10,10,10-</t>
    </r>
    <r>
      <rPr>
        <sz val="10"/>
        <color rgb="FF000000"/>
        <rFont val="微軟正黑體"/>
        <family val="2"/>
        <charset val="136"/>
      </rPr>
      <t>十七氟癸烯，</t>
    </r>
    <r>
      <rPr>
        <sz val="10"/>
        <color rgb="FF000000"/>
        <rFont val="Times New Roman"/>
        <family val="1"/>
      </rPr>
      <t>C8F17CH=CH2</t>
    </r>
  </si>
  <si>
    <r>
      <t xml:space="preserve">PFC-91-18 </t>
    </r>
    <r>
      <rPr>
        <sz val="10"/>
        <color rgb="FF000000"/>
        <rFont val="微軟正黑體"/>
        <family val="2"/>
        <charset val="136"/>
      </rPr>
      <t>，全氟萘烷</t>
    </r>
    <r>
      <rPr>
        <sz val="10"/>
        <color rgb="FF000000"/>
        <rFont val="Times New Roman"/>
        <family val="1"/>
      </rPr>
      <t>C10F18  </t>
    </r>
  </si>
  <si>
    <r>
      <t>PFC-1114</t>
    </r>
    <r>
      <rPr>
        <sz val="10"/>
        <color rgb="FF000000"/>
        <rFont val="微軟正黑體"/>
        <family val="2"/>
        <charset val="136"/>
      </rPr>
      <t>，全氟乙烯，</t>
    </r>
    <r>
      <rPr>
        <sz val="10"/>
        <color rgb="FF000000"/>
        <rFont val="Times New Roman"/>
        <family val="1"/>
      </rPr>
      <t>CF2=CF2</t>
    </r>
  </si>
  <si>
    <r>
      <t>PFC-1216</t>
    </r>
    <r>
      <rPr>
        <sz val="10"/>
        <color rgb="FF000000"/>
        <rFont val="微軟正黑體"/>
        <family val="2"/>
        <charset val="136"/>
      </rPr>
      <t>，全氟丙烯，</t>
    </r>
    <r>
      <rPr>
        <sz val="10"/>
        <color rgb="FF000000"/>
        <rFont val="Times New Roman"/>
        <family val="1"/>
      </rPr>
      <t>CF3CF=CF2</t>
    </r>
  </si>
  <si>
    <r>
      <t>Perfluorobuta-1,3-diene</t>
    </r>
    <r>
      <rPr>
        <sz val="10"/>
        <color rgb="FF000000"/>
        <rFont val="微軟正黑體"/>
        <family val="2"/>
        <charset val="136"/>
      </rPr>
      <t>，</t>
    </r>
    <r>
      <rPr>
        <sz val="10"/>
        <color rgb="FF000000"/>
        <rFont val="Times New Roman"/>
        <family val="1"/>
      </rPr>
      <t>1,3-</t>
    </r>
    <r>
      <rPr>
        <sz val="10"/>
        <color rgb="FF000000"/>
        <rFont val="微軟正黑體"/>
        <family val="2"/>
        <charset val="136"/>
      </rPr>
      <t>全氟丁二烯，</t>
    </r>
    <r>
      <rPr>
        <sz val="10"/>
        <color rgb="FF000000"/>
        <rFont val="Times New Roman"/>
        <family val="1"/>
      </rPr>
      <t>CF2=CFCF=CF2</t>
    </r>
  </si>
  <si>
    <r>
      <t>Perfluorobut-1-ene</t>
    </r>
    <r>
      <rPr>
        <sz val="10"/>
        <color rgb="FF000000"/>
        <rFont val="微軟正黑體"/>
        <family val="2"/>
        <charset val="136"/>
      </rPr>
      <t>，</t>
    </r>
    <r>
      <rPr>
        <sz val="10"/>
        <color rgb="FF000000"/>
        <rFont val="Times New Roman"/>
        <family val="1"/>
      </rPr>
      <t>1-</t>
    </r>
    <r>
      <rPr>
        <sz val="10"/>
        <color rgb="FF000000"/>
        <rFont val="微軟正黑體"/>
        <family val="2"/>
        <charset val="136"/>
      </rPr>
      <t>全氟丁烯，</t>
    </r>
    <r>
      <rPr>
        <sz val="10"/>
        <color rgb="FF000000"/>
        <rFont val="Times New Roman"/>
        <family val="1"/>
      </rPr>
      <t>CF3CF2CF=CF2</t>
    </r>
  </si>
  <si>
    <t>GG2301</t>
  </si>
  <si>
    <r>
      <rPr>
        <sz val="10"/>
        <color rgb="FF000000"/>
        <rFont val="微軟正黑體"/>
        <family val="2"/>
        <charset val="136"/>
      </rPr>
      <t>高鈣石灰</t>
    </r>
  </si>
  <si>
    <t>GG2302</t>
  </si>
  <si>
    <r>
      <rPr>
        <sz val="10"/>
        <color rgb="FF000000"/>
        <rFont val="微軟正黑體"/>
        <family val="2"/>
        <charset val="136"/>
      </rPr>
      <t>白雲石質石灰</t>
    </r>
  </si>
  <si>
    <t>GG2303</t>
  </si>
  <si>
    <r>
      <rPr>
        <sz val="10"/>
        <color rgb="FF000000"/>
        <rFont val="微軟正黑體"/>
        <family val="2"/>
        <charset val="136"/>
      </rPr>
      <t>水硬性石灰</t>
    </r>
  </si>
  <si>
    <t>GG2304</t>
  </si>
  <si>
    <r>
      <rPr>
        <sz val="10"/>
        <color rgb="FF000000"/>
        <rFont val="微軟正黑體"/>
        <family val="2"/>
        <charset val="136"/>
      </rPr>
      <t>砌築水泥</t>
    </r>
  </si>
  <si>
    <t>GG2305</t>
  </si>
  <si>
    <r>
      <rPr>
        <sz val="10"/>
        <color rgb="FF000000"/>
        <rFont val="微軟正黑體"/>
        <family val="2"/>
        <charset val="136"/>
      </rPr>
      <t>混合水泥</t>
    </r>
  </si>
  <si>
    <t>GG3501</t>
  </si>
  <si>
    <r>
      <rPr>
        <sz val="10"/>
        <color rgb="FF000000"/>
        <rFont val="微軟正黑體"/>
        <family val="2"/>
        <charset val="136"/>
      </rPr>
      <t>認購綠電</t>
    </r>
    <r>
      <rPr>
        <sz val="10"/>
        <color rgb="FF000000"/>
        <rFont val="Times New Roman"/>
        <family val="1"/>
      </rPr>
      <t>(</t>
    </r>
    <r>
      <rPr>
        <sz val="10"/>
        <color rgb="FF000000"/>
        <rFont val="微軟正黑體"/>
        <family val="2"/>
        <charset val="136"/>
      </rPr>
      <t>現已不適用</t>
    </r>
    <r>
      <rPr>
        <sz val="10"/>
        <color rgb="FF000000"/>
        <rFont val="Times New Roman"/>
        <family val="1"/>
      </rPr>
      <t>)</t>
    </r>
  </si>
  <si>
    <r>
      <t>REC</t>
    </r>
    <r>
      <rPr>
        <sz val="10"/>
        <color rgb="FF000000"/>
        <rFont val="微軟正黑體"/>
        <family val="2"/>
        <charset val="136"/>
      </rPr>
      <t>登載電力使用</t>
    </r>
    <r>
      <rPr>
        <sz val="10"/>
        <color rgb="FF000000"/>
        <rFont val="Times New Roman"/>
        <family val="1"/>
      </rPr>
      <t>-</t>
    </r>
    <r>
      <rPr>
        <sz val="10"/>
        <color rgb="FF000000"/>
        <rFont val="微軟正黑體"/>
        <family val="2"/>
        <charset val="136"/>
      </rPr>
      <t>電證合一</t>
    </r>
  </si>
  <si>
    <t>GG3503</t>
  </si>
  <si>
    <r>
      <rPr>
        <sz val="10"/>
        <color rgb="FF000000"/>
        <rFont val="微軟正黑體"/>
        <family val="2"/>
        <charset val="136"/>
      </rPr>
      <t>外購</t>
    </r>
    <r>
      <rPr>
        <sz val="10"/>
        <color rgb="FF000000"/>
        <rFont val="Times New Roman"/>
        <family val="1"/>
      </rPr>
      <t>REC-</t>
    </r>
    <r>
      <rPr>
        <sz val="10"/>
        <color rgb="FF000000"/>
        <rFont val="微軟正黑體"/>
        <family val="2"/>
        <charset val="136"/>
      </rPr>
      <t>電證分離</t>
    </r>
    <r>
      <rPr>
        <sz val="10"/>
        <color rgb="FF000000"/>
        <rFont val="Times New Roman"/>
        <family val="1"/>
      </rPr>
      <t>(108</t>
    </r>
    <r>
      <rPr>
        <sz val="10"/>
        <color rgb="FF000000"/>
        <rFont val="微軟正黑體"/>
        <family val="2"/>
        <charset val="136"/>
      </rPr>
      <t>年起不適用</t>
    </r>
    <r>
      <rPr>
        <sz val="10"/>
        <color rgb="FF000000"/>
        <rFont val="Times New Roman"/>
        <family val="1"/>
      </rPr>
      <t>)</t>
    </r>
  </si>
  <si>
    <t>GG3504</t>
  </si>
  <si>
    <r>
      <rPr>
        <sz val="10"/>
        <color rgb="FF000000"/>
        <rFont val="微軟正黑體"/>
        <family val="2"/>
        <charset val="136"/>
      </rPr>
      <t>外售</t>
    </r>
    <r>
      <rPr>
        <sz val="10"/>
        <color rgb="FF000000"/>
        <rFont val="Times New Roman"/>
        <family val="1"/>
      </rPr>
      <t>REC(108</t>
    </r>
    <r>
      <rPr>
        <sz val="10"/>
        <color rgb="FF000000"/>
        <rFont val="微軟正黑體"/>
        <family val="2"/>
        <charset val="136"/>
      </rPr>
      <t>年起不適用</t>
    </r>
    <r>
      <rPr>
        <sz val="10"/>
        <color rgb="FF000000"/>
        <rFont val="Times New Roman"/>
        <family val="1"/>
      </rPr>
      <t>)</t>
    </r>
  </si>
  <si>
    <t>GG3505</t>
  </si>
  <si>
    <r>
      <rPr>
        <sz val="10"/>
        <color rgb="FF000000"/>
        <rFont val="微軟正黑體"/>
        <family val="2"/>
        <charset val="136"/>
      </rPr>
      <t>再生能源</t>
    </r>
    <r>
      <rPr>
        <sz val="10"/>
        <color rgb="FF000000"/>
        <rFont val="Times New Roman"/>
        <family val="1"/>
      </rPr>
      <t>(</t>
    </r>
    <r>
      <rPr>
        <sz val="10"/>
        <color rgb="FF000000"/>
        <rFont val="微軟正黑體"/>
        <family val="2"/>
        <charset val="136"/>
      </rPr>
      <t>自發自用</t>
    </r>
    <r>
      <rPr>
        <sz val="10"/>
        <color rgb="FF000000"/>
        <rFont val="Times New Roman"/>
        <family val="1"/>
      </rPr>
      <t>)</t>
    </r>
  </si>
  <si>
    <t>GG3510</t>
  </si>
  <si>
    <r>
      <rPr>
        <sz val="10"/>
        <color rgb="FF000000"/>
        <rFont val="微軟正黑體"/>
        <family val="2"/>
        <charset val="136"/>
      </rPr>
      <t>其他生質燃料</t>
    </r>
  </si>
  <si>
    <t>GG3800</t>
  </si>
  <si>
    <r>
      <rPr>
        <sz val="10"/>
        <color rgb="FF000000"/>
        <rFont val="微軟正黑體"/>
        <family val="2"/>
        <charset val="136"/>
      </rPr>
      <t>廢棄物－有害事業廢棄物</t>
    </r>
  </si>
  <si>
    <t>GG3802</t>
  </si>
  <si>
    <r>
      <rPr>
        <sz val="10"/>
        <color rgb="FF000000"/>
        <rFont val="微軟正黑體"/>
        <family val="2"/>
        <charset val="136"/>
      </rPr>
      <t>廢棄物</t>
    </r>
    <r>
      <rPr>
        <sz val="10"/>
        <color rgb="FF000000"/>
        <rFont val="Times New Roman"/>
        <family val="1"/>
      </rPr>
      <t>-</t>
    </r>
    <r>
      <rPr>
        <sz val="10"/>
        <color rgb="FF000000"/>
        <rFont val="微軟正黑體"/>
        <family val="2"/>
        <charset val="136"/>
      </rPr>
      <t>纖維布類</t>
    </r>
  </si>
  <si>
    <t>GG3803</t>
  </si>
  <si>
    <r>
      <rPr>
        <sz val="10"/>
        <color rgb="FF000000"/>
        <rFont val="微軟正黑體"/>
        <family val="2"/>
        <charset val="136"/>
      </rPr>
      <t>廢棄物</t>
    </r>
    <r>
      <rPr>
        <sz val="10"/>
        <color rgb="FF000000"/>
        <rFont val="Times New Roman"/>
        <family val="1"/>
      </rPr>
      <t>-</t>
    </r>
    <r>
      <rPr>
        <sz val="10"/>
        <color rgb="FF000000"/>
        <rFont val="微軟正黑體"/>
        <family val="2"/>
        <charset val="136"/>
      </rPr>
      <t>皮革塑膠類</t>
    </r>
  </si>
  <si>
    <t>GG3804</t>
  </si>
  <si>
    <r>
      <rPr>
        <sz val="10"/>
        <color rgb="FF000000"/>
        <rFont val="微軟正黑體"/>
        <family val="2"/>
        <charset val="136"/>
      </rPr>
      <t>廢液－顏色或不透明</t>
    </r>
  </si>
  <si>
    <r>
      <rPr>
        <sz val="10"/>
        <color rgb="FF000000"/>
        <rFont val="微軟正黑體"/>
        <family val="2"/>
        <charset val="136"/>
      </rPr>
      <t>廢水處理</t>
    </r>
    <r>
      <rPr>
        <sz val="10"/>
        <color rgb="FF000000"/>
        <rFont val="Times New Roman"/>
        <family val="1"/>
      </rPr>
      <t>(BOD)</t>
    </r>
  </si>
  <si>
    <t>GG3806</t>
  </si>
  <si>
    <r>
      <rPr>
        <sz val="10"/>
        <color rgb="FF000000"/>
        <rFont val="微軟正黑體"/>
        <family val="2"/>
        <charset val="136"/>
      </rPr>
      <t>廢水處理</t>
    </r>
    <r>
      <rPr>
        <sz val="10"/>
        <color rgb="FF000000"/>
        <rFont val="Times New Roman"/>
        <family val="1"/>
      </rPr>
      <t>(COD)</t>
    </r>
  </si>
  <si>
    <t>GG3811</t>
  </si>
  <si>
    <r>
      <rPr>
        <sz val="10"/>
        <color rgb="FF000000"/>
        <rFont val="微軟正黑體"/>
        <family val="2"/>
        <charset val="136"/>
      </rPr>
      <t>廢棄物</t>
    </r>
    <r>
      <rPr>
        <sz val="10"/>
        <color rgb="FF000000"/>
        <rFont val="Times New Roman"/>
        <family val="1"/>
      </rPr>
      <t>-</t>
    </r>
    <r>
      <rPr>
        <sz val="10"/>
        <color rgb="FF000000"/>
        <rFont val="微軟正黑體"/>
        <family val="2"/>
        <charset val="136"/>
      </rPr>
      <t>都市垃圾</t>
    </r>
    <r>
      <rPr>
        <sz val="10"/>
        <color rgb="FF000000"/>
        <rFont val="Times New Roman"/>
        <family val="1"/>
      </rPr>
      <t>(</t>
    </r>
    <r>
      <rPr>
        <sz val="10"/>
        <color rgb="FF000000"/>
        <rFont val="微軟正黑體"/>
        <family val="2"/>
        <charset val="136"/>
      </rPr>
      <t>生質</t>
    </r>
    <r>
      <rPr>
        <sz val="10"/>
        <color rgb="FF000000"/>
        <rFont val="Times New Roman"/>
        <family val="1"/>
      </rPr>
      <t>)</t>
    </r>
  </si>
  <si>
    <t>GG3812</t>
  </si>
  <si>
    <r>
      <rPr>
        <sz val="10"/>
        <color rgb="FF000000"/>
        <rFont val="微軟正黑體"/>
        <family val="2"/>
        <charset val="136"/>
      </rPr>
      <t>廢棄物</t>
    </r>
    <r>
      <rPr>
        <sz val="10"/>
        <color rgb="FF000000"/>
        <rFont val="Times New Roman"/>
        <family val="1"/>
      </rPr>
      <t>-</t>
    </r>
    <r>
      <rPr>
        <sz val="10"/>
        <color rgb="FF000000"/>
        <rFont val="微軟正黑體"/>
        <family val="2"/>
        <charset val="136"/>
      </rPr>
      <t>木竹稻草落葉類</t>
    </r>
    <r>
      <rPr>
        <sz val="10"/>
        <color rgb="FF000000"/>
        <rFont val="Times New Roman"/>
        <family val="1"/>
      </rPr>
      <t>(</t>
    </r>
    <r>
      <rPr>
        <sz val="10"/>
        <color rgb="FF000000"/>
        <rFont val="微軟正黑體"/>
        <family val="2"/>
        <charset val="136"/>
      </rPr>
      <t>生質</t>
    </r>
    <r>
      <rPr>
        <sz val="10"/>
        <color rgb="FF000000"/>
        <rFont val="Times New Roman"/>
        <family val="1"/>
      </rPr>
      <t>)</t>
    </r>
  </si>
  <si>
    <t>GG3813</t>
  </si>
  <si>
    <r>
      <rPr>
        <sz val="10"/>
        <color rgb="FF000000"/>
        <rFont val="微軟正黑體"/>
        <family val="2"/>
        <charset val="136"/>
      </rPr>
      <t>廢棄物</t>
    </r>
    <r>
      <rPr>
        <sz val="10"/>
        <color rgb="FF000000"/>
        <rFont val="Times New Roman"/>
        <family val="1"/>
      </rPr>
      <t>-</t>
    </r>
    <r>
      <rPr>
        <sz val="10"/>
        <color rgb="FF000000"/>
        <rFont val="微軟正黑體"/>
        <family val="2"/>
        <charset val="136"/>
      </rPr>
      <t>廚餘</t>
    </r>
    <r>
      <rPr>
        <sz val="10"/>
        <color rgb="FF000000"/>
        <rFont val="Times New Roman"/>
        <family val="1"/>
      </rPr>
      <t>(</t>
    </r>
    <r>
      <rPr>
        <sz val="10"/>
        <color rgb="FF000000"/>
        <rFont val="微軟正黑體"/>
        <family val="2"/>
        <charset val="136"/>
      </rPr>
      <t>生質</t>
    </r>
    <r>
      <rPr>
        <sz val="10"/>
        <color rgb="FF000000"/>
        <rFont val="Times New Roman"/>
        <family val="1"/>
      </rPr>
      <t>)</t>
    </r>
  </si>
  <si>
    <t>GG3814</t>
  </si>
  <si>
    <r>
      <rPr>
        <sz val="10"/>
        <color rgb="FF000000"/>
        <rFont val="微軟正黑體"/>
        <family val="2"/>
        <charset val="136"/>
      </rPr>
      <t>廢棄物</t>
    </r>
    <r>
      <rPr>
        <sz val="10"/>
        <color rgb="FF000000"/>
        <rFont val="Times New Roman"/>
        <family val="1"/>
      </rPr>
      <t>-</t>
    </r>
    <r>
      <rPr>
        <sz val="10"/>
        <color rgb="FF000000"/>
        <rFont val="微軟正黑體"/>
        <family val="2"/>
        <charset val="136"/>
      </rPr>
      <t>皮革塑膠類</t>
    </r>
    <r>
      <rPr>
        <sz val="10"/>
        <color rgb="FF000000"/>
        <rFont val="Times New Roman"/>
        <family val="1"/>
      </rPr>
      <t>(</t>
    </r>
    <r>
      <rPr>
        <sz val="10"/>
        <color rgb="FF000000"/>
        <rFont val="微軟正黑體"/>
        <family val="2"/>
        <charset val="136"/>
      </rPr>
      <t>生質</t>
    </r>
    <r>
      <rPr>
        <sz val="10"/>
        <color rgb="FF000000"/>
        <rFont val="Times New Roman"/>
        <family val="1"/>
      </rPr>
      <t>)</t>
    </r>
  </si>
  <si>
    <t>GG3815</t>
  </si>
  <si>
    <r>
      <rPr>
        <sz val="10"/>
        <color rgb="FF000000"/>
        <rFont val="微軟正黑體"/>
        <family val="2"/>
        <charset val="136"/>
      </rPr>
      <t>廢棄物</t>
    </r>
    <r>
      <rPr>
        <sz val="10"/>
        <color rgb="FF000000"/>
        <rFont val="Times New Roman"/>
        <family val="1"/>
      </rPr>
      <t>-</t>
    </r>
    <r>
      <rPr>
        <sz val="10"/>
        <color rgb="FF000000"/>
        <rFont val="微軟正黑體"/>
        <family val="2"/>
        <charset val="136"/>
      </rPr>
      <t>紙類</t>
    </r>
    <r>
      <rPr>
        <sz val="10"/>
        <color rgb="FF000000"/>
        <rFont val="Times New Roman"/>
        <family val="1"/>
      </rPr>
      <t>(</t>
    </r>
    <r>
      <rPr>
        <sz val="10"/>
        <color rgb="FF000000"/>
        <rFont val="微軟正黑體"/>
        <family val="2"/>
        <charset val="136"/>
      </rPr>
      <t>生質</t>
    </r>
    <r>
      <rPr>
        <sz val="10"/>
        <color rgb="FF000000"/>
        <rFont val="Times New Roman"/>
        <family val="1"/>
      </rPr>
      <t>)</t>
    </r>
  </si>
  <si>
    <t>GG3816</t>
  </si>
  <si>
    <r>
      <rPr>
        <sz val="10"/>
        <color rgb="FF000000"/>
        <rFont val="微軟正黑體"/>
        <family val="2"/>
        <charset val="136"/>
      </rPr>
      <t>廢棄物</t>
    </r>
    <r>
      <rPr>
        <sz val="10"/>
        <color rgb="FF000000"/>
        <rFont val="Times New Roman"/>
        <family val="1"/>
      </rPr>
      <t>-</t>
    </r>
    <r>
      <rPr>
        <sz val="10"/>
        <color rgb="FF000000"/>
        <rFont val="微軟正黑體"/>
        <family val="2"/>
        <charset val="136"/>
      </rPr>
      <t>纖維布類</t>
    </r>
    <r>
      <rPr>
        <sz val="10"/>
        <color rgb="FF000000"/>
        <rFont val="Times New Roman"/>
        <family val="1"/>
      </rPr>
      <t>(</t>
    </r>
    <r>
      <rPr>
        <sz val="10"/>
        <color rgb="FF000000"/>
        <rFont val="微軟正黑體"/>
        <family val="2"/>
        <charset val="136"/>
      </rPr>
      <t>生質</t>
    </r>
    <r>
      <rPr>
        <sz val="10"/>
        <color rgb="FF000000"/>
        <rFont val="Times New Roman"/>
        <family val="1"/>
      </rPr>
      <t>)</t>
    </r>
  </si>
  <si>
    <t>GG3890</t>
  </si>
  <si>
    <r>
      <rPr>
        <sz val="10"/>
        <color rgb="FF000000"/>
        <rFont val="微軟正黑體"/>
        <family val="2"/>
        <charset val="136"/>
      </rPr>
      <t>石化燃料衍生之廢氣</t>
    </r>
  </si>
  <si>
    <t>GG3891</t>
  </si>
  <si>
    <r>
      <rPr>
        <sz val="10"/>
        <color rgb="FF000000"/>
        <rFont val="微軟正黑體"/>
        <family val="2"/>
        <charset val="136"/>
      </rPr>
      <t>石化燃料衍生之廢液</t>
    </r>
  </si>
  <si>
    <t>GG3892</t>
  </si>
  <si>
    <r>
      <rPr>
        <sz val="10"/>
        <color rgb="FF000000"/>
        <rFont val="微軟正黑體"/>
        <family val="2"/>
        <charset val="136"/>
      </rPr>
      <t>石化燃料衍生之廢棄物</t>
    </r>
  </si>
  <si>
    <t>H-0002</t>
  </si>
  <si>
    <r>
      <rPr>
        <sz val="10"/>
        <color rgb="FF000000"/>
        <rFont val="微軟正黑體"/>
        <family val="2"/>
        <charset val="136"/>
      </rPr>
      <t>事業員工生活垃圾</t>
    </r>
  </si>
  <si>
    <t>R-0101</t>
  </si>
  <si>
    <r>
      <rPr>
        <sz val="10"/>
        <color rgb="FF000000"/>
        <rFont val="微軟正黑體"/>
        <family val="2"/>
        <charset val="136"/>
      </rPr>
      <t>菸砂</t>
    </r>
  </si>
  <si>
    <t>R-0102</t>
  </si>
  <si>
    <r>
      <rPr>
        <sz val="10"/>
        <color rgb="FF000000"/>
        <rFont val="微軟正黑體"/>
        <family val="2"/>
        <charset val="136"/>
      </rPr>
      <t>蔗渣</t>
    </r>
  </si>
  <si>
    <t>R-0104</t>
  </si>
  <si>
    <r>
      <rPr>
        <sz val="10"/>
        <color rgb="FF000000"/>
        <rFont val="微軟正黑體"/>
        <family val="2"/>
        <charset val="136"/>
      </rPr>
      <t>禽畜糞</t>
    </r>
  </si>
  <si>
    <t>R-0105</t>
  </si>
  <si>
    <r>
      <rPr>
        <sz val="10"/>
        <color rgb="FF000000"/>
        <rFont val="微軟正黑體"/>
        <family val="2"/>
        <charset val="136"/>
      </rPr>
      <t>廢酒糟、酒粕、酒精醪</t>
    </r>
  </si>
  <si>
    <t>R-0106</t>
  </si>
  <si>
    <r>
      <rPr>
        <sz val="10"/>
        <color rgb="FF000000"/>
        <rFont val="微軟正黑體"/>
        <family val="2"/>
        <charset val="136"/>
      </rPr>
      <t>廚餘</t>
    </r>
  </si>
  <si>
    <t>R-0110</t>
  </si>
  <si>
    <r>
      <rPr>
        <sz val="10"/>
        <color rgb="FF000000"/>
        <rFont val="微軟正黑體"/>
        <family val="2"/>
        <charset val="136"/>
      </rPr>
      <t>羽毛</t>
    </r>
  </si>
  <si>
    <t>R-0111</t>
  </si>
  <si>
    <r>
      <rPr>
        <sz val="10"/>
        <color rgb="FF000000"/>
        <rFont val="微軟正黑體"/>
        <family val="2"/>
        <charset val="136"/>
      </rPr>
      <t>畜禽屠宰下腳料</t>
    </r>
  </si>
  <si>
    <t>R-0112</t>
  </si>
  <si>
    <r>
      <rPr>
        <sz val="10"/>
        <color rgb="FF000000"/>
        <rFont val="微軟正黑體"/>
        <family val="2"/>
        <charset val="136"/>
      </rPr>
      <t>斃死畜禽</t>
    </r>
  </si>
  <si>
    <t>R-0113</t>
  </si>
  <si>
    <r>
      <rPr>
        <sz val="10"/>
        <color rgb="FF000000"/>
        <rFont val="微軟正黑體"/>
        <family val="2"/>
        <charset val="136"/>
      </rPr>
      <t>廢棄牡蠣殼</t>
    </r>
  </si>
  <si>
    <t>R-0114</t>
  </si>
  <si>
    <r>
      <rPr>
        <sz val="10"/>
        <color rgb="FF000000"/>
        <rFont val="微軟正黑體"/>
        <family val="2"/>
        <charset val="136"/>
      </rPr>
      <t>果菜殘渣</t>
    </r>
  </si>
  <si>
    <t>R-0116</t>
  </si>
  <si>
    <r>
      <rPr>
        <sz val="10"/>
        <color rgb="FF000000"/>
        <rFont val="微軟正黑體"/>
        <family val="2"/>
        <charset val="136"/>
      </rPr>
      <t>豬毛</t>
    </r>
  </si>
  <si>
    <t>R-0117</t>
  </si>
  <si>
    <r>
      <rPr>
        <sz val="10"/>
        <color rgb="FF000000"/>
        <rFont val="微軟正黑體"/>
        <family val="2"/>
        <charset val="136"/>
      </rPr>
      <t>植物性中藥渣</t>
    </r>
  </si>
  <si>
    <t>R-0119</t>
  </si>
  <si>
    <t>R-0120</t>
  </si>
  <si>
    <t>R-0121</t>
  </si>
  <si>
    <r>
      <rPr>
        <sz val="10"/>
        <color rgb="FF000000"/>
        <rFont val="微軟正黑體"/>
        <family val="2"/>
        <charset val="136"/>
      </rPr>
      <t>花卉殘株及栽培介質</t>
    </r>
  </si>
  <si>
    <t>R-0201</t>
  </si>
  <si>
    <r>
      <rPr>
        <sz val="10"/>
        <color rgb="FF000000"/>
        <rFont val="微軟正黑體"/>
        <family val="2"/>
        <charset val="136"/>
      </rPr>
      <t>廢塑膠</t>
    </r>
  </si>
  <si>
    <t>R-0202</t>
  </si>
  <si>
    <r>
      <rPr>
        <sz val="10"/>
        <color rgb="FF000000"/>
        <rFont val="微軟正黑體"/>
        <family val="2"/>
        <charset val="136"/>
      </rPr>
      <t>廢塑膠容器</t>
    </r>
    <r>
      <rPr>
        <sz val="10"/>
        <color rgb="FF000000"/>
        <rFont val="Times New Roman"/>
        <family val="1"/>
      </rPr>
      <t>(PET)</t>
    </r>
  </si>
  <si>
    <t>R-0203</t>
  </si>
  <si>
    <r>
      <rPr>
        <sz val="10"/>
        <color rgb="FF000000"/>
        <rFont val="微軟正黑體"/>
        <family val="2"/>
        <charset val="136"/>
      </rPr>
      <t>廢塑膠容器</t>
    </r>
    <r>
      <rPr>
        <sz val="10"/>
        <color rgb="FF000000"/>
        <rFont val="Times New Roman"/>
        <family val="1"/>
      </rPr>
      <t>(PVC)</t>
    </r>
  </si>
  <si>
    <t>R-0204</t>
  </si>
  <si>
    <r>
      <rPr>
        <sz val="10"/>
        <color rgb="FF000000"/>
        <rFont val="微軟正黑體"/>
        <family val="2"/>
        <charset val="136"/>
      </rPr>
      <t>廢塑膠容器</t>
    </r>
    <r>
      <rPr>
        <sz val="10"/>
        <color rgb="FF000000"/>
        <rFont val="Times New Roman"/>
        <family val="1"/>
      </rPr>
      <t>(PE)</t>
    </r>
  </si>
  <si>
    <t>R-0205</t>
  </si>
  <si>
    <r>
      <rPr>
        <sz val="10"/>
        <color rgb="FF000000"/>
        <rFont val="微軟正黑體"/>
        <family val="2"/>
        <charset val="136"/>
      </rPr>
      <t>廢塑膠容器</t>
    </r>
    <r>
      <rPr>
        <sz val="10"/>
        <color rgb="FF000000"/>
        <rFont val="Times New Roman"/>
        <family val="1"/>
      </rPr>
      <t>(PP)</t>
    </r>
  </si>
  <si>
    <t>R-0206</t>
  </si>
  <si>
    <r>
      <rPr>
        <sz val="10"/>
        <color rgb="FF000000"/>
        <rFont val="微軟正黑體"/>
        <family val="2"/>
        <charset val="136"/>
      </rPr>
      <t>廢塑膠容器</t>
    </r>
    <r>
      <rPr>
        <sz val="10"/>
        <color rgb="FF000000"/>
        <rFont val="Times New Roman"/>
        <family val="1"/>
      </rPr>
      <t>(PS</t>
    </r>
    <r>
      <rPr>
        <sz val="10"/>
        <color rgb="FF000000"/>
        <rFont val="微軟正黑體"/>
        <family val="2"/>
        <charset val="136"/>
      </rPr>
      <t>發泡</t>
    </r>
    <r>
      <rPr>
        <sz val="10"/>
        <color rgb="FF000000"/>
        <rFont val="Times New Roman"/>
        <family val="1"/>
      </rPr>
      <t>)</t>
    </r>
  </si>
  <si>
    <t>R-0207</t>
  </si>
  <si>
    <r>
      <rPr>
        <sz val="10"/>
        <color rgb="FF000000"/>
        <rFont val="微軟正黑體"/>
        <family val="2"/>
        <charset val="136"/>
      </rPr>
      <t>廢塑膠容器</t>
    </r>
    <r>
      <rPr>
        <sz val="10"/>
        <color rgb="FF000000"/>
        <rFont val="Times New Roman"/>
        <family val="1"/>
      </rPr>
      <t>(PS</t>
    </r>
    <r>
      <rPr>
        <sz val="10"/>
        <color rgb="FF000000"/>
        <rFont val="微軟正黑體"/>
        <family val="2"/>
        <charset val="136"/>
      </rPr>
      <t>未發泡</t>
    </r>
    <r>
      <rPr>
        <sz val="10"/>
        <color rgb="FF000000"/>
        <rFont val="Times New Roman"/>
        <family val="1"/>
      </rPr>
      <t>)</t>
    </r>
  </si>
  <si>
    <t>R-0208</t>
  </si>
  <si>
    <r>
      <rPr>
        <sz val="10"/>
        <color rgb="FF000000"/>
        <rFont val="微軟正黑體"/>
        <family val="2"/>
        <charset val="136"/>
      </rPr>
      <t>廢塑膠容器</t>
    </r>
    <r>
      <rPr>
        <sz val="10"/>
        <color rgb="FF000000"/>
        <rFont val="Times New Roman"/>
        <family val="1"/>
      </rPr>
      <t>(</t>
    </r>
    <r>
      <rPr>
        <sz val="10"/>
        <color rgb="FF000000"/>
        <rFont val="微軟正黑體"/>
        <family val="2"/>
        <charset val="136"/>
      </rPr>
      <t>其他塑膠</t>
    </r>
    <r>
      <rPr>
        <sz val="10"/>
        <color rgb="FF000000"/>
        <rFont val="Times New Roman"/>
        <family val="1"/>
      </rPr>
      <t>)</t>
    </r>
  </si>
  <si>
    <t>R-0210</t>
  </si>
  <si>
    <r>
      <rPr>
        <sz val="10"/>
        <color rgb="FF000000"/>
        <rFont val="微軟正黑體"/>
        <family val="2"/>
        <charset val="136"/>
      </rPr>
      <t>廢壓模膠</t>
    </r>
  </si>
  <si>
    <t>R-0211</t>
  </si>
  <si>
    <r>
      <rPr>
        <sz val="10"/>
        <color rgb="FF000000"/>
        <rFont val="微軟正黑體"/>
        <family val="2"/>
        <charset val="136"/>
      </rPr>
      <t>廢生質塑膠容器</t>
    </r>
  </si>
  <si>
    <t>R-0301</t>
  </si>
  <si>
    <r>
      <rPr>
        <sz val="10"/>
        <color rgb="FF000000"/>
        <rFont val="微軟正黑體"/>
        <family val="2"/>
        <charset val="136"/>
      </rPr>
      <t>廢橡膠</t>
    </r>
  </si>
  <si>
    <t>R-0302</t>
  </si>
  <si>
    <r>
      <rPr>
        <sz val="10"/>
        <color rgb="FF000000"/>
        <rFont val="微軟正黑體"/>
        <family val="2"/>
        <charset val="136"/>
      </rPr>
      <t>廢輪胎</t>
    </r>
  </si>
  <si>
    <t>R-0401</t>
  </si>
  <si>
    <r>
      <rPr>
        <sz val="10"/>
        <color rgb="FF000000"/>
        <rFont val="微軟正黑體"/>
        <family val="2"/>
        <charset val="136"/>
      </rPr>
      <t>廢玻璃</t>
    </r>
  </si>
  <si>
    <t>R-0402</t>
  </si>
  <si>
    <r>
      <rPr>
        <sz val="10"/>
        <color rgb="FF000000"/>
        <rFont val="微軟正黑體"/>
        <family val="2"/>
        <charset val="136"/>
      </rPr>
      <t>廢磚</t>
    </r>
  </si>
  <si>
    <t>R-0403</t>
  </si>
  <si>
    <r>
      <rPr>
        <sz val="10"/>
        <color rgb="FF000000"/>
        <rFont val="微軟正黑體"/>
        <family val="2"/>
        <charset val="136"/>
      </rPr>
      <t>廢陶瓷</t>
    </r>
  </si>
  <si>
    <t>R-0404</t>
  </si>
  <si>
    <r>
      <rPr>
        <sz val="10"/>
        <color rgb="FF000000"/>
        <rFont val="微軟正黑體"/>
        <family val="2"/>
        <charset val="136"/>
      </rPr>
      <t>廢白土</t>
    </r>
  </si>
  <si>
    <t>R-0405</t>
  </si>
  <si>
    <r>
      <rPr>
        <sz val="10"/>
        <color rgb="FF000000"/>
        <rFont val="微軟正黑體"/>
        <family val="2"/>
        <charset val="136"/>
      </rPr>
      <t>廢矽藻土</t>
    </r>
  </si>
  <si>
    <t>R-0406</t>
  </si>
  <si>
    <r>
      <rPr>
        <sz val="10"/>
        <color rgb="FF000000"/>
        <rFont val="微軟正黑體"/>
        <family val="2"/>
        <charset val="136"/>
      </rPr>
      <t>廢瓦</t>
    </r>
  </si>
  <si>
    <t>R-0407</t>
  </si>
  <si>
    <r>
      <rPr>
        <sz val="10"/>
        <color rgb="FF000000"/>
        <rFont val="微軟正黑體"/>
        <family val="2"/>
        <charset val="136"/>
      </rPr>
      <t>廢玻璃容器</t>
    </r>
  </si>
  <si>
    <t>R-0408</t>
  </si>
  <si>
    <r>
      <rPr>
        <sz val="10"/>
        <color rgb="FF000000"/>
        <rFont val="微軟正黑體"/>
        <family val="2"/>
        <charset val="136"/>
      </rPr>
      <t>廢石膏模</t>
    </r>
  </si>
  <si>
    <t>R-0409</t>
  </si>
  <si>
    <r>
      <rPr>
        <sz val="10"/>
        <color rgb="FF000000"/>
        <rFont val="微軟正黑體"/>
        <family val="2"/>
        <charset val="136"/>
      </rPr>
      <t>含樹脂玻璃纖維布廢料</t>
    </r>
  </si>
  <si>
    <t>R-0410</t>
  </si>
  <si>
    <r>
      <rPr>
        <sz val="10"/>
        <color rgb="FF000000"/>
        <rFont val="微軟正黑體"/>
        <family val="2"/>
        <charset val="136"/>
      </rPr>
      <t>廢矽酸鈣板</t>
    </r>
  </si>
  <si>
    <t>R-0411</t>
  </si>
  <si>
    <r>
      <rPr>
        <sz val="10"/>
        <color rgb="FF000000"/>
        <rFont val="微軟正黑體"/>
        <family val="2"/>
        <charset val="136"/>
      </rPr>
      <t>廢石膏板</t>
    </r>
  </si>
  <si>
    <t>R-0502</t>
  </si>
  <si>
    <r>
      <rPr>
        <sz val="10"/>
        <color rgb="FF000000"/>
        <rFont val="微軟正黑體"/>
        <family val="2"/>
        <charset val="136"/>
      </rPr>
      <t>石材廢料</t>
    </r>
    <r>
      <rPr>
        <sz val="10"/>
        <color rgb="FF000000"/>
        <rFont val="Times New Roman"/>
        <family val="1"/>
      </rPr>
      <t>(</t>
    </r>
    <r>
      <rPr>
        <sz val="10"/>
        <color rgb="FF000000"/>
        <rFont val="微軟正黑體"/>
        <family val="2"/>
        <charset val="136"/>
      </rPr>
      <t>板、塊</t>
    </r>
    <r>
      <rPr>
        <sz val="10"/>
        <color rgb="FF000000"/>
        <rFont val="Times New Roman"/>
        <family val="1"/>
      </rPr>
      <t>)</t>
    </r>
  </si>
  <si>
    <t>R-0503</t>
  </si>
  <si>
    <r>
      <rPr>
        <sz val="10"/>
        <color rgb="FF000000"/>
        <rFont val="微軟正黑體"/>
        <family val="2"/>
        <charset val="136"/>
      </rPr>
      <t>營建混合物</t>
    </r>
  </si>
  <si>
    <t>R-0504</t>
  </si>
  <si>
    <r>
      <rPr>
        <sz val="10"/>
        <color rgb="FF000000"/>
        <rFont val="微軟正黑體"/>
        <family val="2"/>
        <charset val="136"/>
      </rPr>
      <t>廢水泥電桿</t>
    </r>
  </si>
  <si>
    <t>R-0601</t>
  </si>
  <si>
    <t>R-0602</t>
  </si>
  <si>
    <r>
      <rPr>
        <sz val="10"/>
        <color rgb="FF000000"/>
        <rFont val="微軟正黑體"/>
        <family val="2"/>
        <charset val="136"/>
      </rPr>
      <t>廢鋁箔包</t>
    </r>
  </si>
  <si>
    <t>R-0603</t>
  </si>
  <si>
    <r>
      <rPr>
        <sz val="10"/>
        <color rgb="FF000000"/>
        <rFont val="微軟正黑體"/>
        <family val="2"/>
        <charset val="136"/>
      </rPr>
      <t>廢紙容器</t>
    </r>
  </si>
  <si>
    <t>R-0701</t>
  </si>
  <si>
    <r>
      <rPr>
        <sz val="10"/>
        <color rgb="FF000000"/>
        <rFont val="微軟正黑體"/>
        <family val="2"/>
        <charset val="136"/>
      </rPr>
      <t>廢木材</t>
    </r>
  </si>
  <si>
    <t>R-0801</t>
  </si>
  <si>
    <r>
      <rPr>
        <sz val="10"/>
        <color rgb="FF000000"/>
        <rFont val="微軟正黑體"/>
        <family val="2"/>
        <charset val="136"/>
      </rPr>
      <t>廢人造纖維</t>
    </r>
  </si>
  <si>
    <t>R-0802</t>
  </si>
  <si>
    <r>
      <rPr>
        <sz val="10"/>
        <color rgb="FF000000"/>
        <rFont val="微軟正黑體"/>
        <family val="2"/>
        <charset val="136"/>
      </rPr>
      <t>紡織殘料</t>
    </r>
  </si>
  <si>
    <t>R-0901</t>
  </si>
  <si>
    <r>
      <rPr>
        <sz val="10"/>
        <color rgb="FF000000"/>
        <rFont val="微軟正黑體"/>
        <family val="2"/>
        <charset val="136"/>
      </rPr>
      <t>製糖濾泥</t>
    </r>
  </si>
  <si>
    <t>R-0902</t>
  </si>
  <si>
    <r>
      <rPr>
        <sz val="10"/>
        <color rgb="FF000000"/>
        <rFont val="微軟正黑體"/>
        <family val="2"/>
        <charset val="136"/>
      </rPr>
      <t>食品加工污泥</t>
    </r>
  </si>
  <si>
    <t>R-0903</t>
  </si>
  <si>
    <r>
      <rPr>
        <sz val="10"/>
        <color rgb="FF000000"/>
        <rFont val="微軟正黑體"/>
        <family val="2"/>
        <charset val="136"/>
      </rPr>
      <t>釀酒污泥</t>
    </r>
  </si>
  <si>
    <t>R-0904</t>
  </si>
  <si>
    <r>
      <rPr>
        <sz val="10"/>
        <color rgb="FF000000"/>
        <rFont val="微軟正黑體"/>
        <family val="2"/>
        <charset val="136"/>
      </rPr>
      <t>漿紙污泥</t>
    </r>
  </si>
  <si>
    <t>R-0906</t>
  </si>
  <si>
    <r>
      <rPr>
        <sz val="10"/>
        <color rgb="FF000000"/>
        <rFont val="微軟正黑體"/>
        <family val="2"/>
        <charset val="136"/>
      </rPr>
      <t>紡織污泥</t>
    </r>
  </si>
  <si>
    <t>R-0907</t>
  </si>
  <si>
    <r>
      <rPr>
        <sz val="10"/>
        <color rgb="FF000000"/>
        <rFont val="微軟正黑體"/>
        <family val="2"/>
        <charset val="136"/>
      </rPr>
      <t>石材污泥</t>
    </r>
  </si>
  <si>
    <t>R-0908</t>
  </si>
  <si>
    <r>
      <rPr>
        <sz val="10"/>
        <color rgb="FF000000"/>
        <rFont val="微軟正黑體"/>
        <family val="2"/>
        <charset val="136"/>
      </rPr>
      <t>農業污泥</t>
    </r>
  </si>
  <si>
    <t>R-0909</t>
  </si>
  <si>
    <r>
      <rPr>
        <sz val="10"/>
        <color rgb="FF000000"/>
        <rFont val="微軟正黑體"/>
        <family val="2"/>
        <charset val="136"/>
      </rPr>
      <t>淨水污泥</t>
    </r>
  </si>
  <si>
    <t>R-0910</t>
  </si>
  <si>
    <r>
      <rPr>
        <sz val="10"/>
        <color rgb="FF000000"/>
        <rFont val="微軟正黑體"/>
        <family val="2"/>
        <charset val="136"/>
      </rPr>
      <t>氟化鈣污泥</t>
    </r>
  </si>
  <si>
    <t>R-0911</t>
  </si>
  <si>
    <r>
      <rPr>
        <sz val="10"/>
        <color rgb="FF000000"/>
        <rFont val="微軟正黑體"/>
        <family val="2"/>
        <charset val="136"/>
      </rPr>
      <t>石英磚研磨污泥</t>
    </r>
  </si>
  <si>
    <t>R-0912</t>
  </si>
  <si>
    <r>
      <rPr>
        <sz val="10"/>
        <color rgb="FF000000"/>
        <rFont val="微軟正黑體"/>
        <family val="2"/>
        <charset val="136"/>
      </rPr>
      <t>脫硫無機性污泥</t>
    </r>
  </si>
  <si>
    <t>R-1001</t>
  </si>
  <si>
    <r>
      <rPr>
        <sz val="10"/>
        <color rgb="FF000000"/>
        <rFont val="微軟正黑體"/>
        <family val="2"/>
        <charset val="136"/>
      </rPr>
      <t>燃油鍋爐集塵灰</t>
    </r>
  </si>
  <si>
    <t>R-1002</t>
  </si>
  <si>
    <r>
      <rPr>
        <sz val="10"/>
        <color rgb="FF000000"/>
        <rFont val="微軟正黑體"/>
        <family val="2"/>
        <charset val="136"/>
      </rPr>
      <t>鋁二級冶煉程序集塵灰</t>
    </r>
  </si>
  <si>
    <t>R-1101</t>
  </si>
  <si>
    <r>
      <rPr>
        <sz val="10"/>
        <color rgb="FF000000"/>
        <rFont val="微軟正黑體"/>
        <family val="2"/>
        <charset val="136"/>
      </rPr>
      <t>煤灰</t>
    </r>
  </si>
  <si>
    <t>R-1102</t>
  </si>
  <si>
    <r>
      <rPr>
        <sz val="10"/>
        <color rgb="FF000000"/>
        <rFont val="微軟正黑體"/>
        <family val="2"/>
        <charset val="136"/>
      </rPr>
      <t>蔗渣煙爐灰</t>
    </r>
  </si>
  <si>
    <t>R-1103</t>
  </si>
  <si>
    <r>
      <rPr>
        <sz val="10"/>
        <color rgb="FF000000"/>
        <rFont val="微軟正黑體"/>
        <family val="2"/>
        <charset val="136"/>
      </rPr>
      <t>鈷錳塵灰</t>
    </r>
  </si>
  <si>
    <t>R-1104</t>
  </si>
  <si>
    <r>
      <rPr>
        <sz val="10"/>
        <color rgb="FF000000"/>
        <rFont val="微軟正黑體"/>
        <family val="2"/>
        <charset val="136"/>
      </rPr>
      <t>潛弧銲渣</t>
    </r>
  </si>
  <si>
    <t>R-1105</t>
  </si>
  <si>
    <r>
      <rPr>
        <sz val="10"/>
        <color rgb="FF000000"/>
        <rFont val="微軟正黑體"/>
        <family val="2"/>
        <charset val="136"/>
      </rPr>
      <t>垃圾焚化廠焚化底渣</t>
    </r>
  </si>
  <si>
    <t>R-1106</t>
  </si>
  <si>
    <r>
      <rPr>
        <sz val="10"/>
        <color rgb="FF000000"/>
        <rFont val="微軟正黑體"/>
        <family val="2"/>
        <charset val="136"/>
      </rPr>
      <t>燃煤飛灰</t>
    </r>
  </si>
  <si>
    <t>R-1107</t>
  </si>
  <si>
    <r>
      <rPr>
        <sz val="10"/>
        <color rgb="FF000000"/>
        <rFont val="微軟正黑體"/>
        <family val="2"/>
        <charset val="136"/>
      </rPr>
      <t>燃煤底灰</t>
    </r>
    <r>
      <rPr>
        <sz val="10"/>
        <color rgb="FF000000"/>
        <rFont val="Times New Roman"/>
        <family val="1"/>
      </rPr>
      <t>(</t>
    </r>
    <r>
      <rPr>
        <sz val="10"/>
        <color rgb="FF000000"/>
        <rFont val="微軟正黑體"/>
        <family val="2"/>
        <charset val="136"/>
      </rPr>
      <t>或含燃煤飛灰之底灰</t>
    </r>
    <r>
      <rPr>
        <sz val="10"/>
        <color rgb="FF000000"/>
        <rFont val="Times New Roman"/>
        <family val="1"/>
      </rPr>
      <t>)</t>
    </r>
  </si>
  <si>
    <t>R-1108</t>
  </si>
  <si>
    <r>
      <rPr>
        <sz val="10"/>
        <color rgb="FF000000"/>
        <rFont val="微軟正黑體"/>
        <family val="2"/>
        <charset val="136"/>
      </rPr>
      <t>混燒煤灰</t>
    </r>
  </si>
  <si>
    <t>R-1201</t>
  </si>
  <si>
    <r>
      <rPr>
        <sz val="10"/>
        <color rgb="FF000000"/>
        <rFont val="微軟正黑體"/>
        <family val="2"/>
        <charset val="136"/>
      </rPr>
      <t>廢鑄砂</t>
    </r>
  </si>
  <si>
    <t>R-1203</t>
  </si>
  <si>
    <r>
      <rPr>
        <sz val="10"/>
        <color rgb="FF000000"/>
        <rFont val="微軟正黑體"/>
        <family val="2"/>
        <charset val="136"/>
      </rPr>
      <t>電弧爐煉鋼爐碴</t>
    </r>
    <r>
      <rPr>
        <sz val="10"/>
        <color rgb="FF000000"/>
        <rFont val="Times New Roman"/>
        <family val="1"/>
      </rPr>
      <t>(</t>
    </r>
    <r>
      <rPr>
        <sz val="10"/>
        <color rgb="FF000000"/>
        <rFont val="微軟正黑體"/>
        <family val="2"/>
        <charset val="136"/>
      </rPr>
      <t>石</t>
    </r>
    <r>
      <rPr>
        <sz val="10"/>
        <color rgb="FF000000"/>
        <rFont val="Times New Roman"/>
        <family val="1"/>
      </rPr>
      <t>)</t>
    </r>
  </si>
  <si>
    <t>R-1204</t>
  </si>
  <si>
    <r>
      <rPr>
        <sz val="10"/>
        <color rgb="FF000000"/>
        <rFont val="微軟正黑體"/>
        <family val="2"/>
        <charset val="136"/>
      </rPr>
      <t>感應電爐爐碴</t>
    </r>
    <r>
      <rPr>
        <sz val="10"/>
        <color rgb="FF000000"/>
        <rFont val="Times New Roman"/>
        <family val="1"/>
      </rPr>
      <t>(</t>
    </r>
    <r>
      <rPr>
        <sz val="10"/>
        <color rgb="FF000000"/>
        <rFont val="微軟正黑體"/>
        <family val="2"/>
        <charset val="136"/>
      </rPr>
      <t>石</t>
    </r>
    <r>
      <rPr>
        <sz val="10"/>
        <color rgb="FF000000"/>
        <rFont val="Times New Roman"/>
        <family val="1"/>
      </rPr>
      <t>)</t>
    </r>
  </si>
  <si>
    <t>R-1205</t>
  </si>
  <si>
    <r>
      <rPr>
        <sz val="10"/>
        <color rgb="FF000000"/>
        <rFont val="微軟正黑體"/>
        <family val="2"/>
        <charset val="136"/>
      </rPr>
      <t>化鐵爐爐碴</t>
    </r>
    <r>
      <rPr>
        <sz val="10"/>
        <color rgb="FF000000"/>
        <rFont val="Times New Roman"/>
        <family val="1"/>
      </rPr>
      <t>(</t>
    </r>
    <r>
      <rPr>
        <sz val="10"/>
        <color rgb="FF000000"/>
        <rFont val="微軟正黑體"/>
        <family val="2"/>
        <charset val="136"/>
      </rPr>
      <t>石</t>
    </r>
    <r>
      <rPr>
        <sz val="10"/>
        <color rgb="FF000000"/>
        <rFont val="Times New Roman"/>
        <family val="1"/>
      </rPr>
      <t>)</t>
    </r>
  </si>
  <si>
    <t>R-1206</t>
  </si>
  <si>
    <r>
      <rPr>
        <sz val="10"/>
        <color rgb="FF000000"/>
        <rFont val="微軟正黑體"/>
        <family val="2"/>
        <charset val="136"/>
      </rPr>
      <t>高爐礦泥、轉爐礦泥及熱軋礦泥</t>
    </r>
  </si>
  <si>
    <t>R-1207</t>
  </si>
  <si>
    <r>
      <rPr>
        <sz val="10"/>
        <color rgb="FF000000"/>
        <rFont val="微軟正黑體"/>
        <family val="2"/>
        <charset val="136"/>
      </rPr>
      <t>旋轉窯爐碴（石）</t>
    </r>
  </si>
  <si>
    <t>R-1208</t>
  </si>
  <si>
    <r>
      <rPr>
        <sz val="10"/>
        <color rgb="FF000000"/>
        <rFont val="微軟正黑體"/>
        <family val="2"/>
        <charset val="136"/>
      </rPr>
      <t>淨水軟化碳酸鈣結晶</t>
    </r>
  </si>
  <si>
    <t>R-1209</t>
  </si>
  <si>
    <r>
      <rPr>
        <sz val="10"/>
        <color rgb="FF000000"/>
        <rFont val="微軟正黑體"/>
        <family val="2"/>
        <charset val="136"/>
      </rPr>
      <t>電弧爐煉鋼爐氧化碴</t>
    </r>
    <r>
      <rPr>
        <sz val="10"/>
        <color rgb="FF000000"/>
        <rFont val="Times New Roman"/>
        <family val="1"/>
      </rPr>
      <t>(</t>
    </r>
    <r>
      <rPr>
        <sz val="10"/>
        <color rgb="FF000000"/>
        <rFont val="微軟正黑體"/>
        <family val="2"/>
        <charset val="136"/>
      </rPr>
      <t>石</t>
    </r>
    <r>
      <rPr>
        <sz val="10"/>
        <color rgb="FF000000"/>
        <rFont val="Times New Roman"/>
        <family val="1"/>
      </rPr>
      <t>)</t>
    </r>
  </si>
  <si>
    <t>R-1210</t>
  </si>
  <si>
    <r>
      <rPr>
        <sz val="10"/>
        <color rgb="FF000000"/>
        <rFont val="微軟正黑體"/>
        <family val="2"/>
        <charset val="136"/>
      </rPr>
      <t>電弧爐煉鋼爐還原碴</t>
    </r>
    <r>
      <rPr>
        <sz val="10"/>
        <color rgb="FF000000"/>
        <rFont val="Times New Roman"/>
        <family val="1"/>
      </rPr>
      <t>(</t>
    </r>
    <r>
      <rPr>
        <sz val="10"/>
        <color rgb="FF000000"/>
        <rFont val="微軟正黑體"/>
        <family val="2"/>
        <charset val="136"/>
      </rPr>
      <t>石</t>
    </r>
    <r>
      <rPr>
        <sz val="10"/>
        <color rgb="FF000000"/>
        <rFont val="Times New Roman"/>
        <family val="1"/>
      </rPr>
      <t>)</t>
    </r>
  </si>
  <si>
    <t>R-1301</t>
  </si>
  <si>
    <r>
      <rPr>
        <sz val="10"/>
        <color rgb="FF000000"/>
        <rFont val="微軟正黑體"/>
        <family val="2"/>
        <charset val="136"/>
      </rPr>
      <t>廢鐵</t>
    </r>
  </si>
  <si>
    <t>R-1302</t>
  </si>
  <si>
    <r>
      <rPr>
        <sz val="10"/>
        <color rgb="FF000000"/>
        <rFont val="微軟正黑體"/>
        <family val="2"/>
        <charset val="136"/>
      </rPr>
      <t>廢銅</t>
    </r>
  </si>
  <si>
    <t>R-1303</t>
  </si>
  <si>
    <r>
      <rPr>
        <sz val="10"/>
        <color rgb="FF000000"/>
        <rFont val="微軟正黑體"/>
        <family val="2"/>
        <charset val="136"/>
      </rPr>
      <t>廢鋅</t>
    </r>
  </si>
  <si>
    <t>R-1304</t>
  </si>
  <si>
    <r>
      <rPr>
        <sz val="10"/>
        <color rgb="FF000000"/>
        <rFont val="微軟正黑體"/>
        <family val="2"/>
        <charset val="136"/>
      </rPr>
      <t>廢鋁</t>
    </r>
  </si>
  <si>
    <t>R-1305</t>
  </si>
  <si>
    <r>
      <rPr>
        <sz val="10"/>
        <color rgb="FF000000"/>
        <rFont val="微軟正黑體"/>
        <family val="2"/>
        <charset val="136"/>
      </rPr>
      <t>廢錫</t>
    </r>
  </si>
  <si>
    <t>R-1306</t>
  </si>
  <si>
    <r>
      <rPr>
        <sz val="10"/>
        <color rgb="FF000000"/>
        <rFont val="微軟正黑體"/>
        <family val="2"/>
        <charset val="136"/>
      </rPr>
      <t>廢鐵容器</t>
    </r>
  </si>
  <si>
    <t>R-1307</t>
  </si>
  <si>
    <r>
      <rPr>
        <sz val="10"/>
        <color rgb="FF000000"/>
        <rFont val="微軟正黑體"/>
        <family val="2"/>
        <charset val="136"/>
      </rPr>
      <t>廢鋁容器</t>
    </r>
  </si>
  <si>
    <t>R-1308</t>
  </si>
  <si>
    <r>
      <rPr>
        <sz val="10"/>
        <color rgb="FF000000"/>
        <rFont val="微軟正黑體"/>
        <family val="2"/>
        <charset val="136"/>
      </rPr>
      <t>廢金屬（容器）</t>
    </r>
  </si>
  <si>
    <t>R-1309</t>
  </si>
  <si>
    <r>
      <rPr>
        <sz val="10"/>
        <color rgb="FF000000"/>
        <rFont val="微軟正黑體"/>
        <family val="2"/>
        <charset val="136"/>
      </rPr>
      <t>廢牙冠</t>
    </r>
  </si>
  <si>
    <t>R-1401</t>
  </si>
  <si>
    <r>
      <rPr>
        <sz val="10"/>
        <color rgb="FF000000"/>
        <rFont val="微軟正黑體"/>
        <family val="2"/>
        <charset val="136"/>
      </rPr>
      <t>廢鈷錳觸媒</t>
    </r>
  </si>
  <si>
    <t>R-1402</t>
  </si>
  <si>
    <r>
      <rPr>
        <sz val="10"/>
        <color rgb="FF000000"/>
        <rFont val="微軟正黑體"/>
        <family val="2"/>
        <charset val="136"/>
      </rPr>
      <t>廢沸石觸媒</t>
    </r>
  </si>
  <si>
    <t>R-1501</t>
  </si>
  <si>
    <r>
      <rPr>
        <sz val="10"/>
        <color rgb="FF000000"/>
        <rFont val="微軟正黑體"/>
        <family val="2"/>
        <charset val="136"/>
      </rPr>
      <t>廢光阻剝離液</t>
    </r>
  </si>
  <si>
    <t>R-1502</t>
  </si>
  <si>
    <r>
      <rPr>
        <sz val="10"/>
        <color rgb="FF000000"/>
        <rFont val="微軟正黑體"/>
        <family val="2"/>
        <charset val="136"/>
      </rPr>
      <t>混合廢溶劑</t>
    </r>
  </si>
  <si>
    <t>R-1701</t>
  </si>
  <si>
    <r>
      <rPr>
        <sz val="10"/>
        <color rgb="FF000000"/>
        <rFont val="微軟正黑體"/>
        <family val="2"/>
        <charset val="136"/>
      </rPr>
      <t>廢潤滑油（含廢機油）</t>
    </r>
  </si>
  <si>
    <t>R-1702</t>
  </si>
  <si>
    <t>R-1703</t>
  </si>
  <si>
    <r>
      <rPr>
        <sz val="10"/>
        <color rgb="FF000000"/>
        <rFont val="微軟正黑體"/>
        <family val="2"/>
        <charset val="136"/>
      </rPr>
      <t>廢潤滑油</t>
    </r>
    <r>
      <rPr>
        <sz val="10"/>
        <color rgb="FF000000"/>
        <rFont val="Times New Roman"/>
        <family val="1"/>
      </rPr>
      <t>(</t>
    </r>
    <r>
      <rPr>
        <sz val="10"/>
        <color rgb="FF000000"/>
        <rFont val="微軟正黑體"/>
        <family val="2"/>
        <charset val="136"/>
      </rPr>
      <t>含廢機油</t>
    </r>
    <r>
      <rPr>
        <sz val="10"/>
        <color rgb="FF000000"/>
        <rFont val="Times New Roman"/>
        <family val="1"/>
      </rPr>
      <t>)</t>
    </r>
  </si>
  <si>
    <t>R-1901</t>
  </si>
  <si>
    <r>
      <rPr>
        <sz val="10"/>
        <color rgb="FF000000"/>
        <rFont val="微軟正黑體"/>
        <family val="2"/>
        <charset val="136"/>
      </rPr>
      <t>廢冷暖氣機</t>
    </r>
  </si>
  <si>
    <t>R-1902</t>
  </si>
  <si>
    <r>
      <rPr>
        <sz val="10"/>
        <color rgb="FF000000"/>
        <rFont val="微軟正黑體"/>
        <family val="2"/>
        <charset val="136"/>
      </rPr>
      <t>廢電冰箱</t>
    </r>
  </si>
  <si>
    <t>R-1903</t>
  </si>
  <si>
    <r>
      <rPr>
        <sz val="10"/>
        <color rgb="FF000000"/>
        <rFont val="微軟正黑體"/>
        <family val="2"/>
        <charset val="136"/>
      </rPr>
      <t>廢電視機</t>
    </r>
  </si>
  <si>
    <t>R-1904</t>
  </si>
  <si>
    <r>
      <rPr>
        <sz val="10"/>
        <color rgb="FF000000"/>
        <rFont val="微軟正黑體"/>
        <family val="2"/>
        <charset val="136"/>
      </rPr>
      <t>廢洗衣機</t>
    </r>
  </si>
  <si>
    <t>R-1905</t>
  </si>
  <si>
    <r>
      <rPr>
        <sz val="10"/>
        <color rgb="FF000000"/>
        <rFont val="微軟正黑體"/>
        <family val="2"/>
        <charset val="136"/>
      </rPr>
      <t>廢筆記型電腦</t>
    </r>
  </si>
  <si>
    <t>R-1906</t>
  </si>
  <si>
    <r>
      <rPr>
        <sz val="10"/>
        <color rgb="FF000000"/>
        <rFont val="微軟正黑體"/>
        <family val="2"/>
        <charset val="136"/>
      </rPr>
      <t>廢印表機</t>
    </r>
  </si>
  <si>
    <t>R-1907</t>
  </si>
  <si>
    <r>
      <rPr>
        <sz val="10"/>
        <color rgb="FF000000"/>
        <rFont val="微軟正黑體"/>
        <family val="2"/>
        <charset val="136"/>
      </rPr>
      <t>廢監視器</t>
    </r>
  </si>
  <si>
    <t>R-1908</t>
  </si>
  <si>
    <r>
      <rPr>
        <sz val="10"/>
        <color rgb="FF000000"/>
        <rFont val="微軟正黑體"/>
        <family val="2"/>
        <charset val="136"/>
      </rPr>
      <t>其他資訊產品廢棄物</t>
    </r>
    <r>
      <rPr>
        <sz val="10"/>
        <color rgb="FF000000"/>
        <rFont val="Times New Roman"/>
        <family val="1"/>
      </rPr>
      <t>(</t>
    </r>
    <r>
      <rPr>
        <sz val="10"/>
        <color rgb="FF000000"/>
        <rFont val="微軟正黑體"/>
        <family val="2"/>
        <charset val="136"/>
      </rPr>
      <t>主機板、硬式磁碟機、電源器、機殼、鍵盤等</t>
    </r>
    <r>
      <rPr>
        <sz val="10"/>
        <color rgb="FF000000"/>
        <rFont val="Times New Roman"/>
        <family val="1"/>
      </rPr>
      <t>)</t>
    </r>
  </si>
  <si>
    <t>R-1909</t>
  </si>
  <si>
    <r>
      <rPr>
        <sz val="10"/>
        <color rgb="FF000000"/>
        <rFont val="微軟正黑體"/>
        <family val="2"/>
        <charset val="136"/>
      </rPr>
      <t>廢電風扇</t>
    </r>
  </si>
  <si>
    <t>R-2101</t>
  </si>
  <si>
    <r>
      <rPr>
        <sz val="10"/>
        <color rgb="FF000000"/>
        <rFont val="微軟正黑體"/>
        <family val="2"/>
        <charset val="136"/>
      </rPr>
      <t>廢棄尖銳器具</t>
    </r>
  </si>
  <si>
    <t>R-2201</t>
  </si>
  <si>
    <r>
      <rPr>
        <sz val="10"/>
        <color rgb="FF000000"/>
        <rFont val="微軟正黑體"/>
        <family val="2"/>
        <charset val="136"/>
      </rPr>
      <t>廢攝影膠片（卷）</t>
    </r>
  </si>
  <si>
    <t>R-2401</t>
  </si>
  <si>
    <r>
      <rPr>
        <sz val="10"/>
        <color rgb="FF000000"/>
        <rFont val="微軟正黑體"/>
        <family val="2"/>
        <charset val="136"/>
      </rPr>
      <t>菇類培植廢棄包</t>
    </r>
  </si>
  <si>
    <t>R-2402</t>
  </si>
  <si>
    <r>
      <rPr>
        <sz val="10"/>
        <color rgb="FF000000"/>
        <rFont val="微軟正黑體"/>
        <family val="2"/>
        <charset val="136"/>
      </rPr>
      <t>廢汽車</t>
    </r>
  </si>
  <si>
    <t>R-2403</t>
  </si>
  <si>
    <r>
      <rPr>
        <sz val="10"/>
        <color rgb="FF000000"/>
        <rFont val="微軟正黑體"/>
        <family val="2"/>
        <charset val="136"/>
      </rPr>
      <t>廢機車</t>
    </r>
  </si>
  <si>
    <t>R-2404</t>
  </si>
  <si>
    <r>
      <rPr>
        <sz val="10"/>
        <color rgb="FF000000"/>
        <rFont val="微軟正黑體"/>
        <family val="2"/>
        <charset val="136"/>
      </rPr>
      <t>廢乾電池</t>
    </r>
  </si>
  <si>
    <t>R-2405</t>
  </si>
  <si>
    <r>
      <rPr>
        <sz val="10"/>
        <color rgb="FF000000"/>
        <rFont val="微軟正黑體"/>
        <family val="2"/>
        <charset val="136"/>
      </rPr>
      <t>廢照明光源</t>
    </r>
  </si>
  <si>
    <t>R-2406</t>
  </si>
  <si>
    <r>
      <rPr>
        <sz val="10"/>
        <color rgb="FF000000"/>
        <rFont val="微軟正黑體"/>
        <family val="2"/>
        <charset val="136"/>
      </rPr>
      <t>廢農藥容器</t>
    </r>
  </si>
  <si>
    <t>R-2407</t>
  </si>
  <si>
    <r>
      <rPr>
        <sz val="10"/>
        <color rgb="FF000000"/>
        <rFont val="微軟正黑體"/>
        <family val="2"/>
        <charset val="136"/>
      </rPr>
      <t>廢鉛蓄電池</t>
    </r>
  </si>
  <si>
    <t>R-2408</t>
  </si>
  <si>
    <t>R-2409</t>
  </si>
  <si>
    <r>
      <rPr>
        <sz val="10"/>
        <color rgb="FF000000"/>
        <rFont val="微軟正黑體"/>
        <family val="2"/>
        <charset val="136"/>
      </rPr>
      <t>廢樹脂砂輪</t>
    </r>
  </si>
  <si>
    <t>R-2410</t>
  </si>
  <si>
    <r>
      <rPr>
        <sz val="10"/>
        <color rgb="FF000000"/>
        <rFont val="微軟正黑體"/>
        <family val="2"/>
        <charset val="136"/>
      </rPr>
      <t>廢噴砂</t>
    </r>
  </si>
  <si>
    <t>R-2411</t>
  </si>
  <si>
    <r>
      <rPr>
        <sz val="10"/>
        <color rgb="FF000000"/>
        <rFont val="微軟正黑體"/>
        <family val="2"/>
        <charset val="136"/>
      </rPr>
      <t>廢矽晶</t>
    </r>
  </si>
  <si>
    <t>R-2412</t>
  </si>
  <si>
    <t>R-2501</t>
  </si>
  <si>
    <r>
      <rPr>
        <sz val="10"/>
        <color rgb="FF000000"/>
        <rFont val="微軟正黑體"/>
        <family val="2"/>
        <charset val="136"/>
      </rPr>
      <t>廢酸性蝕刻液</t>
    </r>
  </si>
  <si>
    <t>R-2502</t>
  </si>
  <si>
    <r>
      <rPr>
        <sz val="10"/>
        <color rgb="FF000000"/>
        <rFont val="微軟正黑體"/>
        <family val="2"/>
        <charset val="136"/>
      </rPr>
      <t>廢酸洗液</t>
    </r>
  </si>
  <si>
    <t>R-2503</t>
  </si>
  <si>
    <r>
      <rPr>
        <sz val="10"/>
        <color rgb="FF000000"/>
        <rFont val="微軟正黑體"/>
        <family val="2"/>
        <charset val="136"/>
      </rPr>
      <t>二甲基甲醯胺（</t>
    </r>
    <r>
      <rPr>
        <sz val="10"/>
        <color rgb="FF000000"/>
        <rFont val="Times New Roman"/>
        <family val="1"/>
      </rPr>
      <t>DMF</t>
    </r>
    <r>
      <rPr>
        <sz val="10"/>
        <color rgb="FF000000"/>
        <rFont val="微軟正黑體"/>
        <family val="2"/>
        <charset val="136"/>
      </rPr>
      <t>）粗液</t>
    </r>
  </si>
  <si>
    <t>R-2504</t>
  </si>
  <si>
    <r>
      <rPr>
        <sz val="10"/>
        <color rgb="FF000000"/>
        <rFont val="微軟正黑體"/>
        <family val="2"/>
        <charset val="136"/>
      </rPr>
      <t>廢顯</t>
    </r>
    <r>
      <rPr>
        <sz val="10"/>
        <color rgb="FF000000"/>
        <rFont val="Times New Roman"/>
        <family val="1"/>
      </rPr>
      <t>/</t>
    </r>
    <r>
      <rPr>
        <sz val="10"/>
        <color rgb="FF000000"/>
        <rFont val="微軟正黑體"/>
        <family val="2"/>
        <charset val="136"/>
      </rPr>
      <t>定影液</t>
    </r>
  </si>
  <si>
    <t>R-2505</t>
  </si>
  <si>
    <t>R-2506</t>
  </si>
  <si>
    <r>
      <rPr>
        <sz val="10"/>
        <color rgb="FF000000"/>
        <rFont val="微軟正黑體"/>
        <family val="2"/>
        <charset val="136"/>
      </rPr>
      <t>有害混合廢溶劑</t>
    </r>
  </si>
  <si>
    <t>S-0101</t>
  </si>
  <si>
    <r>
      <rPr>
        <sz val="10"/>
        <color rgb="FF000000"/>
        <rFont val="微軟正黑體"/>
        <family val="2"/>
        <charset val="136"/>
      </rPr>
      <t>含砷污染土壤</t>
    </r>
  </si>
  <si>
    <t>S-0102</t>
  </si>
  <si>
    <r>
      <rPr>
        <sz val="10"/>
        <color rgb="FF000000"/>
        <rFont val="微軟正黑體"/>
        <family val="2"/>
        <charset val="136"/>
      </rPr>
      <t>含鎘污染土壤</t>
    </r>
  </si>
  <si>
    <t>S-0103</t>
  </si>
  <si>
    <r>
      <rPr>
        <sz val="10"/>
        <color rgb="FF000000"/>
        <rFont val="微軟正黑體"/>
        <family val="2"/>
        <charset val="136"/>
      </rPr>
      <t>含鉻污染土壤</t>
    </r>
  </si>
  <si>
    <t>S-0104</t>
  </si>
  <si>
    <r>
      <rPr>
        <sz val="10"/>
        <color rgb="FF000000"/>
        <rFont val="微軟正黑體"/>
        <family val="2"/>
        <charset val="136"/>
      </rPr>
      <t>含銅污染土壤</t>
    </r>
  </si>
  <si>
    <t>S-0105</t>
  </si>
  <si>
    <r>
      <rPr>
        <sz val="10"/>
        <color rgb="FF000000"/>
        <rFont val="微軟正黑體"/>
        <family val="2"/>
        <charset val="136"/>
      </rPr>
      <t>含汞污染土壤</t>
    </r>
  </si>
  <si>
    <t>S-0106</t>
  </si>
  <si>
    <r>
      <rPr>
        <sz val="10"/>
        <color rgb="FF000000"/>
        <rFont val="微軟正黑體"/>
        <family val="2"/>
        <charset val="136"/>
      </rPr>
      <t>含鎳污染土壤</t>
    </r>
  </si>
  <si>
    <t>S-0107</t>
  </si>
  <si>
    <r>
      <rPr>
        <sz val="10"/>
        <color rgb="FF000000"/>
        <rFont val="微軟正黑體"/>
        <family val="2"/>
        <charset val="136"/>
      </rPr>
      <t>含鉛污染土壤</t>
    </r>
  </si>
  <si>
    <t>S-0108</t>
  </si>
  <si>
    <r>
      <rPr>
        <sz val="10"/>
        <color rgb="FF000000"/>
        <rFont val="微軟正黑體"/>
        <family val="2"/>
        <charset val="136"/>
      </rPr>
      <t>含鋅污染土壤</t>
    </r>
  </si>
  <si>
    <t>S-0109</t>
  </si>
  <si>
    <r>
      <rPr>
        <sz val="10"/>
        <color rgb="FF000000"/>
        <rFont val="微軟正黑體"/>
        <family val="2"/>
        <charset val="136"/>
      </rPr>
      <t>含揮發性有機物污染土壤</t>
    </r>
  </si>
  <si>
    <t>S-0110</t>
  </si>
  <si>
    <r>
      <rPr>
        <sz val="10"/>
        <color rgb="FF000000"/>
        <rFont val="微軟正黑體"/>
        <family val="2"/>
        <charset val="136"/>
      </rPr>
      <t>含半揮發有機物污染土壤</t>
    </r>
  </si>
  <si>
    <t>S-0111</t>
  </si>
  <si>
    <r>
      <rPr>
        <sz val="10"/>
        <color rgb="FF000000"/>
        <rFont val="微軟正黑體"/>
        <family val="2"/>
        <charset val="136"/>
      </rPr>
      <t>含總石油碳氫化合物污染土壤</t>
    </r>
  </si>
  <si>
    <t>S-0112</t>
  </si>
  <si>
    <r>
      <rPr>
        <sz val="10"/>
        <color rgb="FF000000"/>
        <rFont val="微軟正黑體"/>
        <family val="2"/>
        <charset val="136"/>
      </rPr>
      <t>含農藥污染土壤</t>
    </r>
  </si>
  <si>
    <t>S-0113</t>
  </si>
  <si>
    <r>
      <rPr>
        <sz val="10"/>
        <color rgb="FF000000"/>
        <rFont val="微軟正黑體"/>
        <family val="2"/>
        <charset val="136"/>
      </rPr>
      <t>含多氯聯苯污染土壤</t>
    </r>
  </si>
  <si>
    <t>S-0114</t>
  </si>
  <si>
    <r>
      <rPr>
        <sz val="10"/>
        <color rgb="FF000000"/>
        <rFont val="微軟正黑體"/>
        <family val="2"/>
        <charset val="136"/>
      </rPr>
      <t>含戴奧辛污染土壤</t>
    </r>
  </si>
  <si>
    <t>S-0199</t>
  </si>
  <si>
    <r>
      <rPr>
        <sz val="10"/>
        <color rgb="FF000000"/>
        <rFont val="微軟正黑體"/>
        <family val="2"/>
        <charset val="136"/>
      </rPr>
      <t>含其他污染物污染土壤</t>
    </r>
  </si>
  <si>
    <t>S-0201</t>
  </si>
  <si>
    <r>
      <rPr>
        <sz val="10"/>
        <color rgb="FF000000"/>
        <rFont val="微軟正黑體"/>
        <family val="2"/>
        <charset val="136"/>
      </rPr>
      <t>超出有害事業廢棄物認定標準之含汞污染土壤</t>
    </r>
  </si>
  <si>
    <t>S-0202</t>
  </si>
  <si>
    <r>
      <rPr>
        <sz val="10"/>
        <color rgb="FF000000"/>
        <rFont val="微軟正黑體"/>
        <family val="2"/>
        <charset val="136"/>
      </rPr>
      <t>超出有害事業廢棄物認定標準之含鎘污染土壤</t>
    </r>
  </si>
  <si>
    <t>S-0203</t>
  </si>
  <si>
    <r>
      <rPr>
        <sz val="10"/>
        <color rgb="FF000000"/>
        <rFont val="微軟正黑體"/>
        <family val="2"/>
        <charset val="136"/>
      </rPr>
      <t>超出有害事業廢棄物認定標準之含鉛污染土壤</t>
    </r>
  </si>
  <si>
    <t>S-0204</t>
  </si>
  <si>
    <r>
      <rPr>
        <sz val="10"/>
        <color rgb="FF000000"/>
        <rFont val="微軟正黑體"/>
        <family val="2"/>
        <charset val="136"/>
      </rPr>
      <t>超出有害事業廢棄物認定標準之含鉻污染土壤</t>
    </r>
  </si>
  <si>
    <t>S-0205</t>
  </si>
  <si>
    <r>
      <rPr>
        <sz val="10"/>
        <color rgb="FF000000"/>
        <rFont val="微軟正黑體"/>
        <family val="2"/>
        <charset val="136"/>
      </rPr>
      <t>超出有害事業廢棄物認定標準之含砷污染土壤</t>
    </r>
  </si>
  <si>
    <t>S-0206</t>
  </si>
  <si>
    <r>
      <rPr>
        <sz val="10"/>
        <color rgb="FF000000"/>
        <rFont val="微軟正黑體"/>
        <family val="2"/>
        <charset val="136"/>
      </rPr>
      <t>超出有害事業廢棄物認定標準之含銅污染土壤</t>
    </r>
  </si>
  <si>
    <t>S-0207</t>
  </si>
  <si>
    <r>
      <rPr>
        <sz val="10"/>
        <color rgb="FF000000"/>
        <rFont val="微軟正黑體"/>
        <family val="2"/>
        <charset val="136"/>
      </rPr>
      <t>超出有害事業廢棄物認定標準之含揮發性有機物污染土壤</t>
    </r>
  </si>
  <si>
    <t>S-0208</t>
  </si>
  <si>
    <r>
      <rPr>
        <sz val="10"/>
        <color rgb="FF000000"/>
        <rFont val="微軟正黑體"/>
        <family val="2"/>
        <charset val="136"/>
      </rPr>
      <t>超出有害事業廢棄物認定標準之含半揮發性有機物污染土壤</t>
    </r>
  </si>
  <si>
    <t>S-0209</t>
  </si>
  <si>
    <r>
      <rPr>
        <sz val="10"/>
        <color rgb="FF000000"/>
        <rFont val="微軟正黑體"/>
        <family val="2"/>
        <charset val="136"/>
      </rPr>
      <t>超出有害事業廢棄物認定標準之含農藥污染土壤</t>
    </r>
  </si>
  <si>
    <t>S-0210</t>
  </si>
  <si>
    <r>
      <rPr>
        <sz val="10"/>
        <color rgb="FF000000"/>
        <rFont val="微軟正黑體"/>
        <family val="2"/>
        <charset val="136"/>
      </rPr>
      <t>超出有害事業廢棄物認定標準之含多氯聯苯污染土壤</t>
    </r>
  </si>
  <si>
    <t>S-0211</t>
  </si>
  <si>
    <r>
      <rPr>
        <sz val="10"/>
        <color rgb="FF000000"/>
        <rFont val="微軟正黑體"/>
        <family val="2"/>
        <charset val="136"/>
      </rPr>
      <t>超出有害事業廢棄物認定標準之含戴奧辛污染土壤</t>
    </r>
  </si>
  <si>
    <t>S-0299</t>
  </si>
  <si>
    <r>
      <rPr>
        <sz val="10"/>
        <color rgb="FF000000"/>
        <rFont val="微軟正黑體"/>
        <family val="2"/>
        <charset val="136"/>
      </rPr>
      <t>超出有害事業廢棄物認定標準之其他污染土壤</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</si>
</sst>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4">
    <numFmt numFmtId="176" formatCode="&quot; &quot;#,##0.00&quot; &quot;;&quot;-&quot;#,##0.00&quot; &quot;;&quot; -&quot;00&quot; &quot;;&quot; &quot;@&quot; &quot;"/>
    <numFmt numFmtId="177" formatCode="&quot; &quot;&quot;$&quot;#,##0.00&quot; &quot;;&quot;-&quot;&quot;$&quot;#,##0.00&quot; &quot;;&quot; &quot;&quot;$&quot;&quot;-&quot;00&quot; &quot;;&quot; &quot;@&quot; &quot;"/>
    <numFmt numFmtId="178" formatCode="0&quot; &quot;"/>
    <numFmt numFmtId="179" formatCode="#,##0.00&quot; &quot;;[Red]&quot;(&quot;#,##0.00&quot;)&quot;"/>
    <numFmt numFmtId="180" formatCode="#,##0.0000&quot; &quot;;[Red]&quot;(&quot;#,##0.0000&quot;)&quot;"/>
    <numFmt numFmtId="181" formatCode="#,##0&quot; &quot;;[Red]&quot;(&quot;#,##0&quot;)&quot;"/>
    <numFmt numFmtId="182" formatCode="0.00000%"/>
    <numFmt numFmtId="183" formatCode="0.0000&quot; &quot;"/>
    <numFmt numFmtId="184" formatCode="0.0000000000000"/>
    <numFmt numFmtId="185" formatCode="0.0000000"/>
    <numFmt numFmtId="186" formatCode="#,##0.000000&quot; &quot;;[Red]&quot;(&quot;#,##0.000000&quot;)&quot;"/>
    <numFmt numFmtId="187" formatCode="0.0000E+00"/>
    <numFmt numFmtId="188" formatCode="0.000&quot; &quot;;[Red]&quot;(&quot;0.000&quot;)&quot;"/>
    <numFmt numFmtId="189" formatCode="#,##0.0000;[Red]#,##0.0000"/>
    <numFmt numFmtId="190" formatCode="0.0%"/>
    <numFmt numFmtId="191" formatCode="0.0000000000&quot; &quot;;[Red]&quot;(&quot;0.0000000000&quot;)&quot;"/>
    <numFmt numFmtId="192" formatCode="#,##0.0000&quot; &quot;"/>
    <numFmt numFmtId="193" formatCode="#,##0.00000000000&quot; &quot;;[Red]&quot;(&quot;#,##0.00000000000&quot;)&quot;"/>
    <numFmt numFmtId="194" formatCode="0.0000000000&quot; &quot;"/>
    <numFmt numFmtId="195" formatCode="#,##0.0000000000&quot; &quot;;[Red]&quot;(&quot;#,##0.0000000000&quot;)&quot;"/>
    <numFmt numFmtId="196" formatCode="0.0000&quot; &quot;;[Red]&quot;(&quot;0.0000&quot;)&quot;"/>
    <numFmt numFmtId="197" formatCode="&quot;- &quot;0.0%"/>
    <numFmt numFmtId="198" formatCode="&quot;+ &quot;0.0%"/>
    <numFmt numFmtId="199" formatCode="&quot;+&quot;0.0%"/>
    <numFmt numFmtId="200" formatCode="&quot;- &quot;0.000%"/>
    <numFmt numFmtId="201" formatCode="&quot;+ &quot;0.000%"/>
    <numFmt numFmtId="202" formatCode="#,##0&quot; &quot;"/>
    <numFmt numFmtId="203" formatCode="#,##0.00&quot; &quot;"/>
    <numFmt numFmtId="204" formatCode="#,##0.000&quot; &quot;;[Red]&quot;(&quot;#,##0.000&quot;)&quot;"/>
    <numFmt numFmtId="205" formatCode="0.00&quot; &quot;;[Red]&quot;(&quot;0.00&quot;)&quot;"/>
    <numFmt numFmtId="206" formatCode="#,##0.00000000&quot; &quot;"/>
    <numFmt numFmtId="207" formatCode="#,##0.0000&quot; &quot;;[Red]&quot;-&quot;#,##0.0000&quot; &quot;"/>
    <numFmt numFmtId="208" formatCode="#,##0.000&quot; &quot;"/>
    <numFmt numFmtId="209" formatCode="0.00&quot; &quot;"/>
    <numFmt numFmtId="210" formatCode="#,##0.000&quot; &quot;;[Red]&quot;-&quot;#,##0.000&quot; &quot;"/>
    <numFmt numFmtId="211" formatCode="&quot;- &quot;0.00%"/>
    <numFmt numFmtId="212" formatCode="0.0&quot; &quot;"/>
    <numFmt numFmtId="213" formatCode="0.0&quot; &quot;;[Red]&quot;(&quot;0.0&quot;)&quot;"/>
    <numFmt numFmtId="214" formatCode="&quot;-&quot;0.0%"/>
    <numFmt numFmtId="215" formatCode="0.00;[Red]0.00"/>
    <numFmt numFmtId="216" formatCode="0.0000;[Red]0.0000"/>
    <numFmt numFmtId="217" formatCode="0.000000&quot; &quot;;[Red]&quot;(&quot;0.000000&quot;)&quot;"/>
    <numFmt numFmtId="218" formatCode="0;[Red]0"/>
    <numFmt numFmtId="219" formatCode="0&quot; &quot;;[Red]&quot;(&quot;0&quot;)&quot;"/>
  </numFmts>
  <fonts count="83">
    <font>
      <sz val="12"/>
      <color rgb="FF000000"/>
      <name val="新細明體"/>
      <family val="1"/>
      <charset val="136"/>
    </font>
    <font>
      <sz val="12"/>
      <color rgb="FF000000"/>
      <name val="新細明體"/>
      <family val="1"/>
      <charset val="136"/>
    </font>
    <font>
      <sz val="10"/>
      <color rgb="FF000000"/>
      <name val="Arial"/>
      <family val="2"/>
    </font>
    <font>
      <b/>
      <sz val="12"/>
      <color rgb="FF000066"/>
      <name val="Times New Roman"/>
      <family val="1"/>
    </font>
    <font>
      <b/>
      <sz val="12"/>
      <color rgb="FF000080"/>
      <name val="微軟正黑體"/>
      <family val="2"/>
      <charset val="136"/>
    </font>
    <font>
      <b/>
      <sz val="12"/>
      <color rgb="FF000066"/>
      <name val="微軟正黑體"/>
      <family val="2"/>
      <charset val="136"/>
    </font>
    <font>
      <b/>
      <sz val="12"/>
      <color rgb="FF000080"/>
      <name val="Times New Roman"/>
      <family val="1"/>
    </font>
    <font>
      <sz val="12"/>
      <color rgb="FF000000"/>
      <name val="Times New Roman"/>
      <family val="1"/>
    </font>
    <font>
      <sz val="12"/>
      <color rgb="FF000000"/>
      <name val="微軟正黑體"/>
      <family val="2"/>
      <charset val="136"/>
    </font>
    <font>
      <sz val="12"/>
      <color rgb="FF000000"/>
      <name val="Microsoft JhengHei"/>
      <charset val="136"/>
    </font>
    <font>
      <sz val="16"/>
      <color rgb="FF000000"/>
      <name val="Times New Roman"/>
      <family val="1"/>
    </font>
    <font>
      <sz val="16"/>
      <color rgb="FF000000"/>
      <name val="微軟正黑體"/>
      <family val="2"/>
      <charset val="136"/>
    </font>
    <font>
      <sz val="12"/>
      <color rgb="FF0000FF"/>
      <name val="微軟正黑體"/>
      <family val="2"/>
      <charset val="136"/>
    </font>
    <font>
      <sz val="12"/>
      <color rgb="FF0000FF"/>
      <name val="Times New Roman"/>
      <family val="1"/>
    </font>
    <font>
      <vertAlign val="subscript"/>
      <sz val="12"/>
      <color rgb="FF000000"/>
      <name val="Times New Roman"/>
      <family val="1"/>
    </font>
    <font>
      <sz val="12"/>
      <color rgb="FFFF0000"/>
      <name val="Times New Roman"/>
      <family val="1"/>
    </font>
    <font>
      <sz val="12"/>
      <color rgb="FF000000"/>
      <name val="細明體"/>
      <family val="3"/>
      <charset val="136"/>
    </font>
    <font>
      <sz val="12"/>
      <color rgb="FFFF0000"/>
      <name val="細明體"/>
      <family val="3"/>
      <charset val="136"/>
    </font>
    <font>
      <sz val="11"/>
      <color rgb="FF000000"/>
      <name val="Times New Roman"/>
      <family val="1"/>
    </font>
    <font>
      <sz val="11"/>
      <color rgb="FF000000"/>
      <name val="微軟正黑體"/>
      <family val="2"/>
      <charset val="136"/>
    </font>
    <font>
      <sz val="9"/>
      <name val="新細明體"/>
      <family val="1"/>
      <charset val="136"/>
    </font>
    <font>
      <b/>
      <sz val="12"/>
      <color rgb="FF000000"/>
      <name val="Times New Roman"/>
      <family val="1"/>
    </font>
    <font>
      <b/>
      <sz val="12"/>
      <color rgb="FF000000"/>
      <name val="微軟正黑體"/>
      <family val="2"/>
      <charset val="136"/>
    </font>
    <font>
      <b/>
      <sz val="12"/>
      <color rgb="FF000000"/>
      <name val="Microsoft JhengHei"/>
      <charset val="136"/>
    </font>
    <font>
      <b/>
      <sz val="12"/>
      <color rgb="FF000080"/>
      <name val="Microsoft JhengHei"/>
      <charset val="136"/>
    </font>
    <font>
      <b/>
      <vertAlign val="superscript"/>
      <sz val="12"/>
      <color rgb="FF000080"/>
      <name val="Times New Roman"/>
      <family val="1"/>
    </font>
    <font>
      <sz val="10"/>
      <color rgb="FF000000"/>
      <name val="Times New Roman"/>
      <family val="1"/>
    </font>
    <font>
      <sz val="10"/>
      <color rgb="FF000000"/>
      <name val="微軟正黑體"/>
      <family val="2"/>
      <charset val="136"/>
    </font>
    <font>
      <sz val="10"/>
      <color rgb="FFFF0000"/>
      <name val="微軟正黑體"/>
      <family val="2"/>
      <charset val="136"/>
    </font>
    <font>
      <b/>
      <sz val="12"/>
      <color rgb="FF333399"/>
      <name val="Times New Roman"/>
      <family val="1"/>
    </font>
    <font>
      <sz val="12"/>
      <color rgb="FF800080"/>
      <name val="Times New Roman"/>
      <family val="1"/>
    </font>
    <font>
      <sz val="12"/>
      <color rgb="FFFF6600"/>
      <name val="Times New Roman"/>
      <family val="1"/>
    </font>
    <font>
      <b/>
      <vertAlign val="subscript"/>
      <sz val="12"/>
      <color rgb="FF000080"/>
      <name val="Times New Roman"/>
      <family val="1"/>
    </font>
    <font>
      <b/>
      <sz val="10"/>
      <color rgb="FF7030A0"/>
      <name val="Times New Roman"/>
      <family val="1"/>
    </font>
    <font>
      <b/>
      <sz val="10"/>
      <color rgb="FF7030A0"/>
      <name val="微軟正黑體"/>
      <family val="2"/>
      <charset val="136"/>
    </font>
    <font>
      <b/>
      <sz val="12"/>
      <color rgb="FF7030A0"/>
      <name val="Times New Roman"/>
      <family val="1"/>
    </font>
    <font>
      <b/>
      <sz val="12"/>
      <color rgb="FF7030A0"/>
      <name val="微軟正黑體"/>
      <family val="2"/>
      <charset val="136"/>
    </font>
    <font>
      <b/>
      <vertAlign val="subscript"/>
      <sz val="12"/>
      <color rgb="FF000066"/>
      <name val="Times New Roman"/>
      <family val="1"/>
    </font>
    <font>
      <sz val="10"/>
      <color rgb="FF7030A0"/>
      <name val="Times New Roman"/>
      <family val="1"/>
    </font>
    <font>
      <sz val="12"/>
      <color rgb="FFFF0000"/>
      <name val="微軟正黑體"/>
      <family val="2"/>
      <charset val="136"/>
    </font>
    <font>
      <sz val="16"/>
      <color rgb="FF000000"/>
      <name val="標楷體"/>
      <family val="4"/>
      <charset val="136"/>
    </font>
    <font>
      <b/>
      <vertAlign val="superscript"/>
      <sz val="12"/>
      <color rgb="FF000066"/>
      <name val="微軟正黑體"/>
      <family val="2"/>
      <charset val="136"/>
    </font>
    <font>
      <b/>
      <sz val="14"/>
      <color rgb="FF000000"/>
      <name val="微軟正黑體"/>
      <family val="2"/>
      <charset val="136"/>
    </font>
    <font>
      <b/>
      <sz val="12"/>
      <color rgb="FF800080"/>
      <name val="Times New Roman"/>
      <family val="1"/>
    </font>
    <font>
      <b/>
      <sz val="12"/>
      <color rgb="FF000000"/>
      <name val="細明體"/>
      <family val="3"/>
      <charset val="136"/>
    </font>
    <font>
      <sz val="12"/>
      <color rgb="FF7030A0"/>
      <name val="Times New Roman"/>
      <family val="1"/>
    </font>
    <font>
      <b/>
      <sz val="12"/>
      <color rgb="FF000066"/>
      <name val="新細明體"/>
      <family val="1"/>
      <charset val="136"/>
    </font>
    <font>
      <b/>
      <sz val="12"/>
      <color rgb="FF000066"/>
      <name val="細明體"/>
      <family val="3"/>
      <charset val="136"/>
    </font>
    <font>
      <b/>
      <sz val="12"/>
      <color rgb="FF000080"/>
      <name val="新細明體"/>
      <family val="1"/>
      <charset val="136"/>
    </font>
    <font>
      <sz val="12"/>
      <color rgb="FF800080"/>
      <name val="新細明體"/>
      <family val="1"/>
      <charset val="136"/>
    </font>
    <font>
      <sz val="12"/>
      <color rgb="FF800080"/>
      <name val="細明體"/>
      <family val="3"/>
      <charset val="136"/>
    </font>
    <font>
      <b/>
      <vertAlign val="superscript"/>
      <sz val="12"/>
      <color rgb="FF000080"/>
      <name val="細明體"/>
      <family val="3"/>
      <charset val="136"/>
    </font>
    <font>
      <b/>
      <vertAlign val="superscript"/>
      <sz val="12"/>
      <color rgb="FF000080"/>
      <name val="新細明體"/>
      <family val="1"/>
      <charset val="136"/>
    </font>
    <font>
      <sz val="10"/>
      <color rgb="FF0000FF"/>
      <name val="Times New Roman"/>
      <family val="1"/>
    </font>
    <font>
      <sz val="10"/>
      <color rgb="FF0000FF"/>
      <name val="微軟正黑體"/>
      <family val="2"/>
      <charset val="136"/>
    </font>
    <font>
      <sz val="12"/>
      <color rgb="FF7030A0"/>
      <name val="細明體"/>
      <family val="3"/>
      <charset val="136"/>
    </font>
    <font>
      <b/>
      <vertAlign val="subscript"/>
      <sz val="12"/>
      <color rgb="FF000000"/>
      <name val="Times New Roman"/>
      <family val="1"/>
    </font>
    <font>
      <b/>
      <vertAlign val="superscript"/>
      <sz val="12"/>
      <color rgb="FF000000"/>
      <name val="微軟正黑體"/>
      <family val="2"/>
      <charset val="136"/>
    </font>
    <font>
      <sz val="14"/>
      <color rgb="FF000000"/>
      <name val="Times New Roman"/>
      <family val="1"/>
    </font>
    <font>
      <b/>
      <sz val="10"/>
      <color rgb="FF000066"/>
      <name val="Traditional Arabic"/>
      <family val="1"/>
      <charset val="178"/>
    </font>
    <font>
      <b/>
      <sz val="10"/>
      <color rgb="FF000066"/>
      <name val="微軟正黑體"/>
      <family val="2"/>
      <charset val="136"/>
    </font>
    <font>
      <b/>
      <sz val="10"/>
      <color rgb="FFFF0000"/>
      <name val="Traditional Arabic"/>
      <family val="1"/>
      <charset val="178"/>
    </font>
    <font>
      <b/>
      <sz val="10"/>
      <color rgb="FFFF0000"/>
      <name val="微軟正黑體"/>
      <family val="2"/>
      <charset val="136"/>
    </font>
    <font>
      <sz val="10"/>
      <color rgb="FF000066"/>
      <name val="Traditional Arabic"/>
      <family val="1"/>
      <charset val="178"/>
    </font>
    <font>
      <sz val="10"/>
      <color rgb="FF000000"/>
      <name val="Traditional Arabic"/>
      <family val="1"/>
      <charset val="178"/>
    </font>
    <font>
      <b/>
      <sz val="10"/>
      <color rgb="FF000080"/>
      <name val="微軟正黑體"/>
      <family val="2"/>
      <charset val="136"/>
    </font>
    <font>
      <b/>
      <vertAlign val="superscript"/>
      <sz val="10"/>
      <color rgb="FF000080"/>
      <name val="Traditional Arabic"/>
      <family val="1"/>
      <charset val="178"/>
    </font>
    <font>
      <b/>
      <sz val="10"/>
      <color rgb="FF000080"/>
      <name val="Traditional Arabic"/>
      <family val="1"/>
      <charset val="178"/>
    </font>
    <font>
      <b/>
      <sz val="10"/>
      <color rgb="FF000066"/>
      <name val="細明體"/>
      <family val="3"/>
      <charset val="136"/>
    </font>
    <font>
      <sz val="10"/>
      <color rgb="FF000000"/>
      <name val="細明體"/>
      <family val="3"/>
      <charset val="136"/>
    </font>
    <font>
      <vertAlign val="superscript"/>
      <sz val="10"/>
      <color rgb="FF000000"/>
      <name val="Traditional Arabic"/>
      <family val="1"/>
      <charset val="178"/>
    </font>
    <font>
      <sz val="10"/>
      <color rgb="FF0000FF"/>
      <name val="Traditional Arabic"/>
      <family val="1"/>
      <charset val="178"/>
    </font>
    <font>
      <sz val="10"/>
      <color rgb="FFFF0000"/>
      <name val="Traditional Arabic"/>
      <family val="1"/>
      <charset val="178"/>
    </font>
    <font>
      <b/>
      <sz val="10"/>
      <color rgb="FFFF0066"/>
      <name val="Traditional Arabic"/>
      <family val="1"/>
      <charset val="178"/>
    </font>
    <font>
      <sz val="10"/>
      <color rgb="FF000066"/>
      <name val="細明體"/>
      <family val="3"/>
      <charset val="136"/>
    </font>
    <font>
      <b/>
      <sz val="9"/>
      <color rgb="FF000000"/>
      <name val="細明體"/>
      <family val="3"/>
      <charset val="136"/>
    </font>
    <font>
      <sz val="9"/>
      <color rgb="FF000000"/>
      <name val="Tahoma"/>
      <family val="2"/>
    </font>
    <font>
      <b/>
      <sz val="16"/>
      <color rgb="FF000000"/>
      <name val="Times New Roman"/>
      <family val="1"/>
    </font>
    <font>
      <b/>
      <sz val="16"/>
      <color rgb="FF000000"/>
      <name val="標楷體"/>
      <family val="4"/>
      <charset val="136"/>
    </font>
    <font>
      <vertAlign val="subscript"/>
      <sz val="16"/>
      <color rgb="FF000000"/>
      <name val="Times New Roman"/>
      <family val="1"/>
    </font>
    <font>
      <b/>
      <sz val="10"/>
      <color rgb="FF000000"/>
      <name val="Times New Roman"/>
      <family val="1"/>
    </font>
    <font>
      <b/>
      <sz val="10"/>
      <color rgb="FF000000"/>
      <name val="微軟正黑體"/>
      <family val="2"/>
      <charset val="136"/>
    </font>
    <font>
      <sz val="10"/>
      <color rgb="FF000000"/>
      <name val="新細明體"/>
      <family val="1"/>
      <charset val="136"/>
    </font>
  </fonts>
  <fills count="13">
    <fill>
      <patternFill patternType="none"/>
    </fill>
    <fill>
      <patternFill patternType="gray125"/>
    </fill>
    <fill>
      <patternFill patternType="solid">
        <fgColor rgb="FFFFFF99"/>
        <bgColor rgb="FFFFFF99"/>
      </patternFill>
    </fill>
    <fill>
      <patternFill patternType="solid">
        <fgColor rgb="FFCCFFFF"/>
        <bgColor rgb="FFCCFFFF"/>
      </patternFill>
    </fill>
    <fill>
      <patternFill patternType="solid">
        <fgColor rgb="FFFFFFFF"/>
        <bgColor rgb="FFFFFFFF"/>
      </patternFill>
    </fill>
    <fill>
      <patternFill patternType="solid">
        <fgColor rgb="FFBFBFBF"/>
        <bgColor rgb="FFBFBFBF"/>
      </patternFill>
    </fill>
    <fill>
      <patternFill patternType="solid">
        <fgColor rgb="FFFABF8F"/>
        <bgColor rgb="FFFABF8F"/>
      </patternFill>
    </fill>
    <fill>
      <patternFill patternType="solid">
        <fgColor rgb="FFFFCC99"/>
        <bgColor rgb="FFFFCC99"/>
      </patternFill>
    </fill>
    <fill>
      <patternFill patternType="solid">
        <fgColor rgb="FFC0C0C0"/>
        <bgColor rgb="FFC0C0C0"/>
      </patternFill>
    </fill>
    <fill>
      <patternFill patternType="solid">
        <fgColor rgb="FFA6A6A6"/>
        <bgColor rgb="FFA6A6A6"/>
      </patternFill>
    </fill>
    <fill>
      <patternFill patternType="solid">
        <fgColor rgb="FFCCFFCC"/>
        <bgColor rgb="FFCCFFCC"/>
      </patternFill>
    </fill>
    <fill>
      <patternFill patternType="solid">
        <fgColor rgb="FFDAEEF3"/>
        <bgColor rgb="FFDAEEF3"/>
      </patternFill>
    </fill>
    <fill>
      <patternFill patternType="solid">
        <fgColor rgb="FFE4DFEC"/>
        <bgColor rgb="FFE4DFEC"/>
      </patternFill>
    </fill>
  </fills>
  <borders count="84">
    <border>
      <left/>
      <right/>
      <top/>
      <bottom/>
      <diagonal/>
    </border>
    <border>
      <left style="medium">
        <color rgb="FF000000"/>
      </left>
      <right style="thin">
        <color rgb="FF000000"/>
      </right>
      <top style="thin">
        <color rgb="FF000000"/>
      </top>
      <bottom style="thin">
        <color rgb="FF000000"/>
      </bottom>
      <diagonal/>
    </border>
    <border>
      <left style="double">
        <color rgb="FF808080"/>
      </left>
      <right style="thin">
        <color rgb="FF808080"/>
      </right>
      <top style="double">
        <color rgb="FF808080"/>
      </top>
      <bottom style="thin">
        <color rgb="FF808080"/>
      </bottom>
      <diagonal/>
    </border>
    <border>
      <left style="thin">
        <color rgb="FF808080"/>
      </left>
      <right style="thin">
        <color rgb="FF808080"/>
      </right>
      <top style="double">
        <color rgb="FF808080"/>
      </top>
      <bottom style="thin">
        <color rgb="FF808080"/>
      </bottom>
      <diagonal/>
    </border>
    <border>
      <left style="thin">
        <color rgb="FF808080"/>
      </left>
      <right/>
      <top style="double">
        <color rgb="FF808080"/>
      </top>
      <bottom style="thin">
        <color rgb="FF808080"/>
      </bottom>
      <diagonal/>
    </border>
    <border>
      <left style="thin">
        <color rgb="FF000000"/>
      </left>
      <right style="double">
        <color rgb="FF808080"/>
      </right>
      <top style="double">
        <color rgb="FF808080"/>
      </top>
      <bottom style="thin">
        <color rgb="FF808080"/>
      </bottom>
      <diagonal/>
    </border>
    <border>
      <left style="double">
        <color rgb="FF808080"/>
      </left>
      <right style="thin">
        <color rgb="FF808080"/>
      </right>
      <top style="thin">
        <color rgb="FF808080"/>
      </top>
      <bottom style="thin">
        <color rgb="FF808080"/>
      </bottom>
      <diagonal/>
    </border>
    <border>
      <left style="thin">
        <color rgb="FF808080"/>
      </left>
      <right style="thin">
        <color rgb="FF808080"/>
      </right>
      <top style="thin">
        <color rgb="FF808080"/>
      </top>
      <bottom style="thin">
        <color rgb="FF808080"/>
      </bottom>
      <diagonal/>
    </border>
    <border>
      <left style="thin">
        <color rgb="FF808080"/>
      </left>
      <right style="thin">
        <color rgb="FF808080"/>
      </right>
      <top style="thin">
        <color rgb="FF808080"/>
      </top>
      <bottom style="double">
        <color rgb="FF808080"/>
      </bottom>
      <diagonal/>
    </border>
    <border>
      <left style="thin">
        <color rgb="FF808080"/>
      </left>
      <right/>
      <top style="thin">
        <color rgb="FF808080"/>
      </top>
      <bottom style="thin">
        <color rgb="FF808080"/>
      </bottom>
      <diagonal/>
    </border>
    <border>
      <left style="thin">
        <color rgb="FF000000"/>
      </left>
      <right style="double">
        <color rgb="FF808080"/>
      </right>
      <top style="thin">
        <color rgb="FF808080"/>
      </top>
      <bottom style="thin">
        <color rgb="FF808080"/>
      </bottom>
      <diagonal/>
    </border>
    <border>
      <left style="double">
        <color rgb="FF808080"/>
      </left>
      <right style="thin">
        <color rgb="FF808080"/>
      </right>
      <top style="thin">
        <color rgb="FF808080"/>
      </top>
      <bottom style="double">
        <color rgb="FF808080"/>
      </bottom>
      <diagonal/>
    </border>
    <border>
      <left style="thin">
        <color rgb="FF808080"/>
      </left>
      <right/>
      <top style="thin">
        <color rgb="FF808080"/>
      </top>
      <bottom style="double">
        <color rgb="FF808080"/>
      </bottom>
      <diagonal/>
    </border>
    <border>
      <left style="thin">
        <color rgb="FF000000"/>
      </left>
      <right style="double">
        <color rgb="FF808080"/>
      </right>
      <top style="thin">
        <color rgb="FF808080"/>
      </top>
      <bottom style="double">
        <color rgb="FF808080"/>
      </bottom>
      <diagonal/>
    </border>
    <border>
      <left style="thin">
        <color rgb="FF808080"/>
      </left>
      <right/>
      <top/>
      <bottom/>
      <diagonal/>
    </border>
    <border>
      <left/>
      <right/>
      <top/>
      <bottom style="double">
        <color rgb="FF808080"/>
      </bottom>
      <diagonal/>
    </border>
    <border>
      <left style="double">
        <color rgb="FF808080"/>
      </left>
      <right style="double">
        <color rgb="FF808080"/>
      </right>
      <top style="double">
        <color rgb="FF808080"/>
      </top>
      <bottom style="double">
        <color rgb="FF808080"/>
      </bottom>
      <diagonal/>
    </border>
    <border>
      <left style="double">
        <color rgb="FF808080"/>
      </left>
      <right/>
      <top style="double">
        <color rgb="FF808080"/>
      </top>
      <bottom style="thin">
        <color rgb="FF808080"/>
      </bottom>
      <diagonal/>
    </border>
    <border>
      <left/>
      <right/>
      <top style="double">
        <color rgb="FF808080"/>
      </top>
      <bottom style="thin">
        <color rgb="FF808080"/>
      </bottom>
      <diagonal/>
    </border>
    <border>
      <left style="double">
        <color rgb="FF808080"/>
      </left>
      <right style="double">
        <color rgb="FF808080"/>
      </right>
      <top style="double">
        <color rgb="FF808080"/>
      </top>
      <bottom style="thin">
        <color rgb="FF808080"/>
      </bottom>
      <diagonal/>
    </border>
    <border>
      <left style="thin">
        <color rgb="FF808080"/>
      </left>
      <right style="double">
        <color rgb="FF808080"/>
      </right>
      <top style="thin">
        <color rgb="FF808080"/>
      </top>
      <bottom style="thin">
        <color rgb="FF808080"/>
      </bottom>
      <diagonal/>
    </border>
    <border>
      <left style="thin">
        <color rgb="FF808080"/>
      </left>
      <right style="double">
        <color rgb="FF808080"/>
      </right>
      <top style="thin">
        <color rgb="FF808080"/>
      </top>
      <bottom style="double">
        <color rgb="FF808080"/>
      </bottom>
      <diagonal/>
    </border>
    <border>
      <left style="double">
        <color rgb="FF808080"/>
      </left>
      <right style="thin">
        <color rgb="FF808080"/>
      </right>
      <top style="double">
        <color rgb="FF808080"/>
      </top>
      <bottom style="double">
        <color rgb="FF808080"/>
      </bottom>
      <diagonal/>
    </border>
    <border>
      <left style="thin">
        <color rgb="FF808080"/>
      </left>
      <right style="double">
        <color rgb="FF808080"/>
      </right>
      <top style="double">
        <color rgb="FF808080"/>
      </top>
      <bottom style="double">
        <color rgb="FF808080"/>
      </bottom>
      <diagonal/>
    </border>
    <border>
      <left/>
      <right style="thin">
        <color rgb="FF808080"/>
      </right>
      <top style="double">
        <color rgb="FF808080"/>
      </top>
      <bottom style="double">
        <color rgb="FF808080"/>
      </bottom>
      <diagonal/>
    </border>
    <border>
      <left style="thin">
        <color rgb="FF808080"/>
      </left>
      <right style="thin">
        <color rgb="FF808080"/>
      </right>
      <top style="double">
        <color rgb="FF808080"/>
      </top>
      <bottom style="double">
        <color rgb="FF808080"/>
      </bottom>
      <diagonal/>
    </border>
    <border>
      <left style="double">
        <color rgb="FF808080"/>
      </left>
      <right style="thin">
        <color rgb="FF808080"/>
      </right>
      <top/>
      <bottom style="double">
        <color rgb="FF808080"/>
      </bottom>
      <diagonal/>
    </border>
    <border>
      <left/>
      <right style="thin">
        <color rgb="FF808080"/>
      </right>
      <top/>
      <bottom style="double">
        <color rgb="FF808080"/>
      </bottom>
      <diagonal/>
    </border>
    <border>
      <left style="double">
        <color rgb="FF808080"/>
      </left>
      <right style="double">
        <color rgb="FF808080"/>
      </right>
      <top/>
      <bottom style="double">
        <color rgb="FF808080"/>
      </bottom>
      <diagonal/>
    </border>
    <border>
      <left style="thin">
        <color rgb="FF808080"/>
      </left>
      <right style="double">
        <color rgb="FF808080"/>
      </right>
      <top style="double">
        <color rgb="FF808080"/>
      </top>
      <bottom style="thin">
        <color rgb="FF808080"/>
      </bottom>
      <diagonal/>
    </border>
    <border>
      <left/>
      <right style="thin">
        <color rgb="FF808080"/>
      </right>
      <top style="double">
        <color rgb="FF808080"/>
      </top>
      <bottom style="thin">
        <color rgb="FF808080"/>
      </bottom>
      <diagonal/>
    </border>
    <border>
      <left/>
      <right style="thin">
        <color rgb="FF808080"/>
      </right>
      <top style="thin">
        <color rgb="FF808080"/>
      </top>
      <bottom style="thin">
        <color rgb="FF808080"/>
      </bottom>
      <diagonal/>
    </border>
    <border>
      <left style="double">
        <color rgb="FF808080"/>
      </left>
      <right style="double">
        <color rgb="FF808080"/>
      </right>
      <top style="thin">
        <color rgb="FF808080"/>
      </top>
      <bottom style="double">
        <color rgb="FF808080"/>
      </bottom>
      <diagonal/>
    </border>
    <border>
      <left style="thin">
        <color rgb="FF000000"/>
      </left>
      <right style="thin">
        <color rgb="FF000000"/>
      </right>
      <top style="thin">
        <color rgb="FF000000"/>
      </top>
      <bottom style="thin">
        <color rgb="FF000000"/>
      </bottom>
      <diagonal/>
    </border>
    <border>
      <left style="thin">
        <color rgb="FF808080"/>
      </left>
      <right/>
      <top style="double">
        <color rgb="FF808080"/>
      </top>
      <bottom style="double">
        <color rgb="FF808080"/>
      </bottom>
      <diagonal/>
    </border>
    <border>
      <left style="double">
        <color rgb="FF808080"/>
      </left>
      <right style="thin">
        <color rgb="FF808080"/>
      </right>
      <top/>
      <bottom style="thin">
        <color rgb="FF808080"/>
      </bottom>
      <diagonal/>
    </border>
    <border>
      <left style="thin">
        <color rgb="FF808080"/>
      </left>
      <right style="thin">
        <color rgb="FF808080"/>
      </right>
      <top/>
      <bottom style="thin">
        <color rgb="FF808080"/>
      </bottom>
      <diagonal/>
    </border>
    <border>
      <left style="thin">
        <color rgb="FF808080"/>
      </left>
      <right style="double">
        <color rgb="FF808080"/>
      </right>
      <top/>
      <bottom style="thin">
        <color rgb="FF808080"/>
      </bottom>
      <diagonal/>
    </border>
    <border>
      <left/>
      <right style="thin">
        <color rgb="FF808080"/>
      </right>
      <top/>
      <bottom style="thin">
        <color rgb="FF808080"/>
      </bottom>
      <diagonal/>
    </border>
    <border>
      <left style="thin">
        <color rgb="FF808080"/>
      </left>
      <right/>
      <top/>
      <bottom style="thin">
        <color rgb="FF808080"/>
      </bottom>
      <diagonal/>
    </border>
    <border>
      <left/>
      <right/>
      <top/>
      <bottom style="thin">
        <color rgb="FF808080"/>
      </bottom>
      <diagonal/>
    </border>
    <border>
      <left style="double">
        <color rgb="FF808080"/>
      </left>
      <right style="double">
        <color rgb="FF808080"/>
      </right>
      <top/>
      <bottom style="thin">
        <color rgb="FF808080"/>
      </bottom>
      <diagonal/>
    </border>
    <border>
      <left/>
      <right/>
      <top style="thin">
        <color rgb="FF808080"/>
      </top>
      <bottom style="thin">
        <color rgb="FF808080"/>
      </bottom>
      <diagonal/>
    </border>
    <border>
      <left style="double">
        <color rgb="FF808080"/>
      </left>
      <right style="double">
        <color rgb="FF808080"/>
      </right>
      <top style="thin">
        <color rgb="FF808080"/>
      </top>
      <bottom style="thin">
        <color rgb="FF808080"/>
      </bottom>
      <diagonal/>
    </border>
    <border>
      <left/>
      <right style="thin">
        <color rgb="FF808080"/>
      </right>
      <top style="thin">
        <color rgb="FF808080"/>
      </top>
      <bottom style="double">
        <color rgb="FF808080"/>
      </bottom>
      <diagonal/>
    </border>
    <border>
      <left/>
      <right/>
      <top style="thin">
        <color rgb="FF808080"/>
      </top>
      <bottom style="double">
        <color rgb="FF808080"/>
      </bottom>
      <diagonal/>
    </border>
    <border>
      <left/>
      <right style="double">
        <color rgb="FF808080"/>
      </right>
      <top style="thin">
        <color rgb="FF808080"/>
      </top>
      <bottom style="thin">
        <color rgb="FF808080"/>
      </bottom>
      <diagonal/>
    </border>
    <border>
      <left/>
      <right style="double">
        <color rgb="FF808080"/>
      </right>
      <top/>
      <bottom style="thin">
        <color rgb="FF808080"/>
      </bottom>
      <diagonal/>
    </border>
    <border>
      <left style="thin">
        <color rgb="FF808080"/>
      </left>
      <right style="thin">
        <color rgb="FF808080"/>
      </right>
      <top/>
      <bottom style="double">
        <color rgb="FF808080"/>
      </bottom>
      <diagonal/>
    </border>
    <border>
      <left/>
      <right style="double">
        <color rgb="FF808080"/>
      </right>
      <top style="thin">
        <color rgb="FF808080"/>
      </top>
      <bottom style="double">
        <color rgb="FF808080"/>
      </bottom>
      <diagonal/>
    </border>
    <border>
      <left style="thin">
        <color rgb="FF969696"/>
      </left>
      <right/>
      <top/>
      <bottom/>
      <diagonal/>
    </border>
    <border>
      <left style="thin">
        <color rgb="FF808080"/>
      </left>
      <right style="thin">
        <color rgb="FFBFBFBF"/>
      </right>
      <top style="double">
        <color rgb="FF808080"/>
      </top>
      <bottom style="double">
        <color rgb="FF808080"/>
      </bottom>
      <diagonal/>
    </border>
    <border>
      <left style="thin">
        <color rgb="FFBFBFBF"/>
      </left>
      <right style="thin">
        <color rgb="FFBFBFBF"/>
      </right>
      <top style="thin">
        <color rgb="FFBFBFBF"/>
      </top>
      <bottom style="thin">
        <color rgb="FFBFBFBF"/>
      </bottom>
      <diagonal/>
    </border>
    <border>
      <left/>
      <right/>
      <top/>
      <bottom style="double">
        <color rgb="FF969696"/>
      </bottom>
      <diagonal/>
    </border>
    <border>
      <left style="thin">
        <color rgb="FF808080"/>
      </left>
      <right style="double">
        <color rgb="FF808080"/>
      </right>
      <top/>
      <bottom style="double">
        <color rgb="FF808080"/>
      </bottom>
      <diagonal/>
    </border>
    <border>
      <left style="double">
        <color rgb="FF808080"/>
      </left>
      <right style="thin">
        <color rgb="FFBFBFBF"/>
      </right>
      <top style="thin">
        <color rgb="FFBFBFBF"/>
      </top>
      <bottom style="thin">
        <color rgb="FFBFBFBF"/>
      </bottom>
      <diagonal/>
    </border>
    <border>
      <left style="double">
        <color rgb="FF808080"/>
      </left>
      <right style="thin">
        <color rgb="FF808080"/>
      </right>
      <top style="thin">
        <color rgb="FF808080"/>
      </top>
      <bottom/>
      <diagonal/>
    </border>
    <border>
      <left style="thin">
        <color rgb="FF808080"/>
      </left>
      <right style="double">
        <color rgb="FF808080"/>
      </right>
      <top style="thin">
        <color rgb="FF808080"/>
      </top>
      <bottom/>
      <diagonal/>
    </border>
    <border>
      <left style="thin">
        <color rgb="FF808080"/>
      </left>
      <right style="thin">
        <color rgb="FF808080"/>
      </right>
      <top style="thin">
        <color rgb="FF808080"/>
      </top>
      <bottom/>
      <diagonal/>
    </border>
    <border>
      <left style="thin">
        <color rgb="FF808080"/>
      </left>
      <right/>
      <top/>
      <bottom style="double">
        <color rgb="FF808080"/>
      </bottom>
      <diagonal/>
    </border>
    <border>
      <left style="double">
        <color rgb="FF969696"/>
      </left>
      <right/>
      <top style="double">
        <color rgb="FF969696"/>
      </top>
      <bottom style="double">
        <color rgb="FF969696"/>
      </bottom>
      <diagonal/>
    </border>
    <border>
      <left/>
      <right style="double">
        <color rgb="FF969696"/>
      </right>
      <top style="double">
        <color rgb="FF969696"/>
      </top>
      <bottom style="double">
        <color rgb="FF969696"/>
      </bottom>
      <diagonal/>
    </border>
    <border>
      <left style="double">
        <color rgb="FF969696"/>
      </left>
      <right style="double">
        <color rgb="FF969696"/>
      </right>
      <top style="double">
        <color rgb="FF969696"/>
      </top>
      <bottom style="double">
        <color rgb="FF969696"/>
      </bottom>
      <diagonal/>
    </border>
    <border>
      <left/>
      <right style="thin">
        <color rgb="FF969696"/>
      </right>
      <top style="double">
        <color rgb="FF969696"/>
      </top>
      <bottom style="double">
        <color rgb="FF969696"/>
      </bottom>
      <diagonal/>
    </border>
    <border>
      <left style="thin">
        <color rgb="FF969696"/>
      </left>
      <right style="thin">
        <color rgb="FF969696"/>
      </right>
      <top style="double">
        <color rgb="FF969696"/>
      </top>
      <bottom style="double">
        <color rgb="FF969696"/>
      </bottom>
      <diagonal/>
    </border>
    <border>
      <left style="thin">
        <color rgb="FF969696"/>
      </left>
      <right style="double">
        <color rgb="FF969696"/>
      </right>
      <top style="double">
        <color rgb="FF969696"/>
      </top>
      <bottom style="double">
        <color rgb="FF969696"/>
      </bottom>
      <diagonal/>
    </border>
    <border>
      <left style="double">
        <color rgb="FF969696"/>
      </left>
      <right style="double">
        <color rgb="FF969696"/>
      </right>
      <top style="double">
        <color rgb="FF969696"/>
      </top>
      <bottom style="thin">
        <color rgb="FF969696"/>
      </bottom>
      <diagonal/>
    </border>
    <border>
      <left/>
      <right style="thin">
        <color rgb="FF969696"/>
      </right>
      <top/>
      <bottom style="thin">
        <color rgb="FF969696"/>
      </bottom>
      <diagonal/>
    </border>
    <border>
      <left style="thin">
        <color rgb="FF969696"/>
      </left>
      <right style="thin">
        <color rgb="FF969696"/>
      </right>
      <top/>
      <bottom style="thin">
        <color rgb="FF969696"/>
      </bottom>
      <diagonal/>
    </border>
    <border>
      <left style="thin">
        <color rgb="FF969696"/>
      </left>
      <right style="thin">
        <color rgb="FF969696"/>
      </right>
      <top style="double">
        <color rgb="FF969696"/>
      </top>
      <bottom style="thin">
        <color rgb="FF969696"/>
      </bottom>
      <diagonal/>
    </border>
    <border>
      <left style="thin">
        <color rgb="FF969696"/>
      </left>
      <right style="double">
        <color rgb="FF969696"/>
      </right>
      <top style="double">
        <color rgb="FF969696"/>
      </top>
      <bottom style="thin">
        <color rgb="FF969696"/>
      </bottom>
      <diagonal/>
    </border>
    <border>
      <left style="double">
        <color rgb="FF969696"/>
      </left>
      <right style="double">
        <color rgb="FF969696"/>
      </right>
      <top style="thin">
        <color rgb="FF969696"/>
      </top>
      <bottom style="double">
        <color rgb="FF969696"/>
      </bottom>
      <diagonal/>
    </border>
    <border>
      <left/>
      <right style="thin">
        <color rgb="FF969696"/>
      </right>
      <top style="thin">
        <color rgb="FF969696"/>
      </top>
      <bottom style="double">
        <color rgb="FF969696"/>
      </bottom>
      <diagonal/>
    </border>
    <border>
      <left style="thin">
        <color rgb="FF969696"/>
      </left>
      <right style="thin">
        <color rgb="FF969696"/>
      </right>
      <top style="thin">
        <color rgb="FF969696"/>
      </top>
      <bottom style="double">
        <color rgb="FF969696"/>
      </bottom>
      <diagonal/>
    </border>
    <border>
      <left style="thin">
        <color rgb="FF969696"/>
      </left>
      <right style="double">
        <color rgb="FF969696"/>
      </right>
      <top style="thin">
        <color rgb="FF969696"/>
      </top>
      <bottom style="double">
        <color rgb="FF969696"/>
      </bottom>
      <diagonal/>
    </border>
    <border>
      <left/>
      <right style="double">
        <color rgb="FF969696"/>
      </right>
      <top style="double">
        <color rgb="FF969696"/>
      </top>
      <bottom/>
      <diagonal/>
    </border>
    <border>
      <left style="double">
        <color rgb="FF808080"/>
      </left>
      <right style="double">
        <color rgb="FF969696"/>
      </right>
      <top style="double">
        <color rgb="FF969696"/>
      </top>
      <bottom style="double">
        <color rgb="FF808080"/>
      </bottom>
      <diagonal/>
    </border>
    <border>
      <left style="double">
        <color rgb="FF808080"/>
      </left>
      <right style="double">
        <color rgb="FF969696"/>
      </right>
      <top style="double">
        <color rgb="FF808080"/>
      </top>
      <bottom style="thin">
        <color rgb="FF969696"/>
      </bottom>
      <diagonal/>
    </border>
    <border>
      <left style="double">
        <color rgb="FF808080"/>
      </left>
      <right style="double">
        <color rgb="FF969696"/>
      </right>
      <top style="thin">
        <color rgb="FF969696"/>
      </top>
      <bottom style="double">
        <color rgb="FF808080"/>
      </bottom>
      <diagonal/>
    </border>
    <border>
      <left style="double">
        <color rgb="FF808080"/>
      </left>
      <right style="double">
        <color rgb="FF808080"/>
      </right>
      <top style="double">
        <color rgb="FF808080"/>
      </top>
      <bottom style="double">
        <color rgb="FF969696"/>
      </bottom>
      <diagonal/>
    </border>
    <border>
      <left style="double">
        <color rgb="FF808080"/>
      </left>
      <right style="double">
        <color rgb="FF808080"/>
      </right>
      <top style="double">
        <color rgb="FF969696"/>
      </top>
      <bottom style="thin">
        <color rgb="FF808080"/>
      </bottom>
      <diagonal/>
    </border>
    <border>
      <left/>
      <right/>
      <top/>
      <bottom style="thin">
        <color rgb="FF000000"/>
      </bottom>
      <diagonal/>
    </border>
    <border>
      <left style="thin">
        <color rgb="FF000000"/>
      </left>
      <right/>
      <top/>
      <bottom/>
      <diagonal/>
    </border>
    <border>
      <left/>
      <right style="thin">
        <color rgb="FF000000"/>
      </right>
      <top style="thin">
        <color rgb="FF000000"/>
      </top>
      <bottom style="thin">
        <color rgb="FF000000"/>
      </bottom>
      <diagonal/>
    </border>
  </borders>
  <cellStyleXfs count="32">
    <xf numFmtId="0" fontId="0" fillId="0" borderId="0">
      <alignment vertical="center"/>
    </xf>
    <xf numFmtId="9" fontId="1" fillId="0" borderId="0" applyFont="0" applyFill="0" applyBorder="0" applyAlignment="0" applyProtection="0">
      <alignment vertical="center"/>
    </xf>
    <xf numFmtId="0" fontId="1" fillId="0" borderId="0" applyNumberFormat="0" applyFont="0" applyBorder="0" applyProtection="0"/>
    <xf numFmtId="0" fontId="1" fillId="0" borderId="0" applyNumberFormat="0" applyFont="0" applyBorder="0" applyProtection="0"/>
    <xf numFmtId="0" fontId="1" fillId="0" borderId="0" applyNumberFormat="0" applyFont="0" applyBorder="0" applyProtection="0"/>
    <xf numFmtId="0" fontId="1" fillId="0" borderId="0" applyNumberFormat="0" applyFont="0" applyBorder="0" applyProtection="0"/>
    <xf numFmtId="0" fontId="1" fillId="0" borderId="0" applyNumberFormat="0" applyFont="0" applyBorder="0" applyProtection="0"/>
    <xf numFmtId="0" fontId="1" fillId="0" borderId="0" applyNumberFormat="0" applyFont="0" applyBorder="0" applyProtection="0"/>
    <xf numFmtId="0" fontId="1" fillId="0" borderId="0" applyNumberFormat="0" applyFont="0" applyBorder="0" applyProtection="0"/>
    <xf numFmtId="0" fontId="1" fillId="0" borderId="0" applyNumberFormat="0" applyFont="0" applyBorder="0" applyProtection="0"/>
    <xf numFmtId="0" fontId="1" fillId="0" borderId="0" applyNumberFormat="0" applyFont="0" applyBorder="0" applyProtection="0">
      <alignment vertical="center"/>
    </xf>
    <xf numFmtId="0" fontId="1" fillId="0" borderId="0" applyNumberFormat="0" applyFont="0" applyBorder="0" applyProtection="0">
      <alignment vertical="center"/>
    </xf>
    <xf numFmtId="0" fontId="1" fillId="0" borderId="0" applyNumberFormat="0" applyFont="0" applyBorder="0" applyProtection="0"/>
    <xf numFmtId="0" fontId="1" fillId="0" borderId="0" applyNumberFormat="0" applyFont="0" applyBorder="0" applyProtection="0"/>
    <xf numFmtId="0" fontId="1" fillId="0" borderId="0" applyNumberFormat="0" applyFont="0" applyBorder="0" applyProtection="0">
      <alignment vertical="center"/>
    </xf>
    <xf numFmtId="0" fontId="1" fillId="0" borderId="0" applyNumberFormat="0" applyFont="0" applyBorder="0" applyProtection="0"/>
    <xf numFmtId="0" fontId="1" fillId="0" borderId="0" applyNumberFormat="0" applyFont="0" applyBorder="0" applyProtection="0"/>
    <xf numFmtId="0" fontId="1" fillId="0" borderId="0" applyNumberFormat="0" applyFont="0" applyBorder="0" applyProtection="0">
      <alignment vertical="center"/>
    </xf>
    <xf numFmtId="0" fontId="1" fillId="0" borderId="0" applyNumberFormat="0" applyFont="0" applyBorder="0" applyProtection="0"/>
    <xf numFmtId="0" fontId="1" fillId="0" borderId="0" applyNumberFormat="0" applyFont="0" applyBorder="0" applyProtection="0"/>
    <xf numFmtId="0" fontId="1" fillId="0" borderId="0" applyNumberFormat="0" applyFont="0" applyBorder="0" applyProtection="0">
      <alignment vertical="center"/>
    </xf>
    <xf numFmtId="0" fontId="1" fillId="0" borderId="0" applyNumberFormat="0" applyFont="0" applyBorder="0" applyProtection="0"/>
    <xf numFmtId="0" fontId="1" fillId="0" borderId="0" applyNumberFormat="0" applyFont="0" applyBorder="0" applyProtection="0"/>
    <xf numFmtId="0" fontId="1" fillId="0" borderId="0" applyNumberFormat="0" applyFont="0" applyBorder="0" applyProtection="0">
      <alignment vertical="center"/>
    </xf>
    <xf numFmtId="0" fontId="1" fillId="0" borderId="0" applyNumberFormat="0" applyFont="0" applyBorder="0" applyProtection="0">
      <alignment vertical="center"/>
    </xf>
    <xf numFmtId="0" fontId="1" fillId="0" borderId="0" applyNumberFormat="0" applyFont="0" applyBorder="0" applyProtection="0">
      <alignment vertical="center"/>
    </xf>
    <xf numFmtId="176" fontId="1" fillId="0" borderId="0" applyFont="0" applyFill="0" applyBorder="0" applyAlignment="0" applyProtection="0">
      <alignment vertical="center"/>
    </xf>
    <xf numFmtId="176" fontId="1" fillId="0" borderId="0" applyFont="0" applyFill="0" applyBorder="0" applyAlignment="0" applyProtection="0">
      <alignment vertical="center"/>
    </xf>
    <xf numFmtId="176" fontId="1" fillId="0" borderId="0" applyFont="0" applyFill="0" applyBorder="0" applyAlignment="0" applyProtection="0">
      <alignment vertical="center"/>
    </xf>
    <xf numFmtId="9" fontId="1" fillId="0" borderId="0" applyFont="0" applyFill="0" applyBorder="0" applyAlignment="0" applyProtection="0">
      <alignment vertical="center"/>
    </xf>
    <xf numFmtId="177" fontId="1" fillId="0" borderId="0" applyFont="0" applyFill="0" applyBorder="0" applyAlignment="0" applyProtection="0">
      <alignment vertical="center"/>
    </xf>
    <xf numFmtId="0" fontId="2" fillId="2" borderId="1" applyNumberFormat="0" applyProtection="0"/>
  </cellStyleXfs>
  <cellXfs count="727">
    <xf numFmtId="0" fontId="0" fillId="0" borderId="0" xfId="0">
      <alignment vertical="center"/>
    </xf>
    <xf numFmtId="0" fontId="3" fillId="3" borderId="2" xfId="2" applyFont="1" applyFill="1" applyBorder="1" applyAlignment="1">
      <alignment horizontal="center" vertical="center" wrapText="1"/>
    </xf>
    <xf numFmtId="0" fontId="3" fillId="3" borderId="3" xfId="2" applyFont="1" applyFill="1" applyBorder="1" applyAlignment="1">
      <alignment horizontal="center" vertical="center" wrapText="1"/>
    </xf>
    <xf numFmtId="0" fontId="6" fillId="3" borderId="4" xfId="2" applyFont="1" applyFill="1" applyBorder="1" applyAlignment="1">
      <alignment horizontal="center" vertical="center" wrapText="1"/>
    </xf>
    <xf numFmtId="0" fontId="6" fillId="3" borderId="5" xfId="2" applyFont="1" applyFill="1" applyBorder="1" applyAlignment="1">
      <alignment horizontal="center" vertical="center" wrapText="1"/>
    </xf>
    <xf numFmtId="0" fontId="7" fillId="0" borderId="0" xfId="2" applyFont="1" applyFill="1" applyAlignment="1">
      <alignment vertical="center" wrapText="1"/>
    </xf>
    <xf numFmtId="0" fontId="7" fillId="2" borderId="6" xfId="2" applyFont="1" applyFill="1" applyBorder="1" applyAlignment="1">
      <alignment horizontal="center" vertical="center" wrapText="1"/>
    </xf>
    <xf numFmtId="0" fontId="7" fillId="0" borderId="7" xfId="2" applyFont="1" applyFill="1" applyBorder="1" applyAlignment="1">
      <alignment horizontal="left" vertical="center" wrapText="1"/>
    </xf>
    <xf numFmtId="0" fontId="10" fillId="0" borderId="7" xfId="2" applyFont="1" applyFill="1" applyBorder="1" applyAlignment="1">
      <alignment horizontal="center" vertical="center" wrapText="1"/>
    </xf>
    <xf numFmtId="0" fontId="7" fillId="0" borderId="8" xfId="2" applyFont="1" applyFill="1" applyBorder="1" applyAlignment="1">
      <alignment horizontal="center" vertical="center" wrapText="1"/>
    </xf>
    <xf numFmtId="0" fontId="12" fillId="0" borderId="7" xfId="2" applyFont="1" applyFill="1" applyBorder="1" applyAlignment="1">
      <alignment horizontal="center" vertical="center" wrapText="1"/>
    </xf>
    <xf numFmtId="0" fontId="13" fillId="0" borderId="7" xfId="2" applyFont="1" applyFill="1" applyBorder="1" applyAlignment="1">
      <alignment horizontal="left" vertical="center" wrapText="1"/>
    </xf>
    <xf numFmtId="0" fontId="7" fillId="0" borderId="9" xfId="2" applyFont="1" applyFill="1" applyBorder="1" applyAlignment="1">
      <alignment horizontal="left" vertical="center" wrapText="1"/>
    </xf>
    <xf numFmtId="0" fontId="8" fillId="0" borderId="10" xfId="2" applyFont="1" applyFill="1" applyBorder="1" applyAlignment="1">
      <alignment horizontal="left" vertical="center" wrapText="1"/>
    </xf>
    <xf numFmtId="0" fontId="7" fillId="0" borderId="7" xfId="2" applyFont="1" applyFill="1" applyBorder="1" applyAlignment="1">
      <alignment horizontal="center" vertical="center" wrapText="1"/>
    </xf>
    <xf numFmtId="0" fontId="7" fillId="0" borderId="10" xfId="2" applyFont="1" applyFill="1" applyBorder="1" applyAlignment="1">
      <alignment horizontal="left" vertical="center" wrapText="1"/>
    </xf>
    <xf numFmtId="0" fontId="15" fillId="0" borderId="7" xfId="2" applyFont="1" applyFill="1" applyBorder="1" applyAlignment="1">
      <alignment horizontal="left" vertical="center" wrapText="1"/>
    </xf>
    <xf numFmtId="0" fontId="8" fillId="0" borderId="7" xfId="2" applyFont="1" applyFill="1" applyBorder="1" applyAlignment="1">
      <alignment horizontal="left" vertical="center" wrapText="1"/>
    </xf>
    <xf numFmtId="0" fontId="15" fillId="0" borderId="9" xfId="2" applyFont="1" applyFill="1" applyBorder="1" applyAlignment="1">
      <alignment horizontal="left" vertical="top" wrapText="1"/>
    </xf>
    <xf numFmtId="0" fontId="15" fillId="0" borderId="10" xfId="2" applyFont="1" applyFill="1" applyBorder="1" applyAlignment="1">
      <alignment horizontal="left" vertical="top" wrapText="1"/>
    </xf>
    <xf numFmtId="0" fontId="15" fillId="0" borderId="7" xfId="2" applyFont="1" applyFill="1" applyBorder="1" applyAlignment="1">
      <alignment horizontal="center" vertical="center" wrapText="1"/>
    </xf>
    <xf numFmtId="0" fontId="7" fillId="0" borderId="7" xfId="2" applyFont="1" applyFill="1" applyBorder="1" applyAlignment="1">
      <alignment vertical="center" wrapText="1"/>
    </xf>
    <xf numFmtId="0" fontId="8" fillId="0" borderId="7" xfId="2" applyFont="1" applyFill="1" applyBorder="1" applyAlignment="1">
      <alignment horizontal="center" vertical="center" wrapText="1"/>
    </xf>
    <xf numFmtId="0" fontId="16" fillId="0" borderId="10" xfId="2" applyFont="1" applyFill="1" applyBorder="1" applyAlignment="1">
      <alignment horizontal="left" vertical="center" wrapText="1"/>
    </xf>
    <xf numFmtId="0" fontId="15" fillId="0" borderId="9" xfId="2" applyFont="1" applyFill="1" applyBorder="1" applyAlignment="1">
      <alignment horizontal="left" vertical="center" wrapText="1"/>
    </xf>
    <xf numFmtId="0" fontId="17" fillId="0" borderId="10" xfId="2" applyFont="1" applyFill="1" applyBorder="1" applyAlignment="1">
      <alignment horizontal="left" vertical="center" wrapText="1"/>
    </xf>
    <xf numFmtId="0" fontId="7" fillId="2" borderId="11" xfId="2" applyFont="1" applyFill="1" applyBorder="1" applyAlignment="1">
      <alignment horizontal="center" vertical="center" wrapText="1"/>
    </xf>
    <xf numFmtId="0" fontId="7" fillId="0" borderId="8" xfId="2" applyFont="1" applyFill="1" applyBorder="1" applyAlignment="1">
      <alignment horizontal="left" vertical="center" wrapText="1"/>
    </xf>
    <xf numFmtId="0" fontId="10" fillId="0" borderId="8" xfId="2" applyFont="1" applyFill="1" applyBorder="1" applyAlignment="1">
      <alignment horizontal="center" vertical="center" wrapText="1"/>
    </xf>
    <xf numFmtId="0" fontId="8" fillId="0" borderId="8" xfId="2" applyFont="1" applyFill="1" applyBorder="1" applyAlignment="1">
      <alignment horizontal="center" vertical="center" wrapText="1"/>
    </xf>
    <xf numFmtId="0" fontId="7" fillId="0" borderId="12" xfId="2" applyFont="1" applyFill="1" applyBorder="1" applyAlignment="1">
      <alignment horizontal="left" vertical="center" wrapText="1"/>
    </xf>
    <xf numFmtId="0" fontId="17" fillId="0" borderId="13" xfId="2" applyFont="1" applyFill="1" applyBorder="1" applyAlignment="1">
      <alignment horizontal="left" vertical="center" wrapText="1"/>
    </xf>
    <xf numFmtId="0" fontId="18" fillId="0" borderId="0" xfId="2" applyFont="1" applyFill="1" applyAlignment="1">
      <alignment horizontal="left" vertical="center"/>
    </xf>
    <xf numFmtId="0" fontId="18" fillId="0" borderId="0" xfId="2" applyFont="1" applyFill="1" applyAlignment="1">
      <alignment vertical="center" wrapText="1"/>
    </xf>
    <xf numFmtId="0" fontId="18" fillId="0" borderId="0" xfId="2" applyFont="1" applyFill="1" applyAlignment="1">
      <alignment horizontal="center" vertical="center" wrapText="1"/>
    </xf>
    <xf numFmtId="0" fontId="18" fillId="0" borderId="0" xfId="2" applyFont="1" applyFill="1" applyAlignment="1">
      <alignment wrapText="1"/>
    </xf>
    <xf numFmtId="0" fontId="18" fillId="0" borderId="0" xfId="2" applyFont="1" applyFill="1" applyAlignment="1">
      <alignment horizontal="left" vertical="center" wrapText="1"/>
    </xf>
    <xf numFmtId="0" fontId="18" fillId="0" borderId="14" xfId="2" applyFont="1" applyFill="1" applyBorder="1" applyAlignment="1">
      <alignment wrapText="1"/>
    </xf>
    <xf numFmtId="0" fontId="7" fillId="0" borderId="0" xfId="2" applyFont="1" applyFill="1" applyAlignment="1">
      <alignment horizontal="center" vertical="center" wrapText="1"/>
    </xf>
    <xf numFmtId="0" fontId="7" fillId="0" borderId="8" xfId="2" applyFont="1" applyFill="1" applyBorder="1" applyAlignment="1">
      <alignment horizontal="center" vertical="center" wrapText="1"/>
    </xf>
    <xf numFmtId="0" fontId="21" fillId="0" borderId="0" xfId="2" applyFont="1" applyFill="1" applyAlignment="1">
      <alignment horizontal="left" vertical="center"/>
    </xf>
    <xf numFmtId="0" fontId="7" fillId="0" borderId="0" xfId="2" applyFont="1" applyFill="1" applyAlignment="1">
      <alignment vertical="center"/>
    </xf>
    <xf numFmtId="49" fontId="21" fillId="4" borderId="15" xfId="2" applyNumberFormat="1" applyFont="1" applyFill="1" applyBorder="1" applyAlignment="1">
      <alignment vertical="center"/>
    </xf>
    <xf numFmtId="49" fontId="21" fillId="4" borderId="15" xfId="2" applyNumberFormat="1" applyFont="1" applyFill="1" applyBorder="1" applyAlignment="1">
      <alignment vertical="center" wrapText="1"/>
    </xf>
    <xf numFmtId="0" fontId="21" fillId="0" borderId="0" xfId="2" applyFont="1" applyFill="1" applyAlignment="1">
      <alignment vertical="center"/>
    </xf>
    <xf numFmtId="0" fontId="7" fillId="0" borderId="0" xfId="0" applyFont="1">
      <alignment vertical="center"/>
    </xf>
    <xf numFmtId="0" fontId="3" fillId="3" borderId="18" xfId="2" applyFont="1" applyFill="1" applyBorder="1" applyAlignment="1">
      <alignment vertical="center" wrapText="1"/>
    </xf>
    <xf numFmtId="0" fontId="3" fillId="3" borderId="11" xfId="2" applyFont="1" applyFill="1" applyBorder="1" applyAlignment="1">
      <alignment horizontal="center" vertical="center" wrapText="1"/>
    </xf>
    <xf numFmtId="0" fontId="3" fillId="3" borderId="8" xfId="2" applyFont="1" applyFill="1" applyBorder="1" applyAlignment="1">
      <alignment horizontal="center" vertical="center" wrapText="1"/>
    </xf>
    <xf numFmtId="0" fontId="3" fillId="3" borderId="21" xfId="2" applyFont="1" applyFill="1" applyBorder="1" applyAlignment="1">
      <alignment horizontal="center" vertical="center" wrapText="1"/>
    </xf>
    <xf numFmtId="0" fontId="7" fillId="5" borderId="22" xfId="2" applyFont="1" applyFill="1" applyBorder="1" applyAlignment="1">
      <alignment horizontal="center" vertical="center" wrapText="1"/>
    </xf>
    <xf numFmtId="49" fontId="7" fillId="6" borderId="23" xfId="2" applyNumberFormat="1" applyFont="1" applyFill="1" applyBorder="1" applyAlignment="1" applyProtection="1">
      <alignment horizontal="center" vertical="center" wrapText="1"/>
      <protection locked="0"/>
    </xf>
    <xf numFmtId="49" fontId="7" fillId="0" borderId="24" xfId="2" applyNumberFormat="1" applyFont="1" applyFill="1" applyBorder="1" applyAlignment="1" applyProtection="1">
      <alignment horizontal="center" vertical="center" wrapText="1"/>
      <protection locked="0"/>
    </xf>
    <xf numFmtId="49" fontId="7" fillId="0" borderId="25" xfId="2" applyNumberFormat="1" applyFont="1" applyFill="1" applyBorder="1" applyAlignment="1" applyProtection="1">
      <alignment horizontal="center" vertical="center" wrapText="1"/>
      <protection locked="0"/>
    </xf>
    <xf numFmtId="49" fontId="7" fillId="6" borderId="25" xfId="2" applyNumberFormat="1" applyFont="1" applyFill="1" applyBorder="1" applyAlignment="1" applyProtection="1">
      <alignment horizontal="center" vertical="center" wrapText="1"/>
      <protection locked="0"/>
    </xf>
    <xf numFmtId="0" fontId="7" fillId="5" borderId="25" xfId="2" applyFont="1" applyFill="1" applyBorder="1" applyAlignment="1">
      <alignment horizontal="center" vertical="center" wrapText="1"/>
    </xf>
    <xf numFmtId="49" fontId="7" fillId="4" borderId="25" xfId="2" applyNumberFormat="1" applyFont="1" applyFill="1" applyBorder="1" applyAlignment="1" applyProtection="1">
      <alignment horizontal="center" vertical="center" wrapText="1"/>
      <protection locked="0"/>
    </xf>
    <xf numFmtId="194" fontId="7" fillId="5" borderId="25" xfId="2" applyNumberFormat="1" applyFont="1" applyFill="1" applyBorder="1" applyAlignment="1">
      <alignment horizontal="center" vertical="center" wrapText="1"/>
    </xf>
    <xf numFmtId="49" fontId="7" fillId="4" borderId="25" xfId="2" applyNumberFormat="1" applyFont="1" applyFill="1" applyBorder="1" applyAlignment="1" applyProtection="1">
      <alignment horizontal="left" vertical="center" wrapText="1"/>
      <protection locked="0"/>
    </xf>
    <xf numFmtId="194" fontId="7" fillId="5" borderId="23" xfId="2" applyNumberFormat="1" applyFont="1" applyFill="1" applyBorder="1" applyAlignment="1">
      <alignment horizontal="center" vertical="center" wrapText="1"/>
    </xf>
    <xf numFmtId="0" fontId="7" fillId="6" borderId="26" xfId="2" applyFont="1" applyFill="1" applyBorder="1" applyAlignment="1" applyProtection="1">
      <alignment horizontal="center" vertical="center" wrapText="1"/>
      <protection locked="0"/>
    </xf>
    <xf numFmtId="0" fontId="7" fillId="6" borderId="24" xfId="2" applyFont="1" applyFill="1" applyBorder="1" applyAlignment="1" applyProtection="1">
      <alignment horizontal="center" vertical="center" wrapText="1"/>
      <protection locked="0"/>
    </xf>
    <xf numFmtId="0" fontId="7" fillId="6" borderId="27" xfId="2" applyFont="1" applyFill="1" applyBorder="1" applyAlignment="1" applyProtection="1">
      <alignment horizontal="center" vertical="center" wrapText="1"/>
      <protection locked="0"/>
    </xf>
    <xf numFmtId="190" fontId="7" fillId="0" borderId="26" xfId="1" applyNumberFormat="1" applyFont="1" applyFill="1" applyBorder="1" applyAlignment="1" applyProtection="1">
      <alignment horizontal="center" vertical="center" wrapText="1"/>
      <protection locked="0"/>
    </xf>
    <xf numFmtId="190" fontId="7" fillId="0" borderId="27" xfId="1" applyNumberFormat="1" applyFont="1" applyFill="1" applyBorder="1" applyAlignment="1" applyProtection="1">
      <alignment horizontal="center" vertical="center" wrapText="1"/>
      <protection locked="0"/>
    </xf>
    <xf numFmtId="190" fontId="7" fillId="0" borderId="15" xfId="1" applyNumberFormat="1" applyFont="1" applyFill="1" applyBorder="1" applyAlignment="1" applyProtection="1">
      <alignment horizontal="center" vertical="center" wrapText="1"/>
      <protection locked="0"/>
    </xf>
    <xf numFmtId="49" fontId="7" fillId="0" borderId="28" xfId="2" applyNumberFormat="1" applyFont="1" applyFill="1" applyBorder="1" applyAlignment="1" applyProtection="1">
      <alignment horizontal="center" vertical="center" wrapText="1"/>
      <protection locked="0"/>
    </xf>
    <xf numFmtId="0" fontId="21" fillId="0" borderId="0" xfId="0" applyFont="1" applyAlignment="1">
      <alignment horizontal="left" vertical="center"/>
    </xf>
    <xf numFmtId="49" fontId="7" fillId="0" borderId="0" xfId="0" applyNumberFormat="1" applyFont="1" applyAlignment="1">
      <alignment horizontal="center" vertical="center" wrapText="1"/>
    </xf>
    <xf numFmtId="0" fontId="26" fillId="0" borderId="0" xfId="0" applyFont="1">
      <alignment vertical="center"/>
    </xf>
    <xf numFmtId="0" fontId="26" fillId="2" borderId="7" xfId="0" applyFont="1" applyFill="1" applyBorder="1" applyAlignment="1">
      <alignment horizontal="center" vertical="center"/>
    </xf>
    <xf numFmtId="0" fontId="26" fillId="0" borderId="7" xfId="0" applyFont="1" applyBorder="1" applyAlignment="1">
      <alignment horizontal="center" vertical="center"/>
    </xf>
    <xf numFmtId="0" fontId="26" fillId="0" borderId="7" xfId="0" applyFont="1" applyBorder="1">
      <alignment vertical="center"/>
    </xf>
    <xf numFmtId="49" fontId="21" fillId="4" borderId="15" xfId="2" applyNumberFormat="1" applyFont="1" applyFill="1" applyBorder="1" applyAlignment="1">
      <alignment horizontal="right" vertical="center"/>
    </xf>
    <xf numFmtId="0" fontId="3" fillId="3" borderId="16" xfId="2" applyFont="1" applyFill="1" applyBorder="1" applyAlignment="1">
      <alignment horizontal="center" vertical="center" wrapText="1"/>
    </xf>
    <xf numFmtId="0" fontId="3" fillId="3" borderId="17" xfId="2" applyFont="1" applyFill="1" applyBorder="1" applyAlignment="1">
      <alignment horizontal="center" vertical="center" wrapText="1"/>
    </xf>
    <xf numFmtId="0" fontId="3" fillId="3" borderId="19" xfId="2" applyFont="1" applyFill="1" applyBorder="1" applyAlignment="1">
      <alignment horizontal="center" vertical="center" wrapText="1"/>
    </xf>
    <xf numFmtId="0" fontId="3" fillId="3" borderId="11" xfId="2" applyFont="1" applyFill="1" applyBorder="1" applyAlignment="1">
      <alignment horizontal="center" vertical="center" wrapText="1"/>
    </xf>
    <xf numFmtId="0" fontId="6" fillId="3" borderId="8" xfId="2" applyFont="1" applyFill="1" applyBorder="1" applyAlignment="1">
      <alignment horizontal="center" vertical="center" wrapText="1"/>
    </xf>
    <xf numFmtId="0" fontId="3" fillId="3" borderId="8" xfId="2" applyFont="1" applyFill="1" applyBorder="1" applyAlignment="1">
      <alignment horizontal="center" vertical="center" wrapText="1"/>
    </xf>
    <xf numFmtId="0" fontId="3" fillId="3" borderId="7" xfId="2" applyFont="1" applyFill="1" applyBorder="1" applyAlignment="1">
      <alignment horizontal="center" vertical="center" wrapText="1" shrinkToFit="1"/>
    </xf>
    <xf numFmtId="0" fontId="6" fillId="3" borderId="20" xfId="2" applyFont="1" applyFill="1" applyBorder="1" applyAlignment="1">
      <alignment horizontal="center" vertical="center" wrapText="1" shrinkToFit="1"/>
    </xf>
    <xf numFmtId="0" fontId="6" fillId="3" borderId="11" xfId="2" applyFont="1" applyFill="1" applyBorder="1" applyAlignment="1">
      <alignment horizontal="center" vertical="center" wrapText="1"/>
    </xf>
    <xf numFmtId="0" fontId="3" fillId="3" borderId="21" xfId="2" applyFont="1" applyFill="1" applyBorder="1" applyAlignment="1">
      <alignment horizontal="center" vertical="center" wrapText="1"/>
    </xf>
    <xf numFmtId="0" fontId="21" fillId="4" borderId="0" xfId="0" applyFont="1" applyFill="1" applyAlignment="1">
      <alignment horizontal="left" vertical="center"/>
    </xf>
    <xf numFmtId="0" fontId="29" fillId="4" borderId="0" xfId="0" applyFont="1" applyFill="1" applyAlignment="1">
      <alignment horizontal="left" vertical="center"/>
    </xf>
    <xf numFmtId="49" fontId="21" fillId="4" borderId="0" xfId="0" applyNumberFormat="1" applyFont="1" applyFill="1" applyAlignment="1">
      <alignment horizontal="left" vertical="center"/>
    </xf>
    <xf numFmtId="49" fontId="21" fillId="4" borderId="0" xfId="0" applyNumberFormat="1" applyFont="1" applyFill="1" applyAlignment="1">
      <alignment vertical="center" wrapText="1"/>
    </xf>
    <xf numFmtId="49" fontId="22" fillId="0" borderId="0" xfId="0" applyNumberFormat="1" applyFont="1" applyAlignment="1">
      <alignment horizontal="left" vertical="center"/>
    </xf>
    <xf numFmtId="0" fontId="21" fillId="0" borderId="0" xfId="0" applyFont="1">
      <alignment vertical="center"/>
    </xf>
    <xf numFmtId="178" fontId="7" fillId="6" borderId="30" xfId="0" applyNumberFormat="1" applyFont="1" applyFill="1" applyBorder="1" applyAlignment="1" applyProtection="1">
      <alignment horizontal="left" vertical="center"/>
      <protection locked="0"/>
    </xf>
    <xf numFmtId="0" fontId="7" fillId="0" borderId="0" xfId="0" applyFont="1" applyAlignment="1">
      <alignment horizontal="center" vertical="center"/>
    </xf>
    <xf numFmtId="178" fontId="7" fillId="6" borderId="31" xfId="0" applyNumberFormat="1" applyFont="1" applyFill="1" applyBorder="1" applyAlignment="1" applyProtection="1">
      <alignment horizontal="left" vertical="center"/>
      <protection locked="0"/>
    </xf>
    <xf numFmtId="0" fontId="7" fillId="0" borderId="0" xfId="0" applyFont="1" applyAlignment="1">
      <alignment horizontal="left" vertical="center"/>
    </xf>
    <xf numFmtId="0" fontId="3" fillId="3" borderId="6" xfId="0" applyFont="1" applyFill="1" applyBorder="1" applyAlignment="1">
      <alignment horizontal="right" vertical="top"/>
    </xf>
    <xf numFmtId="0" fontId="3" fillId="3" borderId="20" xfId="0" applyFont="1" applyFill="1" applyBorder="1" applyAlignment="1">
      <alignment horizontal="left" vertical="top"/>
    </xf>
    <xf numFmtId="178" fontId="7" fillId="0" borderId="31" xfId="0" applyNumberFormat="1" applyFont="1" applyBorder="1" applyAlignment="1" applyProtection="1">
      <alignment horizontal="left" vertical="center"/>
      <protection locked="0"/>
    </xf>
    <xf numFmtId="0" fontId="3" fillId="3" borderId="11" xfId="0" applyFont="1" applyFill="1" applyBorder="1" applyAlignment="1">
      <alignment horizontal="right" vertical="top"/>
    </xf>
    <xf numFmtId="0" fontId="3" fillId="3" borderId="21" xfId="0" applyFont="1" applyFill="1" applyBorder="1" applyAlignment="1">
      <alignment horizontal="left" vertical="top"/>
    </xf>
    <xf numFmtId="49" fontId="21" fillId="4" borderId="0" xfId="0" applyNumberFormat="1" applyFont="1" applyFill="1" applyAlignment="1">
      <alignment horizontal="right" vertical="center"/>
    </xf>
    <xf numFmtId="0" fontId="3" fillId="3" borderId="2" xfId="0" applyFont="1" applyFill="1" applyBorder="1" applyAlignment="1">
      <alignment horizontal="right" vertical="center"/>
    </xf>
    <xf numFmtId="0" fontId="3" fillId="3" borderId="29" xfId="0" applyFont="1" applyFill="1" applyBorder="1" applyAlignment="1">
      <alignment horizontal="left" vertical="center"/>
    </xf>
    <xf numFmtId="0" fontId="0" fillId="0" borderId="29" xfId="0" applyFill="1" applyBorder="1">
      <alignment vertical="center"/>
    </xf>
    <xf numFmtId="0" fontId="0" fillId="0" borderId="20" xfId="0" applyFill="1" applyBorder="1">
      <alignment vertical="center"/>
    </xf>
    <xf numFmtId="178" fontId="5" fillId="6" borderId="32" xfId="0" applyNumberFormat="1" applyFont="1" applyFill="1" applyBorder="1" applyAlignment="1" applyProtection="1">
      <alignment horizontal="center" vertical="center"/>
      <protection locked="0"/>
    </xf>
    <xf numFmtId="49" fontId="29" fillId="4" borderId="0" xfId="0" applyNumberFormat="1" applyFont="1" applyFill="1" applyAlignment="1">
      <alignment horizontal="left" vertical="center" wrapText="1"/>
    </xf>
    <xf numFmtId="49" fontId="7" fillId="4" borderId="0" xfId="0" applyNumberFormat="1" applyFont="1" applyFill="1" applyAlignment="1">
      <alignment horizontal="center" vertical="center" wrapText="1"/>
    </xf>
    <xf numFmtId="49" fontId="21" fillId="4" borderId="15" xfId="0" applyNumberFormat="1" applyFont="1" applyFill="1" applyBorder="1" applyAlignment="1">
      <alignment horizontal="left" vertical="center"/>
    </xf>
    <xf numFmtId="0" fontId="7" fillId="4" borderId="0" xfId="0" applyFont="1" applyFill="1" applyAlignment="1">
      <alignment horizontal="left" vertical="center" wrapText="1"/>
    </xf>
    <xf numFmtId="0" fontId="15" fillId="4" borderId="0" xfId="0" applyFont="1" applyFill="1" applyAlignment="1">
      <alignment horizontal="center" vertical="center" wrapText="1"/>
    </xf>
    <xf numFmtId="0" fontId="7" fillId="4" borderId="0" xfId="0" applyFont="1" applyFill="1" applyAlignment="1">
      <alignment horizontal="center" vertical="center" wrapText="1"/>
    </xf>
    <xf numFmtId="0" fontId="21" fillId="4" borderId="0" xfId="0" applyFont="1" applyFill="1" applyAlignment="1">
      <alignment horizontal="center" vertical="center" wrapText="1"/>
    </xf>
    <xf numFmtId="0" fontId="7" fillId="4" borderId="0" xfId="0" applyFont="1" applyFill="1" applyAlignment="1">
      <alignment horizontal="right" vertical="center" wrapText="1"/>
    </xf>
    <xf numFmtId="49" fontId="7" fillId="4" borderId="0" xfId="0" applyNumberFormat="1" applyFont="1" applyFill="1" applyAlignment="1">
      <alignment vertical="center" wrapText="1"/>
    </xf>
    <xf numFmtId="49" fontId="30" fillId="0" borderId="0" xfId="0" applyNumberFormat="1" applyFont="1" applyAlignment="1">
      <alignment vertical="center" wrapText="1"/>
    </xf>
    <xf numFmtId="0" fontId="31" fillId="0" borderId="0" xfId="0" applyFont="1" applyAlignment="1">
      <alignment horizontal="center" vertical="center" wrapText="1"/>
    </xf>
    <xf numFmtId="0" fontId="7" fillId="0" borderId="0" xfId="0" applyFont="1" applyAlignment="1">
      <alignment horizontal="center" vertical="center" wrapText="1"/>
    </xf>
    <xf numFmtId="0" fontId="30" fillId="0" borderId="0" xfId="0" applyFont="1" applyAlignment="1">
      <alignment horizontal="center" vertical="center" wrapText="1"/>
    </xf>
    <xf numFmtId="0" fontId="7" fillId="2" borderId="33" xfId="0" applyFont="1" applyFill="1" applyBorder="1" applyAlignment="1">
      <alignment horizontal="center" vertical="center" wrapText="1"/>
    </xf>
    <xf numFmtId="0" fontId="3" fillId="2" borderId="33" xfId="0" applyFont="1" applyFill="1" applyBorder="1" applyAlignment="1">
      <alignment horizontal="center" vertical="center" wrapText="1"/>
    </xf>
    <xf numFmtId="0" fontId="3" fillId="3" borderId="22" xfId="0" applyFont="1" applyFill="1" applyBorder="1" applyAlignment="1">
      <alignment horizontal="center" vertical="center" wrapText="1"/>
    </xf>
    <xf numFmtId="49" fontId="3" fillId="3" borderId="25" xfId="0" applyNumberFormat="1" applyFont="1" applyFill="1" applyBorder="1" applyAlignment="1">
      <alignment horizontal="center" vertical="center" wrapText="1"/>
    </xf>
    <xf numFmtId="0" fontId="3" fillId="3" borderId="23" xfId="0" applyFont="1" applyFill="1" applyBorder="1" applyAlignment="1">
      <alignment horizontal="center" vertical="center" wrapText="1"/>
    </xf>
    <xf numFmtId="0" fontId="3" fillId="3" borderId="24" xfId="0" applyFont="1" applyFill="1" applyBorder="1" applyAlignment="1">
      <alignment horizontal="center" vertical="center" wrapText="1"/>
    </xf>
    <xf numFmtId="0" fontId="3" fillId="3" borderId="34" xfId="0" applyFont="1" applyFill="1" applyBorder="1" applyAlignment="1">
      <alignment horizontal="center" vertical="center" wrapText="1"/>
    </xf>
    <xf numFmtId="49" fontId="3" fillId="3" borderId="22" xfId="0" applyNumberFormat="1" applyFont="1" applyFill="1" applyBorder="1" applyAlignment="1">
      <alignment horizontal="center" vertical="center" wrapText="1"/>
    </xf>
    <xf numFmtId="0" fontId="3" fillId="3" borderId="25" xfId="0" applyFont="1" applyFill="1" applyBorder="1" applyAlignment="1">
      <alignment horizontal="center" vertical="center" wrapText="1"/>
    </xf>
    <xf numFmtId="49" fontId="3" fillId="3" borderId="23" xfId="0" applyNumberFormat="1" applyFont="1" applyFill="1" applyBorder="1" applyAlignment="1">
      <alignment horizontal="center" vertical="center" wrapText="1"/>
    </xf>
    <xf numFmtId="0" fontId="3" fillId="3" borderId="11" xfId="0" applyFont="1" applyFill="1" applyBorder="1" applyAlignment="1">
      <alignment horizontal="center" vertical="center" wrapText="1"/>
    </xf>
    <xf numFmtId="0" fontId="3" fillId="3" borderId="8" xfId="0" applyFont="1" applyFill="1" applyBorder="1" applyAlignment="1">
      <alignment horizontal="center" vertical="center" wrapText="1"/>
    </xf>
    <xf numFmtId="0" fontId="3" fillId="3" borderId="12" xfId="0" applyFont="1" applyFill="1" applyBorder="1" applyAlignment="1">
      <alignment horizontal="center" vertical="center" wrapText="1"/>
    </xf>
    <xf numFmtId="0" fontId="3" fillId="3" borderId="21" xfId="0" applyFont="1" applyFill="1" applyBorder="1" applyAlignment="1">
      <alignment horizontal="center" vertical="center" wrapText="1"/>
    </xf>
    <xf numFmtId="0" fontId="30" fillId="0" borderId="0" xfId="0" applyFont="1">
      <alignment vertical="center"/>
    </xf>
    <xf numFmtId="49" fontId="7" fillId="0" borderId="35" xfId="0" applyNumberFormat="1" applyFont="1" applyBorder="1" applyAlignment="1" applyProtection="1">
      <alignment horizontal="center" vertical="center" wrapText="1"/>
      <protection locked="0"/>
    </xf>
    <xf numFmtId="49" fontId="7" fillId="4" borderId="36" xfId="0" applyNumberFormat="1" applyFont="1" applyFill="1" applyBorder="1" applyAlignment="1" applyProtection="1">
      <alignment horizontal="center" vertical="center" wrapText="1"/>
      <protection locked="0"/>
    </xf>
    <xf numFmtId="0" fontId="7" fillId="5" borderId="37" xfId="0" applyFont="1" applyFill="1" applyBorder="1" applyAlignment="1">
      <alignment horizontal="center" vertical="center" wrapText="1"/>
    </xf>
    <xf numFmtId="49" fontId="7" fillId="0" borderId="38" xfId="0" applyNumberFormat="1" applyFont="1" applyBorder="1" applyAlignment="1" applyProtection="1">
      <alignment horizontal="center" vertical="center" wrapText="1"/>
      <protection locked="0"/>
    </xf>
    <xf numFmtId="0" fontId="7" fillId="5" borderId="39" xfId="0" applyFont="1" applyFill="1" applyBorder="1" applyAlignment="1">
      <alignment horizontal="center" vertical="center" wrapText="1"/>
    </xf>
    <xf numFmtId="49" fontId="7" fillId="6" borderId="35" xfId="0" applyNumberFormat="1" applyFont="1" applyFill="1" applyBorder="1" applyAlignment="1" applyProtection="1">
      <alignment horizontal="center" vertical="center" wrapText="1"/>
      <protection locked="0"/>
    </xf>
    <xf numFmtId="0" fontId="7" fillId="5" borderId="36" xfId="0" applyFont="1" applyFill="1" applyBorder="1" applyAlignment="1">
      <alignment horizontal="center" vertical="center" wrapText="1"/>
    </xf>
    <xf numFmtId="49" fontId="7" fillId="7" borderId="37" xfId="0" applyNumberFormat="1" applyFont="1" applyFill="1" applyBorder="1" applyAlignment="1" applyProtection="1">
      <alignment horizontal="center" vertical="center" wrapText="1"/>
      <protection locked="0"/>
    </xf>
    <xf numFmtId="49" fontId="7" fillId="7" borderId="6" xfId="0" applyNumberFormat="1" applyFont="1" applyFill="1" applyBorder="1" applyAlignment="1" applyProtection="1">
      <alignment horizontal="center" vertical="center" wrapText="1"/>
      <protection locked="0"/>
    </xf>
    <xf numFmtId="179" fontId="38" fillId="2" borderId="7" xfId="0" applyNumberFormat="1" applyFont="1" applyFill="1" applyBorder="1" applyAlignment="1" applyProtection="1">
      <alignment horizontal="center" vertical="center" shrinkToFit="1"/>
      <protection locked="0"/>
    </xf>
    <xf numFmtId="49" fontId="7" fillId="7" borderId="7" xfId="0" applyNumberFormat="1" applyFont="1" applyFill="1" applyBorder="1" applyAlignment="1" applyProtection="1">
      <alignment horizontal="center" vertical="center" wrapText="1"/>
      <protection locked="0"/>
    </xf>
    <xf numFmtId="179" fontId="38" fillId="2" borderId="7" xfId="0" applyNumberFormat="1" applyFont="1" applyFill="1" applyBorder="1" applyAlignment="1" applyProtection="1">
      <alignment horizontal="center" vertical="center" wrapText="1" shrinkToFit="1"/>
      <protection locked="0"/>
    </xf>
    <xf numFmtId="49" fontId="7" fillId="7" borderId="20" xfId="0" applyNumberFormat="1" applyFont="1" applyFill="1" applyBorder="1" applyAlignment="1" applyProtection="1">
      <alignment horizontal="center" vertical="center" wrapText="1"/>
      <protection locked="0"/>
    </xf>
    <xf numFmtId="49" fontId="7" fillId="7" borderId="35" xfId="0" applyNumberFormat="1" applyFont="1" applyFill="1" applyBorder="1" applyAlignment="1" applyProtection="1">
      <alignment horizontal="center" vertical="center" wrapText="1"/>
      <protection locked="0"/>
    </xf>
    <xf numFmtId="49" fontId="7" fillId="7" borderId="36" xfId="0" applyNumberFormat="1" applyFont="1" applyFill="1" applyBorder="1" applyAlignment="1" applyProtection="1">
      <alignment horizontal="center" vertical="center" wrapText="1"/>
      <protection locked="0"/>
    </xf>
    <xf numFmtId="49" fontId="7" fillId="7" borderId="39" xfId="0" applyNumberFormat="1" applyFont="1" applyFill="1" applyBorder="1" applyAlignment="1" applyProtection="1">
      <alignment horizontal="center" vertical="center" wrapText="1"/>
      <protection locked="0"/>
    </xf>
    <xf numFmtId="49" fontId="7" fillId="7" borderId="40" xfId="0" applyNumberFormat="1" applyFont="1" applyFill="1" applyBorder="1" applyAlignment="1" applyProtection="1">
      <alignment horizontal="center" vertical="center" wrapText="1"/>
      <protection locked="0"/>
    </xf>
    <xf numFmtId="49" fontId="7" fillId="0" borderId="41" xfId="0" applyNumberFormat="1" applyFont="1" applyBorder="1" applyProtection="1">
      <alignment vertical="center"/>
      <protection locked="0"/>
    </xf>
    <xf numFmtId="49" fontId="7" fillId="0" borderId="6" xfId="0" applyNumberFormat="1" applyFont="1" applyBorder="1" applyAlignment="1" applyProtection="1">
      <alignment horizontal="center" vertical="center" wrapText="1"/>
      <protection locked="0"/>
    </xf>
    <xf numFmtId="0" fontId="7" fillId="5" borderId="20" xfId="0" applyFont="1" applyFill="1" applyBorder="1" applyAlignment="1">
      <alignment horizontal="center" vertical="center" wrapText="1"/>
    </xf>
    <xf numFmtId="49" fontId="7" fillId="0" borderId="31" xfId="0" applyNumberFormat="1" applyFont="1" applyBorder="1" applyAlignment="1" applyProtection="1">
      <alignment horizontal="center" vertical="center" wrapText="1"/>
      <protection locked="0"/>
    </xf>
    <xf numFmtId="0" fontId="7" fillId="5" borderId="9" xfId="0" applyFont="1" applyFill="1" applyBorder="1" applyAlignment="1">
      <alignment horizontal="center" vertical="center" wrapText="1"/>
    </xf>
    <xf numFmtId="49" fontId="7" fillId="6" borderId="6" xfId="0" applyNumberFormat="1" applyFont="1" applyFill="1" applyBorder="1" applyAlignment="1" applyProtection="1">
      <alignment horizontal="center" vertical="center" wrapText="1"/>
      <protection locked="0"/>
    </xf>
    <xf numFmtId="49" fontId="7" fillId="7" borderId="9" xfId="0" applyNumberFormat="1" applyFont="1" applyFill="1" applyBorder="1" applyAlignment="1" applyProtection="1">
      <alignment horizontal="center" vertical="center" wrapText="1"/>
      <protection locked="0"/>
    </xf>
    <xf numFmtId="49" fontId="7" fillId="7" borderId="42" xfId="0" applyNumberFormat="1" applyFont="1" applyFill="1" applyBorder="1" applyAlignment="1" applyProtection="1">
      <alignment horizontal="center" vertical="center" wrapText="1"/>
      <protection locked="0"/>
    </xf>
    <xf numFmtId="49" fontId="7" fillId="0" borderId="43" xfId="0" applyNumberFormat="1" applyFont="1" applyBorder="1" applyProtection="1">
      <alignment vertical="center"/>
      <protection locked="0"/>
    </xf>
    <xf numFmtId="49" fontId="7" fillId="0" borderId="43" xfId="0" applyNumberFormat="1" applyFont="1" applyBorder="1" applyAlignment="1" applyProtection="1">
      <alignment horizontal="center" vertical="center"/>
      <protection locked="0"/>
    </xf>
    <xf numFmtId="49" fontId="7" fillId="0" borderId="43" xfId="0" applyNumberFormat="1" applyFont="1" applyBorder="1" applyAlignment="1" applyProtection="1">
      <alignment horizontal="center" vertical="center" wrapText="1"/>
      <protection locked="0"/>
    </xf>
    <xf numFmtId="49" fontId="7" fillId="0" borderId="11" xfId="0" applyNumberFormat="1" applyFont="1" applyBorder="1" applyAlignment="1" applyProtection="1">
      <alignment horizontal="center" vertical="center" wrapText="1"/>
      <protection locked="0"/>
    </xf>
    <xf numFmtId="49" fontId="7" fillId="4" borderId="8" xfId="0" applyNumberFormat="1" applyFont="1" applyFill="1" applyBorder="1" applyAlignment="1" applyProtection="1">
      <alignment horizontal="center" vertical="center" wrapText="1"/>
      <protection locked="0"/>
    </xf>
    <xf numFmtId="0" fontId="7" fillId="5" borderId="21" xfId="0" applyFont="1" applyFill="1" applyBorder="1" applyAlignment="1">
      <alignment horizontal="center" vertical="center" wrapText="1"/>
    </xf>
    <xf numFmtId="49" fontId="7" fillId="0" borderId="44" xfId="0" applyNumberFormat="1" applyFont="1" applyBorder="1" applyAlignment="1" applyProtection="1">
      <alignment horizontal="center" vertical="center" wrapText="1"/>
      <protection locked="0"/>
    </xf>
    <xf numFmtId="0" fontId="7" fillId="5" borderId="12" xfId="0" applyFont="1" applyFill="1" applyBorder="1" applyAlignment="1">
      <alignment horizontal="center" vertical="center" wrapText="1"/>
    </xf>
    <xf numFmtId="49" fontId="7" fillId="6" borderId="11" xfId="0" applyNumberFormat="1" applyFont="1" applyFill="1" applyBorder="1" applyAlignment="1" applyProtection="1">
      <alignment horizontal="center" vertical="center" wrapText="1"/>
      <protection locked="0"/>
    </xf>
    <xf numFmtId="49" fontId="7" fillId="7" borderId="21" xfId="0" applyNumberFormat="1" applyFont="1" applyFill="1" applyBorder="1" applyAlignment="1" applyProtection="1">
      <alignment horizontal="center" vertical="center" wrapText="1"/>
      <protection locked="0"/>
    </xf>
    <xf numFmtId="49" fontId="7" fillId="7" borderId="11" xfId="0" applyNumberFormat="1" applyFont="1" applyFill="1" applyBorder="1" applyAlignment="1" applyProtection="1">
      <alignment horizontal="center" vertical="center" wrapText="1"/>
      <protection locked="0"/>
    </xf>
    <xf numFmtId="49" fontId="7" fillId="2" borderId="8" xfId="0" applyNumberFormat="1" applyFont="1" applyFill="1" applyBorder="1" applyAlignment="1" applyProtection="1">
      <alignment horizontal="center" vertical="center" wrapText="1"/>
      <protection locked="0"/>
    </xf>
    <xf numFmtId="49" fontId="7" fillId="7" borderId="8" xfId="0" applyNumberFormat="1" applyFont="1" applyFill="1" applyBorder="1" applyAlignment="1" applyProtection="1">
      <alignment horizontal="center" vertical="center" wrapText="1"/>
      <protection locked="0"/>
    </xf>
    <xf numFmtId="49" fontId="7" fillId="7" borderId="12" xfId="0" applyNumberFormat="1" applyFont="1" applyFill="1" applyBorder="1" applyAlignment="1" applyProtection="1">
      <alignment horizontal="center" vertical="center" wrapText="1"/>
      <protection locked="0"/>
    </xf>
    <xf numFmtId="49" fontId="7" fillId="7" borderId="45" xfId="0" applyNumberFormat="1" applyFont="1" applyFill="1" applyBorder="1" applyAlignment="1" applyProtection="1">
      <alignment horizontal="center" vertical="center" wrapText="1"/>
      <protection locked="0"/>
    </xf>
    <xf numFmtId="49" fontId="7" fillId="0" borderId="32" xfId="0" applyNumberFormat="1" applyFont="1" applyBorder="1" applyAlignment="1" applyProtection="1">
      <alignment horizontal="center" vertical="center" wrapText="1"/>
      <protection locked="0"/>
    </xf>
    <xf numFmtId="49" fontId="7" fillId="0" borderId="0" xfId="0" applyNumberFormat="1" applyFont="1">
      <alignment vertical="center"/>
    </xf>
    <xf numFmtId="49" fontId="7" fillId="0" borderId="0" xfId="0" applyNumberFormat="1" applyFont="1" applyAlignment="1">
      <alignment horizontal="left" vertical="center"/>
    </xf>
    <xf numFmtId="49" fontId="7" fillId="0" borderId="0" xfId="0" applyNumberFormat="1" applyFont="1" applyAlignment="1">
      <alignment horizontal="center" vertical="center"/>
    </xf>
    <xf numFmtId="0" fontId="30" fillId="0" borderId="0" xfId="0" applyFont="1" applyAlignment="1">
      <alignment horizontal="center" vertical="center"/>
    </xf>
    <xf numFmtId="0" fontId="7" fillId="0" borderId="0" xfId="0" applyFont="1" applyAlignment="1">
      <alignment vertical="center" wrapText="1"/>
    </xf>
    <xf numFmtId="0" fontId="30" fillId="0" borderId="0" xfId="0" applyFont="1" applyAlignment="1">
      <alignment vertical="center" wrapText="1"/>
    </xf>
    <xf numFmtId="49" fontId="21" fillId="4" borderId="15" xfId="0" applyNumberFormat="1" applyFont="1" applyFill="1" applyBorder="1" applyAlignment="1">
      <alignment horizontal="right" vertical="center"/>
    </xf>
    <xf numFmtId="0" fontId="3" fillId="3" borderId="16" xfId="0" applyFont="1" applyFill="1" applyBorder="1" applyAlignment="1">
      <alignment horizontal="center" vertical="center" wrapText="1"/>
    </xf>
    <xf numFmtId="0" fontId="33" fillId="3" borderId="3" xfId="0" applyFont="1" applyFill="1" applyBorder="1" applyAlignment="1">
      <alignment horizontal="center" vertical="center" wrapText="1"/>
    </xf>
    <xf numFmtId="0" fontId="35" fillId="3" borderId="3" xfId="0" applyFont="1" applyFill="1" applyBorder="1" applyAlignment="1">
      <alignment horizontal="center" vertical="center" wrapText="1"/>
    </xf>
    <xf numFmtId="0" fontId="7" fillId="0" borderId="0" xfId="0" applyFont="1" applyAlignment="1">
      <alignment horizontal="left" vertical="center"/>
    </xf>
    <xf numFmtId="0" fontId="21" fillId="4" borderId="0" xfId="2" applyFont="1" applyFill="1" applyAlignment="1">
      <alignment horizontal="left" vertical="center"/>
    </xf>
    <xf numFmtId="0" fontId="29" fillId="4" borderId="0" xfId="2" applyFont="1" applyFill="1" applyAlignment="1">
      <alignment horizontal="left" vertical="center" wrapText="1"/>
    </xf>
    <xf numFmtId="49" fontId="7" fillId="4" borderId="0" xfId="2" applyNumberFormat="1" applyFont="1" applyFill="1" applyAlignment="1">
      <alignment horizontal="center" vertical="center" wrapText="1"/>
    </xf>
    <xf numFmtId="49" fontId="21" fillId="4" borderId="15" xfId="2" applyNumberFormat="1" applyFont="1" applyFill="1" applyBorder="1" applyAlignment="1">
      <alignment horizontal="left" vertical="center"/>
    </xf>
    <xf numFmtId="49" fontId="21" fillId="4" borderId="0" xfId="2" applyNumberFormat="1" applyFont="1" applyFill="1" applyAlignment="1">
      <alignment horizontal="left" vertical="center"/>
    </xf>
    <xf numFmtId="180" fontId="7" fillId="0" borderId="0" xfId="2" applyNumberFormat="1" applyFont="1" applyFill="1" applyAlignment="1">
      <alignment horizontal="right" vertical="center" wrapText="1" shrinkToFit="1"/>
    </xf>
    <xf numFmtId="0" fontId="21" fillId="0" borderId="0" xfId="2" applyFont="1" applyFill="1" applyAlignment="1">
      <alignment horizontal="center" vertical="center" wrapText="1"/>
    </xf>
    <xf numFmtId="0" fontId="31" fillId="0" borderId="0" xfId="2" applyFont="1" applyFill="1" applyAlignment="1">
      <alignment horizontal="center" vertical="center" wrapText="1"/>
    </xf>
    <xf numFmtId="181" fontId="7" fillId="0" borderId="0" xfId="2" applyNumberFormat="1" applyFont="1" applyFill="1" applyAlignment="1">
      <alignment horizontal="center" vertical="center" wrapText="1"/>
    </xf>
    <xf numFmtId="10" fontId="7" fillId="0" borderId="0" xfId="2" applyNumberFormat="1" applyFont="1" applyFill="1" applyAlignment="1">
      <alignment horizontal="right" vertical="center" wrapText="1"/>
    </xf>
    <xf numFmtId="0" fontId="3" fillId="3" borderId="22" xfId="2" applyFont="1" applyFill="1" applyBorder="1" applyAlignment="1">
      <alignment horizontal="center" vertical="center" wrapText="1"/>
    </xf>
    <xf numFmtId="0" fontId="3" fillId="3" borderId="23" xfId="2" applyFont="1" applyFill="1" applyBorder="1" applyAlignment="1">
      <alignment horizontal="center" vertical="center" wrapText="1"/>
    </xf>
    <xf numFmtId="0" fontId="3" fillId="3" borderId="25" xfId="2" applyFont="1" applyFill="1" applyBorder="1" applyAlignment="1">
      <alignment horizontal="center" vertical="center" wrapText="1"/>
    </xf>
    <xf numFmtId="0" fontId="3" fillId="3" borderId="24" xfId="2" applyFont="1" applyFill="1" applyBorder="1" applyAlignment="1">
      <alignment horizontal="center" vertical="center" wrapText="1"/>
    </xf>
    <xf numFmtId="49" fontId="3" fillId="3" borderId="25" xfId="2" applyNumberFormat="1" applyFont="1" applyFill="1" applyBorder="1" applyAlignment="1">
      <alignment horizontal="center" vertical="center" wrapText="1"/>
    </xf>
    <xf numFmtId="0" fontId="5" fillId="3" borderId="24" xfId="2" applyFont="1" applyFill="1" applyBorder="1" applyAlignment="1">
      <alignment horizontal="center" vertical="center" wrapText="1"/>
    </xf>
    <xf numFmtId="180" fontId="6" fillId="3" borderId="22" xfId="2" applyNumberFormat="1" applyFont="1" applyFill="1" applyBorder="1" applyAlignment="1">
      <alignment horizontal="center" vertical="center" wrapText="1"/>
    </xf>
    <xf numFmtId="180" fontId="6" fillId="3" borderId="24" xfId="2" applyNumberFormat="1" applyFont="1" applyFill="1" applyBorder="1" applyAlignment="1">
      <alignment horizontal="center" vertical="center" wrapText="1"/>
    </xf>
    <xf numFmtId="0" fontId="6" fillId="3" borderId="25" xfId="2" applyFont="1" applyFill="1" applyBorder="1" applyAlignment="1">
      <alignment horizontal="center" vertical="center" wrapText="1"/>
    </xf>
    <xf numFmtId="181" fontId="3" fillId="3" borderId="25" xfId="2" applyNumberFormat="1" applyFont="1" applyFill="1" applyBorder="1" applyAlignment="1">
      <alignment horizontal="center" vertical="center" wrapText="1"/>
    </xf>
    <xf numFmtId="10" fontId="3" fillId="3" borderId="25" xfId="2" applyNumberFormat="1" applyFont="1" applyFill="1" applyBorder="1" applyAlignment="1">
      <alignment horizontal="center" vertical="center" wrapText="1"/>
    </xf>
    <xf numFmtId="10" fontId="3" fillId="3" borderId="23" xfId="2" applyNumberFormat="1" applyFont="1" applyFill="1" applyBorder="1" applyAlignment="1">
      <alignment horizontal="center" vertical="center" wrapText="1"/>
    </xf>
    <xf numFmtId="0" fontId="7" fillId="5" borderId="35" xfId="2" applyFont="1" applyFill="1" applyBorder="1" applyAlignment="1">
      <alignment horizontal="center" vertical="center" wrapText="1"/>
    </xf>
    <xf numFmtId="0" fontId="7" fillId="5" borderId="36" xfId="2" applyFont="1" applyFill="1" applyBorder="1" applyAlignment="1">
      <alignment horizontal="center" vertical="center" wrapText="1"/>
    </xf>
    <xf numFmtId="0" fontId="7" fillId="5" borderId="37" xfId="2" applyFont="1" applyFill="1" applyBorder="1" applyAlignment="1">
      <alignment horizontal="center" vertical="center" wrapText="1"/>
    </xf>
    <xf numFmtId="0" fontId="7" fillId="5" borderId="38" xfId="2" applyFont="1" applyFill="1" applyBorder="1" applyAlignment="1">
      <alignment horizontal="center" vertical="center" wrapText="1"/>
    </xf>
    <xf numFmtId="0" fontId="7" fillId="5" borderId="7" xfId="2" applyFont="1" applyFill="1" applyBorder="1" applyAlignment="1">
      <alignment horizontal="center" vertical="center" wrapText="1"/>
    </xf>
    <xf numFmtId="0" fontId="7" fillId="0" borderId="38" xfId="2" applyFont="1" applyFill="1" applyBorder="1" applyAlignment="1">
      <alignment horizontal="center" vertical="center" wrapText="1"/>
    </xf>
    <xf numFmtId="180" fontId="7" fillId="0" borderId="35" xfId="2" applyNumberFormat="1" applyFont="1" applyFill="1" applyBorder="1" applyAlignment="1">
      <alignment horizontal="right" vertical="center" wrapText="1" shrinkToFit="1"/>
    </xf>
    <xf numFmtId="182" fontId="7" fillId="0" borderId="38" xfId="29" applyNumberFormat="1" applyFont="1" applyBorder="1" applyAlignment="1">
      <alignment horizontal="right" vertical="center" wrapText="1" shrinkToFit="1"/>
    </xf>
    <xf numFmtId="0" fontId="7" fillId="7" borderId="36" xfId="2" applyFont="1" applyFill="1" applyBorder="1" applyAlignment="1">
      <alignment horizontal="center" vertical="center" wrapText="1"/>
    </xf>
    <xf numFmtId="0" fontId="16" fillId="4" borderId="36" xfId="2" applyFont="1" applyFill="1" applyBorder="1" applyAlignment="1">
      <alignment horizontal="center" vertical="center" wrapText="1"/>
    </xf>
    <xf numFmtId="0" fontId="16" fillId="0" borderId="36" xfId="2" applyFont="1" applyFill="1" applyBorder="1" applyAlignment="1">
      <alignment horizontal="center" vertical="center" wrapText="1"/>
    </xf>
    <xf numFmtId="181" fontId="7" fillId="0" borderId="36" xfId="2" applyNumberFormat="1" applyFont="1" applyFill="1" applyBorder="1" applyAlignment="1">
      <alignment horizontal="center" vertical="center" wrapText="1"/>
    </xf>
    <xf numFmtId="0" fontId="7" fillId="8" borderId="36" xfId="2" applyFont="1" applyFill="1" applyBorder="1" applyAlignment="1">
      <alignment horizontal="center" vertical="center" wrapText="1"/>
    </xf>
    <xf numFmtId="10" fontId="7" fillId="0" borderId="36" xfId="2" applyNumberFormat="1" applyFont="1" applyFill="1" applyBorder="1" applyAlignment="1">
      <alignment horizontal="center" vertical="center" wrapText="1"/>
    </xf>
    <xf numFmtId="10" fontId="7" fillId="0" borderId="37" xfId="2" applyNumberFormat="1" applyFont="1" applyFill="1" applyBorder="1" applyAlignment="1">
      <alignment horizontal="center" vertical="center" wrapText="1"/>
    </xf>
    <xf numFmtId="0" fontId="7" fillId="0" borderId="46" xfId="2" applyFont="1" applyFill="1" applyBorder="1" applyAlignment="1">
      <alignment horizontal="center" vertical="center" wrapText="1"/>
    </xf>
    <xf numFmtId="0" fontId="7" fillId="5" borderId="6" xfId="2" applyFont="1" applyFill="1" applyBorder="1" applyAlignment="1">
      <alignment horizontal="center" vertical="center" wrapText="1"/>
    </xf>
    <xf numFmtId="0" fontId="7" fillId="5" borderId="20" xfId="2" applyFont="1" applyFill="1" applyBorder="1" applyAlignment="1">
      <alignment horizontal="center" vertical="center" wrapText="1"/>
    </xf>
    <xf numFmtId="0" fontId="7" fillId="5" borderId="31" xfId="2" applyFont="1" applyFill="1" applyBorder="1" applyAlignment="1">
      <alignment horizontal="center" vertical="center" wrapText="1"/>
    </xf>
    <xf numFmtId="0" fontId="7" fillId="0" borderId="31" xfId="2" applyFont="1" applyFill="1" applyBorder="1" applyAlignment="1">
      <alignment horizontal="center" vertical="center" wrapText="1"/>
    </xf>
    <xf numFmtId="180" fontId="7" fillId="0" borderId="6" xfId="2" applyNumberFormat="1" applyFont="1" applyFill="1" applyBorder="1" applyAlignment="1">
      <alignment horizontal="right" vertical="center" wrapText="1" shrinkToFit="1"/>
    </xf>
    <xf numFmtId="0" fontId="16" fillId="4" borderId="7" xfId="2" applyFont="1" applyFill="1" applyBorder="1" applyAlignment="1">
      <alignment horizontal="center" vertical="center" wrapText="1"/>
    </xf>
    <xf numFmtId="0" fontId="16" fillId="0" borderId="7" xfId="2" applyFont="1" applyFill="1" applyBorder="1" applyAlignment="1">
      <alignment horizontal="center" vertical="center" wrapText="1"/>
    </xf>
    <xf numFmtId="0" fontId="7" fillId="7" borderId="7" xfId="2" applyFont="1" applyFill="1" applyBorder="1" applyAlignment="1">
      <alignment horizontal="center" vertical="center" wrapText="1"/>
    </xf>
    <xf numFmtId="181" fontId="7" fillId="0" borderId="7" xfId="2" applyNumberFormat="1" applyFont="1" applyFill="1" applyBorder="1" applyAlignment="1">
      <alignment horizontal="center" vertical="center" wrapText="1"/>
    </xf>
    <xf numFmtId="10" fontId="7" fillId="0" borderId="7" xfId="2" applyNumberFormat="1" applyFont="1" applyFill="1" applyBorder="1" applyAlignment="1">
      <alignment horizontal="center" vertical="center" wrapText="1"/>
    </xf>
    <xf numFmtId="10" fontId="7" fillId="0" borderId="20" xfId="2" applyNumberFormat="1" applyFont="1" applyFill="1" applyBorder="1" applyAlignment="1">
      <alignment horizontal="center" vertical="center" wrapText="1"/>
    </xf>
    <xf numFmtId="0" fontId="7" fillId="4" borderId="7" xfId="2" applyFont="1" applyFill="1" applyBorder="1" applyAlignment="1">
      <alignment horizontal="center" vertical="center" wrapText="1"/>
    </xf>
    <xf numFmtId="0" fontId="7" fillId="8" borderId="7" xfId="2" applyFont="1" applyFill="1" applyBorder="1" applyAlignment="1">
      <alignment horizontal="center" vertical="center" wrapText="1"/>
    </xf>
    <xf numFmtId="10" fontId="7" fillId="0" borderId="31" xfId="29" applyNumberFormat="1" applyFont="1" applyBorder="1" applyAlignment="1">
      <alignment horizontal="right" vertical="center" wrapText="1" shrinkToFit="1"/>
    </xf>
    <xf numFmtId="10" fontId="7" fillId="0" borderId="38" xfId="29" applyNumberFormat="1" applyFont="1" applyBorder="1" applyAlignment="1">
      <alignment horizontal="right" vertical="center" wrapText="1" shrinkToFit="1"/>
    </xf>
    <xf numFmtId="0" fontId="7" fillId="4" borderId="36" xfId="2" applyFont="1" applyFill="1" applyBorder="1" applyAlignment="1">
      <alignment horizontal="center" vertical="center" wrapText="1"/>
    </xf>
    <xf numFmtId="0" fontId="7" fillId="0" borderId="36" xfId="2" applyFont="1" applyFill="1" applyBorder="1" applyAlignment="1">
      <alignment horizontal="center" vertical="center" wrapText="1"/>
    </xf>
    <xf numFmtId="0" fontId="7" fillId="0" borderId="47" xfId="2" applyFont="1" applyFill="1" applyBorder="1" applyAlignment="1">
      <alignment horizontal="center" vertical="center" wrapText="1"/>
    </xf>
    <xf numFmtId="0" fontId="7" fillId="0" borderId="21" xfId="2" applyFont="1" applyFill="1" applyBorder="1" applyAlignment="1">
      <alignment horizontal="center" vertical="center" wrapText="1"/>
    </xf>
    <xf numFmtId="180" fontId="7" fillId="0" borderId="11" xfId="2" applyNumberFormat="1" applyFont="1" applyFill="1" applyBorder="1" applyAlignment="1">
      <alignment horizontal="right" vertical="center" wrapText="1" shrinkToFit="1"/>
    </xf>
    <xf numFmtId="10" fontId="7" fillId="0" borderId="44" xfId="29" applyNumberFormat="1" applyFont="1" applyBorder="1" applyAlignment="1">
      <alignment horizontal="right" vertical="center" wrapText="1" shrinkToFit="1"/>
    </xf>
    <xf numFmtId="0" fontId="7" fillId="7" borderId="48" xfId="2" applyFont="1" applyFill="1" applyBorder="1" applyAlignment="1">
      <alignment horizontal="center" vertical="center" wrapText="1"/>
    </xf>
    <xf numFmtId="0" fontId="7" fillId="4" borderId="8" xfId="2" applyFont="1" applyFill="1" applyBorder="1" applyAlignment="1">
      <alignment horizontal="center" vertical="center" wrapText="1"/>
    </xf>
    <xf numFmtId="0" fontId="7" fillId="7" borderId="8" xfId="2" applyFont="1" applyFill="1" applyBorder="1" applyAlignment="1">
      <alignment horizontal="center" vertical="center" wrapText="1"/>
    </xf>
    <xf numFmtId="181" fontId="7" fillId="0" borderId="8" xfId="2" applyNumberFormat="1" applyFont="1" applyFill="1" applyBorder="1" applyAlignment="1">
      <alignment horizontal="center" vertical="center" wrapText="1"/>
    </xf>
    <xf numFmtId="10" fontId="7" fillId="0" borderId="8" xfId="2" applyNumberFormat="1" applyFont="1" applyFill="1" applyBorder="1" applyAlignment="1">
      <alignment horizontal="center" vertical="center" wrapText="1"/>
    </xf>
    <xf numFmtId="10" fontId="7" fillId="0" borderId="21" xfId="2" applyNumberFormat="1" applyFont="1" applyFill="1" applyBorder="1" applyAlignment="1">
      <alignment horizontal="center" vertical="center" wrapText="1"/>
    </xf>
    <xf numFmtId="0" fontId="7" fillId="0" borderId="49" xfId="2" applyFont="1" applyFill="1" applyBorder="1" applyAlignment="1">
      <alignment horizontal="center" vertical="center" wrapText="1"/>
    </xf>
    <xf numFmtId="49" fontId="30" fillId="0" borderId="0" xfId="2" applyNumberFormat="1" applyFont="1" applyFill="1" applyAlignment="1">
      <alignment horizontal="center" vertical="center" wrapText="1"/>
    </xf>
    <xf numFmtId="49" fontId="7" fillId="0" borderId="0" xfId="2" applyNumberFormat="1" applyFont="1" applyFill="1" applyAlignment="1">
      <alignment horizontal="center" vertical="center" wrapText="1"/>
    </xf>
    <xf numFmtId="0" fontId="7" fillId="0" borderId="50" xfId="2" applyFont="1" applyFill="1" applyBorder="1" applyAlignment="1">
      <alignment horizontal="center" vertical="center" wrapText="1"/>
    </xf>
    <xf numFmtId="10" fontId="7" fillId="0" borderId="0" xfId="2" applyNumberFormat="1" applyFont="1" applyFill="1" applyAlignment="1">
      <alignment horizontal="center" vertical="center" wrapText="1"/>
    </xf>
    <xf numFmtId="0" fontId="15" fillId="0" borderId="0" xfId="2" applyFont="1" applyFill="1" applyAlignment="1">
      <alignment vertical="center"/>
    </xf>
    <xf numFmtId="0" fontId="39" fillId="0" borderId="0" xfId="2" applyFont="1" applyFill="1" applyAlignment="1">
      <alignment horizontal="left" vertical="center"/>
    </xf>
    <xf numFmtId="49" fontId="15" fillId="0" borderId="0" xfId="2" applyNumberFormat="1" applyFont="1" applyFill="1" applyAlignment="1">
      <alignment horizontal="center" vertical="center" wrapText="1"/>
    </xf>
    <xf numFmtId="0" fontId="15" fillId="0" borderId="0" xfId="2" applyFont="1" applyFill="1" applyAlignment="1">
      <alignment horizontal="center" vertical="center" wrapText="1"/>
    </xf>
    <xf numFmtId="180" fontId="15" fillId="0" borderId="0" xfId="2" applyNumberFormat="1" applyFont="1" applyFill="1" applyAlignment="1">
      <alignment horizontal="right" vertical="center" wrapText="1" shrinkToFit="1"/>
    </xf>
    <xf numFmtId="181" fontId="15" fillId="0" borderId="0" xfId="2" applyNumberFormat="1" applyFont="1" applyFill="1" applyAlignment="1">
      <alignment horizontal="center" vertical="center" wrapText="1"/>
    </xf>
    <xf numFmtId="10" fontId="15" fillId="0" borderId="0" xfId="2" applyNumberFormat="1" applyFont="1" applyFill="1" applyAlignment="1">
      <alignment horizontal="center" vertical="center" wrapText="1"/>
    </xf>
    <xf numFmtId="0" fontId="6" fillId="3" borderId="16" xfId="2" applyFont="1" applyFill="1" applyBorder="1" applyAlignment="1">
      <alignment horizontal="center" vertical="center" wrapText="1"/>
    </xf>
    <xf numFmtId="0" fontId="3" fillId="3" borderId="22" xfId="2" applyFont="1" applyFill="1" applyBorder="1" applyAlignment="1">
      <alignment horizontal="center" vertical="center" wrapText="1"/>
    </xf>
    <xf numFmtId="0" fontId="3" fillId="3" borderId="23" xfId="2" applyFont="1" applyFill="1" applyBorder="1" applyAlignment="1">
      <alignment horizontal="center" vertical="center" wrapText="1"/>
    </xf>
    <xf numFmtId="0" fontId="42" fillId="0" borderId="0" xfId="2" applyFont="1" applyFill="1" applyAlignment="1">
      <alignment vertical="center"/>
    </xf>
    <xf numFmtId="0" fontId="43" fillId="0" borderId="0" xfId="2" applyFont="1" applyFill="1" applyAlignment="1">
      <alignment horizontal="left" vertical="center" wrapText="1"/>
    </xf>
    <xf numFmtId="49" fontId="7" fillId="0" borderId="0" xfId="2" applyNumberFormat="1" applyFont="1" applyFill="1" applyAlignment="1" applyProtection="1">
      <alignment vertical="center" wrapText="1"/>
      <protection hidden="1"/>
    </xf>
    <xf numFmtId="49" fontId="30" fillId="0" borderId="0" xfId="2" applyNumberFormat="1" applyFont="1" applyFill="1" applyAlignment="1" applyProtection="1">
      <alignment horizontal="center" wrapText="1"/>
      <protection hidden="1"/>
    </xf>
    <xf numFmtId="0" fontId="7" fillId="0" borderId="0" xfId="2" applyFont="1" applyFill="1" applyAlignment="1" applyProtection="1">
      <alignment horizontal="center"/>
      <protection hidden="1"/>
    </xf>
    <xf numFmtId="0" fontId="21" fillId="0" borderId="0" xfId="2" applyFont="1" applyFill="1" applyAlignment="1">
      <alignment horizontal="center" vertical="center"/>
    </xf>
    <xf numFmtId="0" fontId="21" fillId="4" borderId="15" xfId="2" applyFont="1" applyFill="1" applyBorder="1" applyAlignment="1">
      <alignment horizontal="left" vertical="center"/>
    </xf>
    <xf numFmtId="183" fontId="7" fillId="0" borderId="0" xfId="2" applyNumberFormat="1" applyFont="1" applyFill="1" applyAlignment="1">
      <alignment horizontal="center"/>
    </xf>
    <xf numFmtId="183" fontId="7" fillId="0" borderId="0" xfId="2" applyNumberFormat="1" applyFont="1" applyFill="1" applyAlignment="1" applyProtection="1">
      <alignment horizontal="center"/>
      <protection locked="0"/>
    </xf>
    <xf numFmtId="0" fontId="7" fillId="0" borderId="0" xfId="2" applyFont="1" applyFill="1" applyAlignment="1">
      <alignment horizontal="center" wrapText="1"/>
    </xf>
    <xf numFmtId="184" fontId="7" fillId="0" borderId="0" xfId="2" applyNumberFormat="1" applyFont="1" applyFill="1" applyAlignment="1">
      <alignment horizontal="center"/>
    </xf>
    <xf numFmtId="185" fontId="7" fillId="0" borderId="0" xfId="2" applyNumberFormat="1" applyFont="1" applyFill="1" applyAlignment="1">
      <alignment horizontal="center"/>
    </xf>
    <xf numFmtId="186" fontId="45" fillId="0" borderId="0" xfId="2" applyNumberFormat="1" applyFont="1" applyFill="1" applyAlignment="1">
      <alignment horizontal="center"/>
    </xf>
    <xf numFmtId="0" fontId="7" fillId="0" borderId="0" xfId="2" applyFont="1" applyFill="1" applyAlignment="1">
      <alignment horizontal="center"/>
    </xf>
    <xf numFmtId="0" fontId="15" fillId="0" borderId="0" xfId="2" applyFont="1" applyFill="1" applyAlignment="1">
      <alignment horizontal="center"/>
    </xf>
    <xf numFmtId="0" fontId="30" fillId="0" borderId="0" xfId="2" applyFont="1" applyFill="1" applyAlignment="1">
      <alignment horizontal="center"/>
    </xf>
    <xf numFmtId="187" fontId="7" fillId="0" borderId="0" xfId="2" applyNumberFormat="1" applyFont="1" applyFill="1" applyAlignment="1">
      <alignment horizontal="center"/>
    </xf>
    <xf numFmtId="187" fontId="7" fillId="0" borderId="0" xfId="2" applyNumberFormat="1" applyFont="1" applyFill="1" applyAlignment="1" applyProtection="1">
      <alignment horizontal="center"/>
      <protection locked="0"/>
    </xf>
    <xf numFmtId="0" fontId="31" fillId="0" borderId="0" xfId="2" applyFont="1" applyFill="1" applyAlignment="1">
      <alignment horizontal="center" vertical="center"/>
    </xf>
    <xf numFmtId="0" fontId="45" fillId="0" borderId="0" xfId="2" applyFont="1" applyFill="1" applyAlignment="1">
      <alignment horizontal="center"/>
    </xf>
    <xf numFmtId="10" fontId="7" fillId="0" borderId="0" xfId="2" applyNumberFormat="1" applyFont="1" applyFill="1" applyAlignment="1">
      <alignment horizontal="right" vertical="center"/>
    </xf>
    <xf numFmtId="0" fontId="7" fillId="0" borderId="0" xfId="2" applyFont="1" applyFill="1" applyAlignment="1">
      <alignment horizontal="left" vertical="center"/>
    </xf>
    <xf numFmtId="0" fontId="30" fillId="0" borderId="0" xfId="2" applyFont="1" applyFill="1" applyAlignment="1">
      <alignment horizontal="center" vertical="center"/>
    </xf>
    <xf numFmtId="188" fontId="7" fillId="0" borderId="0" xfId="2" applyNumberFormat="1" applyFont="1" applyFill="1" applyAlignment="1">
      <alignment vertical="center"/>
    </xf>
    <xf numFmtId="0" fontId="46" fillId="3" borderId="11" xfId="2" applyFont="1" applyFill="1" applyBorder="1" applyAlignment="1">
      <alignment horizontal="center" vertical="center" wrapText="1"/>
    </xf>
    <xf numFmtId="0" fontId="46" fillId="3" borderId="21" xfId="2" applyFont="1" applyFill="1" applyBorder="1" applyAlignment="1">
      <alignment horizontal="center" vertical="center" wrapText="1"/>
    </xf>
    <xf numFmtId="0" fontId="46" fillId="3" borderId="44" xfId="2" applyFont="1" applyFill="1" applyBorder="1" applyAlignment="1">
      <alignment horizontal="center" vertical="center" wrapText="1"/>
    </xf>
    <xf numFmtId="0" fontId="46" fillId="3" borderId="12" xfId="2" applyFont="1" applyFill="1" applyBorder="1" applyAlignment="1">
      <alignment horizontal="center" vertical="center" wrapText="1"/>
    </xf>
    <xf numFmtId="49" fontId="46" fillId="3" borderId="8" xfId="2" applyNumberFormat="1" applyFont="1" applyFill="1" applyBorder="1" applyAlignment="1">
      <alignment horizontal="center" vertical="center" wrapText="1"/>
    </xf>
    <xf numFmtId="49" fontId="3" fillId="3" borderId="21" xfId="2" applyNumberFormat="1" applyFont="1" applyFill="1" applyBorder="1" applyAlignment="1">
      <alignment horizontal="center" vertical="center" wrapText="1"/>
    </xf>
    <xf numFmtId="179" fontId="3" fillId="3" borderId="11" xfId="2" applyNumberFormat="1" applyFont="1" applyFill="1" applyBorder="1" applyAlignment="1">
      <alignment horizontal="center" vertical="center" wrapText="1" shrinkToFit="1"/>
    </xf>
    <xf numFmtId="0" fontId="48" fillId="3" borderId="22" xfId="2" applyFont="1" applyFill="1" applyBorder="1" applyAlignment="1">
      <alignment horizontal="center" vertical="center" wrapText="1"/>
    </xf>
    <xf numFmtId="0" fontId="47" fillId="3" borderId="25" xfId="2" applyFont="1" applyFill="1" applyBorder="1" applyAlignment="1">
      <alignment horizontal="center" vertical="center" wrapText="1"/>
    </xf>
    <xf numFmtId="183" fontId="46" fillId="3" borderId="25" xfId="2" applyNumberFormat="1" applyFont="1" applyFill="1" applyBorder="1" applyAlignment="1">
      <alignment horizontal="center" vertical="center" wrapText="1"/>
    </xf>
    <xf numFmtId="0" fontId="46" fillId="3" borderId="25" xfId="2" applyFont="1" applyFill="1" applyBorder="1" applyAlignment="1">
      <alignment horizontal="center" vertical="center" wrapText="1"/>
    </xf>
    <xf numFmtId="183" fontId="46" fillId="3" borderId="25" xfId="2" applyNumberFormat="1" applyFont="1" applyFill="1" applyBorder="1" applyAlignment="1" applyProtection="1">
      <alignment horizontal="center" vertical="center" wrapText="1"/>
      <protection locked="0"/>
    </xf>
    <xf numFmtId="0" fontId="48" fillId="3" borderId="25" xfId="2" applyFont="1" applyFill="1" applyBorder="1" applyAlignment="1">
      <alignment horizontal="center" vertical="center" wrapText="1"/>
    </xf>
    <xf numFmtId="181" fontId="6" fillId="3" borderId="25" xfId="2" applyNumberFormat="1" applyFont="1" applyFill="1" applyBorder="1" applyAlignment="1">
      <alignment horizontal="center" vertical="center" wrapText="1"/>
    </xf>
    <xf numFmtId="179" fontId="6" fillId="3" borderId="23" xfId="2" applyNumberFormat="1" applyFont="1" applyFill="1" applyBorder="1" applyAlignment="1">
      <alignment horizontal="center" vertical="center" wrapText="1"/>
    </xf>
    <xf numFmtId="179" fontId="3" fillId="3" borderId="23" xfId="2" applyNumberFormat="1" applyFont="1" applyFill="1" applyBorder="1" applyAlignment="1">
      <alignment horizontal="center" vertical="center" wrapText="1"/>
    </xf>
    <xf numFmtId="0" fontId="7" fillId="5" borderId="2" xfId="2" applyFont="1" applyFill="1" applyBorder="1" applyAlignment="1">
      <alignment horizontal="center" vertical="center" wrapText="1"/>
    </xf>
    <xf numFmtId="0" fontId="7" fillId="5" borderId="29" xfId="2" applyFont="1" applyFill="1" applyBorder="1" applyAlignment="1">
      <alignment horizontal="center" vertical="center" wrapText="1"/>
    </xf>
    <xf numFmtId="0" fontId="7" fillId="5" borderId="30" xfId="2" applyFont="1" applyFill="1" applyBorder="1" applyAlignment="1">
      <alignment horizontal="center" vertical="center" wrapText="1"/>
    </xf>
    <xf numFmtId="0" fontId="7" fillId="5" borderId="4" xfId="2" applyFont="1" applyFill="1" applyBorder="1" applyAlignment="1">
      <alignment horizontal="center" vertical="center" wrapText="1"/>
    </xf>
    <xf numFmtId="0" fontId="7" fillId="5" borderId="3" xfId="2" applyFont="1" applyFill="1" applyBorder="1" applyAlignment="1">
      <alignment horizontal="center" vertical="center" wrapText="1"/>
    </xf>
    <xf numFmtId="189" fontId="7" fillId="5" borderId="2" xfId="2" applyNumberFormat="1" applyFont="1" applyFill="1" applyBorder="1" applyAlignment="1">
      <alignment horizontal="center" vertical="center" wrapText="1"/>
    </xf>
    <xf numFmtId="190" fontId="7" fillId="6" borderId="3" xfId="2" applyNumberFormat="1" applyFont="1" applyFill="1" applyBorder="1" applyAlignment="1" applyProtection="1">
      <alignment horizontal="center" vertical="center" wrapText="1"/>
      <protection locked="0"/>
    </xf>
    <xf numFmtId="180" fontId="7" fillId="5" borderId="3" xfId="2" applyNumberFormat="1" applyFont="1" applyFill="1" applyBorder="1" applyAlignment="1">
      <alignment horizontal="center" vertical="center" wrapText="1"/>
    </xf>
    <xf numFmtId="191" fontId="7" fillId="0" borderId="3" xfId="2" applyNumberFormat="1" applyFont="1" applyFill="1" applyBorder="1" applyAlignment="1" applyProtection="1">
      <alignment horizontal="center" vertical="center" wrapText="1"/>
      <protection locked="0"/>
    </xf>
    <xf numFmtId="0" fontId="7" fillId="0" borderId="3" xfId="2" applyFont="1" applyFill="1" applyBorder="1" applyAlignment="1">
      <alignment horizontal="center" vertical="center" wrapText="1"/>
    </xf>
    <xf numFmtId="0" fontId="7" fillId="8" borderId="3" xfId="2" applyFont="1" applyFill="1" applyBorder="1" applyAlignment="1">
      <alignment horizontal="center" vertical="center" wrapText="1"/>
    </xf>
    <xf numFmtId="181" fontId="7" fillId="5" borderId="36" xfId="2" applyNumberFormat="1" applyFont="1" applyFill="1" applyBorder="1" applyAlignment="1">
      <alignment horizontal="center" vertical="center" wrapText="1"/>
    </xf>
    <xf numFmtId="192" fontId="7" fillId="5" borderId="29" xfId="2" applyNumberFormat="1" applyFont="1" applyFill="1" applyBorder="1" applyAlignment="1">
      <alignment horizontal="center" vertical="center" wrapText="1"/>
    </xf>
    <xf numFmtId="193" fontId="7" fillId="5" borderId="36" xfId="2" applyNumberFormat="1" applyFont="1" applyFill="1" applyBorder="1" applyAlignment="1">
      <alignment horizontal="center" vertical="center" wrapText="1"/>
    </xf>
    <xf numFmtId="194" fontId="7" fillId="0" borderId="3" xfId="2" applyNumberFormat="1" applyFont="1" applyFill="1" applyBorder="1" applyAlignment="1" applyProtection="1">
      <alignment horizontal="center" vertical="center" wrapText="1"/>
      <protection locked="0"/>
    </xf>
    <xf numFmtId="190" fontId="7" fillId="6" borderId="36" xfId="2" applyNumberFormat="1" applyFont="1" applyFill="1" applyBorder="1" applyAlignment="1" applyProtection="1">
      <alignment horizontal="center" vertical="center" wrapText="1"/>
      <protection locked="0"/>
    </xf>
    <xf numFmtId="195" fontId="7" fillId="5" borderId="36" xfId="2" applyNumberFormat="1" applyFont="1" applyFill="1" applyBorder="1" applyAlignment="1">
      <alignment horizontal="center" vertical="center" wrapText="1"/>
    </xf>
    <xf numFmtId="0" fontId="7" fillId="0" borderId="3" xfId="2" applyFont="1" applyFill="1" applyBorder="1" applyAlignment="1" applyProtection="1">
      <alignment horizontal="center" vertical="center" wrapText="1"/>
      <protection locked="0"/>
    </xf>
    <xf numFmtId="196" fontId="7" fillId="5" borderId="30" xfId="2" applyNumberFormat="1" applyFont="1" applyFill="1" applyBorder="1" applyAlignment="1">
      <alignment horizontal="right" vertical="center" wrapText="1"/>
    </xf>
    <xf numFmtId="180" fontId="7" fillId="5" borderId="18" xfId="2" applyNumberFormat="1" applyFont="1" applyFill="1" applyBorder="1" applyAlignment="1">
      <alignment horizontal="center" vertical="center" wrapText="1"/>
    </xf>
    <xf numFmtId="196" fontId="7" fillId="5" borderId="52" xfId="2" applyNumberFormat="1" applyFont="1" applyFill="1" applyBorder="1" applyAlignment="1">
      <alignment horizontal="center" vertical="center" wrapText="1"/>
    </xf>
    <xf numFmtId="180" fontId="7" fillId="5" borderId="52" xfId="2" applyNumberFormat="1" applyFont="1" applyFill="1" applyBorder="1" applyAlignment="1">
      <alignment horizontal="center" vertical="center" wrapText="1"/>
    </xf>
    <xf numFmtId="0" fontId="7" fillId="2" borderId="52" xfId="2" applyFont="1" applyFill="1" applyBorder="1" applyAlignment="1">
      <alignment horizontal="center" vertical="center" wrapText="1"/>
    </xf>
    <xf numFmtId="0" fontId="7" fillId="5" borderId="9" xfId="2" applyFont="1" applyFill="1" applyBorder="1" applyAlignment="1">
      <alignment horizontal="center" vertical="center" wrapText="1"/>
    </xf>
    <xf numFmtId="189" fontId="7" fillId="5" borderId="6" xfId="2" applyNumberFormat="1" applyFont="1" applyFill="1" applyBorder="1" applyAlignment="1">
      <alignment horizontal="center" vertical="center" wrapText="1"/>
    </xf>
    <xf numFmtId="190" fontId="7" fillId="6" borderId="7" xfId="2" applyNumberFormat="1" applyFont="1" applyFill="1" applyBorder="1" applyAlignment="1" applyProtection="1">
      <alignment horizontal="center" vertical="center" wrapText="1"/>
      <protection locked="0"/>
    </xf>
    <xf numFmtId="180" fontId="7" fillId="5" borderId="36" xfId="2" applyNumberFormat="1" applyFont="1" applyFill="1" applyBorder="1" applyAlignment="1">
      <alignment horizontal="center" vertical="center" wrapText="1"/>
    </xf>
    <xf numFmtId="191" fontId="7" fillId="0" borderId="36" xfId="2" applyNumberFormat="1" applyFont="1" applyFill="1" applyBorder="1" applyAlignment="1" applyProtection="1">
      <alignment horizontal="center" vertical="center" wrapText="1"/>
      <protection locked="0"/>
    </xf>
    <xf numFmtId="192" fontId="7" fillId="5" borderId="37" xfId="2" applyNumberFormat="1" applyFont="1" applyFill="1" applyBorder="1" applyAlignment="1">
      <alignment horizontal="center" vertical="center" wrapText="1"/>
    </xf>
    <xf numFmtId="194" fontId="7" fillId="0" borderId="36" xfId="2" applyNumberFormat="1" applyFont="1" applyFill="1" applyBorder="1" applyAlignment="1" applyProtection="1">
      <alignment horizontal="center" vertical="center" wrapText="1"/>
      <protection locked="0"/>
    </xf>
    <xf numFmtId="0" fontId="7" fillId="0" borderId="36" xfId="2" applyFont="1" applyFill="1" applyBorder="1" applyAlignment="1" applyProtection="1">
      <alignment horizontal="center" vertical="center" wrapText="1"/>
      <protection locked="0"/>
    </xf>
    <xf numFmtId="196" fontId="7" fillId="5" borderId="38" xfId="2" applyNumberFormat="1" applyFont="1" applyFill="1" applyBorder="1" applyAlignment="1">
      <alignment horizontal="right" vertical="center" wrapText="1"/>
    </xf>
    <xf numFmtId="180" fontId="7" fillId="5" borderId="40" xfId="2" applyNumberFormat="1" applyFont="1" applyFill="1" applyBorder="1" applyAlignment="1">
      <alignment horizontal="center" vertical="center" wrapText="1"/>
    </xf>
    <xf numFmtId="181" fontId="7" fillId="5" borderId="52" xfId="2" applyNumberFormat="1" applyFont="1" applyFill="1" applyBorder="1" applyAlignment="1">
      <alignment horizontal="center" vertical="center" wrapText="1"/>
    </xf>
    <xf numFmtId="0" fontId="30" fillId="2" borderId="52" xfId="2" applyFont="1" applyFill="1" applyBorder="1" applyAlignment="1">
      <alignment horizontal="center" vertical="center" wrapText="1"/>
    </xf>
    <xf numFmtId="0" fontId="7" fillId="0" borderId="53" xfId="2" applyFont="1" applyFill="1" applyBorder="1" applyAlignment="1">
      <alignment vertical="center" wrapText="1"/>
    </xf>
    <xf numFmtId="0" fontId="7" fillId="5" borderId="11" xfId="2" applyFont="1" applyFill="1" applyBorder="1" applyAlignment="1">
      <alignment horizontal="center" vertical="center" wrapText="1"/>
    </xf>
    <xf numFmtId="0" fontId="7" fillId="5" borderId="21" xfId="2" applyFont="1" applyFill="1" applyBorder="1" applyAlignment="1">
      <alignment horizontal="center" vertical="center" wrapText="1"/>
    </xf>
    <xf numFmtId="0" fontId="7" fillId="5" borderId="44" xfId="2" applyFont="1" applyFill="1" applyBorder="1" applyAlignment="1">
      <alignment horizontal="center" vertical="center" wrapText="1"/>
    </xf>
    <xf numFmtId="0" fontId="7" fillId="5" borderId="12" xfId="2" applyFont="1" applyFill="1" applyBorder="1" applyAlignment="1">
      <alignment horizontal="center" vertical="center" wrapText="1"/>
    </xf>
    <xf numFmtId="0" fontId="7" fillId="5" borderId="8" xfId="2" applyFont="1" applyFill="1" applyBorder="1" applyAlignment="1">
      <alignment horizontal="center" vertical="center" wrapText="1"/>
    </xf>
    <xf numFmtId="190" fontId="7" fillId="6" borderId="48" xfId="2" applyNumberFormat="1" applyFont="1" applyFill="1" applyBorder="1" applyAlignment="1" applyProtection="1">
      <alignment horizontal="center" vertical="center" wrapText="1"/>
      <protection locked="0"/>
    </xf>
    <xf numFmtId="181" fontId="7" fillId="5" borderId="48" xfId="2" applyNumberFormat="1" applyFont="1" applyFill="1" applyBorder="1" applyAlignment="1">
      <alignment horizontal="center" vertical="center" wrapText="1"/>
    </xf>
    <xf numFmtId="191" fontId="7" fillId="0" borderId="48" xfId="2" applyNumberFormat="1" applyFont="1" applyFill="1" applyBorder="1" applyAlignment="1" applyProtection="1">
      <alignment horizontal="center" vertical="center" wrapText="1"/>
      <protection locked="0"/>
    </xf>
    <xf numFmtId="0" fontId="7" fillId="0" borderId="48" xfId="2" applyFont="1" applyFill="1" applyBorder="1" applyAlignment="1">
      <alignment horizontal="center" vertical="center" wrapText="1"/>
    </xf>
    <xf numFmtId="192" fontId="7" fillId="5" borderId="54" xfId="2" applyNumberFormat="1" applyFont="1" applyFill="1" applyBorder="1" applyAlignment="1">
      <alignment horizontal="center" vertical="center" wrapText="1"/>
    </xf>
    <xf numFmtId="0" fontId="7" fillId="5" borderId="26" xfId="2" applyFont="1" applyFill="1" applyBorder="1" applyAlignment="1">
      <alignment horizontal="center" vertical="center" wrapText="1"/>
    </xf>
    <xf numFmtId="180" fontId="7" fillId="5" borderId="15" xfId="2" applyNumberFormat="1" applyFont="1" applyFill="1" applyBorder="1" applyAlignment="1">
      <alignment horizontal="center" vertical="center" wrapText="1"/>
    </xf>
    <xf numFmtId="194" fontId="7" fillId="0" borderId="48" xfId="2" applyNumberFormat="1" applyFont="1" applyFill="1" applyBorder="1" applyAlignment="1" applyProtection="1">
      <alignment horizontal="center" vertical="center" wrapText="1"/>
      <protection locked="0"/>
    </xf>
    <xf numFmtId="0" fontId="7" fillId="0" borderId="48" xfId="2" applyFont="1" applyFill="1" applyBorder="1" applyAlignment="1" applyProtection="1">
      <alignment horizontal="center" vertical="center" wrapText="1"/>
      <protection locked="0"/>
    </xf>
    <xf numFmtId="196" fontId="7" fillId="5" borderId="27" xfId="2" applyNumberFormat="1" applyFont="1" applyFill="1" applyBorder="1" applyAlignment="1">
      <alignment horizontal="right" vertical="center" wrapText="1"/>
    </xf>
    <xf numFmtId="49" fontId="30" fillId="0" borderId="0" xfId="2" applyNumberFormat="1" applyFont="1" applyFill="1" applyAlignment="1" applyProtection="1">
      <alignment horizontal="center" vertical="center"/>
      <protection hidden="1"/>
    </xf>
    <xf numFmtId="49" fontId="7" fillId="0" borderId="0" xfId="2" applyNumberFormat="1" applyFont="1" applyFill="1" applyAlignment="1" applyProtection="1">
      <alignment horizontal="center" vertical="center"/>
      <protection hidden="1"/>
    </xf>
    <xf numFmtId="49" fontId="30" fillId="0" borderId="0" xfId="2" applyNumberFormat="1" applyFont="1" applyFill="1" applyAlignment="1" applyProtection="1">
      <alignment horizontal="center" vertical="center" wrapText="1"/>
      <protection hidden="1"/>
    </xf>
    <xf numFmtId="49" fontId="7" fillId="0" borderId="0" xfId="2" applyNumberFormat="1" applyFont="1" applyFill="1" applyAlignment="1" applyProtection="1">
      <alignment horizontal="center" vertical="center" wrapText="1"/>
      <protection hidden="1"/>
    </xf>
    <xf numFmtId="0" fontId="30" fillId="0" borderId="0" xfId="2" applyFont="1" applyFill="1" applyAlignment="1" applyProtection="1">
      <alignment horizontal="center" vertical="center"/>
      <protection hidden="1"/>
    </xf>
    <xf numFmtId="0" fontId="7" fillId="0" borderId="0" xfId="2" applyFont="1" applyFill="1" applyAlignment="1" applyProtection="1">
      <alignment horizontal="center" vertical="center"/>
      <protection hidden="1"/>
    </xf>
    <xf numFmtId="179" fontId="7" fillId="0" borderId="0" xfId="2" applyNumberFormat="1" applyFont="1" applyFill="1" applyAlignment="1">
      <alignment horizontal="center" vertical="center" shrinkToFit="1"/>
    </xf>
    <xf numFmtId="0" fontId="7" fillId="0" borderId="0" xfId="2" applyFont="1" applyFill="1" applyAlignment="1">
      <alignment horizontal="center" vertical="center"/>
    </xf>
    <xf numFmtId="183" fontId="7" fillId="0" borderId="0" xfId="2" applyNumberFormat="1" applyFont="1" applyFill="1" applyAlignment="1">
      <alignment horizontal="center" vertical="center"/>
    </xf>
    <xf numFmtId="183" fontId="7" fillId="0" borderId="0" xfId="2" applyNumberFormat="1" applyFont="1" applyFill="1" applyAlignment="1" applyProtection="1">
      <alignment horizontal="center" vertical="center"/>
      <protection locked="0"/>
    </xf>
    <xf numFmtId="181" fontId="45" fillId="0" borderId="0" xfId="2" applyNumberFormat="1" applyFont="1" applyFill="1" applyAlignment="1">
      <alignment horizontal="center" vertical="center"/>
    </xf>
    <xf numFmtId="187" fontId="7" fillId="0" borderId="0" xfId="2" applyNumberFormat="1" applyFont="1" applyFill="1" applyAlignment="1">
      <alignment horizontal="center" vertical="center"/>
    </xf>
    <xf numFmtId="187" fontId="7" fillId="0" borderId="0" xfId="2" applyNumberFormat="1" applyFont="1" applyFill="1" applyAlignment="1" applyProtection="1">
      <alignment horizontal="center" vertical="center"/>
      <protection locked="0"/>
    </xf>
    <xf numFmtId="0" fontId="45" fillId="0" borderId="0" xfId="2" applyFont="1" applyFill="1" applyAlignment="1">
      <alignment horizontal="center" vertical="center"/>
    </xf>
    <xf numFmtId="179" fontId="7" fillId="0" borderId="0" xfId="2" applyNumberFormat="1" applyFont="1" applyFill="1" applyAlignment="1">
      <alignment vertical="center"/>
    </xf>
    <xf numFmtId="10" fontId="7" fillId="0" borderId="0" xfId="2" applyNumberFormat="1" applyFont="1" applyFill="1" applyAlignment="1">
      <alignment vertical="center"/>
    </xf>
    <xf numFmtId="49" fontId="7" fillId="0" borderId="0" xfId="2" applyNumberFormat="1" applyFont="1" applyFill="1" applyAlignment="1" applyProtection="1">
      <alignment horizontal="left" vertical="center"/>
      <protection hidden="1"/>
    </xf>
    <xf numFmtId="49" fontId="30" fillId="0" borderId="0" xfId="2" applyNumberFormat="1" applyFont="1" applyFill="1" applyAlignment="1" applyProtection="1">
      <alignment horizontal="left" vertical="center" wrapText="1"/>
      <protection hidden="1"/>
    </xf>
    <xf numFmtId="49" fontId="7" fillId="0" borderId="0" xfId="2" applyNumberFormat="1" applyFont="1" applyFill="1" applyAlignment="1" applyProtection="1">
      <alignment horizontal="left" vertical="center" wrapText="1"/>
      <protection hidden="1"/>
    </xf>
    <xf numFmtId="0" fontId="30" fillId="0" borderId="0" xfId="2" applyFont="1" applyFill="1" applyAlignment="1" applyProtection="1">
      <alignment horizontal="left" vertical="center"/>
      <protection hidden="1"/>
    </xf>
    <xf numFmtId="0" fontId="7" fillId="0" borderId="0" xfId="2" applyFont="1" applyFill="1" applyAlignment="1" applyProtection="1">
      <alignment horizontal="left" vertical="center"/>
      <protection hidden="1"/>
    </xf>
    <xf numFmtId="179" fontId="7" fillId="0" borderId="0" xfId="2" applyNumberFormat="1" applyFont="1" applyFill="1" applyAlignment="1">
      <alignment horizontal="left" vertical="center" shrinkToFit="1"/>
    </xf>
    <xf numFmtId="49" fontId="7" fillId="0" borderId="0" xfId="2" applyNumberFormat="1" applyFont="1" applyFill="1" applyAlignment="1" applyProtection="1">
      <alignment vertical="center"/>
      <protection hidden="1"/>
    </xf>
    <xf numFmtId="0" fontId="46" fillId="3" borderId="19" xfId="2" applyFont="1" applyFill="1" applyBorder="1" applyAlignment="1">
      <alignment horizontal="center" vertical="center" wrapText="1"/>
    </xf>
    <xf numFmtId="0" fontId="47" fillId="3" borderId="19" xfId="2" applyFont="1" applyFill="1" applyBorder="1" applyAlignment="1">
      <alignment horizontal="center" vertical="center" wrapText="1"/>
    </xf>
    <xf numFmtId="0" fontId="3" fillId="3" borderId="19" xfId="2" applyFont="1" applyFill="1" applyBorder="1" applyAlignment="1">
      <alignment horizontal="center"/>
    </xf>
    <xf numFmtId="0" fontId="3" fillId="3" borderId="16" xfId="2" applyFont="1" applyFill="1" applyBorder="1" applyAlignment="1">
      <alignment horizontal="center"/>
    </xf>
    <xf numFmtId="179" fontId="6" fillId="3" borderId="22" xfId="2" applyNumberFormat="1" applyFont="1" applyFill="1" applyBorder="1" applyAlignment="1">
      <alignment horizontal="center" vertical="center" wrapText="1"/>
    </xf>
    <xf numFmtId="179" fontId="6" fillId="3" borderId="25" xfId="2" applyNumberFormat="1" applyFont="1" applyFill="1" applyBorder="1" applyAlignment="1">
      <alignment horizontal="center" vertical="center" wrapText="1"/>
    </xf>
    <xf numFmtId="179" fontId="6" fillId="3" borderId="51" xfId="2" applyNumberFormat="1" applyFont="1" applyFill="1" applyBorder="1" applyAlignment="1">
      <alignment horizontal="center" vertical="center" wrapText="1"/>
    </xf>
    <xf numFmtId="0" fontId="30" fillId="3" borderId="52" xfId="2" applyFont="1" applyFill="1" applyBorder="1" applyAlignment="1">
      <alignment horizontal="center" vertical="center" wrapText="1"/>
    </xf>
    <xf numFmtId="0" fontId="50" fillId="0" borderId="52" xfId="2" applyFont="1" applyFill="1" applyBorder="1" applyAlignment="1">
      <alignment horizontal="center" vertical="center" wrapText="1"/>
    </xf>
    <xf numFmtId="179" fontId="6" fillId="3" borderId="52" xfId="2" applyNumberFormat="1" applyFont="1" applyFill="1" applyBorder="1" applyAlignment="1">
      <alignment horizontal="center" vertical="center" wrapText="1"/>
    </xf>
    <xf numFmtId="0" fontId="30" fillId="0" borderId="0" xfId="2" applyFont="1" applyFill="1" applyAlignment="1" applyProtection="1">
      <alignment horizontal="center" wrapText="1"/>
      <protection hidden="1"/>
    </xf>
    <xf numFmtId="0" fontId="30" fillId="0" borderId="0" xfId="2" applyFont="1" applyFill="1" applyAlignment="1" applyProtection="1">
      <alignment horizontal="center"/>
      <protection hidden="1"/>
    </xf>
    <xf numFmtId="49" fontId="3" fillId="3" borderId="8" xfId="2" applyNumberFormat="1" applyFont="1" applyFill="1" applyBorder="1" applyAlignment="1">
      <alignment horizontal="center" vertical="center" wrapText="1"/>
    </xf>
    <xf numFmtId="0" fontId="7" fillId="7" borderId="36" xfId="2" applyFont="1" applyFill="1" applyBorder="1" applyAlignment="1" applyProtection="1">
      <alignment horizontal="left" vertical="center" wrapText="1"/>
      <protection locked="0"/>
    </xf>
    <xf numFmtId="0" fontId="7" fillId="0" borderId="37" xfId="2" applyFont="1" applyFill="1" applyBorder="1" applyAlignment="1" applyProtection="1">
      <alignment horizontal="center" vertical="center" wrapText="1"/>
      <protection locked="0"/>
    </xf>
    <xf numFmtId="10" fontId="7" fillId="5" borderId="36" xfId="1" applyNumberFormat="1" applyFont="1" applyFill="1" applyBorder="1" applyAlignment="1">
      <alignment horizontal="center" vertical="center" wrapText="1"/>
    </xf>
    <xf numFmtId="2" fontId="7" fillId="5" borderId="37" xfId="2" applyNumberFormat="1" applyFont="1" applyFill="1" applyBorder="1" applyAlignment="1">
      <alignment horizontal="center" vertical="center" wrapText="1"/>
    </xf>
    <xf numFmtId="0" fontId="7" fillId="0" borderId="7" xfId="2" applyFont="1" applyFill="1" applyBorder="1" applyAlignment="1" applyProtection="1">
      <alignment horizontal="center" vertical="center" wrapText="1"/>
      <protection locked="0"/>
    </xf>
    <xf numFmtId="0" fontId="7" fillId="0" borderId="20" xfId="2" applyFont="1" applyFill="1" applyBorder="1" applyAlignment="1" applyProtection="1">
      <alignment horizontal="center" vertical="center" wrapText="1"/>
      <protection locked="0"/>
    </xf>
    <xf numFmtId="2" fontId="7" fillId="5" borderId="20" xfId="2" applyNumberFormat="1" applyFont="1" applyFill="1" applyBorder="1" applyAlignment="1">
      <alignment horizontal="center" vertical="center" wrapText="1"/>
    </xf>
    <xf numFmtId="0" fontId="7" fillId="7" borderId="7" xfId="2" applyFont="1" applyFill="1" applyBorder="1" applyAlignment="1" applyProtection="1">
      <alignment horizontal="left" vertical="center" wrapText="1"/>
      <protection locked="0"/>
    </xf>
    <xf numFmtId="0" fontId="7" fillId="7" borderId="8" xfId="2" applyFont="1" applyFill="1" applyBorder="1" applyAlignment="1" applyProtection="1">
      <alignment horizontal="left" vertical="center" wrapText="1"/>
      <protection locked="0"/>
    </xf>
    <xf numFmtId="0" fontId="7" fillId="0" borderId="8" xfId="2" applyFont="1" applyFill="1" applyBorder="1" applyAlignment="1" applyProtection="1">
      <alignment horizontal="center" vertical="center" wrapText="1"/>
      <protection locked="0"/>
    </xf>
    <xf numFmtId="0" fontId="7" fillId="0" borderId="21" xfId="2" applyFont="1" applyFill="1" applyBorder="1" applyAlignment="1" applyProtection="1">
      <alignment horizontal="center" vertical="center" wrapText="1"/>
      <protection locked="0"/>
    </xf>
    <xf numFmtId="0" fontId="30" fillId="0" borderId="0" xfId="2" applyFont="1" applyFill="1" applyAlignment="1" applyProtection="1">
      <alignment horizontal="center" vertical="center" wrapText="1"/>
      <protection hidden="1"/>
    </xf>
    <xf numFmtId="49" fontId="53" fillId="0" borderId="0" xfId="2" applyNumberFormat="1" applyFont="1" applyFill="1" applyAlignment="1" applyProtection="1">
      <alignment vertical="center"/>
      <protection hidden="1"/>
    </xf>
    <xf numFmtId="49" fontId="7" fillId="0" borderId="0" xfId="2" applyNumberFormat="1" applyFont="1" applyFill="1" applyAlignment="1">
      <alignment horizontal="center" vertical="center"/>
    </xf>
    <xf numFmtId="179" fontId="7" fillId="0" borderId="0" xfId="2" applyNumberFormat="1" applyFont="1" applyFill="1" applyAlignment="1">
      <alignment horizontal="center" vertical="center"/>
    </xf>
    <xf numFmtId="179" fontId="15" fillId="0" borderId="0" xfId="2" applyNumberFormat="1" applyFont="1" applyFill="1" applyAlignment="1">
      <alignment horizontal="center"/>
    </xf>
    <xf numFmtId="0" fontId="15" fillId="0" borderId="0" xfId="2" applyFont="1" applyFill="1" applyAlignment="1">
      <alignment horizontal="center" vertical="center"/>
    </xf>
    <xf numFmtId="179" fontId="7" fillId="0" borderId="0" xfId="2" applyNumberFormat="1" applyFont="1" applyFill="1" applyAlignment="1">
      <alignment horizontal="center"/>
    </xf>
    <xf numFmtId="10" fontId="3" fillId="3" borderId="56" xfId="2" applyNumberFormat="1" applyFont="1" applyFill="1" applyBorder="1" applyAlignment="1">
      <alignment horizontal="center" vertical="center" wrapText="1"/>
    </xf>
    <xf numFmtId="10" fontId="3" fillId="3" borderId="57" xfId="2" applyNumberFormat="1" applyFont="1" applyFill="1" applyBorder="1" applyAlignment="1">
      <alignment horizontal="center" vertical="center" wrapText="1"/>
    </xf>
    <xf numFmtId="10" fontId="3" fillId="3" borderId="58" xfId="2" applyNumberFormat="1" applyFont="1" applyFill="1" applyBorder="1" applyAlignment="1">
      <alignment horizontal="center" vertical="center" wrapText="1"/>
    </xf>
    <xf numFmtId="0" fontId="45" fillId="9" borderId="52" xfId="2" applyFont="1" applyFill="1" applyBorder="1" applyAlignment="1">
      <alignment vertical="center" wrapText="1"/>
    </xf>
    <xf numFmtId="0" fontId="7" fillId="5" borderId="19" xfId="2" applyFont="1" applyFill="1" applyBorder="1" applyAlignment="1">
      <alignment horizontal="center" vertical="center" wrapText="1"/>
    </xf>
    <xf numFmtId="197" fontId="26" fillId="0" borderId="2" xfId="2" applyNumberFormat="1" applyFont="1" applyFill="1" applyBorder="1" applyAlignment="1" applyProtection="1">
      <alignment horizontal="center" vertical="center" wrapText="1"/>
      <protection locked="0"/>
    </xf>
    <xf numFmtId="198" fontId="26" fillId="0" borderId="3" xfId="2" applyNumberFormat="1" applyFont="1" applyFill="1" applyBorder="1" applyAlignment="1" applyProtection="1">
      <alignment horizontal="center" vertical="center" wrapText="1"/>
      <protection locked="0"/>
    </xf>
    <xf numFmtId="0" fontId="7" fillId="0" borderId="29" xfId="2" applyFont="1" applyFill="1" applyBorder="1" applyAlignment="1" applyProtection="1">
      <alignment horizontal="center" vertical="center" wrapText="1"/>
      <protection locked="0"/>
    </xf>
    <xf numFmtId="0" fontId="7" fillId="8" borderId="2" xfId="2" applyFont="1" applyFill="1" applyBorder="1" applyAlignment="1">
      <alignment horizontal="center" vertical="center" wrapText="1"/>
    </xf>
    <xf numFmtId="179" fontId="7" fillId="8" borderId="3" xfId="2" applyNumberFormat="1" applyFont="1" applyFill="1" applyBorder="1" applyAlignment="1">
      <alignment horizontal="center" vertical="center" wrapText="1"/>
    </xf>
    <xf numFmtId="197" fontId="26" fillId="0" borderId="3" xfId="2" applyNumberFormat="1" applyFont="1" applyFill="1" applyBorder="1" applyAlignment="1" applyProtection="1">
      <alignment horizontal="center" vertical="center" wrapText="1"/>
      <protection locked="0"/>
    </xf>
    <xf numFmtId="199" fontId="26" fillId="0" borderId="3" xfId="2" applyNumberFormat="1" applyFont="1" applyFill="1" applyBorder="1" applyAlignment="1" applyProtection="1">
      <alignment horizontal="center" vertical="center" wrapText="1"/>
      <protection locked="0"/>
    </xf>
    <xf numFmtId="200" fontId="26" fillId="8" borderId="3" xfId="2" applyNumberFormat="1" applyFont="1" applyFill="1" applyBorder="1" applyAlignment="1">
      <alignment horizontal="center" vertical="center" wrapText="1" shrinkToFit="1"/>
    </xf>
    <xf numFmtId="201" fontId="26" fillId="8" borderId="29" xfId="2" applyNumberFormat="1" applyFont="1" applyFill="1" applyBorder="1" applyAlignment="1">
      <alignment horizontal="center" vertical="center" wrapText="1" shrinkToFit="1"/>
    </xf>
    <xf numFmtId="0" fontId="7" fillId="8" borderId="30" xfId="2" applyFont="1" applyFill="1" applyBorder="1" applyAlignment="1">
      <alignment horizontal="center" vertical="center" wrapText="1"/>
    </xf>
    <xf numFmtId="200" fontId="26" fillId="5" borderId="2" xfId="2" applyNumberFormat="1" applyFont="1" applyFill="1" applyBorder="1" applyAlignment="1">
      <alignment horizontal="center" vertical="center" wrapText="1" shrinkToFit="1"/>
    </xf>
    <xf numFmtId="0" fontId="7" fillId="5" borderId="43" xfId="2" applyFont="1" applyFill="1" applyBorder="1" applyAlignment="1">
      <alignment horizontal="center" vertical="center" wrapText="1"/>
    </xf>
    <xf numFmtId="197" fontId="7" fillId="0" borderId="6" xfId="2" applyNumberFormat="1" applyFont="1" applyFill="1" applyBorder="1" applyAlignment="1" applyProtection="1">
      <alignment horizontal="center" vertical="center" wrapText="1"/>
      <protection locked="0"/>
    </xf>
    <xf numFmtId="198" fontId="7" fillId="0" borderId="7" xfId="2" applyNumberFormat="1" applyFont="1" applyFill="1" applyBorder="1" applyAlignment="1" applyProtection="1">
      <alignment horizontal="center" vertical="center" wrapText="1"/>
      <protection locked="0"/>
    </xf>
    <xf numFmtId="0" fontId="7" fillId="8" borderId="6" xfId="2" applyFont="1" applyFill="1" applyBorder="1" applyAlignment="1">
      <alignment horizontal="center" vertical="center" wrapText="1"/>
    </xf>
    <xf numFmtId="179" fontId="7" fillId="8" borderId="7" xfId="2" applyNumberFormat="1" applyFont="1" applyFill="1" applyBorder="1" applyAlignment="1">
      <alignment horizontal="center" vertical="center" wrapText="1"/>
    </xf>
    <xf numFmtId="197" fontId="7" fillId="0" borderId="7" xfId="2" applyNumberFormat="1" applyFont="1" applyFill="1" applyBorder="1" applyAlignment="1" applyProtection="1">
      <alignment horizontal="center" vertical="center" wrapText="1"/>
      <protection locked="0"/>
    </xf>
    <xf numFmtId="199" fontId="7" fillId="0" borderId="7" xfId="2" applyNumberFormat="1" applyFont="1" applyFill="1" applyBorder="1" applyAlignment="1" applyProtection="1">
      <alignment horizontal="center" vertical="center" wrapText="1"/>
      <protection locked="0"/>
    </xf>
    <xf numFmtId="200" fontId="26" fillId="8" borderId="7" xfId="2" applyNumberFormat="1" applyFont="1" applyFill="1" applyBorder="1" applyAlignment="1">
      <alignment horizontal="center" vertical="center" wrapText="1" shrinkToFit="1"/>
    </xf>
    <xf numFmtId="201" fontId="26" fillId="8" borderId="20" xfId="2" applyNumberFormat="1" applyFont="1" applyFill="1" applyBorder="1" applyAlignment="1">
      <alignment horizontal="center" vertical="center" wrapText="1" shrinkToFit="1"/>
    </xf>
    <xf numFmtId="0" fontId="7" fillId="8" borderId="31" xfId="2" applyFont="1" applyFill="1" applyBorder="1" applyAlignment="1">
      <alignment horizontal="center" vertical="center" wrapText="1"/>
    </xf>
    <xf numFmtId="197" fontId="26" fillId="0" borderId="7" xfId="2" applyNumberFormat="1" applyFont="1" applyFill="1" applyBorder="1" applyAlignment="1" applyProtection="1">
      <alignment horizontal="center" vertical="center" wrapText="1"/>
      <protection locked="0"/>
    </xf>
    <xf numFmtId="199" fontId="26" fillId="0" borderId="7" xfId="2" applyNumberFormat="1" applyFont="1" applyFill="1" applyBorder="1" applyAlignment="1" applyProtection="1">
      <alignment horizontal="center" vertical="center" wrapText="1"/>
      <protection locked="0"/>
    </xf>
    <xf numFmtId="180" fontId="7" fillId="8" borderId="7" xfId="2" applyNumberFormat="1" applyFont="1" applyFill="1" applyBorder="1" applyAlignment="1">
      <alignment horizontal="center" vertical="center" wrapText="1"/>
    </xf>
    <xf numFmtId="200" fontId="7" fillId="5" borderId="6" xfId="2" applyNumberFormat="1" applyFont="1" applyFill="1" applyBorder="1" applyAlignment="1">
      <alignment horizontal="center" vertical="center" wrapText="1" shrinkToFit="1"/>
    </xf>
    <xf numFmtId="200" fontId="7" fillId="5" borderId="6" xfId="2" applyNumberFormat="1" applyFont="1" applyFill="1" applyBorder="1" applyAlignment="1">
      <alignment horizontal="center" vertical="center" wrapText="1"/>
    </xf>
    <xf numFmtId="197" fontId="7" fillId="0" borderId="11" xfId="2" applyNumberFormat="1" applyFont="1" applyFill="1" applyBorder="1" applyAlignment="1" applyProtection="1">
      <alignment horizontal="center" vertical="center" wrapText="1"/>
      <protection locked="0"/>
    </xf>
    <xf numFmtId="198" fontId="7" fillId="0" borderId="8" xfId="2" applyNumberFormat="1" applyFont="1" applyFill="1" applyBorder="1" applyAlignment="1" applyProtection="1">
      <alignment horizontal="center" vertical="center" wrapText="1"/>
      <protection locked="0"/>
    </xf>
    <xf numFmtId="197" fontId="26" fillId="0" borderId="8" xfId="2" applyNumberFormat="1" applyFont="1" applyFill="1" applyBorder="1" applyAlignment="1" applyProtection="1">
      <alignment horizontal="center" vertical="center" wrapText="1"/>
      <protection locked="0"/>
    </xf>
    <xf numFmtId="199" fontId="26" fillId="0" borderId="8" xfId="2" applyNumberFormat="1" applyFont="1" applyFill="1" applyBorder="1" applyAlignment="1" applyProtection="1">
      <alignment horizontal="center" vertical="center" wrapText="1"/>
      <protection locked="0"/>
    </xf>
    <xf numFmtId="179" fontId="7" fillId="8" borderId="8" xfId="2" applyNumberFormat="1" applyFont="1" applyFill="1" applyBorder="1" applyAlignment="1">
      <alignment horizontal="center" vertical="center" wrapText="1"/>
    </xf>
    <xf numFmtId="200" fontId="26" fillId="8" borderId="8" xfId="2" applyNumberFormat="1" applyFont="1" applyFill="1" applyBorder="1" applyAlignment="1">
      <alignment horizontal="center" vertical="center" wrapText="1" shrinkToFit="1"/>
    </xf>
    <xf numFmtId="201" fontId="26" fillId="8" borderId="21" xfId="2" applyNumberFormat="1" applyFont="1" applyFill="1" applyBorder="1" applyAlignment="1">
      <alignment horizontal="center" vertical="center" wrapText="1" shrinkToFit="1"/>
    </xf>
    <xf numFmtId="200" fontId="7" fillId="5" borderId="11" xfId="2" applyNumberFormat="1" applyFont="1" applyFill="1" applyBorder="1" applyAlignment="1">
      <alignment horizontal="center" vertical="center" wrapText="1"/>
    </xf>
    <xf numFmtId="10" fontId="3" fillId="3" borderId="16" xfId="2" applyNumberFormat="1" applyFont="1" applyFill="1" applyBorder="1" applyAlignment="1">
      <alignment horizontal="center" vertical="center" wrapText="1"/>
    </xf>
    <xf numFmtId="10" fontId="3" fillId="3" borderId="19" xfId="2" applyNumberFormat="1" applyFont="1" applyFill="1" applyBorder="1" applyAlignment="1">
      <alignment horizontal="center" vertical="center" wrapText="1"/>
    </xf>
    <xf numFmtId="0" fontId="6" fillId="3" borderId="19" xfId="2" applyFont="1" applyFill="1" applyBorder="1" applyAlignment="1">
      <alignment horizontal="center"/>
    </xf>
    <xf numFmtId="0" fontId="55" fillId="9" borderId="55" xfId="2" applyFont="1" applyFill="1" applyBorder="1" applyAlignment="1">
      <alignment horizontal="center" vertical="center"/>
    </xf>
    <xf numFmtId="0" fontId="45" fillId="9" borderId="52" xfId="2" applyFont="1" applyFill="1" applyBorder="1" applyAlignment="1">
      <alignment horizontal="center" vertical="center" wrapText="1"/>
    </xf>
    <xf numFmtId="179" fontId="6" fillId="3" borderId="8" xfId="2" applyNumberFormat="1" applyFont="1" applyFill="1" applyBorder="1" applyAlignment="1">
      <alignment horizontal="center" vertical="center" wrapText="1"/>
    </xf>
    <xf numFmtId="0" fontId="3" fillId="3" borderId="20" xfId="2" applyFont="1" applyFill="1" applyBorder="1" applyAlignment="1">
      <alignment horizontal="center" vertical="center" wrapText="1"/>
    </xf>
    <xf numFmtId="179" fontId="3" fillId="3" borderId="8" xfId="2" applyNumberFormat="1" applyFont="1" applyFill="1" applyBorder="1" applyAlignment="1">
      <alignment horizontal="center" vertical="center" wrapText="1"/>
    </xf>
    <xf numFmtId="10" fontId="3" fillId="3" borderId="20" xfId="2" applyNumberFormat="1" applyFont="1" applyFill="1" applyBorder="1" applyAlignment="1">
      <alignment horizontal="center" vertical="center" wrapText="1"/>
    </xf>
    <xf numFmtId="0" fontId="21" fillId="3" borderId="22" xfId="2" applyFont="1" applyFill="1" applyBorder="1" applyAlignment="1">
      <alignment horizontal="center" vertical="center" wrapText="1"/>
    </xf>
    <xf numFmtId="0" fontId="21" fillId="3" borderId="25" xfId="2" applyFont="1" applyFill="1" applyBorder="1" applyAlignment="1">
      <alignment horizontal="center" vertical="center" wrapText="1"/>
    </xf>
    <xf numFmtId="0" fontId="21" fillId="3" borderId="23" xfId="2" applyFont="1" applyFill="1" applyBorder="1" applyAlignment="1">
      <alignment horizontal="center" vertical="center" wrapText="1"/>
    </xf>
    <xf numFmtId="202" fontId="7" fillId="8" borderId="26" xfId="2" applyNumberFormat="1" applyFont="1" applyFill="1" applyBorder="1" applyAlignment="1">
      <alignment horizontal="right" vertical="center" wrapText="1"/>
    </xf>
    <xf numFmtId="192" fontId="7" fillId="4" borderId="48" xfId="2" applyNumberFormat="1" applyFont="1" applyFill="1" applyBorder="1" applyAlignment="1" applyProtection="1">
      <alignment horizontal="right" vertical="center" wrapText="1"/>
      <protection locked="0"/>
    </xf>
    <xf numFmtId="192" fontId="7" fillId="0" borderId="48" xfId="2" applyNumberFormat="1" applyFont="1" applyFill="1" applyBorder="1" applyAlignment="1" applyProtection="1">
      <alignment horizontal="right" vertical="center" wrapText="1"/>
      <protection locked="0"/>
    </xf>
    <xf numFmtId="192" fontId="26" fillId="0" borderId="48" xfId="2" applyNumberFormat="1" applyFont="1" applyFill="1" applyBorder="1" applyAlignment="1" applyProtection="1">
      <alignment horizontal="right" vertical="center" wrapText="1"/>
      <protection locked="0"/>
    </xf>
    <xf numFmtId="192" fontId="7" fillId="0" borderId="59" xfId="2" applyNumberFormat="1" applyFont="1" applyFill="1" applyBorder="1" applyAlignment="1" applyProtection="1">
      <alignment horizontal="right" vertical="center" wrapText="1"/>
      <protection locked="0"/>
    </xf>
    <xf numFmtId="192" fontId="7" fillId="4" borderId="28" xfId="2" applyNumberFormat="1" applyFont="1" applyFill="1" applyBorder="1" applyAlignment="1" applyProtection="1">
      <alignment horizontal="right" vertical="center" wrapText="1"/>
      <protection locked="0"/>
    </xf>
    <xf numFmtId="0" fontId="7" fillId="0" borderId="0" xfId="2" applyFont="1" applyFill="1" applyAlignment="1" applyProtection="1">
      <alignment horizontal="center" wrapText="1"/>
      <protection locked="0"/>
    </xf>
    <xf numFmtId="0" fontId="26" fillId="0" borderId="0" xfId="2" applyFont="1" applyFill="1" applyAlignment="1">
      <alignment horizontal="center" vertical="center" wrapText="1"/>
    </xf>
    <xf numFmtId="203" fontId="7" fillId="0" borderId="0" xfId="2" applyNumberFormat="1" applyFont="1" applyFill="1" applyAlignment="1">
      <alignment horizontal="center" vertical="center" wrapText="1"/>
    </xf>
    <xf numFmtId="0" fontId="21" fillId="3" borderId="61" xfId="2" applyFont="1" applyFill="1" applyBorder="1" applyAlignment="1">
      <alignment vertical="center" wrapText="1"/>
    </xf>
    <xf numFmtId="204" fontId="21" fillId="3" borderId="63" xfId="2" applyNumberFormat="1" applyFont="1" applyFill="1" applyBorder="1" applyAlignment="1">
      <alignment horizontal="center" vertical="center" wrapText="1"/>
    </xf>
    <xf numFmtId="204" fontId="21" fillId="3" borderId="64" xfId="2" applyNumberFormat="1" applyFont="1" applyFill="1" applyBorder="1" applyAlignment="1">
      <alignment horizontal="center" vertical="center" wrapText="1" shrinkToFit="1"/>
    </xf>
    <xf numFmtId="180" fontId="7" fillId="8" borderId="67" xfId="2" applyNumberFormat="1" applyFont="1" applyFill="1" applyBorder="1" applyAlignment="1">
      <alignment horizontal="center" vertical="center" wrapText="1" shrinkToFit="1"/>
    </xf>
    <xf numFmtId="180" fontId="7" fillId="8" borderId="68" xfId="2" applyNumberFormat="1" applyFont="1" applyFill="1" applyBorder="1" applyAlignment="1">
      <alignment horizontal="center" vertical="center" wrapText="1" shrinkToFit="1"/>
    </xf>
    <xf numFmtId="205" fontId="7" fillId="0" borderId="0" xfId="2" applyNumberFormat="1" applyFont="1" applyFill="1" applyAlignment="1">
      <alignment horizontal="center" vertical="center" wrapText="1"/>
    </xf>
    <xf numFmtId="10" fontId="7" fillId="8" borderId="72" xfId="2" applyNumberFormat="1" applyFont="1" applyFill="1" applyBorder="1" applyAlignment="1">
      <alignment horizontal="center" vertical="center" wrapText="1"/>
    </xf>
    <xf numFmtId="10" fontId="7" fillId="8" borderId="73" xfId="2" applyNumberFormat="1" applyFont="1" applyFill="1" applyBorder="1" applyAlignment="1">
      <alignment horizontal="center" vertical="center" wrapText="1"/>
    </xf>
    <xf numFmtId="204" fontId="7" fillId="0" borderId="0" xfId="2" applyNumberFormat="1" applyFont="1" applyFill="1" applyAlignment="1">
      <alignment horizontal="center" vertical="center" wrapText="1"/>
    </xf>
    <xf numFmtId="206" fontId="26" fillId="0" borderId="0" xfId="2" applyNumberFormat="1" applyFont="1" applyFill="1" applyAlignment="1">
      <alignment horizontal="center" vertical="center" wrapText="1"/>
    </xf>
    <xf numFmtId="0" fontId="21" fillId="3" borderId="24" xfId="2" applyFont="1" applyFill="1" applyBorder="1" applyAlignment="1">
      <alignment horizontal="center" vertical="center" wrapText="1"/>
    </xf>
    <xf numFmtId="0" fontId="21" fillId="3" borderId="25" xfId="2" applyFont="1" applyFill="1" applyBorder="1" applyAlignment="1">
      <alignment horizontal="center" vertical="center" wrapText="1" shrinkToFit="1"/>
    </xf>
    <xf numFmtId="0" fontId="21" fillId="3" borderId="34" xfId="2" applyFont="1" applyFill="1" applyBorder="1" applyAlignment="1">
      <alignment horizontal="center" vertical="center" wrapText="1" shrinkToFit="1"/>
    </xf>
    <xf numFmtId="180" fontId="7" fillId="8" borderId="38" xfId="2" applyNumberFormat="1" applyFont="1" applyFill="1" applyBorder="1" applyAlignment="1">
      <alignment horizontal="center" vertical="center" wrapText="1" shrinkToFit="1"/>
    </xf>
    <xf numFmtId="180" fontId="7" fillId="8" borderId="36" xfId="2" applyNumberFormat="1" applyFont="1" applyFill="1" applyBorder="1" applyAlignment="1">
      <alignment horizontal="center" vertical="center" wrapText="1" shrinkToFit="1"/>
    </xf>
    <xf numFmtId="180" fontId="7" fillId="8" borderId="39" xfId="2" applyNumberFormat="1" applyFont="1" applyFill="1" applyBorder="1" applyAlignment="1">
      <alignment horizontal="center" vertical="center" wrapText="1" shrinkToFit="1"/>
    </xf>
    <xf numFmtId="10" fontId="7" fillId="8" borderId="44" xfId="2" applyNumberFormat="1" applyFont="1" applyFill="1" applyBorder="1" applyAlignment="1">
      <alignment horizontal="center" vertical="center" wrapText="1"/>
    </xf>
    <xf numFmtId="10" fontId="7" fillId="8" borderId="8" xfId="2" applyNumberFormat="1" applyFont="1" applyFill="1" applyBorder="1" applyAlignment="1">
      <alignment horizontal="center" vertical="center" wrapText="1"/>
    </xf>
    <xf numFmtId="10" fontId="7" fillId="8" borderId="12" xfId="2" applyNumberFormat="1" applyFont="1" applyFill="1" applyBorder="1" applyAlignment="1">
      <alignment horizontal="center" vertical="center" wrapText="1"/>
    </xf>
    <xf numFmtId="0" fontId="21" fillId="3" borderId="2" xfId="2" applyFont="1" applyFill="1" applyBorder="1" applyAlignment="1">
      <alignment horizontal="center" vertical="center" wrapText="1"/>
    </xf>
    <xf numFmtId="0" fontId="21" fillId="3" borderId="3" xfId="2" applyFont="1" applyFill="1" applyBorder="1" applyAlignment="1">
      <alignment horizontal="center" vertical="center" wrapText="1"/>
    </xf>
    <xf numFmtId="0" fontId="21" fillId="3" borderId="29" xfId="2" applyFont="1" applyFill="1" applyBorder="1" applyAlignment="1">
      <alignment horizontal="center" vertical="center" wrapText="1"/>
    </xf>
    <xf numFmtId="0" fontId="21" fillId="3" borderId="11" xfId="2" applyFont="1" applyFill="1" applyBorder="1" applyAlignment="1">
      <alignment horizontal="center" vertical="center" wrapText="1"/>
    </xf>
    <xf numFmtId="0" fontId="21" fillId="3" borderId="8" xfId="2" applyFont="1" applyFill="1" applyBorder="1" applyAlignment="1">
      <alignment horizontal="center" vertical="center" wrapText="1"/>
    </xf>
    <xf numFmtId="0" fontId="21" fillId="3" borderId="21" xfId="2" applyFont="1" applyFill="1" applyBorder="1" applyAlignment="1">
      <alignment horizontal="center" vertical="center" wrapText="1"/>
    </xf>
    <xf numFmtId="207" fontId="7" fillId="5" borderId="6" xfId="2" applyNumberFormat="1" applyFont="1" applyFill="1" applyBorder="1" applyAlignment="1">
      <alignment horizontal="center" vertical="center" wrapText="1"/>
    </xf>
    <xf numFmtId="207" fontId="7" fillId="5" borderId="7" xfId="2" applyNumberFormat="1" applyFont="1" applyFill="1" applyBorder="1" applyAlignment="1">
      <alignment horizontal="center" vertical="center" wrapText="1"/>
    </xf>
    <xf numFmtId="10" fontId="7" fillId="8" borderId="8" xfId="29" applyNumberFormat="1" applyFont="1" applyFill="1" applyBorder="1" applyAlignment="1">
      <alignment horizontal="center" vertical="center" wrapText="1"/>
    </xf>
    <xf numFmtId="10" fontId="7" fillId="5" borderId="11" xfId="29" applyNumberFormat="1" applyFont="1" applyFill="1" applyBorder="1" applyAlignment="1">
      <alignment horizontal="center" vertical="center" wrapText="1"/>
    </xf>
    <xf numFmtId="178" fontId="7" fillId="0" borderId="0" xfId="2" applyNumberFormat="1" applyFont="1" applyFill="1" applyAlignment="1">
      <alignment horizontal="center" vertical="center" wrapText="1"/>
    </xf>
    <xf numFmtId="9" fontId="7" fillId="0" borderId="0" xfId="2" applyNumberFormat="1" applyFont="1" applyFill="1" applyAlignment="1">
      <alignment horizontal="center" vertical="center" wrapText="1"/>
    </xf>
    <xf numFmtId="0" fontId="22" fillId="3" borderId="22" xfId="2" applyFont="1" applyFill="1" applyBorder="1" applyAlignment="1">
      <alignment horizontal="center" vertical="center" wrapText="1"/>
    </xf>
    <xf numFmtId="0" fontId="22" fillId="3" borderId="23" xfId="2" applyFont="1" applyFill="1" applyBorder="1" applyAlignment="1">
      <alignment horizontal="center" vertical="center" wrapText="1"/>
    </xf>
    <xf numFmtId="208" fontId="58" fillId="8" borderId="22" xfId="2" applyNumberFormat="1" applyFont="1" applyFill="1" applyBorder="1" applyAlignment="1">
      <alignment horizontal="center" vertical="center" wrapText="1"/>
    </xf>
    <xf numFmtId="204" fontId="58" fillId="8" borderId="23" xfId="2" applyNumberFormat="1" applyFont="1" applyFill="1" applyBorder="1" applyAlignment="1">
      <alignment horizontal="center" vertical="center" wrapText="1"/>
    </xf>
    <xf numFmtId="0" fontId="21" fillId="3" borderId="26" xfId="2" applyFont="1" applyFill="1" applyBorder="1" applyAlignment="1">
      <alignment horizontal="center" vertical="center" wrapText="1"/>
    </xf>
    <xf numFmtId="0" fontId="21" fillId="8" borderId="48" xfId="2" applyFont="1" applyFill="1" applyBorder="1" applyAlignment="1">
      <alignment horizontal="center" vertical="center" wrapText="1"/>
    </xf>
    <xf numFmtId="0" fontId="21" fillId="8" borderId="54" xfId="2" applyFont="1" applyFill="1" applyBorder="1" applyAlignment="1">
      <alignment horizontal="center" vertical="center" wrapText="1"/>
    </xf>
    <xf numFmtId="209" fontId="21" fillId="5" borderId="59" xfId="2" applyNumberFormat="1" applyFont="1" applyFill="1" applyBorder="1" applyAlignment="1">
      <alignment horizontal="center" vertical="center" wrapText="1"/>
    </xf>
    <xf numFmtId="0" fontId="21" fillId="5" borderId="23" xfId="2" applyFont="1" applyFill="1" applyBorder="1" applyAlignment="1">
      <alignment horizontal="center" vertical="center" wrapText="1"/>
    </xf>
    <xf numFmtId="207" fontId="7" fillId="0" borderId="0" xfId="2" applyNumberFormat="1" applyFont="1" applyFill="1" applyAlignment="1">
      <alignment horizontal="center" vertical="center" wrapText="1"/>
    </xf>
    <xf numFmtId="0" fontId="21" fillId="3" borderId="16" xfId="2" applyFont="1" applyFill="1" applyBorder="1" applyAlignment="1">
      <alignment horizontal="center" vertical="center" wrapText="1"/>
    </xf>
    <xf numFmtId="0" fontId="22" fillId="3" borderId="60" xfId="2" applyFont="1" applyFill="1" applyBorder="1" applyAlignment="1">
      <alignment horizontal="center" vertical="center" wrapText="1"/>
    </xf>
    <xf numFmtId="0" fontId="0" fillId="3" borderId="62" xfId="0" applyFill="1" applyBorder="1">
      <alignment vertical="center"/>
    </xf>
    <xf numFmtId="0" fontId="22" fillId="3" borderId="64" xfId="2" applyFont="1" applyFill="1" applyBorder="1" applyAlignment="1">
      <alignment horizontal="center" vertical="center" wrapText="1"/>
    </xf>
    <xf numFmtId="0" fontId="21" fillId="3" borderId="65" xfId="2" applyFont="1" applyFill="1" applyBorder="1" applyAlignment="1">
      <alignment horizontal="center" vertical="center" wrapText="1"/>
    </xf>
    <xf numFmtId="204" fontId="21" fillId="3" borderId="66" xfId="2" applyNumberFormat="1" applyFont="1" applyFill="1" applyBorder="1" applyAlignment="1">
      <alignment horizontal="center" vertical="center" wrapText="1"/>
    </xf>
    <xf numFmtId="204" fontId="21" fillId="8" borderId="69" xfId="2" applyNumberFormat="1" applyFont="1" applyFill="1" applyBorder="1" applyAlignment="1">
      <alignment horizontal="center" vertical="center" wrapText="1"/>
    </xf>
    <xf numFmtId="180" fontId="7" fillId="8" borderId="70" xfId="2" applyNumberFormat="1" applyFont="1" applyFill="1" applyBorder="1" applyAlignment="1">
      <alignment horizontal="center" vertical="center" wrapText="1"/>
    </xf>
    <xf numFmtId="0" fontId="21" fillId="3" borderId="71" xfId="2" applyFont="1" applyFill="1" applyBorder="1" applyAlignment="1">
      <alignment horizontal="center" vertical="center" wrapText="1"/>
    </xf>
    <xf numFmtId="10" fontId="7" fillId="8" borderId="73" xfId="2" applyNumberFormat="1" applyFont="1" applyFill="1" applyBorder="1" applyAlignment="1">
      <alignment horizontal="center" vertical="center" wrapText="1"/>
    </xf>
    <xf numFmtId="10" fontId="7" fillId="8" borderId="74" xfId="2" applyNumberFormat="1" applyFont="1" applyFill="1" applyBorder="1" applyAlignment="1">
      <alignment horizontal="center" vertical="center" wrapText="1"/>
    </xf>
    <xf numFmtId="0" fontId="22" fillId="3" borderId="75" xfId="2" applyFont="1" applyFill="1" applyBorder="1" applyAlignment="1">
      <alignment horizontal="center" vertical="center" wrapText="1"/>
    </xf>
    <xf numFmtId="0" fontId="0" fillId="3" borderId="76" xfId="0" applyFill="1" applyBorder="1">
      <alignment vertical="center"/>
    </xf>
    <xf numFmtId="0" fontId="22" fillId="3" borderId="16" xfId="2" applyFont="1" applyFill="1" applyBorder="1" applyAlignment="1">
      <alignment horizontal="center" vertical="center" wrapText="1"/>
    </xf>
    <xf numFmtId="0" fontId="21" fillId="3" borderId="77" xfId="2" applyFont="1" applyFill="1" applyBorder="1" applyAlignment="1">
      <alignment horizontal="center" vertical="center" wrapText="1"/>
    </xf>
    <xf numFmtId="180" fontId="21" fillId="8" borderId="19" xfId="2" applyNumberFormat="1" applyFont="1" applyFill="1" applyBorder="1" applyAlignment="1">
      <alignment horizontal="center" vertical="center" wrapText="1"/>
    </xf>
    <xf numFmtId="0" fontId="21" fillId="3" borderId="78" xfId="2" applyFont="1" applyFill="1" applyBorder="1" applyAlignment="1">
      <alignment horizontal="center" vertical="center" wrapText="1"/>
    </xf>
    <xf numFmtId="10" fontId="7" fillId="8" borderId="32" xfId="2" applyNumberFormat="1" applyFont="1" applyFill="1" applyBorder="1" applyAlignment="1">
      <alignment horizontal="center" vertical="center" wrapText="1"/>
    </xf>
    <xf numFmtId="0" fontId="0" fillId="3" borderId="79" xfId="0" applyFill="1" applyBorder="1">
      <alignment vertical="center"/>
    </xf>
    <xf numFmtId="0" fontId="21" fillId="3" borderId="2" xfId="2" applyFont="1" applyFill="1" applyBorder="1" applyAlignment="1">
      <alignment horizontal="center" vertical="center" wrapText="1"/>
    </xf>
    <xf numFmtId="0" fontId="21" fillId="3" borderId="3" xfId="2" applyFont="1" applyFill="1" applyBorder="1" applyAlignment="1">
      <alignment horizontal="center" vertical="center" wrapText="1"/>
    </xf>
    <xf numFmtId="0" fontId="21" fillId="3" borderId="29" xfId="2" applyFont="1" applyFill="1" applyBorder="1" applyAlignment="1">
      <alignment horizontal="center" vertical="center" wrapText="1"/>
    </xf>
    <xf numFmtId="0" fontId="21" fillId="3" borderId="8" xfId="2" applyFont="1" applyFill="1" applyBorder="1" applyAlignment="1">
      <alignment horizontal="center" vertical="center" wrapText="1"/>
    </xf>
    <xf numFmtId="0" fontId="21" fillId="3" borderId="21" xfId="2" applyFont="1" applyFill="1" applyBorder="1" applyAlignment="1">
      <alignment horizontal="center" vertical="center" wrapText="1"/>
    </xf>
    <xf numFmtId="0" fontId="21" fillId="3" borderId="80" xfId="2" applyFont="1" applyFill="1" applyBorder="1" applyAlignment="1">
      <alignment horizontal="center" vertical="center" wrapText="1"/>
    </xf>
    <xf numFmtId="207" fontId="7" fillId="8" borderId="2" xfId="2" applyNumberFormat="1" applyFont="1" applyFill="1" applyBorder="1" applyAlignment="1">
      <alignment horizontal="center" vertical="center" wrapText="1"/>
    </xf>
    <xf numFmtId="207" fontId="7" fillId="8" borderId="3" xfId="2" applyNumberFormat="1" applyFont="1" applyFill="1" applyBorder="1" applyAlignment="1">
      <alignment horizontal="center" vertical="center" wrapText="1"/>
    </xf>
    <xf numFmtId="207" fontId="7" fillId="8" borderId="29" xfId="2" applyNumberFormat="1" applyFont="1" applyFill="1" applyBorder="1" applyAlignment="1">
      <alignment horizontal="center" vertical="center" wrapText="1"/>
    </xf>
    <xf numFmtId="210" fontId="21" fillId="8" borderId="19" xfId="2" applyNumberFormat="1" applyFont="1" applyFill="1" applyBorder="1" applyAlignment="1">
      <alignment horizontal="center" vertical="center" wrapText="1"/>
    </xf>
    <xf numFmtId="0" fontId="21" fillId="3" borderId="32" xfId="2" applyFont="1" applyFill="1" applyBorder="1" applyAlignment="1">
      <alignment horizontal="center" vertical="center" wrapText="1"/>
    </xf>
    <xf numFmtId="10" fontId="7" fillId="8" borderId="6" xfId="29" applyNumberFormat="1" applyFont="1" applyFill="1" applyBorder="1" applyAlignment="1">
      <alignment horizontal="center" vertical="center" wrapText="1"/>
    </xf>
    <xf numFmtId="10" fontId="7" fillId="8" borderId="8" xfId="29" applyNumberFormat="1" applyFont="1" applyFill="1" applyBorder="1" applyAlignment="1">
      <alignment horizontal="center" vertical="center" wrapText="1"/>
    </xf>
    <xf numFmtId="10" fontId="7" fillId="8" borderId="21" xfId="29" applyNumberFormat="1" applyFont="1" applyFill="1" applyBorder="1" applyAlignment="1">
      <alignment horizontal="center" vertical="center" wrapText="1"/>
    </xf>
    <xf numFmtId="10" fontId="7" fillId="8" borderId="32" xfId="29" applyNumberFormat="1" applyFont="1" applyFill="1" applyBorder="1" applyAlignment="1">
      <alignment horizontal="center" vertical="center" wrapText="1"/>
    </xf>
    <xf numFmtId="0" fontId="21" fillId="3" borderId="22" xfId="2" applyFont="1" applyFill="1" applyBorder="1" applyAlignment="1">
      <alignment horizontal="center" vertical="center" wrapText="1"/>
    </xf>
    <xf numFmtId="0" fontId="21" fillId="3" borderId="25" xfId="2" applyFont="1" applyFill="1" applyBorder="1" applyAlignment="1">
      <alignment horizontal="center" vertical="center" wrapText="1"/>
    </xf>
    <xf numFmtId="0" fontId="21" fillId="3" borderId="23" xfId="2" applyFont="1" applyFill="1" applyBorder="1" applyAlignment="1">
      <alignment horizontal="center" vertical="center" wrapText="1"/>
    </xf>
    <xf numFmtId="10" fontId="7" fillId="5" borderId="22" xfId="2" applyNumberFormat="1" applyFont="1" applyFill="1" applyBorder="1" applyAlignment="1">
      <alignment horizontal="center" vertical="center" wrapText="1"/>
    </xf>
    <xf numFmtId="211" fontId="58" fillId="8" borderId="25" xfId="2" applyNumberFormat="1" applyFont="1" applyFill="1" applyBorder="1" applyAlignment="1">
      <alignment horizontal="center" vertical="center" wrapText="1"/>
    </xf>
    <xf numFmtId="201" fontId="58" fillId="8" borderId="23" xfId="2" applyNumberFormat="1" applyFont="1" applyFill="1" applyBorder="1" applyAlignment="1">
      <alignment horizontal="center" vertical="center" wrapText="1"/>
    </xf>
    <xf numFmtId="0" fontId="22" fillId="0" borderId="0" xfId="2" applyFont="1" applyFill="1" applyAlignment="1">
      <alignment horizontal="left" vertical="center"/>
    </xf>
    <xf numFmtId="180" fontId="6" fillId="3" borderId="23" xfId="2" applyNumberFormat="1" applyFont="1" applyFill="1" applyBorder="1" applyAlignment="1">
      <alignment horizontal="center" vertical="center" wrapText="1"/>
    </xf>
    <xf numFmtId="0" fontId="7" fillId="7" borderId="6" xfId="2" applyFont="1" applyFill="1" applyBorder="1" applyAlignment="1" applyProtection="1">
      <alignment horizontal="left" vertical="center" wrapText="1"/>
      <protection locked="0"/>
    </xf>
    <xf numFmtId="10" fontId="3" fillId="0" borderId="7" xfId="2" applyNumberFormat="1" applyFont="1" applyFill="1" applyBorder="1" applyAlignment="1">
      <alignment horizontal="center" vertical="center" wrapText="1"/>
    </xf>
    <xf numFmtId="0" fontId="7" fillId="7" borderId="20" xfId="2" applyFont="1" applyFill="1" applyBorder="1" applyAlignment="1" applyProtection="1">
      <alignment horizontal="left" vertical="center" wrapText="1"/>
      <protection locked="0"/>
    </xf>
    <xf numFmtId="10" fontId="3" fillId="0" borderId="31" xfId="2" applyNumberFormat="1" applyFont="1" applyFill="1" applyBorder="1" applyAlignment="1">
      <alignment horizontal="center" vertical="center" wrapText="1"/>
    </xf>
    <xf numFmtId="0" fontId="21" fillId="9" borderId="20" xfId="2" applyFont="1" applyFill="1" applyBorder="1" applyAlignment="1">
      <alignment horizontal="center" vertical="center" wrapText="1"/>
    </xf>
    <xf numFmtId="0" fontId="7" fillId="7" borderId="11" xfId="2" applyFont="1" applyFill="1" applyBorder="1" applyAlignment="1" applyProtection="1">
      <alignment horizontal="left" vertical="center" wrapText="1"/>
      <protection locked="0"/>
    </xf>
    <xf numFmtId="10" fontId="3" fillId="0" borderId="8" xfId="2" applyNumberFormat="1" applyFont="1" applyFill="1" applyBorder="1" applyAlignment="1">
      <alignment horizontal="center" vertical="center" wrapText="1"/>
    </xf>
    <xf numFmtId="0" fontId="7" fillId="7" borderId="21" xfId="2" applyFont="1" applyFill="1" applyBorder="1" applyAlignment="1" applyProtection="1">
      <alignment horizontal="left" vertical="center" wrapText="1"/>
      <protection locked="0"/>
    </xf>
    <xf numFmtId="10" fontId="3" fillId="0" borderId="44" xfId="2" applyNumberFormat="1" applyFont="1" applyFill="1" applyBorder="1" applyAlignment="1">
      <alignment horizontal="center" vertical="center" wrapText="1"/>
    </xf>
    <xf numFmtId="0" fontId="21" fillId="9" borderId="21" xfId="2" applyFont="1" applyFill="1" applyBorder="1" applyAlignment="1">
      <alignment horizontal="center" vertical="center" wrapText="1"/>
    </xf>
    <xf numFmtId="0" fontId="5" fillId="3" borderId="22" xfId="2" applyFont="1" applyFill="1" applyBorder="1" applyAlignment="1">
      <alignment horizontal="center" vertical="center" wrapText="1"/>
    </xf>
    <xf numFmtId="180" fontId="4" fillId="3" borderId="24" xfId="2" applyNumberFormat="1" applyFont="1" applyFill="1" applyBorder="1" applyAlignment="1">
      <alignment horizontal="center" vertical="center" wrapText="1"/>
    </xf>
    <xf numFmtId="10" fontId="5" fillId="3" borderId="23" xfId="2" applyNumberFormat="1" applyFont="1" applyFill="1" applyBorder="1" applyAlignment="1">
      <alignment horizontal="center" vertical="center" wrapText="1"/>
    </xf>
    <xf numFmtId="0" fontId="8" fillId="0" borderId="0" xfId="0" applyFont="1">
      <alignment vertical="center"/>
    </xf>
    <xf numFmtId="0" fontId="8" fillId="7" borderId="6" xfId="2" applyFont="1" applyFill="1" applyBorder="1" applyAlignment="1" applyProtection="1">
      <alignment horizontal="left" vertical="center" wrapText="1"/>
      <protection locked="0"/>
    </xf>
    <xf numFmtId="0" fontId="8" fillId="7" borderId="20" xfId="2" applyFont="1" applyFill="1" applyBorder="1" applyAlignment="1" applyProtection="1">
      <alignment horizontal="left" vertical="center" wrapText="1"/>
      <protection locked="0"/>
    </xf>
    <xf numFmtId="0" fontId="8" fillId="7" borderId="11" xfId="2" applyFont="1" applyFill="1" applyBorder="1" applyAlignment="1" applyProtection="1">
      <alignment horizontal="left" vertical="center" wrapText="1"/>
      <protection locked="0"/>
    </xf>
    <xf numFmtId="0" fontId="8" fillId="7" borderId="21" xfId="2" applyFont="1" applyFill="1" applyBorder="1" applyAlignment="1" applyProtection="1">
      <alignment horizontal="left" vertical="center" wrapText="1"/>
      <protection locked="0"/>
    </xf>
    <xf numFmtId="0" fontId="61" fillId="0" borderId="0" xfId="2" applyFont="1" applyFill="1" applyAlignment="1">
      <alignment vertical="center"/>
    </xf>
    <xf numFmtId="0" fontId="63" fillId="0" borderId="0" xfId="2" applyFont="1" applyFill="1" applyAlignment="1">
      <alignment vertical="center"/>
    </xf>
    <xf numFmtId="0" fontId="64" fillId="0" borderId="0" xfId="2" applyFont="1" applyFill="1" applyAlignment="1">
      <alignment horizontal="center" vertical="center" wrapText="1"/>
    </xf>
    <xf numFmtId="212" fontId="64" fillId="0" borderId="0" xfId="2" applyNumberFormat="1" applyFont="1" applyFill="1" applyAlignment="1">
      <alignment horizontal="center" vertical="center" wrapText="1"/>
    </xf>
    <xf numFmtId="213" fontId="64" fillId="0" borderId="0" xfId="2" applyNumberFormat="1" applyFont="1" applyFill="1" applyAlignment="1">
      <alignment horizontal="center" vertical="center"/>
    </xf>
    <xf numFmtId="0" fontId="64" fillId="0" borderId="0" xfId="2" applyFont="1" applyFill="1" applyAlignment="1">
      <alignment vertical="center"/>
    </xf>
    <xf numFmtId="214" fontId="64" fillId="0" borderId="0" xfId="2" applyNumberFormat="1" applyFont="1" applyFill="1" applyAlignment="1">
      <alignment horizontal="center" vertical="center"/>
    </xf>
    <xf numFmtId="11" fontId="64" fillId="0" borderId="0" xfId="2" applyNumberFormat="1" applyFont="1" applyFill="1" applyAlignment="1">
      <alignment horizontal="center" vertical="center"/>
    </xf>
    <xf numFmtId="0" fontId="64" fillId="0" borderId="0" xfId="2" applyFont="1" applyFill="1" applyAlignment="1">
      <alignment horizontal="center" vertical="center"/>
    </xf>
    <xf numFmtId="191" fontId="64" fillId="0" borderId="0" xfId="2" applyNumberFormat="1" applyFont="1" applyFill="1" applyAlignment="1">
      <alignment horizontal="center" vertical="center" wrapText="1"/>
    </xf>
    <xf numFmtId="0" fontId="59" fillId="5" borderId="33" xfId="2" applyFont="1" applyFill="1" applyBorder="1" applyAlignment="1">
      <alignment horizontal="center" vertical="center"/>
    </xf>
    <xf numFmtId="0" fontId="59" fillId="5" borderId="33" xfId="2" applyFont="1" applyFill="1" applyBorder="1" applyAlignment="1">
      <alignment horizontal="center" vertical="center" wrapText="1"/>
    </xf>
    <xf numFmtId="11" fontId="59" fillId="5" borderId="33" xfId="2" applyNumberFormat="1" applyFont="1" applyFill="1" applyBorder="1" applyAlignment="1">
      <alignment horizontal="center" vertical="center" wrapText="1"/>
    </xf>
    <xf numFmtId="215" fontId="59" fillId="5" borderId="33" xfId="2" applyNumberFormat="1" applyFont="1" applyFill="1" applyBorder="1" applyAlignment="1">
      <alignment horizontal="center" vertical="center" wrapText="1"/>
    </xf>
    <xf numFmtId="0" fontId="63" fillId="0" borderId="0" xfId="0" applyFont="1" applyAlignment="1">
      <alignment horizontal="center" vertical="center"/>
    </xf>
    <xf numFmtId="11" fontId="59" fillId="5" borderId="33" xfId="2" applyNumberFormat="1" applyFont="1" applyFill="1" applyBorder="1" applyAlignment="1">
      <alignment horizontal="center" vertical="center"/>
    </xf>
    <xf numFmtId="0" fontId="59" fillId="5" borderId="33" xfId="2" applyFont="1" applyFill="1" applyBorder="1" applyAlignment="1">
      <alignment vertical="center" wrapText="1"/>
    </xf>
    <xf numFmtId="216" fontId="59" fillId="5" borderId="33" xfId="2" applyNumberFormat="1" applyFont="1" applyFill="1" applyBorder="1" applyAlignment="1">
      <alignment horizontal="center" vertical="center" wrapText="1"/>
    </xf>
    <xf numFmtId="0" fontId="64" fillId="0" borderId="33" xfId="2" applyFont="1" applyFill="1" applyBorder="1" applyAlignment="1">
      <alignment vertical="center"/>
    </xf>
    <xf numFmtId="0" fontId="64" fillId="0" borderId="33" xfId="2" applyFont="1" applyFill="1" applyBorder="1" applyAlignment="1">
      <alignment horizontal="center" vertical="center"/>
    </xf>
    <xf numFmtId="49" fontId="64" fillId="0" borderId="33" xfId="2" applyNumberFormat="1" applyFont="1" applyFill="1" applyBorder="1" applyAlignment="1">
      <alignment horizontal="center" vertical="center"/>
    </xf>
    <xf numFmtId="0" fontId="64" fillId="0" borderId="33" xfId="2" applyFont="1" applyFill="1" applyBorder="1" applyAlignment="1">
      <alignment horizontal="center" vertical="center" wrapText="1"/>
    </xf>
    <xf numFmtId="0" fontId="64" fillId="3" borderId="33" xfId="2" applyFont="1" applyFill="1" applyBorder="1" applyAlignment="1">
      <alignment horizontal="center" vertical="center" wrapText="1"/>
    </xf>
    <xf numFmtId="214" fontId="64" fillId="2" borderId="33" xfId="2" applyNumberFormat="1" applyFont="1" applyFill="1" applyBorder="1" applyAlignment="1">
      <alignment horizontal="center" vertical="center"/>
    </xf>
    <xf numFmtId="199" fontId="64" fillId="2" borderId="33" xfId="2" applyNumberFormat="1" applyFont="1" applyFill="1" applyBorder="1" applyAlignment="1">
      <alignment horizontal="center" vertical="center"/>
    </xf>
    <xf numFmtId="11" fontId="64" fillId="0" borderId="33" xfId="2" applyNumberFormat="1" applyFont="1" applyFill="1" applyBorder="1" applyAlignment="1">
      <alignment horizontal="center" vertical="center"/>
    </xf>
    <xf numFmtId="191" fontId="64" fillId="10" borderId="33" xfId="2" applyNumberFormat="1" applyFont="1" applyFill="1" applyBorder="1" applyAlignment="1">
      <alignment horizontal="center" vertical="center" wrapText="1"/>
    </xf>
    <xf numFmtId="0" fontId="64" fillId="10" borderId="33" xfId="2" applyFont="1" applyFill="1" applyBorder="1" applyAlignment="1">
      <alignment horizontal="center" vertical="center"/>
    </xf>
    <xf numFmtId="214" fontId="64" fillId="10" borderId="33" xfId="2" applyNumberFormat="1" applyFont="1" applyFill="1" applyBorder="1" applyAlignment="1">
      <alignment horizontal="center" vertical="center"/>
    </xf>
    <xf numFmtId="199" fontId="64" fillId="10" borderId="33" xfId="2" applyNumberFormat="1" applyFont="1" applyFill="1" applyBorder="1" applyAlignment="1">
      <alignment horizontal="center" vertical="center"/>
    </xf>
    <xf numFmtId="199" fontId="69" fillId="11" borderId="33" xfId="0" applyNumberFormat="1" applyFont="1" applyFill="1" applyBorder="1" applyAlignment="1">
      <alignment horizontal="center" vertical="center"/>
    </xf>
    <xf numFmtId="199" fontId="64" fillId="11" borderId="33" xfId="0" applyNumberFormat="1" applyFont="1" applyFill="1" applyBorder="1" applyAlignment="1">
      <alignment horizontal="center" vertical="center"/>
    </xf>
    <xf numFmtId="0" fontId="63" fillId="0" borderId="0" xfId="0" applyFont="1">
      <alignment vertical="center"/>
    </xf>
    <xf numFmtId="212" fontId="64" fillId="3" borderId="33" xfId="2" applyNumberFormat="1" applyFont="1" applyFill="1" applyBorder="1" applyAlignment="1">
      <alignment horizontal="center" vertical="center" wrapText="1"/>
    </xf>
    <xf numFmtId="0" fontId="64" fillId="3" borderId="33" xfId="2" applyFont="1" applyFill="1" applyBorder="1" applyAlignment="1">
      <alignment horizontal="center" vertical="center"/>
    </xf>
    <xf numFmtId="181" fontId="64" fillId="3" borderId="33" xfId="2" applyNumberFormat="1" applyFont="1" applyFill="1" applyBorder="1" applyAlignment="1">
      <alignment horizontal="center" vertical="center"/>
    </xf>
    <xf numFmtId="213" fontId="64" fillId="3" borderId="33" xfId="2" applyNumberFormat="1" applyFont="1" applyFill="1" applyBorder="1" applyAlignment="1">
      <alignment horizontal="center" vertical="center"/>
    </xf>
    <xf numFmtId="181" fontId="64" fillId="3" borderId="33" xfId="2" applyNumberFormat="1" applyFont="1" applyFill="1" applyBorder="1" applyAlignment="1">
      <alignment horizontal="center" vertical="center" wrapText="1"/>
    </xf>
    <xf numFmtId="191" fontId="64" fillId="0" borderId="33" xfId="2" applyNumberFormat="1" applyFont="1" applyFill="1" applyBorder="1" applyAlignment="1">
      <alignment vertical="center"/>
    </xf>
    <xf numFmtId="0" fontId="64" fillId="11" borderId="33" xfId="2" applyFont="1" applyFill="1" applyBorder="1" applyAlignment="1">
      <alignment vertical="center"/>
    </xf>
    <xf numFmtId="0" fontId="71" fillId="0" borderId="33" xfId="2" applyFont="1" applyFill="1" applyBorder="1" applyAlignment="1">
      <alignment horizontal="center" vertical="center"/>
    </xf>
    <xf numFmtId="0" fontId="27" fillId="0" borderId="33" xfId="2" applyFont="1" applyFill="1" applyBorder="1" applyAlignment="1">
      <alignment vertical="center"/>
    </xf>
    <xf numFmtId="0" fontId="27" fillId="0" borderId="33" xfId="2" applyFont="1" applyFill="1" applyBorder="1" applyAlignment="1">
      <alignment horizontal="center" vertical="center" wrapText="1"/>
    </xf>
    <xf numFmtId="212" fontId="64" fillId="3" borderId="33" xfId="2" applyNumberFormat="1" applyFont="1" applyFill="1" applyBorder="1" applyAlignment="1">
      <alignment horizontal="center" vertical="center"/>
    </xf>
    <xf numFmtId="0" fontId="64" fillId="0" borderId="33" xfId="2" applyFont="1" applyFill="1" applyBorder="1" applyAlignment="1">
      <alignment vertical="center" wrapText="1"/>
    </xf>
    <xf numFmtId="0" fontId="61" fillId="0" borderId="33" xfId="2" applyFont="1" applyFill="1" applyBorder="1" applyAlignment="1">
      <alignment horizontal="center" vertical="center"/>
    </xf>
    <xf numFmtId="191" fontId="72" fillId="10" borderId="33" xfId="2" applyNumberFormat="1" applyFont="1" applyFill="1" applyBorder="1" applyAlignment="1">
      <alignment horizontal="center" vertical="center" wrapText="1"/>
    </xf>
    <xf numFmtId="215" fontId="64" fillId="10" borderId="33" xfId="2" applyNumberFormat="1" applyFont="1" applyFill="1" applyBorder="1" applyAlignment="1">
      <alignment horizontal="center" vertical="center" wrapText="1"/>
    </xf>
    <xf numFmtId="215" fontId="64" fillId="11" borderId="33" xfId="2" applyNumberFormat="1" applyFont="1" applyFill="1" applyBorder="1" applyAlignment="1">
      <alignment horizontal="center" vertical="center" wrapText="1"/>
    </xf>
    <xf numFmtId="212" fontId="73" fillId="3" borderId="33" xfId="2" applyNumberFormat="1" applyFont="1" applyFill="1" applyBorder="1" applyAlignment="1">
      <alignment horizontal="center" vertical="center" wrapText="1"/>
    </xf>
    <xf numFmtId="0" fontId="74" fillId="0" borderId="0" xfId="2" applyFont="1" applyFill="1" applyAlignment="1">
      <alignment vertical="center"/>
    </xf>
    <xf numFmtId="0" fontId="63" fillId="0" borderId="0" xfId="2" applyFont="1" applyFill="1" applyAlignment="1">
      <alignment horizontal="center" vertical="center"/>
    </xf>
    <xf numFmtId="0" fontId="69" fillId="0" borderId="0" xfId="2" applyFont="1" applyFill="1" applyAlignment="1">
      <alignment vertical="center"/>
    </xf>
    <xf numFmtId="0" fontId="64" fillId="0" borderId="82" xfId="2" applyFont="1" applyFill="1" applyBorder="1" applyAlignment="1">
      <alignment vertical="center"/>
    </xf>
    <xf numFmtId="0" fontId="72" fillId="0" borderId="33" xfId="2" applyFont="1" applyFill="1" applyBorder="1" applyAlignment="1">
      <alignment vertical="center"/>
    </xf>
    <xf numFmtId="0" fontId="64" fillId="10" borderId="83" xfId="2" applyFont="1" applyFill="1" applyBorder="1" applyAlignment="1">
      <alignment horizontal="center" vertical="center"/>
    </xf>
    <xf numFmtId="214" fontId="69" fillId="11" borderId="33" xfId="2" applyNumberFormat="1" applyFont="1" applyFill="1" applyBorder="1" applyAlignment="1">
      <alignment horizontal="center" vertical="center"/>
    </xf>
    <xf numFmtId="214" fontId="64" fillId="0" borderId="33" xfId="2" applyNumberFormat="1" applyFont="1" applyFill="1" applyBorder="1" applyAlignment="1">
      <alignment horizontal="center" vertical="center"/>
    </xf>
    <xf numFmtId="0" fontId="63" fillId="0" borderId="33" xfId="2" applyFont="1" applyFill="1" applyBorder="1" applyAlignment="1">
      <alignment vertical="center"/>
    </xf>
    <xf numFmtId="0" fontId="72" fillId="12" borderId="33" xfId="2" applyFont="1" applyFill="1" applyBorder="1" applyAlignment="1">
      <alignment vertical="center"/>
    </xf>
    <xf numFmtId="0" fontId="63" fillId="12" borderId="33" xfId="2" applyFont="1" applyFill="1" applyBorder="1" applyAlignment="1">
      <alignment vertical="center"/>
    </xf>
    <xf numFmtId="0" fontId="59" fillId="0" borderId="81" xfId="2" applyFont="1" applyFill="1" applyBorder="1" applyAlignment="1">
      <alignment horizontal="left" vertical="center"/>
    </xf>
    <xf numFmtId="0" fontId="59" fillId="5" borderId="33" xfId="2" applyFont="1" applyFill="1" applyBorder="1" applyAlignment="1">
      <alignment horizontal="center" vertical="center"/>
    </xf>
    <xf numFmtId="0" fontId="59" fillId="5" borderId="33" xfId="2" applyFont="1" applyFill="1" applyBorder="1" applyAlignment="1">
      <alignment horizontal="center" vertical="center" wrapText="1"/>
    </xf>
    <xf numFmtId="0" fontId="0" fillId="5" borderId="33" xfId="0" applyFill="1" applyBorder="1">
      <alignment vertical="center"/>
    </xf>
    <xf numFmtId="11" fontId="59" fillId="5" borderId="33" xfId="2" applyNumberFormat="1" applyFont="1" applyFill="1" applyBorder="1" applyAlignment="1">
      <alignment horizontal="center" vertical="center" wrapText="1"/>
    </xf>
    <xf numFmtId="215" fontId="59" fillId="5" borderId="33" xfId="2" applyNumberFormat="1" applyFont="1" applyFill="1" applyBorder="1" applyAlignment="1">
      <alignment horizontal="center" vertical="center" wrapText="1"/>
    </xf>
    <xf numFmtId="215" fontId="68" fillId="5" borderId="33" xfId="0" applyNumberFormat="1" applyFont="1" applyFill="1" applyBorder="1" applyAlignment="1">
      <alignment horizontal="center" vertical="center" wrapText="1"/>
    </xf>
    <xf numFmtId="0" fontId="0" fillId="0" borderId="0" xfId="0" applyFill="1">
      <alignment vertical="center"/>
    </xf>
    <xf numFmtId="0" fontId="59" fillId="0" borderId="0" xfId="2" applyFont="1" applyFill="1" applyAlignment="1">
      <alignment horizontal="left" vertical="center"/>
    </xf>
    <xf numFmtId="0" fontId="67" fillId="5" borderId="33" xfId="2" applyFont="1" applyFill="1" applyBorder="1" applyAlignment="1">
      <alignment horizontal="center" vertical="center" wrapText="1"/>
    </xf>
    <xf numFmtId="0" fontId="10" fillId="2" borderId="33" xfId="0" applyFont="1" applyFill="1" applyBorder="1" applyAlignment="1">
      <alignment horizontal="center" vertical="center"/>
    </xf>
    <xf numFmtId="0" fontId="40" fillId="2" borderId="33" xfId="0" applyFont="1" applyFill="1" applyBorder="1" applyAlignment="1">
      <alignment horizontal="center" vertical="center"/>
    </xf>
    <xf numFmtId="202" fontId="10" fillId="2" borderId="33" xfId="0" applyNumberFormat="1" applyFont="1" applyFill="1" applyBorder="1" applyAlignment="1">
      <alignment horizontal="center" vertical="center" wrapText="1"/>
    </xf>
    <xf numFmtId="0" fontId="10" fillId="0" borderId="33" xfId="0" applyFont="1" applyFill="1" applyBorder="1" applyAlignment="1">
      <alignment horizontal="center" vertical="center" wrapText="1"/>
    </xf>
    <xf numFmtId="217" fontId="10" fillId="0" borderId="33" xfId="0" applyNumberFormat="1" applyFont="1" applyFill="1" applyBorder="1" applyAlignment="1">
      <alignment horizontal="left" vertical="center" wrapText="1"/>
    </xf>
    <xf numFmtId="218" fontId="10" fillId="0" borderId="33" xfId="0" applyNumberFormat="1" applyFont="1" applyFill="1" applyBorder="1" applyAlignment="1">
      <alignment horizontal="left" vertical="center" wrapText="1"/>
    </xf>
    <xf numFmtId="181" fontId="10" fillId="0" borderId="33" xfId="0" applyNumberFormat="1" applyFont="1" applyFill="1" applyBorder="1" applyAlignment="1">
      <alignment horizontal="center" vertical="center" wrapText="1"/>
    </xf>
    <xf numFmtId="219" fontId="10" fillId="0" borderId="33" xfId="0" applyNumberFormat="1" applyFont="1" applyFill="1" applyBorder="1" applyAlignment="1">
      <alignment horizontal="center" vertical="center" wrapText="1"/>
    </xf>
    <xf numFmtId="0" fontId="10" fillId="0" borderId="33" xfId="0" applyFont="1" applyFill="1" applyBorder="1" applyAlignment="1">
      <alignment vertical="center"/>
    </xf>
    <xf numFmtId="181" fontId="10" fillId="0" borderId="33" xfId="0" applyNumberFormat="1" applyFont="1" applyBorder="1" applyAlignment="1">
      <alignment horizontal="center" vertical="center"/>
    </xf>
    <xf numFmtId="0" fontId="77" fillId="0" borderId="33" xfId="0" applyFont="1" applyFill="1" applyBorder="1" applyAlignment="1">
      <alignment horizontal="center" vertical="center"/>
    </xf>
    <xf numFmtId="0" fontId="10" fillId="0" borderId="33" xfId="0" applyFont="1" applyFill="1" applyBorder="1" applyAlignment="1">
      <alignment horizontal="left" vertical="center" wrapText="1"/>
    </xf>
    <xf numFmtId="0" fontId="10" fillId="0" borderId="33" xfId="0" applyFont="1" applyFill="1" applyBorder="1" applyAlignment="1">
      <alignment horizontal="center" vertical="center"/>
    </xf>
    <xf numFmtId="202" fontId="10" fillId="0" borderId="33" xfId="0" applyNumberFormat="1" applyFont="1" applyFill="1" applyBorder="1" applyAlignment="1">
      <alignment horizontal="center" vertical="center"/>
    </xf>
    <xf numFmtId="0" fontId="77" fillId="0" borderId="33" xfId="0" applyFont="1" applyFill="1" applyBorder="1" applyAlignment="1">
      <alignment horizontal="left" vertical="center"/>
    </xf>
    <xf numFmtId="181" fontId="40" fillId="0" borderId="33" xfId="0" applyNumberFormat="1" applyFont="1" applyFill="1" applyBorder="1" applyAlignment="1">
      <alignment horizontal="center" vertical="center" wrapText="1"/>
    </xf>
    <xf numFmtId="181" fontId="10" fillId="0" borderId="33" xfId="0" applyNumberFormat="1" applyFont="1" applyFill="1" applyBorder="1" applyAlignment="1">
      <alignment horizontal="center" vertical="center"/>
    </xf>
    <xf numFmtId="0" fontId="10" fillId="0" borderId="33" xfId="0" applyFont="1" applyFill="1" applyBorder="1" applyAlignment="1">
      <alignment vertical="center" wrapText="1"/>
    </xf>
    <xf numFmtId="0" fontId="10" fillId="0" borderId="33" xfId="0" applyFont="1" applyBorder="1" applyAlignment="1">
      <alignment vertical="center" wrapText="1"/>
    </xf>
    <xf numFmtId="202" fontId="10" fillId="0" borderId="33" xfId="0" applyNumberFormat="1" applyFont="1" applyBorder="1" applyAlignment="1">
      <alignment horizontal="center" vertical="center"/>
    </xf>
    <xf numFmtId="0" fontId="40" fillId="0" borderId="33" xfId="0" applyFont="1" applyFill="1" applyBorder="1" applyAlignment="1">
      <alignment vertical="center" wrapText="1"/>
    </xf>
    <xf numFmtId="217" fontId="40" fillId="0" borderId="33" xfId="0" applyNumberFormat="1" applyFont="1" applyFill="1" applyBorder="1" applyAlignment="1">
      <alignment horizontal="left" vertical="center" wrapText="1"/>
    </xf>
    <xf numFmtId="0" fontId="40" fillId="0" borderId="33" xfId="0" applyFont="1" applyFill="1" applyBorder="1" applyAlignment="1">
      <alignment horizontal="left" vertical="center" wrapText="1"/>
    </xf>
    <xf numFmtId="0" fontId="40" fillId="4" borderId="33" xfId="0" applyFont="1" applyFill="1" applyBorder="1" applyAlignment="1">
      <alignment vertical="top" wrapText="1"/>
    </xf>
    <xf numFmtId="0" fontId="10" fillId="0" borderId="33" xfId="0" applyFont="1" applyBorder="1" applyAlignment="1">
      <alignment horizontal="center" vertical="center"/>
    </xf>
    <xf numFmtId="0" fontId="10" fillId="0" borderId="33" xfId="0" applyFont="1" applyBorder="1" applyAlignment="1">
      <alignment vertical="center"/>
    </xf>
    <xf numFmtId="0" fontId="40" fillId="0" borderId="33" xfId="0" applyFont="1" applyFill="1" applyBorder="1" applyAlignment="1">
      <alignment vertical="top" wrapText="1"/>
    </xf>
    <xf numFmtId="0" fontId="40" fillId="0" borderId="33" xfId="0" applyFont="1" applyBorder="1" applyAlignment="1">
      <alignment vertical="center" wrapText="1"/>
    </xf>
    <xf numFmtId="0" fontId="10" fillId="0" borderId="33" xfId="0" applyFont="1" applyFill="1" applyBorder="1" applyAlignment="1">
      <alignment vertical="top" wrapText="1"/>
    </xf>
    <xf numFmtId="0" fontId="10" fillId="4" borderId="33" xfId="0" applyFont="1" applyFill="1" applyBorder="1" applyAlignment="1">
      <alignment horizontal="left" vertical="top" wrapText="1"/>
    </xf>
    <xf numFmtId="202" fontId="77" fillId="0" borderId="33" xfId="0" applyNumberFormat="1" applyFont="1" applyFill="1" applyBorder="1" applyAlignment="1">
      <alignment horizontal="center" vertical="center"/>
    </xf>
    <xf numFmtId="0" fontId="10" fillId="0" borderId="0" xfId="0" applyFont="1" applyAlignment="1">
      <alignment horizontal="center" vertical="center"/>
    </xf>
    <xf numFmtId="0" fontId="78" fillId="0" borderId="0" xfId="0" applyFont="1" applyFill="1" applyAlignment="1">
      <alignment horizontal="left" vertical="center"/>
    </xf>
    <xf numFmtId="202" fontId="10" fillId="0" borderId="0" xfId="0" applyNumberFormat="1" applyFont="1" applyFill="1" applyAlignment="1">
      <alignment horizontal="left" vertical="center"/>
    </xf>
    <xf numFmtId="0" fontId="10" fillId="0" borderId="0" xfId="0" applyFont="1" applyAlignment="1">
      <alignment vertical="center"/>
    </xf>
    <xf numFmtId="181" fontId="10" fillId="0" borderId="0" xfId="0" applyNumberFormat="1" applyFont="1" applyAlignment="1">
      <alignment horizontal="center" vertical="center"/>
    </xf>
    <xf numFmtId="202" fontId="7" fillId="0" borderId="0" xfId="2" applyNumberFormat="1" applyFont="1" applyFill="1" applyAlignment="1">
      <alignment vertical="center"/>
    </xf>
    <xf numFmtId="0" fontId="10" fillId="2" borderId="33" xfId="0" applyFont="1" applyFill="1" applyBorder="1" applyAlignment="1">
      <alignment horizontal="center" vertical="center"/>
    </xf>
    <xf numFmtId="0" fontId="10" fillId="2" borderId="33" xfId="0" applyFont="1" applyFill="1" applyBorder="1" applyAlignment="1">
      <alignment horizontal="center" vertical="center" wrapText="1"/>
    </xf>
    <xf numFmtId="0" fontId="77" fillId="2" borderId="33" xfId="0" applyFont="1" applyFill="1" applyBorder="1" applyAlignment="1">
      <alignment horizontal="left" vertical="center"/>
    </xf>
    <xf numFmtId="219" fontId="10" fillId="0" borderId="33" xfId="0" applyNumberFormat="1" applyFont="1" applyFill="1" applyBorder="1" applyAlignment="1">
      <alignment horizontal="left" vertical="center" wrapText="1"/>
    </xf>
    <xf numFmtId="181" fontId="10" fillId="0" borderId="33" xfId="0" applyNumberFormat="1" applyFont="1" applyFill="1" applyBorder="1" applyAlignment="1">
      <alignment horizontal="left" vertical="center" wrapText="1"/>
    </xf>
    <xf numFmtId="0" fontId="26" fillId="0" borderId="7" xfId="7" applyFont="1" applyFill="1" applyBorder="1" applyAlignment="1">
      <alignment horizontal="center"/>
    </xf>
    <xf numFmtId="0" fontId="80" fillId="2" borderId="7" xfId="7" applyFont="1" applyFill="1" applyBorder="1" applyAlignment="1">
      <alignment horizontal="center"/>
    </xf>
    <xf numFmtId="0" fontId="80" fillId="0" borderId="7" xfId="7" applyFont="1" applyFill="1" applyBorder="1" applyAlignment="1">
      <alignment horizontal="center"/>
    </xf>
    <xf numFmtId="0" fontId="26" fillId="0" borderId="7" xfId="7" applyFont="1" applyFill="1" applyBorder="1" applyAlignment="1">
      <alignment horizontal="center" vertical="center"/>
    </xf>
    <xf numFmtId="0" fontId="82" fillId="0" borderId="0" xfId="0" applyFont="1">
      <alignment vertical="center"/>
    </xf>
    <xf numFmtId="0" fontId="26" fillId="0" borderId="0" xfId="0" applyFont="1" applyAlignment="1">
      <alignment horizontal="center" vertical="center"/>
    </xf>
    <xf numFmtId="0" fontId="26" fillId="2" borderId="7" xfId="0" applyFont="1" applyFill="1" applyBorder="1" applyAlignment="1">
      <alignment horizontal="center" vertical="center"/>
    </xf>
    <xf numFmtId="0" fontId="80" fillId="2" borderId="7" xfId="2" applyFont="1" applyFill="1" applyBorder="1" applyAlignment="1">
      <alignment horizontal="center" vertical="center"/>
    </xf>
    <xf numFmtId="49" fontId="80" fillId="2" borderId="7" xfId="2" applyNumberFormat="1" applyFont="1" applyFill="1" applyBorder="1" applyAlignment="1">
      <alignment horizontal="center" vertical="center"/>
    </xf>
    <xf numFmtId="0" fontId="80" fillId="2" borderId="7" xfId="2" applyFont="1" applyFill="1" applyBorder="1" applyAlignment="1">
      <alignment horizontal="center"/>
    </xf>
    <xf numFmtId="0" fontId="80" fillId="2" borderId="7" xfId="0" applyFont="1" applyFill="1" applyBorder="1" applyAlignment="1">
      <alignment horizontal="center"/>
    </xf>
    <xf numFmtId="0" fontId="26" fillId="0" borderId="7" xfId="2" applyFont="1" applyFill="1" applyBorder="1" applyAlignment="1">
      <alignment horizontal="center" vertical="center"/>
    </xf>
    <xf numFmtId="49" fontId="26" fillId="0" borderId="7" xfId="2" applyNumberFormat="1" applyFont="1" applyFill="1" applyBorder="1" applyAlignment="1">
      <alignment horizontal="center" vertical="center"/>
    </xf>
    <xf numFmtId="0" fontId="26" fillId="0" borderId="7" xfId="2" applyFont="1" applyFill="1" applyBorder="1" applyAlignment="1"/>
    <xf numFmtId="0" fontId="26" fillId="0" borderId="7" xfId="0" applyFont="1" applyBorder="1" applyAlignment="1"/>
    <xf numFmtId="0" fontId="26" fillId="0" borderId="0" xfId="2" applyFont="1" applyFill="1" applyAlignment="1">
      <alignment vertical="center"/>
    </xf>
    <xf numFmtId="0" fontId="26" fillId="0" borderId="0" xfId="2" applyFont="1" applyFill="1" applyAlignment="1">
      <alignment horizontal="center" vertical="center"/>
    </xf>
    <xf numFmtId="49" fontId="26" fillId="0" borderId="0" xfId="2" applyNumberFormat="1" applyFont="1" applyFill="1" applyAlignment="1">
      <alignment vertical="center"/>
    </xf>
    <xf numFmtId="0" fontId="7" fillId="0" borderId="0" xfId="2" applyFont="1" applyFill="1" applyAlignment="1"/>
    <xf numFmtId="0" fontId="26" fillId="0" borderId="33" xfId="5" applyFont="1" applyFill="1" applyBorder="1" applyAlignment="1">
      <alignment horizontal="center" vertical="center" wrapText="1"/>
    </xf>
    <xf numFmtId="217" fontId="26" fillId="0" borderId="33" xfId="5" applyNumberFormat="1" applyFont="1" applyFill="1" applyBorder="1" applyAlignment="1">
      <alignment horizontal="left" vertical="center" wrapText="1"/>
    </xf>
    <xf numFmtId="49" fontId="26" fillId="0" borderId="7" xfId="3" applyNumberFormat="1" applyFont="1" applyFill="1" applyBorder="1" applyAlignment="1">
      <alignment horizontal="center" vertical="center"/>
    </xf>
    <xf numFmtId="0" fontId="26" fillId="0" borderId="7" xfId="3" applyFont="1" applyFill="1" applyBorder="1" applyAlignment="1"/>
    <xf numFmtId="0" fontId="26" fillId="0" borderId="33" xfId="5" applyFont="1" applyFill="1" applyBorder="1" applyAlignment="1">
      <alignment horizontal="center" vertical="center"/>
    </xf>
    <xf numFmtId="0" fontId="26" fillId="0" borderId="33" xfId="5" applyFont="1" applyFill="1" applyBorder="1" applyAlignment="1">
      <alignment vertical="center" wrapText="1"/>
    </xf>
    <xf numFmtId="0" fontId="26" fillId="0" borderId="33" xfId="5" applyFont="1" applyFill="1" applyBorder="1" applyAlignment="1">
      <alignment vertical="top" wrapText="1"/>
    </xf>
    <xf numFmtId="0" fontId="26" fillId="0" borderId="33" xfId="5" applyFont="1" applyFill="1" applyBorder="1" applyAlignment="1"/>
    <xf numFmtId="0" fontId="0" fillId="0" borderId="0" xfId="0" applyFont="1">
      <alignment vertical="center"/>
    </xf>
    <xf numFmtId="0" fontId="26" fillId="0" borderId="33" xfId="5" applyFont="1" applyFill="1" applyBorder="1" applyAlignment="1">
      <alignment wrapText="1"/>
    </xf>
    <xf numFmtId="0" fontId="26" fillId="0" borderId="33" xfId="5" applyFont="1" applyFill="1" applyBorder="1" applyAlignment="1">
      <alignment horizontal="left" vertical="center" wrapText="1"/>
    </xf>
    <xf numFmtId="0" fontId="26" fillId="4" borderId="33" xfId="5" applyFont="1" applyFill="1" applyBorder="1" applyAlignment="1">
      <alignment vertical="top" wrapText="1"/>
    </xf>
    <xf numFmtId="0" fontId="26" fillId="4" borderId="33" xfId="5" applyFont="1" applyFill="1" applyBorder="1" applyAlignment="1">
      <alignment horizontal="center" vertical="center" wrapText="1"/>
    </xf>
    <xf numFmtId="0" fontId="26" fillId="4" borderId="33" xfId="5" applyFont="1" applyFill="1" applyBorder="1" applyAlignment="1">
      <alignment horizontal="left" vertical="top" wrapText="1"/>
    </xf>
    <xf numFmtId="0" fontId="26" fillId="0" borderId="58" xfId="2" applyFont="1" applyFill="1" applyBorder="1" applyAlignment="1">
      <alignment horizontal="center" vertical="center"/>
    </xf>
    <xf numFmtId="49" fontId="26" fillId="0" borderId="58" xfId="2" applyNumberFormat="1" applyFont="1" applyFill="1" applyBorder="1" applyAlignment="1">
      <alignment horizontal="center" vertical="center"/>
    </xf>
    <xf numFmtId="0" fontId="26" fillId="0" borderId="58" xfId="2" applyFont="1" applyFill="1" applyBorder="1" applyAlignment="1"/>
    <xf numFmtId="0" fontId="26" fillId="0" borderId="33" xfId="2" applyFont="1" applyFill="1" applyBorder="1" applyAlignment="1">
      <alignment horizontal="center" vertical="center"/>
    </xf>
    <xf numFmtId="49" fontId="26" fillId="0" borderId="33" xfId="2" applyNumberFormat="1" applyFont="1" applyFill="1" applyBorder="1" applyAlignment="1">
      <alignment horizontal="center" vertical="center"/>
    </xf>
    <xf numFmtId="0" fontId="26" fillId="0" borderId="33" xfId="2" applyFont="1" applyFill="1" applyBorder="1" applyAlignment="1"/>
    <xf numFmtId="49" fontId="80" fillId="0" borderId="33" xfId="2" applyNumberFormat="1" applyFont="1" applyFill="1" applyBorder="1" applyAlignment="1">
      <alignment horizontal="center" vertical="center"/>
    </xf>
    <xf numFmtId="0" fontId="80" fillId="0" borderId="33" xfId="2" applyFont="1" applyFill="1" applyBorder="1" applyAlignment="1"/>
    <xf numFmtId="0" fontId="26" fillId="0" borderId="33" xfId="2" applyFont="1" applyFill="1" applyBorder="1" applyAlignment="1">
      <alignment vertical="center"/>
    </xf>
    <xf numFmtId="49" fontId="26" fillId="0" borderId="0" xfId="2" applyNumberFormat="1" applyFont="1" applyFill="1" applyAlignment="1">
      <alignment horizontal="center" vertical="center"/>
    </xf>
  </cellXfs>
  <cellStyles count="32">
    <cellStyle name="Articles" xfId="31" xr:uid="{F3592DF7-9618-4527-99A4-7C5F7B0C659C}"/>
    <cellStyle name="一般" xfId="0" builtinId="0" customBuiltin="1"/>
    <cellStyle name="一般 2" xfId="2" xr:uid="{6F5EA30B-F228-4765-B7E9-4CC59FA5EA92}"/>
    <cellStyle name="一般 2 2" xfId="3" xr:uid="{BCE9AC31-0D67-43BF-83B1-A4A6858BC3DC}"/>
    <cellStyle name="一般 2 3" xfId="4" xr:uid="{0D97392C-DD55-40E2-8A4A-5FB64203B423}"/>
    <cellStyle name="一般 2 4" xfId="5" xr:uid="{BEDDE2E4-C7AE-434A-ABD9-9191938AF490}"/>
    <cellStyle name="一般 2 5" xfId="6" xr:uid="{0262A8C3-48E9-41D5-9CCC-15B100824DFC}"/>
    <cellStyle name="一般 3" xfId="7" xr:uid="{4666B37D-A5D1-41DC-B38C-D0DA6C8E0857}"/>
    <cellStyle name="一般 3 2" xfId="8" xr:uid="{824484B3-E890-4ECF-B6BB-89EDC22AEFEE}"/>
    <cellStyle name="一般 3 3" xfId="9" xr:uid="{BCED8C12-34C9-4505-A6AE-152A350D1897}"/>
    <cellStyle name="一般 3 4" xfId="10" xr:uid="{D083AFCF-B61E-42A8-BBE9-9A2A2A862EB8}"/>
    <cellStyle name="一般 4" xfId="11" xr:uid="{77E3BC63-958F-4A2A-B7DA-DBFBF899E5FD}"/>
    <cellStyle name="一般 4 2" xfId="12" xr:uid="{4DDFE412-8177-4669-8765-A7C14D304909}"/>
    <cellStyle name="一般 4 3" xfId="13" xr:uid="{2D25D453-02EF-4080-B599-6E7CB75744AA}"/>
    <cellStyle name="一般 4 4" xfId="14" xr:uid="{3278D698-C46A-4C06-BD20-EF77894F1AAE}"/>
    <cellStyle name="一般 5 2" xfId="15" xr:uid="{900F7E20-6449-40A6-AE96-A8EB8829B46D}"/>
    <cellStyle name="一般 5 3" xfId="16" xr:uid="{31A3EC8F-1A4D-4B10-933B-F6A79D4E549A}"/>
    <cellStyle name="一般 5 4" xfId="17" xr:uid="{15A10E61-0EC9-435B-A278-902837CBE3B6}"/>
    <cellStyle name="一般 6 2" xfId="18" xr:uid="{A2AD4769-A438-4328-AAD2-D528F4134672}"/>
    <cellStyle name="一般 6 3" xfId="19" xr:uid="{EA30481D-79A9-4D72-B7E4-770CFC66CCD1}"/>
    <cellStyle name="一般 6 4" xfId="20" xr:uid="{18EA9E43-633C-4861-B024-BB6B1646D5FE}"/>
    <cellStyle name="一般 7 2" xfId="21" xr:uid="{1F46B830-6946-4B18-A2F1-1A47BFAB8AA7}"/>
    <cellStyle name="一般 7 3" xfId="22" xr:uid="{D091F28F-4002-424B-B931-BEE1A714BEE6}"/>
    <cellStyle name="一般 7 4" xfId="23" xr:uid="{13759405-EB37-4663-8258-F5070E8FBA56}"/>
    <cellStyle name="一般 8 2" xfId="24" xr:uid="{9CA98027-26D1-4280-BEF8-9C355E43F36E}"/>
    <cellStyle name="一般 9 2" xfId="25" xr:uid="{885E7E90-B7B2-4DB6-B09F-B15C98A17DAF}"/>
    <cellStyle name="千分位 2" xfId="26" xr:uid="{D195DF0F-CF31-49A4-BC05-9AFFB62EBBD3}"/>
    <cellStyle name="千分位 2 2" xfId="27" xr:uid="{C30E419D-6550-4046-A532-5A3F68EE4F43}"/>
    <cellStyle name="千分位 2 3" xfId="28" xr:uid="{51FD3BAA-5755-41D3-A6F0-4C890153F94E}"/>
    <cellStyle name="百分比" xfId="1" builtinId="5" customBuiltin="1"/>
    <cellStyle name="百分比 2" xfId="29" xr:uid="{E4FAF6D2-0F13-4DB4-9D5F-850E6C5FF2EB}"/>
    <cellStyle name="貨幣 2" xfId="30" xr:uid="{A64076DF-16DC-4A9F-B46C-4376B9D8740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externalLink" Target="externalLinks/externalLink1.xml"/><Relationship Id="rId3" Type="http://schemas.openxmlformats.org/officeDocument/2006/relationships/worksheet" Target="worksheets/sheet3.xml"/><Relationship Id="rId21" Type="http://schemas.openxmlformats.org/officeDocument/2006/relationships/styles" Target="style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calcChain" Target="calcChain.xml"/><Relationship Id="rId10" Type="http://schemas.openxmlformats.org/officeDocument/2006/relationships/worksheet" Target="worksheets/sheet10.xml"/><Relationship Id="rId19" Type="http://schemas.openxmlformats.org/officeDocument/2006/relationships/externalLink" Target="externalLinks/externalLink2.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sharedStrings" Target="sharedStrings.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L:\&#29771;&#32210;\05.%20&#30436;&#26597;&#24037;&#20855;(&#30436;&#26597;&#34920;&#21934;&#12289;&#20418;&#25976;&#31649;&#29702;&#34920;)\&#19968;&#33324;&#29986;&#26989;&#30436;&#26597;&#34920;&#21934;\201511(&#22240;&#25033;&#30436;&#26597;&#30331;&#37636;&#31649;&#29702;&#36774;&#27861;)\&#28331;&#23460;&#27683;&#39636;&#30436;&#26597;&#34920;&#21934;7.0&#29256;V0.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http://ghgregistry.epa.gov.tw/upload/Tools/&#28331;&#23460;&#27683;&#39636;&#30436;&#26597;&#34920;&#21934;10003(2.4&#29256;)-&#35920;&#33288;.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表單說明"/>
      <sheetName val="表一"/>
      <sheetName val="表二"/>
      <sheetName val="表三"/>
      <sheetName val="表四"/>
      <sheetName val="表五"/>
      <sheetName val="表六"/>
      <sheetName val="表七"/>
      <sheetName val="表八"/>
      <sheetName val="排放係數對照表5_07"/>
      <sheetName val="附表一"/>
      <sheetName val="表單連結"/>
      <sheetName val="表G1單機組"/>
      <sheetName val="表G2複循環機組"/>
      <sheetName val="表G3多對多發電機組"/>
      <sheetName val="表H1單汽電設備"/>
      <sheetName val="表H2多對多汽電設備"/>
      <sheetName val="表H3焚化廠"/>
      <sheetName val="附表二"/>
      <sheetName val="附表三"/>
      <sheetName val="附表四"/>
      <sheetName val="附表五"/>
      <sheetName val="附表六"/>
      <sheetName val="附表七"/>
      <sheetName val="排放係數對照表5_04"/>
      <sheetName val="排放係數對照表5_01"/>
      <sheetName val="排放係數對照表5_0"/>
      <sheetName val="清單"/>
      <sheetName val="排放係數對照表5_02"/>
      <sheetName val="排放係數對照表5_03"/>
      <sheetName val="排放係數對照表5_05"/>
      <sheetName val="排放係數對照表5_06"/>
      <sheetName val="排放係數對照表5_08"/>
      <sheetName val="排放係數對照表5_058"/>
      <sheetName val="排放係數對照表5_09"/>
      <sheetName val="排放係數對照表5_010"/>
      <sheetName val="排放係數對照表5_013"/>
      <sheetName val="排放係數對照表5_011"/>
      <sheetName val="排放係數對照表5_012"/>
      <sheetName val="表單版權宣告"/>
      <sheetName val="附件2_下拉選單1"/>
      <sheetName val="1_基本資料表1"/>
      <sheetName val="排放係數管理表"/>
      <sheetName val="下拉選單"/>
      <sheetName val="排放係數對照表5_014"/>
      <sheetName val="排放係數對照表5_015"/>
      <sheetName val="排放係數對照表5_016"/>
      <sheetName val="排放係數對照表5_017"/>
      <sheetName val="排放係數對照表5_020"/>
      <sheetName val="排放係數對照表5_018"/>
      <sheetName val="排放係數對照表5_019"/>
      <sheetName val="排放係數對照表5_026"/>
      <sheetName val="排放係數對照表5_021"/>
      <sheetName val="排放係數對照表5_022"/>
      <sheetName val="排放係數對照表5_023"/>
      <sheetName val="排放係數對照表5_024"/>
      <sheetName val="排放係數對照表5_025"/>
      <sheetName val="排放係數對照表5_027"/>
      <sheetName val="排放係數對照表5_032"/>
      <sheetName val="排放係數對照表5_028"/>
      <sheetName val="排放係數對照表5_029"/>
      <sheetName val="排放係數對照表5_030"/>
      <sheetName val="排放係數對照表5_031"/>
      <sheetName val="排放係數對照表5_033"/>
      <sheetName val="目標"/>
      <sheetName val="排放係數對照表5_036"/>
      <sheetName val="排放係數對照表5_034"/>
      <sheetName val="排放係數對照表5_035"/>
      <sheetName val="排放係數對照表5_037"/>
      <sheetName val="排放係數對照表5_038"/>
      <sheetName val="排放係數對照表5_040"/>
      <sheetName val="排放係數對照表5_039"/>
      <sheetName val="排放係數對照表5_041"/>
      <sheetName val="排放係數對照表5_042"/>
      <sheetName val="排放係數對照表5_043"/>
      <sheetName val="排放係數對照表5_044"/>
      <sheetName val="排放係數對照表5_046"/>
      <sheetName val="排放係數對照表5_045"/>
      <sheetName val="排放係數對照表5_047"/>
      <sheetName val="排放係數對照表5_048"/>
      <sheetName val="排放係數對照表5_049"/>
      <sheetName val="排放係數對照表5_056"/>
      <sheetName val="排放係數對照表5_050"/>
      <sheetName val="排放係數對照表5_054"/>
      <sheetName val="排放係數對照表5_051"/>
      <sheetName val="排放係數對照表5_053"/>
      <sheetName val="排放係數對照表5_052"/>
      <sheetName val="排放係數對照表5_055"/>
      <sheetName val="排放係數對照表5_057"/>
      <sheetName val="附件2_下拉選單"/>
      <sheetName val="1_基本資料表"/>
      <sheetName val="排放係數對照表5_059"/>
    </sheetNames>
    <sheetDataSet>
      <sheetData sheetId="0"/>
      <sheetData sheetId="1"/>
      <sheetData sheetId="2"/>
      <sheetData sheetId="3">
        <row r="4">
          <cell r="A4" t="str">
            <v>G01</v>
          </cell>
          <cell r="D4" t="str">
            <v>GM01</v>
          </cell>
          <cell r="I4" t="str">
            <v>乙炔</v>
          </cell>
        </row>
        <row r="5">
          <cell r="A5" t="str">
            <v>G02</v>
          </cell>
          <cell r="D5" t="str">
            <v>GP02</v>
          </cell>
          <cell r="I5" t="str">
            <v>柴油</v>
          </cell>
        </row>
        <row r="6">
          <cell r="A6" t="str">
            <v>M01</v>
          </cell>
          <cell r="D6" t="str">
            <v>E001</v>
          </cell>
          <cell r="I6" t="str">
            <v>煙煤</v>
          </cell>
        </row>
        <row r="7">
          <cell r="A7" t="str">
            <v>M01</v>
          </cell>
          <cell r="D7" t="str">
            <v>E001</v>
          </cell>
          <cell r="I7" t="str">
            <v>半煙煤</v>
          </cell>
        </row>
        <row r="8">
          <cell r="A8" t="str">
            <v>M01</v>
          </cell>
          <cell r="D8" t="str">
            <v>E001</v>
          </cell>
          <cell r="I8" t="str">
            <v>柴油</v>
          </cell>
        </row>
        <row r="9">
          <cell r="A9" t="str">
            <v>M02</v>
          </cell>
          <cell r="D9" t="str">
            <v>E002</v>
          </cell>
          <cell r="I9" t="str">
            <v>煙煤</v>
          </cell>
        </row>
        <row r="10">
          <cell r="A10" t="str">
            <v>M02</v>
          </cell>
          <cell r="D10" t="str">
            <v>E002</v>
          </cell>
          <cell r="I10" t="str">
            <v>半煙煤</v>
          </cell>
        </row>
        <row r="11">
          <cell r="A11" t="str">
            <v>M02</v>
          </cell>
          <cell r="D11" t="str">
            <v>E002</v>
          </cell>
          <cell r="I11" t="str">
            <v>柴油</v>
          </cell>
        </row>
        <row r="12">
          <cell r="A12" t="str">
            <v>M02</v>
          </cell>
          <cell r="D12" t="str">
            <v>E002</v>
          </cell>
          <cell r="I12" t="str">
            <v>４～６號重油</v>
          </cell>
        </row>
        <row r="13">
          <cell r="A13" t="str">
            <v>M03</v>
          </cell>
          <cell r="D13" t="str">
            <v>E003</v>
          </cell>
          <cell r="I13" t="str">
            <v>柴油</v>
          </cell>
        </row>
        <row r="14">
          <cell r="A14" t="str">
            <v>M03</v>
          </cell>
          <cell r="D14" t="str">
            <v>E003</v>
          </cell>
          <cell r="I14" t="str">
            <v>４～６號重油</v>
          </cell>
        </row>
        <row r="15">
          <cell r="A15" t="str">
            <v>M04</v>
          </cell>
          <cell r="D15" t="str">
            <v>E004</v>
          </cell>
          <cell r="I15" t="str">
            <v>柴油</v>
          </cell>
        </row>
        <row r="16">
          <cell r="A16" t="str">
            <v>M04</v>
          </cell>
          <cell r="D16" t="str">
            <v>E004</v>
          </cell>
          <cell r="I16" t="str">
            <v>４～６號重油</v>
          </cell>
        </row>
        <row r="17">
          <cell r="A17" t="str">
            <v>M05</v>
          </cell>
          <cell r="D17" t="str">
            <v>E005</v>
          </cell>
          <cell r="I17" t="str">
            <v>天然氣</v>
          </cell>
        </row>
        <row r="18">
          <cell r="A18" t="str">
            <v>M06</v>
          </cell>
          <cell r="D18" t="str">
            <v>E006</v>
          </cell>
          <cell r="I18" t="str">
            <v>天然氣</v>
          </cell>
        </row>
        <row r="19">
          <cell r="A19" t="str">
            <v>G03</v>
          </cell>
          <cell r="D19" t="str">
            <v>GV01</v>
          </cell>
          <cell r="I19" t="str">
            <v>車用汽油</v>
          </cell>
        </row>
        <row r="20">
          <cell r="A20" t="str">
            <v>G03</v>
          </cell>
          <cell r="D20" t="str">
            <v>GV02</v>
          </cell>
          <cell r="I20" t="str">
            <v>柴油</v>
          </cell>
        </row>
        <row r="21">
          <cell r="A21" t="str">
            <v>G03</v>
          </cell>
          <cell r="D21" t="str">
            <v>GV01</v>
          </cell>
          <cell r="I21" t="str">
            <v>其他汽油</v>
          </cell>
        </row>
        <row r="22">
          <cell r="A22" t="str">
            <v>G03</v>
          </cell>
          <cell r="D22" t="str">
            <v>GV02</v>
          </cell>
          <cell r="I22" t="str">
            <v>生質柴油</v>
          </cell>
        </row>
        <row r="23">
          <cell r="A23" t="str">
            <v>G04</v>
          </cell>
          <cell r="D23" t="str">
            <v>GV03</v>
          </cell>
          <cell r="I23" t="str">
            <v>柴油</v>
          </cell>
        </row>
        <row r="24">
          <cell r="A24" t="str">
            <v>G05</v>
          </cell>
          <cell r="D24" t="str">
            <v>GF01</v>
          </cell>
          <cell r="I24" t="str">
            <v>生煤</v>
          </cell>
        </row>
        <row r="25">
          <cell r="A25" t="str">
            <v>G06</v>
          </cell>
          <cell r="D25" t="str">
            <v>GF02</v>
          </cell>
          <cell r="I25" t="str">
            <v>二氧化碳</v>
          </cell>
        </row>
        <row r="26">
          <cell r="A26" t="str">
            <v>G06</v>
          </cell>
          <cell r="D26" t="str">
            <v>GF03</v>
          </cell>
          <cell r="I26" t="str">
            <v>HFC-227ea，七氟丙烷，CF3CHFCF3</v>
          </cell>
        </row>
        <row r="27">
          <cell r="A27" t="str">
            <v>G06</v>
          </cell>
          <cell r="D27" t="str">
            <v>GF04</v>
          </cell>
          <cell r="I27" t="str">
            <v>二氧化碳</v>
          </cell>
        </row>
        <row r="28">
          <cell r="A28" t="str">
            <v>G07</v>
          </cell>
          <cell r="D28" t="str">
            <v>GF05</v>
          </cell>
          <cell r="I28" t="str">
            <v>水肥</v>
          </cell>
        </row>
        <row r="29">
          <cell r="A29" t="str">
            <v>G07</v>
          </cell>
          <cell r="D29" t="str">
            <v>GF06</v>
          </cell>
          <cell r="I29" t="str">
            <v>水肥</v>
          </cell>
        </row>
        <row r="30">
          <cell r="A30" t="str">
            <v>G07</v>
          </cell>
          <cell r="D30" t="str">
            <v>GF07</v>
          </cell>
          <cell r="I30" t="str">
            <v>水肥</v>
          </cell>
        </row>
        <row r="31">
          <cell r="A31" t="str">
            <v>G08</v>
          </cell>
          <cell r="D31" t="str">
            <v>GF08</v>
          </cell>
          <cell r="I31" t="str">
            <v>HFC-134a/R-134a，四氟乙烷HFC-134a/R-1</v>
          </cell>
        </row>
        <row r="32">
          <cell r="A32" t="str">
            <v>G09</v>
          </cell>
          <cell r="D32" t="str">
            <v>GF09</v>
          </cell>
          <cell r="I32" t="str">
            <v>六氟化硫</v>
          </cell>
        </row>
        <row r="33">
          <cell r="A33" t="str">
            <v>G09</v>
          </cell>
          <cell r="D33" t="str">
            <v>GF10</v>
          </cell>
          <cell r="I33" t="str">
            <v>六氟化硫</v>
          </cell>
        </row>
        <row r="34">
          <cell r="A34" t="str">
            <v>G09</v>
          </cell>
          <cell r="D34" t="str">
            <v>GF11</v>
          </cell>
          <cell r="I34" t="str">
            <v>六氟化硫</v>
          </cell>
        </row>
        <row r="35">
          <cell r="A35" t="str">
            <v>G10</v>
          </cell>
          <cell r="D35" t="str">
            <v>GF12</v>
          </cell>
          <cell r="I35" t="str">
            <v>二氧化碳</v>
          </cell>
        </row>
        <row r="36">
          <cell r="A36" t="str">
            <v>G03</v>
          </cell>
          <cell r="D36" t="str">
            <v>GF13</v>
          </cell>
          <cell r="I36" t="str">
            <v>HFC-134a/R-134a，四氟乙烷HFC-134a/R-1</v>
          </cell>
        </row>
        <row r="37">
          <cell r="A37" t="str">
            <v>G09</v>
          </cell>
          <cell r="D37" t="str">
            <v>GF14</v>
          </cell>
          <cell r="I37" t="str">
            <v>六氟化硫</v>
          </cell>
        </row>
        <row r="38">
          <cell r="A38" t="str">
            <v>G09</v>
          </cell>
          <cell r="D38" t="str">
            <v>GF15</v>
          </cell>
          <cell r="I38" t="str">
            <v>六氟化硫</v>
          </cell>
        </row>
        <row r="39">
          <cell r="A39" t="str">
            <v>G11</v>
          </cell>
          <cell r="D39" t="str">
            <v>GP01</v>
          </cell>
          <cell r="I39" t="str">
            <v>其他電力</v>
          </cell>
        </row>
        <row r="40">
          <cell r="A40">
            <v>0</v>
          </cell>
          <cell r="D40">
            <v>0</v>
          </cell>
          <cell r="I40" t="str">
            <v/>
          </cell>
        </row>
        <row r="41">
          <cell r="A41">
            <v>0</v>
          </cell>
          <cell r="D41">
            <v>0</v>
          </cell>
          <cell r="I41" t="str">
            <v/>
          </cell>
        </row>
        <row r="42">
          <cell r="A42">
            <v>0</v>
          </cell>
          <cell r="D42">
            <v>0</v>
          </cell>
          <cell r="I42" t="str">
            <v/>
          </cell>
        </row>
        <row r="43">
          <cell r="A43">
            <v>0</v>
          </cell>
          <cell r="D43">
            <v>0</v>
          </cell>
          <cell r="I43" t="str">
            <v/>
          </cell>
        </row>
        <row r="44">
          <cell r="A44">
            <v>0</v>
          </cell>
          <cell r="D44">
            <v>0</v>
          </cell>
          <cell r="I44" t="str">
            <v/>
          </cell>
        </row>
        <row r="45">
          <cell r="A45">
            <v>0</v>
          </cell>
          <cell r="D45">
            <v>0</v>
          </cell>
          <cell r="I45" t="str">
            <v/>
          </cell>
        </row>
        <row r="46">
          <cell r="A46">
            <v>0</v>
          </cell>
          <cell r="D46">
            <v>0</v>
          </cell>
          <cell r="I46" t="str">
            <v/>
          </cell>
        </row>
        <row r="47">
          <cell r="A47">
            <v>0</v>
          </cell>
          <cell r="D47">
            <v>0</v>
          </cell>
          <cell r="I47" t="str">
            <v/>
          </cell>
        </row>
        <row r="48">
          <cell r="A48">
            <v>0</v>
          </cell>
          <cell r="D48">
            <v>0</v>
          </cell>
          <cell r="I48" t="str">
            <v/>
          </cell>
        </row>
        <row r="49">
          <cell r="A49">
            <v>0</v>
          </cell>
          <cell r="D49">
            <v>0</v>
          </cell>
          <cell r="I49" t="str">
            <v/>
          </cell>
        </row>
        <row r="50">
          <cell r="A50">
            <v>0</v>
          </cell>
          <cell r="D50">
            <v>0</v>
          </cell>
          <cell r="I50" t="str">
            <v/>
          </cell>
        </row>
        <row r="51">
          <cell r="A51">
            <v>0</v>
          </cell>
          <cell r="D51">
            <v>0</v>
          </cell>
          <cell r="I51" t="str">
            <v/>
          </cell>
        </row>
        <row r="52">
          <cell r="A52">
            <v>0</v>
          </cell>
          <cell r="D52">
            <v>0</v>
          </cell>
          <cell r="I52" t="str">
            <v/>
          </cell>
        </row>
        <row r="53">
          <cell r="A53">
            <v>0</v>
          </cell>
          <cell r="D53">
            <v>0</v>
          </cell>
          <cell r="I53" t="str">
            <v/>
          </cell>
        </row>
        <row r="54">
          <cell r="A54">
            <v>0</v>
          </cell>
          <cell r="D54">
            <v>0</v>
          </cell>
          <cell r="I54" t="str">
            <v/>
          </cell>
        </row>
        <row r="55">
          <cell r="A55">
            <v>0</v>
          </cell>
          <cell r="D55">
            <v>0</v>
          </cell>
          <cell r="I55" t="str">
            <v/>
          </cell>
        </row>
        <row r="56">
          <cell r="A56">
            <v>0</v>
          </cell>
          <cell r="D56">
            <v>0</v>
          </cell>
          <cell r="I56" t="str">
            <v/>
          </cell>
        </row>
        <row r="57">
          <cell r="A57">
            <v>0</v>
          </cell>
          <cell r="D57">
            <v>0</v>
          </cell>
          <cell r="I57" t="str">
            <v/>
          </cell>
        </row>
        <row r="58">
          <cell r="A58">
            <v>0</v>
          </cell>
          <cell r="D58">
            <v>0</v>
          </cell>
          <cell r="I58" t="str">
            <v/>
          </cell>
        </row>
        <row r="59">
          <cell r="A59">
            <v>0</v>
          </cell>
          <cell r="D59">
            <v>0</v>
          </cell>
          <cell r="I59" t="str">
            <v/>
          </cell>
        </row>
        <row r="60">
          <cell r="A60">
            <v>0</v>
          </cell>
          <cell r="D60">
            <v>0</v>
          </cell>
          <cell r="I60" t="str">
            <v/>
          </cell>
        </row>
        <row r="61">
          <cell r="A61">
            <v>0</v>
          </cell>
          <cell r="D61">
            <v>0</v>
          </cell>
          <cell r="I61" t="str">
            <v/>
          </cell>
        </row>
        <row r="62">
          <cell r="A62">
            <v>0</v>
          </cell>
          <cell r="D62">
            <v>0</v>
          </cell>
          <cell r="I62" t="str">
            <v/>
          </cell>
        </row>
        <row r="63">
          <cell r="A63">
            <v>0</v>
          </cell>
          <cell r="D63">
            <v>0</v>
          </cell>
          <cell r="I63" t="str">
            <v/>
          </cell>
        </row>
        <row r="64">
          <cell r="A64">
            <v>0</v>
          </cell>
          <cell r="D64">
            <v>0</v>
          </cell>
          <cell r="I64" t="str">
            <v/>
          </cell>
        </row>
        <row r="65">
          <cell r="A65">
            <v>0</v>
          </cell>
          <cell r="D65">
            <v>0</v>
          </cell>
          <cell r="I65" t="str">
            <v/>
          </cell>
        </row>
        <row r="66">
          <cell r="A66">
            <v>0</v>
          </cell>
          <cell r="D66">
            <v>0</v>
          </cell>
          <cell r="I66" t="str">
            <v/>
          </cell>
        </row>
        <row r="67">
          <cell r="A67">
            <v>0</v>
          </cell>
          <cell r="D67">
            <v>0</v>
          </cell>
          <cell r="I67" t="str">
            <v/>
          </cell>
        </row>
        <row r="68">
          <cell r="A68">
            <v>0</v>
          </cell>
          <cell r="D68">
            <v>0</v>
          </cell>
          <cell r="I68" t="str">
            <v/>
          </cell>
        </row>
        <row r="69">
          <cell r="A69">
            <v>0</v>
          </cell>
          <cell r="D69">
            <v>0</v>
          </cell>
          <cell r="I69" t="str">
            <v/>
          </cell>
        </row>
        <row r="70">
          <cell r="A70">
            <v>0</v>
          </cell>
          <cell r="D70">
            <v>0</v>
          </cell>
          <cell r="I70" t="str">
            <v/>
          </cell>
        </row>
        <row r="71">
          <cell r="A71">
            <v>0</v>
          </cell>
          <cell r="D71">
            <v>0</v>
          </cell>
          <cell r="I71" t="str">
            <v/>
          </cell>
        </row>
        <row r="72">
          <cell r="A72">
            <v>0</v>
          </cell>
          <cell r="D72">
            <v>0</v>
          </cell>
          <cell r="I72" t="str">
            <v/>
          </cell>
        </row>
        <row r="73">
          <cell r="A73">
            <v>0</v>
          </cell>
          <cell r="D73">
            <v>0</v>
          </cell>
          <cell r="I73" t="str">
            <v/>
          </cell>
        </row>
        <row r="74">
          <cell r="A74">
            <v>0</v>
          </cell>
          <cell r="D74">
            <v>0</v>
          </cell>
          <cell r="I74" t="str">
            <v/>
          </cell>
        </row>
        <row r="75">
          <cell r="A75">
            <v>0</v>
          </cell>
          <cell r="D75">
            <v>0</v>
          </cell>
          <cell r="I75" t="str">
            <v/>
          </cell>
        </row>
        <row r="76">
          <cell r="A76">
            <v>0</v>
          </cell>
          <cell r="D76">
            <v>0</v>
          </cell>
          <cell r="I76" t="str">
            <v/>
          </cell>
        </row>
        <row r="77">
          <cell r="A77">
            <v>0</v>
          </cell>
          <cell r="D77">
            <v>0</v>
          </cell>
          <cell r="I77" t="str">
            <v/>
          </cell>
        </row>
        <row r="78">
          <cell r="A78">
            <v>0</v>
          </cell>
          <cell r="D78">
            <v>0</v>
          </cell>
          <cell r="I78" t="str">
            <v/>
          </cell>
        </row>
        <row r="79">
          <cell r="A79">
            <v>0</v>
          </cell>
          <cell r="D79">
            <v>0</v>
          </cell>
          <cell r="I79" t="str">
            <v/>
          </cell>
        </row>
        <row r="80">
          <cell r="A80">
            <v>0</v>
          </cell>
          <cell r="D80">
            <v>0</v>
          </cell>
          <cell r="I80" t="str">
            <v/>
          </cell>
        </row>
        <row r="81">
          <cell r="A81">
            <v>0</v>
          </cell>
          <cell r="D81">
            <v>0</v>
          </cell>
          <cell r="I81" t="str">
            <v/>
          </cell>
        </row>
        <row r="82">
          <cell r="A82">
            <v>0</v>
          </cell>
          <cell r="D82">
            <v>0</v>
          </cell>
          <cell r="I82" t="str">
            <v/>
          </cell>
        </row>
        <row r="83">
          <cell r="A83">
            <v>0</v>
          </cell>
          <cell r="D83">
            <v>0</v>
          </cell>
          <cell r="I83" t="str">
            <v/>
          </cell>
        </row>
        <row r="84">
          <cell r="A84">
            <v>0</v>
          </cell>
          <cell r="D84">
            <v>0</v>
          </cell>
          <cell r="I84" t="str">
            <v/>
          </cell>
        </row>
        <row r="85">
          <cell r="A85">
            <v>0</v>
          </cell>
          <cell r="D85">
            <v>0</v>
          </cell>
          <cell r="I85" t="str">
            <v/>
          </cell>
        </row>
        <row r="86">
          <cell r="A86">
            <v>0</v>
          </cell>
          <cell r="D86">
            <v>0</v>
          </cell>
          <cell r="I86" t="str">
            <v/>
          </cell>
        </row>
        <row r="87">
          <cell r="A87">
            <v>0</v>
          </cell>
          <cell r="D87">
            <v>0</v>
          </cell>
          <cell r="I87" t="str">
            <v/>
          </cell>
        </row>
        <row r="88">
          <cell r="A88">
            <v>0</v>
          </cell>
          <cell r="D88">
            <v>0</v>
          </cell>
          <cell r="I88" t="str">
            <v/>
          </cell>
        </row>
        <row r="89">
          <cell r="A89">
            <v>0</v>
          </cell>
          <cell r="D89">
            <v>0</v>
          </cell>
          <cell r="I89" t="str">
            <v/>
          </cell>
        </row>
        <row r="90">
          <cell r="A90">
            <v>0</v>
          </cell>
          <cell r="D90">
            <v>0</v>
          </cell>
          <cell r="I90" t="str">
            <v/>
          </cell>
        </row>
        <row r="91">
          <cell r="A91">
            <v>0</v>
          </cell>
          <cell r="D91">
            <v>0</v>
          </cell>
          <cell r="I91" t="str">
            <v/>
          </cell>
        </row>
        <row r="92">
          <cell r="A92">
            <v>0</v>
          </cell>
          <cell r="D92">
            <v>0</v>
          </cell>
          <cell r="I92" t="str">
            <v/>
          </cell>
        </row>
        <row r="93">
          <cell r="A93">
            <v>0</v>
          </cell>
          <cell r="D93">
            <v>0</v>
          </cell>
          <cell r="I93" t="str">
            <v/>
          </cell>
        </row>
        <row r="94">
          <cell r="A94">
            <v>0</v>
          </cell>
          <cell r="D94">
            <v>0</v>
          </cell>
          <cell r="I94" t="str">
            <v/>
          </cell>
        </row>
        <row r="95">
          <cell r="A95">
            <v>0</v>
          </cell>
          <cell r="D95">
            <v>0</v>
          </cell>
          <cell r="I95" t="str">
            <v/>
          </cell>
        </row>
        <row r="96">
          <cell r="A96">
            <v>0</v>
          </cell>
          <cell r="D96">
            <v>0</v>
          </cell>
          <cell r="I96" t="str">
            <v/>
          </cell>
        </row>
        <row r="97">
          <cell r="A97">
            <v>0</v>
          </cell>
          <cell r="D97">
            <v>0</v>
          </cell>
          <cell r="I97" t="str">
            <v/>
          </cell>
        </row>
        <row r="98">
          <cell r="A98">
            <v>0</v>
          </cell>
          <cell r="D98">
            <v>0</v>
          </cell>
          <cell r="I98" t="str">
            <v/>
          </cell>
        </row>
        <row r="99">
          <cell r="A99">
            <v>0</v>
          </cell>
          <cell r="D99">
            <v>0</v>
          </cell>
          <cell r="I99" t="str">
            <v/>
          </cell>
        </row>
        <row r="100">
          <cell r="A100">
            <v>0</v>
          </cell>
          <cell r="D100">
            <v>0</v>
          </cell>
          <cell r="I100" t="str">
            <v/>
          </cell>
        </row>
        <row r="101">
          <cell r="A101">
            <v>0</v>
          </cell>
          <cell r="D101">
            <v>0</v>
          </cell>
          <cell r="I101" t="str">
            <v/>
          </cell>
        </row>
        <row r="102">
          <cell r="A102">
            <v>0</v>
          </cell>
          <cell r="D102">
            <v>0</v>
          </cell>
          <cell r="I102" t="str">
            <v/>
          </cell>
        </row>
        <row r="103">
          <cell r="A103">
            <v>0</v>
          </cell>
          <cell r="D103">
            <v>0</v>
          </cell>
          <cell r="I103" t="str">
            <v/>
          </cell>
        </row>
        <row r="104">
          <cell r="A104">
            <v>0</v>
          </cell>
          <cell r="D104">
            <v>0</v>
          </cell>
          <cell r="I104" t="str">
            <v/>
          </cell>
        </row>
        <row r="105">
          <cell r="A105">
            <v>0</v>
          </cell>
          <cell r="D105">
            <v>0</v>
          </cell>
          <cell r="I105" t="str">
            <v/>
          </cell>
        </row>
        <row r="106">
          <cell r="A106">
            <v>0</v>
          </cell>
          <cell r="D106">
            <v>0</v>
          </cell>
          <cell r="I106" t="str">
            <v/>
          </cell>
        </row>
        <row r="107">
          <cell r="A107">
            <v>0</v>
          </cell>
          <cell r="D107">
            <v>0</v>
          </cell>
          <cell r="I107" t="str">
            <v/>
          </cell>
        </row>
        <row r="108">
          <cell r="A108">
            <v>0</v>
          </cell>
          <cell r="D108">
            <v>0</v>
          </cell>
          <cell r="I108" t="str">
            <v/>
          </cell>
        </row>
        <row r="109">
          <cell r="A109">
            <v>0</v>
          </cell>
          <cell r="D109">
            <v>0</v>
          </cell>
          <cell r="I109" t="str">
            <v/>
          </cell>
        </row>
        <row r="110">
          <cell r="A110">
            <v>0</v>
          </cell>
          <cell r="D110">
            <v>0</v>
          </cell>
          <cell r="I110" t="str">
            <v/>
          </cell>
        </row>
        <row r="111">
          <cell r="A111">
            <v>0</v>
          </cell>
          <cell r="D111">
            <v>0</v>
          </cell>
          <cell r="I111" t="str">
            <v/>
          </cell>
        </row>
        <row r="112">
          <cell r="A112">
            <v>0</v>
          </cell>
          <cell r="D112">
            <v>0</v>
          </cell>
          <cell r="I112" t="str">
            <v/>
          </cell>
        </row>
        <row r="113">
          <cell r="A113">
            <v>0</v>
          </cell>
          <cell r="D113">
            <v>0</v>
          </cell>
          <cell r="I113" t="str">
            <v/>
          </cell>
        </row>
        <row r="114">
          <cell r="A114">
            <v>0</v>
          </cell>
          <cell r="D114">
            <v>0</v>
          </cell>
          <cell r="I114" t="str">
            <v/>
          </cell>
        </row>
        <row r="115">
          <cell r="A115">
            <v>0</v>
          </cell>
          <cell r="D115">
            <v>0</v>
          </cell>
          <cell r="I115" t="str">
            <v/>
          </cell>
        </row>
        <row r="116">
          <cell r="A116">
            <v>0</v>
          </cell>
          <cell r="D116">
            <v>0</v>
          </cell>
          <cell r="I116" t="str">
            <v/>
          </cell>
        </row>
        <row r="117">
          <cell r="A117">
            <v>0</v>
          </cell>
          <cell r="D117">
            <v>0</v>
          </cell>
          <cell r="I117" t="str">
            <v/>
          </cell>
        </row>
        <row r="118">
          <cell r="A118">
            <v>0</v>
          </cell>
          <cell r="D118">
            <v>0</v>
          </cell>
          <cell r="I118" t="str">
            <v/>
          </cell>
        </row>
        <row r="119">
          <cell r="A119">
            <v>0</v>
          </cell>
          <cell r="D119">
            <v>0</v>
          </cell>
          <cell r="I119" t="str">
            <v/>
          </cell>
        </row>
        <row r="120">
          <cell r="A120">
            <v>0</v>
          </cell>
          <cell r="D120">
            <v>0</v>
          </cell>
          <cell r="I120" t="str">
            <v/>
          </cell>
        </row>
        <row r="121">
          <cell r="A121">
            <v>0</v>
          </cell>
          <cell r="D121">
            <v>0</v>
          </cell>
          <cell r="I121" t="str">
            <v/>
          </cell>
        </row>
        <row r="122">
          <cell r="A122">
            <v>0</v>
          </cell>
          <cell r="D122">
            <v>0</v>
          </cell>
          <cell r="I122" t="str">
            <v/>
          </cell>
        </row>
        <row r="123">
          <cell r="A123">
            <v>0</v>
          </cell>
          <cell r="D123">
            <v>0</v>
          </cell>
          <cell r="I123" t="str">
            <v/>
          </cell>
        </row>
        <row r="124">
          <cell r="A124">
            <v>0</v>
          </cell>
          <cell r="D124">
            <v>0</v>
          </cell>
          <cell r="I124" t="str">
            <v/>
          </cell>
        </row>
        <row r="125">
          <cell r="A125">
            <v>0</v>
          </cell>
          <cell r="D125">
            <v>0</v>
          </cell>
          <cell r="I125" t="str">
            <v/>
          </cell>
        </row>
        <row r="126">
          <cell r="A126">
            <v>0</v>
          </cell>
          <cell r="D126">
            <v>0</v>
          </cell>
          <cell r="I126" t="str">
            <v/>
          </cell>
        </row>
        <row r="127">
          <cell r="A127">
            <v>0</v>
          </cell>
          <cell r="D127">
            <v>0</v>
          </cell>
          <cell r="I127" t="str">
            <v/>
          </cell>
        </row>
        <row r="128">
          <cell r="A128">
            <v>0</v>
          </cell>
          <cell r="D128">
            <v>0</v>
          </cell>
          <cell r="I128" t="str">
            <v/>
          </cell>
        </row>
        <row r="129">
          <cell r="A129">
            <v>0</v>
          </cell>
          <cell r="D129">
            <v>0</v>
          </cell>
          <cell r="I129" t="str">
            <v/>
          </cell>
        </row>
        <row r="130">
          <cell r="A130">
            <v>0</v>
          </cell>
          <cell r="D130">
            <v>0</v>
          </cell>
          <cell r="I130" t="str">
            <v/>
          </cell>
        </row>
        <row r="131">
          <cell r="A131">
            <v>0</v>
          </cell>
          <cell r="D131">
            <v>0</v>
          </cell>
          <cell r="I131" t="str">
            <v/>
          </cell>
        </row>
        <row r="132">
          <cell r="A132">
            <v>0</v>
          </cell>
          <cell r="D132">
            <v>0</v>
          </cell>
          <cell r="I132" t="str">
            <v/>
          </cell>
        </row>
        <row r="133">
          <cell r="A133">
            <v>0</v>
          </cell>
          <cell r="D133">
            <v>0</v>
          </cell>
          <cell r="I133" t="str">
            <v/>
          </cell>
        </row>
        <row r="134">
          <cell r="A134">
            <v>0</v>
          </cell>
          <cell r="D134">
            <v>0</v>
          </cell>
          <cell r="I134" t="str">
            <v/>
          </cell>
        </row>
        <row r="135">
          <cell r="A135">
            <v>0</v>
          </cell>
          <cell r="D135">
            <v>0</v>
          </cell>
          <cell r="I135" t="str">
            <v/>
          </cell>
        </row>
        <row r="136">
          <cell r="A136">
            <v>0</v>
          </cell>
          <cell r="D136">
            <v>0</v>
          </cell>
          <cell r="I136" t="str">
            <v/>
          </cell>
        </row>
        <row r="137">
          <cell r="A137">
            <v>0</v>
          </cell>
          <cell r="D137">
            <v>0</v>
          </cell>
          <cell r="I137" t="str">
            <v/>
          </cell>
        </row>
        <row r="138">
          <cell r="A138">
            <v>0</v>
          </cell>
          <cell r="D138">
            <v>0</v>
          </cell>
          <cell r="I138" t="str">
            <v/>
          </cell>
        </row>
        <row r="139">
          <cell r="A139">
            <v>0</v>
          </cell>
          <cell r="D139">
            <v>0</v>
          </cell>
          <cell r="I139" t="str">
            <v/>
          </cell>
        </row>
        <row r="140">
          <cell r="A140">
            <v>0</v>
          </cell>
          <cell r="D140">
            <v>0</v>
          </cell>
          <cell r="I140" t="str">
            <v/>
          </cell>
        </row>
        <row r="141">
          <cell r="A141">
            <v>0</v>
          </cell>
          <cell r="D141">
            <v>0</v>
          </cell>
          <cell r="I141" t="str">
            <v/>
          </cell>
        </row>
        <row r="142">
          <cell r="A142">
            <v>0</v>
          </cell>
          <cell r="D142">
            <v>0</v>
          </cell>
          <cell r="I142" t="str">
            <v/>
          </cell>
        </row>
        <row r="143">
          <cell r="A143">
            <v>0</v>
          </cell>
          <cell r="D143">
            <v>0</v>
          </cell>
          <cell r="I143" t="str">
            <v/>
          </cell>
        </row>
        <row r="144">
          <cell r="A144">
            <v>0</v>
          </cell>
          <cell r="D144">
            <v>0</v>
          </cell>
          <cell r="I144" t="str">
            <v/>
          </cell>
        </row>
        <row r="145">
          <cell r="A145">
            <v>0</v>
          </cell>
          <cell r="D145">
            <v>0</v>
          </cell>
          <cell r="I145" t="str">
            <v/>
          </cell>
        </row>
        <row r="146">
          <cell r="A146">
            <v>0</v>
          </cell>
          <cell r="D146">
            <v>0</v>
          </cell>
          <cell r="I146" t="str">
            <v/>
          </cell>
        </row>
        <row r="147">
          <cell r="A147">
            <v>0</v>
          </cell>
          <cell r="D147">
            <v>0</v>
          </cell>
          <cell r="I147" t="str">
            <v/>
          </cell>
        </row>
        <row r="148">
          <cell r="A148">
            <v>0</v>
          </cell>
          <cell r="D148">
            <v>0</v>
          </cell>
          <cell r="I148" t="str">
            <v/>
          </cell>
        </row>
        <row r="149">
          <cell r="A149">
            <v>0</v>
          </cell>
          <cell r="D149">
            <v>0</v>
          </cell>
          <cell r="I149" t="str">
            <v/>
          </cell>
        </row>
        <row r="150">
          <cell r="A150">
            <v>0</v>
          </cell>
          <cell r="D150">
            <v>0</v>
          </cell>
          <cell r="I150" t="str">
            <v/>
          </cell>
        </row>
        <row r="151">
          <cell r="A151">
            <v>0</v>
          </cell>
          <cell r="D151">
            <v>0</v>
          </cell>
          <cell r="I151" t="str">
            <v/>
          </cell>
        </row>
        <row r="152">
          <cell r="A152">
            <v>0</v>
          </cell>
          <cell r="D152">
            <v>0</v>
          </cell>
          <cell r="I152" t="str">
            <v/>
          </cell>
        </row>
        <row r="153">
          <cell r="A153">
            <v>0</v>
          </cell>
          <cell r="D153">
            <v>0</v>
          </cell>
          <cell r="I153" t="str">
            <v/>
          </cell>
        </row>
        <row r="154">
          <cell r="A154">
            <v>0</v>
          </cell>
          <cell r="D154">
            <v>0</v>
          </cell>
          <cell r="I154" t="str">
            <v/>
          </cell>
        </row>
        <row r="155">
          <cell r="A155">
            <v>0</v>
          </cell>
          <cell r="D155">
            <v>0</v>
          </cell>
          <cell r="I155" t="str">
            <v/>
          </cell>
        </row>
        <row r="156">
          <cell r="A156">
            <v>0</v>
          </cell>
          <cell r="D156">
            <v>0</v>
          </cell>
          <cell r="I156" t="str">
            <v/>
          </cell>
        </row>
        <row r="157">
          <cell r="A157">
            <v>0</v>
          </cell>
          <cell r="D157">
            <v>0</v>
          </cell>
          <cell r="I157" t="str">
            <v/>
          </cell>
        </row>
        <row r="158">
          <cell r="A158">
            <v>0</v>
          </cell>
          <cell r="D158">
            <v>0</v>
          </cell>
          <cell r="I158" t="str">
            <v/>
          </cell>
        </row>
        <row r="159">
          <cell r="A159">
            <v>0</v>
          </cell>
          <cell r="D159">
            <v>0</v>
          </cell>
          <cell r="I159" t="str">
            <v/>
          </cell>
        </row>
        <row r="160">
          <cell r="A160">
            <v>0</v>
          </cell>
          <cell r="D160">
            <v>0</v>
          </cell>
          <cell r="I160" t="str">
            <v/>
          </cell>
        </row>
        <row r="161">
          <cell r="A161">
            <v>0</v>
          </cell>
          <cell r="D161">
            <v>0</v>
          </cell>
          <cell r="I161" t="str">
            <v/>
          </cell>
        </row>
        <row r="162">
          <cell r="A162">
            <v>0</v>
          </cell>
          <cell r="D162">
            <v>0</v>
          </cell>
          <cell r="I162" t="str">
            <v/>
          </cell>
        </row>
        <row r="163">
          <cell r="A163">
            <v>0</v>
          </cell>
          <cell r="D163">
            <v>0</v>
          </cell>
          <cell r="I163" t="str">
            <v/>
          </cell>
        </row>
        <row r="164">
          <cell r="A164">
            <v>0</v>
          </cell>
          <cell r="D164">
            <v>0</v>
          </cell>
          <cell r="I164" t="str">
            <v/>
          </cell>
        </row>
        <row r="165">
          <cell r="A165">
            <v>0</v>
          </cell>
          <cell r="D165">
            <v>0</v>
          </cell>
          <cell r="I165" t="str">
            <v/>
          </cell>
        </row>
        <row r="166">
          <cell r="A166">
            <v>0</v>
          </cell>
          <cell r="D166">
            <v>0</v>
          </cell>
          <cell r="I166" t="str">
            <v/>
          </cell>
        </row>
        <row r="167">
          <cell r="A167">
            <v>0</v>
          </cell>
          <cell r="D167">
            <v>0</v>
          </cell>
          <cell r="I167" t="str">
            <v/>
          </cell>
        </row>
        <row r="168">
          <cell r="A168">
            <v>0</v>
          </cell>
          <cell r="D168">
            <v>0</v>
          </cell>
          <cell r="I168" t="str">
            <v/>
          </cell>
        </row>
        <row r="169">
          <cell r="A169">
            <v>0</v>
          </cell>
          <cell r="D169">
            <v>0</v>
          </cell>
          <cell r="I169" t="str">
            <v/>
          </cell>
        </row>
        <row r="170">
          <cell r="A170">
            <v>0</v>
          </cell>
          <cell r="D170">
            <v>0</v>
          </cell>
          <cell r="I170" t="str">
            <v/>
          </cell>
        </row>
        <row r="171">
          <cell r="A171">
            <v>0</v>
          </cell>
          <cell r="D171">
            <v>0</v>
          </cell>
          <cell r="I171" t="str">
            <v/>
          </cell>
        </row>
        <row r="172">
          <cell r="A172">
            <v>0</v>
          </cell>
          <cell r="D172">
            <v>0</v>
          </cell>
          <cell r="I172" t="str">
            <v/>
          </cell>
        </row>
        <row r="173">
          <cell r="A173">
            <v>0</v>
          </cell>
          <cell r="D173">
            <v>0</v>
          </cell>
          <cell r="I173" t="str">
            <v/>
          </cell>
        </row>
        <row r="174">
          <cell r="A174">
            <v>0</v>
          </cell>
          <cell r="D174">
            <v>0</v>
          </cell>
          <cell r="I174" t="str">
            <v/>
          </cell>
        </row>
        <row r="175">
          <cell r="A175">
            <v>0</v>
          </cell>
          <cell r="D175">
            <v>0</v>
          </cell>
          <cell r="I175" t="str">
            <v/>
          </cell>
        </row>
        <row r="176">
          <cell r="A176">
            <v>0</v>
          </cell>
          <cell r="D176">
            <v>0</v>
          </cell>
          <cell r="I176" t="str">
            <v/>
          </cell>
        </row>
        <row r="177">
          <cell r="A177">
            <v>0</v>
          </cell>
          <cell r="D177">
            <v>0</v>
          </cell>
          <cell r="I177" t="str">
            <v/>
          </cell>
        </row>
        <row r="178">
          <cell r="A178">
            <v>0</v>
          </cell>
          <cell r="D178">
            <v>0</v>
          </cell>
          <cell r="I178" t="str">
            <v/>
          </cell>
        </row>
        <row r="179">
          <cell r="A179">
            <v>0</v>
          </cell>
          <cell r="D179">
            <v>0</v>
          </cell>
          <cell r="I179" t="str">
            <v/>
          </cell>
        </row>
        <row r="180">
          <cell r="A180">
            <v>0</v>
          </cell>
          <cell r="D180">
            <v>0</v>
          </cell>
          <cell r="I180" t="str">
            <v/>
          </cell>
        </row>
        <row r="181">
          <cell r="A181">
            <v>0</v>
          </cell>
          <cell r="D181">
            <v>0</v>
          </cell>
          <cell r="I181" t="str">
            <v/>
          </cell>
        </row>
        <row r="182">
          <cell r="A182">
            <v>0</v>
          </cell>
          <cell r="D182">
            <v>0</v>
          </cell>
          <cell r="I182" t="str">
            <v/>
          </cell>
        </row>
        <row r="183">
          <cell r="A183">
            <v>0</v>
          </cell>
          <cell r="D183">
            <v>0</v>
          </cell>
          <cell r="I183" t="str">
            <v/>
          </cell>
        </row>
        <row r="184">
          <cell r="A184">
            <v>0</v>
          </cell>
          <cell r="D184">
            <v>0</v>
          </cell>
          <cell r="I184" t="str">
            <v/>
          </cell>
        </row>
        <row r="185">
          <cell r="A185">
            <v>0</v>
          </cell>
          <cell r="D185">
            <v>0</v>
          </cell>
          <cell r="I185" t="str">
            <v/>
          </cell>
        </row>
        <row r="186">
          <cell r="A186">
            <v>0</v>
          </cell>
          <cell r="D186">
            <v>0</v>
          </cell>
          <cell r="I186" t="str">
            <v/>
          </cell>
        </row>
        <row r="187">
          <cell r="A187">
            <v>0</v>
          </cell>
          <cell r="D187">
            <v>0</v>
          </cell>
          <cell r="I187" t="str">
            <v/>
          </cell>
        </row>
        <row r="188">
          <cell r="A188">
            <v>0</v>
          </cell>
          <cell r="D188">
            <v>0</v>
          </cell>
          <cell r="I188" t="str">
            <v/>
          </cell>
        </row>
        <row r="189">
          <cell r="A189">
            <v>0</v>
          </cell>
          <cell r="D189">
            <v>0</v>
          </cell>
          <cell r="I189" t="str">
            <v/>
          </cell>
        </row>
        <row r="190">
          <cell r="A190">
            <v>0</v>
          </cell>
          <cell r="D190">
            <v>0</v>
          </cell>
          <cell r="I190" t="str">
            <v/>
          </cell>
        </row>
        <row r="191">
          <cell r="A191">
            <v>0</v>
          </cell>
          <cell r="D191">
            <v>0</v>
          </cell>
          <cell r="I191" t="str">
            <v/>
          </cell>
        </row>
        <row r="192">
          <cell r="A192">
            <v>0</v>
          </cell>
          <cell r="D192">
            <v>0</v>
          </cell>
          <cell r="I192" t="str">
            <v/>
          </cell>
        </row>
        <row r="193">
          <cell r="A193">
            <v>0</v>
          </cell>
          <cell r="D193">
            <v>0</v>
          </cell>
          <cell r="I193" t="str">
            <v/>
          </cell>
        </row>
        <row r="194">
          <cell r="A194">
            <v>0</v>
          </cell>
          <cell r="D194">
            <v>0</v>
          </cell>
          <cell r="I194" t="str">
            <v/>
          </cell>
        </row>
      </sheetData>
      <sheetData sheetId="4"/>
      <sheetData sheetId="5"/>
      <sheetData sheetId="6"/>
      <sheetData sheetId="7"/>
      <sheetData sheetId="8"/>
      <sheetData sheetId="9"/>
      <sheetData sheetId="10"/>
      <sheetData sheetId="11">
        <row r="1">
          <cell r="A1" t="str">
            <v>新北市</v>
          </cell>
        </row>
        <row r="2">
          <cell r="A2" t="str">
            <v>宜蘭縣</v>
          </cell>
        </row>
        <row r="3">
          <cell r="A3" t="str">
            <v>桃園縣</v>
          </cell>
        </row>
        <row r="4">
          <cell r="A4" t="str">
            <v>新竹縣</v>
          </cell>
        </row>
        <row r="5">
          <cell r="A5" t="str">
            <v>苗栗縣</v>
          </cell>
        </row>
        <row r="6">
          <cell r="A6" t="str">
            <v>彰化縣</v>
          </cell>
        </row>
        <row r="7">
          <cell r="A7" t="str">
            <v>南投縣</v>
          </cell>
        </row>
        <row r="8">
          <cell r="A8" t="str">
            <v>雲林縣</v>
          </cell>
        </row>
        <row r="9">
          <cell r="A9" t="str">
            <v>嘉義縣</v>
          </cell>
        </row>
        <row r="10">
          <cell r="A10" t="str">
            <v>屏東縣</v>
          </cell>
        </row>
        <row r="11">
          <cell r="A11" t="str">
            <v>台東縣</v>
          </cell>
        </row>
        <row r="12">
          <cell r="A12" t="str">
            <v>花蓮縣</v>
          </cell>
        </row>
        <row r="13">
          <cell r="A13" t="str">
            <v>澎湖縣</v>
          </cell>
        </row>
        <row r="14">
          <cell r="A14" t="str">
            <v>基隆市</v>
          </cell>
        </row>
        <row r="15">
          <cell r="A15" t="str">
            <v>新竹市</v>
          </cell>
        </row>
        <row r="16">
          <cell r="A16" t="str">
            <v>台中市</v>
          </cell>
        </row>
        <row r="17">
          <cell r="A17" t="str">
            <v>嘉義市</v>
          </cell>
        </row>
        <row r="18">
          <cell r="A18" t="str">
            <v>台南市</v>
          </cell>
        </row>
        <row r="19">
          <cell r="A19" t="str">
            <v>台北市</v>
          </cell>
        </row>
        <row r="20">
          <cell r="A20" t="str">
            <v>高雄市</v>
          </cell>
        </row>
        <row r="21">
          <cell r="A21" t="str">
            <v>金門縣</v>
          </cell>
        </row>
        <row r="22">
          <cell r="A22" t="str">
            <v>連江縣</v>
          </cell>
        </row>
      </sheetData>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表單說明"/>
      <sheetName val="表A1事業(基)"/>
      <sheetName val="表A2公私場所(基)"/>
      <sheetName val="表B定性"/>
      <sheetName val="表C1活動數據"/>
      <sheetName val="表C2定量"/>
      <sheetName val="表D1數據品質"/>
      <sheetName val="表D2不確定性"/>
      <sheetName val="表E統計表"/>
      <sheetName val="表F產品"/>
      <sheetName val="表G1單機組"/>
      <sheetName val="表G2複循環機組"/>
      <sheetName val="表G3多對多發電機組"/>
      <sheetName val="表H1單汽電設備"/>
      <sheetName val="表H2多對多汽電設備"/>
      <sheetName val="表H3焚化廠"/>
      <sheetName val="附表一、活動數據管理表"/>
      <sheetName val="附表二、排放係數管理表"/>
      <sheetName val="附表三、綜合排放係數管理表"/>
      <sheetName val="附表四、GWP表"/>
      <sheetName val="附件五、郵遞區號"/>
      <sheetName val="附件六、行業別、製程、設備及原燃物料代碼及名稱"/>
      <sheetName val="清單"/>
      <sheetName val="附件2_下拉選單2"/>
      <sheetName val="1_基本資料表2"/>
      <sheetName val="Sheet1"/>
      <sheetName val="附件2_下拉選單"/>
      <sheetName val="1_基本資料表"/>
      <sheetName val="附件2_下拉選單1"/>
      <sheetName val="1_基本資料表1"/>
      <sheetName val="附件2_下拉選單3"/>
      <sheetName val="1_基本資料表3"/>
      <sheetName val="表三"/>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row r="65">
          <cell r="A65" t="str">
            <v>範疇1排放型式</v>
          </cell>
          <cell r="B65" t="str">
            <v>E能源或固定</v>
          </cell>
          <cell r="C65" t="str">
            <v>P製程</v>
          </cell>
          <cell r="D65" t="str">
            <v>F逸散</v>
          </cell>
          <cell r="E65" t="str">
            <v>T移動</v>
          </cell>
        </row>
        <row r="66">
          <cell r="A66" t="str">
            <v>範疇2排放型式</v>
          </cell>
          <cell r="B66" t="str">
            <v>--</v>
          </cell>
        </row>
        <row r="67">
          <cell r="A67" t="str">
            <v>範疇3排放型式</v>
          </cell>
          <cell r="B67" t="str">
            <v>E能源或固定</v>
          </cell>
          <cell r="C67" t="str">
            <v>P製程</v>
          </cell>
          <cell r="D67" t="str">
            <v>F逸散</v>
          </cell>
          <cell r="E67" t="str">
            <v>T移動</v>
          </cell>
        </row>
        <row r="76">
          <cell r="A76" t="str">
            <v>鋼鐵業</v>
          </cell>
        </row>
        <row r="77">
          <cell r="A77" t="str">
            <v>水泥業</v>
          </cell>
        </row>
        <row r="78">
          <cell r="A78" t="str">
            <v>半導體業</v>
          </cell>
        </row>
        <row r="79">
          <cell r="A79" t="str">
            <v>光電業</v>
          </cell>
        </row>
      </sheetData>
      <sheetData sheetId="23"/>
      <sheetData sheetId="24"/>
      <sheetData sheetId="25"/>
      <sheetData sheetId="26"/>
      <sheetData sheetId="27"/>
      <sheetData sheetId="28"/>
      <sheetData sheetId="29"/>
      <sheetData sheetId="30"/>
      <sheetData sheetId="31"/>
      <sheetData sheetId="32"/>
    </sheetDataSet>
  </externalBook>
</externalLink>
</file>

<file path=xl/theme/theme1.xml><?xml version="1.0" encoding="utf-8"?>
<a:theme xmlns:a="http://schemas.openxmlformats.org/drawingml/2006/main" name="Office 佈景主題">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1.xml.rels><?xml version="1.0" encoding="UTF-8" standalone="yes"?>
<Relationships xmlns="http://schemas.openxmlformats.org/package/2006/relationships"><Relationship Id="rId2" Type="http://schemas.openxmlformats.org/officeDocument/2006/relationships/comments" Target="../comments1.xml"/><Relationship Id="rId1" Type="http://schemas.openxmlformats.org/officeDocument/2006/relationships/vmlDrawing" Target="../drawings/vmlDrawing1.v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DC69FEB-F70C-4E2F-AFD7-9890953732B2}">
  <dimension ref="A1:I26"/>
  <sheetViews>
    <sheetView tabSelected="1" workbookViewId="0"/>
  </sheetViews>
  <sheetFormatPr defaultRowHeight="15.75"/>
  <cols>
    <col min="1" max="1" width="10.5" style="5" customWidth="1"/>
    <col min="2" max="2" width="27.75" style="5" bestFit="1" customWidth="1"/>
    <col min="3" max="3" width="13.75" style="5" customWidth="1"/>
    <col min="4" max="4" width="14.875" style="5" customWidth="1"/>
    <col min="5" max="5" width="64.625" style="5" customWidth="1"/>
    <col min="6" max="6" width="13.125" style="38" customWidth="1"/>
    <col min="7" max="7" width="44.125" style="5" customWidth="1"/>
    <col min="8" max="9" width="46.375" style="5" customWidth="1"/>
    <col min="10" max="10" width="9" style="5" customWidth="1"/>
    <col min="11" max="16384" width="9" style="5"/>
  </cols>
  <sheetData>
    <row r="1" spans="1:9" ht="39" customHeight="1" thickTop="1">
      <c r="A1" s="1" t="s">
        <v>0</v>
      </c>
      <c r="B1" s="2" t="s">
        <v>1</v>
      </c>
      <c r="C1" s="2" t="s">
        <v>2</v>
      </c>
      <c r="D1" s="2" t="s">
        <v>3</v>
      </c>
      <c r="E1" s="2" t="s">
        <v>4</v>
      </c>
      <c r="F1" s="2" t="s">
        <v>5</v>
      </c>
      <c r="G1" s="2" t="s">
        <v>6</v>
      </c>
      <c r="H1" s="3" t="s">
        <v>7</v>
      </c>
      <c r="I1" s="4" t="s">
        <v>8</v>
      </c>
    </row>
    <row r="2" spans="1:9" ht="52.7" customHeight="1" thickBot="1">
      <c r="A2" s="6" t="s">
        <v>9</v>
      </c>
      <c r="B2" s="7" t="s">
        <v>10</v>
      </c>
      <c r="C2" s="8" t="s">
        <v>11</v>
      </c>
      <c r="D2" s="39" t="s">
        <v>12</v>
      </c>
      <c r="E2" s="7" t="s">
        <v>13</v>
      </c>
      <c r="F2" s="10" t="s">
        <v>14</v>
      </c>
      <c r="G2" s="11" t="s">
        <v>15</v>
      </c>
      <c r="H2" s="12" t="s">
        <v>16</v>
      </c>
      <c r="I2" s="13" t="s">
        <v>17</v>
      </c>
    </row>
    <row r="3" spans="1:9" ht="41.25" customHeight="1" thickTop="1" thickBot="1">
      <c r="A3" s="6" t="s">
        <v>18</v>
      </c>
      <c r="B3" s="7" t="s">
        <v>19</v>
      </c>
      <c r="C3" s="8" t="s">
        <v>11</v>
      </c>
      <c r="D3" s="39"/>
      <c r="E3" s="7" t="s">
        <v>20</v>
      </c>
      <c r="F3" s="14" t="s">
        <v>14</v>
      </c>
      <c r="G3" s="7" t="s">
        <v>21</v>
      </c>
      <c r="H3" s="12" t="s">
        <v>14</v>
      </c>
      <c r="I3" s="15" t="s">
        <v>14</v>
      </c>
    </row>
    <row r="4" spans="1:9" ht="82.5" customHeight="1" thickTop="1" thickBot="1">
      <c r="A4" s="6" t="s">
        <v>22</v>
      </c>
      <c r="B4" s="7" t="s">
        <v>23</v>
      </c>
      <c r="C4" s="8" t="s">
        <v>11</v>
      </c>
      <c r="D4" s="39"/>
      <c r="E4" s="7" t="s">
        <v>24</v>
      </c>
      <c r="F4" s="10" t="s">
        <v>14</v>
      </c>
      <c r="G4" s="7" t="s">
        <v>25</v>
      </c>
      <c r="H4" s="12" t="s">
        <v>26</v>
      </c>
      <c r="I4" s="13" t="s">
        <v>14</v>
      </c>
    </row>
    <row r="5" spans="1:9" ht="54.75" customHeight="1" thickTop="1" thickBot="1">
      <c r="A5" s="6" t="s">
        <v>27</v>
      </c>
      <c r="B5" s="7" t="s">
        <v>28</v>
      </c>
      <c r="C5" s="8" t="s">
        <v>11</v>
      </c>
      <c r="D5" s="39"/>
      <c r="E5" s="7" t="s">
        <v>29</v>
      </c>
      <c r="F5" s="10" t="s">
        <v>14</v>
      </c>
      <c r="G5" s="11" t="s">
        <v>30</v>
      </c>
      <c r="H5" s="12" t="s">
        <v>31</v>
      </c>
      <c r="I5" s="13" t="s">
        <v>14</v>
      </c>
    </row>
    <row r="6" spans="1:9" ht="121.5" customHeight="1" thickTop="1" thickBot="1">
      <c r="A6" s="6" t="s">
        <v>32</v>
      </c>
      <c r="B6" s="7" t="s">
        <v>33</v>
      </c>
      <c r="C6" s="8" t="s">
        <v>11</v>
      </c>
      <c r="D6" s="39"/>
      <c r="E6" s="7" t="s">
        <v>34</v>
      </c>
      <c r="F6" s="10" t="s">
        <v>14</v>
      </c>
      <c r="G6" s="16" t="s">
        <v>35</v>
      </c>
      <c r="H6" s="12" t="s">
        <v>36</v>
      </c>
      <c r="I6" s="13" t="s">
        <v>14</v>
      </c>
    </row>
    <row r="7" spans="1:9" ht="102.95" customHeight="1" thickTop="1" thickBot="1">
      <c r="A7" s="6" t="s">
        <v>37</v>
      </c>
      <c r="B7" s="7" t="s">
        <v>38</v>
      </c>
      <c r="C7" s="8" t="s">
        <v>11</v>
      </c>
      <c r="D7" s="39"/>
      <c r="E7" s="7" t="s">
        <v>39</v>
      </c>
      <c r="F7" s="14" t="s">
        <v>14</v>
      </c>
      <c r="G7" s="16" t="s">
        <v>40</v>
      </c>
      <c r="H7" s="12" t="s">
        <v>14</v>
      </c>
      <c r="I7" s="15" t="s">
        <v>14</v>
      </c>
    </row>
    <row r="8" spans="1:9" ht="43.5" customHeight="1" thickTop="1" thickBot="1">
      <c r="A8" s="6" t="s">
        <v>41</v>
      </c>
      <c r="B8" s="7" t="s">
        <v>42</v>
      </c>
      <c r="C8" s="8" t="s">
        <v>11</v>
      </c>
      <c r="D8" s="39"/>
      <c r="E8" s="17" t="s">
        <v>43</v>
      </c>
      <c r="F8" s="14" t="s">
        <v>14</v>
      </c>
      <c r="G8" s="7" t="s">
        <v>44</v>
      </c>
      <c r="H8" s="18" t="s">
        <v>14</v>
      </c>
      <c r="I8" s="19" t="s">
        <v>14</v>
      </c>
    </row>
    <row r="9" spans="1:9" ht="60.75" customHeight="1" thickTop="1" thickBot="1">
      <c r="A9" s="6" t="s">
        <v>45</v>
      </c>
      <c r="B9" s="7" t="s">
        <v>46</v>
      </c>
      <c r="C9" s="8" t="s">
        <v>11</v>
      </c>
      <c r="D9" s="39"/>
      <c r="E9" s="7" t="s">
        <v>47</v>
      </c>
      <c r="F9" s="10" t="s">
        <v>14</v>
      </c>
      <c r="G9" s="16" t="s">
        <v>48</v>
      </c>
      <c r="H9" s="12" t="s">
        <v>49</v>
      </c>
      <c r="I9" s="13" t="s">
        <v>14</v>
      </c>
    </row>
    <row r="10" spans="1:9" ht="60.75" customHeight="1" thickTop="1" thickBot="1">
      <c r="A10" s="6" t="s">
        <v>50</v>
      </c>
      <c r="B10" s="7" t="s">
        <v>51</v>
      </c>
      <c r="C10" s="8" t="s">
        <v>11</v>
      </c>
      <c r="D10" s="39"/>
      <c r="E10" s="7" t="s">
        <v>52</v>
      </c>
      <c r="F10" s="20" t="s">
        <v>14</v>
      </c>
      <c r="G10" s="16" t="s">
        <v>14</v>
      </c>
      <c r="H10" s="12" t="s">
        <v>53</v>
      </c>
      <c r="I10" s="13" t="s">
        <v>14</v>
      </c>
    </row>
    <row r="11" spans="1:9" ht="38.25" customHeight="1" thickTop="1" thickBot="1">
      <c r="A11" s="6" t="s">
        <v>54</v>
      </c>
      <c r="B11" s="21" t="s">
        <v>55</v>
      </c>
      <c r="C11" s="8" t="s">
        <v>56</v>
      </c>
      <c r="D11" s="39"/>
      <c r="E11" s="21" t="s">
        <v>57</v>
      </c>
      <c r="F11" s="22" t="s">
        <v>58</v>
      </c>
      <c r="G11" s="16" t="s">
        <v>59</v>
      </c>
      <c r="H11" s="12" t="s">
        <v>14</v>
      </c>
      <c r="I11" s="23" t="s">
        <v>60</v>
      </c>
    </row>
    <row r="12" spans="1:9" ht="37.5" customHeight="1" thickTop="1" thickBot="1">
      <c r="A12" s="6" t="s">
        <v>61</v>
      </c>
      <c r="B12" s="7" t="s">
        <v>62</v>
      </c>
      <c r="C12" s="8" t="s">
        <v>56</v>
      </c>
      <c r="D12" s="39"/>
      <c r="E12" s="7" t="s">
        <v>63</v>
      </c>
      <c r="F12" s="10" t="s">
        <v>14</v>
      </c>
      <c r="G12" s="16" t="s">
        <v>64</v>
      </c>
      <c r="H12" s="24" t="s">
        <v>14</v>
      </c>
      <c r="I12" s="25" t="s">
        <v>65</v>
      </c>
    </row>
    <row r="13" spans="1:9" ht="22.5" thickTop="1" thickBot="1">
      <c r="A13" s="6" t="s">
        <v>66</v>
      </c>
      <c r="B13" s="7" t="s">
        <v>67</v>
      </c>
      <c r="C13" s="8" t="s">
        <v>56</v>
      </c>
      <c r="D13" s="39"/>
      <c r="E13" s="7" t="s">
        <v>68</v>
      </c>
      <c r="F13" s="14" t="s">
        <v>14</v>
      </c>
      <c r="G13" s="16"/>
      <c r="H13" s="12" t="s">
        <v>14</v>
      </c>
      <c r="I13" s="15" t="s">
        <v>14</v>
      </c>
    </row>
    <row r="14" spans="1:9" ht="22.5" thickTop="1" thickBot="1">
      <c r="A14" s="6" t="s">
        <v>69</v>
      </c>
      <c r="B14" s="7" t="s">
        <v>70</v>
      </c>
      <c r="C14" s="8" t="s">
        <v>56</v>
      </c>
      <c r="D14" s="39"/>
      <c r="E14" s="7" t="s">
        <v>71</v>
      </c>
      <c r="F14" s="22" t="s">
        <v>14</v>
      </c>
      <c r="G14" s="16" t="s">
        <v>72</v>
      </c>
      <c r="H14" s="12" t="s">
        <v>14</v>
      </c>
      <c r="I14" s="15" t="s">
        <v>14</v>
      </c>
    </row>
    <row r="15" spans="1:9" ht="22.5" thickTop="1" thickBot="1">
      <c r="A15" s="6" t="s">
        <v>73</v>
      </c>
      <c r="B15" s="7" t="s">
        <v>74</v>
      </c>
      <c r="C15" s="8" t="s">
        <v>56</v>
      </c>
      <c r="D15" s="39"/>
      <c r="E15" s="7" t="s">
        <v>75</v>
      </c>
      <c r="F15" s="22" t="s">
        <v>14</v>
      </c>
      <c r="G15" s="16" t="s">
        <v>72</v>
      </c>
      <c r="H15" s="12" t="s">
        <v>14</v>
      </c>
      <c r="I15" s="15" t="s">
        <v>14</v>
      </c>
    </row>
    <row r="16" spans="1:9" ht="22.5" thickTop="1" thickBot="1">
      <c r="A16" s="6" t="s">
        <v>76</v>
      </c>
      <c r="B16" s="7" t="s">
        <v>77</v>
      </c>
      <c r="C16" s="8" t="s">
        <v>56</v>
      </c>
      <c r="D16" s="39"/>
      <c r="E16" s="7" t="s">
        <v>78</v>
      </c>
      <c r="F16" s="22" t="s">
        <v>14</v>
      </c>
      <c r="G16" s="16" t="s">
        <v>72</v>
      </c>
      <c r="H16" s="12" t="s">
        <v>14</v>
      </c>
      <c r="I16" s="15" t="s">
        <v>14</v>
      </c>
    </row>
    <row r="17" spans="1:9" ht="33" thickTop="1" thickBot="1">
      <c r="A17" s="26" t="s">
        <v>79</v>
      </c>
      <c r="B17" s="27" t="s">
        <v>80</v>
      </c>
      <c r="C17" s="28" t="s">
        <v>56</v>
      </c>
      <c r="D17" s="39"/>
      <c r="E17" s="27" t="s">
        <v>81</v>
      </c>
      <c r="F17" s="29" t="s">
        <v>14</v>
      </c>
      <c r="G17" s="27" t="s">
        <v>82</v>
      </c>
      <c r="H17" s="30" t="s">
        <v>14</v>
      </c>
      <c r="I17" s="31" t="s">
        <v>83</v>
      </c>
    </row>
    <row r="18" spans="1:9" s="33" customFormat="1" thickTop="1">
      <c r="A18" s="32" t="s">
        <v>84</v>
      </c>
      <c r="F18" s="34"/>
    </row>
    <row r="19" spans="1:9" s="33" customFormat="1" ht="15">
      <c r="A19" s="32" t="s">
        <v>85</v>
      </c>
      <c r="B19" s="35"/>
      <c r="C19" s="34"/>
      <c r="D19" s="34"/>
      <c r="F19" s="34"/>
      <c r="H19" s="34"/>
    </row>
    <row r="20" spans="1:9" s="33" customFormat="1" ht="15">
      <c r="A20" s="32" t="s">
        <v>86</v>
      </c>
      <c r="B20" s="35"/>
      <c r="C20" s="35"/>
      <c r="D20" s="35"/>
      <c r="F20" s="34"/>
      <c r="H20" s="35"/>
    </row>
    <row r="21" spans="1:9" s="33" customFormat="1" ht="15">
      <c r="A21" s="32" t="s">
        <v>87</v>
      </c>
      <c r="B21" s="35"/>
      <c r="C21" s="35"/>
      <c r="D21" s="35"/>
      <c r="F21" s="34"/>
      <c r="H21" s="35"/>
    </row>
    <row r="22" spans="1:9" s="33" customFormat="1" ht="15">
      <c r="A22" s="32" t="s">
        <v>88</v>
      </c>
      <c r="B22" s="35"/>
      <c r="C22" s="35"/>
      <c r="D22" s="35"/>
      <c r="F22" s="34"/>
      <c r="H22" s="35"/>
    </row>
    <row r="23" spans="1:9" s="33" customFormat="1" ht="15">
      <c r="A23" s="32"/>
      <c r="B23" s="36"/>
      <c r="C23" s="36"/>
      <c r="D23" s="36"/>
      <c r="F23" s="34"/>
      <c r="H23" s="36"/>
    </row>
    <row r="24" spans="1:9" s="33" customFormat="1" ht="15">
      <c r="A24" s="36"/>
      <c r="B24" s="36"/>
      <c r="C24" s="36"/>
      <c r="D24" s="36"/>
      <c r="F24" s="34"/>
      <c r="H24" s="36"/>
    </row>
    <row r="25" spans="1:9" s="33" customFormat="1" ht="15">
      <c r="C25" s="37"/>
      <c r="D25" s="35"/>
      <c r="F25" s="34"/>
      <c r="H25" s="37"/>
    </row>
    <row r="26" spans="1:9">
      <c r="A26" s="33"/>
    </row>
  </sheetData>
  <mergeCells count="1">
    <mergeCell ref="D2:D17"/>
  </mergeCells>
  <phoneticPr fontId="20" type="noConversion"/>
  <pageMargins left="0.26" right="0.17" top="0.45000000000000007" bottom="0.64" header="0.23" footer="0.5"/>
  <pageSetup paperSize="0" scale="81" fitToWidth="0" fitToHeight="0" orientation="landscape" horizontalDpi="0" verticalDpi="0" copies="0"/>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DB30059-F109-4FAA-ACEE-DC2861DC2B0D}">
  <dimension ref="A1:AF39"/>
  <sheetViews>
    <sheetView workbookViewId="0"/>
  </sheetViews>
  <sheetFormatPr defaultRowHeight="15.75"/>
  <cols>
    <col min="1" max="1" width="6.125" style="45" customWidth="1"/>
    <col min="2" max="2" width="9" style="45" customWidth="1"/>
    <col min="3" max="3" width="41.25" style="45" customWidth="1"/>
    <col min="4" max="4" width="22" style="45" customWidth="1"/>
    <col min="5" max="5" width="9.25" style="45" customWidth="1"/>
    <col min="6" max="6" width="9" style="45" customWidth="1"/>
    <col min="7" max="8" width="4.375" style="45" customWidth="1"/>
    <col min="9" max="11" width="5.25" style="45" customWidth="1"/>
    <col min="12" max="12" width="18.375" style="45" customWidth="1"/>
    <col min="13" max="14" width="7" style="45" customWidth="1"/>
    <col min="15" max="15" width="9" style="45" customWidth="1"/>
    <col min="16" max="20" width="6.25" style="45" customWidth="1"/>
    <col min="21" max="24" width="6.125" style="45" customWidth="1"/>
    <col min="25" max="25" width="9.5" style="45" bestFit="1" customWidth="1"/>
    <col min="26" max="27" width="18.375" style="45" bestFit="1" customWidth="1"/>
    <col min="28" max="28" width="20.5" style="45" bestFit="1" customWidth="1"/>
    <col min="29" max="30" width="11.625" style="45" bestFit="1" customWidth="1"/>
    <col min="31" max="31" width="9.5" style="45" bestFit="1" customWidth="1"/>
    <col min="32" max="32" width="9" style="45" customWidth="1"/>
    <col min="33" max="16384" width="9" style="45"/>
  </cols>
  <sheetData>
    <row r="1" spans="1:32" ht="17.25" thickBot="1">
      <c r="A1" s="40" t="s">
        <v>89</v>
      </c>
      <c r="B1" s="41"/>
      <c r="C1" s="41"/>
      <c r="D1" s="41"/>
      <c r="E1" s="73" t="s">
        <v>90</v>
      </c>
      <c r="F1" s="73"/>
      <c r="G1" s="42" t="s">
        <v>91</v>
      </c>
      <c r="H1" s="43"/>
      <c r="I1" s="43"/>
      <c r="J1" s="43"/>
      <c r="K1" s="43"/>
      <c r="L1" s="43"/>
      <c r="M1" s="41"/>
      <c r="N1" s="41"/>
      <c r="O1" s="73" t="s">
        <v>92</v>
      </c>
      <c r="P1" s="73"/>
      <c r="Q1" s="44" t="s">
        <v>93</v>
      </c>
      <c r="R1" s="41"/>
      <c r="S1" s="41"/>
      <c r="T1" s="41"/>
      <c r="U1" s="41"/>
      <c r="V1" s="41"/>
      <c r="W1" s="41"/>
      <c r="X1" s="41"/>
      <c r="Y1" s="41"/>
      <c r="Z1" s="41"/>
      <c r="AA1" s="41"/>
      <c r="AB1" s="41"/>
      <c r="AC1" s="41"/>
      <c r="AD1" s="41"/>
      <c r="AE1" s="41"/>
      <c r="AF1" s="41"/>
    </row>
    <row r="2" spans="1:32" ht="17.25" thickTop="1" thickBot="1">
      <c r="A2" s="74" t="s">
        <v>94</v>
      </c>
      <c r="B2" s="74"/>
      <c r="C2" s="75" t="s">
        <v>95</v>
      </c>
      <c r="D2" s="75"/>
      <c r="E2" s="75"/>
      <c r="F2" s="75"/>
      <c r="G2" s="75"/>
      <c r="H2" s="75"/>
      <c r="I2" s="75"/>
      <c r="J2" s="75"/>
      <c r="K2" s="75"/>
      <c r="L2" s="75"/>
      <c r="M2" s="75"/>
      <c r="N2" s="75"/>
      <c r="O2" s="75"/>
      <c r="P2" s="75"/>
      <c r="Q2" s="75"/>
      <c r="R2" s="75"/>
      <c r="S2" s="75"/>
      <c r="T2" s="75"/>
      <c r="U2" s="46"/>
      <c r="V2" s="46"/>
      <c r="W2" s="46"/>
      <c r="X2" s="46"/>
      <c r="Y2" s="76" t="s">
        <v>96</v>
      </c>
      <c r="Z2" s="76"/>
      <c r="AA2" s="76"/>
      <c r="AB2" s="76"/>
      <c r="AC2" s="76" t="s">
        <v>97</v>
      </c>
      <c r="AD2" s="76"/>
      <c r="AE2" s="76"/>
      <c r="AF2" s="74" t="s">
        <v>98</v>
      </c>
    </row>
    <row r="3" spans="1:32" ht="16.7" customHeight="1" thickTop="1" thickBot="1">
      <c r="A3" s="74"/>
      <c r="B3" s="74"/>
      <c r="C3" s="77" t="s">
        <v>99</v>
      </c>
      <c r="D3" s="78" t="s">
        <v>100</v>
      </c>
      <c r="E3" s="79" t="s">
        <v>101</v>
      </c>
      <c r="F3" s="79" t="s">
        <v>102</v>
      </c>
      <c r="G3" s="79" t="s">
        <v>103</v>
      </c>
      <c r="H3" s="79" t="s">
        <v>104</v>
      </c>
      <c r="I3" s="78" t="s">
        <v>105</v>
      </c>
      <c r="J3" s="79" t="s">
        <v>106</v>
      </c>
      <c r="K3" s="79" t="s">
        <v>107</v>
      </c>
      <c r="L3" s="79" t="s">
        <v>108</v>
      </c>
      <c r="M3" s="79" t="s">
        <v>109</v>
      </c>
      <c r="N3" s="79" t="s">
        <v>110</v>
      </c>
      <c r="O3" s="79" t="s">
        <v>111</v>
      </c>
      <c r="P3" s="80" t="s">
        <v>112</v>
      </c>
      <c r="Q3" s="80"/>
      <c r="R3" s="80"/>
      <c r="S3" s="80"/>
      <c r="T3" s="80"/>
      <c r="U3" s="81" t="s">
        <v>113</v>
      </c>
      <c r="V3" s="81"/>
      <c r="W3" s="81"/>
      <c r="X3" s="81"/>
      <c r="Y3" s="82" t="s">
        <v>114</v>
      </c>
      <c r="Z3" s="79" t="s">
        <v>115</v>
      </c>
      <c r="AA3" s="78" t="s">
        <v>116</v>
      </c>
      <c r="AB3" s="83" t="s">
        <v>117</v>
      </c>
      <c r="AC3" s="82" t="s">
        <v>118</v>
      </c>
      <c r="AD3" s="78" t="s">
        <v>119</v>
      </c>
      <c r="AE3" s="83" t="s">
        <v>120</v>
      </c>
      <c r="AF3" s="74"/>
    </row>
    <row r="4" spans="1:32" ht="34.5" thickTop="1" thickBot="1">
      <c r="A4" s="74"/>
      <c r="B4" s="74"/>
      <c r="C4" s="77"/>
      <c r="D4" s="78"/>
      <c r="E4" s="79"/>
      <c r="F4" s="79"/>
      <c r="G4" s="79"/>
      <c r="H4" s="79"/>
      <c r="I4" s="78"/>
      <c r="J4" s="79"/>
      <c r="K4" s="79"/>
      <c r="L4" s="79"/>
      <c r="M4" s="79"/>
      <c r="N4" s="79"/>
      <c r="O4" s="79"/>
      <c r="P4" s="48" t="s">
        <v>121</v>
      </c>
      <c r="Q4" s="48" t="s">
        <v>122</v>
      </c>
      <c r="R4" s="48" t="s">
        <v>123</v>
      </c>
      <c r="S4" s="48" t="s">
        <v>124</v>
      </c>
      <c r="T4" s="48" t="s">
        <v>125</v>
      </c>
      <c r="U4" s="48" t="s">
        <v>126</v>
      </c>
      <c r="V4" s="48" t="s">
        <v>127</v>
      </c>
      <c r="W4" s="48" t="s">
        <v>128</v>
      </c>
      <c r="X4" s="48" t="s">
        <v>129</v>
      </c>
      <c r="Y4" s="82"/>
      <c r="Z4" s="79"/>
      <c r="AA4" s="78"/>
      <c r="AB4" s="83"/>
      <c r="AC4" s="82"/>
      <c r="AD4" s="78"/>
      <c r="AE4" s="83"/>
      <c r="AF4" s="74"/>
    </row>
    <row r="5" spans="1:32" ht="57" customHeight="1" thickTop="1" thickBot="1">
      <c r="A5" s="50" t="s">
        <v>130</v>
      </c>
      <c r="B5" s="51">
        <v>109</v>
      </c>
      <c r="C5" s="52" t="s">
        <v>131</v>
      </c>
      <c r="D5" s="53" t="s">
        <v>132</v>
      </c>
      <c r="E5" s="53" t="s">
        <v>133</v>
      </c>
      <c r="F5" s="53"/>
      <c r="G5" s="54" t="s">
        <v>134</v>
      </c>
      <c r="H5" s="54" t="s">
        <v>135</v>
      </c>
      <c r="I5" s="55">
        <f>VLOOKUP(G5&amp;H5,附表三!$B$4:$C$395,2,)</f>
        <v>106</v>
      </c>
      <c r="J5" s="53"/>
      <c r="K5" s="53" t="s">
        <v>136</v>
      </c>
      <c r="L5" s="53" t="s">
        <v>137</v>
      </c>
      <c r="M5" s="53" t="s">
        <v>138</v>
      </c>
      <c r="N5" s="53" t="s">
        <v>139</v>
      </c>
      <c r="O5" s="53" t="s">
        <v>140</v>
      </c>
      <c r="P5" s="53" t="s">
        <v>141</v>
      </c>
      <c r="Q5" s="53" t="s">
        <v>142</v>
      </c>
      <c r="R5" s="53"/>
      <c r="S5" s="53"/>
      <c r="T5" s="53"/>
      <c r="U5" s="56" t="s">
        <v>143</v>
      </c>
      <c r="V5" s="57" t="str">
        <f>VLOOKUP(U5,附表四!$B$2:$C$558,2,)</f>
        <v>鋼鐵軋延及擠型業</v>
      </c>
      <c r="W5" s="58"/>
      <c r="X5" s="59" t="str">
        <f>IFERROR(VLOOKUP(W5,附表四!$B$2:$C$558,2,),"")</f>
        <v/>
      </c>
      <c r="Y5" s="60" t="s">
        <v>144</v>
      </c>
      <c r="Z5" s="61" t="s">
        <v>145</v>
      </c>
      <c r="AA5" s="62" t="s">
        <v>146</v>
      </c>
      <c r="AB5" s="62" t="s">
        <v>147</v>
      </c>
      <c r="AC5" s="63">
        <v>0.03</v>
      </c>
      <c r="AD5" s="64">
        <v>0.05</v>
      </c>
      <c r="AE5" s="65">
        <v>5.0000000000000001E-3</v>
      </c>
      <c r="AF5" s="66"/>
    </row>
    <row r="6" spans="1:32" ht="17.25" thickTop="1">
      <c r="A6" s="67" t="s">
        <v>148</v>
      </c>
      <c r="B6" s="68"/>
      <c r="C6" s="68"/>
    </row>
    <row r="7" spans="1:32">
      <c r="A7" s="45" t="s">
        <v>149</v>
      </c>
      <c r="B7" s="45" t="s">
        <v>150</v>
      </c>
    </row>
    <row r="8" spans="1:32">
      <c r="A8" s="45" t="s">
        <v>151</v>
      </c>
      <c r="B8" s="45" t="s">
        <v>152</v>
      </c>
    </row>
    <row r="9" spans="1:32">
      <c r="A9" s="45" t="s">
        <v>153</v>
      </c>
      <c r="B9" s="45" t="s">
        <v>154</v>
      </c>
    </row>
    <row r="15" spans="1:32" hidden="1"/>
    <row r="16" spans="1:32" hidden="1"/>
    <row r="17" spans="1:4" hidden="1"/>
    <row r="18" spans="1:4" hidden="1"/>
    <row r="19" spans="1:4" hidden="1">
      <c r="A19" s="69" t="s">
        <v>155</v>
      </c>
    </row>
    <row r="20" spans="1:4" s="69" customFormat="1" ht="13.5" hidden="1">
      <c r="A20" s="70" t="s">
        <v>156</v>
      </c>
      <c r="B20" s="70" t="s">
        <v>157</v>
      </c>
      <c r="C20" s="70" t="s">
        <v>158</v>
      </c>
      <c r="D20" s="70" t="s">
        <v>159</v>
      </c>
    </row>
    <row r="21" spans="1:4" s="69" customFormat="1" ht="13.5" hidden="1">
      <c r="A21" s="71">
        <v>108</v>
      </c>
      <c r="B21" s="72" t="s">
        <v>160</v>
      </c>
      <c r="C21" s="72" t="s">
        <v>161</v>
      </c>
      <c r="D21" s="72" t="s">
        <v>162</v>
      </c>
    </row>
    <row r="22" spans="1:4" s="69" customFormat="1" ht="13.5" hidden="1">
      <c r="A22" s="71">
        <v>109</v>
      </c>
      <c r="B22" s="72" t="s">
        <v>163</v>
      </c>
      <c r="C22" s="72" t="s">
        <v>145</v>
      </c>
      <c r="D22" s="72" t="s">
        <v>164</v>
      </c>
    </row>
    <row r="23" spans="1:4" s="69" customFormat="1" ht="13.5" hidden="1">
      <c r="A23" s="71">
        <v>110</v>
      </c>
      <c r="B23" s="72" t="s">
        <v>165</v>
      </c>
      <c r="C23" s="72" t="s">
        <v>166</v>
      </c>
      <c r="D23" s="72" t="s">
        <v>167</v>
      </c>
    </row>
    <row r="24" spans="1:4" s="69" customFormat="1" ht="13.5" hidden="1">
      <c r="A24" s="71">
        <v>111</v>
      </c>
      <c r="B24" s="72" t="s">
        <v>168</v>
      </c>
      <c r="C24" s="72" t="s">
        <v>169</v>
      </c>
      <c r="D24" s="72" t="s">
        <v>170</v>
      </c>
    </row>
    <row r="25" spans="1:4" s="69" customFormat="1" ht="13.5" hidden="1">
      <c r="A25" s="71">
        <v>112</v>
      </c>
      <c r="C25" s="72" t="s">
        <v>171</v>
      </c>
      <c r="D25" s="72" t="s">
        <v>172</v>
      </c>
    </row>
    <row r="26" spans="1:4" s="69" customFormat="1" ht="13.5" hidden="1">
      <c r="A26" s="71">
        <v>113</v>
      </c>
      <c r="C26" s="72" t="s">
        <v>173</v>
      </c>
      <c r="D26" s="72" t="s">
        <v>174</v>
      </c>
    </row>
    <row r="27" spans="1:4" s="69" customFormat="1" ht="13.5" hidden="1">
      <c r="A27" s="71">
        <v>114</v>
      </c>
      <c r="C27" s="72" t="s">
        <v>175</v>
      </c>
      <c r="D27" s="72" t="s">
        <v>176</v>
      </c>
    </row>
    <row r="28" spans="1:4" s="69" customFormat="1" ht="13.5" hidden="1">
      <c r="A28" s="71">
        <v>115</v>
      </c>
      <c r="D28" s="72" t="s">
        <v>177</v>
      </c>
    </row>
    <row r="29" spans="1:4" s="69" customFormat="1" ht="12.75" hidden="1">
      <c r="A29" s="71">
        <v>116</v>
      </c>
    </row>
    <row r="30" spans="1:4" s="69" customFormat="1" ht="12.75" hidden="1">
      <c r="A30" s="71">
        <v>117</v>
      </c>
    </row>
    <row r="31" spans="1:4" s="69" customFormat="1" ht="12.75" hidden="1">
      <c r="A31" s="71">
        <v>118</v>
      </c>
    </row>
    <row r="32" spans="1:4" s="69" customFormat="1" ht="12.75" hidden="1">
      <c r="A32" s="71">
        <v>119</v>
      </c>
    </row>
    <row r="33" spans="1:1" s="69" customFormat="1" ht="12.75" hidden="1">
      <c r="A33" s="71">
        <v>120</v>
      </c>
    </row>
    <row r="34" spans="1:1" s="69" customFormat="1" hidden="1">
      <c r="A34" s="45"/>
    </row>
    <row r="35" spans="1:1" s="69" customFormat="1" hidden="1">
      <c r="A35" s="45"/>
    </row>
    <row r="36" spans="1:1" s="69" customFormat="1" hidden="1">
      <c r="A36" s="45"/>
    </row>
    <row r="37" spans="1:1" s="69" customFormat="1" hidden="1">
      <c r="A37" s="45"/>
    </row>
    <row r="38" spans="1:1" hidden="1"/>
    <row r="39" spans="1:1" hidden="1"/>
  </sheetData>
  <mergeCells count="29">
    <mergeCell ref="AC3:AC4"/>
    <mergeCell ref="AD3:AD4"/>
    <mergeCell ref="AE3:AE4"/>
    <mergeCell ref="P3:T3"/>
    <mergeCell ref="U3:X3"/>
    <mergeCell ref="Y3:Y4"/>
    <mergeCell ref="Z3:Z4"/>
    <mergeCell ref="AA3:AA4"/>
    <mergeCell ref="AB3:AB4"/>
    <mergeCell ref="AF2:AF4"/>
    <mergeCell ref="C3:C4"/>
    <mergeCell ref="D3:D4"/>
    <mergeCell ref="E3:E4"/>
    <mergeCell ref="F3:F4"/>
    <mergeCell ref="G3:G4"/>
    <mergeCell ref="H3:H4"/>
    <mergeCell ref="I3:I4"/>
    <mergeCell ref="J3:J4"/>
    <mergeCell ref="K3:K4"/>
    <mergeCell ref="E1:F1"/>
    <mergeCell ref="O1:P1"/>
    <mergeCell ref="A2:B4"/>
    <mergeCell ref="C2:T2"/>
    <mergeCell ref="Y2:AB2"/>
    <mergeCell ref="AC2:AE2"/>
    <mergeCell ref="L3:L4"/>
    <mergeCell ref="M3:M4"/>
    <mergeCell ref="N3:N4"/>
    <mergeCell ref="O3:O4"/>
  </mergeCells>
  <phoneticPr fontId="20" type="noConversion"/>
  <dataValidations count="10">
    <dataValidation type="list" allowBlank="1" showInputMessage="1" showErrorMessage="1" sqref="G5" xr:uid="{0CD69AFB-CDD5-48E4-9361-CA72BF08B4FB}">
      <formula1>縣市別</formula1>
    </dataValidation>
    <dataValidation type="list" allowBlank="1" showInputMessage="1" showErrorMessage="1" sqref="B5" xr:uid="{E3C21BC3-F051-43B7-AD92-438D6D60B8B9}">
      <formula1>$A$21:$A$33</formula1>
    </dataValidation>
    <dataValidation type="list" allowBlank="1" showInputMessage="1" showErrorMessage="1" sqref="H5" xr:uid="{9310D8F2-24E3-4C71-A343-D8DBF1283F5C}">
      <formula1>INDIRECT($G$5)</formula1>
    </dataValidation>
    <dataValidation type="list" allowBlank="1" showInputMessage="1" showErrorMessage="1" sqref="Y5" xr:uid="{46A316E0-8EFE-4254-8180-14B8AD7873AC}">
      <formula1>$B$21:$B$24</formula1>
    </dataValidation>
    <dataValidation type="list" allowBlank="1" showInputMessage="1" showErrorMessage="1" sqref="Z5" xr:uid="{BC6CDF89-C91C-4810-8F70-CCF2DB81E104}">
      <formula1>$C$21:$C$27</formula1>
    </dataValidation>
    <dataValidation type="list" allowBlank="1" showInputMessage="1" showErrorMessage="1" sqref="AA5" xr:uid="{D1A345C0-4E33-47DE-82F9-65E0CCF44C49}">
      <formula1>"是,否"</formula1>
    </dataValidation>
    <dataValidation allowBlank="1" showInputMessage="1" showErrorMessage="1" prompt="依本署溫室氣體盤查登錄指引，顯著性門檻為3%。" sqref="AC5" xr:uid="{19DFED4E-64C2-4979-B2B7-425288152A3E}"/>
    <dataValidation allowBlank="1" showInputMessage="1" showErrorMessage="1" prompt="依本署溫室氣體盤查登錄指引，排除門檻為0.5%。_x000a_" sqref="AE5" xr:uid="{79337F39-06B7-4F52-9F26-0AC9CA7361FE}"/>
    <dataValidation allowBlank="1" showInputMessage="1" showErrorMessage="1" prompt="依本署溫室氣體盤查登錄指引，實質性門檻為5%。" sqref="AD5" xr:uid="{BA865C31-1F6D-4747-B05E-5035C7421E77}"/>
    <dataValidation type="list" allowBlank="1" showInputMessage="1" showErrorMessage="1" prompt="經本署認可之查驗機構的最新資訊，請於國家登錄平台查閱。" sqref="AB5" xr:uid="{C2639114-D789-4D34-8182-1407220FABE9}">
      <formula1>$D$21:$D$28</formula1>
    </dataValidation>
  </dataValidations>
  <pageMargins left="0.70000000000000007" right="0.70000000000000007" top="0.75" bottom="0.75" header="0.30000000000000004" footer="0.30000000000000004"/>
  <pageSetup paperSize="0" fitToWidth="0" fitToHeight="0" orientation="portrait" horizontalDpi="0" verticalDpi="0" copie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FDF301B-D276-49B1-B7C8-497457421B7A}">
  <dimension ref="A1:I9"/>
  <sheetViews>
    <sheetView workbookViewId="0"/>
  </sheetViews>
  <sheetFormatPr defaultRowHeight="15.75"/>
  <cols>
    <col min="1" max="1" width="9" style="45" customWidth="1"/>
    <col min="2" max="2" width="26.5" style="45" customWidth="1"/>
    <col min="3" max="3" width="15.375" style="45" customWidth="1"/>
    <col min="4" max="6" width="9" style="45" customWidth="1"/>
    <col min="7" max="7" width="12" style="45" customWidth="1"/>
    <col min="8" max="8" width="14.5" style="45" customWidth="1"/>
    <col min="9" max="9" width="9" style="45" customWidth="1"/>
    <col min="10" max="16384" width="9" style="45"/>
  </cols>
  <sheetData>
    <row r="1" spans="1:9" ht="17.25" thickBot="1">
      <c r="A1" s="84" t="s">
        <v>178</v>
      </c>
      <c r="B1" s="85"/>
      <c r="C1" s="99" t="s">
        <v>90</v>
      </c>
      <c r="D1" s="99"/>
      <c r="E1" s="86" t="str">
        <f>表一!G1</f>
        <v>民國109年01月01日</v>
      </c>
      <c r="F1" s="87"/>
      <c r="G1" s="87"/>
      <c r="H1" s="88" t="str">
        <f>表一!O1</f>
        <v>盤查表單版次：</v>
      </c>
      <c r="I1" s="89" t="str">
        <f>表一!Q1</f>
        <v>V1</v>
      </c>
    </row>
    <row r="2" spans="1:9" ht="18" customHeight="1" thickTop="1" thickBot="1">
      <c r="A2" s="100" t="s">
        <v>179</v>
      </c>
      <c r="B2" s="101" t="s">
        <v>180</v>
      </c>
      <c r="C2" s="90" t="s">
        <v>181</v>
      </c>
      <c r="D2" s="102"/>
      <c r="E2" s="102"/>
      <c r="F2" s="102"/>
      <c r="G2" s="102"/>
      <c r="H2" s="91"/>
    </row>
    <row r="3" spans="1:9" ht="18" customHeight="1" thickTop="1" thickBot="1">
      <c r="A3" s="100"/>
      <c r="B3" s="101"/>
      <c r="C3" s="92" t="s">
        <v>182</v>
      </c>
      <c r="D3" s="103"/>
      <c r="E3" s="103"/>
      <c r="F3" s="103"/>
      <c r="G3" s="103"/>
      <c r="H3" s="93"/>
    </row>
    <row r="4" spans="1:9" ht="18" customHeight="1" thickTop="1">
      <c r="A4" s="100"/>
      <c r="B4" s="101"/>
      <c r="C4" s="92" t="s">
        <v>182</v>
      </c>
      <c r="D4" s="103"/>
      <c r="E4" s="103"/>
      <c r="F4" s="103"/>
      <c r="G4" s="103"/>
    </row>
    <row r="5" spans="1:9" ht="18" customHeight="1">
      <c r="A5" s="94" t="s">
        <v>183</v>
      </c>
      <c r="B5" s="95" t="s">
        <v>184</v>
      </c>
      <c r="C5" s="96"/>
      <c r="D5" s="103"/>
      <c r="E5" s="103"/>
      <c r="F5" s="103"/>
      <c r="G5" s="103"/>
      <c r="H5" s="93"/>
    </row>
    <row r="6" spans="1:9" ht="18" customHeight="1" thickBot="1">
      <c r="A6" s="97" t="s">
        <v>185</v>
      </c>
      <c r="B6" s="98" t="s">
        <v>186</v>
      </c>
      <c r="C6" s="104" t="s">
        <v>187</v>
      </c>
      <c r="D6" s="104"/>
      <c r="E6" s="104"/>
      <c r="F6" s="104"/>
      <c r="G6" s="104"/>
      <c r="H6" s="93"/>
    </row>
    <row r="7" spans="1:9" ht="17.25" thickTop="1">
      <c r="A7" s="89" t="s">
        <v>148</v>
      </c>
    </row>
    <row r="8" spans="1:9">
      <c r="A8" s="45" t="s">
        <v>149</v>
      </c>
      <c r="B8" s="45" t="s">
        <v>150</v>
      </c>
    </row>
    <row r="9" spans="1:9">
      <c r="A9" s="45" t="s">
        <v>151</v>
      </c>
      <c r="B9" s="45" t="s">
        <v>152</v>
      </c>
    </row>
  </sheetData>
  <mergeCells count="8">
    <mergeCell ref="D5:G5"/>
    <mergeCell ref="C6:G6"/>
    <mergeCell ref="C1:D1"/>
    <mergeCell ref="A2:A4"/>
    <mergeCell ref="B2:B4"/>
    <mergeCell ref="D2:G2"/>
    <mergeCell ref="D3:G3"/>
    <mergeCell ref="D4:G4"/>
  </mergeCells>
  <phoneticPr fontId="20" type="noConversion"/>
  <dataValidations count="3">
    <dataValidation type="list" allowBlank="1" showErrorMessage="1" prompt="提供下拉選擇" sqref="C2:C4" xr:uid="{97C770D8-685D-4DBD-9915-5F988D1D44D5}">
      <formula1>"宿舍,餐廳,其他"</formula1>
    </dataValidation>
    <dataValidation allowBlank="1" showInputMessage="1" showErrorMessage="1" promptTitle="Hint!!" prompt="地址敘述（例:地址與廠址相同）" sqref="D2:D4" xr:uid="{69C92A72-ADAB-40E1-9A11-2BBB2B93BF82}"/>
    <dataValidation type="list" allowBlank="1" showInputMessage="1" showErrorMessage="1" promptTitle="Hint!!" prompt="依據溫室氣體盤查登錄指引，一律採用營運控制權法。" sqref="C6" xr:uid="{E9330274-CE24-426C-A6F3-8EFAFF5B1AE6}">
      <formula1>"所有權法,營運控制法,財務控制法"</formula1>
    </dataValidation>
  </dataValidations>
  <pageMargins left="0.70000000000000007" right="0.70000000000000007" top="0.75" bottom="0.75" header="0.30000000000000004" footer="0.30000000000000004"/>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6E87E09-1152-4FD6-8909-54EC59A364A2}">
  <dimension ref="A1:BP353"/>
  <sheetViews>
    <sheetView workbookViewId="0"/>
  </sheetViews>
  <sheetFormatPr defaultRowHeight="15.75"/>
  <cols>
    <col min="1" max="1" width="10.25" style="116" customWidth="1"/>
    <col min="2" max="2" width="11.75" style="68" customWidth="1"/>
    <col min="3" max="3" width="20.625" style="68" customWidth="1"/>
    <col min="4" max="5" width="10.25" style="68" customWidth="1"/>
    <col min="6" max="6" width="18.375" style="68" customWidth="1"/>
    <col min="7" max="7" width="12.875" style="68" customWidth="1"/>
    <col min="8" max="8" width="11.625" style="116" customWidth="1"/>
    <col min="9" max="9" width="22.375" style="68" customWidth="1"/>
    <col min="10" max="10" width="10.25" style="68" customWidth="1"/>
    <col min="11" max="11" width="10.25" style="116" customWidth="1"/>
    <col min="12" max="15" width="10.25" style="116" hidden="1" customWidth="1"/>
    <col min="16" max="16" width="10.25" style="116" customWidth="1"/>
    <col min="17" max="36" width="8.625" style="116" hidden="1" customWidth="1"/>
    <col min="37" max="37" width="11.25" style="116" customWidth="1"/>
    <col min="38" max="40" width="5.625" style="116" customWidth="1"/>
    <col min="41" max="41" width="7.625" style="116" customWidth="1"/>
    <col min="42" max="44" width="5.625" style="116" customWidth="1"/>
    <col min="45" max="45" width="8.625" style="116" customWidth="1"/>
    <col min="46" max="46" width="15.875" style="178" customWidth="1"/>
    <col min="47" max="47" width="9.625" style="179" hidden="1" customWidth="1"/>
    <col min="48" max="50" width="9.625" style="68" hidden="1" customWidth="1"/>
    <col min="51" max="53" width="9.625" style="116" hidden="1" customWidth="1"/>
    <col min="54" max="60" width="4.5" style="116" hidden="1" customWidth="1"/>
    <col min="61" max="68" width="9" style="116" hidden="1" customWidth="1"/>
    <col min="69" max="69" width="9" style="116" customWidth="1"/>
    <col min="70" max="16384" width="9" style="116"/>
  </cols>
  <sheetData>
    <row r="1" spans="1:68" ht="17.25" thickBot="1">
      <c r="A1" s="84" t="s">
        <v>188</v>
      </c>
      <c r="B1" s="105"/>
      <c r="C1" s="106"/>
      <c r="D1" s="180" t="s">
        <v>90</v>
      </c>
      <c r="E1" s="180"/>
      <c r="F1" s="107" t="str">
        <f>表一!G1</f>
        <v>民國109年01月01日</v>
      </c>
      <c r="G1" s="180" t="str">
        <f>表一!O1</f>
        <v>盤查表單版次：</v>
      </c>
      <c r="H1" s="180"/>
      <c r="I1" s="108" t="str">
        <f>表一!Q1</f>
        <v>V1</v>
      </c>
      <c r="J1" s="106"/>
      <c r="K1" s="109"/>
      <c r="L1" s="109"/>
      <c r="M1" s="109"/>
      <c r="N1" s="109"/>
      <c r="O1" s="109"/>
      <c r="P1" s="110"/>
      <c r="Q1" s="110"/>
      <c r="R1" s="110"/>
      <c r="S1" s="110"/>
      <c r="T1" s="110"/>
      <c r="U1" s="110"/>
      <c r="V1" s="110"/>
      <c r="W1" s="110"/>
      <c r="X1" s="110"/>
      <c r="Y1" s="110"/>
      <c r="Z1" s="110"/>
      <c r="AA1" s="110"/>
      <c r="AB1" s="110"/>
      <c r="AC1" s="110"/>
      <c r="AD1" s="110"/>
      <c r="AE1" s="110"/>
      <c r="AF1" s="110"/>
      <c r="AG1" s="110"/>
      <c r="AH1" s="110"/>
      <c r="AI1" s="110"/>
      <c r="AJ1" s="110"/>
      <c r="AK1" s="110"/>
      <c r="AL1" s="111"/>
      <c r="AM1" s="110"/>
      <c r="AN1" s="110"/>
      <c r="AO1" s="110"/>
      <c r="AP1" s="112"/>
      <c r="AQ1" s="112"/>
      <c r="AR1" s="112"/>
      <c r="AS1" s="106"/>
      <c r="AT1" s="113"/>
      <c r="AU1" s="114"/>
      <c r="AY1" s="115"/>
    </row>
    <row r="2" spans="1:68" ht="18.75" customHeight="1" thickTop="1" thickBot="1">
      <c r="A2" s="181" t="s">
        <v>189</v>
      </c>
      <c r="B2" s="181"/>
      <c r="C2" s="181"/>
      <c r="D2" s="181" t="s">
        <v>190</v>
      </c>
      <c r="E2" s="181"/>
      <c r="F2" s="181"/>
      <c r="G2" s="181" t="s">
        <v>191</v>
      </c>
      <c r="H2" s="181"/>
      <c r="I2" s="181"/>
      <c r="J2" s="181"/>
      <c r="K2" s="181" t="s">
        <v>192</v>
      </c>
      <c r="L2" s="181"/>
      <c r="M2" s="181"/>
      <c r="N2" s="181"/>
      <c r="O2" s="181"/>
      <c r="P2" s="181"/>
      <c r="Q2" s="181"/>
      <c r="R2" s="181"/>
      <c r="S2" s="181"/>
      <c r="T2" s="181"/>
      <c r="U2" s="181"/>
      <c r="V2" s="181"/>
      <c r="W2" s="181"/>
      <c r="X2" s="181"/>
      <c r="Y2" s="181"/>
      <c r="Z2" s="181"/>
      <c r="AA2" s="181"/>
      <c r="AB2" s="181"/>
      <c r="AC2" s="181"/>
      <c r="AD2" s="181"/>
      <c r="AE2" s="181"/>
      <c r="AF2" s="181"/>
      <c r="AG2" s="181"/>
      <c r="AH2" s="181"/>
      <c r="AI2" s="181"/>
      <c r="AJ2" s="181"/>
      <c r="AK2" s="181"/>
      <c r="AL2" s="181" t="s">
        <v>193</v>
      </c>
      <c r="AM2" s="181"/>
      <c r="AN2" s="181"/>
      <c r="AO2" s="181"/>
      <c r="AP2" s="181"/>
      <c r="AQ2" s="181"/>
      <c r="AR2" s="181"/>
      <c r="AS2" s="181" t="s">
        <v>194</v>
      </c>
      <c r="AT2" s="181" t="s">
        <v>195</v>
      </c>
      <c r="AU2" s="117"/>
      <c r="AV2" s="116"/>
      <c r="AW2" s="116"/>
      <c r="AX2" s="116"/>
      <c r="BM2" s="118" t="s">
        <v>196</v>
      </c>
      <c r="BN2" s="119" t="s">
        <v>197</v>
      </c>
      <c r="BO2" s="118"/>
      <c r="BP2" s="118"/>
    </row>
    <row r="3" spans="1:68" ht="54" thickTop="1" thickBot="1">
      <c r="A3" s="120" t="s">
        <v>198</v>
      </c>
      <c r="B3" s="121" t="s">
        <v>199</v>
      </c>
      <c r="C3" s="122" t="s">
        <v>200</v>
      </c>
      <c r="D3" s="123" t="s">
        <v>201</v>
      </c>
      <c r="E3" s="121" t="s">
        <v>202</v>
      </c>
      <c r="F3" s="124" t="s">
        <v>200</v>
      </c>
      <c r="G3" s="125" t="s">
        <v>203</v>
      </c>
      <c r="H3" s="126" t="s">
        <v>204</v>
      </c>
      <c r="I3" s="121" t="s">
        <v>200</v>
      </c>
      <c r="J3" s="127" t="s">
        <v>205</v>
      </c>
      <c r="K3" s="125" t="s">
        <v>206</v>
      </c>
      <c r="L3" s="182" t="s">
        <v>207</v>
      </c>
      <c r="M3" s="182"/>
      <c r="N3" s="182"/>
      <c r="O3" s="182"/>
      <c r="P3" s="126" t="s">
        <v>208</v>
      </c>
      <c r="Q3" s="183" t="s">
        <v>209</v>
      </c>
      <c r="R3" s="183"/>
      <c r="S3" s="183"/>
      <c r="T3" s="183"/>
      <c r="U3" s="183"/>
      <c r="V3" s="183"/>
      <c r="W3" s="183"/>
      <c r="X3" s="183"/>
      <c r="Y3" s="183"/>
      <c r="Z3" s="183"/>
      <c r="AA3" s="183"/>
      <c r="AB3" s="183"/>
      <c r="AC3" s="183"/>
      <c r="AD3" s="183"/>
      <c r="AE3" s="183"/>
      <c r="AF3" s="183"/>
      <c r="AG3" s="183"/>
      <c r="AH3" s="183"/>
      <c r="AI3" s="183"/>
      <c r="AJ3" s="183"/>
      <c r="AK3" s="127" t="s">
        <v>210</v>
      </c>
      <c r="AL3" s="128" t="s">
        <v>197</v>
      </c>
      <c r="AM3" s="129" t="s">
        <v>211</v>
      </c>
      <c r="AN3" s="129" t="s">
        <v>212</v>
      </c>
      <c r="AO3" s="129" t="s">
        <v>213</v>
      </c>
      <c r="AP3" s="129" t="s">
        <v>214</v>
      </c>
      <c r="AQ3" s="130" t="s">
        <v>215</v>
      </c>
      <c r="AR3" s="131" t="s">
        <v>216</v>
      </c>
      <c r="AS3" s="181"/>
      <c r="AT3" s="181"/>
      <c r="AU3" s="132"/>
      <c r="AV3" s="116"/>
      <c r="AW3" s="116"/>
      <c r="AX3" s="116"/>
      <c r="BM3" s="118" t="s">
        <v>217</v>
      </c>
      <c r="BN3" s="119" t="s">
        <v>211</v>
      </c>
      <c r="BO3" s="118"/>
      <c r="BP3" s="118"/>
    </row>
    <row r="4" spans="1:68" ht="18" thickTop="1">
      <c r="A4" s="133" t="s">
        <v>218</v>
      </c>
      <c r="B4" s="134" t="s">
        <v>219</v>
      </c>
      <c r="C4" s="135" t="str">
        <f>IF(B4&lt;&gt;"",VLOOKUP(B4,附表五!$B$2:$C$1024,2,0),"")</f>
        <v>其他未分類製程</v>
      </c>
      <c r="D4" s="136" t="s">
        <v>220</v>
      </c>
      <c r="E4" s="134" t="s">
        <v>221</v>
      </c>
      <c r="F4" s="137" t="str">
        <f>IF(E4&lt;&gt;"",VLOOKUP(E4,附表六!$B$2:$C$325,2,0),"")</f>
        <v>柴油引擎 　　　</v>
      </c>
      <c r="G4" s="138" t="s">
        <v>222</v>
      </c>
      <c r="H4" s="134" t="s">
        <v>223</v>
      </c>
      <c r="I4" s="139" t="str">
        <f>IF(H4&lt;&gt;"",VLOOKUP(H4,附表七!$B:$C,2,0),"")</f>
        <v>柴油</v>
      </c>
      <c r="J4" s="140" t="s">
        <v>224</v>
      </c>
      <c r="K4" s="141" t="s">
        <v>225</v>
      </c>
      <c r="L4" s="142" t="str">
        <f t="shared" ref="L4:L35" si="0">IF(K4&lt;&gt;"",IF($K4="範疇2","外購電力","固定 (E)"),"")</f>
        <v>固定 (E)</v>
      </c>
      <c r="M4" s="142" t="str">
        <f t="shared" ref="M4:M35" si="1">IF(K4&lt;&gt;"",IF($K4="範疇2","外購蒸汽","製程 (P)"),"")</f>
        <v>製程 (P)</v>
      </c>
      <c r="N4" s="142" t="str">
        <f t="shared" ref="N4:N35" si="2">IF(K4&lt;&gt;"",IF($K4="範疇2","","移動 (T)"),"")</f>
        <v>移動 (T)</v>
      </c>
      <c r="O4" s="142" t="str">
        <f t="shared" ref="O4:O35" si="3">IF(K4&lt;&gt;"",IF($K4="範疇2","","逸散 (F)"),"")</f>
        <v>逸散 (F)</v>
      </c>
      <c r="P4" s="143" t="s">
        <v>226</v>
      </c>
      <c r="Q4" s="144" t="str">
        <f t="shared" ref="Q4:Q35" si="4">IF($P4&lt;&gt;"",IF($P4="外購電力","併網",IF($P4="製程 (P)","水泥製程",IF($P4="逸散 (F)","廢棄物排放源",""))),"")</f>
        <v/>
      </c>
      <c r="R4" s="144" t="str">
        <f t="shared" ref="R4:R35" si="5">IF($P4&lt;&gt;"",IF($P4="外購電力","離網",IF($P4="製程 (P)","鋼鐵製程-使用造渣劑",IF($P4="逸散 (F)","廢水排放源",""))),"")</f>
        <v/>
      </c>
      <c r="S4" s="144" t="str">
        <f t="shared" ref="S4:S35" si="6">IF($P4&lt;&gt;"",IF($P4="製程 (P)","鋼鐵製程-使用添加劑",IF($P4="逸散 (F)","廢棄污泥排放源","")),"")</f>
        <v/>
      </c>
      <c r="T4" s="144" t="str">
        <f t="shared" ref="T4:T35" si="7">IF($P4&lt;&gt;"",IF($P4="製程 (P)","鋼鐵製程-金屬進料",IF($P4="逸散 (F)","溶劑、噴霧劑及冷媒排放源","")),"")</f>
        <v/>
      </c>
      <c r="U4" s="144" t="str">
        <f t="shared" ref="U4:U35" si="8">IF($P4&lt;&gt;"",IF($P4="製程 (P)","鋼鐵製程-外售含碳產品(已知CO2排放係數",IF($P4="逸散 (F)","VOCs未經燃燒且含CH4","")),"")</f>
        <v/>
      </c>
      <c r="V4" s="144" t="str">
        <f t="shared" ref="V4:V35" si="9">IF($P4&lt;&gt;"",IF($P4="製程 (P)","鋼鐵製程-使用添加劑(預焙陽極炭塊與煤碳電極",IF($P4="逸散 (F)","已知VOCs濃度","")),"")</f>
        <v/>
      </c>
      <c r="W4" s="144" t="str">
        <f t="shared" ref="W4:W35" si="10">IF($P4&lt;&gt;"",IF($P4="製程 (P)","鋼鐵製程--外售含碳產品(已知含碳率)",IF($P4="逸散 (F)","未知VOCs濃度已知CO2排放係數","")),"")</f>
        <v/>
      </c>
      <c r="X4" s="144" t="str">
        <f t="shared" ref="X4:X35" si="11">IF($P4&lt;&gt;"",IF($P4="製程 (P)","半導體光電製程",IF($P4="逸散 (F)","化糞池排放源","")),"")</f>
        <v/>
      </c>
      <c r="Y4" s="144" t="str">
        <f t="shared" ref="Y4:Y35" si="12">IF($P4&lt;&gt;"",IF($P4="製程 (P)","石灰製程",IF($P4="逸散 (F)","其他","")),"")</f>
        <v/>
      </c>
      <c r="Z4" s="144" t="str">
        <f t="shared" ref="Z4:Z35" si="13">IF($P4&lt;&gt;"",IF($P4="製程 (P)","碳酸鈉製程-碳酸鈉製造",""),"")</f>
        <v/>
      </c>
      <c r="AA4" s="144" t="str">
        <f t="shared" ref="AA4:AA35" si="14">IF($P4&lt;&gt;"",IF($P4="製程 (P)","碳酸鈉製程-碳酸鈉使用",""),"")</f>
        <v/>
      </c>
      <c r="AB4" s="144" t="str">
        <f t="shared" ref="AB4:AB35" si="15">IF($P4&lt;&gt;"",IF($P4="製程 (P)","碳化物鈉製程-碳化矽製造",""),"")</f>
        <v/>
      </c>
      <c r="AC4" s="144" t="str">
        <f t="shared" ref="AC4:AC35" si="16">IF($P4&lt;&gt;"",IF($P4="製程 (P)","碳化物鈉製程-碳化鈣製造",""),"")</f>
        <v/>
      </c>
      <c r="AD4" s="144" t="str">
        <f t="shared" ref="AD4:AD35" si="17">IF($P4&lt;&gt;"",IF($P4="製程 (P)","碳化物鈉製程-碳化鈣使用",""),"")</f>
        <v/>
      </c>
      <c r="AE4" s="144" t="str">
        <f t="shared" ref="AE4:AE35" si="18">IF($P4&lt;&gt;"",IF($P4="製程 (P)","碳酸製程",""),"")</f>
        <v/>
      </c>
      <c r="AF4" s="144" t="str">
        <f t="shared" ref="AF4:AF35" si="19">IF($P4&lt;&gt;"",IF($P4="製程 (P)","已二酸製程",""),"")</f>
        <v/>
      </c>
      <c r="AG4" s="144" t="str">
        <f t="shared" ref="AG4:AG35" si="20">IF($P4&lt;&gt;"",IF($P4="製程 (P)","二氟一氯甲烷",""),"")</f>
        <v/>
      </c>
      <c r="AH4" s="144" t="str">
        <f t="shared" ref="AH4:AH35" si="21">IF($P4&lt;&gt;"",IF($P4="製程 (P)","乙炔-焊接維修製程",""),"")</f>
        <v/>
      </c>
      <c r="AI4" s="144" t="str">
        <f t="shared" ref="AI4:AI35" si="22">IF($P4&lt;&gt;"",IF($P4="製程 (P)","濕式排煙脫硫-石灰石製程",""),"")</f>
        <v/>
      </c>
      <c r="AJ4" s="144" t="str">
        <f t="shared" ref="AJ4:AJ35" si="23">IF($P4&lt;&gt;"",IF($P4="製程 (P)","其他",""),"")</f>
        <v/>
      </c>
      <c r="AK4" s="145"/>
      <c r="AL4" s="146" t="s">
        <v>227</v>
      </c>
      <c r="AM4" s="147" t="s">
        <v>227</v>
      </c>
      <c r="AN4" s="147" t="s">
        <v>227</v>
      </c>
      <c r="AO4" s="147"/>
      <c r="AP4" s="147"/>
      <c r="AQ4" s="148"/>
      <c r="AR4" s="140"/>
      <c r="AS4" s="149" t="s">
        <v>224</v>
      </c>
      <c r="AT4" s="150"/>
      <c r="AU4" s="117" t="str">
        <f t="shared" ref="AU4:AU35" si="24">IF(AL4&lt;&gt;"",AL$3,"")</f>
        <v>CO2</v>
      </c>
      <c r="AV4" s="117" t="str">
        <f t="shared" ref="AV4:AV35" si="25">IF(AM4&lt;&gt;"",AM$3,"")</f>
        <v>CH4</v>
      </c>
      <c r="AW4" s="117" t="str">
        <f t="shared" ref="AW4:AW35" si="26">IF(AN4&lt;&gt;"",AN$3,"")</f>
        <v>N2O</v>
      </c>
      <c r="AX4" s="117" t="str">
        <f t="shared" ref="AX4:AX35" si="27">IF(AO4&lt;&gt;"",AO$3,"")</f>
        <v/>
      </c>
      <c r="AY4" s="117" t="str">
        <f t="shared" ref="AY4:AY35" si="28">IF(AP4&lt;&gt;"",AP$3,"")</f>
        <v/>
      </c>
      <c r="AZ4" s="117" t="str">
        <f t="shared" ref="AZ4:AZ35" si="29">IF(AQ4&lt;&gt;"",AQ$3,"")</f>
        <v/>
      </c>
      <c r="BA4" s="117" t="str">
        <f t="shared" ref="BA4:BA35" si="30">IF(AR4&lt;&gt;"",AR$3,"")</f>
        <v/>
      </c>
      <c r="BB4" s="117" t="str">
        <f t="shared" ref="BB4:BB35" si="31">IF(AL4&lt;&gt;"","a","")</f>
        <v>a</v>
      </c>
      <c r="BC4" s="117" t="str">
        <f t="shared" ref="BC4:BC35" si="32">IF(AM4&lt;&gt;"","b","")</f>
        <v>b</v>
      </c>
      <c r="BD4" s="117" t="str">
        <f t="shared" ref="BD4:BD35" si="33">IF(AN4&lt;&gt;"","c","")</f>
        <v>c</v>
      </c>
      <c r="BE4" s="117" t="str">
        <f t="shared" ref="BE4:BE35" si="34">IF(AO4&lt;&gt;"","d","")</f>
        <v/>
      </c>
      <c r="BF4" s="117" t="str">
        <f t="shared" ref="BF4:BF35" si="35">IF(AP4&lt;&gt;"","e","")</f>
        <v/>
      </c>
      <c r="BG4" s="117" t="str">
        <f t="shared" ref="BG4:BG35" si="36">IF(AQ4&lt;&gt;"","f","")</f>
        <v/>
      </c>
      <c r="BH4" s="117" t="str">
        <f t="shared" ref="BH4:BH35" si="37">IF(AR4&lt;&gt;"","g","")</f>
        <v/>
      </c>
      <c r="BI4" s="116" t="str">
        <f t="shared" ref="BI4:BI35" si="38">BB4&amp;BC4&amp;BD4&amp;BE4&amp;BF4&amp;BG4&amp;BH4</f>
        <v>abc</v>
      </c>
      <c r="BJ4" s="116" t="str">
        <f t="shared" ref="BJ4:BJ35" si="39">IF(BI4="","",VLOOKUP($BI4,$BM$2:$BP$57,2,0))</f>
        <v>CO2</v>
      </c>
      <c r="BK4" s="116" t="str">
        <f t="shared" ref="BK4:BK35" si="40">IF(BI4="","",VLOOKUP($BI4,$BM$2:$BP$57,3,0))</f>
        <v>CH4</v>
      </c>
      <c r="BL4" s="116" t="str">
        <f t="shared" ref="BL4:BL35" si="41">IF(BI4="","",VLOOKUP($BI4,$BM$2:$BP$57,4,0))</f>
        <v>N2O</v>
      </c>
      <c r="BM4" s="118" t="s">
        <v>228</v>
      </c>
      <c r="BN4" s="119" t="s">
        <v>212</v>
      </c>
      <c r="BO4" s="118"/>
      <c r="BP4" s="118"/>
    </row>
    <row r="5" spans="1:68" ht="23.25" customHeight="1">
      <c r="A5" s="151" t="s">
        <v>229</v>
      </c>
      <c r="B5" s="134" t="s">
        <v>219</v>
      </c>
      <c r="C5" s="152" t="str">
        <f>IF(B5&lt;&gt;"",VLOOKUP(B5,附表五!$B$2:$C$1024,2,0),"")</f>
        <v>其他未分類製程</v>
      </c>
      <c r="D5" s="153" t="s">
        <v>230</v>
      </c>
      <c r="E5" s="134" t="s">
        <v>231</v>
      </c>
      <c r="F5" s="154" t="str">
        <f>IF(E5&lt;&gt;"",VLOOKUP(E5,附表六!$B$2:$C$325,2,0),"")</f>
        <v>汽油引擎 　　　</v>
      </c>
      <c r="G5" s="155" t="s">
        <v>222</v>
      </c>
      <c r="H5" s="134" t="s">
        <v>232</v>
      </c>
      <c r="I5" s="139" t="str">
        <f>IF(H5&lt;&gt;"",VLOOKUP(H5,附表七!$B:$C,2,0),"")</f>
        <v>其他汽油</v>
      </c>
      <c r="J5" s="140" t="s">
        <v>224</v>
      </c>
      <c r="K5" s="141" t="s">
        <v>225</v>
      </c>
      <c r="L5" s="142" t="str">
        <f t="shared" si="0"/>
        <v>固定 (E)</v>
      </c>
      <c r="M5" s="142" t="str">
        <f t="shared" si="1"/>
        <v>製程 (P)</v>
      </c>
      <c r="N5" s="142" t="str">
        <f t="shared" si="2"/>
        <v>移動 (T)</v>
      </c>
      <c r="O5" s="142" t="str">
        <f t="shared" si="3"/>
        <v>逸散 (F)</v>
      </c>
      <c r="P5" s="143" t="s">
        <v>226</v>
      </c>
      <c r="Q5" s="144" t="str">
        <f t="shared" si="4"/>
        <v/>
      </c>
      <c r="R5" s="144" t="str">
        <f t="shared" si="5"/>
        <v/>
      </c>
      <c r="S5" s="144" t="str">
        <f t="shared" si="6"/>
        <v/>
      </c>
      <c r="T5" s="144" t="str">
        <f t="shared" si="7"/>
        <v/>
      </c>
      <c r="U5" s="144" t="str">
        <f t="shared" si="8"/>
        <v/>
      </c>
      <c r="V5" s="144" t="str">
        <f t="shared" si="9"/>
        <v/>
      </c>
      <c r="W5" s="144" t="str">
        <f t="shared" si="10"/>
        <v/>
      </c>
      <c r="X5" s="144" t="str">
        <f t="shared" si="11"/>
        <v/>
      </c>
      <c r="Y5" s="144" t="str">
        <f t="shared" si="12"/>
        <v/>
      </c>
      <c r="Z5" s="144" t="str">
        <f t="shared" si="13"/>
        <v/>
      </c>
      <c r="AA5" s="144" t="str">
        <f t="shared" si="14"/>
        <v/>
      </c>
      <c r="AB5" s="144" t="str">
        <f t="shared" si="15"/>
        <v/>
      </c>
      <c r="AC5" s="144" t="str">
        <f t="shared" si="16"/>
        <v/>
      </c>
      <c r="AD5" s="144" t="str">
        <f t="shared" si="17"/>
        <v/>
      </c>
      <c r="AE5" s="144" t="str">
        <f t="shared" si="18"/>
        <v/>
      </c>
      <c r="AF5" s="144" t="str">
        <f t="shared" si="19"/>
        <v/>
      </c>
      <c r="AG5" s="144" t="str">
        <f t="shared" si="20"/>
        <v/>
      </c>
      <c r="AH5" s="144" t="str">
        <f t="shared" si="21"/>
        <v/>
      </c>
      <c r="AI5" s="144" t="str">
        <f t="shared" si="22"/>
        <v/>
      </c>
      <c r="AJ5" s="144" t="str">
        <f t="shared" si="23"/>
        <v/>
      </c>
      <c r="AK5" s="145"/>
      <c r="AL5" s="146" t="s">
        <v>227</v>
      </c>
      <c r="AM5" s="147" t="s">
        <v>227</v>
      </c>
      <c r="AN5" s="147" t="s">
        <v>227</v>
      </c>
      <c r="AO5" s="143"/>
      <c r="AP5" s="143"/>
      <c r="AQ5" s="156"/>
      <c r="AR5" s="145"/>
      <c r="AS5" s="157" t="s">
        <v>224</v>
      </c>
      <c r="AT5" s="158"/>
      <c r="AU5" s="117" t="str">
        <f t="shared" si="24"/>
        <v>CO2</v>
      </c>
      <c r="AV5" s="117" t="str">
        <f t="shared" si="25"/>
        <v>CH4</v>
      </c>
      <c r="AW5" s="117" t="str">
        <f t="shared" si="26"/>
        <v>N2O</v>
      </c>
      <c r="AX5" s="117" t="str">
        <f t="shared" si="27"/>
        <v/>
      </c>
      <c r="AY5" s="117" t="str">
        <f t="shared" si="28"/>
        <v/>
      </c>
      <c r="AZ5" s="117" t="str">
        <f t="shared" si="29"/>
        <v/>
      </c>
      <c r="BA5" s="117" t="str">
        <f t="shared" si="30"/>
        <v/>
      </c>
      <c r="BB5" s="117" t="str">
        <f t="shared" si="31"/>
        <v>a</v>
      </c>
      <c r="BC5" s="117" t="str">
        <f t="shared" si="32"/>
        <v>b</v>
      </c>
      <c r="BD5" s="117" t="str">
        <f t="shared" si="33"/>
        <v>c</v>
      </c>
      <c r="BE5" s="117" t="str">
        <f t="shared" si="34"/>
        <v/>
      </c>
      <c r="BF5" s="117" t="str">
        <f t="shared" si="35"/>
        <v/>
      </c>
      <c r="BG5" s="117" t="str">
        <f t="shared" si="36"/>
        <v/>
      </c>
      <c r="BH5" s="117" t="str">
        <f t="shared" si="37"/>
        <v/>
      </c>
      <c r="BI5" s="116" t="str">
        <f t="shared" si="38"/>
        <v>abc</v>
      </c>
      <c r="BJ5" s="116" t="str">
        <f t="shared" si="39"/>
        <v>CO2</v>
      </c>
      <c r="BK5" s="116" t="str">
        <f t="shared" si="40"/>
        <v>CH4</v>
      </c>
      <c r="BL5" s="116" t="str">
        <f t="shared" si="41"/>
        <v>N2O</v>
      </c>
      <c r="BM5" s="118" t="s">
        <v>233</v>
      </c>
      <c r="BN5" s="119" t="s">
        <v>213</v>
      </c>
      <c r="BO5" s="118"/>
      <c r="BP5" s="118"/>
    </row>
    <row r="6" spans="1:68" ht="63.75">
      <c r="A6" s="151" t="s">
        <v>234</v>
      </c>
      <c r="B6" s="134" t="s">
        <v>235</v>
      </c>
      <c r="C6" s="152" t="str">
        <f>IF(B6&lt;&gt;"",VLOOKUP(B6,附表五!$B$2:$C$1024,2,0),"")</f>
        <v>維修保養程序</v>
      </c>
      <c r="D6" s="153" t="s">
        <v>236</v>
      </c>
      <c r="E6" s="134" t="s">
        <v>237</v>
      </c>
      <c r="F6" s="154" t="str">
        <f>IF(E6&lt;&gt;"",VLOOKUP(E6,附表六!$B$2:$C$325,2,0),"")</f>
        <v>其他切割設施　　　　</v>
      </c>
      <c r="G6" s="155" t="s">
        <v>222</v>
      </c>
      <c r="H6" s="134" t="s">
        <v>238</v>
      </c>
      <c r="I6" s="139" t="str">
        <f>IF(H6&lt;&gt;"",VLOOKUP(H6,附表七!$B:$C,2,0),"")</f>
        <v>乙炔</v>
      </c>
      <c r="J6" s="140" t="s">
        <v>224</v>
      </c>
      <c r="K6" s="141" t="s">
        <v>225</v>
      </c>
      <c r="L6" s="142" t="str">
        <f t="shared" si="0"/>
        <v>固定 (E)</v>
      </c>
      <c r="M6" s="142" t="str">
        <f t="shared" si="1"/>
        <v>製程 (P)</v>
      </c>
      <c r="N6" s="142" t="str">
        <f t="shared" si="2"/>
        <v>移動 (T)</v>
      </c>
      <c r="O6" s="142" t="str">
        <f t="shared" si="3"/>
        <v>逸散 (F)</v>
      </c>
      <c r="P6" s="143" t="s">
        <v>239</v>
      </c>
      <c r="Q6" s="144" t="str">
        <f t="shared" si="4"/>
        <v>水泥製程</v>
      </c>
      <c r="R6" s="144" t="str">
        <f t="shared" si="5"/>
        <v>鋼鐵製程-使用造渣劑</v>
      </c>
      <c r="S6" s="144" t="str">
        <f t="shared" si="6"/>
        <v>鋼鐵製程-使用添加劑</v>
      </c>
      <c r="T6" s="144" t="str">
        <f t="shared" si="7"/>
        <v>鋼鐵製程-金屬進料</v>
      </c>
      <c r="U6" s="144" t="str">
        <f t="shared" si="8"/>
        <v>鋼鐵製程-外售含碳產品(已知CO2排放係數</v>
      </c>
      <c r="V6" s="144" t="str">
        <f t="shared" si="9"/>
        <v>鋼鐵製程-使用添加劑(預焙陽極炭塊與煤碳電極</v>
      </c>
      <c r="W6" s="144" t="str">
        <f t="shared" si="10"/>
        <v>鋼鐵製程--外售含碳產品(已知含碳率)</v>
      </c>
      <c r="X6" s="144" t="str">
        <f t="shared" si="11"/>
        <v>半導體光電製程</v>
      </c>
      <c r="Y6" s="144" t="str">
        <f t="shared" si="12"/>
        <v>石灰製程</v>
      </c>
      <c r="Z6" s="144" t="str">
        <f t="shared" si="13"/>
        <v>碳酸鈉製程-碳酸鈉製造</v>
      </c>
      <c r="AA6" s="144" t="str">
        <f t="shared" si="14"/>
        <v>碳酸鈉製程-碳酸鈉使用</v>
      </c>
      <c r="AB6" s="144" t="str">
        <f t="shared" si="15"/>
        <v>碳化物鈉製程-碳化矽製造</v>
      </c>
      <c r="AC6" s="144" t="str">
        <f t="shared" si="16"/>
        <v>碳化物鈉製程-碳化鈣製造</v>
      </c>
      <c r="AD6" s="144" t="str">
        <f t="shared" si="17"/>
        <v>碳化物鈉製程-碳化鈣使用</v>
      </c>
      <c r="AE6" s="144" t="str">
        <f t="shared" si="18"/>
        <v>碳酸製程</v>
      </c>
      <c r="AF6" s="144" t="str">
        <f t="shared" si="19"/>
        <v>已二酸製程</v>
      </c>
      <c r="AG6" s="144" t="str">
        <f t="shared" si="20"/>
        <v>二氟一氯甲烷</v>
      </c>
      <c r="AH6" s="144" t="str">
        <f t="shared" si="21"/>
        <v>乙炔-焊接維修製程</v>
      </c>
      <c r="AI6" s="144" t="str">
        <f t="shared" si="22"/>
        <v>濕式排煙脫硫-石灰石製程</v>
      </c>
      <c r="AJ6" s="144" t="str">
        <f t="shared" si="23"/>
        <v>其他</v>
      </c>
      <c r="AK6" s="145"/>
      <c r="AL6" s="146" t="s">
        <v>227</v>
      </c>
      <c r="AM6" s="147"/>
      <c r="AN6" s="147"/>
      <c r="AO6" s="143"/>
      <c r="AP6" s="143"/>
      <c r="AQ6" s="156"/>
      <c r="AR6" s="145"/>
      <c r="AS6" s="157" t="s">
        <v>224</v>
      </c>
      <c r="AT6" s="158"/>
      <c r="AU6" s="117" t="str">
        <f t="shared" si="24"/>
        <v>CO2</v>
      </c>
      <c r="AV6" s="117" t="str">
        <f t="shared" si="25"/>
        <v/>
      </c>
      <c r="AW6" s="117" t="str">
        <f t="shared" si="26"/>
        <v/>
      </c>
      <c r="AX6" s="117" t="str">
        <f t="shared" si="27"/>
        <v/>
      </c>
      <c r="AY6" s="117" t="str">
        <f t="shared" si="28"/>
        <v/>
      </c>
      <c r="AZ6" s="117" t="str">
        <f t="shared" si="29"/>
        <v/>
      </c>
      <c r="BA6" s="117" t="str">
        <f t="shared" si="30"/>
        <v/>
      </c>
      <c r="BB6" s="117" t="str">
        <f t="shared" si="31"/>
        <v>a</v>
      </c>
      <c r="BC6" s="117" t="str">
        <f t="shared" si="32"/>
        <v/>
      </c>
      <c r="BD6" s="117" t="str">
        <f t="shared" si="33"/>
        <v/>
      </c>
      <c r="BE6" s="117" t="str">
        <f t="shared" si="34"/>
        <v/>
      </c>
      <c r="BF6" s="117" t="str">
        <f t="shared" si="35"/>
        <v/>
      </c>
      <c r="BG6" s="117" t="str">
        <f t="shared" si="36"/>
        <v/>
      </c>
      <c r="BH6" s="117" t="str">
        <f t="shared" si="37"/>
        <v/>
      </c>
      <c r="BI6" s="116" t="str">
        <f t="shared" si="38"/>
        <v>a</v>
      </c>
      <c r="BJ6" s="116" t="str">
        <f t="shared" si="39"/>
        <v>CO2</v>
      </c>
      <c r="BK6" s="116">
        <f t="shared" si="40"/>
        <v>0</v>
      </c>
      <c r="BL6" s="116">
        <f t="shared" si="41"/>
        <v>0</v>
      </c>
      <c r="BM6" s="118" t="s">
        <v>240</v>
      </c>
      <c r="BN6" s="119" t="s">
        <v>214</v>
      </c>
      <c r="BO6" s="118"/>
      <c r="BP6" s="118"/>
    </row>
    <row r="7" spans="1:68" ht="17.25">
      <c r="A7" s="151" t="s">
        <v>241</v>
      </c>
      <c r="B7" s="134" t="s">
        <v>242</v>
      </c>
      <c r="C7" s="152" t="str">
        <f>IF(B7&lt;&gt;"",VLOOKUP(B7,附表五!$B$2:$C$1024,2,0),"")</f>
        <v>鍋爐發電程序</v>
      </c>
      <c r="D7" s="153" t="s">
        <v>243</v>
      </c>
      <c r="E7" s="134" t="s">
        <v>244</v>
      </c>
      <c r="F7" s="154" t="str">
        <f>IF(E7&lt;&gt;"",VLOOKUP(E7,附表六!$B$2:$C$325,2,0),"")</f>
        <v>燃油鍋爐　　　　　　</v>
      </c>
      <c r="G7" s="155" t="s">
        <v>222</v>
      </c>
      <c r="H7" s="134" t="s">
        <v>245</v>
      </c>
      <c r="I7" s="139" t="str">
        <f>IF(H7&lt;&gt;"",VLOOKUP(H7,附表七!$B:$C,2,0),"")</f>
        <v>４～６號重油</v>
      </c>
      <c r="J7" s="140" t="s">
        <v>224</v>
      </c>
      <c r="K7" s="141" t="s">
        <v>225</v>
      </c>
      <c r="L7" s="142" t="str">
        <f t="shared" si="0"/>
        <v>固定 (E)</v>
      </c>
      <c r="M7" s="142" t="str">
        <f t="shared" si="1"/>
        <v>製程 (P)</v>
      </c>
      <c r="N7" s="142" t="str">
        <f t="shared" si="2"/>
        <v>移動 (T)</v>
      </c>
      <c r="O7" s="142" t="str">
        <f t="shared" si="3"/>
        <v>逸散 (F)</v>
      </c>
      <c r="P7" s="143" t="s">
        <v>226</v>
      </c>
      <c r="Q7" s="144" t="str">
        <f t="shared" si="4"/>
        <v/>
      </c>
      <c r="R7" s="144" t="str">
        <f t="shared" si="5"/>
        <v/>
      </c>
      <c r="S7" s="144" t="str">
        <f t="shared" si="6"/>
        <v/>
      </c>
      <c r="T7" s="144" t="str">
        <f t="shared" si="7"/>
        <v/>
      </c>
      <c r="U7" s="144" t="str">
        <f t="shared" si="8"/>
        <v/>
      </c>
      <c r="V7" s="144" t="str">
        <f t="shared" si="9"/>
        <v/>
      </c>
      <c r="W7" s="144" t="str">
        <f t="shared" si="10"/>
        <v/>
      </c>
      <c r="X7" s="144" t="str">
        <f t="shared" si="11"/>
        <v/>
      </c>
      <c r="Y7" s="144" t="str">
        <f t="shared" si="12"/>
        <v/>
      </c>
      <c r="Z7" s="144" t="str">
        <f t="shared" si="13"/>
        <v/>
      </c>
      <c r="AA7" s="144" t="str">
        <f t="shared" si="14"/>
        <v/>
      </c>
      <c r="AB7" s="144" t="str">
        <f t="shared" si="15"/>
        <v/>
      </c>
      <c r="AC7" s="144" t="str">
        <f t="shared" si="16"/>
        <v/>
      </c>
      <c r="AD7" s="144" t="str">
        <f t="shared" si="17"/>
        <v/>
      </c>
      <c r="AE7" s="144" t="str">
        <f t="shared" si="18"/>
        <v/>
      </c>
      <c r="AF7" s="144" t="str">
        <f t="shared" si="19"/>
        <v/>
      </c>
      <c r="AG7" s="144" t="str">
        <f t="shared" si="20"/>
        <v/>
      </c>
      <c r="AH7" s="144" t="str">
        <f t="shared" si="21"/>
        <v/>
      </c>
      <c r="AI7" s="144" t="str">
        <f t="shared" si="22"/>
        <v/>
      </c>
      <c r="AJ7" s="144" t="str">
        <f t="shared" si="23"/>
        <v/>
      </c>
      <c r="AK7" s="145"/>
      <c r="AL7" s="146" t="s">
        <v>227</v>
      </c>
      <c r="AM7" s="147" t="s">
        <v>227</v>
      </c>
      <c r="AN7" s="147" t="s">
        <v>227</v>
      </c>
      <c r="AO7" s="143"/>
      <c r="AP7" s="143"/>
      <c r="AQ7" s="156"/>
      <c r="AR7" s="145"/>
      <c r="AS7" s="157" t="s">
        <v>224</v>
      </c>
      <c r="AT7" s="158"/>
      <c r="AU7" s="117" t="str">
        <f t="shared" si="24"/>
        <v>CO2</v>
      </c>
      <c r="AV7" s="117" t="str">
        <f t="shared" si="25"/>
        <v>CH4</v>
      </c>
      <c r="AW7" s="117" t="str">
        <f t="shared" si="26"/>
        <v>N2O</v>
      </c>
      <c r="AX7" s="117" t="str">
        <f t="shared" si="27"/>
        <v/>
      </c>
      <c r="AY7" s="117" t="str">
        <f t="shared" si="28"/>
        <v/>
      </c>
      <c r="AZ7" s="117" t="str">
        <f t="shared" si="29"/>
        <v/>
      </c>
      <c r="BA7" s="117" t="str">
        <f t="shared" si="30"/>
        <v/>
      </c>
      <c r="BB7" s="117" t="str">
        <f t="shared" si="31"/>
        <v>a</v>
      </c>
      <c r="BC7" s="117" t="str">
        <f t="shared" si="32"/>
        <v>b</v>
      </c>
      <c r="BD7" s="117" t="str">
        <f t="shared" si="33"/>
        <v>c</v>
      </c>
      <c r="BE7" s="117" t="str">
        <f t="shared" si="34"/>
        <v/>
      </c>
      <c r="BF7" s="117" t="str">
        <f t="shared" si="35"/>
        <v/>
      </c>
      <c r="BG7" s="117" t="str">
        <f t="shared" si="36"/>
        <v/>
      </c>
      <c r="BH7" s="117" t="str">
        <f t="shared" si="37"/>
        <v/>
      </c>
      <c r="BI7" s="116" t="str">
        <f t="shared" si="38"/>
        <v>abc</v>
      </c>
      <c r="BJ7" s="116" t="str">
        <f t="shared" si="39"/>
        <v>CO2</v>
      </c>
      <c r="BK7" s="116" t="str">
        <f t="shared" si="40"/>
        <v>CH4</v>
      </c>
      <c r="BL7" s="116" t="str">
        <f t="shared" si="41"/>
        <v>N2O</v>
      </c>
      <c r="BM7" s="118" t="s">
        <v>246</v>
      </c>
      <c r="BN7" s="119" t="s">
        <v>247</v>
      </c>
      <c r="BO7" s="118"/>
      <c r="BP7" s="118"/>
    </row>
    <row r="8" spans="1:68" ht="17.25">
      <c r="A8" s="151" t="s">
        <v>248</v>
      </c>
      <c r="B8" s="134" t="s">
        <v>242</v>
      </c>
      <c r="C8" s="152" t="str">
        <f>IF(B8&lt;&gt;"",VLOOKUP(B8,附表五!$B$2:$C$1024,2,0),"")</f>
        <v>鍋爐發電程序</v>
      </c>
      <c r="D8" s="153" t="s">
        <v>249</v>
      </c>
      <c r="E8" s="134" t="s">
        <v>250</v>
      </c>
      <c r="F8" s="154" t="str">
        <f>IF(E8&lt;&gt;"",VLOOKUP(E8,附表六!$B$2:$C$325,2,0),"")</f>
        <v>燃氣鍋爐　　　　　 　</v>
      </c>
      <c r="G8" s="155" t="s">
        <v>222</v>
      </c>
      <c r="H8" s="134" t="s">
        <v>251</v>
      </c>
      <c r="I8" s="139" t="str">
        <f>IF(H8&lt;&gt;"",VLOOKUP(H8,附表七!$B:$C,2,0),"")</f>
        <v>天然氣</v>
      </c>
      <c r="J8" s="140" t="s">
        <v>224</v>
      </c>
      <c r="K8" s="141" t="s">
        <v>225</v>
      </c>
      <c r="L8" s="142" t="str">
        <f t="shared" si="0"/>
        <v>固定 (E)</v>
      </c>
      <c r="M8" s="142" t="str">
        <f t="shared" si="1"/>
        <v>製程 (P)</v>
      </c>
      <c r="N8" s="142" t="str">
        <f t="shared" si="2"/>
        <v>移動 (T)</v>
      </c>
      <c r="O8" s="142" t="str">
        <f t="shared" si="3"/>
        <v>逸散 (F)</v>
      </c>
      <c r="P8" s="143" t="s">
        <v>226</v>
      </c>
      <c r="Q8" s="144" t="str">
        <f t="shared" si="4"/>
        <v/>
      </c>
      <c r="R8" s="144" t="str">
        <f t="shared" si="5"/>
        <v/>
      </c>
      <c r="S8" s="144" t="str">
        <f t="shared" si="6"/>
        <v/>
      </c>
      <c r="T8" s="144" t="str">
        <f t="shared" si="7"/>
        <v/>
      </c>
      <c r="U8" s="144" t="str">
        <f t="shared" si="8"/>
        <v/>
      </c>
      <c r="V8" s="144" t="str">
        <f t="shared" si="9"/>
        <v/>
      </c>
      <c r="W8" s="144" t="str">
        <f t="shared" si="10"/>
        <v/>
      </c>
      <c r="X8" s="144" t="str">
        <f t="shared" si="11"/>
        <v/>
      </c>
      <c r="Y8" s="144" t="str">
        <f t="shared" si="12"/>
        <v/>
      </c>
      <c r="Z8" s="144" t="str">
        <f t="shared" si="13"/>
        <v/>
      </c>
      <c r="AA8" s="144" t="str">
        <f t="shared" si="14"/>
        <v/>
      </c>
      <c r="AB8" s="144" t="str">
        <f t="shared" si="15"/>
        <v/>
      </c>
      <c r="AC8" s="144" t="str">
        <f t="shared" si="16"/>
        <v/>
      </c>
      <c r="AD8" s="144" t="str">
        <f t="shared" si="17"/>
        <v/>
      </c>
      <c r="AE8" s="144" t="str">
        <f t="shared" si="18"/>
        <v/>
      </c>
      <c r="AF8" s="144" t="str">
        <f t="shared" si="19"/>
        <v/>
      </c>
      <c r="AG8" s="144" t="str">
        <f t="shared" si="20"/>
        <v/>
      </c>
      <c r="AH8" s="144" t="str">
        <f t="shared" si="21"/>
        <v/>
      </c>
      <c r="AI8" s="144" t="str">
        <f t="shared" si="22"/>
        <v/>
      </c>
      <c r="AJ8" s="144" t="str">
        <f t="shared" si="23"/>
        <v/>
      </c>
      <c r="AK8" s="145"/>
      <c r="AL8" s="146" t="s">
        <v>227</v>
      </c>
      <c r="AM8" s="147" t="s">
        <v>227</v>
      </c>
      <c r="AN8" s="147" t="s">
        <v>227</v>
      </c>
      <c r="AO8" s="143"/>
      <c r="AP8" s="143"/>
      <c r="AQ8" s="156"/>
      <c r="AR8" s="145"/>
      <c r="AS8" s="157" t="s">
        <v>224</v>
      </c>
      <c r="AT8" s="158"/>
      <c r="AU8" s="117" t="str">
        <f t="shared" si="24"/>
        <v>CO2</v>
      </c>
      <c r="AV8" s="117" t="str">
        <f t="shared" si="25"/>
        <v>CH4</v>
      </c>
      <c r="AW8" s="117" t="str">
        <f t="shared" si="26"/>
        <v>N2O</v>
      </c>
      <c r="AX8" s="117" t="str">
        <f t="shared" si="27"/>
        <v/>
      </c>
      <c r="AY8" s="117" t="str">
        <f t="shared" si="28"/>
        <v/>
      </c>
      <c r="AZ8" s="117" t="str">
        <f t="shared" si="29"/>
        <v/>
      </c>
      <c r="BA8" s="117" t="str">
        <f t="shared" si="30"/>
        <v/>
      </c>
      <c r="BB8" s="117" t="str">
        <f t="shared" si="31"/>
        <v>a</v>
      </c>
      <c r="BC8" s="117" t="str">
        <f t="shared" si="32"/>
        <v>b</v>
      </c>
      <c r="BD8" s="117" t="str">
        <f t="shared" si="33"/>
        <v>c</v>
      </c>
      <c r="BE8" s="117" t="str">
        <f t="shared" si="34"/>
        <v/>
      </c>
      <c r="BF8" s="117" t="str">
        <f t="shared" si="35"/>
        <v/>
      </c>
      <c r="BG8" s="117" t="str">
        <f t="shared" si="36"/>
        <v/>
      </c>
      <c r="BH8" s="117" t="str">
        <f t="shared" si="37"/>
        <v/>
      </c>
      <c r="BI8" s="116" t="str">
        <f t="shared" si="38"/>
        <v>abc</v>
      </c>
      <c r="BJ8" s="116" t="str">
        <f t="shared" si="39"/>
        <v>CO2</v>
      </c>
      <c r="BK8" s="116" t="str">
        <f t="shared" si="40"/>
        <v>CH4</v>
      </c>
      <c r="BL8" s="116" t="str">
        <f t="shared" si="41"/>
        <v>N2O</v>
      </c>
      <c r="BM8" s="118" t="s">
        <v>252</v>
      </c>
      <c r="BN8" s="119" t="s">
        <v>253</v>
      </c>
      <c r="BO8" s="118"/>
      <c r="BP8" s="118"/>
    </row>
    <row r="9" spans="1:68" ht="17.25">
      <c r="A9" s="151" t="s">
        <v>254</v>
      </c>
      <c r="B9" s="134" t="s">
        <v>255</v>
      </c>
      <c r="C9" s="152" t="str">
        <f>IF(B9&lt;&gt;"",VLOOKUP(B9,附表五!$B$2:$C$1024,2,0),"")</f>
        <v>交通運輸活動</v>
      </c>
      <c r="D9" s="153" t="s">
        <v>256</v>
      </c>
      <c r="E9" s="134" t="s">
        <v>231</v>
      </c>
      <c r="F9" s="154" t="str">
        <f>IF(E9&lt;&gt;"",VLOOKUP(E9,附表六!$B$2:$C$325,2,0),"")</f>
        <v>汽油引擎 　　　</v>
      </c>
      <c r="G9" s="155" t="s">
        <v>222</v>
      </c>
      <c r="H9" s="134" t="s">
        <v>257</v>
      </c>
      <c r="I9" s="139" t="str">
        <f>IF(H9&lt;&gt;"",VLOOKUP(H9,附表七!$B:$C,2,0),"")</f>
        <v>車用汽油</v>
      </c>
      <c r="J9" s="140" t="s">
        <v>224</v>
      </c>
      <c r="K9" s="141" t="s">
        <v>225</v>
      </c>
      <c r="L9" s="142" t="str">
        <f t="shared" si="0"/>
        <v>固定 (E)</v>
      </c>
      <c r="M9" s="142" t="str">
        <f t="shared" si="1"/>
        <v>製程 (P)</v>
      </c>
      <c r="N9" s="142" t="str">
        <f t="shared" si="2"/>
        <v>移動 (T)</v>
      </c>
      <c r="O9" s="142" t="str">
        <f t="shared" si="3"/>
        <v>逸散 (F)</v>
      </c>
      <c r="P9" s="143" t="s">
        <v>258</v>
      </c>
      <c r="Q9" s="144" t="str">
        <f t="shared" si="4"/>
        <v/>
      </c>
      <c r="R9" s="144" t="str">
        <f t="shared" si="5"/>
        <v/>
      </c>
      <c r="S9" s="144" t="str">
        <f t="shared" si="6"/>
        <v/>
      </c>
      <c r="T9" s="144" t="str">
        <f t="shared" si="7"/>
        <v/>
      </c>
      <c r="U9" s="144" t="str">
        <f t="shared" si="8"/>
        <v/>
      </c>
      <c r="V9" s="144" t="str">
        <f t="shared" si="9"/>
        <v/>
      </c>
      <c r="W9" s="144" t="str">
        <f t="shared" si="10"/>
        <v/>
      </c>
      <c r="X9" s="144" t="str">
        <f t="shared" si="11"/>
        <v/>
      </c>
      <c r="Y9" s="144" t="str">
        <f t="shared" si="12"/>
        <v/>
      </c>
      <c r="Z9" s="144" t="str">
        <f t="shared" si="13"/>
        <v/>
      </c>
      <c r="AA9" s="144" t="str">
        <f t="shared" si="14"/>
        <v/>
      </c>
      <c r="AB9" s="144" t="str">
        <f t="shared" si="15"/>
        <v/>
      </c>
      <c r="AC9" s="144" t="str">
        <f t="shared" si="16"/>
        <v/>
      </c>
      <c r="AD9" s="144" t="str">
        <f t="shared" si="17"/>
        <v/>
      </c>
      <c r="AE9" s="144" t="str">
        <f t="shared" si="18"/>
        <v/>
      </c>
      <c r="AF9" s="144" t="str">
        <f t="shared" si="19"/>
        <v/>
      </c>
      <c r="AG9" s="144" t="str">
        <f t="shared" si="20"/>
        <v/>
      </c>
      <c r="AH9" s="144" t="str">
        <f t="shared" si="21"/>
        <v/>
      </c>
      <c r="AI9" s="144" t="str">
        <f t="shared" si="22"/>
        <v/>
      </c>
      <c r="AJ9" s="144" t="str">
        <f t="shared" si="23"/>
        <v/>
      </c>
      <c r="AK9" s="145"/>
      <c r="AL9" s="146" t="s">
        <v>227</v>
      </c>
      <c r="AM9" s="147" t="s">
        <v>227</v>
      </c>
      <c r="AN9" s="147" t="s">
        <v>227</v>
      </c>
      <c r="AO9" s="143"/>
      <c r="AP9" s="143"/>
      <c r="AQ9" s="156"/>
      <c r="AR9" s="145"/>
      <c r="AS9" s="157" t="s">
        <v>224</v>
      </c>
      <c r="AT9" s="158"/>
      <c r="AU9" s="117" t="str">
        <f t="shared" si="24"/>
        <v>CO2</v>
      </c>
      <c r="AV9" s="117" t="str">
        <f t="shared" si="25"/>
        <v>CH4</v>
      </c>
      <c r="AW9" s="117" t="str">
        <f t="shared" si="26"/>
        <v>N2O</v>
      </c>
      <c r="AX9" s="117" t="str">
        <f t="shared" si="27"/>
        <v/>
      </c>
      <c r="AY9" s="117" t="str">
        <f t="shared" si="28"/>
        <v/>
      </c>
      <c r="AZ9" s="117" t="str">
        <f t="shared" si="29"/>
        <v/>
      </c>
      <c r="BA9" s="117" t="str">
        <f t="shared" si="30"/>
        <v/>
      </c>
      <c r="BB9" s="117" t="str">
        <f t="shared" si="31"/>
        <v>a</v>
      </c>
      <c r="BC9" s="117" t="str">
        <f t="shared" si="32"/>
        <v>b</v>
      </c>
      <c r="BD9" s="117" t="str">
        <f t="shared" si="33"/>
        <v>c</v>
      </c>
      <c r="BE9" s="117" t="str">
        <f t="shared" si="34"/>
        <v/>
      </c>
      <c r="BF9" s="117" t="str">
        <f t="shared" si="35"/>
        <v/>
      </c>
      <c r="BG9" s="117" t="str">
        <f t="shared" si="36"/>
        <v/>
      </c>
      <c r="BH9" s="117" t="str">
        <f t="shared" si="37"/>
        <v/>
      </c>
      <c r="BI9" s="116" t="str">
        <f t="shared" si="38"/>
        <v>abc</v>
      </c>
      <c r="BJ9" s="116" t="str">
        <f t="shared" si="39"/>
        <v>CO2</v>
      </c>
      <c r="BK9" s="116" t="str">
        <f t="shared" si="40"/>
        <v>CH4</v>
      </c>
      <c r="BL9" s="116" t="str">
        <f t="shared" si="41"/>
        <v>N2O</v>
      </c>
      <c r="BM9" s="118" t="s">
        <v>259</v>
      </c>
      <c r="BN9" s="119" t="s">
        <v>197</v>
      </c>
      <c r="BO9" s="119" t="s">
        <v>211</v>
      </c>
      <c r="BP9" s="118"/>
    </row>
    <row r="10" spans="1:68" ht="17.25">
      <c r="A10" s="151" t="s">
        <v>254</v>
      </c>
      <c r="B10" s="134" t="s">
        <v>255</v>
      </c>
      <c r="C10" s="152" t="str">
        <f>IF(B10&lt;&gt;"",VLOOKUP(B10,附表五!$B$2:$C$1024,2,0),"")</f>
        <v>交通運輸活動</v>
      </c>
      <c r="D10" s="153" t="s">
        <v>260</v>
      </c>
      <c r="E10" s="134" t="s">
        <v>231</v>
      </c>
      <c r="F10" s="154" t="str">
        <f>IF(E10&lt;&gt;"",VLOOKUP(E10,附表六!$B$2:$C$325,2,0),"")</f>
        <v>汽油引擎 　　　</v>
      </c>
      <c r="G10" s="155" t="s">
        <v>222</v>
      </c>
      <c r="H10" s="134" t="s">
        <v>257</v>
      </c>
      <c r="I10" s="139" t="str">
        <f>IF(H10&lt;&gt;"",VLOOKUP(H10,附表七!$B:$C,2,0),"")</f>
        <v>車用汽油</v>
      </c>
      <c r="J10" s="140" t="s">
        <v>224</v>
      </c>
      <c r="K10" s="141" t="s">
        <v>225</v>
      </c>
      <c r="L10" s="142" t="str">
        <f t="shared" si="0"/>
        <v>固定 (E)</v>
      </c>
      <c r="M10" s="142" t="str">
        <f t="shared" si="1"/>
        <v>製程 (P)</v>
      </c>
      <c r="N10" s="142" t="str">
        <f t="shared" si="2"/>
        <v>移動 (T)</v>
      </c>
      <c r="O10" s="142" t="str">
        <f t="shared" si="3"/>
        <v>逸散 (F)</v>
      </c>
      <c r="P10" s="143" t="s">
        <v>258</v>
      </c>
      <c r="Q10" s="144" t="str">
        <f t="shared" si="4"/>
        <v/>
      </c>
      <c r="R10" s="144" t="str">
        <f t="shared" si="5"/>
        <v/>
      </c>
      <c r="S10" s="144" t="str">
        <f t="shared" si="6"/>
        <v/>
      </c>
      <c r="T10" s="144" t="str">
        <f t="shared" si="7"/>
        <v/>
      </c>
      <c r="U10" s="144" t="str">
        <f t="shared" si="8"/>
        <v/>
      </c>
      <c r="V10" s="144" t="str">
        <f t="shared" si="9"/>
        <v/>
      </c>
      <c r="W10" s="144" t="str">
        <f t="shared" si="10"/>
        <v/>
      </c>
      <c r="X10" s="144" t="str">
        <f t="shared" si="11"/>
        <v/>
      </c>
      <c r="Y10" s="144" t="str">
        <f t="shared" si="12"/>
        <v/>
      </c>
      <c r="Z10" s="144" t="str">
        <f t="shared" si="13"/>
        <v/>
      </c>
      <c r="AA10" s="144" t="str">
        <f t="shared" si="14"/>
        <v/>
      </c>
      <c r="AB10" s="144" t="str">
        <f t="shared" si="15"/>
        <v/>
      </c>
      <c r="AC10" s="144" t="str">
        <f t="shared" si="16"/>
        <v/>
      </c>
      <c r="AD10" s="144" t="str">
        <f t="shared" si="17"/>
        <v/>
      </c>
      <c r="AE10" s="144" t="str">
        <f t="shared" si="18"/>
        <v/>
      </c>
      <c r="AF10" s="144" t="str">
        <f t="shared" si="19"/>
        <v/>
      </c>
      <c r="AG10" s="144" t="str">
        <f t="shared" si="20"/>
        <v/>
      </c>
      <c r="AH10" s="144" t="str">
        <f t="shared" si="21"/>
        <v/>
      </c>
      <c r="AI10" s="144" t="str">
        <f t="shared" si="22"/>
        <v/>
      </c>
      <c r="AJ10" s="144" t="str">
        <f t="shared" si="23"/>
        <v/>
      </c>
      <c r="AK10" s="145"/>
      <c r="AL10" s="146" t="s">
        <v>227</v>
      </c>
      <c r="AM10" s="147" t="s">
        <v>227</v>
      </c>
      <c r="AN10" s="147" t="s">
        <v>227</v>
      </c>
      <c r="AO10" s="143"/>
      <c r="AP10" s="143"/>
      <c r="AQ10" s="156"/>
      <c r="AR10" s="145"/>
      <c r="AS10" s="157" t="s">
        <v>224</v>
      </c>
      <c r="AT10" s="158"/>
      <c r="AU10" s="117" t="str">
        <f t="shared" si="24"/>
        <v>CO2</v>
      </c>
      <c r="AV10" s="117" t="str">
        <f t="shared" si="25"/>
        <v>CH4</v>
      </c>
      <c r="AW10" s="117" t="str">
        <f t="shared" si="26"/>
        <v>N2O</v>
      </c>
      <c r="AX10" s="117" t="str">
        <f t="shared" si="27"/>
        <v/>
      </c>
      <c r="AY10" s="117" t="str">
        <f t="shared" si="28"/>
        <v/>
      </c>
      <c r="AZ10" s="117" t="str">
        <f t="shared" si="29"/>
        <v/>
      </c>
      <c r="BA10" s="117" t="str">
        <f t="shared" si="30"/>
        <v/>
      </c>
      <c r="BB10" s="117" t="str">
        <f t="shared" si="31"/>
        <v>a</v>
      </c>
      <c r="BC10" s="117" t="str">
        <f t="shared" si="32"/>
        <v>b</v>
      </c>
      <c r="BD10" s="117" t="str">
        <f t="shared" si="33"/>
        <v>c</v>
      </c>
      <c r="BE10" s="117" t="str">
        <f t="shared" si="34"/>
        <v/>
      </c>
      <c r="BF10" s="117" t="str">
        <f t="shared" si="35"/>
        <v/>
      </c>
      <c r="BG10" s="117" t="str">
        <f t="shared" si="36"/>
        <v/>
      </c>
      <c r="BH10" s="117" t="str">
        <f t="shared" si="37"/>
        <v/>
      </c>
      <c r="BI10" s="116" t="str">
        <f t="shared" si="38"/>
        <v>abc</v>
      </c>
      <c r="BJ10" s="116" t="str">
        <f t="shared" si="39"/>
        <v>CO2</v>
      </c>
      <c r="BK10" s="116" t="str">
        <f t="shared" si="40"/>
        <v>CH4</v>
      </c>
      <c r="BL10" s="116" t="str">
        <f t="shared" si="41"/>
        <v>N2O</v>
      </c>
      <c r="BM10" s="118" t="s">
        <v>261</v>
      </c>
      <c r="BN10" s="119" t="s">
        <v>197</v>
      </c>
      <c r="BO10" s="119" t="s">
        <v>212</v>
      </c>
      <c r="BP10" s="118"/>
    </row>
    <row r="11" spans="1:68" ht="19.5" customHeight="1">
      <c r="A11" s="151" t="s">
        <v>234</v>
      </c>
      <c r="B11" s="134" t="s">
        <v>262</v>
      </c>
      <c r="C11" s="152" t="str">
        <f>IF(B11&lt;&gt;"",VLOOKUP(B11,附表五!$B$2:$C$1024,2,0),"")</f>
        <v>消防活動</v>
      </c>
      <c r="D11" s="153" t="s">
        <v>263</v>
      </c>
      <c r="E11" s="134" t="s">
        <v>264</v>
      </c>
      <c r="F11" s="154" t="str">
        <f>IF(E11&lt;&gt;"",VLOOKUP(E11,附表六!$B$2:$C$325,2,0),"")</f>
        <v>消防設施</v>
      </c>
      <c r="G11" s="155" t="s">
        <v>222</v>
      </c>
      <c r="H11" s="134" t="s">
        <v>265</v>
      </c>
      <c r="I11" s="139" t="str">
        <f>IF(H11&lt;&gt;"",VLOOKUP(H11,附表七!$B:$C,2,0),"")</f>
        <v>二氧化碳</v>
      </c>
      <c r="J11" s="140" t="s">
        <v>224</v>
      </c>
      <c r="K11" s="141" t="s">
        <v>225</v>
      </c>
      <c r="L11" s="142" t="str">
        <f t="shared" si="0"/>
        <v>固定 (E)</v>
      </c>
      <c r="M11" s="142" t="str">
        <f t="shared" si="1"/>
        <v>製程 (P)</v>
      </c>
      <c r="N11" s="142" t="str">
        <f t="shared" si="2"/>
        <v>移動 (T)</v>
      </c>
      <c r="O11" s="142" t="str">
        <f t="shared" si="3"/>
        <v>逸散 (F)</v>
      </c>
      <c r="P11" s="143" t="s">
        <v>266</v>
      </c>
      <c r="Q11" s="144" t="str">
        <f t="shared" si="4"/>
        <v>廢棄物排放源</v>
      </c>
      <c r="R11" s="144" t="str">
        <f t="shared" si="5"/>
        <v>廢水排放源</v>
      </c>
      <c r="S11" s="144" t="str">
        <f t="shared" si="6"/>
        <v>廢棄污泥排放源</v>
      </c>
      <c r="T11" s="144" t="str">
        <f t="shared" si="7"/>
        <v>溶劑、噴霧劑及冷媒排放源</v>
      </c>
      <c r="U11" s="144" t="str">
        <f t="shared" si="8"/>
        <v>VOCs未經燃燒且含CH4</v>
      </c>
      <c r="V11" s="144" t="str">
        <f t="shared" si="9"/>
        <v>已知VOCs濃度</v>
      </c>
      <c r="W11" s="144" t="str">
        <f t="shared" si="10"/>
        <v>未知VOCs濃度已知CO2排放係數</v>
      </c>
      <c r="X11" s="144" t="str">
        <f t="shared" si="11"/>
        <v>化糞池排放源</v>
      </c>
      <c r="Y11" s="144" t="str">
        <f t="shared" si="12"/>
        <v>其他</v>
      </c>
      <c r="Z11" s="144" t="str">
        <f t="shared" si="13"/>
        <v/>
      </c>
      <c r="AA11" s="144" t="str">
        <f t="shared" si="14"/>
        <v/>
      </c>
      <c r="AB11" s="144" t="str">
        <f t="shared" si="15"/>
        <v/>
      </c>
      <c r="AC11" s="144" t="str">
        <f t="shared" si="16"/>
        <v/>
      </c>
      <c r="AD11" s="144" t="str">
        <f t="shared" si="17"/>
        <v/>
      </c>
      <c r="AE11" s="144" t="str">
        <f t="shared" si="18"/>
        <v/>
      </c>
      <c r="AF11" s="144" t="str">
        <f t="shared" si="19"/>
        <v/>
      </c>
      <c r="AG11" s="144" t="str">
        <f t="shared" si="20"/>
        <v/>
      </c>
      <c r="AH11" s="144" t="str">
        <f t="shared" si="21"/>
        <v/>
      </c>
      <c r="AI11" s="144" t="str">
        <f t="shared" si="22"/>
        <v/>
      </c>
      <c r="AJ11" s="144" t="str">
        <f t="shared" si="23"/>
        <v/>
      </c>
      <c r="AK11" s="145"/>
      <c r="AL11" s="146" t="s">
        <v>227</v>
      </c>
      <c r="AM11" s="147"/>
      <c r="AN11" s="147"/>
      <c r="AO11" s="143"/>
      <c r="AP11" s="143"/>
      <c r="AQ11" s="156"/>
      <c r="AR11" s="145"/>
      <c r="AS11" s="157" t="s">
        <v>224</v>
      </c>
      <c r="AT11" s="158"/>
      <c r="AU11" s="117" t="str">
        <f t="shared" si="24"/>
        <v>CO2</v>
      </c>
      <c r="AV11" s="117" t="str">
        <f t="shared" si="25"/>
        <v/>
      </c>
      <c r="AW11" s="117" t="str">
        <f t="shared" si="26"/>
        <v/>
      </c>
      <c r="AX11" s="117" t="str">
        <f t="shared" si="27"/>
        <v/>
      </c>
      <c r="AY11" s="117" t="str">
        <f t="shared" si="28"/>
        <v/>
      </c>
      <c r="AZ11" s="117" t="str">
        <f t="shared" si="29"/>
        <v/>
      </c>
      <c r="BA11" s="117" t="str">
        <f t="shared" si="30"/>
        <v/>
      </c>
      <c r="BB11" s="117" t="str">
        <f t="shared" si="31"/>
        <v>a</v>
      </c>
      <c r="BC11" s="117" t="str">
        <f t="shared" si="32"/>
        <v/>
      </c>
      <c r="BD11" s="117" t="str">
        <f t="shared" si="33"/>
        <v/>
      </c>
      <c r="BE11" s="117" t="str">
        <f t="shared" si="34"/>
        <v/>
      </c>
      <c r="BF11" s="117" t="str">
        <f t="shared" si="35"/>
        <v/>
      </c>
      <c r="BG11" s="117" t="str">
        <f t="shared" si="36"/>
        <v/>
      </c>
      <c r="BH11" s="117" t="str">
        <f t="shared" si="37"/>
        <v/>
      </c>
      <c r="BI11" s="116" t="str">
        <f t="shared" si="38"/>
        <v>a</v>
      </c>
      <c r="BJ11" s="116" t="str">
        <f t="shared" si="39"/>
        <v>CO2</v>
      </c>
      <c r="BK11" s="116">
        <f t="shared" si="40"/>
        <v>0</v>
      </c>
      <c r="BL11" s="116">
        <f t="shared" si="41"/>
        <v>0</v>
      </c>
      <c r="BM11" s="118" t="s">
        <v>267</v>
      </c>
      <c r="BN11" s="119" t="s">
        <v>197</v>
      </c>
      <c r="BO11" s="119" t="s">
        <v>213</v>
      </c>
      <c r="BP11" s="118"/>
    </row>
    <row r="12" spans="1:68" ht="19.5" customHeight="1">
      <c r="A12" s="151" t="s">
        <v>268</v>
      </c>
      <c r="B12" s="134" t="s">
        <v>269</v>
      </c>
      <c r="C12" s="152" t="str">
        <f>IF(B12&lt;&gt;"",VLOOKUP(B12,附表五!$B$2:$C$1024,2,0),"")</f>
        <v>其他廢水處理程序</v>
      </c>
      <c r="D12" s="153" t="s">
        <v>263</v>
      </c>
      <c r="E12" s="134" t="s">
        <v>270</v>
      </c>
      <c r="F12" s="154" t="str">
        <f>IF(E12&lt;&gt;"",VLOOKUP(E12,附表六!$B$2:$C$325,2,0),"")</f>
        <v>化糞池</v>
      </c>
      <c r="G12" s="155" t="s">
        <v>222</v>
      </c>
      <c r="H12" s="134" t="s">
        <v>271</v>
      </c>
      <c r="I12" s="139" t="str">
        <f>IF(H12&lt;&gt;"",VLOOKUP(H12,附表七!$B:$C,2,0),"")</f>
        <v>廢水處理(BOD)</v>
      </c>
      <c r="J12" s="140" t="s">
        <v>224</v>
      </c>
      <c r="K12" s="141" t="s">
        <v>225</v>
      </c>
      <c r="L12" s="142" t="str">
        <f t="shared" si="0"/>
        <v>固定 (E)</v>
      </c>
      <c r="M12" s="142" t="str">
        <f t="shared" si="1"/>
        <v>製程 (P)</v>
      </c>
      <c r="N12" s="142" t="str">
        <f t="shared" si="2"/>
        <v>移動 (T)</v>
      </c>
      <c r="O12" s="142" t="str">
        <f t="shared" si="3"/>
        <v>逸散 (F)</v>
      </c>
      <c r="P12" s="143" t="s">
        <v>266</v>
      </c>
      <c r="Q12" s="144" t="str">
        <f t="shared" si="4"/>
        <v>廢棄物排放源</v>
      </c>
      <c r="R12" s="144" t="str">
        <f t="shared" si="5"/>
        <v>廢水排放源</v>
      </c>
      <c r="S12" s="144" t="str">
        <f t="shared" si="6"/>
        <v>廢棄污泥排放源</v>
      </c>
      <c r="T12" s="144" t="str">
        <f t="shared" si="7"/>
        <v>溶劑、噴霧劑及冷媒排放源</v>
      </c>
      <c r="U12" s="144" t="str">
        <f t="shared" si="8"/>
        <v>VOCs未經燃燒且含CH4</v>
      </c>
      <c r="V12" s="144" t="str">
        <f t="shared" si="9"/>
        <v>已知VOCs濃度</v>
      </c>
      <c r="W12" s="144" t="str">
        <f t="shared" si="10"/>
        <v>未知VOCs濃度已知CO2排放係數</v>
      </c>
      <c r="X12" s="144" t="str">
        <f t="shared" si="11"/>
        <v>化糞池排放源</v>
      </c>
      <c r="Y12" s="144" t="str">
        <f t="shared" si="12"/>
        <v>其他</v>
      </c>
      <c r="Z12" s="144" t="str">
        <f t="shared" si="13"/>
        <v/>
      </c>
      <c r="AA12" s="144" t="str">
        <f t="shared" si="14"/>
        <v/>
      </c>
      <c r="AB12" s="144" t="str">
        <f t="shared" si="15"/>
        <v/>
      </c>
      <c r="AC12" s="144" t="str">
        <f t="shared" si="16"/>
        <v/>
      </c>
      <c r="AD12" s="144" t="str">
        <f t="shared" si="17"/>
        <v/>
      </c>
      <c r="AE12" s="144" t="str">
        <f t="shared" si="18"/>
        <v/>
      </c>
      <c r="AF12" s="144" t="str">
        <f t="shared" si="19"/>
        <v/>
      </c>
      <c r="AG12" s="144" t="str">
        <f t="shared" si="20"/>
        <v/>
      </c>
      <c r="AH12" s="144" t="str">
        <f t="shared" si="21"/>
        <v/>
      </c>
      <c r="AI12" s="144" t="str">
        <f t="shared" si="22"/>
        <v/>
      </c>
      <c r="AJ12" s="144" t="str">
        <f t="shared" si="23"/>
        <v/>
      </c>
      <c r="AK12" s="145"/>
      <c r="AL12" s="146"/>
      <c r="AM12" s="147" t="s">
        <v>227</v>
      </c>
      <c r="AN12" s="147"/>
      <c r="AO12" s="143"/>
      <c r="AP12" s="143"/>
      <c r="AQ12" s="156"/>
      <c r="AR12" s="145"/>
      <c r="AS12" s="157" t="s">
        <v>224</v>
      </c>
      <c r="AT12" s="158"/>
      <c r="AU12" s="117" t="str">
        <f t="shared" si="24"/>
        <v/>
      </c>
      <c r="AV12" s="117" t="str">
        <f t="shared" si="25"/>
        <v>CH4</v>
      </c>
      <c r="AW12" s="117" t="str">
        <f t="shared" si="26"/>
        <v/>
      </c>
      <c r="AX12" s="117" t="str">
        <f t="shared" si="27"/>
        <v/>
      </c>
      <c r="AY12" s="117" t="str">
        <f t="shared" si="28"/>
        <v/>
      </c>
      <c r="AZ12" s="117" t="str">
        <f t="shared" si="29"/>
        <v/>
      </c>
      <c r="BA12" s="117" t="str">
        <f t="shared" si="30"/>
        <v/>
      </c>
      <c r="BB12" s="117" t="str">
        <f t="shared" si="31"/>
        <v/>
      </c>
      <c r="BC12" s="117" t="str">
        <f t="shared" si="32"/>
        <v>b</v>
      </c>
      <c r="BD12" s="117" t="str">
        <f t="shared" si="33"/>
        <v/>
      </c>
      <c r="BE12" s="117" t="str">
        <f t="shared" si="34"/>
        <v/>
      </c>
      <c r="BF12" s="117" t="str">
        <f t="shared" si="35"/>
        <v/>
      </c>
      <c r="BG12" s="117" t="str">
        <f t="shared" si="36"/>
        <v/>
      </c>
      <c r="BH12" s="117" t="str">
        <f t="shared" si="37"/>
        <v/>
      </c>
      <c r="BI12" s="116" t="str">
        <f t="shared" si="38"/>
        <v>b</v>
      </c>
      <c r="BJ12" s="116" t="str">
        <f t="shared" si="39"/>
        <v>CH4</v>
      </c>
      <c r="BK12" s="116">
        <f t="shared" si="40"/>
        <v>0</v>
      </c>
      <c r="BL12" s="116">
        <f t="shared" si="41"/>
        <v>0</v>
      </c>
      <c r="BM12" s="118" t="s">
        <v>272</v>
      </c>
      <c r="BN12" s="119" t="s">
        <v>197</v>
      </c>
      <c r="BO12" s="119" t="s">
        <v>214</v>
      </c>
      <c r="BP12" s="118"/>
    </row>
    <row r="13" spans="1:68" ht="17.25">
      <c r="A13" s="151" t="s">
        <v>273</v>
      </c>
      <c r="B13" s="134" t="s">
        <v>219</v>
      </c>
      <c r="C13" s="152" t="str">
        <f>IF(B13&lt;&gt;"",VLOOKUP(B13,附表五!$B$2:$C$1024,2,0),"")</f>
        <v>其他未分類製程</v>
      </c>
      <c r="D13" s="153" t="s">
        <v>274</v>
      </c>
      <c r="E13" s="134" t="s">
        <v>275</v>
      </c>
      <c r="F13" s="154" t="str">
        <f>IF(E13&lt;&gt;"",VLOOKUP(E13,附表六!$B$2:$C$325,2,0),"")</f>
        <v>其他未歸類設施</v>
      </c>
      <c r="G13" s="155" t="s">
        <v>222</v>
      </c>
      <c r="H13" s="134" t="s">
        <v>276</v>
      </c>
      <c r="I13" s="139" t="str">
        <f>IF(H13&lt;&gt;"",VLOOKUP(H13,附表七!$B:$C,2,0),"")</f>
        <v>其他電力</v>
      </c>
      <c r="J13" s="140" t="s">
        <v>224</v>
      </c>
      <c r="K13" s="141" t="s">
        <v>277</v>
      </c>
      <c r="L13" s="142" t="str">
        <f t="shared" si="0"/>
        <v>外購電力</v>
      </c>
      <c r="M13" s="142" t="str">
        <f t="shared" si="1"/>
        <v>外購蒸汽</v>
      </c>
      <c r="N13" s="142" t="str">
        <f t="shared" si="2"/>
        <v/>
      </c>
      <c r="O13" s="142" t="str">
        <f t="shared" si="3"/>
        <v/>
      </c>
      <c r="P13" s="143" t="s">
        <v>278</v>
      </c>
      <c r="Q13" s="144" t="str">
        <f t="shared" si="4"/>
        <v>併網</v>
      </c>
      <c r="R13" s="144" t="str">
        <f t="shared" si="5"/>
        <v>離網</v>
      </c>
      <c r="S13" s="144" t="str">
        <f t="shared" si="6"/>
        <v/>
      </c>
      <c r="T13" s="144" t="str">
        <f t="shared" si="7"/>
        <v/>
      </c>
      <c r="U13" s="144" t="str">
        <f t="shared" si="8"/>
        <v/>
      </c>
      <c r="V13" s="144" t="str">
        <f t="shared" si="9"/>
        <v/>
      </c>
      <c r="W13" s="144" t="str">
        <f t="shared" si="10"/>
        <v/>
      </c>
      <c r="X13" s="144" t="str">
        <f t="shared" si="11"/>
        <v/>
      </c>
      <c r="Y13" s="144" t="str">
        <f t="shared" si="12"/>
        <v/>
      </c>
      <c r="Z13" s="144" t="str">
        <f t="shared" si="13"/>
        <v/>
      </c>
      <c r="AA13" s="144" t="str">
        <f t="shared" si="14"/>
        <v/>
      </c>
      <c r="AB13" s="144" t="str">
        <f t="shared" si="15"/>
        <v/>
      </c>
      <c r="AC13" s="144" t="str">
        <f t="shared" si="16"/>
        <v/>
      </c>
      <c r="AD13" s="144" t="str">
        <f t="shared" si="17"/>
        <v/>
      </c>
      <c r="AE13" s="144" t="str">
        <f t="shared" si="18"/>
        <v/>
      </c>
      <c r="AF13" s="144" t="str">
        <f t="shared" si="19"/>
        <v/>
      </c>
      <c r="AG13" s="144" t="str">
        <f t="shared" si="20"/>
        <v/>
      </c>
      <c r="AH13" s="144" t="str">
        <f t="shared" si="21"/>
        <v/>
      </c>
      <c r="AI13" s="144" t="str">
        <f t="shared" si="22"/>
        <v/>
      </c>
      <c r="AJ13" s="144" t="str">
        <f t="shared" si="23"/>
        <v/>
      </c>
      <c r="AK13" s="145" t="s">
        <v>279</v>
      </c>
      <c r="AL13" s="146" t="s">
        <v>227</v>
      </c>
      <c r="AM13" s="147"/>
      <c r="AN13" s="147"/>
      <c r="AO13" s="143"/>
      <c r="AP13" s="143"/>
      <c r="AQ13" s="156"/>
      <c r="AR13" s="145"/>
      <c r="AS13" s="157" t="s">
        <v>224</v>
      </c>
      <c r="AT13" s="158"/>
      <c r="AU13" s="117" t="str">
        <f t="shared" si="24"/>
        <v>CO2</v>
      </c>
      <c r="AV13" s="117" t="str">
        <f t="shared" si="25"/>
        <v/>
      </c>
      <c r="AW13" s="117" t="str">
        <f t="shared" si="26"/>
        <v/>
      </c>
      <c r="AX13" s="117" t="str">
        <f t="shared" si="27"/>
        <v/>
      </c>
      <c r="AY13" s="117" t="str">
        <f t="shared" si="28"/>
        <v/>
      </c>
      <c r="AZ13" s="117" t="str">
        <f t="shared" si="29"/>
        <v/>
      </c>
      <c r="BA13" s="117" t="str">
        <f t="shared" si="30"/>
        <v/>
      </c>
      <c r="BB13" s="117" t="str">
        <f t="shared" si="31"/>
        <v>a</v>
      </c>
      <c r="BC13" s="117" t="str">
        <f t="shared" si="32"/>
        <v/>
      </c>
      <c r="BD13" s="117" t="str">
        <f t="shared" si="33"/>
        <v/>
      </c>
      <c r="BE13" s="117" t="str">
        <f t="shared" si="34"/>
        <v/>
      </c>
      <c r="BF13" s="117" t="str">
        <f t="shared" si="35"/>
        <v/>
      </c>
      <c r="BG13" s="117" t="str">
        <f t="shared" si="36"/>
        <v/>
      </c>
      <c r="BH13" s="117" t="str">
        <f t="shared" si="37"/>
        <v/>
      </c>
      <c r="BI13" s="116" t="str">
        <f t="shared" si="38"/>
        <v>a</v>
      </c>
      <c r="BJ13" s="116" t="str">
        <f t="shared" si="39"/>
        <v>CO2</v>
      </c>
      <c r="BK13" s="116">
        <f t="shared" si="40"/>
        <v>0</v>
      </c>
      <c r="BL13" s="116">
        <f t="shared" si="41"/>
        <v>0</v>
      </c>
      <c r="BM13" s="118" t="s">
        <v>280</v>
      </c>
      <c r="BN13" s="119" t="s">
        <v>197</v>
      </c>
      <c r="BO13" s="119" t="s">
        <v>247</v>
      </c>
      <c r="BP13" s="118"/>
    </row>
    <row r="14" spans="1:68" ht="31.5">
      <c r="A14" s="151" t="s">
        <v>273</v>
      </c>
      <c r="B14" s="134" t="s">
        <v>219</v>
      </c>
      <c r="C14" s="152" t="str">
        <f>IF(B14&lt;&gt;"",VLOOKUP(B14,附表五!$B$2:$C$1024,2,0),"")</f>
        <v>其他未分類製程</v>
      </c>
      <c r="D14" s="153" t="s">
        <v>281</v>
      </c>
      <c r="E14" s="134" t="s">
        <v>275</v>
      </c>
      <c r="F14" s="154" t="str">
        <f>IF(E14&lt;&gt;"",VLOOKUP(E14,附表六!$B$2:$C$325,2,0),"")</f>
        <v>其他未歸類設施</v>
      </c>
      <c r="G14" s="155" t="s">
        <v>222</v>
      </c>
      <c r="H14" s="134" t="s">
        <v>282</v>
      </c>
      <c r="I14" s="139" t="str">
        <f>IF(H14&lt;&gt;"",VLOOKUP(H14,附表七!$B:$C,2,0),"")</f>
        <v>REC登載電力使用-電證合一</v>
      </c>
      <c r="J14" s="140" t="s">
        <v>224</v>
      </c>
      <c r="K14" s="141" t="s">
        <v>277</v>
      </c>
      <c r="L14" s="142" t="str">
        <f t="shared" si="0"/>
        <v>外購電力</v>
      </c>
      <c r="M14" s="142" t="str">
        <f t="shared" si="1"/>
        <v>外購蒸汽</v>
      </c>
      <c r="N14" s="142" t="str">
        <f t="shared" si="2"/>
        <v/>
      </c>
      <c r="O14" s="142" t="str">
        <f t="shared" si="3"/>
        <v/>
      </c>
      <c r="P14" s="143" t="s">
        <v>278</v>
      </c>
      <c r="Q14" s="144" t="str">
        <f t="shared" si="4"/>
        <v>併網</v>
      </c>
      <c r="R14" s="144" t="str">
        <f t="shared" si="5"/>
        <v>離網</v>
      </c>
      <c r="S14" s="144" t="str">
        <f t="shared" si="6"/>
        <v/>
      </c>
      <c r="T14" s="144" t="str">
        <f t="shared" si="7"/>
        <v/>
      </c>
      <c r="U14" s="144" t="str">
        <f t="shared" si="8"/>
        <v/>
      </c>
      <c r="V14" s="144" t="str">
        <f t="shared" si="9"/>
        <v/>
      </c>
      <c r="W14" s="144" t="str">
        <f t="shared" si="10"/>
        <v/>
      </c>
      <c r="X14" s="144" t="str">
        <f t="shared" si="11"/>
        <v/>
      </c>
      <c r="Y14" s="144" t="str">
        <f t="shared" si="12"/>
        <v/>
      </c>
      <c r="Z14" s="144" t="str">
        <f t="shared" si="13"/>
        <v/>
      </c>
      <c r="AA14" s="144" t="str">
        <f t="shared" si="14"/>
        <v/>
      </c>
      <c r="AB14" s="144" t="str">
        <f t="shared" si="15"/>
        <v/>
      </c>
      <c r="AC14" s="144" t="str">
        <f t="shared" si="16"/>
        <v/>
      </c>
      <c r="AD14" s="144" t="str">
        <f t="shared" si="17"/>
        <v/>
      </c>
      <c r="AE14" s="144" t="str">
        <f t="shared" si="18"/>
        <v/>
      </c>
      <c r="AF14" s="144" t="str">
        <f t="shared" si="19"/>
        <v/>
      </c>
      <c r="AG14" s="144" t="str">
        <f t="shared" si="20"/>
        <v/>
      </c>
      <c r="AH14" s="144" t="str">
        <f t="shared" si="21"/>
        <v/>
      </c>
      <c r="AI14" s="144" t="str">
        <f t="shared" si="22"/>
        <v/>
      </c>
      <c r="AJ14" s="144" t="str">
        <f t="shared" si="23"/>
        <v/>
      </c>
      <c r="AK14" s="145" t="s">
        <v>279</v>
      </c>
      <c r="AL14" s="146" t="s">
        <v>227</v>
      </c>
      <c r="AM14" s="147"/>
      <c r="AN14" s="147"/>
      <c r="AO14" s="143"/>
      <c r="AP14" s="143"/>
      <c r="AQ14" s="156"/>
      <c r="AR14" s="145"/>
      <c r="AS14" s="157" t="s">
        <v>224</v>
      </c>
      <c r="AT14" s="158"/>
      <c r="AU14" s="117" t="str">
        <f t="shared" si="24"/>
        <v>CO2</v>
      </c>
      <c r="AV14" s="117" t="str">
        <f t="shared" si="25"/>
        <v/>
      </c>
      <c r="AW14" s="117" t="str">
        <f t="shared" si="26"/>
        <v/>
      </c>
      <c r="AX14" s="117" t="str">
        <f t="shared" si="27"/>
        <v/>
      </c>
      <c r="AY14" s="117" t="str">
        <f t="shared" si="28"/>
        <v/>
      </c>
      <c r="AZ14" s="117" t="str">
        <f t="shared" si="29"/>
        <v/>
      </c>
      <c r="BA14" s="117" t="str">
        <f t="shared" si="30"/>
        <v/>
      </c>
      <c r="BB14" s="117" t="str">
        <f t="shared" si="31"/>
        <v>a</v>
      </c>
      <c r="BC14" s="117" t="str">
        <f t="shared" si="32"/>
        <v/>
      </c>
      <c r="BD14" s="117" t="str">
        <f t="shared" si="33"/>
        <v/>
      </c>
      <c r="BE14" s="117" t="str">
        <f t="shared" si="34"/>
        <v/>
      </c>
      <c r="BF14" s="117" t="str">
        <f t="shared" si="35"/>
        <v/>
      </c>
      <c r="BG14" s="117" t="str">
        <f t="shared" si="36"/>
        <v/>
      </c>
      <c r="BH14" s="117" t="str">
        <f t="shared" si="37"/>
        <v/>
      </c>
      <c r="BI14" s="116" t="str">
        <f t="shared" si="38"/>
        <v>a</v>
      </c>
      <c r="BJ14" s="116" t="str">
        <f t="shared" si="39"/>
        <v>CO2</v>
      </c>
      <c r="BK14" s="116">
        <f t="shared" si="40"/>
        <v>0</v>
      </c>
      <c r="BL14" s="116">
        <f t="shared" si="41"/>
        <v>0</v>
      </c>
      <c r="BM14" s="118" t="s">
        <v>283</v>
      </c>
      <c r="BN14" s="119" t="s">
        <v>197</v>
      </c>
      <c r="BO14" s="119" t="s">
        <v>253</v>
      </c>
      <c r="BP14" s="118"/>
    </row>
    <row r="15" spans="1:68" customFormat="1" ht="17.25">
      <c r="A15" s="151"/>
      <c r="B15" s="134"/>
      <c r="C15" s="152" t="str">
        <f>IF(B15&lt;&gt;"",VLOOKUP(B15,附表五!$B$2:$C$1024,2,0),"")</f>
        <v/>
      </c>
      <c r="D15" s="153"/>
      <c r="E15" s="134"/>
      <c r="F15" s="154" t="str">
        <f>IF(E15&lt;&gt;"",VLOOKUP(E15,附表六!$B$2:$C$325,2,0),"")</f>
        <v/>
      </c>
      <c r="G15" s="155"/>
      <c r="H15" s="134"/>
      <c r="I15" s="139" t="str">
        <f>IF(H15&lt;&gt;"",VLOOKUP(H15,附表七!$B:$C,2,0),"")</f>
        <v/>
      </c>
      <c r="J15" s="140"/>
      <c r="K15" s="141"/>
      <c r="L15" s="142" t="str">
        <f t="shared" si="0"/>
        <v/>
      </c>
      <c r="M15" s="142" t="str">
        <f t="shared" si="1"/>
        <v/>
      </c>
      <c r="N15" s="142" t="str">
        <f t="shared" si="2"/>
        <v/>
      </c>
      <c r="O15" s="142" t="str">
        <f t="shared" si="3"/>
        <v/>
      </c>
      <c r="P15" s="143"/>
      <c r="Q15" s="144" t="str">
        <f t="shared" si="4"/>
        <v/>
      </c>
      <c r="R15" s="144" t="str">
        <f t="shared" si="5"/>
        <v/>
      </c>
      <c r="S15" s="144" t="str">
        <f t="shared" si="6"/>
        <v/>
      </c>
      <c r="T15" s="144" t="str">
        <f t="shared" si="7"/>
        <v/>
      </c>
      <c r="U15" s="144" t="str">
        <f t="shared" si="8"/>
        <v/>
      </c>
      <c r="V15" s="144" t="str">
        <f t="shared" si="9"/>
        <v/>
      </c>
      <c r="W15" s="144" t="str">
        <f t="shared" si="10"/>
        <v/>
      </c>
      <c r="X15" s="144" t="str">
        <f t="shared" si="11"/>
        <v/>
      </c>
      <c r="Y15" s="144" t="str">
        <f t="shared" si="12"/>
        <v/>
      </c>
      <c r="Z15" s="144" t="str">
        <f t="shared" si="13"/>
        <v/>
      </c>
      <c r="AA15" s="144" t="str">
        <f t="shared" si="14"/>
        <v/>
      </c>
      <c r="AB15" s="144" t="str">
        <f t="shared" si="15"/>
        <v/>
      </c>
      <c r="AC15" s="144" t="str">
        <f t="shared" si="16"/>
        <v/>
      </c>
      <c r="AD15" s="144" t="str">
        <f t="shared" si="17"/>
        <v/>
      </c>
      <c r="AE15" s="144" t="str">
        <f t="shared" si="18"/>
        <v/>
      </c>
      <c r="AF15" s="144" t="str">
        <f t="shared" si="19"/>
        <v/>
      </c>
      <c r="AG15" s="144" t="str">
        <f t="shared" si="20"/>
        <v/>
      </c>
      <c r="AH15" s="144" t="str">
        <f t="shared" si="21"/>
        <v/>
      </c>
      <c r="AI15" s="144" t="str">
        <f t="shared" si="22"/>
        <v/>
      </c>
      <c r="AJ15" s="144" t="str">
        <f t="shared" si="23"/>
        <v/>
      </c>
      <c r="AK15" s="145"/>
      <c r="AL15" s="146"/>
      <c r="AM15" s="147"/>
      <c r="AN15" s="147"/>
      <c r="AO15" s="143"/>
      <c r="AP15" s="143"/>
      <c r="AQ15" s="156"/>
      <c r="AR15" s="145"/>
      <c r="AS15" s="157"/>
      <c r="AT15" s="159"/>
      <c r="AU15" s="117" t="str">
        <f t="shared" si="24"/>
        <v/>
      </c>
      <c r="AV15" s="117" t="str">
        <f t="shared" si="25"/>
        <v/>
      </c>
      <c r="AW15" s="117" t="str">
        <f t="shared" si="26"/>
        <v/>
      </c>
      <c r="AX15" s="117" t="str">
        <f t="shared" si="27"/>
        <v/>
      </c>
      <c r="AY15" s="117" t="str">
        <f t="shared" si="28"/>
        <v/>
      </c>
      <c r="AZ15" s="117" t="str">
        <f t="shared" si="29"/>
        <v/>
      </c>
      <c r="BA15" s="117" t="str">
        <f t="shared" si="30"/>
        <v/>
      </c>
      <c r="BB15" s="117" t="str">
        <f t="shared" si="31"/>
        <v/>
      </c>
      <c r="BC15" s="117" t="str">
        <f t="shared" si="32"/>
        <v/>
      </c>
      <c r="BD15" s="117" t="str">
        <f t="shared" si="33"/>
        <v/>
      </c>
      <c r="BE15" s="117" t="str">
        <f t="shared" si="34"/>
        <v/>
      </c>
      <c r="BF15" s="117" t="str">
        <f t="shared" si="35"/>
        <v/>
      </c>
      <c r="BG15" s="117" t="str">
        <f t="shared" si="36"/>
        <v/>
      </c>
      <c r="BH15" s="117" t="str">
        <f t="shared" si="37"/>
        <v/>
      </c>
      <c r="BI15" s="116" t="str">
        <f t="shared" si="38"/>
        <v/>
      </c>
      <c r="BJ15" s="116" t="str">
        <f t="shared" si="39"/>
        <v/>
      </c>
      <c r="BK15" s="116" t="str">
        <f t="shared" si="40"/>
        <v/>
      </c>
      <c r="BL15" s="116" t="str">
        <f t="shared" si="41"/>
        <v/>
      </c>
      <c r="BM15" s="118" t="s">
        <v>284</v>
      </c>
      <c r="BN15" s="119" t="s">
        <v>211</v>
      </c>
      <c r="BO15" s="119" t="s">
        <v>247</v>
      </c>
      <c r="BP15" s="118"/>
    </row>
    <row r="16" spans="1:68" customFormat="1" ht="17.25">
      <c r="A16" s="151"/>
      <c r="B16" s="134"/>
      <c r="C16" s="152" t="str">
        <f>IF(B16&lt;&gt;"",VLOOKUP(B16,附表五!$B$2:$C$1024,2,0),"")</f>
        <v/>
      </c>
      <c r="D16" s="153"/>
      <c r="E16" s="134"/>
      <c r="F16" s="154" t="str">
        <f>IF(E16&lt;&gt;"",VLOOKUP(E16,附表六!$B$2:$C$325,2,0),"")</f>
        <v/>
      </c>
      <c r="G16" s="155"/>
      <c r="H16" s="134"/>
      <c r="I16" s="139" t="str">
        <f>IF(H16&lt;&gt;"",VLOOKUP(H16,附表七!$B:$C,2,0),"")</f>
        <v/>
      </c>
      <c r="J16" s="140"/>
      <c r="K16" s="141"/>
      <c r="L16" s="142" t="str">
        <f t="shared" si="0"/>
        <v/>
      </c>
      <c r="M16" s="142" t="str">
        <f t="shared" si="1"/>
        <v/>
      </c>
      <c r="N16" s="142" t="str">
        <f t="shared" si="2"/>
        <v/>
      </c>
      <c r="O16" s="142" t="str">
        <f t="shared" si="3"/>
        <v/>
      </c>
      <c r="P16" s="143"/>
      <c r="Q16" s="144" t="str">
        <f t="shared" si="4"/>
        <v/>
      </c>
      <c r="R16" s="144" t="str">
        <f t="shared" si="5"/>
        <v/>
      </c>
      <c r="S16" s="144" t="str">
        <f t="shared" si="6"/>
        <v/>
      </c>
      <c r="T16" s="144" t="str">
        <f t="shared" si="7"/>
        <v/>
      </c>
      <c r="U16" s="144" t="str">
        <f t="shared" si="8"/>
        <v/>
      </c>
      <c r="V16" s="144" t="str">
        <f t="shared" si="9"/>
        <v/>
      </c>
      <c r="W16" s="144" t="str">
        <f t="shared" si="10"/>
        <v/>
      </c>
      <c r="X16" s="144" t="str">
        <f t="shared" si="11"/>
        <v/>
      </c>
      <c r="Y16" s="144" t="str">
        <f t="shared" si="12"/>
        <v/>
      </c>
      <c r="Z16" s="144" t="str">
        <f t="shared" si="13"/>
        <v/>
      </c>
      <c r="AA16" s="144" t="str">
        <f t="shared" si="14"/>
        <v/>
      </c>
      <c r="AB16" s="144" t="str">
        <f t="shared" si="15"/>
        <v/>
      </c>
      <c r="AC16" s="144" t="str">
        <f t="shared" si="16"/>
        <v/>
      </c>
      <c r="AD16" s="144" t="str">
        <f t="shared" si="17"/>
        <v/>
      </c>
      <c r="AE16" s="144" t="str">
        <f t="shared" si="18"/>
        <v/>
      </c>
      <c r="AF16" s="144" t="str">
        <f t="shared" si="19"/>
        <v/>
      </c>
      <c r="AG16" s="144" t="str">
        <f t="shared" si="20"/>
        <v/>
      </c>
      <c r="AH16" s="144" t="str">
        <f t="shared" si="21"/>
        <v/>
      </c>
      <c r="AI16" s="144" t="str">
        <f t="shared" si="22"/>
        <v/>
      </c>
      <c r="AJ16" s="144" t="str">
        <f t="shared" si="23"/>
        <v/>
      </c>
      <c r="AK16" s="145"/>
      <c r="AL16" s="146"/>
      <c r="AM16" s="147"/>
      <c r="AN16" s="147"/>
      <c r="AO16" s="143"/>
      <c r="AP16" s="143"/>
      <c r="AQ16" s="156"/>
      <c r="AR16" s="145"/>
      <c r="AS16" s="157"/>
      <c r="AT16" s="159"/>
      <c r="AU16" s="117" t="str">
        <f t="shared" si="24"/>
        <v/>
      </c>
      <c r="AV16" s="117" t="str">
        <f t="shared" si="25"/>
        <v/>
      </c>
      <c r="AW16" s="117" t="str">
        <f t="shared" si="26"/>
        <v/>
      </c>
      <c r="AX16" s="117" t="str">
        <f t="shared" si="27"/>
        <v/>
      </c>
      <c r="AY16" s="117" t="str">
        <f t="shared" si="28"/>
        <v/>
      </c>
      <c r="AZ16" s="117" t="str">
        <f t="shared" si="29"/>
        <v/>
      </c>
      <c r="BA16" s="117" t="str">
        <f t="shared" si="30"/>
        <v/>
      </c>
      <c r="BB16" s="117" t="str">
        <f t="shared" si="31"/>
        <v/>
      </c>
      <c r="BC16" s="117" t="str">
        <f t="shared" si="32"/>
        <v/>
      </c>
      <c r="BD16" s="117" t="str">
        <f t="shared" si="33"/>
        <v/>
      </c>
      <c r="BE16" s="117" t="str">
        <f t="shared" si="34"/>
        <v/>
      </c>
      <c r="BF16" s="117" t="str">
        <f t="shared" si="35"/>
        <v/>
      </c>
      <c r="BG16" s="117" t="str">
        <f t="shared" si="36"/>
        <v/>
      </c>
      <c r="BH16" s="117" t="str">
        <f t="shared" si="37"/>
        <v/>
      </c>
      <c r="BI16" s="116" t="str">
        <f t="shared" si="38"/>
        <v/>
      </c>
      <c r="BJ16" s="116" t="str">
        <f t="shared" si="39"/>
        <v/>
      </c>
      <c r="BK16" s="116" t="str">
        <f t="shared" si="40"/>
        <v/>
      </c>
      <c r="BL16" s="116" t="str">
        <f t="shared" si="41"/>
        <v/>
      </c>
      <c r="BM16" s="118" t="s">
        <v>285</v>
      </c>
      <c r="BN16" s="119" t="s">
        <v>211</v>
      </c>
      <c r="BO16" s="119" t="s">
        <v>253</v>
      </c>
      <c r="BP16" s="118"/>
    </row>
    <row r="17" spans="1:68" customFormat="1" ht="17.25">
      <c r="A17" s="151"/>
      <c r="B17" s="134"/>
      <c r="C17" s="152" t="str">
        <f>IF(B17&lt;&gt;"",VLOOKUP(B17,附表五!$B$2:$C$1024,2,0),"")</f>
        <v/>
      </c>
      <c r="D17" s="153"/>
      <c r="E17" s="134"/>
      <c r="F17" s="154" t="str">
        <f>IF(E17&lt;&gt;"",VLOOKUP(E17,附表六!$B$2:$C$325,2,0),"")</f>
        <v/>
      </c>
      <c r="G17" s="155"/>
      <c r="H17" s="134"/>
      <c r="I17" s="139" t="str">
        <f>IF(H17&lt;&gt;"",VLOOKUP(H17,附表七!$B:$C,2,0),"")</f>
        <v/>
      </c>
      <c r="J17" s="140"/>
      <c r="K17" s="141"/>
      <c r="L17" s="142" t="str">
        <f t="shared" si="0"/>
        <v/>
      </c>
      <c r="M17" s="142" t="str">
        <f t="shared" si="1"/>
        <v/>
      </c>
      <c r="N17" s="142" t="str">
        <f t="shared" si="2"/>
        <v/>
      </c>
      <c r="O17" s="142" t="str">
        <f t="shared" si="3"/>
        <v/>
      </c>
      <c r="P17" s="143"/>
      <c r="Q17" s="144" t="str">
        <f t="shared" si="4"/>
        <v/>
      </c>
      <c r="R17" s="144" t="str">
        <f t="shared" si="5"/>
        <v/>
      </c>
      <c r="S17" s="144" t="str">
        <f t="shared" si="6"/>
        <v/>
      </c>
      <c r="T17" s="144" t="str">
        <f t="shared" si="7"/>
        <v/>
      </c>
      <c r="U17" s="144" t="str">
        <f t="shared" si="8"/>
        <v/>
      </c>
      <c r="V17" s="144" t="str">
        <f t="shared" si="9"/>
        <v/>
      </c>
      <c r="W17" s="144" t="str">
        <f t="shared" si="10"/>
        <v/>
      </c>
      <c r="X17" s="144" t="str">
        <f t="shared" si="11"/>
        <v/>
      </c>
      <c r="Y17" s="144" t="str">
        <f t="shared" si="12"/>
        <v/>
      </c>
      <c r="Z17" s="144" t="str">
        <f t="shared" si="13"/>
        <v/>
      </c>
      <c r="AA17" s="144" t="str">
        <f t="shared" si="14"/>
        <v/>
      </c>
      <c r="AB17" s="144" t="str">
        <f t="shared" si="15"/>
        <v/>
      </c>
      <c r="AC17" s="144" t="str">
        <f t="shared" si="16"/>
        <v/>
      </c>
      <c r="AD17" s="144" t="str">
        <f t="shared" si="17"/>
        <v/>
      </c>
      <c r="AE17" s="144" t="str">
        <f t="shared" si="18"/>
        <v/>
      </c>
      <c r="AF17" s="144" t="str">
        <f t="shared" si="19"/>
        <v/>
      </c>
      <c r="AG17" s="144" t="str">
        <f t="shared" si="20"/>
        <v/>
      </c>
      <c r="AH17" s="144" t="str">
        <f t="shared" si="21"/>
        <v/>
      </c>
      <c r="AI17" s="144" t="str">
        <f t="shared" si="22"/>
        <v/>
      </c>
      <c r="AJ17" s="144" t="str">
        <f t="shared" si="23"/>
        <v/>
      </c>
      <c r="AK17" s="145"/>
      <c r="AL17" s="146"/>
      <c r="AM17" s="147"/>
      <c r="AN17" s="147"/>
      <c r="AO17" s="143"/>
      <c r="AP17" s="143"/>
      <c r="AQ17" s="156"/>
      <c r="AR17" s="145"/>
      <c r="AS17" s="157"/>
      <c r="AT17" s="159"/>
      <c r="AU17" s="117" t="str">
        <f t="shared" si="24"/>
        <v/>
      </c>
      <c r="AV17" s="117" t="str">
        <f t="shared" si="25"/>
        <v/>
      </c>
      <c r="AW17" s="117" t="str">
        <f t="shared" si="26"/>
        <v/>
      </c>
      <c r="AX17" s="117" t="str">
        <f t="shared" si="27"/>
        <v/>
      </c>
      <c r="AY17" s="117" t="str">
        <f t="shared" si="28"/>
        <v/>
      </c>
      <c r="AZ17" s="117" t="str">
        <f t="shared" si="29"/>
        <v/>
      </c>
      <c r="BA17" s="117" t="str">
        <f t="shared" si="30"/>
        <v/>
      </c>
      <c r="BB17" s="117" t="str">
        <f t="shared" si="31"/>
        <v/>
      </c>
      <c r="BC17" s="117" t="str">
        <f t="shared" si="32"/>
        <v/>
      </c>
      <c r="BD17" s="117" t="str">
        <f t="shared" si="33"/>
        <v/>
      </c>
      <c r="BE17" s="117" t="str">
        <f t="shared" si="34"/>
        <v/>
      </c>
      <c r="BF17" s="117" t="str">
        <f t="shared" si="35"/>
        <v/>
      </c>
      <c r="BG17" s="117" t="str">
        <f t="shared" si="36"/>
        <v/>
      </c>
      <c r="BH17" s="117" t="str">
        <f t="shared" si="37"/>
        <v/>
      </c>
      <c r="BI17" s="116" t="str">
        <f t="shared" si="38"/>
        <v/>
      </c>
      <c r="BJ17" s="116" t="str">
        <f t="shared" si="39"/>
        <v/>
      </c>
      <c r="BK17" s="116" t="str">
        <f t="shared" si="40"/>
        <v/>
      </c>
      <c r="BL17" s="116" t="str">
        <f t="shared" si="41"/>
        <v/>
      </c>
      <c r="BM17" s="118" t="s">
        <v>286</v>
      </c>
      <c r="BN17" s="119" t="s">
        <v>212</v>
      </c>
      <c r="BO17" s="119" t="s">
        <v>213</v>
      </c>
      <c r="BP17" s="118"/>
    </row>
    <row r="18" spans="1:68" customFormat="1" ht="17.25">
      <c r="A18" s="151"/>
      <c r="B18" s="134"/>
      <c r="C18" s="152" t="str">
        <f>IF(B18&lt;&gt;"",VLOOKUP(B18,附表五!$B$2:$C$1024,2,0),"")</f>
        <v/>
      </c>
      <c r="D18" s="153"/>
      <c r="E18" s="134"/>
      <c r="F18" s="154" t="str">
        <f>IF(E18&lt;&gt;"",VLOOKUP(E18,附表六!$B$2:$C$325,2,0),"")</f>
        <v/>
      </c>
      <c r="G18" s="155"/>
      <c r="H18" s="134"/>
      <c r="I18" s="139" t="str">
        <f>IF(H18&lt;&gt;"",VLOOKUP(H18,附表七!$B:$C,2,0),"")</f>
        <v/>
      </c>
      <c r="J18" s="140"/>
      <c r="K18" s="141"/>
      <c r="L18" s="142" t="str">
        <f t="shared" si="0"/>
        <v/>
      </c>
      <c r="M18" s="142" t="str">
        <f t="shared" si="1"/>
        <v/>
      </c>
      <c r="N18" s="142" t="str">
        <f t="shared" si="2"/>
        <v/>
      </c>
      <c r="O18" s="142" t="str">
        <f t="shared" si="3"/>
        <v/>
      </c>
      <c r="P18" s="143"/>
      <c r="Q18" s="144" t="str">
        <f t="shared" si="4"/>
        <v/>
      </c>
      <c r="R18" s="144" t="str">
        <f t="shared" si="5"/>
        <v/>
      </c>
      <c r="S18" s="144" t="str">
        <f t="shared" si="6"/>
        <v/>
      </c>
      <c r="T18" s="144" t="str">
        <f t="shared" si="7"/>
        <v/>
      </c>
      <c r="U18" s="144" t="str">
        <f t="shared" si="8"/>
        <v/>
      </c>
      <c r="V18" s="144" t="str">
        <f t="shared" si="9"/>
        <v/>
      </c>
      <c r="W18" s="144" t="str">
        <f t="shared" si="10"/>
        <v/>
      </c>
      <c r="X18" s="144" t="str">
        <f t="shared" si="11"/>
        <v/>
      </c>
      <c r="Y18" s="144" t="str">
        <f t="shared" si="12"/>
        <v/>
      </c>
      <c r="Z18" s="144" t="str">
        <f t="shared" si="13"/>
        <v/>
      </c>
      <c r="AA18" s="144" t="str">
        <f t="shared" si="14"/>
        <v/>
      </c>
      <c r="AB18" s="144" t="str">
        <f t="shared" si="15"/>
        <v/>
      </c>
      <c r="AC18" s="144" t="str">
        <f t="shared" si="16"/>
        <v/>
      </c>
      <c r="AD18" s="144" t="str">
        <f t="shared" si="17"/>
        <v/>
      </c>
      <c r="AE18" s="144" t="str">
        <f t="shared" si="18"/>
        <v/>
      </c>
      <c r="AF18" s="144" t="str">
        <f t="shared" si="19"/>
        <v/>
      </c>
      <c r="AG18" s="144" t="str">
        <f t="shared" si="20"/>
        <v/>
      </c>
      <c r="AH18" s="144" t="str">
        <f t="shared" si="21"/>
        <v/>
      </c>
      <c r="AI18" s="144" t="str">
        <f t="shared" si="22"/>
        <v/>
      </c>
      <c r="AJ18" s="144" t="str">
        <f t="shared" si="23"/>
        <v/>
      </c>
      <c r="AK18" s="145"/>
      <c r="AL18" s="147"/>
      <c r="AM18" s="147"/>
      <c r="AN18" s="147"/>
      <c r="AO18" s="143"/>
      <c r="AP18" s="143"/>
      <c r="AQ18" s="156"/>
      <c r="AR18" s="145"/>
      <c r="AS18" s="157"/>
      <c r="AT18" s="159"/>
      <c r="AU18" s="117" t="str">
        <f t="shared" si="24"/>
        <v/>
      </c>
      <c r="AV18" s="117" t="str">
        <f t="shared" si="25"/>
        <v/>
      </c>
      <c r="AW18" s="117" t="str">
        <f t="shared" si="26"/>
        <v/>
      </c>
      <c r="AX18" s="117" t="str">
        <f t="shared" si="27"/>
        <v/>
      </c>
      <c r="AY18" s="117" t="str">
        <f t="shared" si="28"/>
        <v/>
      </c>
      <c r="AZ18" s="117" t="str">
        <f t="shared" si="29"/>
        <v/>
      </c>
      <c r="BA18" s="117" t="str">
        <f t="shared" si="30"/>
        <v/>
      </c>
      <c r="BB18" s="117" t="str">
        <f t="shared" si="31"/>
        <v/>
      </c>
      <c r="BC18" s="117" t="str">
        <f t="shared" si="32"/>
        <v/>
      </c>
      <c r="BD18" s="117" t="str">
        <f t="shared" si="33"/>
        <v/>
      </c>
      <c r="BE18" s="117" t="str">
        <f t="shared" si="34"/>
        <v/>
      </c>
      <c r="BF18" s="117" t="str">
        <f t="shared" si="35"/>
        <v/>
      </c>
      <c r="BG18" s="117" t="str">
        <f t="shared" si="36"/>
        <v/>
      </c>
      <c r="BH18" s="117" t="str">
        <f t="shared" si="37"/>
        <v/>
      </c>
      <c r="BI18" s="116" t="str">
        <f t="shared" si="38"/>
        <v/>
      </c>
      <c r="BJ18" s="116" t="str">
        <f t="shared" si="39"/>
        <v/>
      </c>
      <c r="BK18" s="116" t="str">
        <f t="shared" si="40"/>
        <v/>
      </c>
      <c r="BL18" s="116" t="str">
        <f t="shared" si="41"/>
        <v/>
      </c>
      <c r="BM18" s="118" t="s">
        <v>287</v>
      </c>
      <c r="BN18" s="119" t="s">
        <v>212</v>
      </c>
      <c r="BO18" s="119" t="s">
        <v>214</v>
      </c>
      <c r="BP18" s="118"/>
    </row>
    <row r="19" spans="1:68" customFormat="1" ht="17.25">
      <c r="A19" s="151"/>
      <c r="B19" s="134"/>
      <c r="C19" s="152" t="str">
        <f>IF(B19&lt;&gt;"",VLOOKUP(B19,附表五!$B$2:$C$1024,2,0),"")</f>
        <v/>
      </c>
      <c r="D19" s="153"/>
      <c r="E19" s="134"/>
      <c r="F19" s="154" t="str">
        <f>IF(E19&lt;&gt;"",VLOOKUP(E19,附表六!$B$2:$C$325,2,0),"")</f>
        <v/>
      </c>
      <c r="G19" s="155"/>
      <c r="H19" s="134"/>
      <c r="I19" s="139" t="str">
        <f>IF(H19&lt;&gt;"",VLOOKUP(H19,附表七!$B:$C,2,0),"")</f>
        <v/>
      </c>
      <c r="J19" s="140"/>
      <c r="K19" s="141"/>
      <c r="L19" s="142" t="str">
        <f t="shared" si="0"/>
        <v/>
      </c>
      <c r="M19" s="142" t="str">
        <f t="shared" si="1"/>
        <v/>
      </c>
      <c r="N19" s="142" t="str">
        <f t="shared" si="2"/>
        <v/>
      </c>
      <c r="O19" s="142" t="str">
        <f t="shared" si="3"/>
        <v/>
      </c>
      <c r="P19" s="143"/>
      <c r="Q19" s="144" t="str">
        <f t="shared" si="4"/>
        <v/>
      </c>
      <c r="R19" s="144" t="str">
        <f t="shared" si="5"/>
        <v/>
      </c>
      <c r="S19" s="144" t="str">
        <f t="shared" si="6"/>
        <v/>
      </c>
      <c r="T19" s="144" t="str">
        <f t="shared" si="7"/>
        <v/>
      </c>
      <c r="U19" s="144" t="str">
        <f t="shared" si="8"/>
        <v/>
      </c>
      <c r="V19" s="144" t="str">
        <f t="shared" si="9"/>
        <v/>
      </c>
      <c r="W19" s="144" t="str">
        <f t="shared" si="10"/>
        <v/>
      </c>
      <c r="X19" s="144" t="str">
        <f t="shared" si="11"/>
        <v/>
      </c>
      <c r="Y19" s="144" t="str">
        <f t="shared" si="12"/>
        <v/>
      </c>
      <c r="Z19" s="144" t="str">
        <f t="shared" si="13"/>
        <v/>
      </c>
      <c r="AA19" s="144" t="str">
        <f t="shared" si="14"/>
        <v/>
      </c>
      <c r="AB19" s="144" t="str">
        <f t="shared" si="15"/>
        <v/>
      </c>
      <c r="AC19" s="144" t="str">
        <f t="shared" si="16"/>
        <v/>
      </c>
      <c r="AD19" s="144" t="str">
        <f t="shared" si="17"/>
        <v/>
      </c>
      <c r="AE19" s="144" t="str">
        <f t="shared" si="18"/>
        <v/>
      </c>
      <c r="AF19" s="144" t="str">
        <f t="shared" si="19"/>
        <v/>
      </c>
      <c r="AG19" s="144" t="str">
        <f t="shared" si="20"/>
        <v/>
      </c>
      <c r="AH19" s="144" t="str">
        <f t="shared" si="21"/>
        <v/>
      </c>
      <c r="AI19" s="144" t="str">
        <f t="shared" si="22"/>
        <v/>
      </c>
      <c r="AJ19" s="144" t="str">
        <f t="shared" si="23"/>
        <v/>
      </c>
      <c r="AK19" s="145"/>
      <c r="AL19" s="146"/>
      <c r="AM19" s="147"/>
      <c r="AN19" s="147"/>
      <c r="AO19" s="143"/>
      <c r="AP19" s="143"/>
      <c r="AQ19" s="156"/>
      <c r="AR19" s="145"/>
      <c r="AS19" s="157"/>
      <c r="AT19" s="159"/>
      <c r="AU19" s="117" t="str">
        <f t="shared" si="24"/>
        <v/>
      </c>
      <c r="AV19" s="117" t="str">
        <f t="shared" si="25"/>
        <v/>
      </c>
      <c r="AW19" s="117" t="str">
        <f t="shared" si="26"/>
        <v/>
      </c>
      <c r="AX19" s="117" t="str">
        <f t="shared" si="27"/>
        <v/>
      </c>
      <c r="AY19" s="117" t="str">
        <f t="shared" si="28"/>
        <v/>
      </c>
      <c r="AZ19" s="117" t="str">
        <f t="shared" si="29"/>
        <v/>
      </c>
      <c r="BA19" s="117" t="str">
        <f t="shared" si="30"/>
        <v/>
      </c>
      <c r="BB19" s="117" t="str">
        <f t="shared" si="31"/>
        <v/>
      </c>
      <c r="BC19" s="117" t="str">
        <f t="shared" si="32"/>
        <v/>
      </c>
      <c r="BD19" s="117" t="str">
        <f t="shared" si="33"/>
        <v/>
      </c>
      <c r="BE19" s="117" t="str">
        <f t="shared" si="34"/>
        <v/>
      </c>
      <c r="BF19" s="117" t="str">
        <f t="shared" si="35"/>
        <v/>
      </c>
      <c r="BG19" s="117" t="str">
        <f t="shared" si="36"/>
        <v/>
      </c>
      <c r="BH19" s="117" t="str">
        <f t="shared" si="37"/>
        <v/>
      </c>
      <c r="BI19" s="116" t="str">
        <f t="shared" si="38"/>
        <v/>
      </c>
      <c r="BJ19" s="116" t="str">
        <f t="shared" si="39"/>
        <v/>
      </c>
      <c r="BK19" s="116" t="str">
        <f t="shared" si="40"/>
        <v/>
      </c>
      <c r="BL19" s="116" t="str">
        <f t="shared" si="41"/>
        <v/>
      </c>
      <c r="BM19" s="118" t="s">
        <v>288</v>
      </c>
      <c r="BN19" s="119" t="s">
        <v>212</v>
      </c>
      <c r="BO19" s="119" t="s">
        <v>247</v>
      </c>
      <c r="BP19" s="118"/>
    </row>
    <row r="20" spans="1:68" customFormat="1" ht="17.25">
      <c r="A20" s="151"/>
      <c r="B20" s="134"/>
      <c r="C20" s="152" t="str">
        <f>IF(B20&lt;&gt;"",VLOOKUP(B20,附表五!$B$2:$C$1024,2,0),"")</f>
        <v/>
      </c>
      <c r="D20" s="153"/>
      <c r="E20" s="134"/>
      <c r="F20" s="154" t="str">
        <f>IF(E20&lt;&gt;"",VLOOKUP(E20,附表六!$B$2:$C$325,2,0),"")</f>
        <v/>
      </c>
      <c r="G20" s="155"/>
      <c r="H20" s="134"/>
      <c r="I20" s="139" t="str">
        <f>IF(H20&lt;&gt;"",VLOOKUP(H20,附表七!$B:$C,2,0),"")</f>
        <v/>
      </c>
      <c r="J20" s="140"/>
      <c r="K20" s="141"/>
      <c r="L20" s="142" t="str">
        <f t="shared" si="0"/>
        <v/>
      </c>
      <c r="M20" s="142" t="str">
        <f t="shared" si="1"/>
        <v/>
      </c>
      <c r="N20" s="142" t="str">
        <f t="shared" si="2"/>
        <v/>
      </c>
      <c r="O20" s="142" t="str">
        <f t="shared" si="3"/>
        <v/>
      </c>
      <c r="P20" s="143"/>
      <c r="Q20" s="144" t="str">
        <f t="shared" si="4"/>
        <v/>
      </c>
      <c r="R20" s="144" t="str">
        <f t="shared" si="5"/>
        <v/>
      </c>
      <c r="S20" s="144" t="str">
        <f t="shared" si="6"/>
        <v/>
      </c>
      <c r="T20" s="144" t="str">
        <f t="shared" si="7"/>
        <v/>
      </c>
      <c r="U20" s="144" t="str">
        <f t="shared" si="8"/>
        <v/>
      </c>
      <c r="V20" s="144" t="str">
        <f t="shared" si="9"/>
        <v/>
      </c>
      <c r="W20" s="144" t="str">
        <f t="shared" si="10"/>
        <v/>
      </c>
      <c r="X20" s="144" t="str">
        <f t="shared" si="11"/>
        <v/>
      </c>
      <c r="Y20" s="144" t="str">
        <f t="shared" si="12"/>
        <v/>
      </c>
      <c r="Z20" s="144" t="str">
        <f t="shared" si="13"/>
        <v/>
      </c>
      <c r="AA20" s="144" t="str">
        <f t="shared" si="14"/>
        <v/>
      </c>
      <c r="AB20" s="144" t="str">
        <f t="shared" si="15"/>
        <v/>
      </c>
      <c r="AC20" s="144" t="str">
        <f t="shared" si="16"/>
        <v/>
      </c>
      <c r="AD20" s="144" t="str">
        <f t="shared" si="17"/>
        <v/>
      </c>
      <c r="AE20" s="144" t="str">
        <f t="shared" si="18"/>
        <v/>
      </c>
      <c r="AF20" s="144" t="str">
        <f t="shared" si="19"/>
        <v/>
      </c>
      <c r="AG20" s="144" t="str">
        <f t="shared" si="20"/>
        <v/>
      </c>
      <c r="AH20" s="144" t="str">
        <f t="shared" si="21"/>
        <v/>
      </c>
      <c r="AI20" s="144" t="str">
        <f t="shared" si="22"/>
        <v/>
      </c>
      <c r="AJ20" s="144" t="str">
        <f t="shared" si="23"/>
        <v/>
      </c>
      <c r="AK20" s="145"/>
      <c r="AL20" s="146"/>
      <c r="AM20" s="147"/>
      <c r="AN20" s="147"/>
      <c r="AO20" s="143"/>
      <c r="AP20" s="143"/>
      <c r="AQ20" s="147"/>
      <c r="AR20" s="145"/>
      <c r="AS20" s="157"/>
      <c r="AT20" s="159"/>
      <c r="AU20" s="117" t="str">
        <f t="shared" si="24"/>
        <v/>
      </c>
      <c r="AV20" s="117" t="str">
        <f t="shared" si="25"/>
        <v/>
      </c>
      <c r="AW20" s="117" t="str">
        <f t="shared" si="26"/>
        <v/>
      </c>
      <c r="AX20" s="117" t="str">
        <f t="shared" si="27"/>
        <v/>
      </c>
      <c r="AY20" s="117" t="str">
        <f t="shared" si="28"/>
        <v/>
      </c>
      <c r="AZ20" s="117" t="str">
        <f t="shared" si="29"/>
        <v/>
      </c>
      <c r="BA20" s="117" t="str">
        <f t="shared" si="30"/>
        <v/>
      </c>
      <c r="BB20" s="117" t="str">
        <f t="shared" si="31"/>
        <v/>
      </c>
      <c r="BC20" s="117" t="str">
        <f t="shared" si="32"/>
        <v/>
      </c>
      <c r="BD20" s="117" t="str">
        <f t="shared" si="33"/>
        <v/>
      </c>
      <c r="BE20" s="117" t="str">
        <f t="shared" si="34"/>
        <v/>
      </c>
      <c r="BF20" s="117" t="str">
        <f t="shared" si="35"/>
        <v/>
      </c>
      <c r="BG20" s="117" t="str">
        <f t="shared" si="36"/>
        <v/>
      </c>
      <c r="BH20" s="117" t="str">
        <f t="shared" si="37"/>
        <v/>
      </c>
      <c r="BI20" s="116" t="str">
        <f t="shared" si="38"/>
        <v/>
      </c>
      <c r="BJ20" s="116" t="str">
        <f t="shared" si="39"/>
        <v/>
      </c>
      <c r="BK20" s="116" t="str">
        <f t="shared" si="40"/>
        <v/>
      </c>
      <c r="BL20" s="116" t="str">
        <f t="shared" si="41"/>
        <v/>
      </c>
      <c r="BM20" s="118" t="s">
        <v>289</v>
      </c>
      <c r="BN20" s="119" t="s">
        <v>212</v>
      </c>
      <c r="BO20" s="119" t="s">
        <v>253</v>
      </c>
      <c r="BP20" s="118"/>
    </row>
    <row r="21" spans="1:68" customFormat="1" ht="23.25" customHeight="1">
      <c r="A21" s="151"/>
      <c r="B21" s="134"/>
      <c r="C21" s="152" t="str">
        <f>IF(B21&lt;&gt;"",VLOOKUP(B21,附表五!$B$2:$C$1024,2,0),"")</f>
        <v/>
      </c>
      <c r="D21" s="153"/>
      <c r="E21" s="134"/>
      <c r="F21" s="154" t="str">
        <f>IF(E21&lt;&gt;"",VLOOKUP(E21,附表六!$B$2:$C$325,2,0),"")</f>
        <v/>
      </c>
      <c r="G21" s="155"/>
      <c r="H21" s="134"/>
      <c r="I21" s="139" t="str">
        <f>IF(H21&lt;&gt;"",VLOOKUP(H21,附表七!$B:$C,2,0),"")</f>
        <v/>
      </c>
      <c r="J21" s="140"/>
      <c r="K21" s="141"/>
      <c r="L21" s="142" t="str">
        <f t="shared" si="0"/>
        <v/>
      </c>
      <c r="M21" s="142" t="str">
        <f t="shared" si="1"/>
        <v/>
      </c>
      <c r="N21" s="142" t="str">
        <f t="shared" si="2"/>
        <v/>
      </c>
      <c r="O21" s="142" t="str">
        <f t="shared" si="3"/>
        <v/>
      </c>
      <c r="P21" s="143"/>
      <c r="Q21" s="144" t="str">
        <f t="shared" si="4"/>
        <v/>
      </c>
      <c r="R21" s="144" t="str">
        <f t="shared" si="5"/>
        <v/>
      </c>
      <c r="S21" s="144" t="str">
        <f t="shared" si="6"/>
        <v/>
      </c>
      <c r="T21" s="144" t="str">
        <f t="shared" si="7"/>
        <v/>
      </c>
      <c r="U21" s="144" t="str">
        <f t="shared" si="8"/>
        <v/>
      </c>
      <c r="V21" s="144" t="str">
        <f t="shared" si="9"/>
        <v/>
      </c>
      <c r="W21" s="144" t="str">
        <f t="shared" si="10"/>
        <v/>
      </c>
      <c r="X21" s="144" t="str">
        <f t="shared" si="11"/>
        <v/>
      </c>
      <c r="Y21" s="144" t="str">
        <f t="shared" si="12"/>
        <v/>
      </c>
      <c r="Z21" s="144" t="str">
        <f t="shared" si="13"/>
        <v/>
      </c>
      <c r="AA21" s="144" t="str">
        <f t="shared" si="14"/>
        <v/>
      </c>
      <c r="AB21" s="144" t="str">
        <f t="shared" si="15"/>
        <v/>
      </c>
      <c r="AC21" s="144" t="str">
        <f t="shared" si="16"/>
        <v/>
      </c>
      <c r="AD21" s="144" t="str">
        <f t="shared" si="17"/>
        <v/>
      </c>
      <c r="AE21" s="144" t="str">
        <f t="shared" si="18"/>
        <v/>
      </c>
      <c r="AF21" s="144" t="str">
        <f t="shared" si="19"/>
        <v/>
      </c>
      <c r="AG21" s="144" t="str">
        <f t="shared" si="20"/>
        <v/>
      </c>
      <c r="AH21" s="144" t="str">
        <f t="shared" si="21"/>
        <v/>
      </c>
      <c r="AI21" s="144" t="str">
        <f t="shared" si="22"/>
        <v/>
      </c>
      <c r="AJ21" s="144" t="str">
        <f t="shared" si="23"/>
        <v/>
      </c>
      <c r="AK21" s="145"/>
      <c r="AL21" s="146"/>
      <c r="AM21" s="147"/>
      <c r="AN21" s="147"/>
      <c r="AO21" s="143"/>
      <c r="AP21" s="143"/>
      <c r="AQ21" s="156"/>
      <c r="AR21" s="145"/>
      <c r="AS21" s="157"/>
      <c r="AT21" s="159"/>
      <c r="AU21" s="117" t="str">
        <f t="shared" si="24"/>
        <v/>
      </c>
      <c r="AV21" s="117" t="str">
        <f t="shared" si="25"/>
        <v/>
      </c>
      <c r="AW21" s="117" t="str">
        <f t="shared" si="26"/>
        <v/>
      </c>
      <c r="AX21" s="117" t="str">
        <f t="shared" si="27"/>
        <v/>
      </c>
      <c r="AY21" s="117" t="str">
        <f t="shared" si="28"/>
        <v/>
      </c>
      <c r="AZ21" s="117" t="str">
        <f t="shared" si="29"/>
        <v/>
      </c>
      <c r="BA21" s="117" t="str">
        <f t="shared" si="30"/>
        <v/>
      </c>
      <c r="BB21" s="117" t="str">
        <f t="shared" si="31"/>
        <v/>
      </c>
      <c r="BC21" s="117" t="str">
        <f t="shared" si="32"/>
        <v/>
      </c>
      <c r="BD21" s="117" t="str">
        <f t="shared" si="33"/>
        <v/>
      </c>
      <c r="BE21" s="117" t="str">
        <f t="shared" si="34"/>
        <v/>
      </c>
      <c r="BF21" s="117" t="str">
        <f t="shared" si="35"/>
        <v/>
      </c>
      <c r="BG21" s="117" t="str">
        <f t="shared" si="36"/>
        <v/>
      </c>
      <c r="BH21" s="117" t="str">
        <f t="shared" si="37"/>
        <v/>
      </c>
      <c r="BI21" s="116" t="str">
        <f t="shared" si="38"/>
        <v/>
      </c>
      <c r="BJ21" s="116" t="str">
        <f t="shared" si="39"/>
        <v/>
      </c>
      <c r="BK21" s="116" t="str">
        <f t="shared" si="40"/>
        <v/>
      </c>
      <c r="BL21" s="116" t="str">
        <f t="shared" si="41"/>
        <v/>
      </c>
      <c r="BM21" s="118" t="s">
        <v>290</v>
      </c>
      <c r="BN21" s="119" t="s">
        <v>213</v>
      </c>
      <c r="BO21" s="119" t="s">
        <v>214</v>
      </c>
      <c r="BP21" s="118"/>
    </row>
    <row r="22" spans="1:68" customFormat="1" ht="23.25" customHeight="1">
      <c r="A22" s="151"/>
      <c r="B22" s="134"/>
      <c r="C22" s="152" t="str">
        <f>IF(B22&lt;&gt;"",VLOOKUP(B22,附表五!$B$2:$C$1024,2,0),"")</f>
        <v/>
      </c>
      <c r="D22" s="153"/>
      <c r="E22" s="134"/>
      <c r="F22" s="154" t="str">
        <f>IF(E22&lt;&gt;"",VLOOKUP(E22,附表六!$B$2:$C$325,2,0),"")</f>
        <v/>
      </c>
      <c r="G22" s="155"/>
      <c r="H22" s="134"/>
      <c r="I22" s="139" t="str">
        <f>IF(H22&lt;&gt;"",VLOOKUP(H22,附表七!$B:$C,2,0),"")</f>
        <v/>
      </c>
      <c r="J22" s="140"/>
      <c r="K22" s="141"/>
      <c r="L22" s="142" t="str">
        <f t="shared" si="0"/>
        <v/>
      </c>
      <c r="M22" s="142" t="str">
        <f t="shared" si="1"/>
        <v/>
      </c>
      <c r="N22" s="142" t="str">
        <f t="shared" si="2"/>
        <v/>
      </c>
      <c r="O22" s="142" t="str">
        <f t="shared" si="3"/>
        <v/>
      </c>
      <c r="P22" s="143"/>
      <c r="Q22" s="144" t="str">
        <f t="shared" si="4"/>
        <v/>
      </c>
      <c r="R22" s="144" t="str">
        <f t="shared" si="5"/>
        <v/>
      </c>
      <c r="S22" s="144" t="str">
        <f t="shared" si="6"/>
        <v/>
      </c>
      <c r="T22" s="144" t="str">
        <f t="shared" si="7"/>
        <v/>
      </c>
      <c r="U22" s="144" t="str">
        <f t="shared" si="8"/>
        <v/>
      </c>
      <c r="V22" s="144" t="str">
        <f t="shared" si="9"/>
        <v/>
      </c>
      <c r="W22" s="144" t="str">
        <f t="shared" si="10"/>
        <v/>
      </c>
      <c r="X22" s="144" t="str">
        <f t="shared" si="11"/>
        <v/>
      </c>
      <c r="Y22" s="144" t="str">
        <f t="shared" si="12"/>
        <v/>
      </c>
      <c r="Z22" s="144" t="str">
        <f t="shared" si="13"/>
        <v/>
      </c>
      <c r="AA22" s="144" t="str">
        <f t="shared" si="14"/>
        <v/>
      </c>
      <c r="AB22" s="144" t="str">
        <f t="shared" si="15"/>
        <v/>
      </c>
      <c r="AC22" s="144" t="str">
        <f t="shared" si="16"/>
        <v/>
      </c>
      <c r="AD22" s="144" t="str">
        <f t="shared" si="17"/>
        <v/>
      </c>
      <c r="AE22" s="144" t="str">
        <f t="shared" si="18"/>
        <v/>
      </c>
      <c r="AF22" s="144" t="str">
        <f t="shared" si="19"/>
        <v/>
      </c>
      <c r="AG22" s="144" t="str">
        <f t="shared" si="20"/>
        <v/>
      </c>
      <c r="AH22" s="144" t="str">
        <f t="shared" si="21"/>
        <v/>
      </c>
      <c r="AI22" s="144" t="str">
        <f t="shared" si="22"/>
        <v/>
      </c>
      <c r="AJ22" s="144" t="str">
        <f t="shared" si="23"/>
        <v/>
      </c>
      <c r="AK22" s="145"/>
      <c r="AL22" s="146"/>
      <c r="AM22" s="147"/>
      <c r="AN22" s="147"/>
      <c r="AO22" s="143"/>
      <c r="AP22" s="143"/>
      <c r="AQ22" s="156"/>
      <c r="AR22" s="145"/>
      <c r="AS22" s="157"/>
      <c r="AT22" s="159"/>
      <c r="AU22" s="117" t="str">
        <f t="shared" si="24"/>
        <v/>
      </c>
      <c r="AV22" s="117" t="str">
        <f t="shared" si="25"/>
        <v/>
      </c>
      <c r="AW22" s="117" t="str">
        <f t="shared" si="26"/>
        <v/>
      </c>
      <c r="AX22" s="117" t="str">
        <f t="shared" si="27"/>
        <v/>
      </c>
      <c r="AY22" s="117" t="str">
        <f t="shared" si="28"/>
        <v/>
      </c>
      <c r="AZ22" s="117" t="str">
        <f t="shared" si="29"/>
        <v/>
      </c>
      <c r="BA22" s="117" t="str">
        <f t="shared" si="30"/>
        <v/>
      </c>
      <c r="BB22" s="117" t="str">
        <f t="shared" si="31"/>
        <v/>
      </c>
      <c r="BC22" s="117" t="str">
        <f t="shared" si="32"/>
        <v/>
      </c>
      <c r="BD22" s="117" t="str">
        <f t="shared" si="33"/>
        <v/>
      </c>
      <c r="BE22" s="117" t="str">
        <f t="shared" si="34"/>
        <v/>
      </c>
      <c r="BF22" s="117" t="str">
        <f t="shared" si="35"/>
        <v/>
      </c>
      <c r="BG22" s="117" t="str">
        <f t="shared" si="36"/>
        <v/>
      </c>
      <c r="BH22" s="117" t="str">
        <f t="shared" si="37"/>
        <v/>
      </c>
      <c r="BI22" s="116" t="str">
        <f t="shared" si="38"/>
        <v/>
      </c>
      <c r="BJ22" s="116" t="str">
        <f t="shared" si="39"/>
        <v/>
      </c>
      <c r="BK22" s="116" t="str">
        <f t="shared" si="40"/>
        <v/>
      </c>
      <c r="BL22" s="116" t="str">
        <f t="shared" si="41"/>
        <v/>
      </c>
      <c r="BM22" s="118" t="s">
        <v>291</v>
      </c>
      <c r="BN22" s="119" t="s">
        <v>213</v>
      </c>
      <c r="BO22" s="119" t="s">
        <v>247</v>
      </c>
      <c r="BP22" s="118"/>
    </row>
    <row r="23" spans="1:68" customFormat="1" ht="23.25" customHeight="1">
      <c r="A23" s="151"/>
      <c r="B23" s="134"/>
      <c r="C23" s="152" t="str">
        <f>IF(B23&lt;&gt;"",VLOOKUP(B23,附表五!$B$2:$C$1024,2,0),"")</f>
        <v/>
      </c>
      <c r="D23" s="153"/>
      <c r="E23" s="134"/>
      <c r="F23" s="154" t="str">
        <f>IF(E23&lt;&gt;"",VLOOKUP(E23,附表六!$B$2:$C$325,2,0),"")</f>
        <v/>
      </c>
      <c r="G23" s="155"/>
      <c r="H23" s="134"/>
      <c r="I23" s="139" t="str">
        <f>IF(H23&lt;&gt;"",VLOOKUP(H23,附表七!$B:$C,2,0),"")</f>
        <v/>
      </c>
      <c r="J23" s="140"/>
      <c r="K23" s="141"/>
      <c r="L23" s="142" t="str">
        <f t="shared" si="0"/>
        <v/>
      </c>
      <c r="M23" s="142" t="str">
        <f t="shared" si="1"/>
        <v/>
      </c>
      <c r="N23" s="142" t="str">
        <f t="shared" si="2"/>
        <v/>
      </c>
      <c r="O23" s="142" t="str">
        <f t="shared" si="3"/>
        <v/>
      </c>
      <c r="P23" s="143"/>
      <c r="Q23" s="144" t="str">
        <f t="shared" si="4"/>
        <v/>
      </c>
      <c r="R23" s="144" t="str">
        <f t="shared" si="5"/>
        <v/>
      </c>
      <c r="S23" s="144" t="str">
        <f t="shared" si="6"/>
        <v/>
      </c>
      <c r="T23" s="144" t="str">
        <f t="shared" si="7"/>
        <v/>
      </c>
      <c r="U23" s="144" t="str">
        <f t="shared" si="8"/>
        <v/>
      </c>
      <c r="V23" s="144" t="str">
        <f t="shared" si="9"/>
        <v/>
      </c>
      <c r="W23" s="144" t="str">
        <f t="shared" si="10"/>
        <v/>
      </c>
      <c r="X23" s="144" t="str">
        <f t="shared" si="11"/>
        <v/>
      </c>
      <c r="Y23" s="144" t="str">
        <f t="shared" si="12"/>
        <v/>
      </c>
      <c r="Z23" s="144" t="str">
        <f t="shared" si="13"/>
        <v/>
      </c>
      <c r="AA23" s="144" t="str">
        <f t="shared" si="14"/>
        <v/>
      </c>
      <c r="AB23" s="144" t="str">
        <f t="shared" si="15"/>
        <v/>
      </c>
      <c r="AC23" s="144" t="str">
        <f t="shared" si="16"/>
        <v/>
      </c>
      <c r="AD23" s="144" t="str">
        <f t="shared" si="17"/>
        <v/>
      </c>
      <c r="AE23" s="144" t="str">
        <f t="shared" si="18"/>
        <v/>
      </c>
      <c r="AF23" s="144" t="str">
        <f t="shared" si="19"/>
        <v/>
      </c>
      <c r="AG23" s="144" t="str">
        <f t="shared" si="20"/>
        <v/>
      </c>
      <c r="AH23" s="144" t="str">
        <f t="shared" si="21"/>
        <v/>
      </c>
      <c r="AI23" s="144" t="str">
        <f t="shared" si="22"/>
        <v/>
      </c>
      <c r="AJ23" s="144" t="str">
        <f t="shared" si="23"/>
        <v/>
      </c>
      <c r="AK23" s="145"/>
      <c r="AL23" s="146"/>
      <c r="AM23" s="147"/>
      <c r="AN23" s="147"/>
      <c r="AO23" s="143"/>
      <c r="AP23" s="143"/>
      <c r="AQ23" s="147"/>
      <c r="AR23" s="145"/>
      <c r="AS23" s="157"/>
      <c r="AT23" s="159"/>
      <c r="AU23" s="117" t="str">
        <f t="shared" si="24"/>
        <v/>
      </c>
      <c r="AV23" s="117" t="str">
        <f t="shared" si="25"/>
        <v/>
      </c>
      <c r="AW23" s="117" t="str">
        <f t="shared" si="26"/>
        <v/>
      </c>
      <c r="AX23" s="117" t="str">
        <f t="shared" si="27"/>
        <v/>
      </c>
      <c r="AY23" s="117" t="str">
        <f t="shared" si="28"/>
        <v/>
      </c>
      <c r="AZ23" s="117" t="str">
        <f t="shared" si="29"/>
        <v/>
      </c>
      <c r="BA23" s="117" t="str">
        <f t="shared" si="30"/>
        <v/>
      </c>
      <c r="BB23" s="117" t="str">
        <f t="shared" si="31"/>
        <v/>
      </c>
      <c r="BC23" s="117" t="str">
        <f t="shared" si="32"/>
        <v/>
      </c>
      <c r="BD23" s="117" t="str">
        <f t="shared" si="33"/>
        <v/>
      </c>
      <c r="BE23" s="117" t="str">
        <f t="shared" si="34"/>
        <v/>
      </c>
      <c r="BF23" s="117" t="str">
        <f t="shared" si="35"/>
        <v/>
      </c>
      <c r="BG23" s="117" t="str">
        <f t="shared" si="36"/>
        <v/>
      </c>
      <c r="BH23" s="117" t="str">
        <f t="shared" si="37"/>
        <v/>
      </c>
      <c r="BI23" s="116" t="str">
        <f t="shared" si="38"/>
        <v/>
      </c>
      <c r="BJ23" s="116" t="str">
        <f t="shared" si="39"/>
        <v/>
      </c>
      <c r="BK23" s="116" t="str">
        <f t="shared" si="40"/>
        <v/>
      </c>
      <c r="BL23" s="116" t="str">
        <f t="shared" si="41"/>
        <v/>
      </c>
      <c r="BM23" s="118" t="s">
        <v>292</v>
      </c>
      <c r="BN23" s="119" t="s">
        <v>213</v>
      </c>
      <c r="BO23" s="119" t="s">
        <v>253</v>
      </c>
      <c r="BP23" s="118"/>
    </row>
    <row r="24" spans="1:68" customFormat="1" ht="17.25">
      <c r="A24" s="151"/>
      <c r="B24" s="134"/>
      <c r="C24" s="152" t="str">
        <f>IF(B24&lt;&gt;"",VLOOKUP(B24,附表五!$B$2:$C$1024,2,0),"")</f>
        <v/>
      </c>
      <c r="D24" s="153"/>
      <c r="E24" s="134"/>
      <c r="F24" s="154" t="str">
        <f>IF(E24&lt;&gt;"",VLOOKUP(E24,附表六!$B$2:$C$325,2,0),"")</f>
        <v/>
      </c>
      <c r="G24" s="155"/>
      <c r="H24" s="134"/>
      <c r="I24" s="139" t="str">
        <f>IF(H24&lt;&gt;"",VLOOKUP(H24,附表七!$B:$C,2,0),"")</f>
        <v/>
      </c>
      <c r="J24" s="140"/>
      <c r="K24" s="141"/>
      <c r="L24" s="142" t="str">
        <f t="shared" si="0"/>
        <v/>
      </c>
      <c r="M24" s="142" t="str">
        <f t="shared" si="1"/>
        <v/>
      </c>
      <c r="N24" s="142" t="str">
        <f t="shared" si="2"/>
        <v/>
      </c>
      <c r="O24" s="142" t="str">
        <f t="shared" si="3"/>
        <v/>
      </c>
      <c r="P24" s="143"/>
      <c r="Q24" s="144" t="str">
        <f t="shared" si="4"/>
        <v/>
      </c>
      <c r="R24" s="144" t="str">
        <f t="shared" si="5"/>
        <v/>
      </c>
      <c r="S24" s="144" t="str">
        <f t="shared" si="6"/>
        <v/>
      </c>
      <c r="T24" s="144" t="str">
        <f t="shared" si="7"/>
        <v/>
      </c>
      <c r="U24" s="144" t="str">
        <f t="shared" si="8"/>
        <v/>
      </c>
      <c r="V24" s="144" t="str">
        <f t="shared" si="9"/>
        <v/>
      </c>
      <c r="W24" s="144" t="str">
        <f t="shared" si="10"/>
        <v/>
      </c>
      <c r="X24" s="144" t="str">
        <f t="shared" si="11"/>
        <v/>
      </c>
      <c r="Y24" s="144" t="str">
        <f t="shared" si="12"/>
        <v/>
      </c>
      <c r="Z24" s="144" t="str">
        <f t="shared" si="13"/>
        <v/>
      </c>
      <c r="AA24" s="144" t="str">
        <f t="shared" si="14"/>
        <v/>
      </c>
      <c r="AB24" s="144" t="str">
        <f t="shared" si="15"/>
        <v/>
      </c>
      <c r="AC24" s="144" t="str">
        <f t="shared" si="16"/>
        <v/>
      </c>
      <c r="AD24" s="144" t="str">
        <f t="shared" si="17"/>
        <v/>
      </c>
      <c r="AE24" s="144" t="str">
        <f t="shared" si="18"/>
        <v/>
      </c>
      <c r="AF24" s="144" t="str">
        <f t="shared" si="19"/>
        <v/>
      </c>
      <c r="AG24" s="144" t="str">
        <f t="shared" si="20"/>
        <v/>
      </c>
      <c r="AH24" s="144" t="str">
        <f t="shared" si="21"/>
        <v/>
      </c>
      <c r="AI24" s="144" t="str">
        <f t="shared" si="22"/>
        <v/>
      </c>
      <c r="AJ24" s="144" t="str">
        <f t="shared" si="23"/>
        <v/>
      </c>
      <c r="AK24" s="145"/>
      <c r="AL24" s="146"/>
      <c r="AM24" s="147"/>
      <c r="AN24" s="147"/>
      <c r="AO24" s="143"/>
      <c r="AP24" s="143"/>
      <c r="AQ24" s="156"/>
      <c r="AR24" s="145"/>
      <c r="AS24" s="157"/>
      <c r="AT24" s="159"/>
      <c r="AU24" s="117" t="str">
        <f t="shared" si="24"/>
        <v/>
      </c>
      <c r="AV24" s="117" t="str">
        <f t="shared" si="25"/>
        <v/>
      </c>
      <c r="AW24" s="117" t="str">
        <f t="shared" si="26"/>
        <v/>
      </c>
      <c r="AX24" s="117" t="str">
        <f t="shared" si="27"/>
        <v/>
      </c>
      <c r="AY24" s="117" t="str">
        <f t="shared" si="28"/>
        <v/>
      </c>
      <c r="AZ24" s="117" t="str">
        <f t="shared" si="29"/>
        <v/>
      </c>
      <c r="BA24" s="117" t="str">
        <f t="shared" si="30"/>
        <v/>
      </c>
      <c r="BB24" s="117" t="str">
        <f t="shared" si="31"/>
        <v/>
      </c>
      <c r="BC24" s="117" t="str">
        <f t="shared" si="32"/>
        <v/>
      </c>
      <c r="BD24" s="117" t="str">
        <f t="shared" si="33"/>
        <v/>
      </c>
      <c r="BE24" s="117" t="str">
        <f t="shared" si="34"/>
        <v/>
      </c>
      <c r="BF24" s="117" t="str">
        <f t="shared" si="35"/>
        <v/>
      </c>
      <c r="BG24" s="117" t="str">
        <f t="shared" si="36"/>
        <v/>
      </c>
      <c r="BH24" s="117" t="str">
        <f t="shared" si="37"/>
        <v/>
      </c>
      <c r="BI24" s="116" t="str">
        <f t="shared" si="38"/>
        <v/>
      </c>
      <c r="BJ24" s="116" t="str">
        <f t="shared" si="39"/>
        <v/>
      </c>
      <c r="BK24" s="116" t="str">
        <f t="shared" si="40"/>
        <v/>
      </c>
      <c r="BL24" s="116" t="str">
        <f t="shared" si="41"/>
        <v/>
      </c>
      <c r="BM24" s="118" t="s">
        <v>293</v>
      </c>
      <c r="BN24" s="119" t="s">
        <v>214</v>
      </c>
      <c r="BO24" s="119" t="s">
        <v>247</v>
      </c>
      <c r="BP24" s="118"/>
    </row>
    <row r="25" spans="1:68" customFormat="1" ht="17.25">
      <c r="A25" s="151"/>
      <c r="B25" s="134"/>
      <c r="C25" s="152" t="str">
        <f>IF(B25&lt;&gt;"",VLOOKUP(B25,附表五!$B$2:$C$1024,2,0),"")</f>
        <v/>
      </c>
      <c r="D25" s="153"/>
      <c r="E25" s="134"/>
      <c r="F25" s="154" t="str">
        <f>IF(E25&lt;&gt;"",VLOOKUP(E25,附表六!$B$2:$C$325,2,0),"")</f>
        <v/>
      </c>
      <c r="G25" s="155"/>
      <c r="H25" s="134"/>
      <c r="I25" s="139" t="str">
        <f>IF(H25&lt;&gt;"",VLOOKUP(H25,附表七!$B:$C,2,0),"")</f>
        <v/>
      </c>
      <c r="J25" s="140"/>
      <c r="K25" s="141"/>
      <c r="L25" s="142" t="str">
        <f t="shared" si="0"/>
        <v/>
      </c>
      <c r="M25" s="142" t="str">
        <f t="shared" si="1"/>
        <v/>
      </c>
      <c r="N25" s="142" t="str">
        <f t="shared" si="2"/>
        <v/>
      </c>
      <c r="O25" s="142" t="str">
        <f t="shared" si="3"/>
        <v/>
      </c>
      <c r="P25" s="143"/>
      <c r="Q25" s="144" t="str">
        <f t="shared" si="4"/>
        <v/>
      </c>
      <c r="R25" s="144" t="str">
        <f t="shared" si="5"/>
        <v/>
      </c>
      <c r="S25" s="144" t="str">
        <f t="shared" si="6"/>
        <v/>
      </c>
      <c r="T25" s="144" t="str">
        <f t="shared" si="7"/>
        <v/>
      </c>
      <c r="U25" s="144" t="str">
        <f t="shared" si="8"/>
        <v/>
      </c>
      <c r="V25" s="144" t="str">
        <f t="shared" si="9"/>
        <v/>
      </c>
      <c r="W25" s="144" t="str">
        <f t="shared" si="10"/>
        <v/>
      </c>
      <c r="X25" s="144" t="str">
        <f t="shared" si="11"/>
        <v/>
      </c>
      <c r="Y25" s="144" t="str">
        <f t="shared" si="12"/>
        <v/>
      </c>
      <c r="Z25" s="144" t="str">
        <f t="shared" si="13"/>
        <v/>
      </c>
      <c r="AA25" s="144" t="str">
        <f t="shared" si="14"/>
        <v/>
      </c>
      <c r="AB25" s="144" t="str">
        <f t="shared" si="15"/>
        <v/>
      </c>
      <c r="AC25" s="144" t="str">
        <f t="shared" si="16"/>
        <v/>
      </c>
      <c r="AD25" s="144" t="str">
        <f t="shared" si="17"/>
        <v/>
      </c>
      <c r="AE25" s="144" t="str">
        <f t="shared" si="18"/>
        <v/>
      </c>
      <c r="AF25" s="144" t="str">
        <f t="shared" si="19"/>
        <v/>
      </c>
      <c r="AG25" s="144" t="str">
        <f t="shared" si="20"/>
        <v/>
      </c>
      <c r="AH25" s="144" t="str">
        <f t="shared" si="21"/>
        <v/>
      </c>
      <c r="AI25" s="144" t="str">
        <f t="shared" si="22"/>
        <v/>
      </c>
      <c r="AJ25" s="144" t="str">
        <f t="shared" si="23"/>
        <v/>
      </c>
      <c r="AK25" s="145"/>
      <c r="AL25" s="146"/>
      <c r="AM25" s="147"/>
      <c r="AN25" s="147"/>
      <c r="AO25" s="143"/>
      <c r="AP25" s="143"/>
      <c r="AQ25" s="147"/>
      <c r="AR25" s="145"/>
      <c r="AS25" s="157"/>
      <c r="AT25" s="159"/>
      <c r="AU25" s="117" t="str">
        <f t="shared" si="24"/>
        <v/>
      </c>
      <c r="AV25" s="117" t="str">
        <f t="shared" si="25"/>
        <v/>
      </c>
      <c r="AW25" s="117" t="str">
        <f t="shared" si="26"/>
        <v/>
      </c>
      <c r="AX25" s="117" t="str">
        <f t="shared" si="27"/>
        <v/>
      </c>
      <c r="AY25" s="117" t="str">
        <f t="shared" si="28"/>
        <v/>
      </c>
      <c r="AZ25" s="117" t="str">
        <f t="shared" si="29"/>
        <v/>
      </c>
      <c r="BA25" s="117" t="str">
        <f t="shared" si="30"/>
        <v/>
      </c>
      <c r="BB25" s="117" t="str">
        <f t="shared" si="31"/>
        <v/>
      </c>
      <c r="BC25" s="117" t="str">
        <f t="shared" si="32"/>
        <v/>
      </c>
      <c r="BD25" s="117" t="str">
        <f t="shared" si="33"/>
        <v/>
      </c>
      <c r="BE25" s="117" t="str">
        <f t="shared" si="34"/>
        <v/>
      </c>
      <c r="BF25" s="117" t="str">
        <f t="shared" si="35"/>
        <v/>
      </c>
      <c r="BG25" s="117" t="str">
        <f t="shared" si="36"/>
        <v/>
      </c>
      <c r="BH25" s="117" t="str">
        <f t="shared" si="37"/>
        <v/>
      </c>
      <c r="BI25" s="116" t="str">
        <f t="shared" si="38"/>
        <v/>
      </c>
      <c r="BJ25" s="116" t="str">
        <f t="shared" si="39"/>
        <v/>
      </c>
      <c r="BK25" s="116" t="str">
        <f t="shared" si="40"/>
        <v/>
      </c>
      <c r="BL25" s="116" t="str">
        <f t="shared" si="41"/>
        <v/>
      </c>
      <c r="BM25" s="118" t="s">
        <v>294</v>
      </c>
      <c r="BN25" s="119" t="s">
        <v>214</v>
      </c>
      <c r="BO25" s="119" t="s">
        <v>253</v>
      </c>
      <c r="BP25" s="118"/>
    </row>
    <row r="26" spans="1:68" customFormat="1" ht="17.25">
      <c r="A26" s="151"/>
      <c r="B26" s="134"/>
      <c r="C26" s="152" t="str">
        <f>IF(B26&lt;&gt;"",VLOOKUP(B26,附表五!$B$2:$C$1024,2,0),"")</f>
        <v/>
      </c>
      <c r="D26" s="153"/>
      <c r="E26" s="134"/>
      <c r="F26" s="154" t="str">
        <f>IF(E26&lt;&gt;"",VLOOKUP(E26,附表六!$B$2:$C$325,2,0),"")</f>
        <v/>
      </c>
      <c r="G26" s="155"/>
      <c r="H26" s="134"/>
      <c r="I26" s="139" t="str">
        <f>IF(H26&lt;&gt;"",VLOOKUP(H26,附表七!$B:$C,2,0),"")</f>
        <v/>
      </c>
      <c r="J26" s="140"/>
      <c r="K26" s="141"/>
      <c r="L26" s="142" t="str">
        <f t="shared" si="0"/>
        <v/>
      </c>
      <c r="M26" s="142" t="str">
        <f t="shared" si="1"/>
        <v/>
      </c>
      <c r="N26" s="142" t="str">
        <f t="shared" si="2"/>
        <v/>
      </c>
      <c r="O26" s="142" t="str">
        <f t="shared" si="3"/>
        <v/>
      </c>
      <c r="P26" s="143"/>
      <c r="Q26" s="144" t="str">
        <f t="shared" si="4"/>
        <v/>
      </c>
      <c r="R26" s="144" t="str">
        <f t="shared" si="5"/>
        <v/>
      </c>
      <c r="S26" s="144" t="str">
        <f t="shared" si="6"/>
        <v/>
      </c>
      <c r="T26" s="144" t="str">
        <f t="shared" si="7"/>
        <v/>
      </c>
      <c r="U26" s="144" t="str">
        <f t="shared" si="8"/>
        <v/>
      </c>
      <c r="V26" s="144" t="str">
        <f t="shared" si="9"/>
        <v/>
      </c>
      <c r="W26" s="144" t="str">
        <f t="shared" si="10"/>
        <v/>
      </c>
      <c r="X26" s="144" t="str">
        <f t="shared" si="11"/>
        <v/>
      </c>
      <c r="Y26" s="144" t="str">
        <f t="shared" si="12"/>
        <v/>
      </c>
      <c r="Z26" s="144" t="str">
        <f t="shared" si="13"/>
        <v/>
      </c>
      <c r="AA26" s="144" t="str">
        <f t="shared" si="14"/>
        <v/>
      </c>
      <c r="AB26" s="144" t="str">
        <f t="shared" si="15"/>
        <v/>
      </c>
      <c r="AC26" s="144" t="str">
        <f t="shared" si="16"/>
        <v/>
      </c>
      <c r="AD26" s="144" t="str">
        <f t="shared" si="17"/>
        <v/>
      </c>
      <c r="AE26" s="144" t="str">
        <f t="shared" si="18"/>
        <v/>
      </c>
      <c r="AF26" s="144" t="str">
        <f t="shared" si="19"/>
        <v/>
      </c>
      <c r="AG26" s="144" t="str">
        <f t="shared" si="20"/>
        <v/>
      </c>
      <c r="AH26" s="144" t="str">
        <f t="shared" si="21"/>
        <v/>
      </c>
      <c r="AI26" s="144" t="str">
        <f t="shared" si="22"/>
        <v/>
      </c>
      <c r="AJ26" s="144" t="str">
        <f t="shared" si="23"/>
        <v/>
      </c>
      <c r="AK26" s="145"/>
      <c r="AL26" s="146"/>
      <c r="AM26" s="147"/>
      <c r="AN26" s="147"/>
      <c r="AO26" s="147"/>
      <c r="AP26" s="143"/>
      <c r="AQ26" s="156"/>
      <c r="AR26" s="145"/>
      <c r="AS26" s="157"/>
      <c r="AT26" s="159"/>
      <c r="AU26" s="117" t="str">
        <f t="shared" si="24"/>
        <v/>
      </c>
      <c r="AV26" s="117" t="str">
        <f t="shared" si="25"/>
        <v/>
      </c>
      <c r="AW26" s="117" t="str">
        <f t="shared" si="26"/>
        <v/>
      </c>
      <c r="AX26" s="117" t="str">
        <f t="shared" si="27"/>
        <v/>
      </c>
      <c r="AY26" s="117" t="str">
        <f t="shared" si="28"/>
        <v/>
      </c>
      <c r="AZ26" s="117" t="str">
        <f t="shared" si="29"/>
        <v/>
      </c>
      <c r="BA26" s="117" t="str">
        <f t="shared" si="30"/>
        <v/>
      </c>
      <c r="BB26" s="117" t="str">
        <f t="shared" si="31"/>
        <v/>
      </c>
      <c r="BC26" s="117" t="str">
        <f t="shared" si="32"/>
        <v/>
      </c>
      <c r="BD26" s="117" t="str">
        <f t="shared" si="33"/>
        <v/>
      </c>
      <c r="BE26" s="117" t="str">
        <f t="shared" si="34"/>
        <v/>
      </c>
      <c r="BF26" s="117" t="str">
        <f t="shared" si="35"/>
        <v/>
      </c>
      <c r="BG26" s="117" t="str">
        <f t="shared" si="36"/>
        <v/>
      </c>
      <c r="BH26" s="117" t="str">
        <f t="shared" si="37"/>
        <v/>
      </c>
      <c r="BI26" s="116" t="str">
        <f t="shared" si="38"/>
        <v/>
      </c>
      <c r="BJ26" s="116" t="str">
        <f t="shared" si="39"/>
        <v/>
      </c>
      <c r="BK26" s="116" t="str">
        <f t="shared" si="40"/>
        <v/>
      </c>
      <c r="BL26" s="116" t="str">
        <f t="shared" si="41"/>
        <v/>
      </c>
      <c r="BM26" s="118" t="s">
        <v>295</v>
      </c>
      <c r="BN26" s="119" t="s">
        <v>247</v>
      </c>
      <c r="BO26" s="119" t="s">
        <v>253</v>
      </c>
      <c r="BP26" s="118"/>
    </row>
    <row r="27" spans="1:68" customFormat="1" ht="17.25">
      <c r="A27" s="151"/>
      <c r="B27" s="134"/>
      <c r="C27" s="152" t="str">
        <f>IF(B27&lt;&gt;"",VLOOKUP(B27,附表五!$B$2:$C$1024,2,0),"")</f>
        <v/>
      </c>
      <c r="D27" s="153"/>
      <c r="E27" s="134"/>
      <c r="F27" s="154" t="str">
        <f>IF(E27&lt;&gt;"",VLOOKUP(E27,附表六!$B$2:$C$325,2,0),"")</f>
        <v/>
      </c>
      <c r="G27" s="155"/>
      <c r="H27" s="134"/>
      <c r="I27" s="139" t="str">
        <f>IF(H27&lt;&gt;"",VLOOKUP(H27,附表七!$B:$C,2,0),"")</f>
        <v/>
      </c>
      <c r="J27" s="140"/>
      <c r="K27" s="141"/>
      <c r="L27" s="142" t="str">
        <f t="shared" si="0"/>
        <v/>
      </c>
      <c r="M27" s="142" t="str">
        <f t="shared" si="1"/>
        <v/>
      </c>
      <c r="N27" s="142" t="str">
        <f t="shared" si="2"/>
        <v/>
      </c>
      <c r="O27" s="142" t="str">
        <f t="shared" si="3"/>
        <v/>
      </c>
      <c r="P27" s="143"/>
      <c r="Q27" s="144" t="str">
        <f t="shared" si="4"/>
        <v/>
      </c>
      <c r="R27" s="144" t="str">
        <f t="shared" si="5"/>
        <v/>
      </c>
      <c r="S27" s="144" t="str">
        <f t="shared" si="6"/>
        <v/>
      </c>
      <c r="T27" s="144" t="str">
        <f t="shared" si="7"/>
        <v/>
      </c>
      <c r="U27" s="144" t="str">
        <f t="shared" si="8"/>
        <v/>
      </c>
      <c r="V27" s="144" t="str">
        <f t="shared" si="9"/>
        <v/>
      </c>
      <c r="W27" s="144" t="str">
        <f t="shared" si="10"/>
        <v/>
      </c>
      <c r="X27" s="144" t="str">
        <f t="shared" si="11"/>
        <v/>
      </c>
      <c r="Y27" s="144" t="str">
        <f t="shared" si="12"/>
        <v/>
      </c>
      <c r="Z27" s="144" t="str">
        <f t="shared" si="13"/>
        <v/>
      </c>
      <c r="AA27" s="144" t="str">
        <f t="shared" si="14"/>
        <v/>
      </c>
      <c r="AB27" s="144" t="str">
        <f t="shared" si="15"/>
        <v/>
      </c>
      <c r="AC27" s="144" t="str">
        <f t="shared" si="16"/>
        <v/>
      </c>
      <c r="AD27" s="144" t="str">
        <f t="shared" si="17"/>
        <v/>
      </c>
      <c r="AE27" s="144" t="str">
        <f t="shared" si="18"/>
        <v/>
      </c>
      <c r="AF27" s="144" t="str">
        <f t="shared" si="19"/>
        <v/>
      </c>
      <c r="AG27" s="144" t="str">
        <f t="shared" si="20"/>
        <v/>
      </c>
      <c r="AH27" s="144" t="str">
        <f t="shared" si="21"/>
        <v/>
      </c>
      <c r="AI27" s="144" t="str">
        <f t="shared" si="22"/>
        <v/>
      </c>
      <c r="AJ27" s="144" t="str">
        <f t="shared" si="23"/>
        <v/>
      </c>
      <c r="AK27" s="145"/>
      <c r="AL27" s="146"/>
      <c r="AM27" s="147"/>
      <c r="AN27" s="147"/>
      <c r="AO27" s="147"/>
      <c r="AP27" s="143"/>
      <c r="AQ27" s="156"/>
      <c r="AR27" s="145"/>
      <c r="AS27" s="157"/>
      <c r="AT27" s="160"/>
      <c r="AU27" s="117" t="str">
        <f t="shared" si="24"/>
        <v/>
      </c>
      <c r="AV27" s="117" t="str">
        <f t="shared" si="25"/>
        <v/>
      </c>
      <c r="AW27" s="117" t="str">
        <f t="shared" si="26"/>
        <v/>
      </c>
      <c r="AX27" s="117" t="str">
        <f t="shared" si="27"/>
        <v/>
      </c>
      <c r="AY27" s="117" t="str">
        <f t="shared" si="28"/>
        <v/>
      </c>
      <c r="AZ27" s="117" t="str">
        <f t="shared" si="29"/>
        <v/>
      </c>
      <c r="BA27" s="117" t="str">
        <f t="shared" si="30"/>
        <v/>
      </c>
      <c r="BB27" s="117" t="str">
        <f t="shared" si="31"/>
        <v/>
      </c>
      <c r="BC27" s="117" t="str">
        <f t="shared" si="32"/>
        <v/>
      </c>
      <c r="BD27" s="117" t="str">
        <f t="shared" si="33"/>
        <v/>
      </c>
      <c r="BE27" s="117" t="str">
        <f t="shared" si="34"/>
        <v/>
      </c>
      <c r="BF27" s="117" t="str">
        <f t="shared" si="35"/>
        <v/>
      </c>
      <c r="BG27" s="117" t="str">
        <f t="shared" si="36"/>
        <v/>
      </c>
      <c r="BH27" s="117" t="str">
        <f t="shared" si="37"/>
        <v/>
      </c>
      <c r="BI27" s="116" t="str">
        <f t="shared" si="38"/>
        <v/>
      </c>
      <c r="BJ27" s="116" t="str">
        <f t="shared" si="39"/>
        <v/>
      </c>
      <c r="BK27" s="116" t="str">
        <f t="shared" si="40"/>
        <v/>
      </c>
      <c r="BL27" s="116" t="str">
        <f t="shared" si="41"/>
        <v/>
      </c>
      <c r="BM27" s="118" t="s">
        <v>296</v>
      </c>
      <c r="BN27" s="119" t="s">
        <v>197</v>
      </c>
      <c r="BO27" s="119" t="s">
        <v>211</v>
      </c>
      <c r="BP27" s="119" t="s">
        <v>212</v>
      </c>
    </row>
    <row r="28" spans="1:68" customFormat="1" ht="17.25">
      <c r="A28" s="151"/>
      <c r="B28" s="134"/>
      <c r="C28" s="152" t="str">
        <f>IF(B28&lt;&gt;"",VLOOKUP(B28,附表五!$B$2:$C$1024,2,0),"")</f>
        <v/>
      </c>
      <c r="D28" s="153"/>
      <c r="E28" s="134"/>
      <c r="F28" s="154" t="str">
        <f>IF(E28&lt;&gt;"",VLOOKUP(E28,附表六!$B$2:$C$325,2,0),"")</f>
        <v/>
      </c>
      <c r="G28" s="155"/>
      <c r="H28" s="134"/>
      <c r="I28" s="139" t="str">
        <f>IF(H28&lt;&gt;"",VLOOKUP(H28,附表七!$B:$C,2,0),"")</f>
        <v/>
      </c>
      <c r="J28" s="140"/>
      <c r="K28" s="141"/>
      <c r="L28" s="142" t="str">
        <f t="shared" si="0"/>
        <v/>
      </c>
      <c r="M28" s="142" t="str">
        <f t="shared" si="1"/>
        <v/>
      </c>
      <c r="N28" s="142" t="str">
        <f t="shared" si="2"/>
        <v/>
      </c>
      <c r="O28" s="142" t="str">
        <f t="shared" si="3"/>
        <v/>
      </c>
      <c r="P28" s="143"/>
      <c r="Q28" s="144" t="str">
        <f t="shared" si="4"/>
        <v/>
      </c>
      <c r="R28" s="144" t="str">
        <f t="shared" si="5"/>
        <v/>
      </c>
      <c r="S28" s="144" t="str">
        <f t="shared" si="6"/>
        <v/>
      </c>
      <c r="T28" s="144" t="str">
        <f t="shared" si="7"/>
        <v/>
      </c>
      <c r="U28" s="144" t="str">
        <f t="shared" si="8"/>
        <v/>
      </c>
      <c r="V28" s="144" t="str">
        <f t="shared" si="9"/>
        <v/>
      </c>
      <c r="W28" s="144" t="str">
        <f t="shared" si="10"/>
        <v/>
      </c>
      <c r="X28" s="144" t="str">
        <f t="shared" si="11"/>
        <v/>
      </c>
      <c r="Y28" s="144" t="str">
        <f t="shared" si="12"/>
        <v/>
      </c>
      <c r="Z28" s="144" t="str">
        <f t="shared" si="13"/>
        <v/>
      </c>
      <c r="AA28" s="144" t="str">
        <f t="shared" si="14"/>
        <v/>
      </c>
      <c r="AB28" s="144" t="str">
        <f t="shared" si="15"/>
        <v/>
      </c>
      <c r="AC28" s="144" t="str">
        <f t="shared" si="16"/>
        <v/>
      </c>
      <c r="AD28" s="144" t="str">
        <f t="shared" si="17"/>
        <v/>
      </c>
      <c r="AE28" s="144" t="str">
        <f t="shared" si="18"/>
        <v/>
      </c>
      <c r="AF28" s="144" t="str">
        <f t="shared" si="19"/>
        <v/>
      </c>
      <c r="AG28" s="144" t="str">
        <f t="shared" si="20"/>
        <v/>
      </c>
      <c r="AH28" s="144" t="str">
        <f t="shared" si="21"/>
        <v/>
      </c>
      <c r="AI28" s="144" t="str">
        <f t="shared" si="22"/>
        <v/>
      </c>
      <c r="AJ28" s="144" t="str">
        <f t="shared" si="23"/>
        <v/>
      </c>
      <c r="AK28" s="145"/>
      <c r="AL28" s="146"/>
      <c r="AM28" s="143"/>
      <c r="AN28" s="143"/>
      <c r="AO28" s="147"/>
      <c r="AP28" s="143"/>
      <c r="AQ28" s="156"/>
      <c r="AR28" s="145"/>
      <c r="AS28" s="157"/>
      <c r="AT28" s="160"/>
      <c r="AU28" s="117" t="str">
        <f t="shared" si="24"/>
        <v/>
      </c>
      <c r="AV28" s="117" t="str">
        <f t="shared" si="25"/>
        <v/>
      </c>
      <c r="AW28" s="117" t="str">
        <f t="shared" si="26"/>
        <v/>
      </c>
      <c r="AX28" s="117" t="str">
        <f t="shared" si="27"/>
        <v/>
      </c>
      <c r="AY28" s="117" t="str">
        <f t="shared" si="28"/>
        <v/>
      </c>
      <c r="AZ28" s="117" t="str">
        <f t="shared" si="29"/>
        <v/>
      </c>
      <c r="BA28" s="117" t="str">
        <f t="shared" si="30"/>
        <v/>
      </c>
      <c r="BB28" s="117" t="str">
        <f t="shared" si="31"/>
        <v/>
      </c>
      <c r="BC28" s="117" t="str">
        <f t="shared" si="32"/>
        <v/>
      </c>
      <c r="BD28" s="117" t="str">
        <f t="shared" si="33"/>
        <v/>
      </c>
      <c r="BE28" s="117" t="str">
        <f t="shared" si="34"/>
        <v/>
      </c>
      <c r="BF28" s="117" t="str">
        <f t="shared" si="35"/>
        <v/>
      </c>
      <c r="BG28" s="117" t="str">
        <f t="shared" si="36"/>
        <v/>
      </c>
      <c r="BH28" s="117" t="str">
        <f t="shared" si="37"/>
        <v/>
      </c>
      <c r="BI28" s="116" t="str">
        <f t="shared" si="38"/>
        <v/>
      </c>
      <c r="BJ28" s="116" t="str">
        <f t="shared" si="39"/>
        <v/>
      </c>
      <c r="BK28" s="116" t="str">
        <f t="shared" si="40"/>
        <v/>
      </c>
      <c r="BL28" s="116" t="str">
        <f t="shared" si="41"/>
        <v/>
      </c>
      <c r="BM28" s="118" t="s">
        <v>297</v>
      </c>
      <c r="BN28" s="119" t="s">
        <v>197</v>
      </c>
      <c r="BO28" s="119" t="s">
        <v>211</v>
      </c>
      <c r="BP28" s="119" t="s">
        <v>213</v>
      </c>
    </row>
    <row r="29" spans="1:68" customFormat="1" ht="17.25">
      <c r="A29" s="151"/>
      <c r="B29" s="134"/>
      <c r="C29" s="152" t="str">
        <f>IF(B29&lt;&gt;"",VLOOKUP(B29,附表五!$B$2:$C$1024,2,0),"")</f>
        <v/>
      </c>
      <c r="D29" s="153"/>
      <c r="E29" s="134"/>
      <c r="F29" s="154" t="str">
        <f>IF(E29&lt;&gt;"",VLOOKUP(E29,附表六!$B$2:$C$325,2,0),"")</f>
        <v/>
      </c>
      <c r="G29" s="155"/>
      <c r="H29" s="134"/>
      <c r="I29" s="139" t="str">
        <f>IF(H29&lt;&gt;"",VLOOKUP(H29,附表七!$B:$C,2,0),"")</f>
        <v/>
      </c>
      <c r="J29" s="140"/>
      <c r="K29" s="141"/>
      <c r="L29" s="142" t="str">
        <f t="shared" si="0"/>
        <v/>
      </c>
      <c r="M29" s="142" t="str">
        <f t="shared" si="1"/>
        <v/>
      </c>
      <c r="N29" s="142" t="str">
        <f t="shared" si="2"/>
        <v/>
      </c>
      <c r="O29" s="142" t="str">
        <f t="shared" si="3"/>
        <v/>
      </c>
      <c r="P29" s="143"/>
      <c r="Q29" s="144" t="str">
        <f t="shared" si="4"/>
        <v/>
      </c>
      <c r="R29" s="144" t="str">
        <f t="shared" si="5"/>
        <v/>
      </c>
      <c r="S29" s="144" t="str">
        <f t="shared" si="6"/>
        <v/>
      </c>
      <c r="T29" s="144" t="str">
        <f t="shared" si="7"/>
        <v/>
      </c>
      <c r="U29" s="144" t="str">
        <f t="shared" si="8"/>
        <v/>
      </c>
      <c r="V29" s="144" t="str">
        <f t="shared" si="9"/>
        <v/>
      </c>
      <c r="W29" s="144" t="str">
        <f t="shared" si="10"/>
        <v/>
      </c>
      <c r="X29" s="144" t="str">
        <f t="shared" si="11"/>
        <v/>
      </c>
      <c r="Y29" s="144" t="str">
        <f t="shared" si="12"/>
        <v/>
      </c>
      <c r="Z29" s="144" t="str">
        <f t="shared" si="13"/>
        <v/>
      </c>
      <c r="AA29" s="144" t="str">
        <f t="shared" si="14"/>
        <v/>
      </c>
      <c r="AB29" s="144" t="str">
        <f t="shared" si="15"/>
        <v/>
      </c>
      <c r="AC29" s="144" t="str">
        <f t="shared" si="16"/>
        <v/>
      </c>
      <c r="AD29" s="144" t="str">
        <f t="shared" si="17"/>
        <v/>
      </c>
      <c r="AE29" s="144" t="str">
        <f t="shared" si="18"/>
        <v/>
      </c>
      <c r="AF29" s="144" t="str">
        <f t="shared" si="19"/>
        <v/>
      </c>
      <c r="AG29" s="144" t="str">
        <f t="shared" si="20"/>
        <v/>
      </c>
      <c r="AH29" s="144" t="str">
        <f t="shared" si="21"/>
        <v/>
      </c>
      <c r="AI29" s="144" t="str">
        <f t="shared" si="22"/>
        <v/>
      </c>
      <c r="AJ29" s="144" t="str">
        <f t="shared" si="23"/>
        <v/>
      </c>
      <c r="AK29" s="145"/>
      <c r="AL29" s="146"/>
      <c r="AM29" s="143"/>
      <c r="AN29" s="143"/>
      <c r="AO29" s="147"/>
      <c r="AP29" s="143"/>
      <c r="AQ29" s="156"/>
      <c r="AR29" s="145"/>
      <c r="AS29" s="157"/>
      <c r="AT29" s="160"/>
      <c r="AU29" s="117" t="str">
        <f t="shared" si="24"/>
        <v/>
      </c>
      <c r="AV29" s="117" t="str">
        <f t="shared" si="25"/>
        <v/>
      </c>
      <c r="AW29" s="117" t="str">
        <f t="shared" si="26"/>
        <v/>
      </c>
      <c r="AX29" s="117" t="str">
        <f t="shared" si="27"/>
        <v/>
      </c>
      <c r="AY29" s="117" t="str">
        <f t="shared" si="28"/>
        <v/>
      </c>
      <c r="AZ29" s="117" t="str">
        <f t="shared" si="29"/>
        <v/>
      </c>
      <c r="BA29" s="117" t="str">
        <f t="shared" si="30"/>
        <v/>
      </c>
      <c r="BB29" s="117" t="str">
        <f t="shared" si="31"/>
        <v/>
      </c>
      <c r="BC29" s="117" t="str">
        <f t="shared" si="32"/>
        <v/>
      </c>
      <c r="BD29" s="117" t="str">
        <f t="shared" si="33"/>
        <v/>
      </c>
      <c r="BE29" s="117" t="str">
        <f t="shared" si="34"/>
        <v/>
      </c>
      <c r="BF29" s="117" t="str">
        <f t="shared" si="35"/>
        <v/>
      </c>
      <c r="BG29" s="117" t="str">
        <f t="shared" si="36"/>
        <v/>
      </c>
      <c r="BH29" s="117" t="str">
        <f t="shared" si="37"/>
        <v/>
      </c>
      <c r="BI29" s="116" t="str">
        <f t="shared" si="38"/>
        <v/>
      </c>
      <c r="BJ29" s="116" t="str">
        <f t="shared" si="39"/>
        <v/>
      </c>
      <c r="BK29" s="116" t="str">
        <f t="shared" si="40"/>
        <v/>
      </c>
      <c r="BL29" s="116" t="str">
        <f t="shared" si="41"/>
        <v/>
      </c>
      <c r="BM29" s="118" t="s">
        <v>298</v>
      </c>
      <c r="BN29" s="119" t="s">
        <v>197</v>
      </c>
      <c r="BO29" s="119" t="s">
        <v>211</v>
      </c>
      <c r="BP29" s="119" t="s">
        <v>214</v>
      </c>
    </row>
    <row r="30" spans="1:68" customFormat="1" ht="17.25">
      <c r="A30" s="151"/>
      <c r="B30" s="134"/>
      <c r="C30" s="152" t="str">
        <f>IF(B30&lt;&gt;"",VLOOKUP(B30,附表五!$B$2:$C$1024,2,0),"")</f>
        <v/>
      </c>
      <c r="D30" s="153"/>
      <c r="E30" s="134"/>
      <c r="F30" s="154" t="str">
        <f>IF(E30&lt;&gt;"",VLOOKUP(E30,附表六!$B$2:$C$325,2,0),"")</f>
        <v/>
      </c>
      <c r="G30" s="155"/>
      <c r="H30" s="134"/>
      <c r="I30" s="139" t="str">
        <f>IF(H30&lt;&gt;"",VLOOKUP(H30,附表七!$B:$C,2,0),"")</f>
        <v/>
      </c>
      <c r="J30" s="140"/>
      <c r="K30" s="141"/>
      <c r="L30" s="142" t="str">
        <f t="shared" si="0"/>
        <v/>
      </c>
      <c r="M30" s="142" t="str">
        <f t="shared" si="1"/>
        <v/>
      </c>
      <c r="N30" s="142" t="str">
        <f t="shared" si="2"/>
        <v/>
      </c>
      <c r="O30" s="142" t="str">
        <f t="shared" si="3"/>
        <v/>
      </c>
      <c r="P30" s="143"/>
      <c r="Q30" s="144" t="str">
        <f t="shared" si="4"/>
        <v/>
      </c>
      <c r="R30" s="144" t="str">
        <f t="shared" si="5"/>
        <v/>
      </c>
      <c r="S30" s="144" t="str">
        <f t="shared" si="6"/>
        <v/>
      </c>
      <c r="T30" s="144" t="str">
        <f t="shared" si="7"/>
        <v/>
      </c>
      <c r="U30" s="144" t="str">
        <f t="shared" si="8"/>
        <v/>
      </c>
      <c r="V30" s="144" t="str">
        <f t="shared" si="9"/>
        <v/>
      </c>
      <c r="W30" s="144" t="str">
        <f t="shared" si="10"/>
        <v/>
      </c>
      <c r="X30" s="144" t="str">
        <f t="shared" si="11"/>
        <v/>
      </c>
      <c r="Y30" s="144" t="str">
        <f t="shared" si="12"/>
        <v/>
      </c>
      <c r="Z30" s="144" t="str">
        <f t="shared" si="13"/>
        <v/>
      </c>
      <c r="AA30" s="144" t="str">
        <f t="shared" si="14"/>
        <v/>
      </c>
      <c r="AB30" s="144" t="str">
        <f t="shared" si="15"/>
        <v/>
      </c>
      <c r="AC30" s="144" t="str">
        <f t="shared" si="16"/>
        <v/>
      </c>
      <c r="AD30" s="144" t="str">
        <f t="shared" si="17"/>
        <v/>
      </c>
      <c r="AE30" s="144" t="str">
        <f t="shared" si="18"/>
        <v/>
      </c>
      <c r="AF30" s="144" t="str">
        <f t="shared" si="19"/>
        <v/>
      </c>
      <c r="AG30" s="144" t="str">
        <f t="shared" si="20"/>
        <v/>
      </c>
      <c r="AH30" s="144" t="str">
        <f t="shared" si="21"/>
        <v/>
      </c>
      <c r="AI30" s="144" t="str">
        <f t="shared" si="22"/>
        <v/>
      </c>
      <c r="AJ30" s="144" t="str">
        <f t="shared" si="23"/>
        <v/>
      </c>
      <c r="AK30" s="145"/>
      <c r="AL30" s="147"/>
      <c r="AM30" s="143"/>
      <c r="AN30" s="143"/>
      <c r="AO30" s="143"/>
      <c r="AP30" s="143"/>
      <c r="AQ30" s="156"/>
      <c r="AR30" s="145"/>
      <c r="AS30" s="157"/>
      <c r="AT30" s="160"/>
      <c r="AU30" s="117" t="str">
        <f t="shared" si="24"/>
        <v/>
      </c>
      <c r="AV30" s="117" t="str">
        <f t="shared" si="25"/>
        <v/>
      </c>
      <c r="AW30" s="117" t="str">
        <f t="shared" si="26"/>
        <v/>
      </c>
      <c r="AX30" s="117" t="str">
        <f t="shared" si="27"/>
        <v/>
      </c>
      <c r="AY30" s="117" t="str">
        <f t="shared" si="28"/>
        <v/>
      </c>
      <c r="AZ30" s="117" t="str">
        <f t="shared" si="29"/>
        <v/>
      </c>
      <c r="BA30" s="117" t="str">
        <f t="shared" si="30"/>
        <v/>
      </c>
      <c r="BB30" s="117" t="str">
        <f t="shared" si="31"/>
        <v/>
      </c>
      <c r="BC30" s="117" t="str">
        <f t="shared" si="32"/>
        <v/>
      </c>
      <c r="BD30" s="117" t="str">
        <f t="shared" si="33"/>
        <v/>
      </c>
      <c r="BE30" s="117" t="str">
        <f t="shared" si="34"/>
        <v/>
      </c>
      <c r="BF30" s="117" t="str">
        <f t="shared" si="35"/>
        <v/>
      </c>
      <c r="BG30" s="117" t="str">
        <f t="shared" si="36"/>
        <v/>
      </c>
      <c r="BH30" s="117" t="str">
        <f t="shared" si="37"/>
        <v/>
      </c>
      <c r="BI30" s="116" t="str">
        <f t="shared" si="38"/>
        <v/>
      </c>
      <c r="BJ30" s="116" t="str">
        <f t="shared" si="39"/>
        <v/>
      </c>
      <c r="BK30" s="116" t="str">
        <f t="shared" si="40"/>
        <v/>
      </c>
      <c r="BL30" s="116" t="str">
        <f t="shared" si="41"/>
        <v/>
      </c>
      <c r="BM30" s="118" t="s">
        <v>299</v>
      </c>
      <c r="BN30" s="119" t="s">
        <v>197</v>
      </c>
      <c r="BO30" s="119" t="s">
        <v>211</v>
      </c>
      <c r="BP30" s="119" t="s">
        <v>247</v>
      </c>
    </row>
    <row r="31" spans="1:68" customFormat="1" ht="17.25">
      <c r="A31" s="151"/>
      <c r="B31" s="134"/>
      <c r="C31" s="152" t="str">
        <f>IF(B31&lt;&gt;"",VLOOKUP(B31,附表五!$B$2:$C$1024,2,0),"")</f>
        <v/>
      </c>
      <c r="D31" s="153"/>
      <c r="E31" s="134"/>
      <c r="F31" s="154" t="str">
        <f>IF(E31&lt;&gt;"",VLOOKUP(E31,附表六!$B$2:$C$325,2,0),"")</f>
        <v/>
      </c>
      <c r="G31" s="155"/>
      <c r="H31" s="134"/>
      <c r="I31" s="139" t="str">
        <f>IF(H31&lt;&gt;"",VLOOKUP(H31,附表七!$B:$C,2,0),"")</f>
        <v/>
      </c>
      <c r="J31" s="145"/>
      <c r="K31" s="141"/>
      <c r="L31" s="142" t="str">
        <f t="shared" si="0"/>
        <v/>
      </c>
      <c r="M31" s="142" t="str">
        <f t="shared" si="1"/>
        <v/>
      </c>
      <c r="N31" s="142" t="str">
        <f t="shared" si="2"/>
        <v/>
      </c>
      <c r="O31" s="142" t="str">
        <f t="shared" si="3"/>
        <v/>
      </c>
      <c r="P31" s="143"/>
      <c r="Q31" s="144" t="str">
        <f t="shared" si="4"/>
        <v/>
      </c>
      <c r="R31" s="144" t="str">
        <f t="shared" si="5"/>
        <v/>
      </c>
      <c r="S31" s="144" t="str">
        <f t="shared" si="6"/>
        <v/>
      </c>
      <c r="T31" s="144" t="str">
        <f t="shared" si="7"/>
        <v/>
      </c>
      <c r="U31" s="144" t="str">
        <f t="shared" si="8"/>
        <v/>
      </c>
      <c r="V31" s="144" t="str">
        <f t="shared" si="9"/>
        <v/>
      </c>
      <c r="W31" s="144" t="str">
        <f t="shared" si="10"/>
        <v/>
      </c>
      <c r="X31" s="144" t="str">
        <f t="shared" si="11"/>
        <v/>
      </c>
      <c r="Y31" s="144" t="str">
        <f t="shared" si="12"/>
        <v/>
      </c>
      <c r="Z31" s="144" t="str">
        <f t="shared" si="13"/>
        <v/>
      </c>
      <c r="AA31" s="144" t="str">
        <f t="shared" si="14"/>
        <v/>
      </c>
      <c r="AB31" s="144" t="str">
        <f t="shared" si="15"/>
        <v/>
      </c>
      <c r="AC31" s="144" t="str">
        <f t="shared" si="16"/>
        <v/>
      </c>
      <c r="AD31" s="144" t="str">
        <f t="shared" si="17"/>
        <v/>
      </c>
      <c r="AE31" s="144" t="str">
        <f t="shared" si="18"/>
        <v/>
      </c>
      <c r="AF31" s="144" t="str">
        <f t="shared" si="19"/>
        <v/>
      </c>
      <c r="AG31" s="144" t="str">
        <f t="shared" si="20"/>
        <v/>
      </c>
      <c r="AH31" s="144" t="str">
        <f t="shared" si="21"/>
        <v/>
      </c>
      <c r="AI31" s="144" t="str">
        <f t="shared" si="22"/>
        <v/>
      </c>
      <c r="AJ31" s="144" t="str">
        <f t="shared" si="23"/>
        <v/>
      </c>
      <c r="AK31" s="145"/>
      <c r="AL31" s="141"/>
      <c r="AM31" s="143"/>
      <c r="AN31" s="143"/>
      <c r="AO31" s="143"/>
      <c r="AP31" s="143"/>
      <c r="AQ31" s="156"/>
      <c r="AR31" s="145"/>
      <c r="AS31" s="157"/>
      <c r="AT31" s="160"/>
      <c r="AU31" s="117" t="str">
        <f t="shared" si="24"/>
        <v/>
      </c>
      <c r="AV31" s="117" t="str">
        <f t="shared" si="25"/>
        <v/>
      </c>
      <c r="AW31" s="117" t="str">
        <f t="shared" si="26"/>
        <v/>
      </c>
      <c r="AX31" s="117" t="str">
        <f t="shared" si="27"/>
        <v/>
      </c>
      <c r="AY31" s="117" t="str">
        <f t="shared" si="28"/>
        <v/>
      </c>
      <c r="AZ31" s="117" t="str">
        <f t="shared" si="29"/>
        <v/>
      </c>
      <c r="BA31" s="117" t="str">
        <f t="shared" si="30"/>
        <v/>
      </c>
      <c r="BB31" s="117" t="str">
        <f t="shared" si="31"/>
        <v/>
      </c>
      <c r="BC31" s="117" t="str">
        <f t="shared" si="32"/>
        <v/>
      </c>
      <c r="BD31" s="117" t="str">
        <f t="shared" si="33"/>
        <v/>
      </c>
      <c r="BE31" s="117" t="str">
        <f t="shared" si="34"/>
        <v/>
      </c>
      <c r="BF31" s="117" t="str">
        <f t="shared" si="35"/>
        <v/>
      </c>
      <c r="BG31" s="117" t="str">
        <f t="shared" si="36"/>
        <v/>
      </c>
      <c r="BH31" s="117" t="str">
        <f t="shared" si="37"/>
        <v/>
      </c>
      <c r="BI31" s="116" t="str">
        <f t="shared" si="38"/>
        <v/>
      </c>
      <c r="BJ31" s="116" t="str">
        <f t="shared" si="39"/>
        <v/>
      </c>
      <c r="BK31" s="116" t="str">
        <f t="shared" si="40"/>
        <v/>
      </c>
      <c r="BL31" s="116" t="str">
        <f t="shared" si="41"/>
        <v/>
      </c>
      <c r="BM31" s="118" t="s">
        <v>300</v>
      </c>
      <c r="BN31" s="119" t="s">
        <v>197</v>
      </c>
      <c r="BO31" s="119" t="s">
        <v>211</v>
      </c>
      <c r="BP31" s="119" t="s">
        <v>253</v>
      </c>
    </row>
    <row r="32" spans="1:68" customFormat="1" ht="17.25">
      <c r="A32" s="151"/>
      <c r="B32" s="134"/>
      <c r="C32" s="152" t="str">
        <f>IF(B32&lt;&gt;"",VLOOKUP(B32,附表五!$B$2:$C$1024,2,0),"")</f>
        <v/>
      </c>
      <c r="D32" s="153"/>
      <c r="E32" s="134"/>
      <c r="F32" s="154" t="str">
        <f>IF(E32&lt;&gt;"",VLOOKUP(E32,附表六!$B$2:$C$325,2,0),"")</f>
        <v/>
      </c>
      <c r="G32" s="155"/>
      <c r="H32" s="134"/>
      <c r="I32" s="139" t="str">
        <f>IF(H32&lt;&gt;"",VLOOKUP(H32,附表七!$B:$C,2,0),"")</f>
        <v/>
      </c>
      <c r="J32" s="145"/>
      <c r="K32" s="141"/>
      <c r="L32" s="142" t="str">
        <f t="shared" si="0"/>
        <v/>
      </c>
      <c r="M32" s="142" t="str">
        <f t="shared" si="1"/>
        <v/>
      </c>
      <c r="N32" s="142" t="str">
        <f t="shared" si="2"/>
        <v/>
      </c>
      <c r="O32" s="142" t="str">
        <f t="shared" si="3"/>
        <v/>
      </c>
      <c r="P32" s="143"/>
      <c r="Q32" s="144" t="str">
        <f t="shared" si="4"/>
        <v/>
      </c>
      <c r="R32" s="144" t="str">
        <f t="shared" si="5"/>
        <v/>
      </c>
      <c r="S32" s="144" t="str">
        <f t="shared" si="6"/>
        <v/>
      </c>
      <c r="T32" s="144" t="str">
        <f t="shared" si="7"/>
        <v/>
      </c>
      <c r="U32" s="144" t="str">
        <f t="shared" si="8"/>
        <v/>
      </c>
      <c r="V32" s="144" t="str">
        <f t="shared" si="9"/>
        <v/>
      </c>
      <c r="W32" s="144" t="str">
        <f t="shared" si="10"/>
        <v/>
      </c>
      <c r="X32" s="144" t="str">
        <f t="shared" si="11"/>
        <v/>
      </c>
      <c r="Y32" s="144" t="str">
        <f t="shared" si="12"/>
        <v/>
      </c>
      <c r="Z32" s="144" t="str">
        <f t="shared" si="13"/>
        <v/>
      </c>
      <c r="AA32" s="144" t="str">
        <f t="shared" si="14"/>
        <v/>
      </c>
      <c r="AB32" s="144" t="str">
        <f t="shared" si="15"/>
        <v/>
      </c>
      <c r="AC32" s="144" t="str">
        <f t="shared" si="16"/>
        <v/>
      </c>
      <c r="AD32" s="144" t="str">
        <f t="shared" si="17"/>
        <v/>
      </c>
      <c r="AE32" s="144" t="str">
        <f t="shared" si="18"/>
        <v/>
      </c>
      <c r="AF32" s="144" t="str">
        <f t="shared" si="19"/>
        <v/>
      </c>
      <c r="AG32" s="144" t="str">
        <f t="shared" si="20"/>
        <v/>
      </c>
      <c r="AH32" s="144" t="str">
        <f t="shared" si="21"/>
        <v/>
      </c>
      <c r="AI32" s="144" t="str">
        <f t="shared" si="22"/>
        <v/>
      </c>
      <c r="AJ32" s="144" t="str">
        <f t="shared" si="23"/>
        <v/>
      </c>
      <c r="AK32" s="145"/>
      <c r="AL32" s="141"/>
      <c r="AM32" s="143"/>
      <c r="AN32" s="143"/>
      <c r="AO32" s="143"/>
      <c r="AP32" s="143"/>
      <c r="AQ32" s="156"/>
      <c r="AR32" s="145"/>
      <c r="AS32" s="157"/>
      <c r="AT32" s="160"/>
      <c r="AU32" s="117" t="str">
        <f t="shared" si="24"/>
        <v/>
      </c>
      <c r="AV32" s="117" t="str">
        <f t="shared" si="25"/>
        <v/>
      </c>
      <c r="AW32" s="117" t="str">
        <f t="shared" si="26"/>
        <v/>
      </c>
      <c r="AX32" s="117" t="str">
        <f t="shared" si="27"/>
        <v/>
      </c>
      <c r="AY32" s="117" t="str">
        <f t="shared" si="28"/>
        <v/>
      </c>
      <c r="AZ32" s="117" t="str">
        <f t="shared" si="29"/>
        <v/>
      </c>
      <c r="BA32" s="117" t="str">
        <f t="shared" si="30"/>
        <v/>
      </c>
      <c r="BB32" s="117" t="str">
        <f t="shared" si="31"/>
        <v/>
      </c>
      <c r="BC32" s="117" t="str">
        <f t="shared" si="32"/>
        <v/>
      </c>
      <c r="BD32" s="117" t="str">
        <f t="shared" si="33"/>
        <v/>
      </c>
      <c r="BE32" s="117" t="str">
        <f t="shared" si="34"/>
        <v/>
      </c>
      <c r="BF32" s="117" t="str">
        <f t="shared" si="35"/>
        <v/>
      </c>
      <c r="BG32" s="117" t="str">
        <f t="shared" si="36"/>
        <v/>
      </c>
      <c r="BH32" s="117" t="str">
        <f t="shared" si="37"/>
        <v/>
      </c>
      <c r="BI32" s="116" t="str">
        <f t="shared" si="38"/>
        <v/>
      </c>
      <c r="BJ32" s="116" t="str">
        <f t="shared" si="39"/>
        <v/>
      </c>
      <c r="BK32" s="116" t="str">
        <f t="shared" si="40"/>
        <v/>
      </c>
      <c r="BL32" s="116" t="str">
        <f t="shared" si="41"/>
        <v/>
      </c>
      <c r="BM32" s="118" t="s">
        <v>301</v>
      </c>
      <c r="BN32" s="119" t="s">
        <v>197</v>
      </c>
      <c r="BO32" s="119" t="s">
        <v>212</v>
      </c>
      <c r="BP32" s="119" t="s">
        <v>213</v>
      </c>
    </row>
    <row r="33" spans="1:68" customFormat="1" ht="17.25">
      <c r="A33" s="151"/>
      <c r="B33" s="134"/>
      <c r="C33" s="152" t="str">
        <f>IF(B33&lt;&gt;"",VLOOKUP(B33,附表五!$B$2:$C$1024,2,0),"")</f>
        <v/>
      </c>
      <c r="D33" s="153"/>
      <c r="E33" s="134"/>
      <c r="F33" s="154" t="str">
        <f>IF(E33&lt;&gt;"",VLOOKUP(E33,附表六!$B$2:$C$325,2,0),"")</f>
        <v/>
      </c>
      <c r="G33" s="155"/>
      <c r="H33" s="134"/>
      <c r="I33" s="139" t="str">
        <f>IF(H33&lt;&gt;"",VLOOKUP(H33,附表七!$B:$C,2,0),"")</f>
        <v/>
      </c>
      <c r="J33" s="145"/>
      <c r="K33" s="141"/>
      <c r="L33" s="142" t="str">
        <f t="shared" si="0"/>
        <v/>
      </c>
      <c r="M33" s="142" t="str">
        <f t="shared" si="1"/>
        <v/>
      </c>
      <c r="N33" s="142" t="str">
        <f t="shared" si="2"/>
        <v/>
      </c>
      <c r="O33" s="142" t="str">
        <f t="shared" si="3"/>
        <v/>
      </c>
      <c r="P33" s="143"/>
      <c r="Q33" s="144" t="str">
        <f t="shared" si="4"/>
        <v/>
      </c>
      <c r="R33" s="144" t="str">
        <f t="shared" si="5"/>
        <v/>
      </c>
      <c r="S33" s="144" t="str">
        <f t="shared" si="6"/>
        <v/>
      </c>
      <c r="T33" s="144" t="str">
        <f t="shared" si="7"/>
        <v/>
      </c>
      <c r="U33" s="144" t="str">
        <f t="shared" si="8"/>
        <v/>
      </c>
      <c r="V33" s="144" t="str">
        <f t="shared" si="9"/>
        <v/>
      </c>
      <c r="W33" s="144" t="str">
        <f t="shared" si="10"/>
        <v/>
      </c>
      <c r="X33" s="144" t="str">
        <f t="shared" si="11"/>
        <v/>
      </c>
      <c r="Y33" s="144" t="str">
        <f t="shared" si="12"/>
        <v/>
      </c>
      <c r="Z33" s="144" t="str">
        <f t="shared" si="13"/>
        <v/>
      </c>
      <c r="AA33" s="144" t="str">
        <f t="shared" si="14"/>
        <v/>
      </c>
      <c r="AB33" s="144" t="str">
        <f t="shared" si="15"/>
        <v/>
      </c>
      <c r="AC33" s="144" t="str">
        <f t="shared" si="16"/>
        <v/>
      </c>
      <c r="AD33" s="144" t="str">
        <f t="shared" si="17"/>
        <v/>
      </c>
      <c r="AE33" s="144" t="str">
        <f t="shared" si="18"/>
        <v/>
      </c>
      <c r="AF33" s="144" t="str">
        <f t="shared" si="19"/>
        <v/>
      </c>
      <c r="AG33" s="144" t="str">
        <f t="shared" si="20"/>
        <v/>
      </c>
      <c r="AH33" s="144" t="str">
        <f t="shared" si="21"/>
        <v/>
      </c>
      <c r="AI33" s="144" t="str">
        <f t="shared" si="22"/>
        <v/>
      </c>
      <c r="AJ33" s="144" t="str">
        <f t="shared" si="23"/>
        <v/>
      </c>
      <c r="AK33" s="145"/>
      <c r="AL33" s="141"/>
      <c r="AM33" s="143"/>
      <c r="AN33" s="143"/>
      <c r="AO33" s="143"/>
      <c r="AP33" s="143"/>
      <c r="AQ33" s="156"/>
      <c r="AR33" s="145"/>
      <c r="AS33" s="157"/>
      <c r="AT33" s="160"/>
      <c r="AU33" s="117" t="str">
        <f t="shared" si="24"/>
        <v/>
      </c>
      <c r="AV33" s="117" t="str">
        <f t="shared" si="25"/>
        <v/>
      </c>
      <c r="AW33" s="117" t="str">
        <f t="shared" si="26"/>
        <v/>
      </c>
      <c r="AX33" s="117" t="str">
        <f t="shared" si="27"/>
        <v/>
      </c>
      <c r="AY33" s="117" t="str">
        <f t="shared" si="28"/>
        <v/>
      </c>
      <c r="AZ33" s="117" t="str">
        <f t="shared" si="29"/>
        <v/>
      </c>
      <c r="BA33" s="117" t="str">
        <f t="shared" si="30"/>
        <v/>
      </c>
      <c r="BB33" s="117" t="str">
        <f t="shared" si="31"/>
        <v/>
      </c>
      <c r="BC33" s="117" t="str">
        <f t="shared" si="32"/>
        <v/>
      </c>
      <c r="BD33" s="117" t="str">
        <f t="shared" si="33"/>
        <v/>
      </c>
      <c r="BE33" s="117" t="str">
        <f t="shared" si="34"/>
        <v/>
      </c>
      <c r="BF33" s="117" t="str">
        <f t="shared" si="35"/>
        <v/>
      </c>
      <c r="BG33" s="117" t="str">
        <f t="shared" si="36"/>
        <v/>
      </c>
      <c r="BH33" s="117" t="str">
        <f t="shared" si="37"/>
        <v/>
      </c>
      <c r="BI33" s="116" t="str">
        <f t="shared" si="38"/>
        <v/>
      </c>
      <c r="BJ33" s="116" t="str">
        <f t="shared" si="39"/>
        <v/>
      </c>
      <c r="BK33" s="116" t="str">
        <f t="shared" si="40"/>
        <v/>
      </c>
      <c r="BL33" s="116" t="str">
        <f t="shared" si="41"/>
        <v/>
      </c>
      <c r="BM33" s="118" t="s">
        <v>302</v>
      </c>
      <c r="BN33" s="119" t="s">
        <v>197</v>
      </c>
      <c r="BO33" s="119" t="s">
        <v>212</v>
      </c>
      <c r="BP33" s="119" t="s">
        <v>214</v>
      </c>
    </row>
    <row r="34" spans="1:68" customFormat="1" ht="17.25">
      <c r="A34" s="151"/>
      <c r="B34" s="134"/>
      <c r="C34" s="152" t="str">
        <f>IF(B34&lt;&gt;"",VLOOKUP(B34,附表五!$B$2:$C$1024,2,0),"")</f>
        <v/>
      </c>
      <c r="D34" s="153"/>
      <c r="E34" s="134"/>
      <c r="F34" s="154" t="str">
        <f>IF(E34&lt;&gt;"",VLOOKUP(E34,附表六!$B$2:$C$325,2,0),"")</f>
        <v/>
      </c>
      <c r="G34" s="155"/>
      <c r="H34" s="134"/>
      <c r="I34" s="139" t="str">
        <f>IF(H34&lt;&gt;"",VLOOKUP(H34,附表七!$B:$C,2,0),"")</f>
        <v/>
      </c>
      <c r="J34" s="145"/>
      <c r="K34" s="141"/>
      <c r="L34" s="142" t="str">
        <f t="shared" si="0"/>
        <v/>
      </c>
      <c r="M34" s="142" t="str">
        <f t="shared" si="1"/>
        <v/>
      </c>
      <c r="N34" s="142" t="str">
        <f t="shared" si="2"/>
        <v/>
      </c>
      <c r="O34" s="142" t="str">
        <f t="shared" si="3"/>
        <v/>
      </c>
      <c r="P34" s="143"/>
      <c r="Q34" s="144" t="str">
        <f t="shared" si="4"/>
        <v/>
      </c>
      <c r="R34" s="144" t="str">
        <f t="shared" si="5"/>
        <v/>
      </c>
      <c r="S34" s="144" t="str">
        <f t="shared" si="6"/>
        <v/>
      </c>
      <c r="T34" s="144" t="str">
        <f t="shared" si="7"/>
        <v/>
      </c>
      <c r="U34" s="144" t="str">
        <f t="shared" si="8"/>
        <v/>
      </c>
      <c r="V34" s="144" t="str">
        <f t="shared" si="9"/>
        <v/>
      </c>
      <c r="W34" s="144" t="str">
        <f t="shared" si="10"/>
        <v/>
      </c>
      <c r="X34" s="144" t="str">
        <f t="shared" si="11"/>
        <v/>
      </c>
      <c r="Y34" s="144" t="str">
        <f t="shared" si="12"/>
        <v/>
      </c>
      <c r="Z34" s="144" t="str">
        <f t="shared" si="13"/>
        <v/>
      </c>
      <c r="AA34" s="144" t="str">
        <f t="shared" si="14"/>
        <v/>
      </c>
      <c r="AB34" s="144" t="str">
        <f t="shared" si="15"/>
        <v/>
      </c>
      <c r="AC34" s="144" t="str">
        <f t="shared" si="16"/>
        <v/>
      </c>
      <c r="AD34" s="144" t="str">
        <f t="shared" si="17"/>
        <v/>
      </c>
      <c r="AE34" s="144" t="str">
        <f t="shared" si="18"/>
        <v/>
      </c>
      <c r="AF34" s="144" t="str">
        <f t="shared" si="19"/>
        <v/>
      </c>
      <c r="AG34" s="144" t="str">
        <f t="shared" si="20"/>
        <v/>
      </c>
      <c r="AH34" s="144" t="str">
        <f t="shared" si="21"/>
        <v/>
      </c>
      <c r="AI34" s="144" t="str">
        <f t="shared" si="22"/>
        <v/>
      </c>
      <c r="AJ34" s="144" t="str">
        <f t="shared" si="23"/>
        <v/>
      </c>
      <c r="AK34" s="145"/>
      <c r="AL34" s="141"/>
      <c r="AM34" s="143"/>
      <c r="AN34" s="143"/>
      <c r="AO34" s="143"/>
      <c r="AP34" s="143"/>
      <c r="AQ34" s="156"/>
      <c r="AR34" s="145"/>
      <c r="AS34" s="157"/>
      <c r="AT34" s="160"/>
      <c r="AU34" s="117" t="str">
        <f t="shared" si="24"/>
        <v/>
      </c>
      <c r="AV34" s="117" t="str">
        <f t="shared" si="25"/>
        <v/>
      </c>
      <c r="AW34" s="117" t="str">
        <f t="shared" si="26"/>
        <v/>
      </c>
      <c r="AX34" s="117" t="str">
        <f t="shared" si="27"/>
        <v/>
      </c>
      <c r="AY34" s="117" t="str">
        <f t="shared" si="28"/>
        <v/>
      </c>
      <c r="AZ34" s="117" t="str">
        <f t="shared" si="29"/>
        <v/>
      </c>
      <c r="BA34" s="117" t="str">
        <f t="shared" si="30"/>
        <v/>
      </c>
      <c r="BB34" s="117" t="str">
        <f t="shared" si="31"/>
        <v/>
      </c>
      <c r="BC34" s="117" t="str">
        <f t="shared" si="32"/>
        <v/>
      </c>
      <c r="BD34" s="117" t="str">
        <f t="shared" si="33"/>
        <v/>
      </c>
      <c r="BE34" s="117" t="str">
        <f t="shared" si="34"/>
        <v/>
      </c>
      <c r="BF34" s="117" t="str">
        <f t="shared" si="35"/>
        <v/>
      </c>
      <c r="BG34" s="117" t="str">
        <f t="shared" si="36"/>
        <v/>
      </c>
      <c r="BH34" s="117" t="str">
        <f t="shared" si="37"/>
        <v/>
      </c>
      <c r="BI34" s="116" t="str">
        <f t="shared" si="38"/>
        <v/>
      </c>
      <c r="BJ34" s="116" t="str">
        <f t="shared" si="39"/>
        <v/>
      </c>
      <c r="BK34" s="116" t="str">
        <f t="shared" si="40"/>
        <v/>
      </c>
      <c r="BL34" s="116" t="str">
        <f t="shared" si="41"/>
        <v/>
      </c>
      <c r="BM34" s="118" t="s">
        <v>303</v>
      </c>
      <c r="BN34" s="119" t="s">
        <v>197</v>
      </c>
      <c r="BO34" s="119" t="s">
        <v>212</v>
      </c>
      <c r="BP34" s="119" t="s">
        <v>247</v>
      </c>
    </row>
    <row r="35" spans="1:68" customFormat="1" ht="17.25">
      <c r="A35" s="151"/>
      <c r="B35" s="134"/>
      <c r="C35" s="152" t="str">
        <f>IF(B35&lt;&gt;"",VLOOKUP(B35,附表五!$B$2:$C$1024,2,0),"")</f>
        <v/>
      </c>
      <c r="D35" s="153"/>
      <c r="E35" s="134"/>
      <c r="F35" s="154" t="str">
        <f>IF(E35&lt;&gt;"",VLOOKUP(E35,附表六!$B$2:$C$325,2,0),"")</f>
        <v/>
      </c>
      <c r="G35" s="155"/>
      <c r="H35" s="134"/>
      <c r="I35" s="139" t="str">
        <f>IF(H35&lt;&gt;"",VLOOKUP(H35,附表七!$B:$C,2,0),"")</f>
        <v/>
      </c>
      <c r="J35" s="145"/>
      <c r="K35" s="141"/>
      <c r="L35" s="142" t="str">
        <f t="shared" si="0"/>
        <v/>
      </c>
      <c r="M35" s="142" t="str">
        <f t="shared" si="1"/>
        <v/>
      </c>
      <c r="N35" s="142" t="str">
        <f t="shared" si="2"/>
        <v/>
      </c>
      <c r="O35" s="142" t="str">
        <f t="shared" si="3"/>
        <v/>
      </c>
      <c r="P35" s="143"/>
      <c r="Q35" s="144" t="str">
        <f t="shared" si="4"/>
        <v/>
      </c>
      <c r="R35" s="144" t="str">
        <f t="shared" si="5"/>
        <v/>
      </c>
      <c r="S35" s="144" t="str">
        <f t="shared" si="6"/>
        <v/>
      </c>
      <c r="T35" s="144" t="str">
        <f t="shared" si="7"/>
        <v/>
      </c>
      <c r="U35" s="144" t="str">
        <f t="shared" si="8"/>
        <v/>
      </c>
      <c r="V35" s="144" t="str">
        <f t="shared" si="9"/>
        <v/>
      </c>
      <c r="W35" s="144" t="str">
        <f t="shared" si="10"/>
        <v/>
      </c>
      <c r="X35" s="144" t="str">
        <f t="shared" si="11"/>
        <v/>
      </c>
      <c r="Y35" s="144" t="str">
        <f t="shared" si="12"/>
        <v/>
      </c>
      <c r="Z35" s="144" t="str">
        <f t="shared" si="13"/>
        <v/>
      </c>
      <c r="AA35" s="144" t="str">
        <f t="shared" si="14"/>
        <v/>
      </c>
      <c r="AB35" s="144" t="str">
        <f t="shared" si="15"/>
        <v/>
      </c>
      <c r="AC35" s="144" t="str">
        <f t="shared" si="16"/>
        <v/>
      </c>
      <c r="AD35" s="144" t="str">
        <f t="shared" si="17"/>
        <v/>
      </c>
      <c r="AE35" s="144" t="str">
        <f t="shared" si="18"/>
        <v/>
      </c>
      <c r="AF35" s="144" t="str">
        <f t="shared" si="19"/>
        <v/>
      </c>
      <c r="AG35" s="144" t="str">
        <f t="shared" si="20"/>
        <v/>
      </c>
      <c r="AH35" s="144" t="str">
        <f t="shared" si="21"/>
        <v/>
      </c>
      <c r="AI35" s="144" t="str">
        <f t="shared" si="22"/>
        <v/>
      </c>
      <c r="AJ35" s="144" t="str">
        <f t="shared" si="23"/>
        <v/>
      </c>
      <c r="AK35" s="145"/>
      <c r="AL35" s="141"/>
      <c r="AM35" s="143"/>
      <c r="AN35" s="143"/>
      <c r="AO35" s="143"/>
      <c r="AP35" s="143"/>
      <c r="AQ35" s="156"/>
      <c r="AR35" s="145"/>
      <c r="AS35" s="157"/>
      <c r="AT35" s="160"/>
      <c r="AU35" s="117" t="str">
        <f t="shared" si="24"/>
        <v/>
      </c>
      <c r="AV35" s="117" t="str">
        <f t="shared" si="25"/>
        <v/>
      </c>
      <c r="AW35" s="117" t="str">
        <f t="shared" si="26"/>
        <v/>
      </c>
      <c r="AX35" s="117" t="str">
        <f t="shared" si="27"/>
        <v/>
      </c>
      <c r="AY35" s="117" t="str">
        <f t="shared" si="28"/>
        <v/>
      </c>
      <c r="AZ35" s="117" t="str">
        <f t="shared" si="29"/>
        <v/>
      </c>
      <c r="BA35" s="117" t="str">
        <f t="shared" si="30"/>
        <v/>
      </c>
      <c r="BB35" s="117" t="str">
        <f t="shared" si="31"/>
        <v/>
      </c>
      <c r="BC35" s="117" t="str">
        <f t="shared" si="32"/>
        <v/>
      </c>
      <c r="BD35" s="117" t="str">
        <f t="shared" si="33"/>
        <v/>
      </c>
      <c r="BE35" s="117" t="str">
        <f t="shared" si="34"/>
        <v/>
      </c>
      <c r="BF35" s="117" t="str">
        <f t="shared" si="35"/>
        <v/>
      </c>
      <c r="BG35" s="117" t="str">
        <f t="shared" si="36"/>
        <v/>
      </c>
      <c r="BH35" s="117" t="str">
        <f t="shared" si="37"/>
        <v/>
      </c>
      <c r="BI35" s="116" t="str">
        <f t="shared" si="38"/>
        <v/>
      </c>
      <c r="BJ35" s="116" t="str">
        <f t="shared" si="39"/>
        <v/>
      </c>
      <c r="BK35" s="116" t="str">
        <f t="shared" si="40"/>
        <v/>
      </c>
      <c r="BL35" s="116" t="str">
        <f t="shared" si="41"/>
        <v/>
      </c>
      <c r="BM35" s="118" t="s">
        <v>304</v>
      </c>
      <c r="BN35" s="119" t="s">
        <v>197</v>
      </c>
      <c r="BO35" s="119" t="s">
        <v>212</v>
      </c>
      <c r="BP35" s="119" t="s">
        <v>253</v>
      </c>
    </row>
    <row r="36" spans="1:68" customFormat="1" ht="17.25">
      <c r="A36" s="151"/>
      <c r="B36" s="134"/>
      <c r="C36" s="152" t="str">
        <f>IF(B36&lt;&gt;"",VLOOKUP(B36,附表五!$B$2:$C$1024,2,0),"")</f>
        <v/>
      </c>
      <c r="D36" s="153"/>
      <c r="E36" s="134"/>
      <c r="F36" s="154" t="str">
        <f>IF(E36&lt;&gt;"",VLOOKUP(E36,附表六!$B$2:$C$325,2,0),"")</f>
        <v/>
      </c>
      <c r="G36" s="155"/>
      <c r="H36" s="134"/>
      <c r="I36" s="139" t="str">
        <f>IF(H36&lt;&gt;"",VLOOKUP(H36,附表七!$B:$C,2,0),"")</f>
        <v/>
      </c>
      <c r="J36" s="145"/>
      <c r="K36" s="141"/>
      <c r="L36" s="142" t="str">
        <f t="shared" ref="L36:L67" si="42">IF(K36&lt;&gt;"",IF($K36="範疇2","外購電力","固定 (E)"),"")</f>
        <v/>
      </c>
      <c r="M36" s="142" t="str">
        <f t="shared" ref="M36:M67" si="43">IF(K36&lt;&gt;"",IF($K36="範疇2","外購蒸汽","製程 (P)"),"")</f>
        <v/>
      </c>
      <c r="N36" s="142" t="str">
        <f t="shared" ref="N36:N67" si="44">IF(K36&lt;&gt;"",IF($K36="範疇2","","移動 (T)"),"")</f>
        <v/>
      </c>
      <c r="O36" s="142" t="str">
        <f t="shared" ref="O36:O67" si="45">IF(K36&lt;&gt;"",IF($K36="範疇2","","逸散 (F)"),"")</f>
        <v/>
      </c>
      <c r="P36" s="143"/>
      <c r="Q36" s="144" t="str">
        <f t="shared" ref="Q36:Q67" si="46">IF($P36&lt;&gt;"",IF($P36="外購電力","併網",IF($P36="製程 (P)","水泥製程",IF($P36="逸散 (F)","廢棄物排放源",""))),"")</f>
        <v/>
      </c>
      <c r="R36" s="144" t="str">
        <f t="shared" ref="R36:R67" si="47">IF($P36&lt;&gt;"",IF($P36="外購電力","離網",IF($P36="製程 (P)","鋼鐵製程-使用造渣劑",IF($P36="逸散 (F)","廢水排放源",""))),"")</f>
        <v/>
      </c>
      <c r="S36" s="144" t="str">
        <f t="shared" ref="S36:S67" si="48">IF($P36&lt;&gt;"",IF($P36="製程 (P)","鋼鐵製程-使用添加劑",IF($P36="逸散 (F)","廢棄污泥排放源","")),"")</f>
        <v/>
      </c>
      <c r="T36" s="144" t="str">
        <f t="shared" ref="T36:T67" si="49">IF($P36&lt;&gt;"",IF($P36="製程 (P)","鋼鐵製程-金屬進料",IF($P36="逸散 (F)","溶劑、噴霧劑及冷媒排放源","")),"")</f>
        <v/>
      </c>
      <c r="U36" s="144" t="str">
        <f t="shared" ref="U36:U67" si="50">IF($P36&lt;&gt;"",IF($P36="製程 (P)","鋼鐵製程-外售含碳產品(已知CO2排放係數",IF($P36="逸散 (F)","VOCs未經燃燒且含CH4","")),"")</f>
        <v/>
      </c>
      <c r="V36" s="144" t="str">
        <f t="shared" ref="V36:V67" si="51">IF($P36&lt;&gt;"",IF($P36="製程 (P)","鋼鐵製程-使用添加劑(預焙陽極炭塊與煤碳電極",IF($P36="逸散 (F)","已知VOCs濃度","")),"")</f>
        <v/>
      </c>
      <c r="W36" s="144" t="str">
        <f t="shared" ref="W36:W67" si="52">IF($P36&lt;&gt;"",IF($P36="製程 (P)","鋼鐵製程--外售含碳產品(已知含碳率)",IF($P36="逸散 (F)","未知VOCs濃度已知CO2排放係數","")),"")</f>
        <v/>
      </c>
      <c r="X36" s="144" t="str">
        <f t="shared" ref="X36:X67" si="53">IF($P36&lt;&gt;"",IF($P36="製程 (P)","半導體光電製程",IF($P36="逸散 (F)","化糞池排放源","")),"")</f>
        <v/>
      </c>
      <c r="Y36" s="144" t="str">
        <f t="shared" ref="Y36:Y67" si="54">IF($P36&lt;&gt;"",IF($P36="製程 (P)","石灰製程",IF($P36="逸散 (F)","其他","")),"")</f>
        <v/>
      </c>
      <c r="Z36" s="144" t="str">
        <f t="shared" ref="Z36:Z67" si="55">IF($P36&lt;&gt;"",IF($P36="製程 (P)","碳酸鈉製程-碳酸鈉製造",""),"")</f>
        <v/>
      </c>
      <c r="AA36" s="144" t="str">
        <f t="shared" ref="AA36:AA67" si="56">IF($P36&lt;&gt;"",IF($P36="製程 (P)","碳酸鈉製程-碳酸鈉使用",""),"")</f>
        <v/>
      </c>
      <c r="AB36" s="144" t="str">
        <f t="shared" ref="AB36:AB67" si="57">IF($P36&lt;&gt;"",IF($P36="製程 (P)","碳化物鈉製程-碳化矽製造",""),"")</f>
        <v/>
      </c>
      <c r="AC36" s="144" t="str">
        <f t="shared" ref="AC36:AC67" si="58">IF($P36&lt;&gt;"",IF($P36="製程 (P)","碳化物鈉製程-碳化鈣製造",""),"")</f>
        <v/>
      </c>
      <c r="AD36" s="144" t="str">
        <f t="shared" ref="AD36:AD67" si="59">IF($P36&lt;&gt;"",IF($P36="製程 (P)","碳化物鈉製程-碳化鈣使用",""),"")</f>
        <v/>
      </c>
      <c r="AE36" s="144" t="str">
        <f t="shared" ref="AE36:AE67" si="60">IF($P36&lt;&gt;"",IF($P36="製程 (P)","碳酸製程",""),"")</f>
        <v/>
      </c>
      <c r="AF36" s="144" t="str">
        <f t="shared" ref="AF36:AF67" si="61">IF($P36&lt;&gt;"",IF($P36="製程 (P)","已二酸製程",""),"")</f>
        <v/>
      </c>
      <c r="AG36" s="144" t="str">
        <f t="shared" ref="AG36:AG67" si="62">IF($P36&lt;&gt;"",IF($P36="製程 (P)","二氟一氯甲烷",""),"")</f>
        <v/>
      </c>
      <c r="AH36" s="144" t="str">
        <f t="shared" ref="AH36:AH67" si="63">IF($P36&lt;&gt;"",IF($P36="製程 (P)","乙炔-焊接維修製程",""),"")</f>
        <v/>
      </c>
      <c r="AI36" s="144" t="str">
        <f t="shared" ref="AI36:AI67" si="64">IF($P36&lt;&gt;"",IF($P36="製程 (P)","濕式排煙脫硫-石灰石製程",""),"")</f>
        <v/>
      </c>
      <c r="AJ36" s="144" t="str">
        <f t="shared" ref="AJ36:AJ67" si="65">IF($P36&lt;&gt;"",IF($P36="製程 (P)","其他",""),"")</f>
        <v/>
      </c>
      <c r="AK36" s="145"/>
      <c r="AL36" s="141"/>
      <c r="AM36" s="143"/>
      <c r="AN36" s="143"/>
      <c r="AO36" s="143"/>
      <c r="AP36" s="143"/>
      <c r="AQ36" s="156"/>
      <c r="AR36" s="145"/>
      <c r="AS36" s="157"/>
      <c r="AT36" s="160"/>
      <c r="AU36" s="117" t="str">
        <f t="shared" ref="AU36:AU67" si="66">IF(AL36&lt;&gt;"",AL$3,"")</f>
        <v/>
      </c>
      <c r="AV36" s="117" t="str">
        <f t="shared" ref="AV36:AV67" si="67">IF(AM36&lt;&gt;"",AM$3,"")</f>
        <v/>
      </c>
      <c r="AW36" s="117" t="str">
        <f t="shared" ref="AW36:AW67" si="68">IF(AN36&lt;&gt;"",AN$3,"")</f>
        <v/>
      </c>
      <c r="AX36" s="117" t="str">
        <f t="shared" ref="AX36:AX67" si="69">IF(AO36&lt;&gt;"",AO$3,"")</f>
        <v/>
      </c>
      <c r="AY36" s="117" t="str">
        <f t="shared" ref="AY36:AY67" si="70">IF(AP36&lt;&gt;"",AP$3,"")</f>
        <v/>
      </c>
      <c r="AZ36" s="117" t="str">
        <f t="shared" ref="AZ36:AZ67" si="71">IF(AQ36&lt;&gt;"",AQ$3,"")</f>
        <v/>
      </c>
      <c r="BA36" s="117" t="str">
        <f t="shared" ref="BA36:BA67" si="72">IF(AR36&lt;&gt;"",AR$3,"")</f>
        <v/>
      </c>
      <c r="BB36" s="117" t="str">
        <f t="shared" ref="BB36:BB67" si="73">IF(AL36&lt;&gt;"","a","")</f>
        <v/>
      </c>
      <c r="BC36" s="117" t="str">
        <f t="shared" ref="BC36:BC67" si="74">IF(AM36&lt;&gt;"","b","")</f>
        <v/>
      </c>
      <c r="BD36" s="117" t="str">
        <f t="shared" ref="BD36:BD67" si="75">IF(AN36&lt;&gt;"","c","")</f>
        <v/>
      </c>
      <c r="BE36" s="117" t="str">
        <f t="shared" ref="BE36:BE67" si="76">IF(AO36&lt;&gt;"","d","")</f>
        <v/>
      </c>
      <c r="BF36" s="117" t="str">
        <f t="shared" ref="BF36:BF67" si="77">IF(AP36&lt;&gt;"","e","")</f>
        <v/>
      </c>
      <c r="BG36" s="117" t="str">
        <f t="shared" ref="BG36:BG67" si="78">IF(AQ36&lt;&gt;"","f","")</f>
        <v/>
      </c>
      <c r="BH36" s="117" t="str">
        <f t="shared" ref="BH36:BH67" si="79">IF(AR36&lt;&gt;"","g","")</f>
        <v/>
      </c>
      <c r="BI36" s="116" t="str">
        <f t="shared" ref="BI36:BI67" si="80">BB36&amp;BC36&amp;BD36&amp;BE36&amp;BF36&amp;BG36&amp;BH36</f>
        <v/>
      </c>
      <c r="BJ36" s="116" t="str">
        <f t="shared" ref="BJ36:BJ67" si="81">IF(BI36="","",VLOOKUP($BI36,$BM$2:$BP$57,2,0))</f>
        <v/>
      </c>
      <c r="BK36" s="116" t="str">
        <f t="shared" ref="BK36:BK67" si="82">IF(BI36="","",VLOOKUP($BI36,$BM$2:$BP$57,3,0))</f>
        <v/>
      </c>
      <c r="BL36" s="116" t="str">
        <f t="shared" ref="BL36:BL67" si="83">IF(BI36="","",VLOOKUP($BI36,$BM$2:$BP$57,4,0))</f>
        <v/>
      </c>
      <c r="BM36" s="118" t="s">
        <v>305</v>
      </c>
      <c r="BN36" s="119" t="s">
        <v>197</v>
      </c>
      <c r="BO36" s="119" t="s">
        <v>213</v>
      </c>
      <c r="BP36" s="119" t="s">
        <v>214</v>
      </c>
    </row>
    <row r="37" spans="1:68" customFormat="1" ht="17.25">
      <c r="A37" s="151"/>
      <c r="B37" s="134"/>
      <c r="C37" s="152" t="str">
        <f>IF(B37&lt;&gt;"",VLOOKUP(B37,附表五!$B$2:$C$1024,2,0),"")</f>
        <v/>
      </c>
      <c r="D37" s="153"/>
      <c r="E37" s="134"/>
      <c r="F37" s="154" t="str">
        <f>IF(E37&lt;&gt;"",VLOOKUP(E37,附表六!$B$2:$C$325,2,0),"")</f>
        <v/>
      </c>
      <c r="G37" s="155"/>
      <c r="H37" s="134"/>
      <c r="I37" s="139" t="str">
        <f>IF(H37&lt;&gt;"",VLOOKUP(H37,附表七!$B:$C,2,0),"")</f>
        <v/>
      </c>
      <c r="J37" s="145"/>
      <c r="K37" s="141"/>
      <c r="L37" s="142" t="str">
        <f t="shared" si="42"/>
        <v/>
      </c>
      <c r="M37" s="142" t="str">
        <f t="shared" si="43"/>
        <v/>
      </c>
      <c r="N37" s="142" t="str">
        <f t="shared" si="44"/>
        <v/>
      </c>
      <c r="O37" s="142" t="str">
        <f t="shared" si="45"/>
        <v/>
      </c>
      <c r="P37" s="143"/>
      <c r="Q37" s="144" t="str">
        <f t="shared" si="46"/>
        <v/>
      </c>
      <c r="R37" s="144" t="str">
        <f t="shared" si="47"/>
        <v/>
      </c>
      <c r="S37" s="144" t="str">
        <f t="shared" si="48"/>
        <v/>
      </c>
      <c r="T37" s="144" t="str">
        <f t="shared" si="49"/>
        <v/>
      </c>
      <c r="U37" s="144" t="str">
        <f t="shared" si="50"/>
        <v/>
      </c>
      <c r="V37" s="144" t="str">
        <f t="shared" si="51"/>
        <v/>
      </c>
      <c r="W37" s="144" t="str">
        <f t="shared" si="52"/>
        <v/>
      </c>
      <c r="X37" s="144" t="str">
        <f t="shared" si="53"/>
        <v/>
      </c>
      <c r="Y37" s="144" t="str">
        <f t="shared" si="54"/>
        <v/>
      </c>
      <c r="Z37" s="144" t="str">
        <f t="shared" si="55"/>
        <v/>
      </c>
      <c r="AA37" s="144" t="str">
        <f t="shared" si="56"/>
        <v/>
      </c>
      <c r="AB37" s="144" t="str">
        <f t="shared" si="57"/>
        <v/>
      </c>
      <c r="AC37" s="144" t="str">
        <f t="shared" si="58"/>
        <v/>
      </c>
      <c r="AD37" s="144" t="str">
        <f t="shared" si="59"/>
        <v/>
      </c>
      <c r="AE37" s="144" t="str">
        <f t="shared" si="60"/>
        <v/>
      </c>
      <c r="AF37" s="144" t="str">
        <f t="shared" si="61"/>
        <v/>
      </c>
      <c r="AG37" s="144" t="str">
        <f t="shared" si="62"/>
        <v/>
      </c>
      <c r="AH37" s="144" t="str">
        <f t="shared" si="63"/>
        <v/>
      </c>
      <c r="AI37" s="144" t="str">
        <f t="shared" si="64"/>
        <v/>
      </c>
      <c r="AJ37" s="144" t="str">
        <f t="shared" si="65"/>
        <v/>
      </c>
      <c r="AK37" s="145"/>
      <c r="AL37" s="141"/>
      <c r="AM37" s="143"/>
      <c r="AN37" s="143"/>
      <c r="AO37" s="143"/>
      <c r="AP37" s="143"/>
      <c r="AQ37" s="156"/>
      <c r="AR37" s="145"/>
      <c r="AS37" s="157"/>
      <c r="AT37" s="160"/>
      <c r="AU37" s="117" t="str">
        <f t="shared" si="66"/>
        <v/>
      </c>
      <c r="AV37" s="117" t="str">
        <f t="shared" si="67"/>
        <v/>
      </c>
      <c r="AW37" s="117" t="str">
        <f t="shared" si="68"/>
        <v/>
      </c>
      <c r="AX37" s="117" t="str">
        <f t="shared" si="69"/>
        <v/>
      </c>
      <c r="AY37" s="117" t="str">
        <f t="shared" si="70"/>
        <v/>
      </c>
      <c r="AZ37" s="117" t="str">
        <f t="shared" si="71"/>
        <v/>
      </c>
      <c r="BA37" s="117" t="str">
        <f t="shared" si="72"/>
        <v/>
      </c>
      <c r="BB37" s="117" t="str">
        <f t="shared" si="73"/>
        <v/>
      </c>
      <c r="BC37" s="117" t="str">
        <f t="shared" si="74"/>
        <v/>
      </c>
      <c r="BD37" s="117" t="str">
        <f t="shared" si="75"/>
        <v/>
      </c>
      <c r="BE37" s="117" t="str">
        <f t="shared" si="76"/>
        <v/>
      </c>
      <c r="BF37" s="117" t="str">
        <f t="shared" si="77"/>
        <v/>
      </c>
      <c r="BG37" s="117" t="str">
        <f t="shared" si="78"/>
        <v/>
      </c>
      <c r="BH37" s="117" t="str">
        <f t="shared" si="79"/>
        <v/>
      </c>
      <c r="BI37" s="116" t="str">
        <f t="shared" si="80"/>
        <v/>
      </c>
      <c r="BJ37" s="116" t="str">
        <f t="shared" si="81"/>
        <v/>
      </c>
      <c r="BK37" s="116" t="str">
        <f t="shared" si="82"/>
        <v/>
      </c>
      <c r="BL37" s="116" t="str">
        <f t="shared" si="83"/>
        <v/>
      </c>
      <c r="BM37" s="118" t="s">
        <v>306</v>
      </c>
      <c r="BN37" s="119" t="s">
        <v>197</v>
      </c>
      <c r="BO37" s="119" t="s">
        <v>213</v>
      </c>
      <c r="BP37" s="119" t="s">
        <v>247</v>
      </c>
    </row>
    <row r="38" spans="1:68" customFormat="1" ht="17.25">
      <c r="A38" s="151"/>
      <c r="B38" s="134"/>
      <c r="C38" s="152" t="str">
        <f>IF(B38&lt;&gt;"",VLOOKUP(B38,附表五!$B$2:$C$1024,2,0),"")</f>
        <v/>
      </c>
      <c r="D38" s="153"/>
      <c r="E38" s="134"/>
      <c r="F38" s="154" t="str">
        <f>IF(E38&lt;&gt;"",VLOOKUP(E38,附表六!$B$2:$C$325,2,0),"")</f>
        <v/>
      </c>
      <c r="G38" s="155"/>
      <c r="H38" s="134"/>
      <c r="I38" s="139" t="str">
        <f>IF(H38&lt;&gt;"",VLOOKUP(H38,附表七!$B:$C,2,0),"")</f>
        <v/>
      </c>
      <c r="J38" s="145"/>
      <c r="K38" s="141"/>
      <c r="L38" s="142" t="str">
        <f t="shared" si="42"/>
        <v/>
      </c>
      <c r="M38" s="142" t="str">
        <f t="shared" si="43"/>
        <v/>
      </c>
      <c r="N38" s="142" t="str">
        <f t="shared" si="44"/>
        <v/>
      </c>
      <c r="O38" s="142" t="str">
        <f t="shared" si="45"/>
        <v/>
      </c>
      <c r="P38" s="143"/>
      <c r="Q38" s="144" t="str">
        <f t="shared" si="46"/>
        <v/>
      </c>
      <c r="R38" s="144" t="str">
        <f t="shared" si="47"/>
        <v/>
      </c>
      <c r="S38" s="144" t="str">
        <f t="shared" si="48"/>
        <v/>
      </c>
      <c r="T38" s="144" t="str">
        <f t="shared" si="49"/>
        <v/>
      </c>
      <c r="U38" s="144" t="str">
        <f t="shared" si="50"/>
        <v/>
      </c>
      <c r="V38" s="144" t="str">
        <f t="shared" si="51"/>
        <v/>
      </c>
      <c r="W38" s="144" t="str">
        <f t="shared" si="52"/>
        <v/>
      </c>
      <c r="X38" s="144" t="str">
        <f t="shared" si="53"/>
        <v/>
      </c>
      <c r="Y38" s="144" t="str">
        <f t="shared" si="54"/>
        <v/>
      </c>
      <c r="Z38" s="144" t="str">
        <f t="shared" si="55"/>
        <v/>
      </c>
      <c r="AA38" s="144" t="str">
        <f t="shared" si="56"/>
        <v/>
      </c>
      <c r="AB38" s="144" t="str">
        <f t="shared" si="57"/>
        <v/>
      </c>
      <c r="AC38" s="144" t="str">
        <f t="shared" si="58"/>
        <v/>
      </c>
      <c r="AD38" s="144" t="str">
        <f t="shared" si="59"/>
        <v/>
      </c>
      <c r="AE38" s="144" t="str">
        <f t="shared" si="60"/>
        <v/>
      </c>
      <c r="AF38" s="144" t="str">
        <f t="shared" si="61"/>
        <v/>
      </c>
      <c r="AG38" s="144" t="str">
        <f t="shared" si="62"/>
        <v/>
      </c>
      <c r="AH38" s="144" t="str">
        <f t="shared" si="63"/>
        <v/>
      </c>
      <c r="AI38" s="144" t="str">
        <f t="shared" si="64"/>
        <v/>
      </c>
      <c r="AJ38" s="144" t="str">
        <f t="shared" si="65"/>
        <v/>
      </c>
      <c r="AK38" s="145"/>
      <c r="AL38" s="141"/>
      <c r="AM38" s="143"/>
      <c r="AN38" s="143"/>
      <c r="AO38" s="143"/>
      <c r="AP38" s="143"/>
      <c r="AQ38" s="156"/>
      <c r="AR38" s="145"/>
      <c r="AS38" s="157"/>
      <c r="AT38" s="160"/>
      <c r="AU38" s="117" t="str">
        <f t="shared" si="66"/>
        <v/>
      </c>
      <c r="AV38" s="117" t="str">
        <f t="shared" si="67"/>
        <v/>
      </c>
      <c r="AW38" s="117" t="str">
        <f t="shared" si="68"/>
        <v/>
      </c>
      <c r="AX38" s="117" t="str">
        <f t="shared" si="69"/>
        <v/>
      </c>
      <c r="AY38" s="117" t="str">
        <f t="shared" si="70"/>
        <v/>
      </c>
      <c r="AZ38" s="117" t="str">
        <f t="shared" si="71"/>
        <v/>
      </c>
      <c r="BA38" s="117" t="str">
        <f t="shared" si="72"/>
        <v/>
      </c>
      <c r="BB38" s="117" t="str">
        <f t="shared" si="73"/>
        <v/>
      </c>
      <c r="BC38" s="117" t="str">
        <f t="shared" si="74"/>
        <v/>
      </c>
      <c r="BD38" s="117" t="str">
        <f t="shared" si="75"/>
        <v/>
      </c>
      <c r="BE38" s="117" t="str">
        <f t="shared" si="76"/>
        <v/>
      </c>
      <c r="BF38" s="117" t="str">
        <f t="shared" si="77"/>
        <v/>
      </c>
      <c r="BG38" s="117" t="str">
        <f t="shared" si="78"/>
        <v/>
      </c>
      <c r="BH38" s="117" t="str">
        <f t="shared" si="79"/>
        <v/>
      </c>
      <c r="BI38" s="116" t="str">
        <f t="shared" si="80"/>
        <v/>
      </c>
      <c r="BJ38" s="116" t="str">
        <f t="shared" si="81"/>
        <v/>
      </c>
      <c r="BK38" s="116" t="str">
        <f t="shared" si="82"/>
        <v/>
      </c>
      <c r="BL38" s="116" t="str">
        <f t="shared" si="83"/>
        <v/>
      </c>
      <c r="BM38" s="118" t="s">
        <v>307</v>
      </c>
      <c r="BN38" s="119" t="s">
        <v>197</v>
      </c>
      <c r="BO38" s="119" t="s">
        <v>213</v>
      </c>
      <c r="BP38" s="119" t="s">
        <v>253</v>
      </c>
    </row>
    <row r="39" spans="1:68" customFormat="1" ht="17.25">
      <c r="A39" s="151"/>
      <c r="B39" s="134"/>
      <c r="C39" s="152" t="str">
        <f>IF(B39&lt;&gt;"",VLOOKUP(B39,附表五!$B$2:$C$1024,2,0),"")</f>
        <v/>
      </c>
      <c r="D39" s="153"/>
      <c r="E39" s="134"/>
      <c r="F39" s="154" t="str">
        <f>IF(E39&lt;&gt;"",VLOOKUP(E39,附表六!$B$2:$C$325,2,0),"")</f>
        <v/>
      </c>
      <c r="G39" s="155"/>
      <c r="H39" s="134"/>
      <c r="I39" s="139" t="str">
        <f>IF(H39&lt;&gt;"",VLOOKUP(H39,附表七!$B:$C,2,0),"")</f>
        <v/>
      </c>
      <c r="J39" s="145"/>
      <c r="K39" s="141"/>
      <c r="L39" s="142" t="str">
        <f t="shared" si="42"/>
        <v/>
      </c>
      <c r="M39" s="142" t="str">
        <f t="shared" si="43"/>
        <v/>
      </c>
      <c r="N39" s="142" t="str">
        <f t="shared" si="44"/>
        <v/>
      </c>
      <c r="O39" s="142" t="str">
        <f t="shared" si="45"/>
        <v/>
      </c>
      <c r="P39" s="143"/>
      <c r="Q39" s="144" t="str">
        <f t="shared" si="46"/>
        <v/>
      </c>
      <c r="R39" s="144" t="str">
        <f t="shared" si="47"/>
        <v/>
      </c>
      <c r="S39" s="144" t="str">
        <f t="shared" si="48"/>
        <v/>
      </c>
      <c r="T39" s="144" t="str">
        <f t="shared" si="49"/>
        <v/>
      </c>
      <c r="U39" s="144" t="str">
        <f t="shared" si="50"/>
        <v/>
      </c>
      <c r="V39" s="144" t="str">
        <f t="shared" si="51"/>
        <v/>
      </c>
      <c r="W39" s="144" t="str">
        <f t="shared" si="52"/>
        <v/>
      </c>
      <c r="X39" s="144" t="str">
        <f t="shared" si="53"/>
        <v/>
      </c>
      <c r="Y39" s="144" t="str">
        <f t="shared" si="54"/>
        <v/>
      </c>
      <c r="Z39" s="144" t="str">
        <f t="shared" si="55"/>
        <v/>
      </c>
      <c r="AA39" s="144" t="str">
        <f t="shared" si="56"/>
        <v/>
      </c>
      <c r="AB39" s="144" t="str">
        <f t="shared" si="57"/>
        <v/>
      </c>
      <c r="AC39" s="144" t="str">
        <f t="shared" si="58"/>
        <v/>
      </c>
      <c r="AD39" s="144" t="str">
        <f t="shared" si="59"/>
        <v/>
      </c>
      <c r="AE39" s="144" t="str">
        <f t="shared" si="60"/>
        <v/>
      </c>
      <c r="AF39" s="144" t="str">
        <f t="shared" si="61"/>
        <v/>
      </c>
      <c r="AG39" s="144" t="str">
        <f t="shared" si="62"/>
        <v/>
      </c>
      <c r="AH39" s="144" t="str">
        <f t="shared" si="63"/>
        <v/>
      </c>
      <c r="AI39" s="144" t="str">
        <f t="shared" si="64"/>
        <v/>
      </c>
      <c r="AJ39" s="144" t="str">
        <f t="shared" si="65"/>
        <v/>
      </c>
      <c r="AK39" s="145"/>
      <c r="AL39" s="141"/>
      <c r="AM39" s="143"/>
      <c r="AN39" s="143"/>
      <c r="AO39" s="143"/>
      <c r="AP39" s="143"/>
      <c r="AQ39" s="156"/>
      <c r="AR39" s="145"/>
      <c r="AS39" s="157"/>
      <c r="AT39" s="160"/>
      <c r="AU39" s="117" t="str">
        <f t="shared" si="66"/>
        <v/>
      </c>
      <c r="AV39" s="117" t="str">
        <f t="shared" si="67"/>
        <v/>
      </c>
      <c r="AW39" s="117" t="str">
        <f t="shared" si="68"/>
        <v/>
      </c>
      <c r="AX39" s="117" t="str">
        <f t="shared" si="69"/>
        <v/>
      </c>
      <c r="AY39" s="117" t="str">
        <f t="shared" si="70"/>
        <v/>
      </c>
      <c r="AZ39" s="117" t="str">
        <f t="shared" si="71"/>
        <v/>
      </c>
      <c r="BA39" s="117" t="str">
        <f t="shared" si="72"/>
        <v/>
      </c>
      <c r="BB39" s="117" t="str">
        <f t="shared" si="73"/>
        <v/>
      </c>
      <c r="BC39" s="117" t="str">
        <f t="shared" si="74"/>
        <v/>
      </c>
      <c r="BD39" s="117" t="str">
        <f t="shared" si="75"/>
        <v/>
      </c>
      <c r="BE39" s="117" t="str">
        <f t="shared" si="76"/>
        <v/>
      </c>
      <c r="BF39" s="117" t="str">
        <f t="shared" si="77"/>
        <v/>
      </c>
      <c r="BG39" s="117" t="str">
        <f t="shared" si="78"/>
        <v/>
      </c>
      <c r="BH39" s="117" t="str">
        <f t="shared" si="79"/>
        <v/>
      </c>
      <c r="BI39" s="116" t="str">
        <f t="shared" si="80"/>
        <v/>
      </c>
      <c r="BJ39" s="116" t="str">
        <f t="shared" si="81"/>
        <v/>
      </c>
      <c r="BK39" s="116" t="str">
        <f t="shared" si="82"/>
        <v/>
      </c>
      <c r="BL39" s="116" t="str">
        <f t="shared" si="83"/>
        <v/>
      </c>
      <c r="BM39" s="118" t="s">
        <v>308</v>
      </c>
      <c r="BN39" s="119" t="s">
        <v>197</v>
      </c>
      <c r="BO39" s="119" t="s">
        <v>214</v>
      </c>
      <c r="BP39" s="119" t="s">
        <v>247</v>
      </c>
    </row>
    <row r="40" spans="1:68" customFormat="1" ht="17.25">
      <c r="A40" s="151"/>
      <c r="B40" s="134"/>
      <c r="C40" s="152" t="str">
        <f>IF(B40&lt;&gt;"",VLOOKUP(B40,附表五!$B$2:$C$1024,2,0),"")</f>
        <v/>
      </c>
      <c r="D40" s="153"/>
      <c r="E40" s="134"/>
      <c r="F40" s="154" t="str">
        <f>IF(E40&lt;&gt;"",VLOOKUP(E40,附表六!$B$2:$C$325,2,0),"")</f>
        <v/>
      </c>
      <c r="G40" s="155"/>
      <c r="H40" s="134"/>
      <c r="I40" s="139" t="str">
        <f>IF(H40&lt;&gt;"",VLOOKUP(H40,附表七!$B:$C,2,0),"")</f>
        <v/>
      </c>
      <c r="J40" s="145"/>
      <c r="K40" s="141"/>
      <c r="L40" s="142" t="str">
        <f t="shared" si="42"/>
        <v/>
      </c>
      <c r="M40" s="142" t="str">
        <f t="shared" si="43"/>
        <v/>
      </c>
      <c r="N40" s="142" t="str">
        <f t="shared" si="44"/>
        <v/>
      </c>
      <c r="O40" s="142" t="str">
        <f t="shared" si="45"/>
        <v/>
      </c>
      <c r="P40" s="143"/>
      <c r="Q40" s="144" t="str">
        <f t="shared" si="46"/>
        <v/>
      </c>
      <c r="R40" s="144" t="str">
        <f t="shared" si="47"/>
        <v/>
      </c>
      <c r="S40" s="144" t="str">
        <f t="shared" si="48"/>
        <v/>
      </c>
      <c r="T40" s="144" t="str">
        <f t="shared" si="49"/>
        <v/>
      </c>
      <c r="U40" s="144" t="str">
        <f t="shared" si="50"/>
        <v/>
      </c>
      <c r="V40" s="144" t="str">
        <f t="shared" si="51"/>
        <v/>
      </c>
      <c r="W40" s="144" t="str">
        <f t="shared" si="52"/>
        <v/>
      </c>
      <c r="X40" s="144" t="str">
        <f t="shared" si="53"/>
        <v/>
      </c>
      <c r="Y40" s="144" t="str">
        <f t="shared" si="54"/>
        <v/>
      </c>
      <c r="Z40" s="144" t="str">
        <f t="shared" si="55"/>
        <v/>
      </c>
      <c r="AA40" s="144" t="str">
        <f t="shared" si="56"/>
        <v/>
      </c>
      <c r="AB40" s="144" t="str">
        <f t="shared" si="57"/>
        <v/>
      </c>
      <c r="AC40" s="144" t="str">
        <f t="shared" si="58"/>
        <v/>
      </c>
      <c r="AD40" s="144" t="str">
        <f t="shared" si="59"/>
        <v/>
      </c>
      <c r="AE40" s="144" t="str">
        <f t="shared" si="60"/>
        <v/>
      </c>
      <c r="AF40" s="144" t="str">
        <f t="shared" si="61"/>
        <v/>
      </c>
      <c r="AG40" s="144" t="str">
        <f t="shared" si="62"/>
        <v/>
      </c>
      <c r="AH40" s="144" t="str">
        <f t="shared" si="63"/>
        <v/>
      </c>
      <c r="AI40" s="144" t="str">
        <f t="shared" si="64"/>
        <v/>
      </c>
      <c r="AJ40" s="144" t="str">
        <f t="shared" si="65"/>
        <v/>
      </c>
      <c r="AK40" s="145"/>
      <c r="AL40" s="141"/>
      <c r="AM40" s="143"/>
      <c r="AN40" s="143"/>
      <c r="AO40" s="143"/>
      <c r="AP40" s="143"/>
      <c r="AQ40" s="156"/>
      <c r="AR40" s="145"/>
      <c r="AS40" s="157"/>
      <c r="AT40" s="160"/>
      <c r="AU40" s="117" t="str">
        <f t="shared" si="66"/>
        <v/>
      </c>
      <c r="AV40" s="117" t="str">
        <f t="shared" si="67"/>
        <v/>
      </c>
      <c r="AW40" s="117" t="str">
        <f t="shared" si="68"/>
        <v/>
      </c>
      <c r="AX40" s="117" t="str">
        <f t="shared" si="69"/>
        <v/>
      </c>
      <c r="AY40" s="117" t="str">
        <f t="shared" si="70"/>
        <v/>
      </c>
      <c r="AZ40" s="117" t="str">
        <f t="shared" si="71"/>
        <v/>
      </c>
      <c r="BA40" s="117" t="str">
        <f t="shared" si="72"/>
        <v/>
      </c>
      <c r="BB40" s="117" t="str">
        <f t="shared" si="73"/>
        <v/>
      </c>
      <c r="BC40" s="117" t="str">
        <f t="shared" si="74"/>
        <v/>
      </c>
      <c r="BD40" s="117" t="str">
        <f t="shared" si="75"/>
        <v/>
      </c>
      <c r="BE40" s="117" t="str">
        <f t="shared" si="76"/>
        <v/>
      </c>
      <c r="BF40" s="117" t="str">
        <f t="shared" si="77"/>
        <v/>
      </c>
      <c r="BG40" s="117" t="str">
        <f t="shared" si="78"/>
        <v/>
      </c>
      <c r="BH40" s="117" t="str">
        <f t="shared" si="79"/>
        <v/>
      </c>
      <c r="BI40" s="116" t="str">
        <f t="shared" si="80"/>
        <v/>
      </c>
      <c r="BJ40" s="116" t="str">
        <f t="shared" si="81"/>
        <v/>
      </c>
      <c r="BK40" s="116" t="str">
        <f t="shared" si="82"/>
        <v/>
      </c>
      <c r="BL40" s="116" t="str">
        <f t="shared" si="83"/>
        <v/>
      </c>
      <c r="BM40" s="118" t="s">
        <v>309</v>
      </c>
      <c r="BN40" s="119" t="s">
        <v>197</v>
      </c>
      <c r="BO40" s="119" t="s">
        <v>214</v>
      </c>
      <c r="BP40" s="119" t="s">
        <v>253</v>
      </c>
    </row>
    <row r="41" spans="1:68" customFormat="1" ht="17.25">
      <c r="A41" s="151"/>
      <c r="B41" s="134"/>
      <c r="C41" s="152" t="str">
        <f>IF(B41&lt;&gt;"",VLOOKUP(B41,附表五!$B$2:$C$1024,2,0),"")</f>
        <v/>
      </c>
      <c r="D41" s="153"/>
      <c r="E41" s="134"/>
      <c r="F41" s="154" t="str">
        <f>IF(E41&lt;&gt;"",VLOOKUP(E41,附表六!$B$2:$C$325,2,0),"")</f>
        <v/>
      </c>
      <c r="G41" s="155"/>
      <c r="H41" s="134"/>
      <c r="I41" s="139" t="str">
        <f>IF(H41&lt;&gt;"",VLOOKUP(H41,附表七!$B:$C,2,0),"")</f>
        <v/>
      </c>
      <c r="J41" s="145"/>
      <c r="K41" s="141"/>
      <c r="L41" s="142" t="str">
        <f t="shared" si="42"/>
        <v/>
      </c>
      <c r="M41" s="142" t="str">
        <f t="shared" si="43"/>
        <v/>
      </c>
      <c r="N41" s="142" t="str">
        <f t="shared" si="44"/>
        <v/>
      </c>
      <c r="O41" s="142" t="str">
        <f t="shared" si="45"/>
        <v/>
      </c>
      <c r="P41" s="143"/>
      <c r="Q41" s="144" t="str">
        <f t="shared" si="46"/>
        <v/>
      </c>
      <c r="R41" s="144" t="str">
        <f t="shared" si="47"/>
        <v/>
      </c>
      <c r="S41" s="144" t="str">
        <f t="shared" si="48"/>
        <v/>
      </c>
      <c r="T41" s="144" t="str">
        <f t="shared" si="49"/>
        <v/>
      </c>
      <c r="U41" s="144" t="str">
        <f t="shared" si="50"/>
        <v/>
      </c>
      <c r="V41" s="144" t="str">
        <f t="shared" si="51"/>
        <v/>
      </c>
      <c r="W41" s="144" t="str">
        <f t="shared" si="52"/>
        <v/>
      </c>
      <c r="X41" s="144" t="str">
        <f t="shared" si="53"/>
        <v/>
      </c>
      <c r="Y41" s="144" t="str">
        <f t="shared" si="54"/>
        <v/>
      </c>
      <c r="Z41" s="144" t="str">
        <f t="shared" si="55"/>
        <v/>
      </c>
      <c r="AA41" s="144" t="str">
        <f t="shared" si="56"/>
        <v/>
      </c>
      <c r="AB41" s="144" t="str">
        <f t="shared" si="57"/>
        <v/>
      </c>
      <c r="AC41" s="144" t="str">
        <f t="shared" si="58"/>
        <v/>
      </c>
      <c r="AD41" s="144" t="str">
        <f t="shared" si="59"/>
        <v/>
      </c>
      <c r="AE41" s="144" t="str">
        <f t="shared" si="60"/>
        <v/>
      </c>
      <c r="AF41" s="144" t="str">
        <f t="shared" si="61"/>
        <v/>
      </c>
      <c r="AG41" s="144" t="str">
        <f t="shared" si="62"/>
        <v/>
      </c>
      <c r="AH41" s="144" t="str">
        <f t="shared" si="63"/>
        <v/>
      </c>
      <c r="AI41" s="144" t="str">
        <f t="shared" si="64"/>
        <v/>
      </c>
      <c r="AJ41" s="144" t="str">
        <f t="shared" si="65"/>
        <v/>
      </c>
      <c r="AK41" s="145"/>
      <c r="AL41" s="141"/>
      <c r="AM41" s="143"/>
      <c r="AN41" s="143"/>
      <c r="AO41" s="143"/>
      <c r="AP41" s="143"/>
      <c r="AQ41" s="156"/>
      <c r="AR41" s="145"/>
      <c r="AS41" s="157"/>
      <c r="AT41" s="160"/>
      <c r="AU41" s="117" t="str">
        <f t="shared" si="66"/>
        <v/>
      </c>
      <c r="AV41" s="117" t="str">
        <f t="shared" si="67"/>
        <v/>
      </c>
      <c r="AW41" s="117" t="str">
        <f t="shared" si="68"/>
        <v/>
      </c>
      <c r="AX41" s="117" t="str">
        <f t="shared" si="69"/>
        <v/>
      </c>
      <c r="AY41" s="117" t="str">
        <f t="shared" si="70"/>
        <v/>
      </c>
      <c r="AZ41" s="117" t="str">
        <f t="shared" si="71"/>
        <v/>
      </c>
      <c r="BA41" s="117" t="str">
        <f t="shared" si="72"/>
        <v/>
      </c>
      <c r="BB41" s="117" t="str">
        <f t="shared" si="73"/>
        <v/>
      </c>
      <c r="BC41" s="117" t="str">
        <f t="shared" si="74"/>
        <v/>
      </c>
      <c r="BD41" s="117" t="str">
        <f t="shared" si="75"/>
        <v/>
      </c>
      <c r="BE41" s="117" t="str">
        <f t="shared" si="76"/>
        <v/>
      </c>
      <c r="BF41" s="117" t="str">
        <f t="shared" si="77"/>
        <v/>
      </c>
      <c r="BG41" s="117" t="str">
        <f t="shared" si="78"/>
        <v/>
      </c>
      <c r="BH41" s="117" t="str">
        <f t="shared" si="79"/>
        <v/>
      </c>
      <c r="BI41" s="116" t="str">
        <f t="shared" si="80"/>
        <v/>
      </c>
      <c r="BJ41" s="116" t="str">
        <f t="shared" si="81"/>
        <v/>
      </c>
      <c r="BK41" s="116" t="str">
        <f t="shared" si="82"/>
        <v/>
      </c>
      <c r="BL41" s="116" t="str">
        <f t="shared" si="83"/>
        <v/>
      </c>
      <c r="BM41" s="118" t="s">
        <v>310</v>
      </c>
      <c r="BN41" s="119" t="s">
        <v>211</v>
      </c>
      <c r="BO41" s="119" t="s">
        <v>212</v>
      </c>
      <c r="BP41" s="119" t="s">
        <v>213</v>
      </c>
    </row>
    <row r="42" spans="1:68" customFormat="1" ht="17.25">
      <c r="A42" s="151"/>
      <c r="B42" s="134"/>
      <c r="C42" s="152" t="str">
        <f>IF(B42&lt;&gt;"",VLOOKUP(B42,附表五!$B$2:$C$1024,2,0),"")</f>
        <v/>
      </c>
      <c r="D42" s="153"/>
      <c r="E42" s="134"/>
      <c r="F42" s="154" t="str">
        <f>IF(E42&lt;&gt;"",VLOOKUP(E42,附表六!$B$2:$C$325,2,0),"")</f>
        <v/>
      </c>
      <c r="G42" s="155"/>
      <c r="H42" s="134"/>
      <c r="I42" s="139" t="str">
        <f>IF(H42&lt;&gt;"",VLOOKUP(H42,附表七!$B:$C,2,0),"")</f>
        <v/>
      </c>
      <c r="J42" s="145"/>
      <c r="K42" s="141"/>
      <c r="L42" s="142" t="str">
        <f t="shared" si="42"/>
        <v/>
      </c>
      <c r="M42" s="142" t="str">
        <f t="shared" si="43"/>
        <v/>
      </c>
      <c r="N42" s="142" t="str">
        <f t="shared" si="44"/>
        <v/>
      </c>
      <c r="O42" s="142" t="str">
        <f t="shared" si="45"/>
        <v/>
      </c>
      <c r="P42" s="143"/>
      <c r="Q42" s="144" t="str">
        <f t="shared" si="46"/>
        <v/>
      </c>
      <c r="R42" s="144" t="str">
        <f t="shared" si="47"/>
        <v/>
      </c>
      <c r="S42" s="144" t="str">
        <f t="shared" si="48"/>
        <v/>
      </c>
      <c r="T42" s="144" t="str">
        <f t="shared" si="49"/>
        <v/>
      </c>
      <c r="U42" s="144" t="str">
        <f t="shared" si="50"/>
        <v/>
      </c>
      <c r="V42" s="144" t="str">
        <f t="shared" si="51"/>
        <v/>
      </c>
      <c r="W42" s="144" t="str">
        <f t="shared" si="52"/>
        <v/>
      </c>
      <c r="X42" s="144" t="str">
        <f t="shared" si="53"/>
        <v/>
      </c>
      <c r="Y42" s="144" t="str">
        <f t="shared" si="54"/>
        <v/>
      </c>
      <c r="Z42" s="144" t="str">
        <f t="shared" si="55"/>
        <v/>
      </c>
      <c r="AA42" s="144" t="str">
        <f t="shared" si="56"/>
        <v/>
      </c>
      <c r="AB42" s="144" t="str">
        <f t="shared" si="57"/>
        <v/>
      </c>
      <c r="AC42" s="144" t="str">
        <f t="shared" si="58"/>
        <v/>
      </c>
      <c r="AD42" s="144" t="str">
        <f t="shared" si="59"/>
        <v/>
      </c>
      <c r="AE42" s="144" t="str">
        <f t="shared" si="60"/>
        <v/>
      </c>
      <c r="AF42" s="144" t="str">
        <f t="shared" si="61"/>
        <v/>
      </c>
      <c r="AG42" s="144" t="str">
        <f t="shared" si="62"/>
        <v/>
      </c>
      <c r="AH42" s="144" t="str">
        <f t="shared" si="63"/>
        <v/>
      </c>
      <c r="AI42" s="144" t="str">
        <f t="shared" si="64"/>
        <v/>
      </c>
      <c r="AJ42" s="144" t="str">
        <f t="shared" si="65"/>
        <v/>
      </c>
      <c r="AK42" s="145"/>
      <c r="AL42" s="141"/>
      <c r="AM42" s="143"/>
      <c r="AN42" s="143"/>
      <c r="AO42" s="143"/>
      <c r="AP42" s="143"/>
      <c r="AQ42" s="156"/>
      <c r="AR42" s="145"/>
      <c r="AS42" s="157"/>
      <c r="AT42" s="160"/>
      <c r="AU42" s="117" t="str">
        <f t="shared" si="66"/>
        <v/>
      </c>
      <c r="AV42" s="117" t="str">
        <f t="shared" si="67"/>
        <v/>
      </c>
      <c r="AW42" s="117" t="str">
        <f t="shared" si="68"/>
        <v/>
      </c>
      <c r="AX42" s="117" t="str">
        <f t="shared" si="69"/>
        <v/>
      </c>
      <c r="AY42" s="117" t="str">
        <f t="shared" si="70"/>
        <v/>
      </c>
      <c r="AZ42" s="117" t="str">
        <f t="shared" si="71"/>
        <v/>
      </c>
      <c r="BA42" s="117" t="str">
        <f t="shared" si="72"/>
        <v/>
      </c>
      <c r="BB42" s="117" t="str">
        <f t="shared" si="73"/>
        <v/>
      </c>
      <c r="BC42" s="117" t="str">
        <f t="shared" si="74"/>
        <v/>
      </c>
      <c r="BD42" s="117" t="str">
        <f t="shared" si="75"/>
        <v/>
      </c>
      <c r="BE42" s="117" t="str">
        <f t="shared" si="76"/>
        <v/>
      </c>
      <c r="BF42" s="117" t="str">
        <f t="shared" si="77"/>
        <v/>
      </c>
      <c r="BG42" s="117" t="str">
        <f t="shared" si="78"/>
        <v/>
      </c>
      <c r="BH42" s="117" t="str">
        <f t="shared" si="79"/>
        <v/>
      </c>
      <c r="BI42" s="116" t="str">
        <f t="shared" si="80"/>
        <v/>
      </c>
      <c r="BJ42" s="116" t="str">
        <f t="shared" si="81"/>
        <v/>
      </c>
      <c r="BK42" s="116" t="str">
        <f t="shared" si="82"/>
        <v/>
      </c>
      <c r="BL42" s="116" t="str">
        <f t="shared" si="83"/>
        <v/>
      </c>
      <c r="BM42" s="118" t="s">
        <v>311</v>
      </c>
      <c r="BN42" s="119" t="s">
        <v>211</v>
      </c>
      <c r="BO42" s="119" t="s">
        <v>212</v>
      </c>
      <c r="BP42" s="119" t="s">
        <v>214</v>
      </c>
    </row>
    <row r="43" spans="1:68" customFormat="1" ht="17.25">
      <c r="A43" s="151"/>
      <c r="B43" s="134"/>
      <c r="C43" s="152" t="str">
        <f>IF(B43&lt;&gt;"",VLOOKUP(B43,附表五!$B$2:$C$1024,2,0),"")</f>
        <v/>
      </c>
      <c r="D43" s="153"/>
      <c r="E43" s="134"/>
      <c r="F43" s="154" t="str">
        <f>IF(E43&lt;&gt;"",VLOOKUP(E43,附表六!$B$2:$C$325,2,0),"")</f>
        <v/>
      </c>
      <c r="G43" s="155"/>
      <c r="H43" s="134"/>
      <c r="I43" s="139" t="str">
        <f>IF(H43&lt;&gt;"",VLOOKUP(H43,附表七!$B:$C,2,0),"")</f>
        <v/>
      </c>
      <c r="J43" s="145"/>
      <c r="K43" s="141"/>
      <c r="L43" s="142" t="str">
        <f t="shared" si="42"/>
        <v/>
      </c>
      <c r="M43" s="142" t="str">
        <f t="shared" si="43"/>
        <v/>
      </c>
      <c r="N43" s="142" t="str">
        <f t="shared" si="44"/>
        <v/>
      </c>
      <c r="O43" s="142" t="str">
        <f t="shared" si="45"/>
        <v/>
      </c>
      <c r="P43" s="143"/>
      <c r="Q43" s="144" t="str">
        <f t="shared" si="46"/>
        <v/>
      </c>
      <c r="R43" s="144" t="str">
        <f t="shared" si="47"/>
        <v/>
      </c>
      <c r="S43" s="144" t="str">
        <f t="shared" si="48"/>
        <v/>
      </c>
      <c r="T43" s="144" t="str">
        <f t="shared" si="49"/>
        <v/>
      </c>
      <c r="U43" s="144" t="str">
        <f t="shared" si="50"/>
        <v/>
      </c>
      <c r="V43" s="144" t="str">
        <f t="shared" si="51"/>
        <v/>
      </c>
      <c r="W43" s="144" t="str">
        <f t="shared" si="52"/>
        <v/>
      </c>
      <c r="X43" s="144" t="str">
        <f t="shared" si="53"/>
        <v/>
      </c>
      <c r="Y43" s="144" t="str">
        <f t="shared" si="54"/>
        <v/>
      </c>
      <c r="Z43" s="144" t="str">
        <f t="shared" si="55"/>
        <v/>
      </c>
      <c r="AA43" s="144" t="str">
        <f t="shared" si="56"/>
        <v/>
      </c>
      <c r="AB43" s="144" t="str">
        <f t="shared" si="57"/>
        <v/>
      </c>
      <c r="AC43" s="144" t="str">
        <f t="shared" si="58"/>
        <v/>
      </c>
      <c r="AD43" s="144" t="str">
        <f t="shared" si="59"/>
        <v/>
      </c>
      <c r="AE43" s="144" t="str">
        <f t="shared" si="60"/>
        <v/>
      </c>
      <c r="AF43" s="144" t="str">
        <f t="shared" si="61"/>
        <v/>
      </c>
      <c r="AG43" s="144" t="str">
        <f t="shared" si="62"/>
        <v/>
      </c>
      <c r="AH43" s="144" t="str">
        <f t="shared" si="63"/>
        <v/>
      </c>
      <c r="AI43" s="144" t="str">
        <f t="shared" si="64"/>
        <v/>
      </c>
      <c r="AJ43" s="144" t="str">
        <f t="shared" si="65"/>
        <v/>
      </c>
      <c r="AK43" s="145"/>
      <c r="AL43" s="141"/>
      <c r="AM43" s="143"/>
      <c r="AN43" s="143"/>
      <c r="AO43" s="143"/>
      <c r="AP43" s="143"/>
      <c r="AQ43" s="156"/>
      <c r="AR43" s="145"/>
      <c r="AS43" s="157"/>
      <c r="AT43" s="160"/>
      <c r="AU43" s="117" t="str">
        <f t="shared" si="66"/>
        <v/>
      </c>
      <c r="AV43" s="117" t="str">
        <f t="shared" si="67"/>
        <v/>
      </c>
      <c r="AW43" s="117" t="str">
        <f t="shared" si="68"/>
        <v/>
      </c>
      <c r="AX43" s="117" t="str">
        <f t="shared" si="69"/>
        <v/>
      </c>
      <c r="AY43" s="117" t="str">
        <f t="shared" si="70"/>
        <v/>
      </c>
      <c r="AZ43" s="117" t="str">
        <f t="shared" si="71"/>
        <v/>
      </c>
      <c r="BA43" s="117" t="str">
        <f t="shared" si="72"/>
        <v/>
      </c>
      <c r="BB43" s="117" t="str">
        <f t="shared" si="73"/>
        <v/>
      </c>
      <c r="BC43" s="117" t="str">
        <f t="shared" si="74"/>
        <v/>
      </c>
      <c r="BD43" s="117" t="str">
        <f t="shared" si="75"/>
        <v/>
      </c>
      <c r="BE43" s="117" t="str">
        <f t="shared" si="76"/>
        <v/>
      </c>
      <c r="BF43" s="117" t="str">
        <f t="shared" si="77"/>
        <v/>
      </c>
      <c r="BG43" s="117" t="str">
        <f t="shared" si="78"/>
        <v/>
      </c>
      <c r="BH43" s="117" t="str">
        <f t="shared" si="79"/>
        <v/>
      </c>
      <c r="BI43" s="116" t="str">
        <f t="shared" si="80"/>
        <v/>
      </c>
      <c r="BJ43" s="116" t="str">
        <f t="shared" si="81"/>
        <v/>
      </c>
      <c r="BK43" s="116" t="str">
        <f t="shared" si="82"/>
        <v/>
      </c>
      <c r="BL43" s="116" t="str">
        <f t="shared" si="83"/>
        <v/>
      </c>
      <c r="BM43" s="118" t="s">
        <v>312</v>
      </c>
      <c r="BN43" s="119" t="s">
        <v>211</v>
      </c>
      <c r="BO43" s="119" t="s">
        <v>212</v>
      </c>
      <c r="BP43" s="119" t="s">
        <v>247</v>
      </c>
    </row>
    <row r="44" spans="1:68" customFormat="1" ht="17.25">
      <c r="A44" s="151"/>
      <c r="B44" s="134"/>
      <c r="C44" s="152" t="str">
        <f>IF(B44&lt;&gt;"",VLOOKUP(B44,附表五!$B$2:$C$1024,2,0),"")</f>
        <v/>
      </c>
      <c r="D44" s="153"/>
      <c r="E44" s="134"/>
      <c r="F44" s="154" t="str">
        <f>IF(E44&lt;&gt;"",VLOOKUP(E44,附表六!$B$2:$C$325,2,0),"")</f>
        <v/>
      </c>
      <c r="G44" s="155"/>
      <c r="H44" s="134"/>
      <c r="I44" s="139" t="str">
        <f>IF(H44&lt;&gt;"",VLOOKUP(H44,附表七!$B:$C,2,0),"")</f>
        <v/>
      </c>
      <c r="J44" s="145"/>
      <c r="K44" s="141"/>
      <c r="L44" s="142" t="str">
        <f t="shared" si="42"/>
        <v/>
      </c>
      <c r="M44" s="142" t="str">
        <f t="shared" si="43"/>
        <v/>
      </c>
      <c r="N44" s="142" t="str">
        <f t="shared" si="44"/>
        <v/>
      </c>
      <c r="O44" s="142" t="str">
        <f t="shared" si="45"/>
        <v/>
      </c>
      <c r="P44" s="143"/>
      <c r="Q44" s="144" t="str">
        <f t="shared" si="46"/>
        <v/>
      </c>
      <c r="R44" s="144" t="str">
        <f t="shared" si="47"/>
        <v/>
      </c>
      <c r="S44" s="144" t="str">
        <f t="shared" si="48"/>
        <v/>
      </c>
      <c r="T44" s="144" t="str">
        <f t="shared" si="49"/>
        <v/>
      </c>
      <c r="U44" s="144" t="str">
        <f t="shared" si="50"/>
        <v/>
      </c>
      <c r="V44" s="144" t="str">
        <f t="shared" si="51"/>
        <v/>
      </c>
      <c r="W44" s="144" t="str">
        <f t="shared" si="52"/>
        <v/>
      </c>
      <c r="X44" s="144" t="str">
        <f t="shared" si="53"/>
        <v/>
      </c>
      <c r="Y44" s="144" t="str">
        <f t="shared" si="54"/>
        <v/>
      </c>
      <c r="Z44" s="144" t="str">
        <f t="shared" si="55"/>
        <v/>
      </c>
      <c r="AA44" s="144" t="str">
        <f t="shared" si="56"/>
        <v/>
      </c>
      <c r="AB44" s="144" t="str">
        <f t="shared" si="57"/>
        <v/>
      </c>
      <c r="AC44" s="144" t="str">
        <f t="shared" si="58"/>
        <v/>
      </c>
      <c r="AD44" s="144" t="str">
        <f t="shared" si="59"/>
        <v/>
      </c>
      <c r="AE44" s="144" t="str">
        <f t="shared" si="60"/>
        <v/>
      </c>
      <c r="AF44" s="144" t="str">
        <f t="shared" si="61"/>
        <v/>
      </c>
      <c r="AG44" s="144" t="str">
        <f t="shared" si="62"/>
        <v/>
      </c>
      <c r="AH44" s="144" t="str">
        <f t="shared" si="63"/>
        <v/>
      </c>
      <c r="AI44" s="144" t="str">
        <f t="shared" si="64"/>
        <v/>
      </c>
      <c r="AJ44" s="144" t="str">
        <f t="shared" si="65"/>
        <v/>
      </c>
      <c r="AK44" s="145"/>
      <c r="AL44" s="141"/>
      <c r="AM44" s="143"/>
      <c r="AN44" s="143"/>
      <c r="AO44" s="143"/>
      <c r="AP44" s="143"/>
      <c r="AQ44" s="156"/>
      <c r="AR44" s="145"/>
      <c r="AS44" s="157"/>
      <c r="AT44" s="160"/>
      <c r="AU44" s="117" t="str">
        <f t="shared" si="66"/>
        <v/>
      </c>
      <c r="AV44" s="117" t="str">
        <f t="shared" si="67"/>
        <v/>
      </c>
      <c r="AW44" s="117" t="str">
        <f t="shared" si="68"/>
        <v/>
      </c>
      <c r="AX44" s="117" t="str">
        <f t="shared" si="69"/>
        <v/>
      </c>
      <c r="AY44" s="117" t="str">
        <f t="shared" si="70"/>
        <v/>
      </c>
      <c r="AZ44" s="117" t="str">
        <f t="shared" si="71"/>
        <v/>
      </c>
      <c r="BA44" s="117" t="str">
        <f t="shared" si="72"/>
        <v/>
      </c>
      <c r="BB44" s="117" t="str">
        <f t="shared" si="73"/>
        <v/>
      </c>
      <c r="BC44" s="117" t="str">
        <f t="shared" si="74"/>
        <v/>
      </c>
      <c r="BD44" s="117" t="str">
        <f t="shared" si="75"/>
        <v/>
      </c>
      <c r="BE44" s="117" t="str">
        <f t="shared" si="76"/>
        <v/>
      </c>
      <c r="BF44" s="117" t="str">
        <f t="shared" si="77"/>
        <v/>
      </c>
      <c r="BG44" s="117" t="str">
        <f t="shared" si="78"/>
        <v/>
      </c>
      <c r="BH44" s="117" t="str">
        <f t="shared" si="79"/>
        <v/>
      </c>
      <c r="BI44" s="116" t="str">
        <f t="shared" si="80"/>
        <v/>
      </c>
      <c r="BJ44" s="116" t="str">
        <f t="shared" si="81"/>
        <v/>
      </c>
      <c r="BK44" s="116" t="str">
        <f t="shared" si="82"/>
        <v/>
      </c>
      <c r="BL44" s="116" t="str">
        <f t="shared" si="83"/>
        <v/>
      </c>
      <c r="BM44" s="118" t="s">
        <v>313</v>
      </c>
      <c r="BN44" s="119" t="s">
        <v>211</v>
      </c>
      <c r="BO44" s="119" t="s">
        <v>212</v>
      </c>
      <c r="BP44" s="119" t="s">
        <v>253</v>
      </c>
    </row>
    <row r="45" spans="1:68" customFormat="1" ht="17.25">
      <c r="A45" s="151"/>
      <c r="B45" s="134"/>
      <c r="C45" s="152" t="str">
        <f>IF(B45&lt;&gt;"",VLOOKUP(B45,附表五!$B$2:$C$1024,2,0),"")</f>
        <v/>
      </c>
      <c r="D45" s="153"/>
      <c r="E45" s="134"/>
      <c r="F45" s="154" t="str">
        <f>IF(E45&lt;&gt;"",VLOOKUP(E45,附表六!$B$2:$C$325,2,0),"")</f>
        <v/>
      </c>
      <c r="G45" s="155"/>
      <c r="H45" s="134"/>
      <c r="I45" s="139" t="str">
        <f>IF(H45&lt;&gt;"",VLOOKUP(H45,附表七!$B:$C,2,0),"")</f>
        <v/>
      </c>
      <c r="J45" s="145"/>
      <c r="K45" s="141"/>
      <c r="L45" s="142" t="str">
        <f t="shared" si="42"/>
        <v/>
      </c>
      <c r="M45" s="142" t="str">
        <f t="shared" si="43"/>
        <v/>
      </c>
      <c r="N45" s="142" t="str">
        <f t="shared" si="44"/>
        <v/>
      </c>
      <c r="O45" s="142" t="str">
        <f t="shared" si="45"/>
        <v/>
      </c>
      <c r="P45" s="143"/>
      <c r="Q45" s="144" t="str">
        <f t="shared" si="46"/>
        <v/>
      </c>
      <c r="R45" s="144" t="str">
        <f t="shared" si="47"/>
        <v/>
      </c>
      <c r="S45" s="144" t="str">
        <f t="shared" si="48"/>
        <v/>
      </c>
      <c r="T45" s="144" t="str">
        <f t="shared" si="49"/>
        <v/>
      </c>
      <c r="U45" s="144" t="str">
        <f t="shared" si="50"/>
        <v/>
      </c>
      <c r="V45" s="144" t="str">
        <f t="shared" si="51"/>
        <v/>
      </c>
      <c r="W45" s="144" t="str">
        <f t="shared" si="52"/>
        <v/>
      </c>
      <c r="X45" s="144" t="str">
        <f t="shared" si="53"/>
        <v/>
      </c>
      <c r="Y45" s="144" t="str">
        <f t="shared" si="54"/>
        <v/>
      </c>
      <c r="Z45" s="144" t="str">
        <f t="shared" si="55"/>
        <v/>
      </c>
      <c r="AA45" s="144" t="str">
        <f t="shared" si="56"/>
        <v/>
      </c>
      <c r="AB45" s="144" t="str">
        <f t="shared" si="57"/>
        <v/>
      </c>
      <c r="AC45" s="144" t="str">
        <f t="shared" si="58"/>
        <v/>
      </c>
      <c r="AD45" s="144" t="str">
        <f t="shared" si="59"/>
        <v/>
      </c>
      <c r="AE45" s="144" t="str">
        <f t="shared" si="60"/>
        <v/>
      </c>
      <c r="AF45" s="144" t="str">
        <f t="shared" si="61"/>
        <v/>
      </c>
      <c r="AG45" s="144" t="str">
        <f t="shared" si="62"/>
        <v/>
      </c>
      <c r="AH45" s="144" t="str">
        <f t="shared" si="63"/>
        <v/>
      </c>
      <c r="AI45" s="144" t="str">
        <f t="shared" si="64"/>
        <v/>
      </c>
      <c r="AJ45" s="144" t="str">
        <f t="shared" si="65"/>
        <v/>
      </c>
      <c r="AK45" s="145"/>
      <c r="AL45" s="141"/>
      <c r="AM45" s="143"/>
      <c r="AN45" s="143"/>
      <c r="AO45" s="143"/>
      <c r="AP45" s="143"/>
      <c r="AQ45" s="156"/>
      <c r="AR45" s="145"/>
      <c r="AS45" s="157"/>
      <c r="AT45" s="160"/>
      <c r="AU45" s="117" t="str">
        <f t="shared" si="66"/>
        <v/>
      </c>
      <c r="AV45" s="117" t="str">
        <f t="shared" si="67"/>
        <v/>
      </c>
      <c r="AW45" s="117" t="str">
        <f t="shared" si="68"/>
        <v/>
      </c>
      <c r="AX45" s="117" t="str">
        <f t="shared" si="69"/>
        <v/>
      </c>
      <c r="AY45" s="117" t="str">
        <f t="shared" si="70"/>
        <v/>
      </c>
      <c r="AZ45" s="117" t="str">
        <f t="shared" si="71"/>
        <v/>
      </c>
      <c r="BA45" s="117" t="str">
        <f t="shared" si="72"/>
        <v/>
      </c>
      <c r="BB45" s="117" t="str">
        <f t="shared" si="73"/>
        <v/>
      </c>
      <c r="BC45" s="117" t="str">
        <f t="shared" si="74"/>
        <v/>
      </c>
      <c r="BD45" s="117" t="str">
        <f t="shared" si="75"/>
        <v/>
      </c>
      <c r="BE45" s="117" t="str">
        <f t="shared" si="76"/>
        <v/>
      </c>
      <c r="BF45" s="117" t="str">
        <f t="shared" si="77"/>
        <v/>
      </c>
      <c r="BG45" s="117" t="str">
        <f t="shared" si="78"/>
        <v/>
      </c>
      <c r="BH45" s="117" t="str">
        <f t="shared" si="79"/>
        <v/>
      </c>
      <c r="BI45" s="116" t="str">
        <f t="shared" si="80"/>
        <v/>
      </c>
      <c r="BJ45" s="116" t="str">
        <f t="shared" si="81"/>
        <v/>
      </c>
      <c r="BK45" s="116" t="str">
        <f t="shared" si="82"/>
        <v/>
      </c>
      <c r="BL45" s="116" t="str">
        <f t="shared" si="83"/>
        <v/>
      </c>
      <c r="BM45" s="118" t="s">
        <v>314</v>
      </c>
      <c r="BN45" s="119" t="s">
        <v>211</v>
      </c>
      <c r="BO45" s="119" t="s">
        <v>213</v>
      </c>
      <c r="BP45" s="119" t="s">
        <v>214</v>
      </c>
    </row>
    <row r="46" spans="1:68" customFormat="1" ht="17.25">
      <c r="A46" s="151"/>
      <c r="B46" s="134"/>
      <c r="C46" s="152" t="str">
        <f>IF(B46&lt;&gt;"",VLOOKUP(B46,附表五!$B$2:$C$1024,2,0),"")</f>
        <v/>
      </c>
      <c r="D46" s="153"/>
      <c r="E46" s="134"/>
      <c r="F46" s="154" t="str">
        <f>IF(E46&lt;&gt;"",VLOOKUP(E46,附表六!$B$2:$C$325,2,0),"")</f>
        <v/>
      </c>
      <c r="G46" s="155"/>
      <c r="H46" s="134"/>
      <c r="I46" s="139" t="str">
        <f>IF(H46&lt;&gt;"",VLOOKUP(H46,附表七!$B:$C,2,0),"")</f>
        <v/>
      </c>
      <c r="J46" s="145"/>
      <c r="K46" s="141"/>
      <c r="L46" s="142" t="str">
        <f t="shared" si="42"/>
        <v/>
      </c>
      <c r="M46" s="142" t="str">
        <f t="shared" si="43"/>
        <v/>
      </c>
      <c r="N46" s="142" t="str">
        <f t="shared" si="44"/>
        <v/>
      </c>
      <c r="O46" s="142" t="str">
        <f t="shared" si="45"/>
        <v/>
      </c>
      <c r="P46" s="143"/>
      <c r="Q46" s="144" t="str">
        <f t="shared" si="46"/>
        <v/>
      </c>
      <c r="R46" s="144" t="str">
        <f t="shared" si="47"/>
        <v/>
      </c>
      <c r="S46" s="144" t="str">
        <f t="shared" si="48"/>
        <v/>
      </c>
      <c r="T46" s="144" t="str">
        <f t="shared" si="49"/>
        <v/>
      </c>
      <c r="U46" s="144" t="str">
        <f t="shared" si="50"/>
        <v/>
      </c>
      <c r="V46" s="144" t="str">
        <f t="shared" si="51"/>
        <v/>
      </c>
      <c r="W46" s="144" t="str">
        <f t="shared" si="52"/>
        <v/>
      </c>
      <c r="X46" s="144" t="str">
        <f t="shared" si="53"/>
        <v/>
      </c>
      <c r="Y46" s="144" t="str">
        <f t="shared" si="54"/>
        <v/>
      </c>
      <c r="Z46" s="144" t="str">
        <f t="shared" si="55"/>
        <v/>
      </c>
      <c r="AA46" s="144" t="str">
        <f t="shared" si="56"/>
        <v/>
      </c>
      <c r="AB46" s="144" t="str">
        <f t="shared" si="57"/>
        <v/>
      </c>
      <c r="AC46" s="144" t="str">
        <f t="shared" si="58"/>
        <v/>
      </c>
      <c r="AD46" s="144" t="str">
        <f t="shared" si="59"/>
        <v/>
      </c>
      <c r="AE46" s="144" t="str">
        <f t="shared" si="60"/>
        <v/>
      </c>
      <c r="AF46" s="144" t="str">
        <f t="shared" si="61"/>
        <v/>
      </c>
      <c r="AG46" s="144" t="str">
        <f t="shared" si="62"/>
        <v/>
      </c>
      <c r="AH46" s="144" t="str">
        <f t="shared" si="63"/>
        <v/>
      </c>
      <c r="AI46" s="144" t="str">
        <f t="shared" si="64"/>
        <v/>
      </c>
      <c r="AJ46" s="144" t="str">
        <f t="shared" si="65"/>
        <v/>
      </c>
      <c r="AK46" s="145"/>
      <c r="AL46" s="141"/>
      <c r="AM46" s="143"/>
      <c r="AN46" s="143"/>
      <c r="AO46" s="143"/>
      <c r="AP46" s="143"/>
      <c r="AQ46" s="156"/>
      <c r="AR46" s="145"/>
      <c r="AS46" s="157"/>
      <c r="AT46" s="160"/>
      <c r="AU46" s="117" t="str">
        <f t="shared" si="66"/>
        <v/>
      </c>
      <c r="AV46" s="117" t="str">
        <f t="shared" si="67"/>
        <v/>
      </c>
      <c r="AW46" s="117" t="str">
        <f t="shared" si="68"/>
        <v/>
      </c>
      <c r="AX46" s="117" t="str">
        <f t="shared" si="69"/>
        <v/>
      </c>
      <c r="AY46" s="117" t="str">
        <f t="shared" si="70"/>
        <v/>
      </c>
      <c r="AZ46" s="117" t="str">
        <f t="shared" si="71"/>
        <v/>
      </c>
      <c r="BA46" s="117" t="str">
        <f t="shared" si="72"/>
        <v/>
      </c>
      <c r="BB46" s="117" t="str">
        <f t="shared" si="73"/>
        <v/>
      </c>
      <c r="BC46" s="117" t="str">
        <f t="shared" si="74"/>
        <v/>
      </c>
      <c r="BD46" s="117" t="str">
        <f t="shared" si="75"/>
        <v/>
      </c>
      <c r="BE46" s="117" t="str">
        <f t="shared" si="76"/>
        <v/>
      </c>
      <c r="BF46" s="117" t="str">
        <f t="shared" si="77"/>
        <v/>
      </c>
      <c r="BG46" s="117" t="str">
        <f t="shared" si="78"/>
        <v/>
      </c>
      <c r="BH46" s="117" t="str">
        <f t="shared" si="79"/>
        <v/>
      </c>
      <c r="BI46" s="116" t="str">
        <f t="shared" si="80"/>
        <v/>
      </c>
      <c r="BJ46" s="116" t="str">
        <f t="shared" si="81"/>
        <v/>
      </c>
      <c r="BK46" s="116" t="str">
        <f t="shared" si="82"/>
        <v/>
      </c>
      <c r="BL46" s="116" t="str">
        <f t="shared" si="83"/>
        <v/>
      </c>
      <c r="BM46" s="118" t="s">
        <v>315</v>
      </c>
      <c r="BN46" s="119" t="s">
        <v>211</v>
      </c>
      <c r="BO46" s="119" t="s">
        <v>213</v>
      </c>
      <c r="BP46" s="119" t="s">
        <v>247</v>
      </c>
    </row>
    <row r="47" spans="1:68" customFormat="1" ht="17.25">
      <c r="A47" s="151"/>
      <c r="B47" s="134"/>
      <c r="C47" s="152" t="str">
        <f>IF(B47&lt;&gt;"",VLOOKUP(B47,附表五!$B$2:$C$1024,2,0),"")</f>
        <v/>
      </c>
      <c r="D47" s="153"/>
      <c r="E47" s="134"/>
      <c r="F47" s="154" t="str">
        <f>IF(E47&lt;&gt;"",VLOOKUP(E47,附表六!$B$2:$C$325,2,0),"")</f>
        <v/>
      </c>
      <c r="G47" s="155"/>
      <c r="H47" s="134"/>
      <c r="I47" s="139" t="str">
        <f>IF(H47&lt;&gt;"",VLOOKUP(H47,附表七!$B:$C,2,0),"")</f>
        <v/>
      </c>
      <c r="J47" s="145"/>
      <c r="K47" s="141"/>
      <c r="L47" s="142" t="str">
        <f t="shared" si="42"/>
        <v/>
      </c>
      <c r="M47" s="142" t="str">
        <f t="shared" si="43"/>
        <v/>
      </c>
      <c r="N47" s="142" t="str">
        <f t="shared" si="44"/>
        <v/>
      </c>
      <c r="O47" s="142" t="str">
        <f t="shared" si="45"/>
        <v/>
      </c>
      <c r="P47" s="143"/>
      <c r="Q47" s="144" t="str">
        <f t="shared" si="46"/>
        <v/>
      </c>
      <c r="R47" s="144" t="str">
        <f t="shared" si="47"/>
        <v/>
      </c>
      <c r="S47" s="144" t="str">
        <f t="shared" si="48"/>
        <v/>
      </c>
      <c r="T47" s="144" t="str">
        <f t="shared" si="49"/>
        <v/>
      </c>
      <c r="U47" s="144" t="str">
        <f t="shared" si="50"/>
        <v/>
      </c>
      <c r="V47" s="144" t="str">
        <f t="shared" si="51"/>
        <v/>
      </c>
      <c r="W47" s="144" t="str">
        <f t="shared" si="52"/>
        <v/>
      </c>
      <c r="X47" s="144" t="str">
        <f t="shared" si="53"/>
        <v/>
      </c>
      <c r="Y47" s="144" t="str">
        <f t="shared" si="54"/>
        <v/>
      </c>
      <c r="Z47" s="144" t="str">
        <f t="shared" si="55"/>
        <v/>
      </c>
      <c r="AA47" s="144" t="str">
        <f t="shared" si="56"/>
        <v/>
      </c>
      <c r="AB47" s="144" t="str">
        <f t="shared" si="57"/>
        <v/>
      </c>
      <c r="AC47" s="144" t="str">
        <f t="shared" si="58"/>
        <v/>
      </c>
      <c r="AD47" s="144" t="str">
        <f t="shared" si="59"/>
        <v/>
      </c>
      <c r="AE47" s="144" t="str">
        <f t="shared" si="60"/>
        <v/>
      </c>
      <c r="AF47" s="144" t="str">
        <f t="shared" si="61"/>
        <v/>
      </c>
      <c r="AG47" s="144" t="str">
        <f t="shared" si="62"/>
        <v/>
      </c>
      <c r="AH47" s="144" t="str">
        <f t="shared" si="63"/>
        <v/>
      </c>
      <c r="AI47" s="144" t="str">
        <f t="shared" si="64"/>
        <v/>
      </c>
      <c r="AJ47" s="144" t="str">
        <f t="shared" si="65"/>
        <v/>
      </c>
      <c r="AK47" s="145"/>
      <c r="AL47" s="141"/>
      <c r="AM47" s="143"/>
      <c r="AN47" s="143"/>
      <c r="AO47" s="143"/>
      <c r="AP47" s="143"/>
      <c r="AQ47" s="156"/>
      <c r="AR47" s="145"/>
      <c r="AS47" s="157"/>
      <c r="AT47" s="160"/>
      <c r="AU47" s="117" t="str">
        <f t="shared" si="66"/>
        <v/>
      </c>
      <c r="AV47" s="117" t="str">
        <f t="shared" si="67"/>
        <v/>
      </c>
      <c r="AW47" s="117" t="str">
        <f t="shared" si="68"/>
        <v/>
      </c>
      <c r="AX47" s="117" t="str">
        <f t="shared" si="69"/>
        <v/>
      </c>
      <c r="AY47" s="117" t="str">
        <f t="shared" si="70"/>
        <v/>
      </c>
      <c r="AZ47" s="117" t="str">
        <f t="shared" si="71"/>
        <v/>
      </c>
      <c r="BA47" s="117" t="str">
        <f t="shared" si="72"/>
        <v/>
      </c>
      <c r="BB47" s="117" t="str">
        <f t="shared" si="73"/>
        <v/>
      </c>
      <c r="BC47" s="117" t="str">
        <f t="shared" si="74"/>
        <v/>
      </c>
      <c r="BD47" s="117" t="str">
        <f t="shared" si="75"/>
        <v/>
      </c>
      <c r="BE47" s="117" t="str">
        <f t="shared" si="76"/>
        <v/>
      </c>
      <c r="BF47" s="117" t="str">
        <f t="shared" si="77"/>
        <v/>
      </c>
      <c r="BG47" s="117" t="str">
        <f t="shared" si="78"/>
        <v/>
      </c>
      <c r="BH47" s="117" t="str">
        <f t="shared" si="79"/>
        <v/>
      </c>
      <c r="BI47" s="116" t="str">
        <f t="shared" si="80"/>
        <v/>
      </c>
      <c r="BJ47" s="116" t="str">
        <f t="shared" si="81"/>
        <v/>
      </c>
      <c r="BK47" s="116" t="str">
        <f t="shared" si="82"/>
        <v/>
      </c>
      <c r="BL47" s="116" t="str">
        <f t="shared" si="83"/>
        <v/>
      </c>
      <c r="BM47" s="118" t="s">
        <v>316</v>
      </c>
      <c r="BN47" s="119" t="s">
        <v>211</v>
      </c>
      <c r="BO47" s="119" t="s">
        <v>213</v>
      </c>
      <c r="BP47" s="119" t="s">
        <v>253</v>
      </c>
    </row>
    <row r="48" spans="1:68" customFormat="1" ht="17.25">
      <c r="A48" s="151"/>
      <c r="B48" s="134"/>
      <c r="C48" s="152" t="str">
        <f>IF(B48&lt;&gt;"",VLOOKUP(B48,附表五!$B$2:$C$1024,2,0),"")</f>
        <v/>
      </c>
      <c r="D48" s="153"/>
      <c r="E48" s="134"/>
      <c r="F48" s="154" t="str">
        <f>IF(E48&lt;&gt;"",VLOOKUP(E48,附表六!$B$2:$C$325,2,0),"")</f>
        <v/>
      </c>
      <c r="G48" s="155"/>
      <c r="H48" s="134"/>
      <c r="I48" s="139" t="str">
        <f>IF(H48&lt;&gt;"",VLOOKUP(H48,附表七!$B:$C,2,0),"")</f>
        <v/>
      </c>
      <c r="J48" s="145"/>
      <c r="K48" s="141"/>
      <c r="L48" s="142" t="str">
        <f t="shared" si="42"/>
        <v/>
      </c>
      <c r="M48" s="142" t="str">
        <f t="shared" si="43"/>
        <v/>
      </c>
      <c r="N48" s="142" t="str">
        <f t="shared" si="44"/>
        <v/>
      </c>
      <c r="O48" s="142" t="str">
        <f t="shared" si="45"/>
        <v/>
      </c>
      <c r="P48" s="143"/>
      <c r="Q48" s="144" t="str">
        <f t="shared" si="46"/>
        <v/>
      </c>
      <c r="R48" s="144" t="str">
        <f t="shared" si="47"/>
        <v/>
      </c>
      <c r="S48" s="144" t="str">
        <f t="shared" si="48"/>
        <v/>
      </c>
      <c r="T48" s="144" t="str">
        <f t="shared" si="49"/>
        <v/>
      </c>
      <c r="U48" s="144" t="str">
        <f t="shared" si="50"/>
        <v/>
      </c>
      <c r="V48" s="144" t="str">
        <f t="shared" si="51"/>
        <v/>
      </c>
      <c r="W48" s="144" t="str">
        <f t="shared" si="52"/>
        <v/>
      </c>
      <c r="X48" s="144" t="str">
        <f t="shared" si="53"/>
        <v/>
      </c>
      <c r="Y48" s="144" t="str">
        <f t="shared" si="54"/>
        <v/>
      </c>
      <c r="Z48" s="144" t="str">
        <f t="shared" si="55"/>
        <v/>
      </c>
      <c r="AA48" s="144" t="str">
        <f t="shared" si="56"/>
        <v/>
      </c>
      <c r="AB48" s="144" t="str">
        <f t="shared" si="57"/>
        <v/>
      </c>
      <c r="AC48" s="144" t="str">
        <f t="shared" si="58"/>
        <v/>
      </c>
      <c r="AD48" s="144" t="str">
        <f t="shared" si="59"/>
        <v/>
      </c>
      <c r="AE48" s="144" t="str">
        <f t="shared" si="60"/>
        <v/>
      </c>
      <c r="AF48" s="144" t="str">
        <f t="shared" si="61"/>
        <v/>
      </c>
      <c r="AG48" s="144" t="str">
        <f t="shared" si="62"/>
        <v/>
      </c>
      <c r="AH48" s="144" t="str">
        <f t="shared" si="63"/>
        <v/>
      </c>
      <c r="AI48" s="144" t="str">
        <f t="shared" si="64"/>
        <v/>
      </c>
      <c r="AJ48" s="144" t="str">
        <f t="shared" si="65"/>
        <v/>
      </c>
      <c r="AK48" s="145"/>
      <c r="AL48" s="141"/>
      <c r="AM48" s="143"/>
      <c r="AN48" s="143"/>
      <c r="AO48" s="143"/>
      <c r="AP48" s="143"/>
      <c r="AQ48" s="156"/>
      <c r="AR48" s="145"/>
      <c r="AS48" s="157"/>
      <c r="AT48" s="160"/>
      <c r="AU48" s="117" t="str">
        <f t="shared" si="66"/>
        <v/>
      </c>
      <c r="AV48" s="117" t="str">
        <f t="shared" si="67"/>
        <v/>
      </c>
      <c r="AW48" s="117" t="str">
        <f t="shared" si="68"/>
        <v/>
      </c>
      <c r="AX48" s="117" t="str">
        <f t="shared" si="69"/>
        <v/>
      </c>
      <c r="AY48" s="117" t="str">
        <f t="shared" si="70"/>
        <v/>
      </c>
      <c r="AZ48" s="117" t="str">
        <f t="shared" si="71"/>
        <v/>
      </c>
      <c r="BA48" s="117" t="str">
        <f t="shared" si="72"/>
        <v/>
      </c>
      <c r="BB48" s="117" t="str">
        <f t="shared" si="73"/>
        <v/>
      </c>
      <c r="BC48" s="117" t="str">
        <f t="shared" si="74"/>
        <v/>
      </c>
      <c r="BD48" s="117" t="str">
        <f t="shared" si="75"/>
        <v/>
      </c>
      <c r="BE48" s="117" t="str">
        <f t="shared" si="76"/>
        <v/>
      </c>
      <c r="BF48" s="117" t="str">
        <f t="shared" si="77"/>
        <v/>
      </c>
      <c r="BG48" s="117" t="str">
        <f t="shared" si="78"/>
        <v/>
      </c>
      <c r="BH48" s="117" t="str">
        <f t="shared" si="79"/>
        <v/>
      </c>
      <c r="BI48" s="116" t="str">
        <f t="shared" si="80"/>
        <v/>
      </c>
      <c r="BJ48" s="116" t="str">
        <f t="shared" si="81"/>
        <v/>
      </c>
      <c r="BK48" s="116" t="str">
        <f t="shared" si="82"/>
        <v/>
      </c>
      <c r="BL48" s="116" t="str">
        <f t="shared" si="83"/>
        <v/>
      </c>
      <c r="BM48" s="118" t="s">
        <v>317</v>
      </c>
      <c r="BN48" s="119" t="s">
        <v>211</v>
      </c>
      <c r="BO48" s="119" t="s">
        <v>214</v>
      </c>
      <c r="BP48" s="119" t="s">
        <v>247</v>
      </c>
    </row>
    <row r="49" spans="1:68" customFormat="1" ht="17.25">
      <c r="A49" s="151"/>
      <c r="B49" s="134"/>
      <c r="C49" s="152" t="str">
        <f>IF(B49&lt;&gt;"",VLOOKUP(B49,附表五!$B$2:$C$1024,2,0),"")</f>
        <v/>
      </c>
      <c r="D49" s="153"/>
      <c r="E49" s="134"/>
      <c r="F49" s="154" t="str">
        <f>IF(E49&lt;&gt;"",VLOOKUP(E49,附表六!$B$2:$C$325,2,0),"")</f>
        <v/>
      </c>
      <c r="G49" s="155"/>
      <c r="H49" s="134"/>
      <c r="I49" s="139" t="str">
        <f>IF(H49&lt;&gt;"",VLOOKUP(H49,附表七!$B:$C,2,0),"")</f>
        <v/>
      </c>
      <c r="J49" s="145"/>
      <c r="K49" s="141"/>
      <c r="L49" s="142" t="str">
        <f t="shared" si="42"/>
        <v/>
      </c>
      <c r="M49" s="142" t="str">
        <f t="shared" si="43"/>
        <v/>
      </c>
      <c r="N49" s="142" t="str">
        <f t="shared" si="44"/>
        <v/>
      </c>
      <c r="O49" s="142" t="str">
        <f t="shared" si="45"/>
        <v/>
      </c>
      <c r="P49" s="143"/>
      <c r="Q49" s="144" t="str">
        <f t="shared" si="46"/>
        <v/>
      </c>
      <c r="R49" s="144" t="str">
        <f t="shared" si="47"/>
        <v/>
      </c>
      <c r="S49" s="144" t="str">
        <f t="shared" si="48"/>
        <v/>
      </c>
      <c r="T49" s="144" t="str">
        <f t="shared" si="49"/>
        <v/>
      </c>
      <c r="U49" s="144" t="str">
        <f t="shared" si="50"/>
        <v/>
      </c>
      <c r="V49" s="144" t="str">
        <f t="shared" si="51"/>
        <v/>
      </c>
      <c r="W49" s="144" t="str">
        <f t="shared" si="52"/>
        <v/>
      </c>
      <c r="X49" s="144" t="str">
        <f t="shared" si="53"/>
        <v/>
      </c>
      <c r="Y49" s="144" t="str">
        <f t="shared" si="54"/>
        <v/>
      </c>
      <c r="Z49" s="144" t="str">
        <f t="shared" si="55"/>
        <v/>
      </c>
      <c r="AA49" s="144" t="str">
        <f t="shared" si="56"/>
        <v/>
      </c>
      <c r="AB49" s="144" t="str">
        <f t="shared" si="57"/>
        <v/>
      </c>
      <c r="AC49" s="144" t="str">
        <f t="shared" si="58"/>
        <v/>
      </c>
      <c r="AD49" s="144" t="str">
        <f t="shared" si="59"/>
        <v/>
      </c>
      <c r="AE49" s="144" t="str">
        <f t="shared" si="60"/>
        <v/>
      </c>
      <c r="AF49" s="144" t="str">
        <f t="shared" si="61"/>
        <v/>
      </c>
      <c r="AG49" s="144" t="str">
        <f t="shared" si="62"/>
        <v/>
      </c>
      <c r="AH49" s="144" t="str">
        <f t="shared" si="63"/>
        <v/>
      </c>
      <c r="AI49" s="144" t="str">
        <f t="shared" si="64"/>
        <v/>
      </c>
      <c r="AJ49" s="144" t="str">
        <f t="shared" si="65"/>
        <v/>
      </c>
      <c r="AK49" s="145"/>
      <c r="AL49" s="141"/>
      <c r="AM49" s="143"/>
      <c r="AN49" s="143"/>
      <c r="AO49" s="143"/>
      <c r="AP49" s="143"/>
      <c r="AQ49" s="156"/>
      <c r="AR49" s="145"/>
      <c r="AS49" s="157"/>
      <c r="AT49" s="160"/>
      <c r="AU49" s="117" t="str">
        <f t="shared" si="66"/>
        <v/>
      </c>
      <c r="AV49" s="117" t="str">
        <f t="shared" si="67"/>
        <v/>
      </c>
      <c r="AW49" s="117" t="str">
        <f t="shared" si="68"/>
        <v/>
      </c>
      <c r="AX49" s="117" t="str">
        <f t="shared" si="69"/>
        <v/>
      </c>
      <c r="AY49" s="117" t="str">
        <f t="shared" si="70"/>
        <v/>
      </c>
      <c r="AZ49" s="117" t="str">
        <f t="shared" si="71"/>
        <v/>
      </c>
      <c r="BA49" s="117" t="str">
        <f t="shared" si="72"/>
        <v/>
      </c>
      <c r="BB49" s="117" t="str">
        <f t="shared" si="73"/>
        <v/>
      </c>
      <c r="BC49" s="117" t="str">
        <f t="shared" si="74"/>
        <v/>
      </c>
      <c r="BD49" s="117" t="str">
        <f t="shared" si="75"/>
        <v/>
      </c>
      <c r="BE49" s="117" t="str">
        <f t="shared" si="76"/>
        <v/>
      </c>
      <c r="BF49" s="117" t="str">
        <f t="shared" si="77"/>
        <v/>
      </c>
      <c r="BG49" s="117" t="str">
        <f t="shared" si="78"/>
        <v/>
      </c>
      <c r="BH49" s="117" t="str">
        <f t="shared" si="79"/>
        <v/>
      </c>
      <c r="BI49" s="116" t="str">
        <f t="shared" si="80"/>
        <v/>
      </c>
      <c r="BJ49" s="116" t="str">
        <f t="shared" si="81"/>
        <v/>
      </c>
      <c r="BK49" s="116" t="str">
        <f t="shared" si="82"/>
        <v/>
      </c>
      <c r="BL49" s="116" t="str">
        <f t="shared" si="83"/>
        <v/>
      </c>
      <c r="BM49" s="118" t="s">
        <v>318</v>
      </c>
      <c r="BN49" s="119" t="s">
        <v>211</v>
      </c>
      <c r="BO49" s="119" t="s">
        <v>214</v>
      </c>
      <c r="BP49" s="119" t="s">
        <v>253</v>
      </c>
    </row>
    <row r="50" spans="1:68" customFormat="1" ht="17.25">
      <c r="A50" s="151"/>
      <c r="B50" s="134"/>
      <c r="C50" s="152" t="str">
        <f>IF(B50&lt;&gt;"",VLOOKUP(B50,附表五!$B$2:$C$1024,2,0),"")</f>
        <v/>
      </c>
      <c r="D50" s="153"/>
      <c r="E50" s="134"/>
      <c r="F50" s="154" t="str">
        <f>IF(E50&lt;&gt;"",VLOOKUP(E50,附表六!$B$2:$C$325,2,0),"")</f>
        <v/>
      </c>
      <c r="G50" s="155"/>
      <c r="H50" s="134"/>
      <c r="I50" s="139" t="str">
        <f>IF(H50&lt;&gt;"",VLOOKUP(H50,附表七!$B:$C,2,0),"")</f>
        <v/>
      </c>
      <c r="J50" s="145"/>
      <c r="K50" s="141"/>
      <c r="L50" s="142" t="str">
        <f t="shared" si="42"/>
        <v/>
      </c>
      <c r="M50" s="142" t="str">
        <f t="shared" si="43"/>
        <v/>
      </c>
      <c r="N50" s="142" t="str">
        <f t="shared" si="44"/>
        <v/>
      </c>
      <c r="O50" s="142" t="str">
        <f t="shared" si="45"/>
        <v/>
      </c>
      <c r="P50" s="143"/>
      <c r="Q50" s="144" t="str">
        <f t="shared" si="46"/>
        <v/>
      </c>
      <c r="R50" s="144" t="str">
        <f t="shared" si="47"/>
        <v/>
      </c>
      <c r="S50" s="144" t="str">
        <f t="shared" si="48"/>
        <v/>
      </c>
      <c r="T50" s="144" t="str">
        <f t="shared" si="49"/>
        <v/>
      </c>
      <c r="U50" s="144" t="str">
        <f t="shared" si="50"/>
        <v/>
      </c>
      <c r="V50" s="144" t="str">
        <f t="shared" si="51"/>
        <v/>
      </c>
      <c r="W50" s="144" t="str">
        <f t="shared" si="52"/>
        <v/>
      </c>
      <c r="X50" s="144" t="str">
        <f t="shared" si="53"/>
        <v/>
      </c>
      <c r="Y50" s="144" t="str">
        <f t="shared" si="54"/>
        <v/>
      </c>
      <c r="Z50" s="144" t="str">
        <f t="shared" si="55"/>
        <v/>
      </c>
      <c r="AA50" s="144" t="str">
        <f t="shared" si="56"/>
        <v/>
      </c>
      <c r="AB50" s="144" t="str">
        <f t="shared" si="57"/>
        <v/>
      </c>
      <c r="AC50" s="144" t="str">
        <f t="shared" si="58"/>
        <v/>
      </c>
      <c r="AD50" s="144" t="str">
        <f t="shared" si="59"/>
        <v/>
      </c>
      <c r="AE50" s="144" t="str">
        <f t="shared" si="60"/>
        <v/>
      </c>
      <c r="AF50" s="144" t="str">
        <f t="shared" si="61"/>
        <v/>
      </c>
      <c r="AG50" s="144" t="str">
        <f t="shared" si="62"/>
        <v/>
      </c>
      <c r="AH50" s="144" t="str">
        <f t="shared" si="63"/>
        <v/>
      </c>
      <c r="AI50" s="144" t="str">
        <f t="shared" si="64"/>
        <v/>
      </c>
      <c r="AJ50" s="144" t="str">
        <f t="shared" si="65"/>
        <v/>
      </c>
      <c r="AK50" s="145"/>
      <c r="AL50" s="141"/>
      <c r="AM50" s="143"/>
      <c r="AN50" s="143"/>
      <c r="AO50" s="143"/>
      <c r="AP50" s="143"/>
      <c r="AQ50" s="156"/>
      <c r="AR50" s="145"/>
      <c r="AS50" s="157"/>
      <c r="AT50" s="160"/>
      <c r="AU50" s="117" t="str">
        <f t="shared" si="66"/>
        <v/>
      </c>
      <c r="AV50" s="117" t="str">
        <f t="shared" si="67"/>
        <v/>
      </c>
      <c r="AW50" s="117" t="str">
        <f t="shared" si="68"/>
        <v/>
      </c>
      <c r="AX50" s="117" t="str">
        <f t="shared" si="69"/>
        <v/>
      </c>
      <c r="AY50" s="117" t="str">
        <f t="shared" si="70"/>
        <v/>
      </c>
      <c r="AZ50" s="117" t="str">
        <f t="shared" si="71"/>
        <v/>
      </c>
      <c r="BA50" s="117" t="str">
        <f t="shared" si="72"/>
        <v/>
      </c>
      <c r="BB50" s="117" t="str">
        <f t="shared" si="73"/>
        <v/>
      </c>
      <c r="BC50" s="117" t="str">
        <f t="shared" si="74"/>
        <v/>
      </c>
      <c r="BD50" s="117" t="str">
        <f t="shared" si="75"/>
        <v/>
      </c>
      <c r="BE50" s="117" t="str">
        <f t="shared" si="76"/>
        <v/>
      </c>
      <c r="BF50" s="117" t="str">
        <f t="shared" si="77"/>
        <v/>
      </c>
      <c r="BG50" s="117" t="str">
        <f t="shared" si="78"/>
        <v/>
      </c>
      <c r="BH50" s="117" t="str">
        <f t="shared" si="79"/>
        <v/>
      </c>
      <c r="BI50" s="116" t="str">
        <f t="shared" si="80"/>
        <v/>
      </c>
      <c r="BJ50" s="116" t="str">
        <f t="shared" si="81"/>
        <v/>
      </c>
      <c r="BK50" s="116" t="str">
        <f t="shared" si="82"/>
        <v/>
      </c>
      <c r="BL50" s="116" t="str">
        <f t="shared" si="83"/>
        <v/>
      </c>
      <c r="BM50" s="118" t="s">
        <v>319</v>
      </c>
      <c r="BN50" s="119" t="s">
        <v>212</v>
      </c>
      <c r="BO50" s="119" t="s">
        <v>213</v>
      </c>
      <c r="BP50" s="119" t="s">
        <v>214</v>
      </c>
    </row>
    <row r="51" spans="1:68" customFormat="1" ht="17.25">
      <c r="A51" s="151"/>
      <c r="B51" s="134"/>
      <c r="C51" s="152" t="str">
        <f>IF(B51&lt;&gt;"",VLOOKUP(B51,附表五!$B$2:$C$1024,2,0),"")</f>
        <v/>
      </c>
      <c r="D51" s="153"/>
      <c r="E51" s="134"/>
      <c r="F51" s="154" t="str">
        <f>IF(E51&lt;&gt;"",VLOOKUP(E51,附表六!$B$2:$C$325,2,0),"")</f>
        <v/>
      </c>
      <c r="G51" s="155"/>
      <c r="H51" s="134"/>
      <c r="I51" s="139" t="str">
        <f>IF(H51&lt;&gt;"",VLOOKUP(H51,附表七!$B:$C,2,0),"")</f>
        <v/>
      </c>
      <c r="J51" s="145"/>
      <c r="K51" s="141"/>
      <c r="L51" s="142" t="str">
        <f t="shared" si="42"/>
        <v/>
      </c>
      <c r="M51" s="142" t="str">
        <f t="shared" si="43"/>
        <v/>
      </c>
      <c r="N51" s="142" t="str">
        <f t="shared" si="44"/>
        <v/>
      </c>
      <c r="O51" s="142" t="str">
        <f t="shared" si="45"/>
        <v/>
      </c>
      <c r="P51" s="143"/>
      <c r="Q51" s="144" t="str">
        <f t="shared" si="46"/>
        <v/>
      </c>
      <c r="R51" s="144" t="str">
        <f t="shared" si="47"/>
        <v/>
      </c>
      <c r="S51" s="144" t="str">
        <f t="shared" si="48"/>
        <v/>
      </c>
      <c r="T51" s="144" t="str">
        <f t="shared" si="49"/>
        <v/>
      </c>
      <c r="U51" s="144" t="str">
        <f t="shared" si="50"/>
        <v/>
      </c>
      <c r="V51" s="144" t="str">
        <f t="shared" si="51"/>
        <v/>
      </c>
      <c r="W51" s="144" t="str">
        <f t="shared" si="52"/>
        <v/>
      </c>
      <c r="X51" s="144" t="str">
        <f t="shared" si="53"/>
        <v/>
      </c>
      <c r="Y51" s="144" t="str">
        <f t="shared" si="54"/>
        <v/>
      </c>
      <c r="Z51" s="144" t="str">
        <f t="shared" si="55"/>
        <v/>
      </c>
      <c r="AA51" s="144" t="str">
        <f t="shared" si="56"/>
        <v/>
      </c>
      <c r="AB51" s="144" t="str">
        <f t="shared" si="57"/>
        <v/>
      </c>
      <c r="AC51" s="144" t="str">
        <f t="shared" si="58"/>
        <v/>
      </c>
      <c r="AD51" s="144" t="str">
        <f t="shared" si="59"/>
        <v/>
      </c>
      <c r="AE51" s="144" t="str">
        <f t="shared" si="60"/>
        <v/>
      </c>
      <c r="AF51" s="144" t="str">
        <f t="shared" si="61"/>
        <v/>
      </c>
      <c r="AG51" s="144" t="str">
        <f t="shared" si="62"/>
        <v/>
      </c>
      <c r="AH51" s="144" t="str">
        <f t="shared" si="63"/>
        <v/>
      </c>
      <c r="AI51" s="144" t="str">
        <f t="shared" si="64"/>
        <v/>
      </c>
      <c r="AJ51" s="144" t="str">
        <f t="shared" si="65"/>
        <v/>
      </c>
      <c r="AK51" s="145"/>
      <c r="AL51" s="141"/>
      <c r="AM51" s="143"/>
      <c r="AN51" s="143"/>
      <c r="AO51" s="143"/>
      <c r="AP51" s="143"/>
      <c r="AQ51" s="156"/>
      <c r="AR51" s="145"/>
      <c r="AS51" s="157"/>
      <c r="AT51" s="160"/>
      <c r="AU51" s="117" t="str">
        <f t="shared" si="66"/>
        <v/>
      </c>
      <c r="AV51" s="117" t="str">
        <f t="shared" si="67"/>
        <v/>
      </c>
      <c r="AW51" s="117" t="str">
        <f t="shared" si="68"/>
        <v/>
      </c>
      <c r="AX51" s="117" t="str">
        <f t="shared" si="69"/>
        <v/>
      </c>
      <c r="AY51" s="117" t="str">
        <f t="shared" si="70"/>
        <v/>
      </c>
      <c r="AZ51" s="117" t="str">
        <f t="shared" si="71"/>
        <v/>
      </c>
      <c r="BA51" s="117" t="str">
        <f t="shared" si="72"/>
        <v/>
      </c>
      <c r="BB51" s="117" t="str">
        <f t="shared" si="73"/>
        <v/>
      </c>
      <c r="BC51" s="117" t="str">
        <f t="shared" si="74"/>
        <v/>
      </c>
      <c r="BD51" s="117" t="str">
        <f t="shared" si="75"/>
        <v/>
      </c>
      <c r="BE51" s="117" t="str">
        <f t="shared" si="76"/>
        <v/>
      </c>
      <c r="BF51" s="117" t="str">
        <f t="shared" si="77"/>
        <v/>
      </c>
      <c r="BG51" s="117" t="str">
        <f t="shared" si="78"/>
        <v/>
      </c>
      <c r="BH51" s="117" t="str">
        <f t="shared" si="79"/>
        <v/>
      </c>
      <c r="BI51" s="116" t="str">
        <f t="shared" si="80"/>
        <v/>
      </c>
      <c r="BJ51" s="116" t="str">
        <f t="shared" si="81"/>
        <v/>
      </c>
      <c r="BK51" s="116" t="str">
        <f t="shared" si="82"/>
        <v/>
      </c>
      <c r="BL51" s="116" t="str">
        <f t="shared" si="83"/>
        <v/>
      </c>
      <c r="BM51" s="118" t="s">
        <v>320</v>
      </c>
      <c r="BN51" s="119" t="s">
        <v>212</v>
      </c>
      <c r="BO51" s="119" t="s">
        <v>213</v>
      </c>
      <c r="BP51" s="119" t="s">
        <v>247</v>
      </c>
    </row>
    <row r="52" spans="1:68" customFormat="1" ht="17.25">
      <c r="A52" s="151"/>
      <c r="B52" s="134"/>
      <c r="C52" s="152" t="str">
        <f>IF(B52&lt;&gt;"",VLOOKUP(B52,附表五!$B$2:$C$1024,2,0),"")</f>
        <v/>
      </c>
      <c r="D52" s="153"/>
      <c r="E52" s="134"/>
      <c r="F52" s="154" t="str">
        <f>IF(E52&lt;&gt;"",VLOOKUP(E52,附表六!$B$2:$C$325,2,0),"")</f>
        <v/>
      </c>
      <c r="G52" s="155"/>
      <c r="H52" s="134"/>
      <c r="I52" s="139" t="str">
        <f>IF(H52&lt;&gt;"",VLOOKUP(H52,附表七!$B:$C,2,0),"")</f>
        <v/>
      </c>
      <c r="J52" s="145"/>
      <c r="K52" s="141"/>
      <c r="L52" s="142" t="str">
        <f t="shared" si="42"/>
        <v/>
      </c>
      <c r="M52" s="142" t="str">
        <f t="shared" si="43"/>
        <v/>
      </c>
      <c r="N52" s="142" t="str">
        <f t="shared" si="44"/>
        <v/>
      </c>
      <c r="O52" s="142" t="str">
        <f t="shared" si="45"/>
        <v/>
      </c>
      <c r="P52" s="143"/>
      <c r="Q52" s="144" t="str">
        <f t="shared" si="46"/>
        <v/>
      </c>
      <c r="R52" s="144" t="str">
        <f t="shared" si="47"/>
        <v/>
      </c>
      <c r="S52" s="144" t="str">
        <f t="shared" si="48"/>
        <v/>
      </c>
      <c r="T52" s="144" t="str">
        <f t="shared" si="49"/>
        <v/>
      </c>
      <c r="U52" s="144" t="str">
        <f t="shared" si="50"/>
        <v/>
      </c>
      <c r="V52" s="144" t="str">
        <f t="shared" si="51"/>
        <v/>
      </c>
      <c r="W52" s="144" t="str">
        <f t="shared" si="52"/>
        <v/>
      </c>
      <c r="X52" s="144" t="str">
        <f t="shared" si="53"/>
        <v/>
      </c>
      <c r="Y52" s="144" t="str">
        <f t="shared" si="54"/>
        <v/>
      </c>
      <c r="Z52" s="144" t="str">
        <f t="shared" si="55"/>
        <v/>
      </c>
      <c r="AA52" s="144" t="str">
        <f t="shared" si="56"/>
        <v/>
      </c>
      <c r="AB52" s="144" t="str">
        <f t="shared" si="57"/>
        <v/>
      </c>
      <c r="AC52" s="144" t="str">
        <f t="shared" si="58"/>
        <v/>
      </c>
      <c r="AD52" s="144" t="str">
        <f t="shared" si="59"/>
        <v/>
      </c>
      <c r="AE52" s="144" t="str">
        <f t="shared" si="60"/>
        <v/>
      </c>
      <c r="AF52" s="144" t="str">
        <f t="shared" si="61"/>
        <v/>
      </c>
      <c r="AG52" s="144" t="str">
        <f t="shared" si="62"/>
        <v/>
      </c>
      <c r="AH52" s="144" t="str">
        <f t="shared" si="63"/>
        <v/>
      </c>
      <c r="AI52" s="144" t="str">
        <f t="shared" si="64"/>
        <v/>
      </c>
      <c r="AJ52" s="144" t="str">
        <f t="shared" si="65"/>
        <v/>
      </c>
      <c r="AK52" s="145"/>
      <c r="AL52" s="141"/>
      <c r="AM52" s="143"/>
      <c r="AN52" s="143"/>
      <c r="AO52" s="143"/>
      <c r="AP52" s="143"/>
      <c r="AQ52" s="156"/>
      <c r="AR52" s="145"/>
      <c r="AS52" s="157"/>
      <c r="AT52" s="160"/>
      <c r="AU52" s="117" t="str">
        <f t="shared" si="66"/>
        <v/>
      </c>
      <c r="AV52" s="117" t="str">
        <f t="shared" si="67"/>
        <v/>
      </c>
      <c r="AW52" s="117" t="str">
        <f t="shared" si="68"/>
        <v/>
      </c>
      <c r="AX52" s="117" t="str">
        <f t="shared" si="69"/>
        <v/>
      </c>
      <c r="AY52" s="117" t="str">
        <f t="shared" si="70"/>
        <v/>
      </c>
      <c r="AZ52" s="117" t="str">
        <f t="shared" si="71"/>
        <v/>
      </c>
      <c r="BA52" s="117" t="str">
        <f t="shared" si="72"/>
        <v/>
      </c>
      <c r="BB52" s="117" t="str">
        <f t="shared" si="73"/>
        <v/>
      </c>
      <c r="BC52" s="117" t="str">
        <f t="shared" si="74"/>
        <v/>
      </c>
      <c r="BD52" s="117" t="str">
        <f t="shared" si="75"/>
        <v/>
      </c>
      <c r="BE52" s="117" t="str">
        <f t="shared" si="76"/>
        <v/>
      </c>
      <c r="BF52" s="117" t="str">
        <f t="shared" si="77"/>
        <v/>
      </c>
      <c r="BG52" s="117" t="str">
        <f t="shared" si="78"/>
        <v/>
      </c>
      <c r="BH52" s="117" t="str">
        <f t="shared" si="79"/>
        <v/>
      </c>
      <c r="BI52" s="116" t="str">
        <f t="shared" si="80"/>
        <v/>
      </c>
      <c r="BJ52" s="116" t="str">
        <f t="shared" si="81"/>
        <v/>
      </c>
      <c r="BK52" s="116" t="str">
        <f t="shared" si="82"/>
        <v/>
      </c>
      <c r="BL52" s="116" t="str">
        <f t="shared" si="83"/>
        <v/>
      </c>
      <c r="BM52" s="118" t="s">
        <v>321</v>
      </c>
      <c r="BN52" s="119" t="s">
        <v>212</v>
      </c>
      <c r="BO52" s="119" t="s">
        <v>213</v>
      </c>
      <c r="BP52" s="119" t="s">
        <v>253</v>
      </c>
    </row>
    <row r="53" spans="1:68" customFormat="1" ht="17.25">
      <c r="A53" s="151"/>
      <c r="B53" s="134"/>
      <c r="C53" s="152" t="str">
        <f>IF(B53&lt;&gt;"",VLOOKUP(B53,附表五!$B$2:$C$1024,2,0),"")</f>
        <v/>
      </c>
      <c r="D53" s="153"/>
      <c r="E53" s="134"/>
      <c r="F53" s="154" t="str">
        <f>IF(E53&lt;&gt;"",VLOOKUP(E53,附表六!$B$2:$C$325,2,0),"")</f>
        <v/>
      </c>
      <c r="G53" s="155"/>
      <c r="H53" s="134"/>
      <c r="I53" s="139" t="str">
        <f>IF(H53&lt;&gt;"",VLOOKUP(H53,附表七!$B:$C,2,0),"")</f>
        <v/>
      </c>
      <c r="J53" s="145"/>
      <c r="K53" s="141"/>
      <c r="L53" s="142" t="str">
        <f t="shared" si="42"/>
        <v/>
      </c>
      <c r="M53" s="142" t="str">
        <f t="shared" si="43"/>
        <v/>
      </c>
      <c r="N53" s="142" t="str">
        <f t="shared" si="44"/>
        <v/>
      </c>
      <c r="O53" s="142" t="str">
        <f t="shared" si="45"/>
        <v/>
      </c>
      <c r="P53" s="143"/>
      <c r="Q53" s="144" t="str">
        <f t="shared" si="46"/>
        <v/>
      </c>
      <c r="R53" s="144" t="str">
        <f t="shared" si="47"/>
        <v/>
      </c>
      <c r="S53" s="144" t="str">
        <f t="shared" si="48"/>
        <v/>
      </c>
      <c r="T53" s="144" t="str">
        <f t="shared" si="49"/>
        <v/>
      </c>
      <c r="U53" s="144" t="str">
        <f t="shared" si="50"/>
        <v/>
      </c>
      <c r="V53" s="144" t="str">
        <f t="shared" si="51"/>
        <v/>
      </c>
      <c r="W53" s="144" t="str">
        <f t="shared" si="52"/>
        <v/>
      </c>
      <c r="X53" s="144" t="str">
        <f t="shared" si="53"/>
        <v/>
      </c>
      <c r="Y53" s="144" t="str">
        <f t="shared" si="54"/>
        <v/>
      </c>
      <c r="Z53" s="144" t="str">
        <f t="shared" si="55"/>
        <v/>
      </c>
      <c r="AA53" s="144" t="str">
        <f t="shared" si="56"/>
        <v/>
      </c>
      <c r="AB53" s="144" t="str">
        <f t="shared" si="57"/>
        <v/>
      </c>
      <c r="AC53" s="144" t="str">
        <f t="shared" si="58"/>
        <v/>
      </c>
      <c r="AD53" s="144" t="str">
        <f t="shared" si="59"/>
        <v/>
      </c>
      <c r="AE53" s="144" t="str">
        <f t="shared" si="60"/>
        <v/>
      </c>
      <c r="AF53" s="144" t="str">
        <f t="shared" si="61"/>
        <v/>
      </c>
      <c r="AG53" s="144" t="str">
        <f t="shared" si="62"/>
        <v/>
      </c>
      <c r="AH53" s="144" t="str">
        <f t="shared" si="63"/>
        <v/>
      </c>
      <c r="AI53" s="144" t="str">
        <f t="shared" si="64"/>
        <v/>
      </c>
      <c r="AJ53" s="144" t="str">
        <f t="shared" si="65"/>
        <v/>
      </c>
      <c r="AK53" s="145"/>
      <c r="AL53" s="141"/>
      <c r="AM53" s="143"/>
      <c r="AN53" s="143"/>
      <c r="AO53" s="143"/>
      <c r="AP53" s="143"/>
      <c r="AQ53" s="156"/>
      <c r="AR53" s="145"/>
      <c r="AS53" s="157"/>
      <c r="AT53" s="160"/>
      <c r="AU53" s="117" t="str">
        <f t="shared" si="66"/>
        <v/>
      </c>
      <c r="AV53" s="117" t="str">
        <f t="shared" si="67"/>
        <v/>
      </c>
      <c r="AW53" s="117" t="str">
        <f t="shared" si="68"/>
        <v/>
      </c>
      <c r="AX53" s="117" t="str">
        <f t="shared" si="69"/>
        <v/>
      </c>
      <c r="AY53" s="117" t="str">
        <f t="shared" si="70"/>
        <v/>
      </c>
      <c r="AZ53" s="117" t="str">
        <f t="shared" si="71"/>
        <v/>
      </c>
      <c r="BA53" s="117" t="str">
        <f t="shared" si="72"/>
        <v/>
      </c>
      <c r="BB53" s="117" t="str">
        <f t="shared" si="73"/>
        <v/>
      </c>
      <c r="BC53" s="117" t="str">
        <f t="shared" si="74"/>
        <v/>
      </c>
      <c r="BD53" s="117" t="str">
        <f t="shared" si="75"/>
        <v/>
      </c>
      <c r="BE53" s="117" t="str">
        <f t="shared" si="76"/>
        <v/>
      </c>
      <c r="BF53" s="117" t="str">
        <f t="shared" si="77"/>
        <v/>
      </c>
      <c r="BG53" s="117" t="str">
        <f t="shared" si="78"/>
        <v/>
      </c>
      <c r="BH53" s="117" t="str">
        <f t="shared" si="79"/>
        <v/>
      </c>
      <c r="BI53" s="116" t="str">
        <f t="shared" si="80"/>
        <v/>
      </c>
      <c r="BJ53" s="116" t="str">
        <f t="shared" si="81"/>
        <v/>
      </c>
      <c r="BK53" s="116" t="str">
        <f t="shared" si="82"/>
        <v/>
      </c>
      <c r="BL53" s="116" t="str">
        <f t="shared" si="83"/>
        <v/>
      </c>
      <c r="BM53" s="118" t="s">
        <v>322</v>
      </c>
      <c r="BN53" s="119" t="s">
        <v>212</v>
      </c>
      <c r="BO53" s="119" t="s">
        <v>214</v>
      </c>
      <c r="BP53" s="119" t="s">
        <v>247</v>
      </c>
    </row>
    <row r="54" spans="1:68" customFormat="1" ht="17.25">
      <c r="A54" s="151"/>
      <c r="B54" s="134"/>
      <c r="C54" s="152" t="str">
        <f>IF(B54&lt;&gt;"",VLOOKUP(B54,附表五!$B$2:$C$1024,2,0),"")</f>
        <v/>
      </c>
      <c r="D54" s="153"/>
      <c r="E54" s="134"/>
      <c r="F54" s="154" t="str">
        <f>IF(E54&lt;&gt;"",VLOOKUP(E54,附表六!$B$2:$C$325,2,0),"")</f>
        <v/>
      </c>
      <c r="G54" s="155"/>
      <c r="H54" s="134"/>
      <c r="I54" s="139" t="str">
        <f>IF(H54&lt;&gt;"",VLOOKUP(H54,附表七!$B:$C,2,0),"")</f>
        <v/>
      </c>
      <c r="J54" s="145"/>
      <c r="K54" s="141"/>
      <c r="L54" s="142" t="str">
        <f t="shared" si="42"/>
        <v/>
      </c>
      <c r="M54" s="142" t="str">
        <f t="shared" si="43"/>
        <v/>
      </c>
      <c r="N54" s="142" t="str">
        <f t="shared" si="44"/>
        <v/>
      </c>
      <c r="O54" s="142" t="str">
        <f t="shared" si="45"/>
        <v/>
      </c>
      <c r="P54" s="143"/>
      <c r="Q54" s="144" t="str">
        <f t="shared" si="46"/>
        <v/>
      </c>
      <c r="R54" s="144" t="str">
        <f t="shared" si="47"/>
        <v/>
      </c>
      <c r="S54" s="144" t="str">
        <f t="shared" si="48"/>
        <v/>
      </c>
      <c r="T54" s="144" t="str">
        <f t="shared" si="49"/>
        <v/>
      </c>
      <c r="U54" s="144" t="str">
        <f t="shared" si="50"/>
        <v/>
      </c>
      <c r="V54" s="144" t="str">
        <f t="shared" si="51"/>
        <v/>
      </c>
      <c r="W54" s="144" t="str">
        <f t="shared" si="52"/>
        <v/>
      </c>
      <c r="X54" s="144" t="str">
        <f t="shared" si="53"/>
        <v/>
      </c>
      <c r="Y54" s="144" t="str">
        <f t="shared" si="54"/>
        <v/>
      </c>
      <c r="Z54" s="144" t="str">
        <f t="shared" si="55"/>
        <v/>
      </c>
      <c r="AA54" s="144" t="str">
        <f t="shared" si="56"/>
        <v/>
      </c>
      <c r="AB54" s="144" t="str">
        <f t="shared" si="57"/>
        <v/>
      </c>
      <c r="AC54" s="144" t="str">
        <f t="shared" si="58"/>
        <v/>
      </c>
      <c r="AD54" s="144" t="str">
        <f t="shared" si="59"/>
        <v/>
      </c>
      <c r="AE54" s="144" t="str">
        <f t="shared" si="60"/>
        <v/>
      </c>
      <c r="AF54" s="144" t="str">
        <f t="shared" si="61"/>
        <v/>
      </c>
      <c r="AG54" s="144" t="str">
        <f t="shared" si="62"/>
        <v/>
      </c>
      <c r="AH54" s="144" t="str">
        <f t="shared" si="63"/>
        <v/>
      </c>
      <c r="AI54" s="144" t="str">
        <f t="shared" si="64"/>
        <v/>
      </c>
      <c r="AJ54" s="144" t="str">
        <f t="shared" si="65"/>
        <v/>
      </c>
      <c r="AK54" s="145"/>
      <c r="AL54" s="141"/>
      <c r="AM54" s="143"/>
      <c r="AN54" s="143"/>
      <c r="AO54" s="143"/>
      <c r="AP54" s="143"/>
      <c r="AQ54" s="156"/>
      <c r="AR54" s="145"/>
      <c r="AS54" s="157"/>
      <c r="AT54" s="160"/>
      <c r="AU54" s="117" t="str">
        <f t="shared" si="66"/>
        <v/>
      </c>
      <c r="AV54" s="117" t="str">
        <f t="shared" si="67"/>
        <v/>
      </c>
      <c r="AW54" s="117" t="str">
        <f t="shared" si="68"/>
        <v/>
      </c>
      <c r="AX54" s="117" t="str">
        <f t="shared" si="69"/>
        <v/>
      </c>
      <c r="AY54" s="117" t="str">
        <f t="shared" si="70"/>
        <v/>
      </c>
      <c r="AZ54" s="117" t="str">
        <f t="shared" si="71"/>
        <v/>
      </c>
      <c r="BA54" s="117" t="str">
        <f t="shared" si="72"/>
        <v/>
      </c>
      <c r="BB54" s="117" t="str">
        <f t="shared" si="73"/>
        <v/>
      </c>
      <c r="BC54" s="117" t="str">
        <f t="shared" si="74"/>
        <v/>
      </c>
      <c r="BD54" s="117" t="str">
        <f t="shared" si="75"/>
        <v/>
      </c>
      <c r="BE54" s="117" t="str">
        <f t="shared" si="76"/>
        <v/>
      </c>
      <c r="BF54" s="117" t="str">
        <f t="shared" si="77"/>
        <v/>
      </c>
      <c r="BG54" s="117" t="str">
        <f t="shared" si="78"/>
        <v/>
      </c>
      <c r="BH54" s="117" t="str">
        <f t="shared" si="79"/>
        <v/>
      </c>
      <c r="BI54" s="116" t="str">
        <f t="shared" si="80"/>
        <v/>
      </c>
      <c r="BJ54" s="116" t="str">
        <f t="shared" si="81"/>
        <v/>
      </c>
      <c r="BK54" s="116" t="str">
        <f t="shared" si="82"/>
        <v/>
      </c>
      <c r="BL54" s="116" t="str">
        <f t="shared" si="83"/>
        <v/>
      </c>
      <c r="BM54" s="118" t="s">
        <v>323</v>
      </c>
      <c r="BN54" s="119" t="s">
        <v>212</v>
      </c>
      <c r="BO54" s="119" t="s">
        <v>214</v>
      </c>
      <c r="BP54" s="119" t="s">
        <v>253</v>
      </c>
    </row>
    <row r="55" spans="1:68" customFormat="1" ht="17.25">
      <c r="A55" s="151"/>
      <c r="B55" s="134"/>
      <c r="C55" s="152" t="str">
        <f>IF(B55&lt;&gt;"",VLOOKUP(B55,附表五!$B$2:$C$1024,2,0),"")</f>
        <v/>
      </c>
      <c r="D55" s="153"/>
      <c r="E55" s="134"/>
      <c r="F55" s="154" t="str">
        <f>IF(E55&lt;&gt;"",VLOOKUP(E55,附表六!$B$2:$C$325,2,0),"")</f>
        <v/>
      </c>
      <c r="G55" s="155"/>
      <c r="H55" s="134"/>
      <c r="I55" s="139" t="str">
        <f>IF(H55&lt;&gt;"",VLOOKUP(H55,附表七!$B:$C,2,0),"")</f>
        <v/>
      </c>
      <c r="J55" s="145"/>
      <c r="K55" s="141"/>
      <c r="L55" s="142" t="str">
        <f t="shared" si="42"/>
        <v/>
      </c>
      <c r="M55" s="142" t="str">
        <f t="shared" si="43"/>
        <v/>
      </c>
      <c r="N55" s="142" t="str">
        <f t="shared" si="44"/>
        <v/>
      </c>
      <c r="O55" s="142" t="str">
        <f t="shared" si="45"/>
        <v/>
      </c>
      <c r="P55" s="143"/>
      <c r="Q55" s="144" t="str">
        <f t="shared" si="46"/>
        <v/>
      </c>
      <c r="R55" s="144" t="str">
        <f t="shared" si="47"/>
        <v/>
      </c>
      <c r="S55" s="144" t="str">
        <f t="shared" si="48"/>
        <v/>
      </c>
      <c r="T55" s="144" t="str">
        <f t="shared" si="49"/>
        <v/>
      </c>
      <c r="U55" s="144" t="str">
        <f t="shared" si="50"/>
        <v/>
      </c>
      <c r="V55" s="144" t="str">
        <f t="shared" si="51"/>
        <v/>
      </c>
      <c r="W55" s="144" t="str">
        <f t="shared" si="52"/>
        <v/>
      </c>
      <c r="X55" s="144" t="str">
        <f t="shared" si="53"/>
        <v/>
      </c>
      <c r="Y55" s="144" t="str">
        <f t="shared" si="54"/>
        <v/>
      </c>
      <c r="Z55" s="144" t="str">
        <f t="shared" si="55"/>
        <v/>
      </c>
      <c r="AA55" s="144" t="str">
        <f t="shared" si="56"/>
        <v/>
      </c>
      <c r="AB55" s="144" t="str">
        <f t="shared" si="57"/>
        <v/>
      </c>
      <c r="AC55" s="144" t="str">
        <f t="shared" si="58"/>
        <v/>
      </c>
      <c r="AD55" s="144" t="str">
        <f t="shared" si="59"/>
        <v/>
      </c>
      <c r="AE55" s="144" t="str">
        <f t="shared" si="60"/>
        <v/>
      </c>
      <c r="AF55" s="144" t="str">
        <f t="shared" si="61"/>
        <v/>
      </c>
      <c r="AG55" s="144" t="str">
        <f t="shared" si="62"/>
        <v/>
      </c>
      <c r="AH55" s="144" t="str">
        <f t="shared" si="63"/>
        <v/>
      </c>
      <c r="AI55" s="144" t="str">
        <f t="shared" si="64"/>
        <v/>
      </c>
      <c r="AJ55" s="144" t="str">
        <f t="shared" si="65"/>
        <v/>
      </c>
      <c r="AK55" s="145"/>
      <c r="AL55" s="141"/>
      <c r="AM55" s="143"/>
      <c r="AN55" s="143"/>
      <c r="AO55" s="143"/>
      <c r="AP55" s="143"/>
      <c r="AQ55" s="156"/>
      <c r="AR55" s="145"/>
      <c r="AS55" s="157"/>
      <c r="AT55" s="160"/>
      <c r="AU55" s="117" t="str">
        <f t="shared" si="66"/>
        <v/>
      </c>
      <c r="AV55" s="117" t="str">
        <f t="shared" si="67"/>
        <v/>
      </c>
      <c r="AW55" s="117" t="str">
        <f t="shared" si="68"/>
        <v/>
      </c>
      <c r="AX55" s="117" t="str">
        <f t="shared" si="69"/>
        <v/>
      </c>
      <c r="AY55" s="117" t="str">
        <f t="shared" si="70"/>
        <v/>
      </c>
      <c r="AZ55" s="117" t="str">
        <f t="shared" si="71"/>
        <v/>
      </c>
      <c r="BA55" s="117" t="str">
        <f t="shared" si="72"/>
        <v/>
      </c>
      <c r="BB55" s="117" t="str">
        <f t="shared" si="73"/>
        <v/>
      </c>
      <c r="BC55" s="117" t="str">
        <f t="shared" si="74"/>
        <v/>
      </c>
      <c r="BD55" s="117" t="str">
        <f t="shared" si="75"/>
        <v/>
      </c>
      <c r="BE55" s="117" t="str">
        <f t="shared" si="76"/>
        <v/>
      </c>
      <c r="BF55" s="117" t="str">
        <f t="shared" si="77"/>
        <v/>
      </c>
      <c r="BG55" s="117" t="str">
        <f t="shared" si="78"/>
        <v/>
      </c>
      <c r="BH55" s="117" t="str">
        <f t="shared" si="79"/>
        <v/>
      </c>
      <c r="BI55" s="116" t="str">
        <f t="shared" si="80"/>
        <v/>
      </c>
      <c r="BJ55" s="116" t="str">
        <f t="shared" si="81"/>
        <v/>
      </c>
      <c r="BK55" s="116" t="str">
        <f t="shared" si="82"/>
        <v/>
      </c>
      <c r="BL55" s="116" t="str">
        <f t="shared" si="83"/>
        <v/>
      </c>
      <c r="BM55" s="118" t="s">
        <v>324</v>
      </c>
      <c r="BN55" s="119" t="s">
        <v>213</v>
      </c>
      <c r="BO55" s="119" t="s">
        <v>214</v>
      </c>
      <c r="BP55" s="119" t="s">
        <v>247</v>
      </c>
    </row>
    <row r="56" spans="1:68" customFormat="1" ht="17.25">
      <c r="A56" s="151"/>
      <c r="B56" s="134"/>
      <c r="C56" s="152" t="str">
        <f>IF(B56&lt;&gt;"",VLOOKUP(B56,附表五!$B$2:$C$1024,2,0),"")</f>
        <v/>
      </c>
      <c r="D56" s="153"/>
      <c r="E56" s="134"/>
      <c r="F56" s="154" t="str">
        <f>IF(E56&lt;&gt;"",VLOOKUP(E56,附表六!$B$2:$C$325,2,0),"")</f>
        <v/>
      </c>
      <c r="G56" s="155"/>
      <c r="H56" s="134"/>
      <c r="I56" s="139" t="str">
        <f>IF(H56&lt;&gt;"",VLOOKUP(H56,附表七!$B:$C,2,0),"")</f>
        <v/>
      </c>
      <c r="J56" s="145"/>
      <c r="K56" s="141"/>
      <c r="L56" s="142" t="str">
        <f t="shared" si="42"/>
        <v/>
      </c>
      <c r="M56" s="142" t="str">
        <f t="shared" si="43"/>
        <v/>
      </c>
      <c r="N56" s="142" t="str">
        <f t="shared" si="44"/>
        <v/>
      </c>
      <c r="O56" s="142" t="str">
        <f t="shared" si="45"/>
        <v/>
      </c>
      <c r="P56" s="143"/>
      <c r="Q56" s="144" t="str">
        <f t="shared" si="46"/>
        <v/>
      </c>
      <c r="R56" s="144" t="str">
        <f t="shared" si="47"/>
        <v/>
      </c>
      <c r="S56" s="144" t="str">
        <f t="shared" si="48"/>
        <v/>
      </c>
      <c r="T56" s="144" t="str">
        <f t="shared" si="49"/>
        <v/>
      </c>
      <c r="U56" s="144" t="str">
        <f t="shared" si="50"/>
        <v/>
      </c>
      <c r="V56" s="144" t="str">
        <f t="shared" si="51"/>
        <v/>
      </c>
      <c r="W56" s="144" t="str">
        <f t="shared" si="52"/>
        <v/>
      </c>
      <c r="X56" s="144" t="str">
        <f t="shared" si="53"/>
        <v/>
      </c>
      <c r="Y56" s="144" t="str">
        <f t="shared" si="54"/>
        <v/>
      </c>
      <c r="Z56" s="144" t="str">
        <f t="shared" si="55"/>
        <v/>
      </c>
      <c r="AA56" s="144" t="str">
        <f t="shared" si="56"/>
        <v/>
      </c>
      <c r="AB56" s="144" t="str">
        <f t="shared" si="57"/>
        <v/>
      </c>
      <c r="AC56" s="144" t="str">
        <f t="shared" si="58"/>
        <v/>
      </c>
      <c r="AD56" s="144" t="str">
        <f t="shared" si="59"/>
        <v/>
      </c>
      <c r="AE56" s="144" t="str">
        <f t="shared" si="60"/>
        <v/>
      </c>
      <c r="AF56" s="144" t="str">
        <f t="shared" si="61"/>
        <v/>
      </c>
      <c r="AG56" s="144" t="str">
        <f t="shared" si="62"/>
        <v/>
      </c>
      <c r="AH56" s="144" t="str">
        <f t="shared" si="63"/>
        <v/>
      </c>
      <c r="AI56" s="144" t="str">
        <f t="shared" si="64"/>
        <v/>
      </c>
      <c r="AJ56" s="144" t="str">
        <f t="shared" si="65"/>
        <v/>
      </c>
      <c r="AK56" s="145"/>
      <c r="AL56" s="141"/>
      <c r="AM56" s="143"/>
      <c r="AN56" s="143"/>
      <c r="AO56" s="143"/>
      <c r="AP56" s="143"/>
      <c r="AQ56" s="156"/>
      <c r="AR56" s="145"/>
      <c r="AS56" s="157"/>
      <c r="AT56" s="160"/>
      <c r="AU56" s="117" t="str">
        <f t="shared" si="66"/>
        <v/>
      </c>
      <c r="AV56" s="117" t="str">
        <f t="shared" si="67"/>
        <v/>
      </c>
      <c r="AW56" s="117" t="str">
        <f t="shared" si="68"/>
        <v/>
      </c>
      <c r="AX56" s="117" t="str">
        <f t="shared" si="69"/>
        <v/>
      </c>
      <c r="AY56" s="117" t="str">
        <f t="shared" si="70"/>
        <v/>
      </c>
      <c r="AZ56" s="117" t="str">
        <f t="shared" si="71"/>
        <v/>
      </c>
      <c r="BA56" s="117" t="str">
        <f t="shared" si="72"/>
        <v/>
      </c>
      <c r="BB56" s="117" t="str">
        <f t="shared" si="73"/>
        <v/>
      </c>
      <c r="BC56" s="117" t="str">
        <f t="shared" si="74"/>
        <v/>
      </c>
      <c r="BD56" s="117" t="str">
        <f t="shared" si="75"/>
        <v/>
      </c>
      <c r="BE56" s="117" t="str">
        <f t="shared" si="76"/>
        <v/>
      </c>
      <c r="BF56" s="117" t="str">
        <f t="shared" si="77"/>
        <v/>
      </c>
      <c r="BG56" s="117" t="str">
        <f t="shared" si="78"/>
        <v/>
      </c>
      <c r="BH56" s="117" t="str">
        <f t="shared" si="79"/>
        <v/>
      </c>
      <c r="BI56" s="116" t="str">
        <f t="shared" si="80"/>
        <v/>
      </c>
      <c r="BJ56" s="116" t="str">
        <f t="shared" si="81"/>
        <v/>
      </c>
      <c r="BK56" s="116" t="str">
        <f t="shared" si="82"/>
        <v/>
      </c>
      <c r="BL56" s="116" t="str">
        <f t="shared" si="83"/>
        <v/>
      </c>
      <c r="BM56" s="118" t="s">
        <v>325</v>
      </c>
      <c r="BN56" s="119" t="s">
        <v>213</v>
      </c>
      <c r="BO56" s="119" t="s">
        <v>214</v>
      </c>
      <c r="BP56" s="119" t="s">
        <v>253</v>
      </c>
    </row>
    <row r="57" spans="1:68" customFormat="1" ht="17.25">
      <c r="A57" s="151"/>
      <c r="B57" s="134"/>
      <c r="C57" s="152" t="str">
        <f>IF(B57&lt;&gt;"",VLOOKUP(B57,附表五!$B$2:$C$1024,2,0),"")</f>
        <v/>
      </c>
      <c r="D57" s="153"/>
      <c r="E57" s="134"/>
      <c r="F57" s="154" t="str">
        <f>IF(E57&lt;&gt;"",VLOOKUP(E57,附表六!$B$2:$C$325,2,0),"")</f>
        <v/>
      </c>
      <c r="G57" s="155"/>
      <c r="H57" s="134"/>
      <c r="I57" s="139" t="str">
        <f>IF(H57&lt;&gt;"",VLOOKUP(H57,附表七!$B:$C,2,0),"")</f>
        <v/>
      </c>
      <c r="J57" s="145"/>
      <c r="K57" s="141"/>
      <c r="L57" s="142" t="str">
        <f t="shared" si="42"/>
        <v/>
      </c>
      <c r="M57" s="142" t="str">
        <f t="shared" si="43"/>
        <v/>
      </c>
      <c r="N57" s="142" t="str">
        <f t="shared" si="44"/>
        <v/>
      </c>
      <c r="O57" s="142" t="str">
        <f t="shared" si="45"/>
        <v/>
      </c>
      <c r="P57" s="143"/>
      <c r="Q57" s="144" t="str">
        <f t="shared" si="46"/>
        <v/>
      </c>
      <c r="R57" s="144" t="str">
        <f t="shared" si="47"/>
        <v/>
      </c>
      <c r="S57" s="144" t="str">
        <f t="shared" si="48"/>
        <v/>
      </c>
      <c r="T57" s="144" t="str">
        <f t="shared" si="49"/>
        <v/>
      </c>
      <c r="U57" s="144" t="str">
        <f t="shared" si="50"/>
        <v/>
      </c>
      <c r="V57" s="144" t="str">
        <f t="shared" si="51"/>
        <v/>
      </c>
      <c r="W57" s="144" t="str">
        <f t="shared" si="52"/>
        <v/>
      </c>
      <c r="X57" s="144" t="str">
        <f t="shared" si="53"/>
        <v/>
      </c>
      <c r="Y57" s="144" t="str">
        <f t="shared" si="54"/>
        <v/>
      </c>
      <c r="Z57" s="144" t="str">
        <f t="shared" si="55"/>
        <v/>
      </c>
      <c r="AA57" s="144" t="str">
        <f t="shared" si="56"/>
        <v/>
      </c>
      <c r="AB57" s="144" t="str">
        <f t="shared" si="57"/>
        <v/>
      </c>
      <c r="AC57" s="144" t="str">
        <f t="shared" si="58"/>
        <v/>
      </c>
      <c r="AD57" s="144" t="str">
        <f t="shared" si="59"/>
        <v/>
      </c>
      <c r="AE57" s="144" t="str">
        <f t="shared" si="60"/>
        <v/>
      </c>
      <c r="AF57" s="144" t="str">
        <f t="shared" si="61"/>
        <v/>
      </c>
      <c r="AG57" s="144" t="str">
        <f t="shared" si="62"/>
        <v/>
      </c>
      <c r="AH57" s="144" t="str">
        <f t="shared" si="63"/>
        <v/>
      </c>
      <c r="AI57" s="144" t="str">
        <f t="shared" si="64"/>
        <v/>
      </c>
      <c r="AJ57" s="144" t="str">
        <f t="shared" si="65"/>
        <v/>
      </c>
      <c r="AK57" s="145"/>
      <c r="AL57" s="141"/>
      <c r="AM57" s="143"/>
      <c r="AN57" s="143"/>
      <c r="AO57" s="143"/>
      <c r="AP57" s="143"/>
      <c r="AQ57" s="156"/>
      <c r="AR57" s="145"/>
      <c r="AS57" s="157"/>
      <c r="AT57" s="160"/>
      <c r="AU57" s="117" t="str">
        <f t="shared" si="66"/>
        <v/>
      </c>
      <c r="AV57" s="117" t="str">
        <f t="shared" si="67"/>
        <v/>
      </c>
      <c r="AW57" s="117" t="str">
        <f t="shared" si="68"/>
        <v/>
      </c>
      <c r="AX57" s="117" t="str">
        <f t="shared" si="69"/>
        <v/>
      </c>
      <c r="AY57" s="117" t="str">
        <f t="shared" si="70"/>
        <v/>
      </c>
      <c r="AZ57" s="117" t="str">
        <f t="shared" si="71"/>
        <v/>
      </c>
      <c r="BA57" s="117" t="str">
        <f t="shared" si="72"/>
        <v/>
      </c>
      <c r="BB57" s="117" t="str">
        <f t="shared" si="73"/>
        <v/>
      </c>
      <c r="BC57" s="117" t="str">
        <f t="shared" si="74"/>
        <v/>
      </c>
      <c r="BD57" s="117" t="str">
        <f t="shared" si="75"/>
        <v/>
      </c>
      <c r="BE57" s="117" t="str">
        <f t="shared" si="76"/>
        <v/>
      </c>
      <c r="BF57" s="117" t="str">
        <f t="shared" si="77"/>
        <v/>
      </c>
      <c r="BG57" s="117" t="str">
        <f t="shared" si="78"/>
        <v/>
      </c>
      <c r="BH57" s="117" t="str">
        <f t="shared" si="79"/>
        <v/>
      </c>
      <c r="BI57" s="116" t="str">
        <f t="shared" si="80"/>
        <v/>
      </c>
      <c r="BJ57" s="116" t="str">
        <f t="shared" si="81"/>
        <v/>
      </c>
      <c r="BK57" s="116" t="str">
        <f t="shared" si="82"/>
        <v/>
      </c>
      <c r="BL57" s="116" t="str">
        <f t="shared" si="83"/>
        <v/>
      </c>
      <c r="BM57" s="118" t="s">
        <v>326</v>
      </c>
      <c r="BN57" s="119" t="s">
        <v>214</v>
      </c>
      <c r="BO57" s="119" t="s">
        <v>247</v>
      </c>
      <c r="BP57" s="119" t="s">
        <v>253</v>
      </c>
    </row>
    <row r="58" spans="1:68" customFormat="1" ht="16.5">
      <c r="A58" s="151"/>
      <c r="B58" s="134"/>
      <c r="C58" s="152" t="str">
        <f>IF(B58&lt;&gt;"",VLOOKUP(B58,附表五!$B$2:$C$1024,2,0),"")</f>
        <v/>
      </c>
      <c r="D58" s="153"/>
      <c r="E58" s="134"/>
      <c r="F58" s="154" t="str">
        <f>IF(E58&lt;&gt;"",VLOOKUP(E58,附表六!$B$2:$C$325,2,0),"")</f>
        <v/>
      </c>
      <c r="G58" s="155"/>
      <c r="H58" s="134"/>
      <c r="I58" s="139" t="str">
        <f>IF(H58&lt;&gt;"",VLOOKUP(H58,附表七!$B:$C,2,0),"")</f>
        <v/>
      </c>
      <c r="J58" s="145"/>
      <c r="K58" s="141"/>
      <c r="L58" s="142" t="str">
        <f t="shared" si="42"/>
        <v/>
      </c>
      <c r="M58" s="142" t="str">
        <f t="shared" si="43"/>
        <v/>
      </c>
      <c r="N58" s="142" t="str">
        <f t="shared" si="44"/>
        <v/>
      </c>
      <c r="O58" s="142" t="str">
        <f t="shared" si="45"/>
        <v/>
      </c>
      <c r="P58" s="143"/>
      <c r="Q58" s="144" t="str">
        <f t="shared" si="46"/>
        <v/>
      </c>
      <c r="R58" s="144" t="str">
        <f t="shared" si="47"/>
        <v/>
      </c>
      <c r="S58" s="144" t="str">
        <f t="shared" si="48"/>
        <v/>
      </c>
      <c r="T58" s="144" t="str">
        <f t="shared" si="49"/>
        <v/>
      </c>
      <c r="U58" s="144" t="str">
        <f t="shared" si="50"/>
        <v/>
      </c>
      <c r="V58" s="144" t="str">
        <f t="shared" si="51"/>
        <v/>
      </c>
      <c r="W58" s="144" t="str">
        <f t="shared" si="52"/>
        <v/>
      </c>
      <c r="X58" s="144" t="str">
        <f t="shared" si="53"/>
        <v/>
      </c>
      <c r="Y58" s="144" t="str">
        <f t="shared" si="54"/>
        <v/>
      </c>
      <c r="Z58" s="144" t="str">
        <f t="shared" si="55"/>
        <v/>
      </c>
      <c r="AA58" s="144" t="str">
        <f t="shared" si="56"/>
        <v/>
      </c>
      <c r="AB58" s="144" t="str">
        <f t="shared" si="57"/>
        <v/>
      </c>
      <c r="AC58" s="144" t="str">
        <f t="shared" si="58"/>
        <v/>
      </c>
      <c r="AD58" s="144" t="str">
        <f t="shared" si="59"/>
        <v/>
      </c>
      <c r="AE58" s="144" t="str">
        <f t="shared" si="60"/>
        <v/>
      </c>
      <c r="AF58" s="144" t="str">
        <f t="shared" si="61"/>
        <v/>
      </c>
      <c r="AG58" s="144" t="str">
        <f t="shared" si="62"/>
        <v/>
      </c>
      <c r="AH58" s="144" t="str">
        <f t="shared" si="63"/>
        <v/>
      </c>
      <c r="AI58" s="144" t="str">
        <f t="shared" si="64"/>
        <v/>
      </c>
      <c r="AJ58" s="144" t="str">
        <f t="shared" si="65"/>
        <v/>
      </c>
      <c r="AK58" s="145"/>
      <c r="AL58" s="141"/>
      <c r="AM58" s="143"/>
      <c r="AN58" s="143"/>
      <c r="AO58" s="143"/>
      <c r="AP58" s="143"/>
      <c r="AQ58" s="156"/>
      <c r="AR58" s="145"/>
      <c r="AS58" s="157"/>
      <c r="AT58" s="160"/>
      <c r="AU58" s="117" t="str">
        <f t="shared" si="66"/>
        <v/>
      </c>
      <c r="AV58" s="117" t="str">
        <f t="shared" si="67"/>
        <v/>
      </c>
      <c r="AW58" s="117" t="str">
        <f t="shared" si="68"/>
        <v/>
      </c>
      <c r="AX58" s="117" t="str">
        <f t="shared" si="69"/>
        <v/>
      </c>
      <c r="AY58" s="117" t="str">
        <f t="shared" si="70"/>
        <v/>
      </c>
      <c r="AZ58" s="117" t="str">
        <f t="shared" si="71"/>
        <v/>
      </c>
      <c r="BA58" s="117" t="str">
        <f t="shared" si="72"/>
        <v/>
      </c>
      <c r="BB58" s="117" t="str">
        <f t="shared" si="73"/>
        <v/>
      </c>
      <c r="BC58" s="117" t="str">
        <f t="shared" si="74"/>
        <v/>
      </c>
      <c r="BD58" s="117" t="str">
        <f t="shared" si="75"/>
        <v/>
      </c>
      <c r="BE58" s="117" t="str">
        <f t="shared" si="76"/>
        <v/>
      </c>
      <c r="BF58" s="117" t="str">
        <f t="shared" si="77"/>
        <v/>
      </c>
      <c r="BG58" s="117" t="str">
        <f t="shared" si="78"/>
        <v/>
      </c>
      <c r="BH58" s="117" t="str">
        <f t="shared" si="79"/>
        <v/>
      </c>
      <c r="BI58" s="116" t="str">
        <f t="shared" si="80"/>
        <v/>
      </c>
      <c r="BJ58" s="116" t="str">
        <f t="shared" si="81"/>
        <v/>
      </c>
      <c r="BK58" s="116" t="str">
        <f t="shared" si="82"/>
        <v/>
      </c>
      <c r="BL58" s="116" t="str">
        <f t="shared" si="83"/>
        <v/>
      </c>
      <c r="BM58" s="116"/>
      <c r="BN58" s="116"/>
      <c r="BO58" s="116"/>
      <c r="BP58" s="116"/>
    </row>
    <row r="59" spans="1:68" customFormat="1" ht="16.5">
      <c r="A59" s="151"/>
      <c r="B59" s="134"/>
      <c r="C59" s="152" t="str">
        <f>IF(B59&lt;&gt;"",VLOOKUP(B59,附表五!$B$2:$C$1024,2,0),"")</f>
        <v/>
      </c>
      <c r="D59" s="153"/>
      <c r="E59" s="134"/>
      <c r="F59" s="154" t="str">
        <f>IF(E59&lt;&gt;"",VLOOKUP(E59,附表六!$B$2:$C$325,2,0),"")</f>
        <v/>
      </c>
      <c r="G59" s="155"/>
      <c r="H59" s="134"/>
      <c r="I59" s="139" t="str">
        <f>IF(H59&lt;&gt;"",VLOOKUP(H59,附表七!$B:$C,2,0),"")</f>
        <v/>
      </c>
      <c r="J59" s="145"/>
      <c r="K59" s="141"/>
      <c r="L59" s="142" t="str">
        <f t="shared" si="42"/>
        <v/>
      </c>
      <c r="M59" s="142" t="str">
        <f t="shared" si="43"/>
        <v/>
      </c>
      <c r="N59" s="142" t="str">
        <f t="shared" si="44"/>
        <v/>
      </c>
      <c r="O59" s="142" t="str">
        <f t="shared" si="45"/>
        <v/>
      </c>
      <c r="P59" s="143"/>
      <c r="Q59" s="144" t="str">
        <f t="shared" si="46"/>
        <v/>
      </c>
      <c r="R59" s="144" t="str">
        <f t="shared" si="47"/>
        <v/>
      </c>
      <c r="S59" s="144" t="str">
        <f t="shared" si="48"/>
        <v/>
      </c>
      <c r="T59" s="144" t="str">
        <f t="shared" si="49"/>
        <v/>
      </c>
      <c r="U59" s="144" t="str">
        <f t="shared" si="50"/>
        <v/>
      </c>
      <c r="V59" s="144" t="str">
        <f t="shared" si="51"/>
        <v/>
      </c>
      <c r="W59" s="144" t="str">
        <f t="shared" si="52"/>
        <v/>
      </c>
      <c r="X59" s="144" t="str">
        <f t="shared" si="53"/>
        <v/>
      </c>
      <c r="Y59" s="144" t="str">
        <f t="shared" si="54"/>
        <v/>
      </c>
      <c r="Z59" s="144" t="str">
        <f t="shared" si="55"/>
        <v/>
      </c>
      <c r="AA59" s="144" t="str">
        <f t="shared" si="56"/>
        <v/>
      </c>
      <c r="AB59" s="144" t="str">
        <f t="shared" si="57"/>
        <v/>
      </c>
      <c r="AC59" s="144" t="str">
        <f t="shared" si="58"/>
        <v/>
      </c>
      <c r="AD59" s="144" t="str">
        <f t="shared" si="59"/>
        <v/>
      </c>
      <c r="AE59" s="144" t="str">
        <f t="shared" si="60"/>
        <v/>
      </c>
      <c r="AF59" s="144" t="str">
        <f t="shared" si="61"/>
        <v/>
      </c>
      <c r="AG59" s="144" t="str">
        <f t="shared" si="62"/>
        <v/>
      </c>
      <c r="AH59" s="144" t="str">
        <f t="shared" si="63"/>
        <v/>
      </c>
      <c r="AI59" s="144" t="str">
        <f t="shared" si="64"/>
        <v/>
      </c>
      <c r="AJ59" s="144" t="str">
        <f t="shared" si="65"/>
        <v/>
      </c>
      <c r="AK59" s="145"/>
      <c r="AL59" s="141"/>
      <c r="AM59" s="143"/>
      <c r="AN59" s="143"/>
      <c r="AO59" s="143"/>
      <c r="AP59" s="143"/>
      <c r="AQ59" s="156"/>
      <c r="AR59" s="145"/>
      <c r="AS59" s="157"/>
      <c r="AT59" s="160"/>
      <c r="AU59" s="117" t="str">
        <f t="shared" si="66"/>
        <v/>
      </c>
      <c r="AV59" s="117" t="str">
        <f t="shared" si="67"/>
        <v/>
      </c>
      <c r="AW59" s="117" t="str">
        <f t="shared" si="68"/>
        <v/>
      </c>
      <c r="AX59" s="117" t="str">
        <f t="shared" si="69"/>
        <v/>
      </c>
      <c r="AY59" s="117" t="str">
        <f t="shared" si="70"/>
        <v/>
      </c>
      <c r="AZ59" s="117" t="str">
        <f t="shared" si="71"/>
        <v/>
      </c>
      <c r="BA59" s="117" t="str">
        <f t="shared" si="72"/>
        <v/>
      </c>
      <c r="BB59" s="117" t="str">
        <f t="shared" si="73"/>
        <v/>
      </c>
      <c r="BC59" s="117" t="str">
        <f t="shared" si="74"/>
        <v/>
      </c>
      <c r="BD59" s="117" t="str">
        <f t="shared" si="75"/>
        <v/>
      </c>
      <c r="BE59" s="117" t="str">
        <f t="shared" si="76"/>
        <v/>
      </c>
      <c r="BF59" s="117" t="str">
        <f t="shared" si="77"/>
        <v/>
      </c>
      <c r="BG59" s="117" t="str">
        <f t="shared" si="78"/>
        <v/>
      </c>
      <c r="BH59" s="117" t="str">
        <f t="shared" si="79"/>
        <v/>
      </c>
      <c r="BI59" s="116" t="str">
        <f t="shared" si="80"/>
        <v/>
      </c>
      <c r="BJ59" s="116" t="str">
        <f t="shared" si="81"/>
        <v/>
      </c>
      <c r="BK59" s="116" t="str">
        <f t="shared" si="82"/>
        <v/>
      </c>
      <c r="BL59" s="116" t="str">
        <f t="shared" si="83"/>
        <v/>
      </c>
      <c r="BM59" s="116"/>
      <c r="BN59" s="116"/>
      <c r="BO59" s="116"/>
      <c r="BP59" s="116"/>
    </row>
    <row r="60" spans="1:68" customFormat="1" ht="16.5">
      <c r="A60" s="151"/>
      <c r="B60" s="134"/>
      <c r="C60" s="152" t="str">
        <f>IF(B60&lt;&gt;"",VLOOKUP(B60,附表五!$B$2:$C$1024,2,0),"")</f>
        <v/>
      </c>
      <c r="D60" s="153"/>
      <c r="E60" s="134"/>
      <c r="F60" s="154" t="str">
        <f>IF(E60&lt;&gt;"",VLOOKUP(E60,附表六!$B$2:$C$325,2,0),"")</f>
        <v/>
      </c>
      <c r="G60" s="155"/>
      <c r="H60" s="134"/>
      <c r="I60" s="139" t="str">
        <f>IF(H60&lt;&gt;"",VLOOKUP(H60,附表七!$B:$C,2,0),"")</f>
        <v/>
      </c>
      <c r="J60" s="145"/>
      <c r="K60" s="141"/>
      <c r="L60" s="142" t="str">
        <f t="shared" si="42"/>
        <v/>
      </c>
      <c r="M60" s="142" t="str">
        <f t="shared" si="43"/>
        <v/>
      </c>
      <c r="N60" s="142" t="str">
        <f t="shared" si="44"/>
        <v/>
      </c>
      <c r="O60" s="142" t="str">
        <f t="shared" si="45"/>
        <v/>
      </c>
      <c r="P60" s="143"/>
      <c r="Q60" s="144" t="str">
        <f t="shared" si="46"/>
        <v/>
      </c>
      <c r="R60" s="144" t="str">
        <f t="shared" si="47"/>
        <v/>
      </c>
      <c r="S60" s="144" t="str">
        <f t="shared" si="48"/>
        <v/>
      </c>
      <c r="T60" s="144" t="str">
        <f t="shared" si="49"/>
        <v/>
      </c>
      <c r="U60" s="144" t="str">
        <f t="shared" si="50"/>
        <v/>
      </c>
      <c r="V60" s="144" t="str">
        <f t="shared" si="51"/>
        <v/>
      </c>
      <c r="W60" s="144" t="str">
        <f t="shared" si="52"/>
        <v/>
      </c>
      <c r="X60" s="144" t="str">
        <f t="shared" si="53"/>
        <v/>
      </c>
      <c r="Y60" s="144" t="str">
        <f t="shared" si="54"/>
        <v/>
      </c>
      <c r="Z60" s="144" t="str">
        <f t="shared" si="55"/>
        <v/>
      </c>
      <c r="AA60" s="144" t="str">
        <f t="shared" si="56"/>
        <v/>
      </c>
      <c r="AB60" s="144" t="str">
        <f t="shared" si="57"/>
        <v/>
      </c>
      <c r="AC60" s="144" t="str">
        <f t="shared" si="58"/>
        <v/>
      </c>
      <c r="AD60" s="144" t="str">
        <f t="shared" si="59"/>
        <v/>
      </c>
      <c r="AE60" s="144" t="str">
        <f t="shared" si="60"/>
        <v/>
      </c>
      <c r="AF60" s="144" t="str">
        <f t="shared" si="61"/>
        <v/>
      </c>
      <c r="AG60" s="144" t="str">
        <f t="shared" si="62"/>
        <v/>
      </c>
      <c r="AH60" s="144" t="str">
        <f t="shared" si="63"/>
        <v/>
      </c>
      <c r="AI60" s="144" t="str">
        <f t="shared" si="64"/>
        <v/>
      </c>
      <c r="AJ60" s="144" t="str">
        <f t="shared" si="65"/>
        <v/>
      </c>
      <c r="AK60" s="145"/>
      <c r="AL60" s="141"/>
      <c r="AM60" s="143"/>
      <c r="AN60" s="143"/>
      <c r="AO60" s="143"/>
      <c r="AP60" s="143"/>
      <c r="AQ60" s="156"/>
      <c r="AR60" s="145"/>
      <c r="AS60" s="157"/>
      <c r="AT60" s="160"/>
      <c r="AU60" s="117" t="str">
        <f t="shared" si="66"/>
        <v/>
      </c>
      <c r="AV60" s="117" t="str">
        <f t="shared" si="67"/>
        <v/>
      </c>
      <c r="AW60" s="117" t="str">
        <f t="shared" si="68"/>
        <v/>
      </c>
      <c r="AX60" s="117" t="str">
        <f t="shared" si="69"/>
        <v/>
      </c>
      <c r="AY60" s="117" t="str">
        <f t="shared" si="70"/>
        <v/>
      </c>
      <c r="AZ60" s="117" t="str">
        <f t="shared" si="71"/>
        <v/>
      </c>
      <c r="BA60" s="117" t="str">
        <f t="shared" si="72"/>
        <v/>
      </c>
      <c r="BB60" s="117" t="str">
        <f t="shared" si="73"/>
        <v/>
      </c>
      <c r="BC60" s="117" t="str">
        <f t="shared" si="74"/>
        <v/>
      </c>
      <c r="BD60" s="117" t="str">
        <f t="shared" si="75"/>
        <v/>
      </c>
      <c r="BE60" s="117" t="str">
        <f t="shared" si="76"/>
        <v/>
      </c>
      <c r="BF60" s="117" t="str">
        <f t="shared" si="77"/>
        <v/>
      </c>
      <c r="BG60" s="117" t="str">
        <f t="shared" si="78"/>
        <v/>
      </c>
      <c r="BH60" s="117" t="str">
        <f t="shared" si="79"/>
        <v/>
      </c>
      <c r="BI60" s="116" t="str">
        <f t="shared" si="80"/>
        <v/>
      </c>
      <c r="BJ60" s="116" t="str">
        <f t="shared" si="81"/>
        <v/>
      </c>
      <c r="BK60" s="116" t="str">
        <f t="shared" si="82"/>
        <v/>
      </c>
      <c r="BL60" s="116" t="str">
        <f t="shared" si="83"/>
        <v/>
      </c>
      <c r="BM60" s="116"/>
      <c r="BN60" s="116"/>
      <c r="BO60" s="116"/>
      <c r="BP60" s="116"/>
    </row>
    <row r="61" spans="1:68" customFormat="1" ht="16.5">
      <c r="A61" s="151"/>
      <c r="B61" s="134"/>
      <c r="C61" s="152" t="str">
        <f>IF(B61&lt;&gt;"",VLOOKUP(B61,附表五!$B$2:$C$1024,2,0),"")</f>
        <v/>
      </c>
      <c r="D61" s="153"/>
      <c r="E61" s="134"/>
      <c r="F61" s="154" t="str">
        <f>IF(E61&lt;&gt;"",VLOOKUP(E61,附表六!$B$2:$C$325,2,0),"")</f>
        <v/>
      </c>
      <c r="G61" s="155"/>
      <c r="H61" s="134"/>
      <c r="I61" s="139" t="str">
        <f>IF(H61&lt;&gt;"",VLOOKUP(H61,附表七!$B:$C,2,0),"")</f>
        <v/>
      </c>
      <c r="J61" s="145"/>
      <c r="K61" s="141"/>
      <c r="L61" s="142" t="str">
        <f t="shared" si="42"/>
        <v/>
      </c>
      <c r="M61" s="142" t="str">
        <f t="shared" si="43"/>
        <v/>
      </c>
      <c r="N61" s="142" t="str">
        <f t="shared" si="44"/>
        <v/>
      </c>
      <c r="O61" s="142" t="str">
        <f t="shared" si="45"/>
        <v/>
      </c>
      <c r="P61" s="143"/>
      <c r="Q61" s="144" t="str">
        <f t="shared" si="46"/>
        <v/>
      </c>
      <c r="R61" s="144" t="str">
        <f t="shared" si="47"/>
        <v/>
      </c>
      <c r="S61" s="144" t="str">
        <f t="shared" si="48"/>
        <v/>
      </c>
      <c r="T61" s="144" t="str">
        <f t="shared" si="49"/>
        <v/>
      </c>
      <c r="U61" s="144" t="str">
        <f t="shared" si="50"/>
        <v/>
      </c>
      <c r="V61" s="144" t="str">
        <f t="shared" si="51"/>
        <v/>
      </c>
      <c r="W61" s="144" t="str">
        <f t="shared" si="52"/>
        <v/>
      </c>
      <c r="X61" s="144" t="str">
        <f t="shared" si="53"/>
        <v/>
      </c>
      <c r="Y61" s="144" t="str">
        <f t="shared" si="54"/>
        <v/>
      </c>
      <c r="Z61" s="144" t="str">
        <f t="shared" si="55"/>
        <v/>
      </c>
      <c r="AA61" s="144" t="str">
        <f t="shared" si="56"/>
        <v/>
      </c>
      <c r="AB61" s="144" t="str">
        <f t="shared" si="57"/>
        <v/>
      </c>
      <c r="AC61" s="144" t="str">
        <f t="shared" si="58"/>
        <v/>
      </c>
      <c r="AD61" s="144" t="str">
        <f t="shared" si="59"/>
        <v/>
      </c>
      <c r="AE61" s="144" t="str">
        <f t="shared" si="60"/>
        <v/>
      </c>
      <c r="AF61" s="144" t="str">
        <f t="shared" si="61"/>
        <v/>
      </c>
      <c r="AG61" s="144" t="str">
        <f t="shared" si="62"/>
        <v/>
      </c>
      <c r="AH61" s="144" t="str">
        <f t="shared" si="63"/>
        <v/>
      </c>
      <c r="AI61" s="144" t="str">
        <f t="shared" si="64"/>
        <v/>
      </c>
      <c r="AJ61" s="144" t="str">
        <f t="shared" si="65"/>
        <v/>
      </c>
      <c r="AK61" s="145"/>
      <c r="AL61" s="141"/>
      <c r="AM61" s="143"/>
      <c r="AN61" s="143"/>
      <c r="AO61" s="143"/>
      <c r="AP61" s="143"/>
      <c r="AQ61" s="156"/>
      <c r="AR61" s="145"/>
      <c r="AS61" s="157"/>
      <c r="AT61" s="160"/>
      <c r="AU61" s="117" t="str">
        <f t="shared" si="66"/>
        <v/>
      </c>
      <c r="AV61" s="117" t="str">
        <f t="shared" si="67"/>
        <v/>
      </c>
      <c r="AW61" s="117" t="str">
        <f t="shared" si="68"/>
        <v/>
      </c>
      <c r="AX61" s="117" t="str">
        <f t="shared" si="69"/>
        <v/>
      </c>
      <c r="AY61" s="117" t="str">
        <f t="shared" si="70"/>
        <v/>
      </c>
      <c r="AZ61" s="117" t="str">
        <f t="shared" si="71"/>
        <v/>
      </c>
      <c r="BA61" s="117" t="str">
        <f t="shared" si="72"/>
        <v/>
      </c>
      <c r="BB61" s="117" t="str">
        <f t="shared" si="73"/>
        <v/>
      </c>
      <c r="BC61" s="117" t="str">
        <f t="shared" si="74"/>
        <v/>
      </c>
      <c r="BD61" s="117" t="str">
        <f t="shared" si="75"/>
        <v/>
      </c>
      <c r="BE61" s="117" t="str">
        <f t="shared" si="76"/>
        <v/>
      </c>
      <c r="BF61" s="117" t="str">
        <f t="shared" si="77"/>
        <v/>
      </c>
      <c r="BG61" s="117" t="str">
        <f t="shared" si="78"/>
        <v/>
      </c>
      <c r="BH61" s="117" t="str">
        <f t="shared" si="79"/>
        <v/>
      </c>
      <c r="BI61" s="116" t="str">
        <f t="shared" si="80"/>
        <v/>
      </c>
      <c r="BJ61" s="116" t="str">
        <f t="shared" si="81"/>
        <v/>
      </c>
      <c r="BK61" s="116" t="str">
        <f t="shared" si="82"/>
        <v/>
      </c>
      <c r="BL61" s="116" t="str">
        <f t="shared" si="83"/>
        <v/>
      </c>
      <c r="BM61" s="116"/>
      <c r="BN61" s="116"/>
      <c r="BO61" s="116"/>
      <c r="BP61" s="116"/>
    </row>
    <row r="62" spans="1:68" customFormat="1" ht="16.5">
      <c r="A62" s="151"/>
      <c r="B62" s="134"/>
      <c r="C62" s="152" t="str">
        <f>IF(B62&lt;&gt;"",VLOOKUP(B62,附表五!$B$2:$C$1024,2,0),"")</f>
        <v/>
      </c>
      <c r="D62" s="153"/>
      <c r="E62" s="134"/>
      <c r="F62" s="154" t="str">
        <f>IF(E62&lt;&gt;"",VLOOKUP(E62,附表六!$B$2:$C$325,2,0),"")</f>
        <v/>
      </c>
      <c r="G62" s="155"/>
      <c r="H62" s="134"/>
      <c r="I62" s="139" t="str">
        <f>IF(H62&lt;&gt;"",VLOOKUP(H62,附表七!$B:$C,2,0),"")</f>
        <v/>
      </c>
      <c r="J62" s="145"/>
      <c r="K62" s="141"/>
      <c r="L62" s="142" t="str">
        <f t="shared" si="42"/>
        <v/>
      </c>
      <c r="M62" s="142" t="str">
        <f t="shared" si="43"/>
        <v/>
      </c>
      <c r="N62" s="142" t="str">
        <f t="shared" si="44"/>
        <v/>
      </c>
      <c r="O62" s="142" t="str">
        <f t="shared" si="45"/>
        <v/>
      </c>
      <c r="P62" s="143"/>
      <c r="Q62" s="144" t="str">
        <f t="shared" si="46"/>
        <v/>
      </c>
      <c r="R62" s="144" t="str">
        <f t="shared" si="47"/>
        <v/>
      </c>
      <c r="S62" s="144" t="str">
        <f t="shared" si="48"/>
        <v/>
      </c>
      <c r="T62" s="144" t="str">
        <f t="shared" si="49"/>
        <v/>
      </c>
      <c r="U62" s="144" t="str">
        <f t="shared" si="50"/>
        <v/>
      </c>
      <c r="V62" s="144" t="str">
        <f t="shared" si="51"/>
        <v/>
      </c>
      <c r="W62" s="144" t="str">
        <f t="shared" si="52"/>
        <v/>
      </c>
      <c r="X62" s="144" t="str">
        <f t="shared" si="53"/>
        <v/>
      </c>
      <c r="Y62" s="144" t="str">
        <f t="shared" si="54"/>
        <v/>
      </c>
      <c r="Z62" s="144" t="str">
        <f t="shared" si="55"/>
        <v/>
      </c>
      <c r="AA62" s="144" t="str">
        <f t="shared" si="56"/>
        <v/>
      </c>
      <c r="AB62" s="144" t="str">
        <f t="shared" si="57"/>
        <v/>
      </c>
      <c r="AC62" s="144" t="str">
        <f t="shared" si="58"/>
        <v/>
      </c>
      <c r="AD62" s="144" t="str">
        <f t="shared" si="59"/>
        <v/>
      </c>
      <c r="AE62" s="144" t="str">
        <f t="shared" si="60"/>
        <v/>
      </c>
      <c r="AF62" s="144" t="str">
        <f t="shared" si="61"/>
        <v/>
      </c>
      <c r="AG62" s="144" t="str">
        <f t="shared" si="62"/>
        <v/>
      </c>
      <c r="AH62" s="144" t="str">
        <f t="shared" si="63"/>
        <v/>
      </c>
      <c r="AI62" s="144" t="str">
        <f t="shared" si="64"/>
        <v/>
      </c>
      <c r="AJ62" s="144" t="str">
        <f t="shared" si="65"/>
        <v/>
      </c>
      <c r="AK62" s="145"/>
      <c r="AL62" s="141"/>
      <c r="AM62" s="143"/>
      <c r="AN62" s="143"/>
      <c r="AO62" s="143"/>
      <c r="AP62" s="143"/>
      <c r="AQ62" s="156"/>
      <c r="AR62" s="145"/>
      <c r="AS62" s="157"/>
      <c r="AT62" s="160"/>
      <c r="AU62" s="117" t="str">
        <f t="shared" si="66"/>
        <v/>
      </c>
      <c r="AV62" s="117" t="str">
        <f t="shared" si="67"/>
        <v/>
      </c>
      <c r="AW62" s="117" t="str">
        <f t="shared" si="68"/>
        <v/>
      </c>
      <c r="AX62" s="117" t="str">
        <f t="shared" si="69"/>
        <v/>
      </c>
      <c r="AY62" s="117" t="str">
        <f t="shared" si="70"/>
        <v/>
      </c>
      <c r="AZ62" s="117" t="str">
        <f t="shared" si="71"/>
        <v/>
      </c>
      <c r="BA62" s="117" t="str">
        <f t="shared" si="72"/>
        <v/>
      </c>
      <c r="BB62" s="117" t="str">
        <f t="shared" si="73"/>
        <v/>
      </c>
      <c r="BC62" s="117" t="str">
        <f t="shared" si="74"/>
        <v/>
      </c>
      <c r="BD62" s="117" t="str">
        <f t="shared" si="75"/>
        <v/>
      </c>
      <c r="BE62" s="117" t="str">
        <f t="shared" si="76"/>
        <v/>
      </c>
      <c r="BF62" s="117" t="str">
        <f t="shared" si="77"/>
        <v/>
      </c>
      <c r="BG62" s="117" t="str">
        <f t="shared" si="78"/>
        <v/>
      </c>
      <c r="BH62" s="117" t="str">
        <f t="shared" si="79"/>
        <v/>
      </c>
      <c r="BI62" s="116" t="str">
        <f t="shared" si="80"/>
        <v/>
      </c>
      <c r="BJ62" s="116" t="str">
        <f t="shared" si="81"/>
        <v/>
      </c>
      <c r="BK62" s="116" t="str">
        <f t="shared" si="82"/>
        <v/>
      </c>
      <c r="BL62" s="116" t="str">
        <f t="shared" si="83"/>
        <v/>
      </c>
      <c r="BM62" s="116"/>
      <c r="BN62" s="116"/>
      <c r="BO62" s="116"/>
      <c r="BP62" s="116"/>
    </row>
    <row r="63" spans="1:68" customFormat="1" ht="16.5">
      <c r="A63" s="151"/>
      <c r="B63" s="134"/>
      <c r="C63" s="152" t="str">
        <f>IF(B63&lt;&gt;"",VLOOKUP(B63,附表五!$B$2:$C$1024,2,0),"")</f>
        <v/>
      </c>
      <c r="D63" s="153"/>
      <c r="E63" s="134"/>
      <c r="F63" s="154" t="str">
        <f>IF(E63&lt;&gt;"",VLOOKUP(E63,附表六!$B$2:$C$325,2,0),"")</f>
        <v/>
      </c>
      <c r="G63" s="155"/>
      <c r="H63" s="134"/>
      <c r="I63" s="139" t="str">
        <f>IF(H63&lt;&gt;"",VLOOKUP(H63,附表七!$B:$C,2,0),"")</f>
        <v/>
      </c>
      <c r="J63" s="145"/>
      <c r="K63" s="141"/>
      <c r="L63" s="142" t="str">
        <f t="shared" si="42"/>
        <v/>
      </c>
      <c r="M63" s="142" t="str">
        <f t="shared" si="43"/>
        <v/>
      </c>
      <c r="N63" s="142" t="str">
        <f t="shared" si="44"/>
        <v/>
      </c>
      <c r="O63" s="142" t="str">
        <f t="shared" si="45"/>
        <v/>
      </c>
      <c r="P63" s="143"/>
      <c r="Q63" s="144" t="str">
        <f t="shared" si="46"/>
        <v/>
      </c>
      <c r="R63" s="144" t="str">
        <f t="shared" si="47"/>
        <v/>
      </c>
      <c r="S63" s="144" t="str">
        <f t="shared" si="48"/>
        <v/>
      </c>
      <c r="T63" s="144" t="str">
        <f t="shared" si="49"/>
        <v/>
      </c>
      <c r="U63" s="144" t="str">
        <f t="shared" si="50"/>
        <v/>
      </c>
      <c r="V63" s="144" t="str">
        <f t="shared" si="51"/>
        <v/>
      </c>
      <c r="W63" s="144" t="str">
        <f t="shared" si="52"/>
        <v/>
      </c>
      <c r="X63" s="144" t="str">
        <f t="shared" si="53"/>
        <v/>
      </c>
      <c r="Y63" s="144" t="str">
        <f t="shared" si="54"/>
        <v/>
      </c>
      <c r="Z63" s="144" t="str">
        <f t="shared" si="55"/>
        <v/>
      </c>
      <c r="AA63" s="144" t="str">
        <f t="shared" si="56"/>
        <v/>
      </c>
      <c r="AB63" s="144" t="str">
        <f t="shared" si="57"/>
        <v/>
      </c>
      <c r="AC63" s="144" t="str">
        <f t="shared" si="58"/>
        <v/>
      </c>
      <c r="AD63" s="144" t="str">
        <f t="shared" si="59"/>
        <v/>
      </c>
      <c r="AE63" s="144" t="str">
        <f t="shared" si="60"/>
        <v/>
      </c>
      <c r="AF63" s="144" t="str">
        <f t="shared" si="61"/>
        <v/>
      </c>
      <c r="AG63" s="144" t="str">
        <f t="shared" si="62"/>
        <v/>
      </c>
      <c r="AH63" s="144" t="str">
        <f t="shared" si="63"/>
        <v/>
      </c>
      <c r="AI63" s="144" t="str">
        <f t="shared" si="64"/>
        <v/>
      </c>
      <c r="AJ63" s="144" t="str">
        <f t="shared" si="65"/>
        <v/>
      </c>
      <c r="AK63" s="145"/>
      <c r="AL63" s="141"/>
      <c r="AM63" s="143"/>
      <c r="AN63" s="143"/>
      <c r="AO63" s="143"/>
      <c r="AP63" s="143"/>
      <c r="AQ63" s="156"/>
      <c r="AR63" s="145"/>
      <c r="AS63" s="157"/>
      <c r="AT63" s="160"/>
      <c r="AU63" s="117" t="str">
        <f t="shared" si="66"/>
        <v/>
      </c>
      <c r="AV63" s="117" t="str">
        <f t="shared" si="67"/>
        <v/>
      </c>
      <c r="AW63" s="117" t="str">
        <f t="shared" si="68"/>
        <v/>
      </c>
      <c r="AX63" s="117" t="str">
        <f t="shared" si="69"/>
        <v/>
      </c>
      <c r="AY63" s="117" t="str">
        <f t="shared" si="70"/>
        <v/>
      </c>
      <c r="AZ63" s="117" t="str">
        <f t="shared" si="71"/>
        <v/>
      </c>
      <c r="BA63" s="117" t="str">
        <f t="shared" si="72"/>
        <v/>
      </c>
      <c r="BB63" s="117" t="str">
        <f t="shared" si="73"/>
        <v/>
      </c>
      <c r="BC63" s="117" t="str">
        <f t="shared" si="74"/>
        <v/>
      </c>
      <c r="BD63" s="117" t="str">
        <f t="shared" si="75"/>
        <v/>
      </c>
      <c r="BE63" s="117" t="str">
        <f t="shared" si="76"/>
        <v/>
      </c>
      <c r="BF63" s="117" t="str">
        <f t="shared" si="77"/>
        <v/>
      </c>
      <c r="BG63" s="117" t="str">
        <f t="shared" si="78"/>
        <v/>
      </c>
      <c r="BH63" s="117" t="str">
        <f t="shared" si="79"/>
        <v/>
      </c>
      <c r="BI63" s="116" t="str">
        <f t="shared" si="80"/>
        <v/>
      </c>
      <c r="BJ63" s="116" t="str">
        <f t="shared" si="81"/>
        <v/>
      </c>
      <c r="BK63" s="116" t="str">
        <f t="shared" si="82"/>
        <v/>
      </c>
      <c r="BL63" s="116" t="str">
        <f t="shared" si="83"/>
        <v/>
      </c>
      <c r="BM63" s="116"/>
      <c r="BN63" s="116"/>
      <c r="BO63" s="116"/>
      <c r="BP63" s="116"/>
    </row>
    <row r="64" spans="1:68" customFormat="1" ht="16.5">
      <c r="A64" s="151"/>
      <c r="B64" s="134"/>
      <c r="C64" s="152" t="str">
        <f>IF(B64&lt;&gt;"",VLOOKUP(B64,附表五!$B$2:$C$1024,2,0),"")</f>
        <v/>
      </c>
      <c r="D64" s="153"/>
      <c r="E64" s="134"/>
      <c r="F64" s="154" t="str">
        <f>IF(E64&lt;&gt;"",VLOOKUP(E64,附表六!$B$2:$C$325,2,0),"")</f>
        <v/>
      </c>
      <c r="G64" s="155"/>
      <c r="H64" s="134"/>
      <c r="I64" s="139" t="str">
        <f>IF(H64&lt;&gt;"",VLOOKUP(H64,附表七!$B:$C,2,0),"")</f>
        <v/>
      </c>
      <c r="J64" s="145"/>
      <c r="K64" s="141"/>
      <c r="L64" s="142" t="str">
        <f t="shared" si="42"/>
        <v/>
      </c>
      <c r="M64" s="142" t="str">
        <f t="shared" si="43"/>
        <v/>
      </c>
      <c r="N64" s="142" t="str">
        <f t="shared" si="44"/>
        <v/>
      </c>
      <c r="O64" s="142" t="str">
        <f t="shared" si="45"/>
        <v/>
      </c>
      <c r="P64" s="143"/>
      <c r="Q64" s="144" t="str">
        <f t="shared" si="46"/>
        <v/>
      </c>
      <c r="R64" s="144" t="str">
        <f t="shared" si="47"/>
        <v/>
      </c>
      <c r="S64" s="144" t="str">
        <f t="shared" si="48"/>
        <v/>
      </c>
      <c r="T64" s="144" t="str">
        <f t="shared" si="49"/>
        <v/>
      </c>
      <c r="U64" s="144" t="str">
        <f t="shared" si="50"/>
        <v/>
      </c>
      <c r="V64" s="144" t="str">
        <f t="shared" si="51"/>
        <v/>
      </c>
      <c r="W64" s="144" t="str">
        <f t="shared" si="52"/>
        <v/>
      </c>
      <c r="X64" s="144" t="str">
        <f t="shared" si="53"/>
        <v/>
      </c>
      <c r="Y64" s="144" t="str">
        <f t="shared" si="54"/>
        <v/>
      </c>
      <c r="Z64" s="144" t="str">
        <f t="shared" si="55"/>
        <v/>
      </c>
      <c r="AA64" s="144" t="str">
        <f t="shared" si="56"/>
        <v/>
      </c>
      <c r="AB64" s="144" t="str">
        <f t="shared" si="57"/>
        <v/>
      </c>
      <c r="AC64" s="144" t="str">
        <f t="shared" si="58"/>
        <v/>
      </c>
      <c r="AD64" s="144" t="str">
        <f t="shared" si="59"/>
        <v/>
      </c>
      <c r="AE64" s="144" t="str">
        <f t="shared" si="60"/>
        <v/>
      </c>
      <c r="AF64" s="144" t="str">
        <f t="shared" si="61"/>
        <v/>
      </c>
      <c r="AG64" s="144" t="str">
        <f t="shared" si="62"/>
        <v/>
      </c>
      <c r="AH64" s="144" t="str">
        <f t="shared" si="63"/>
        <v/>
      </c>
      <c r="AI64" s="144" t="str">
        <f t="shared" si="64"/>
        <v/>
      </c>
      <c r="AJ64" s="144" t="str">
        <f t="shared" si="65"/>
        <v/>
      </c>
      <c r="AK64" s="145"/>
      <c r="AL64" s="141"/>
      <c r="AM64" s="143"/>
      <c r="AN64" s="143"/>
      <c r="AO64" s="143"/>
      <c r="AP64" s="143"/>
      <c r="AQ64" s="156"/>
      <c r="AR64" s="145"/>
      <c r="AS64" s="157"/>
      <c r="AT64" s="160"/>
      <c r="AU64" s="117" t="str">
        <f t="shared" si="66"/>
        <v/>
      </c>
      <c r="AV64" s="117" t="str">
        <f t="shared" si="67"/>
        <v/>
      </c>
      <c r="AW64" s="117" t="str">
        <f t="shared" si="68"/>
        <v/>
      </c>
      <c r="AX64" s="117" t="str">
        <f t="shared" si="69"/>
        <v/>
      </c>
      <c r="AY64" s="117" t="str">
        <f t="shared" si="70"/>
        <v/>
      </c>
      <c r="AZ64" s="117" t="str">
        <f t="shared" si="71"/>
        <v/>
      </c>
      <c r="BA64" s="117" t="str">
        <f t="shared" si="72"/>
        <v/>
      </c>
      <c r="BB64" s="117" t="str">
        <f t="shared" si="73"/>
        <v/>
      </c>
      <c r="BC64" s="117" t="str">
        <f t="shared" si="74"/>
        <v/>
      </c>
      <c r="BD64" s="117" t="str">
        <f t="shared" si="75"/>
        <v/>
      </c>
      <c r="BE64" s="117" t="str">
        <f t="shared" si="76"/>
        <v/>
      </c>
      <c r="BF64" s="117" t="str">
        <f t="shared" si="77"/>
        <v/>
      </c>
      <c r="BG64" s="117" t="str">
        <f t="shared" si="78"/>
        <v/>
      </c>
      <c r="BH64" s="117" t="str">
        <f t="shared" si="79"/>
        <v/>
      </c>
      <c r="BI64" s="116" t="str">
        <f t="shared" si="80"/>
        <v/>
      </c>
      <c r="BJ64" s="116" t="str">
        <f t="shared" si="81"/>
        <v/>
      </c>
      <c r="BK64" s="116" t="str">
        <f t="shared" si="82"/>
        <v/>
      </c>
      <c r="BL64" s="116" t="str">
        <f t="shared" si="83"/>
        <v/>
      </c>
      <c r="BM64" s="116"/>
      <c r="BN64" s="116"/>
      <c r="BO64" s="116"/>
      <c r="BP64" s="116"/>
    </row>
    <row r="65" spans="1:68" customFormat="1" ht="16.5">
      <c r="A65" s="151"/>
      <c r="B65" s="134"/>
      <c r="C65" s="152" t="str">
        <f>IF(B65&lt;&gt;"",VLOOKUP(B65,附表五!$B$2:$C$1024,2,0),"")</f>
        <v/>
      </c>
      <c r="D65" s="153"/>
      <c r="E65" s="134"/>
      <c r="F65" s="154" t="str">
        <f>IF(E65&lt;&gt;"",VLOOKUP(E65,附表六!$B$2:$C$325,2,0),"")</f>
        <v/>
      </c>
      <c r="G65" s="155"/>
      <c r="H65" s="134"/>
      <c r="I65" s="139" t="str">
        <f>IF(H65&lt;&gt;"",VLOOKUP(H65,附表七!$B:$C,2,0),"")</f>
        <v/>
      </c>
      <c r="J65" s="145"/>
      <c r="K65" s="141"/>
      <c r="L65" s="142" t="str">
        <f t="shared" si="42"/>
        <v/>
      </c>
      <c r="M65" s="142" t="str">
        <f t="shared" si="43"/>
        <v/>
      </c>
      <c r="N65" s="142" t="str">
        <f t="shared" si="44"/>
        <v/>
      </c>
      <c r="O65" s="142" t="str">
        <f t="shared" si="45"/>
        <v/>
      </c>
      <c r="P65" s="143"/>
      <c r="Q65" s="144" t="str">
        <f t="shared" si="46"/>
        <v/>
      </c>
      <c r="R65" s="144" t="str">
        <f t="shared" si="47"/>
        <v/>
      </c>
      <c r="S65" s="144" t="str">
        <f t="shared" si="48"/>
        <v/>
      </c>
      <c r="T65" s="144" t="str">
        <f t="shared" si="49"/>
        <v/>
      </c>
      <c r="U65" s="144" t="str">
        <f t="shared" si="50"/>
        <v/>
      </c>
      <c r="V65" s="144" t="str">
        <f t="shared" si="51"/>
        <v/>
      </c>
      <c r="W65" s="144" t="str">
        <f t="shared" si="52"/>
        <v/>
      </c>
      <c r="X65" s="144" t="str">
        <f t="shared" si="53"/>
        <v/>
      </c>
      <c r="Y65" s="144" t="str">
        <f t="shared" si="54"/>
        <v/>
      </c>
      <c r="Z65" s="144" t="str">
        <f t="shared" si="55"/>
        <v/>
      </c>
      <c r="AA65" s="144" t="str">
        <f t="shared" si="56"/>
        <v/>
      </c>
      <c r="AB65" s="144" t="str">
        <f t="shared" si="57"/>
        <v/>
      </c>
      <c r="AC65" s="144" t="str">
        <f t="shared" si="58"/>
        <v/>
      </c>
      <c r="AD65" s="144" t="str">
        <f t="shared" si="59"/>
        <v/>
      </c>
      <c r="AE65" s="144" t="str">
        <f t="shared" si="60"/>
        <v/>
      </c>
      <c r="AF65" s="144" t="str">
        <f t="shared" si="61"/>
        <v/>
      </c>
      <c r="AG65" s="144" t="str">
        <f t="shared" si="62"/>
        <v/>
      </c>
      <c r="AH65" s="144" t="str">
        <f t="shared" si="63"/>
        <v/>
      </c>
      <c r="AI65" s="144" t="str">
        <f t="shared" si="64"/>
        <v/>
      </c>
      <c r="AJ65" s="144" t="str">
        <f t="shared" si="65"/>
        <v/>
      </c>
      <c r="AK65" s="145"/>
      <c r="AL65" s="141"/>
      <c r="AM65" s="143"/>
      <c r="AN65" s="143"/>
      <c r="AO65" s="143"/>
      <c r="AP65" s="143"/>
      <c r="AQ65" s="156"/>
      <c r="AR65" s="145"/>
      <c r="AS65" s="157"/>
      <c r="AT65" s="160"/>
      <c r="AU65" s="117" t="str">
        <f t="shared" si="66"/>
        <v/>
      </c>
      <c r="AV65" s="117" t="str">
        <f t="shared" si="67"/>
        <v/>
      </c>
      <c r="AW65" s="117" t="str">
        <f t="shared" si="68"/>
        <v/>
      </c>
      <c r="AX65" s="117" t="str">
        <f t="shared" si="69"/>
        <v/>
      </c>
      <c r="AY65" s="117" t="str">
        <f t="shared" si="70"/>
        <v/>
      </c>
      <c r="AZ65" s="117" t="str">
        <f t="shared" si="71"/>
        <v/>
      </c>
      <c r="BA65" s="117" t="str">
        <f t="shared" si="72"/>
        <v/>
      </c>
      <c r="BB65" s="117" t="str">
        <f t="shared" si="73"/>
        <v/>
      </c>
      <c r="BC65" s="117" t="str">
        <f t="shared" si="74"/>
        <v/>
      </c>
      <c r="BD65" s="117" t="str">
        <f t="shared" si="75"/>
        <v/>
      </c>
      <c r="BE65" s="117" t="str">
        <f t="shared" si="76"/>
        <v/>
      </c>
      <c r="BF65" s="117" t="str">
        <f t="shared" si="77"/>
        <v/>
      </c>
      <c r="BG65" s="117" t="str">
        <f t="shared" si="78"/>
        <v/>
      </c>
      <c r="BH65" s="117" t="str">
        <f t="shared" si="79"/>
        <v/>
      </c>
      <c r="BI65" s="116" t="str">
        <f t="shared" si="80"/>
        <v/>
      </c>
      <c r="BJ65" s="116" t="str">
        <f t="shared" si="81"/>
        <v/>
      </c>
      <c r="BK65" s="116" t="str">
        <f t="shared" si="82"/>
        <v/>
      </c>
      <c r="BL65" s="116" t="str">
        <f t="shared" si="83"/>
        <v/>
      </c>
      <c r="BM65" s="116"/>
      <c r="BN65" s="116"/>
      <c r="BO65" s="116"/>
      <c r="BP65" s="116"/>
    </row>
    <row r="66" spans="1:68" customFormat="1" ht="16.5">
      <c r="A66" s="151"/>
      <c r="B66" s="134"/>
      <c r="C66" s="152" t="str">
        <f>IF(B66&lt;&gt;"",VLOOKUP(B66,附表五!$B$2:$C$1024,2,0),"")</f>
        <v/>
      </c>
      <c r="D66" s="153"/>
      <c r="E66" s="134"/>
      <c r="F66" s="154" t="str">
        <f>IF(E66&lt;&gt;"",VLOOKUP(E66,附表六!$B$2:$C$325,2,0),"")</f>
        <v/>
      </c>
      <c r="G66" s="155"/>
      <c r="H66" s="134"/>
      <c r="I66" s="139" t="str">
        <f>IF(H66&lt;&gt;"",VLOOKUP(H66,附表七!$B:$C,2,0),"")</f>
        <v/>
      </c>
      <c r="J66" s="145"/>
      <c r="K66" s="141"/>
      <c r="L66" s="142" t="str">
        <f t="shared" si="42"/>
        <v/>
      </c>
      <c r="M66" s="142" t="str">
        <f t="shared" si="43"/>
        <v/>
      </c>
      <c r="N66" s="142" t="str">
        <f t="shared" si="44"/>
        <v/>
      </c>
      <c r="O66" s="142" t="str">
        <f t="shared" si="45"/>
        <v/>
      </c>
      <c r="P66" s="143"/>
      <c r="Q66" s="144" t="str">
        <f t="shared" si="46"/>
        <v/>
      </c>
      <c r="R66" s="144" t="str">
        <f t="shared" si="47"/>
        <v/>
      </c>
      <c r="S66" s="144" t="str">
        <f t="shared" si="48"/>
        <v/>
      </c>
      <c r="T66" s="144" t="str">
        <f t="shared" si="49"/>
        <v/>
      </c>
      <c r="U66" s="144" t="str">
        <f t="shared" si="50"/>
        <v/>
      </c>
      <c r="V66" s="144" t="str">
        <f t="shared" si="51"/>
        <v/>
      </c>
      <c r="W66" s="144" t="str">
        <f t="shared" si="52"/>
        <v/>
      </c>
      <c r="X66" s="144" t="str">
        <f t="shared" si="53"/>
        <v/>
      </c>
      <c r="Y66" s="144" t="str">
        <f t="shared" si="54"/>
        <v/>
      </c>
      <c r="Z66" s="144" t="str">
        <f t="shared" si="55"/>
        <v/>
      </c>
      <c r="AA66" s="144" t="str">
        <f t="shared" si="56"/>
        <v/>
      </c>
      <c r="AB66" s="144" t="str">
        <f t="shared" si="57"/>
        <v/>
      </c>
      <c r="AC66" s="144" t="str">
        <f t="shared" si="58"/>
        <v/>
      </c>
      <c r="AD66" s="144" t="str">
        <f t="shared" si="59"/>
        <v/>
      </c>
      <c r="AE66" s="144" t="str">
        <f t="shared" si="60"/>
        <v/>
      </c>
      <c r="AF66" s="144" t="str">
        <f t="shared" si="61"/>
        <v/>
      </c>
      <c r="AG66" s="144" t="str">
        <f t="shared" si="62"/>
        <v/>
      </c>
      <c r="AH66" s="144" t="str">
        <f t="shared" si="63"/>
        <v/>
      </c>
      <c r="AI66" s="144" t="str">
        <f t="shared" si="64"/>
        <v/>
      </c>
      <c r="AJ66" s="144" t="str">
        <f t="shared" si="65"/>
        <v/>
      </c>
      <c r="AK66" s="145"/>
      <c r="AL66" s="141"/>
      <c r="AM66" s="143"/>
      <c r="AN66" s="143"/>
      <c r="AO66" s="143"/>
      <c r="AP66" s="143"/>
      <c r="AQ66" s="156"/>
      <c r="AR66" s="145"/>
      <c r="AS66" s="157"/>
      <c r="AT66" s="160"/>
      <c r="AU66" s="117" t="str">
        <f t="shared" si="66"/>
        <v/>
      </c>
      <c r="AV66" s="117" t="str">
        <f t="shared" si="67"/>
        <v/>
      </c>
      <c r="AW66" s="117" t="str">
        <f t="shared" si="68"/>
        <v/>
      </c>
      <c r="AX66" s="117" t="str">
        <f t="shared" si="69"/>
        <v/>
      </c>
      <c r="AY66" s="117" t="str">
        <f t="shared" si="70"/>
        <v/>
      </c>
      <c r="AZ66" s="117" t="str">
        <f t="shared" si="71"/>
        <v/>
      </c>
      <c r="BA66" s="117" t="str">
        <f t="shared" si="72"/>
        <v/>
      </c>
      <c r="BB66" s="117" t="str">
        <f t="shared" si="73"/>
        <v/>
      </c>
      <c r="BC66" s="117" t="str">
        <f t="shared" si="74"/>
        <v/>
      </c>
      <c r="BD66" s="117" t="str">
        <f t="shared" si="75"/>
        <v/>
      </c>
      <c r="BE66" s="117" t="str">
        <f t="shared" si="76"/>
        <v/>
      </c>
      <c r="BF66" s="117" t="str">
        <f t="shared" si="77"/>
        <v/>
      </c>
      <c r="BG66" s="117" t="str">
        <f t="shared" si="78"/>
        <v/>
      </c>
      <c r="BH66" s="117" t="str">
        <f t="shared" si="79"/>
        <v/>
      </c>
      <c r="BI66" s="116" t="str">
        <f t="shared" si="80"/>
        <v/>
      </c>
      <c r="BJ66" s="116" t="str">
        <f t="shared" si="81"/>
        <v/>
      </c>
      <c r="BK66" s="116" t="str">
        <f t="shared" si="82"/>
        <v/>
      </c>
      <c r="BL66" s="116" t="str">
        <f t="shared" si="83"/>
        <v/>
      </c>
      <c r="BM66" s="116"/>
      <c r="BN66" s="116"/>
      <c r="BO66" s="116"/>
      <c r="BP66" s="116"/>
    </row>
    <row r="67" spans="1:68" customFormat="1" ht="16.5">
      <c r="A67" s="151"/>
      <c r="B67" s="134"/>
      <c r="C67" s="152" t="str">
        <f>IF(B67&lt;&gt;"",VLOOKUP(B67,附表五!$B$2:$C$1024,2,0),"")</f>
        <v/>
      </c>
      <c r="D67" s="153"/>
      <c r="E67" s="134"/>
      <c r="F67" s="154" t="str">
        <f>IF(E67&lt;&gt;"",VLOOKUP(E67,附表六!$B$2:$C$325,2,0),"")</f>
        <v/>
      </c>
      <c r="G67" s="155"/>
      <c r="H67" s="134"/>
      <c r="I67" s="139" t="str">
        <f>IF(H67&lt;&gt;"",VLOOKUP(H67,附表七!$B:$C,2,0),"")</f>
        <v/>
      </c>
      <c r="J67" s="145"/>
      <c r="K67" s="141"/>
      <c r="L67" s="142" t="str">
        <f t="shared" si="42"/>
        <v/>
      </c>
      <c r="M67" s="142" t="str">
        <f t="shared" si="43"/>
        <v/>
      </c>
      <c r="N67" s="142" t="str">
        <f t="shared" si="44"/>
        <v/>
      </c>
      <c r="O67" s="142" t="str">
        <f t="shared" si="45"/>
        <v/>
      </c>
      <c r="P67" s="143"/>
      <c r="Q67" s="144" t="str">
        <f t="shared" si="46"/>
        <v/>
      </c>
      <c r="R67" s="144" t="str">
        <f t="shared" si="47"/>
        <v/>
      </c>
      <c r="S67" s="144" t="str">
        <f t="shared" si="48"/>
        <v/>
      </c>
      <c r="T67" s="144" t="str">
        <f t="shared" si="49"/>
        <v/>
      </c>
      <c r="U67" s="144" t="str">
        <f t="shared" si="50"/>
        <v/>
      </c>
      <c r="V67" s="144" t="str">
        <f t="shared" si="51"/>
        <v/>
      </c>
      <c r="W67" s="144" t="str">
        <f t="shared" si="52"/>
        <v/>
      </c>
      <c r="X67" s="144" t="str">
        <f t="shared" si="53"/>
        <v/>
      </c>
      <c r="Y67" s="144" t="str">
        <f t="shared" si="54"/>
        <v/>
      </c>
      <c r="Z67" s="144" t="str">
        <f t="shared" si="55"/>
        <v/>
      </c>
      <c r="AA67" s="144" t="str">
        <f t="shared" si="56"/>
        <v/>
      </c>
      <c r="AB67" s="144" t="str">
        <f t="shared" si="57"/>
        <v/>
      </c>
      <c r="AC67" s="144" t="str">
        <f t="shared" si="58"/>
        <v/>
      </c>
      <c r="AD67" s="144" t="str">
        <f t="shared" si="59"/>
        <v/>
      </c>
      <c r="AE67" s="144" t="str">
        <f t="shared" si="60"/>
        <v/>
      </c>
      <c r="AF67" s="144" t="str">
        <f t="shared" si="61"/>
        <v/>
      </c>
      <c r="AG67" s="144" t="str">
        <f t="shared" si="62"/>
        <v/>
      </c>
      <c r="AH67" s="144" t="str">
        <f t="shared" si="63"/>
        <v/>
      </c>
      <c r="AI67" s="144" t="str">
        <f t="shared" si="64"/>
        <v/>
      </c>
      <c r="AJ67" s="144" t="str">
        <f t="shared" si="65"/>
        <v/>
      </c>
      <c r="AK67" s="145"/>
      <c r="AL67" s="141"/>
      <c r="AM67" s="143"/>
      <c r="AN67" s="143"/>
      <c r="AO67" s="143"/>
      <c r="AP67" s="143"/>
      <c r="AQ67" s="156"/>
      <c r="AR67" s="145"/>
      <c r="AS67" s="157"/>
      <c r="AT67" s="160"/>
      <c r="AU67" s="117" t="str">
        <f t="shared" si="66"/>
        <v/>
      </c>
      <c r="AV67" s="117" t="str">
        <f t="shared" si="67"/>
        <v/>
      </c>
      <c r="AW67" s="117" t="str">
        <f t="shared" si="68"/>
        <v/>
      </c>
      <c r="AX67" s="117" t="str">
        <f t="shared" si="69"/>
        <v/>
      </c>
      <c r="AY67" s="117" t="str">
        <f t="shared" si="70"/>
        <v/>
      </c>
      <c r="AZ67" s="117" t="str">
        <f t="shared" si="71"/>
        <v/>
      </c>
      <c r="BA67" s="117" t="str">
        <f t="shared" si="72"/>
        <v/>
      </c>
      <c r="BB67" s="117" t="str">
        <f t="shared" si="73"/>
        <v/>
      </c>
      <c r="BC67" s="117" t="str">
        <f t="shared" si="74"/>
        <v/>
      </c>
      <c r="BD67" s="117" t="str">
        <f t="shared" si="75"/>
        <v/>
      </c>
      <c r="BE67" s="117" t="str">
        <f t="shared" si="76"/>
        <v/>
      </c>
      <c r="BF67" s="117" t="str">
        <f t="shared" si="77"/>
        <v/>
      </c>
      <c r="BG67" s="117" t="str">
        <f t="shared" si="78"/>
        <v/>
      </c>
      <c r="BH67" s="117" t="str">
        <f t="shared" si="79"/>
        <v/>
      </c>
      <c r="BI67" s="116" t="str">
        <f t="shared" si="80"/>
        <v/>
      </c>
      <c r="BJ67" s="116" t="str">
        <f t="shared" si="81"/>
        <v/>
      </c>
      <c r="BK67" s="116" t="str">
        <f t="shared" si="82"/>
        <v/>
      </c>
      <c r="BL67" s="116" t="str">
        <f t="shared" si="83"/>
        <v/>
      </c>
      <c r="BM67" s="116"/>
      <c r="BN67" s="116"/>
      <c r="BO67" s="116"/>
      <c r="BP67" s="116"/>
    </row>
    <row r="68" spans="1:68" customFormat="1" ht="16.5">
      <c r="A68" s="151"/>
      <c r="B68" s="134"/>
      <c r="C68" s="152" t="str">
        <f>IF(B68&lt;&gt;"",VLOOKUP(B68,附表五!$B$2:$C$1024,2,0),"")</f>
        <v/>
      </c>
      <c r="D68" s="153"/>
      <c r="E68" s="134"/>
      <c r="F68" s="154" t="str">
        <f>IF(E68&lt;&gt;"",VLOOKUP(E68,附表六!$B$2:$C$325,2,0),"")</f>
        <v/>
      </c>
      <c r="G68" s="155"/>
      <c r="H68" s="134"/>
      <c r="I68" s="139" t="str">
        <f>IF(H68&lt;&gt;"",VLOOKUP(H68,附表七!$B:$C,2,0),"")</f>
        <v/>
      </c>
      <c r="J68" s="145"/>
      <c r="K68" s="141"/>
      <c r="L68" s="142" t="str">
        <f t="shared" ref="L68:L99" si="84">IF(K68&lt;&gt;"",IF($K68="範疇2","外購電力","固定 (E)"),"")</f>
        <v/>
      </c>
      <c r="M68" s="142" t="str">
        <f t="shared" ref="M68:M99" si="85">IF(K68&lt;&gt;"",IF($K68="範疇2","外購蒸汽","製程 (P)"),"")</f>
        <v/>
      </c>
      <c r="N68" s="142" t="str">
        <f t="shared" ref="N68:N99" si="86">IF(K68&lt;&gt;"",IF($K68="範疇2","","移動 (T)"),"")</f>
        <v/>
      </c>
      <c r="O68" s="142" t="str">
        <f t="shared" ref="O68:O99" si="87">IF(K68&lt;&gt;"",IF($K68="範疇2","","逸散 (F)"),"")</f>
        <v/>
      </c>
      <c r="P68" s="143"/>
      <c r="Q68" s="144" t="str">
        <f t="shared" ref="Q68:Q99" si="88">IF($P68&lt;&gt;"",IF($P68="外購電力","併網",IF($P68="製程 (P)","水泥製程",IF($P68="逸散 (F)","廢棄物排放源",""))),"")</f>
        <v/>
      </c>
      <c r="R68" s="144" t="str">
        <f t="shared" ref="R68:R99" si="89">IF($P68&lt;&gt;"",IF($P68="外購電力","離網",IF($P68="製程 (P)","鋼鐵製程-使用造渣劑",IF($P68="逸散 (F)","廢水排放源",""))),"")</f>
        <v/>
      </c>
      <c r="S68" s="144" t="str">
        <f t="shared" ref="S68:S99" si="90">IF($P68&lt;&gt;"",IF($P68="製程 (P)","鋼鐵製程-使用添加劑",IF($P68="逸散 (F)","廢棄污泥排放源","")),"")</f>
        <v/>
      </c>
      <c r="T68" s="144" t="str">
        <f t="shared" ref="T68:T99" si="91">IF($P68&lt;&gt;"",IF($P68="製程 (P)","鋼鐵製程-金屬進料",IF($P68="逸散 (F)","溶劑、噴霧劑及冷媒排放源","")),"")</f>
        <v/>
      </c>
      <c r="U68" s="144" t="str">
        <f t="shared" ref="U68:U99" si="92">IF($P68&lt;&gt;"",IF($P68="製程 (P)","鋼鐵製程-外售含碳產品(已知CO2排放係數",IF($P68="逸散 (F)","VOCs未經燃燒且含CH4","")),"")</f>
        <v/>
      </c>
      <c r="V68" s="144" t="str">
        <f t="shared" ref="V68:V99" si="93">IF($P68&lt;&gt;"",IF($P68="製程 (P)","鋼鐵製程-使用添加劑(預焙陽極炭塊與煤碳電極",IF($P68="逸散 (F)","已知VOCs濃度","")),"")</f>
        <v/>
      </c>
      <c r="W68" s="144" t="str">
        <f t="shared" ref="W68:W99" si="94">IF($P68&lt;&gt;"",IF($P68="製程 (P)","鋼鐵製程--外售含碳產品(已知含碳率)",IF($P68="逸散 (F)","未知VOCs濃度已知CO2排放係數","")),"")</f>
        <v/>
      </c>
      <c r="X68" s="144" t="str">
        <f t="shared" ref="X68:X99" si="95">IF($P68&lt;&gt;"",IF($P68="製程 (P)","半導體光電製程",IF($P68="逸散 (F)","化糞池排放源","")),"")</f>
        <v/>
      </c>
      <c r="Y68" s="144" t="str">
        <f t="shared" ref="Y68:Y99" si="96">IF($P68&lt;&gt;"",IF($P68="製程 (P)","石灰製程",IF($P68="逸散 (F)","其他","")),"")</f>
        <v/>
      </c>
      <c r="Z68" s="144" t="str">
        <f t="shared" ref="Z68:Z99" si="97">IF($P68&lt;&gt;"",IF($P68="製程 (P)","碳酸鈉製程-碳酸鈉製造",""),"")</f>
        <v/>
      </c>
      <c r="AA68" s="144" t="str">
        <f t="shared" ref="AA68:AA99" si="98">IF($P68&lt;&gt;"",IF($P68="製程 (P)","碳酸鈉製程-碳酸鈉使用",""),"")</f>
        <v/>
      </c>
      <c r="AB68" s="144" t="str">
        <f t="shared" ref="AB68:AB99" si="99">IF($P68&lt;&gt;"",IF($P68="製程 (P)","碳化物鈉製程-碳化矽製造",""),"")</f>
        <v/>
      </c>
      <c r="AC68" s="144" t="str">
        <f t="shared" ref="AC68:AC99" si="100">IF($P68&lt;&gt;"",IF($P68="製程 (P)","碳化物鈉製程-碳化鈣製造",""),"")</f>
        <v/>
      </c>
      <c r="AD68" s="144" t="str">
        <f t="shared" ref="AD68:AD99" si="101">IF($P68&lt;&gt;"",IF($P68="製程 (P)","碳化物鈉製程-碳化鈣使用",""),"")</f>
        <v/>
      </c>
      <c r="AE68" s="144" t="str">
        <f t="shared" ref="AE68:AE99" si="102">IF($P68&lt;&gt;"",IF($P68="製程 (P)","碳酸製程",""),"")</f>
        <v/>
      </c>
      <c r="AF68" s="144" t="str">
        <f t="shared" ref="AF68:AF99" si="103">IF($P68&lt;&gt;"",IF($P68="製程 (P)","已二酸製程",""),"")</f>
        <v/>
      </c>
      <c r="AG68" s="144" t="str">
        <f t="shared" ref="AG68:AG99" si="104">IF($P68&lt;&gt;"",IF($P68="製程 (P)","二氟一氯甲烷",""),"")</f>
        <v/>
      </c>
      <c r="AH68" s="144" t="str">
        <f t="shared" ref="AH68:AH99" si="105">IF($P68&lt;&gt;"",IF($P68="製程 (P)","乙炔-焊接維修製程",""),"")</f>
        <v/>
      </c>
      <c r="AI68" s="144" t="str">
        <f t="shared" ref="AI68:AI99" si="106">IF($P68&lt;&gt;"",IF($P68="製程 (P)","濕式排煙脫硫-石灰石製程",""),"")</f>
        <v/>
      </c>
      <c r="AJ68" s="144" t="str">
        <f t="shared" ref="AJ68:AJ99" si="107">IF($P68&lt;&gt;"",IF($P68="製程 (P)","其他",""),"")</f>
        <v/>
      </c>
      <c r="AK68" s="145"/>
      <c r="AL68" s="141"/>
      <c r="AM68" s="143"/>
      <c r="AN68" s="143"/>
      <c r="AO68" s="143"/>
      <c r="AP68" s="143"/>
      <c r="AQ68" s="156"/>
      <c r="AR68" s="145"/>
      <c r="AS68" s="157"/>
      <c r="AT68" s="160"/>
      <c r="AU68" s="117" t="str">
        <f t="shared" ref="AU68:AU99" si="108">IF(AL68&lt;&gt;"",AL$3,"")</f>
        <v/>
      </c>
      <c r="AV68" s="117" t="str">
        <f t="shared" ref="AV68:AV99" si="109">IF(AM68&lt;&gt;"",AM$3,"")</f>
        <v/>
      </c>
      <c r="AW68" s="117" t="str">
        <f t="shared" ref="AW68:AW99" si="110">IF(AN68&lt;&gt;"",AN$3,"")</f>
        <v/>
      </c>
      <c r="AX68" s="117" t="str">
        <f t="shared" ref="AX68:AX99" si="111">IF(AO68&lt;&gt;"",AO$3,"")</f>
        <v/>
      </c>
      <c r="AY68" s="117" t="str">
        <f t="shared" ref="AY68:AY99" si="112">IF(AP68&lt;&gt;"",AP$3,"")</f>
        <v/>
      </c>
      <c r="AZ68" s="117" t="str">
        <f t="shared" ref="AZ68:AZ99" si="113">IF(AQ68&lt;&gt;"",AQ$3,"")</f>
        <v/>
      </c>
      <c r="BA68" s="117" t="str">
        <f t="shared" ref="BA68:BA99" si="114">IF(AR68&lt;&gt;"",AR$3,"")</f>
        <v/>
      </c>
      <c r="BB68" s="117" t="str">
        <f t="shared" ref="BB68:BB99" si="115">IF(AL68&lt;&gt;"","a","")</f>
        <v/>
      </c>
      <c r="BC68" s="117" t="str">
        <f t="shared" ref="BC68:BC99" si="116">IF(AM68&lt;&gt;"","b","")</f>
        <v/>
      </c>
      <c r="BD68" s="117" t="str">
        <f t="shared" ref="BD68:BD99" si="117">IF(AN68&lt;&gt;"","c","")</f>
        <v/>
      </c>
      <c r="BE68" s="117" t="str">
        <f t="shared" ref="BE68:BE99" si="118">IF(AO68&lt;&gt;"","d","")</f>
        <v/>
      </c>
      <c r="BF68" s="117" t="str">
        <f t="shared" ref="BF68:BF99" si="119">IF(AP68&lt;&gt;"","e","")</f>
        <v/>
      </c>
      <c r="BG68" s="117" t="str">
        <f t="shared" ref="BG68:BG99" si="120">IF(AQ68&lt;&gt;"","f","")</f>
        <v/>
      </c>
      <c r="BH68" s="117" t="str">
        <f t="shared" ref="BH68:BH99" si="121">IF(AR68&lt;&gt;"","g","")</f>
        <v/>
      </c>
      <c r="BI68" s="116" t="str">
        <f t="shared" ref="BI68:BI99" si="122">BB68&amp;BC68&amp;BD68&amp;BE68&amp;BF68&amp;BG68&amp;BH68</f>
        <v/>
      </c>
      <c r="BJ68" s="116" t="str">
        <f t="shared" ref="BJ68:BJ99" si="123">IF(BI68="","",VLOOKUP($BI68,$BM$2:$BP$57,2,0))</f>
        <v/>
      </c>
      <c r="BK68" s="116" t="str">
        <f t="shared" ref="BK68:BK99" si="124">IF(BI68="","",VLOOKUP($BI68,$BM$2:$BP$57,3,0))</f>
        <v/>
      </c>
      <c r="BL68" s="116" t="str">
        <f t="shared" ref="BL68:BL99" si="125">IF(BI68="","",VLOOKUP($BI68,$BM$2:$BP$57,4,0))</f>
        <v/>
      </c>
      <c r="BM68" s="116"/>
      <c r="BN68" s="116"/>
      <c r="BO68" s="116"/>
      <c r="BP68" s="116"/>
    </row>
    <row r="69" spans="1:68" customFormat="1" ht="16.5">
      <c r="A69" s="151"/>
      <c r="B69" s="134"/>
      <c r="C69" s="152" t="str">
        <f>IF(B69&lt;&gt;"",VLOOKUP(B69,附表五!$B$2:$C$1024,2,0),"")</f>
        <v/>
      </c>
      <c r="D69" s="153"/>
      <c r="E69" s="134"/>
      <c r="F69" s="154" t="str">
        <f>IF(E69&lt;&gt;"",VLOOKUP(E69,附表六!$B$2:$C$325,2,0),"")</f>
        <v/>
      </c>
      <c r="G69" s="155"/>
      <c r="H69" s="134"/>
      <c r="I69" s="139" t="str">
        <f>IF(H69&lt;&gt;"",VLOOKUP(H69,附表七!$B:$C,2,0),"")</f>
        <v/>
      </c>
      <c r="J69" s="145"/>
      <c r="K69" s="141"/>
      <c r="L69" s="142" t="str">
        <f t="shared" si="84"/>
        <v/>
      </c>
      <c r="M69" s="142" t="str">
        <f t="shared" si="85"/>
        <v/>
      </c>
      <c r="N69" s="142" t="str">
        <f t="shared" si="86"/>
        <v/>
      </c>
      <c r="O69" s="142" t="str">
        <f t="shared" si="87"/>
        <v/>
      </c>
      <c r="P69" s="143"/>
      <c r="Q69" s="144" t="str">
        <f t="shared" si="88"/>
        <v/>
      </c>
      <c r="R69" s="144" t="str">
        <f t="shared" si="89"/>
        <v/>
      </c>
      <c r="S69" s="144" t="str">
        <f t="shared" si="90"/>
        <v/>
      </c>
      <c r="T69" s="144" t="str">
        <f t="shared" si="91"/>
        <v/>
      </c>
      <c r="U69" s="144" t="str">
        <f t="shared" si="92"/>
        <v/>
      </c>
      <c r="V69" s="144" t="str">
        <f t="shared" si="93"/>
        <v/>
      </c>
      <c r="W69" s="144" t="str">
        <f t="shared" si="94"/>
        <v/>
      </c>
      <c r="X69" s="144" t="str">
        <f t="shared" si="95"/>
        <v/>
      </c>
      <c r="Y69" s="144" t="str">
        <f t="shared" si="96"/>
        <v/>
      </c>
      <c r="Z69" s="144" t="str">
        <f t="shared" si="97"/>
        <v/>
      </c>
      <c r="AA69" s="144" t="str">
        <f t="shared" si="98"/>
        <v/>
      </c>
      <c r="AB69" s="144" t="str">
        <f t="shared" si="99"/>
        <v/>
      </c>
      <c r="AC69" s="144" t="str">
        <f t="shared" si="100"/>
        <v/>
      </c>
      <c r="AD69" s="144" t="str">
        <f t="shared" si="101"/>
        <v/>
      </c>
      <c r="AE69" s="144" t="str">
        <f t="shared" si="102"/>
        <v/>
      </c>
      <c r="AF69" s="144" t="str">
        <f t="shared" si="103"/>
        <v/>
      </c>
      <c r="AG69" s="144" t="str">
        <f t="shared" si="104"/>
        <v/>
      </c>
      <c r="AH69" s="144" t="str">
        <f t="shared" si="105"/>
        <v/>
      </c>
      <c r="AI69" s="144" t="str">
        <f t="shared" si="106"/>
        <v/>
      </c>
      <c r="AJ69" s="144" t="str">
        <f t="shared" si="107"/>
        <v/>
      </c>
      <c r="AK69" s="145"/>
      <c r="AL69" s="141"/>
      <c r="AM69" s="143"/>
      <c r="AN69" s="143"/>
      <c r="AO69" s="143"/>
      <c r="AP69" s="143"/>
      <c r="AQ69" s="156"/>
      <c r="AR69" s="145"/>
      <c r="AS69" s="157"/>
      <c r="AT69" s="160"/>
      <c r="AU69" s="117" t="str">
        <f t="shared" si="108"/>
        <v/>
      </c>
      <c r="AV69" s="117" t="str">
        <f t="shared" si="109"/>
        <v/>
      </c>
      <c r="AW69" s="117" t="str">
        <f t="shared" si="110"/>
        <v/>
      </c>
      <c r="AX69" s="117" t="str">
        <f t="shared" si="111"/>
        <v/>
      </c>
      <c r="AY69" s="117" t="str">
        <f t="shared" si="112"/>
        <v/>
      </c>
      <c r="AZ69" s="117" t="str">
        <f t="shared" si="113"/>
        <v/>
      </c>
      <c r="BA69" s="117" t="str">
        <f t="shared" si="114"/>
        <v/>
      </c>
      <c r="BB69" s="117" t="str">
        <f t="shared" si="115"/>
        <v/>
      </c>
      <c r="BC69" s="117" t="str">
        <f t="shared" si="116"/>
        <v/>
      </c>
      <c r="BD69" s="117" t="str">
        <f t="shared" si="117"/>
        <v/>
      </c>
      <c r="BE69" s="117" t="str">
        <f t="shared" si="118"/>
        <v/>
      </c>
      <c r="BF69" s="117" t="str">
        <f t="shared" si="119"/>
        <v/>
      </c>
      <c r="BG69" s="117" t="str">
        <f t="shared" si="120"/>
        <v/>
      </c>
      <c r="BH69" s="117" t="str">
        <f t="shared" si="121"/>
        <v/>
      </c>
      <c r="BI69" s="116" t="str">
        <f t="shared" si="122"/>
        <v/>
      </c>
      <c r="BJ69" s="116" t="str">
        <f t="shared" si="123"/>
        <v/>
      </c>
      <c r="BK69" s="116" t="str">
        <f t="shared" si="124"/>
        <v/>
      </c>
      <c r="BL69" s="116" t="str">
        <f t="shared" si="125"/>
        <v/>
      </c>
      <c r="BM69" s="116"/>
      <c r="BN69" s="116"/>
      <c r="BO69" s="116"/>
      <c r="BP69" s="116"/>
    </row>
    <row r="70" spans="1:68" customFormat="1" ht="16.5">
      <c r="A70" s="151"/>
      <c r="B70" s="134"/>
      <c r="C70" s="152" t="str">
        <f>IF(B70&lt;&gt;"",VLOOKUP(B70,附表五!$B$2:$C$1024,2,0),"")</f>
        <v/>
      </c>
      <c r="D70" s="153"/>
      <c r="E70" s="134"/>
      <c r="F70" s="154" t="str">
        <f>IF(E70&lt;&gt;"",VLOOKUP(E70,附表六!$B$2:$C$325,2,0),"")</f>
        <v/>
      </c>
      <c r="G70" s="155"/>
      <c r="H70" s="134"/>
      <c r="I70" s="139" t="str">
        <f>IF(H70&lt;&gt;"",VLOOKUP(H70,附表七!$B:$C,2,0),"")</f>
        <v/>
      </c>
      <c r="J70" s="145"/>
      <c r="K70" s="141"/>
      <c r="L70" s="142" t="str">
        <f t="shared" si="84"/>
        <v/>
      </c>
      <c r="M70" s="142" t="str">
        <f t="shared" si="85"/>
        <v/>
      </c>
      <c r="N70" s="142" t="str">
        <f t="shared" si="86"/>
        <v/>
      </c>
      <c r="O70" s="142" t="str">
        <f t="shared" si="87"/>
        <v/>
      </c>
      <c r="P70" s="143"/>
      <c r="Q70" s="144" t="str">
        <f t="shared" si="88"/>
        <v/>
      </c>
      <c r="R70" s="144" t="str">
        <f t="shared" si="89"/>
        <v/>
      </c>
      <c r="S70" s="144" t="str">
        <f t="shared" si="90"/>
        <v/>
      </c>
      <c r="T70" s="144" t="str">
        <f t="shared" si="91"/>
        <v/>
      </c>
      <c r="U70" s="144" t="str">
        <f t="shared" si="92"/>
        <v/>
      </c>
      <c r="V70" s="144" t="str">
        <f t="shared" si="93"/>
        <v/>
      </c>
      <c r="W70" s="144" t="str">
        <f t="shared" si="94"/>
        <v/>
      </c>
      <c r="X70" s="144" t="str">
        <f t="shared" si="95"/>
        <v/>
      </c>
      <c r="Y70" s="144" t="str">
        <f t="shared" si="96"/>
        <v/>
      </c>
      <c r="Z70" s="144" t="str">
        <f t="shared" si="97"/>
        <v/>
      </c>
      <c r="AA70" s="144" t="str">
        <f t="shared" si="98"/>
        <v/>
      </c>
      <c r="AB70" s="144" t="str">
        <f t="shared" si="99"/>
        <v/>
      </c>
      <c r="AC70" s="144" t="str">
        <f t="shared" si="100"/>
        <v/>
      </c>
      <c r="AD70" s="144" t="str">
        <f t="shared" si="101"/>
        <v/>
      </c>
      <c r="AE70" s="144" t="str">
        <f t="shared" si="102"/>
        <v/>
      </c>
      <c r="AF70" s="144" t="str">
        <f t="shared" si="103"/>
        <v/>
      </c>
      <c r="AG70" s="144" t="str">
        <f t="shared" si="104"/>
        <v/>
      </c>
      <c r="AH70" s="144" t="str">
        <f t="shared" si="105"/>
        <v/>
      </c>
      <c r="AI70" s="144" t="str">
        <f t="shared" si="106"/>
        <v/>
      </c>
      <c r="AJ70" s="144" t="str">
        <f t="shared" si="107"/>
        <v/>
      </c>
      <c r="AK70" s="145"/>
      <c r="AL70" s="141"/>
      <c r="AM70" s="143"/>
      <c r="AN70" s="143"/>
      <c r="AO70" s="143"/>
      <c r="AP70" s="143"/>
      <c r="AQ70" s="156"/>
      <c r="AR70" s="145"/>
      <c r="AS70" s="157"/>
      <c r="AT70" s="160"/>
      <c r="AU70" s="117" t="str">
        <f t="shared" si="108"/>
        <v/>
      </c>
      <c r="AV70" s="117" t="str">
        <f t="shared" si="109"/>
        <v/>
      </c>
      <c r="AW70" s="117" t="str">
        <f t="shared" si="110"/>
        <v/>
      </c>
      <c r="AX70" s="117" t="str">
        <f t="shared" si="111"/>
        <v/>
      </c>
      <c r="AY70" s="117" t="str">
        <f t="shared" si="112"/>
        <v/>
      </c>
      <c r="AZ70" s="117" t="str">
        <f t="shared" si="113"/>
        <v/>
      </c>
      <c r="BA70" s="117" t="str">
        <f t="shared" si="114"/>
        <v/>
      </c>
      <c r="BB70" s="117" t="str">
        <f t="shared" si="115"/>
        <v/>
      </c>
      <c r="BC70" s="117" t="str">
        <f t="shared" si="116"/>
        <v/>
      </c>
      <c r="BD70" s="117" t="str">
        <f t="shared" si="117"/>
        <v/>
      </c>
      <c r="BE70" s="117" t="str">
        <f t="shared" si="118"/>
        <v/>
      </c>
      <c r="BF70" s="117" t="str">
        <f t="shared" si="119"/>
        <v/>
      </c>
      <c r="BG70" s="117" t="str">
        <f t="shared" si="120"/>
        <v/>
      </c>
      <c r="BH70" s="117" t="str">
        <f t="shared" si="121"/>
        <v/>
      </c>
      <c r="BI70" s="116" t="str">
        <f t="shared" si="122"/>
        <v/>
      </c>
      <c r="BJ70" s="116" t="str">
        <f t="shared" si="123"/>
        <v/>
      </c>
      <c r="BK70" s="116" t="str">
        <f t="shared" si="124"/>
        <v/>
      </c>
      <c r="BL70" s="116" t="str">
        <f t="shared" si="125"/>
        <v/>
      </c>
      <c r="BM70" s="116"/>
      <c r="BN70" s="116"/>
      <c r="BO70" s="116"/>
      <c r="BP70" s="116"/>
    </row>
    <row r="71" spans="1:68" customFormat="1" ht="16.5">
      <c r="A71" s="151"/>
      <c r="B71" s="134"/>
      <c r="C71" s="152" t="str">
        <f>IF(B71&lt;&gt;"",VLOOKUP(B71,附表五!$B$2:$C$1024,2,0),"")</f>
        <v/>
      </c>
      <c r="D71" s="153"/>
      <c r="E71" s="134"/>
      <c r="F71" s="154" t="str">
        <f>IF(E71&lt;&gt;"",VLOOKUP(E71,附表六!$B$2:$C$325,2,0),"")</f>
        <v/>
      </c>
      <c r="G71" s="155"/>
      <c r="H71" s="134"/>
      <c r="I71" s="139" t="str">
        <f>IF(H71&lt;&gt;"",VLOOKUP(H71,附表七!$B:$C,2,0),"")</f>
        <v/>
      </c>
      <c r="J71" s="145"/>
      <c r="K71" s="141"/>
      <c r="L71" s="142" t="str">
        <f t="shared" si="84"/>
        <v/>
      </c>
      <c r="M71" s="142" t="str">
        <f t="shared" si="85"/>
        <v/>
      </c>
      <c r="N71" s="142" t="str">
        <f t="shared" si="86"/>
        <v/>
      </c>
      <c r="O71" s="142" t="str">
        <f t="shared" si="87"/>
        <v/>
      </c>
      <c r="P71" s="143"/>
      <c r="Q71" s="144" t="str">
        <f t="shared" si="88"/>
        <v/>
      </c>
      <c r="R71" s="144" t="str">
        <f t="shared" si="89"/>
        <v/>
      </c>
      <c r="S71" s="144" t="str">
        <f t="shared" si="90"/>
        <v/>
      </c>
      <c r="T71" s="144" t="str">
        <f t="shared" si="91"/>
        <v/>
      </c>
      <c r="U71" s="144" t="str">
        <f t="shared" si="92"/>
        <v/>
      </c>
      <c r="V71" s="144" t="str">
        <f t="shared" si="93"/>
        <v/>
      </c>
      <c r="W71" s="144" t="str">
        <f t="shared" si="94"/>
        <v/>
      </c>
      <c r="X71" s="144" t="str">
        <f t="shared" si="95"/>
        <v/>
      </c>
      <c r="Y71" s="144" t="str">
        <f t="shared" si="96"/>
        <v/>
      </c>
      <c r="Z71" s="144" t="str">
        <f t="shared" si="97"/>
        <v/>
      </c>
      <c r="AA71" s="144" t="str">
        <f t="shared" si="98"/>
        <v/>
      </c>
      <c r="AB71" s="144" t="str">
        <f t="shared" si="99"/>
        <v/>
      </c>
      <c r="AC71" s="144" t="str">
        <f t="shared" si="100"/>
        <v/>
      </c>
      <c r="AD71" s="144" t="str">
        <f t="shared" si="101"/>
        <v/>
      </c>
      <c r="AE71" s="144" t="str">
        <f t="shared" si="102"/>
        <v/>
      </c>
      <c r="AF71" s="144" t="str">
        <f t="shared" si="103"/>
        <v/>
      </c>
      <c r="AG71" s="144" t="str">
        <f t="shared" si="104"/>
        <v/>
      </c>
      <c r="AH71" s="144" t="str">
        <f t="shared" si="105"/>
        <v/>
      </c>
      <c r="AI71" s="144" t="str">
        <f t="shared" si="106"/>
        <v/>
      </c>
      <c r="AJ71" s="144" t="str">
        <f t="shared" si="107"/>
        <v/>
      </c>
      <c r="AK71" s="145"/>
      <c r="AL71" s="141"/>
      <c r="AM71" s="143"/>
      <c r="AN71" s="143"/>
      <c r="AO71" s="143"/>
      <c r="AP71" s="143"/>
      <c r="AQ71" s="156"/>
      <c r="AR71" s="145"/>
      <c r="AS71" s="157"/>
      <c r="AT71" s="160"/>
      <c r="AU71" s="117" t="str">
        <f t="shared" si="108"/>
        <v/>
      </c>
      <c r="AV71" s="117" t="str">
        <f t="shared" si="109"/>
        <v/>
      </c>
      <c r="AW71" s="117" t="str">
        <f t="shared" si="110"/>
        <v/>
      </c>
      <c r="AX71" s="117" t="str">
        <f t="shared" si="111"/>
        <v/>
      </c>
      <c r="AY71" s="117" t="str">
        <f t="shared" si="112"/>
        <v/>
      </c>
      <c r="AZ71" s="117" t="str">
        <f t="shared" si="113"/>
        <v/>
      </c>
      <c r="BA71" s="117" t="str">
        <f t="shared" si="114"/>
        <v/>
      </c>
      <c r="BB71" s="117" t="str">
        <f t="shared" si="115"/>
        <v/>
      </c>
      <c r="BC71" s="117" t="str">
        <f t="shared" si="116"/>
        <v/>
      </c>
      <c r="BD71" s="117" t="str">
        <f t="shared" si="117"/>
        <v/>
      </c>
      <c r="BE71" s="117" t="str">
        <f t="shared" si="118"/>
        <v/>
      </c>
      <c r="BF71" s="117" t="str">
        <f t="shared" si="119"/>
        <v/>
      </c>
      <c r="BG71" s="117" t="str">
        <f t="shared" si="120"/>
        <v/>
      </c>
      <c r="BH71" s="117" t="str">
        <f t="shared" si="121"/>
        <v/>
      </c>
      <c r="BI71" s="116" t="str">
        <f t="shared" si="122"/>
        <v/>
      </c>
      <c r="BJ71" s="116" t="str">
        <f t="shared" si="123"/>
        <v/>
      </c>
      <c r="BK71" s="116" t="str">
        <f t="shared" si="124"/>
        <v/>
      </c>
      <c r="BL71" s="116" t="str">
        <f t="shared" si="125"/>
        <v/>
      </c>
      <c r="BM71" s="116"/>
      <c r="BN71" s="116"/>
      <c r="BO71" s="116"/>
      <c r="BP71" s="116"/>
    </row>
    <row r="72" spans="1:68" customFormat="1" ht="16.5">
      <c r="A72" s="151"/>
      <c r="B72" s="134"/>
      <c r="C72" s="152" t="str">
        <f>IF(B72&lt;&gt;"",VLOOKUP(B72,附表五!$B$2:$C$1024,2,0),"")</f>
        <v/>
      </c>
      <c r="D72" s="153"/>
      <c r="E72" s="134"/>
      <c r="F72" s="154" t="str">
        <f>IF(E72&lt;&gt;"",VLOOKUP(E72,附表六!$B$2:$C$325,2,0),"")</f>
        <v/>
      </c>
      <c r="G72" s="155"/>
      <c r="H72" s="134"/>
      <c r="I72" s="139" t="str">
        <f>IF(H72&lt;&gt;"",VLOOKUP(H72,附表七!$B:$C,2,0),"")</f>
        <v/>
      </c>
      <c r="J72" s="145"/>
      <c r="K72" s="141"/>
      <c r="L72" s="142" t="str">
        <f t="shared" si="84"/>
        <v/>
      </c>
      <c r="M72" s="142" t="str">
        <f t="shared" si="85"/>
        <v/>
      </c>
      <c r="N72" s="142" t="str">
        <f t="shared" si="86"/>
        <v/>
      </c>
      <c r="O72" s="142" t="str">
        <f t="shared" si="87"/>
        <v/>
      </c>
      <c r="P72" s="143"/>
      <c r="Q72" s="144" t="str">
        <f t="shared" si="88"/>
        <v/>
      </c>
      <c r="R72" s="144" t="str">
        <f t="shared" si="89"/>
        <v/>
      </c>
      <c r="S72" s="144" t="str">
        <f t="shared" si="90"/>
        <v/>
      </c>
      <c r="T72" s="144" t="str">
        <f t="shared" si="91"/>
        <v/>
      </c>
      <c r="U72" s="144" t="str">
        <f t="shared" si="92"/>
        <v/>
      </c>
      <c r="V72" s="144" t="str">
        <f t="shared" si="93"/>
        <v/>
      </c>
      <c r="W72" s="144" t="str">
        <f t="shared" si="94"/>
        <v/>
      </c>
      <c r="X72" s="144" t="str">
        <f t="shared" si="95"/>
        <v/>
      </c>
      <c r="Y72" s="144" t="str">
        <f t="shared" si="96"/>
        <v/>
      </c>
      <c r="Z72" s="144" t="str">
        <f t="shared" si="97"/>
        <v/>
      </c>
      <c r="AA72" s="144" t="str">
        <f t="shared" si="98"/>
        <v/>
      </c>
      <c r="AB72" s="144" t="str">
        <f t="shared" si="99"/>
        <v/>
      </c>
      <c r="AC72" s="144" t="str">
        <f t="shared" si="100"/>
        <v/>
      </c>
      <c r="AD72" s="144" t="str">
        <f t="shared" si="101"/>
        <v/>
      </c>
      <c r="AE72" s="144" t="str">
        <f t="shared" si="102"/>
        <v/>
      </c>
      <c r="AF72" s="144" t="str">
        <f t="shared" si="103"/>
        <v/>
      </c>
      <c r="AG72" s="144" t="str">
        <f t="shared" si="104"/>
        <v/>
      </c>
      <c r="AH72" s="144" t="str">
        <f t="shared" si="105"/>
        <v/>
      </c>
      <c r="AI72" s="144" t="str">
        <f t="shared" si="106"/>
        <v/>
      </c>
      <c r="AJ72" s="144" t="str">
        <f t="shared" si="107"/>
        <v/>
      </c>
      <c r="AK72" s="145"/>
      <c r="AL72" s="141"/>
      <c r="AM72" s="143"/>
      <c r="AN72" s="143"/>
      <c r="AO72" s="143"/>
      <c r="AP72" s="143"/>
      <c r="AQ72" s="156"/>
      <c r="AR72" s="145"/>
      <c r="AS72" s="157"/>
      <c r="AT72" s="160"/>
      <c r="AU72" s="117" t="str">
        <f t="shared" si="108"/>
        <v/>
      </c>
      <c r="AV72" s="117" t="str">
        <f t="shared" si="109"/>
        <v/>
      </c>
      <c r="AW72" s="117" t="str">
        <f t="shared" si="110"/>
        <v/>
      </c>
      <c r="AX72" s="117" t="str">
        <f t="shared" si="111"/>
        <v/>
      </c>
      <c r="AY72" s="117" t="str">
        <f t="shared" si="112"/>
        <v/>
      </c>
      <c r="AZ72" s="117" t="str">
        <f t="shared" si="113"/>
        <v/>
      </c>
      <c r="BA72" s="117" t="str">
        <f t="shared" si="114"/>
        <v/>
      </c>
      <c r="BB72" s="117" t="str">
        <f t="shared" si="115"/>
        <v/>
      </c>
      <c r="BC72" s="117" t="str">
        <f t="shared" si="116"/>
        <v/>
      </c>
      <c r="BD72" s="117" t="str">
        <f t="shared" si="117"/>
        <v/>
      </c>
      <c r="BE72" s="117" t="str">
        <f t="shared" si="118"/>
        <v/>
      </c>
      <c r="BF72" s="117" t="str">
        <f t="shared" si="119"/>
        <v/>
      </c>
      <c r="BG72" s="117" t="str">
        <f t="shared" si="120"/>
        <v/>
      </c>
      <c r="BH72" s="117" t="str">
        <f t="shared" si="121"/>
        <v/>
      </c>
      <c r="BI72" s="116" t="str">
        <f t="shared" si="122"/>
        <v/>
      </c>
      <c r="BJ72" s="116" t="str">
        <f t="shared" si="123"/>
        <v/>
      </c>
      <c r="BK72" s="116" t="str">
        <f t="shared" si="124"/>
        <v/>
      </c>
      <c r="BL72" s="116" t="str">
        <f t="shared" si="125"/>
        <v/>
      </c>
      <c r="BM72" s="116"/>
      <c r="BN72" s="116"/>
      <c r="BO72" s="116"/>
      <c r="BP72" s="116"/>
    </row>
    <row r="73" spans="1:68" customFormat="1" ht="16.5">
      <c r="A73" s="151"/>
      <c r="B73" s="134"/>
      <c r="C73" s="152" t="str">
        <f>IF(B73&lt;&gt;"",VLOOKUP(B73,附表五!$B$2:$C$1024,2,0),"")</f>
        <v/>
      </c>
      <c r="D73" s="153"/>
      <c r="E73" s="134"/>
      <c r="F73" s="154" t="str">
        <f>IF(E73&lt;&gt;"",VLOOKUP(E73,附表六!$B$2:$C$325,2,0),"")</f>
        <v/>
      </c>
      <c r="G73" s="155"/>
      <c r="H73" s="134"/>
      <c r="I73" s="139" t="str">
        <f>IF(H73&lt;&gt;"",VLOOKUP(H73,附表七!$B:$C,2,0),"")</f>
        <v/>
      </c>
      <c r="J73" s="145"/>
      <c r="K73" s="141"/>
      <c r="L73" s="142" t="str">
        <f t="shared" si="84"/>
        <v/>
      </c>
      <c r="M73" s="142" t="str">
        <f t="shared" si="85"/>
        <v/>
      </c>
      <c r="N73" s="142" t="str">
        <f t="shared" si="86"/>
        <v/>
      </c>
      <c r="O73" s="142" t="str">
        <f t="shared" si="87"/>
        <v/>
      </c>
      <c r="P73" s="143"/>
      <c r="Q73" s="144" t="str">
        <f t="shared" si="88"/>
        <v/>
      </c>
      <c r="R73" s="144" t="str">
        <f t="shared" si="89"/>
        <v/>
      </c>
      <c r="S73" s="144" t="str">
        <f t="shared" si="90"/>
        <v/>
      </c>
      <c r="T73" s="144" t="str">
        <f t="shared" si="91"/>
        <v/>
      </c>
      <c r="U73" s="144" t="str">
        <f t="shared" si="92"/>
        <v/>
      </c>
      <c r="V73" s="144" t="str">
        <f t="shared" si="93"/>
        <v/>
      </c>
      <c r="W73" s="144" t="str">
        <f t="shared" si="94"/>
        <v/>
      </c>
      <c r="X73" s="144" t="str">
        <f t="shared" si="95"/>
        <v/>
      </c>
      <c r="Y73" s="144" t="str">
        <f t="shared" si="96"/>
        <v/>
      </c>
      <c r="Z73" s="144" t="str">
        <f t="shared" si="97"/>
        <v/>
      </c>
      <c r="AA73" s="144" t="str">
        <f t="shared" si="98"/>
        <v/>
      </c>
      <c r="AB73" s="144" t="str">
        <f t="shared" si="99"/>
        <v/>
      </c>
      <c r="AC73" s="144" t="str">
        <f t="shared" si="100"/>
        <v/>
      </c>
      <c r="AD73" s="144" t="str">
        <f t="shared" si="101"/>
        <v/>
      </c>
      <c r="AE73" s="144" t="str">
        <f t="shared" si="102"/>
        <v/>
      </c>
      <c r="AF73" s="144" t="str">
        <f t="shared" si="103"/>
        <v/>
      </c>
      <c r="AG73" s="144" t="str">
        <f t="shared" si="104"/>
        <v/>
      </c>
      <c r="AH73" s="144" t="str">
        <f t="shared" si="105"/>
        <v/>
      </c>
      <c r="AI73" s="144" t="str">
        <f t="shared" si="106"/>
        <v/>
      </c>
      <c r="AJ73" s="144" t="str">
        <f t="shared" si="107"/>
        <v/>
      </c>
      <c r="AK73" s="145"/>
      <c r="AL73" s="141"/>
      <c r="AM73" s="143"/>
      <c r="AN73" s="143"/>
      <c r="AO73" s="143"/>
      <c r="AP73" s="143"/>
      <c r="AQ73" s="156"/>
      <c r="AR73" s="145"/>
      <c r="AS73" s="157"/>
      <c r="AT73" s="160"/>
      <c r="AU73" s="117" t="str">
        <f t="shared" si="108"/>
        <v/>
      </c>
      <c r="AV73" s="117" t="str">
        <f t="shared" si="109"/>
        <v/>
      </c>
      <c r="AW73" s="117" t="str">
        <f t="shared" si="110"/>
        <v/>
      </c>
      <c r="AX73" s="117" t="str">
        <f t="shared" si="111"/>
        <v/>
      </c>
      <c r="AY73" s="117" t="str">
        <f t="shared" si="112"/>
        <v/>
      </c>
      <c r="AZ73" s="117" t="str">
        <f t="shared" si="113"/>
        <v/>
      </c>
      <c r="BA73" s="117" t="str">
        <f t="shared" si="114"/>
        <v/>
      </c>
      <c r="BB73" s="117" t="str">
        <f t="shared" si="115"/>
        <v/>
      </c>
      <c r="BC73" s="117" t="str">
        <f t="shared" si="116"/>
        <v/>
      </c>
      <c r="BD73" s="117" t="str">
        <f t="shared" si="117"/>
        <v/>
      </c>
      <c r="BE73" s="117" t="str">
        <f t="shared" si="118"/>
        <v/>
      </c>
      <c r="BF73" s="117" t="str">
        <f t="shared" si="119"/>
        <v/>
      </c>
      <c r="BG73" s="117" t="str">
        <f t="shared" si="120"/>
        <v/>
      </c>
      <c r="BH73" s="117" t="str">
        <f t="shared" si="121"/>
        <v/>
      </c>
      <c r="BI73" s="116" t="str">
        <f t="shared" si="122"/>
        <v/>
      </c>
      <c r="BJ73" s="116" t="str">
        <f t="shared" si="123"/>
        <v/>
      </c>
      <c r="BK73" s="116" t="str">
        <f t="shared" si="124"/>
        <v/>
      </c>
      <c r="BL73" s="116" t="str">
        <f t="shared" si="125"/>
        <v/>
      </c>
      <c r="BM73" s="116"/>
      <c r="BN73" s="116"/>
      <c r="BO73" s="116"/>
      <c r="BP73" s="116"/>
    </row>
    <row r="74" spans="1:68" customFormat="1" ht="16.5">
      <c r="A74" s="151"/>
      <c r="B74" s="134"/>
      <c r="C74" s="152" t="str">
        <f>IF(B74&lt;&gt;"",VLOOKUP(B74,附表五!$B$2:$C$1024,2,0),"")</f>
        <v/>
      </c>
      <c r="D74" s="153"/>
      <c r="E74" s="134"/>
      <c r="F74" s="154" t="str">
        <f>IF(E74&lt;&gt;"",VLOOKUP(E74,附表六!$B$2:$C$325,2,0),"")</f>
        <v/>
      </c>
      <c r="G74" s="155"/>
      <c r="H74" s="134"/>
      <c r="I74" s="139" t="str">
        <f>IF(H74&lt;&gt;"",VLOOKUP(H74,附表七!$B:$C,2,0),"")</f>
        <v/>
      </c>
      <c r="J74" s="145"/>
      <c r="K74" s="141"/>
      <c r="L74" s="142" t="str">
        <f t="shared" si="84"/>
        <v/>
      </c>
      <c r="M74" s="142" t="str">
        <f t="shared" si="85"/>
        <v/>
      </c>
      <c r="N74" s="142" t="str">
        <f t="shared" si="86"/>
        <v/>
      </c>
      <c r="O74" s="142" t="str">
        <f t="shared" si="87"/>
        <v/>
      </c>
      <c r="P74" s="143"/>
      <c r="Q74" s="144" t="str">
        <f t="shared" si="88"/>
        <v/>
      </c>
      <c r="R74" s="144" t="str">
        <f t="shared" si="89"/>
        <v/>
      </c>
      <c r="S74" s="144" t="str">
        <f t="shared" si="90"/>
        <v/>
      </c>
      <c r="T74" s="144" t="str">
        <f t="shared" si="91"/>
        <v/>
      </c>
      <c r="U74" s="144" t="str">
        <f t="shared" si="92"/>
        <v/>
      </c>
      <c r="V74" s="144" t="str">
        <f t="shared" si="93"/>
        <v/>
      </c>
      <c r="W74" s="144" t="str">
        <f t="shared" si="94"/>
        <v/>
      </c>
      <c r="X74" s="144" t="str">
        <f t="shared" si="95"/>
        <v/>
      </c>
      <c r="Y74" s="144" t="str">
        <f t="shared" si="96"/>
        <v/>
      </c>
      <c r="Z74" s="144" t="str">
        <f t="shared" si="97"/>
        <v/>
      </c>
      <c r="AA74" s="144" t="str">
        <f t="shared" si="98"/>
        <v/>
      </c>
      <c r="AB74" s="144" t="str">
        <f t="shared" si="99"/>
        <v/>
      </c>
      <c r="AC74" s="144" t="str">
        <f t="shared" si="100"/>
        <v/>
      </c>
      <c r="AD74" s="144" t="str">
        <f t="shared" si="101"/>
        <v/>
      </c>
      <c r="AE74" s="144" t="str">
        <f t="shared" si="102"/>
        <v/>
      </c>
      <c r="AF74" s="144" t="str">
        <f t="shared" si="103"/>
        <v/>
      </c>
      <c r="AG74" s="144" t="str">
        <f t="shared" si="104"/>
        <v/>
      </c>
      <c r="AH74" s="144" t="str">
        <f t="shared" si="105"/>
        <v/>
      </c>
      <c r="AI74" s="144" t="str">
        <f t="shared" si="106"/>
        <v/>
      </c>
      <c r="AJ74" s="144" t="str">
        <f t="shared" si="107"/>
        <v/>
      </c>
      <c r="AK74" s="145"/>
      <c r="AL74" s="141"/>
      <c r="AM74" s="143"/>
      <c r="AN74" s="143"/>
      <c r="AO74" s="143"/>
      <c r="AP74" s="143"/>
      <c r="AQ74" s="156"/>
      <c r="AR74" s="145"/>
      <c r="AS74" s="157"/>
      <c r="AT74" s="160"/>
      <c r="AU74" s="117" t="str">
        <f t="shared" si="108"/>
        <v/>
      </c>
      <c r="AV74" s="117" t="str">
        <f t="shared" si="109"/>
        <v/>
      </c>
      <c r="AW74" s="117" t="str">
        <f t="shared" si="110"/>
        <v/>
      </c>
      <c r="AX74" s="117" t="str">
        <f t="shared" si="111"/>
        <v/>
      </c>
      <c r="AY74" s="117" t="str">
        <f t="shared" si="112"/>
        <v/>
      </c>
      <c r="AZ74" s="117" t="str">
        <f t="shared" si="113"/>
        <v/>
      </c>
      <c r="BA74" s="117" t="str">
        <f t="shared" si="114"/>
        <v/>
      </c>
      <c r="BB74" s="117" t="str">
        <f t="shared" si="115"/>
        <v/>
      </c>
      <c r="BC74" s="117" t="str">
        <f t="shared" si="116"/>
        <v/>
      </c>
      <c r="BD74" s="117" t="str">
        <f t="shared" si="117"/>
        <v/>
      </c>
      <c r="BE74" s="117" t="str">
        <f t="shared" si="118"/>
        <v/>
      </c>
      <c r="BF74" s="117" t="str">
        <f t="shared" si="119"/>
        <v/>
      </c>
      <c r="BG74" s="117" t="str">
        <f t="shared" si="120"/>
        <v/>
      </c>
      <c r="BH74" s="117" t="str">
        <f t="shared" si="121"/>
        <v/>
      </c>
      <c r="BI74" s="116" t="str">
        <f t="shared" si="122"/>
        <v/>
      </c>
      <c r="BJ74" s="116" t="str">
        <f t="shared" si="123"/>
        <v/>
      </c>
      <c r="BK74" s="116" t="str">
        <f t="shared" si="124"/>
        <v/>
      </c>
      <c r="BL74" s="116" t="str">
        <f t="shared" si="125"/>
        <v/>
      </c>
      <c r="BM74" s="116"/>
      <c r="BN74" s="116"/>
      <c r="BO74" s="116"/>
      <c r="BP74" s="116"/>
    </row>
    <row r="75" spans="1:68" customFormat="1" ht="16.5">
      <c r="A75" s="151"/>
      <c r="B75" s="134"/>
      <c r="C75" s="152" t="str">
        <f>IF(B75&lt;&gt;"",VLOOKUP(B75,附表五!$B$2:$C$1024,2,0),"")</f>
        <v/>
      </c>
      <c r="D75" s="153"/>
      <c r="E75" s="134"/>
      <c r="F75" s="154" t="str">
        <f>IF(E75&lt;&gt;"",VLOOKUP(E75,附表六!$B$2:$C$325,2,0),"")</f>
        <v/>
      </c>
      <c r="G75" s="155"/>
      <c r="H75" s="134"/>
      <c r="I75" s="139" t="str">
        <f>IF(H75&lt;&gt;"",VLOOKUP(H75,附表七!$B:$C,2,0),"")</f>
        <v/>
      </c>
      <c r="J75" s="145"/>
      <c r="K75" s="141"/>
      <c r="L75" s="142" t="str">
        <f t="shared" si="84"/>
        <v/>
      </c>
      <c r="M75" s="142" t="str">
        <f t="shared" si="85"/>
        <v/>
      </c>
      <c r="N75" s="142" t="str">
        <f t="shared" si="86"/>
        <v/>
      </c>
      <c r="O75" s="142" t="str">
        <f t="shared" si="87"/>
        <v/>
      </c>
      <c r="P75" s="143"/>
      <c r="Q75" s="144" t="str">
        <f t="shared" si="88"/>
        <v/>
      </c>
      <c r="R75" s="144" t="str">
        <f t="shared" si="89"/>
        <v/>
      </c>
      <c r="S75" s="144" t="str">
        <f t="shared" si="90"/>
        <v/>
      </c>
      <c r="T75" s="144" t="str">
        <f t="shared" si="91"/>
        <v/>
      </c>
      <c r="U75" s="144" t="str">
        <f t="shared" si="92"/>
        <v/>
      </c>
      <c r="V75" s="144" t="str">
        <f t="shared" si="93"/>
        <v/>
      </c>
      <c r="W75" s="144" t="str">
        <f t="shared" si="94"/>
        <v/>
      </c>
      <c r="X75" s="144" t="str">
        <f t="shared" si="95"/>
        <v/>
      </c>
      <c r="Y75" s="144" t="str">
        <f t="shared" si="96"/>
        <v/>
      </c>
      <c r="Z75" s="144" t="str">
        <f t="shared" si="97"/>
        <v/>
      </c>
      <c r="AA75" s="144" t="str">
        <f t="shared" si="98"/>
        <v/>
      </c>
      <c r="AB75" s="144" t="str">
        <f t="shared" si="99"/>
        <v/>
      </c>
      <c r="AC75" s="144" t="str">
        <f t="shared" si="100"/>
        <v/>
      </c>
      <c r="AD75" s="144" t="str">
        <f t="shared" si="101"/>
        <v/>
      </c>
      <c r="AE75" s="144" t="str">
        <f t="shared" si="102"/>
        <v/>
      </c>
      <c r="AF75" s="144" t="str">
        <f t="shared" si="103"/>
        <v/>
      </c>
      <c r="AG75" s="144" t="str">
        <f t="shared" si="104"/>
        <v/>
      </c>
      <c r="AH75" s="144" t="str">
        <f t="shared" si="105"/>
        <v/>
      </c>
      <c r="AI75" s="144" t="str">
        <f t="shared" si="106"/>
        <v/>
      </c>
      <c r="AJ75" s="144" t="str">
        <f t="shared" si="107"/>
        <v/>
      </c>
      <c r="AK75" s="145"/>
      <c r="AL75" s="141"/>
      <c r="AM75" s="143"/>
      <c r="AN75" s="143"/>
      <c r="AO75" s="143"/>
      <c r="AP75" s="143"/>
      <c r="AQ75" s="156"/>
      <c r="AR75" s="145"/>
      <c r="AS75" s="157"/>
      <c r="AT75" s="160"/>
      <c r="AU75" s="117" t="str">
        <f t="shared" si="108"/>
        <v/>
      </c>
      <c r="AV75" s="117" t="str">
        <f t="shared" si="109"/>
        <v/>
      </c>
      <c r="AW75" s="117" t="str">
        <f t="shared" si="110"/>
        <v/>
      </c>
      <c r="AX75" s="117" t="str">
        <f t="shared" si="111"/>
        <v/>
      </c>
      <c r="AY75" s="117" t="str">
        <f t="shared" si="112"/>
        <v/>
      </c>
      <c r="AZ75" s="117" t="str">
        <f t="shared" si="113"/>
        <v/>
      </c>
      <c r="BA75" s="117" t="str">
        <f t="shared" si="114"/>
        <v/>
      </c>
      <c r="BB75" s="117" t="str">
        <f t="shared" si="115"/>
        <v/>
      </c>
      <c r="BC75" s="117" t="str">
        <f t="shared" si="116"/>
        <v/>
      </c>
      <c r="BD75" s="117" t="str">
        <f t="shared" si="117"/>
        <v/>
      </c>
      <c r="BE75" s="117" t="str">
        <f t="shared" si="118"/>
        <v/>
      </c>
      <c r="BF75" s="117" t="str">
        <f t="shared" si="119"/>
        <v/>
      </c>
      <c r="BG75" s="117" t="str">
        <f t="shared" si="120"/>
        <v/>
      </c>
      <c r="BH75" s="117" t="str">
        <f t="shared" si="121"/>
        <v/>
      </c>
      <c r="BI75" s="116" t="str">
        <f t="shared" si="122"/>
        <v/>
      </c>
      <c r="BJ75" s="116" t="str">
        <f t="shared" si="123"/>
        <v/>
      </c>
      <c r="BK75" s="116" t="str">
        <f t="shared" si="124"/>
        <v/>
      </c>
      <c r="BL75" s="116" t="str">
        <f t="shared" si="125"/>
        <v/>
      </c>
      <c r="BM75" s="116"/>
      <c r="BN75" s="116"/>
      <c r="BO75" s="116"/>
      <c r="BP75" s="116"/>
    </row>
    <row r="76" spans="1:68" customFormat="1" ht="16.5">
      <c r="A76" s="151"/>
      <c r="B76" s="134"/>
      <c r="C76" s="152" t="str">
        <f>IF(B76&lt;&gt;"",VLOOKUP(B76,附表五!$B$2:$C$1024,2,0),"")</f>
        <v/>
      </c>
      <c r="D76" s="153"/>
      <c r="E76" s="134"/>
      <c r="F76" s="154" t="str">
        <f>IF(E76&lt;&gt;"",VLOOKUP(E76,附表六!$B$2:$C$325,2,0),"")</f>
        <v/>
      </c>
      <c r="G76" s="155"/>
      <c r="H76" s="134"/>
      <c r="I76" s="139" t="str">
        <f>IF(H76&lt;&gt;"",VLOOKUP(H76,附表七!$B:$C,2,0),"")</f>
        <v/>
      </c>
      <c r="J76" s="145"/>
      <c r="K76" s="141"/>
      <c r="L76" s="142" t="str">
        <f t="shared" si="84"/>
        <v/>
      </c>
      <c r="M76" s="142" t="str">
        <f t="shared" si="85"/>
        <v/>
      </c>
      <c r="N76" s="142" t="str">
        <f t="shared" si="86"/>
        <v/>
      </c>
      <c r="O76" s="142" t="str">
        <f t="shared" si="87"/>
        <v/>
      </c>
      <c r="P76" s="143"/>
      <c r="Q76" s="144" t="str">
        <f t="shared" si="88"/>
        <v/>
      </c>
      <c r="R76" s="144" t="str">
        <f t="shared" si="89"/>
        <v/>
      </c>
      <c r="S76" s="144" t="str">
        <f t="shared" si="90"/>
        <v/>
      </c>
      <c r="T76" s="144" t="str">
        <f t="shared" si="91"/>
        <v/>
      </c>
      <c r="U76" s="144" t="str">
        <f t="shared" si="92"/>
        <v/>
      </c>
      <c r="V76" s="144" t="str">
        <f t="shared" si="93"/>
        <v/>
      </c>
      <c r="W76" s="144" t="str">
        <f t="shared" si="94"/>
        <v/>
      </c>
      <c r="X76" s="144" t="str">
        <f t="shared" si="95"/>
        <v/>
      </c>
      <c r="Y76" s="144" t="str">
        <f t="shared" si="96"/>
        <v/>
      </c>
      <c r="Z76" s="144" t="str">
        <f t="shared" si="97"/>
        <v/>
      </c>
      <c r="AA76" s="144" t="str">
        <f t="shared" si="98"/>
        <v/>
      </c>
      <c r="AB76" s="144" t="str">
        <f t="shared" si="99"/>
        <v/>
      </c>
      <c r="AC76" s="144" t="str">
        <f t="shared" si="100"/>
        <v/>
      </c>
      <c r="AD76" s="144" t="str">
        <f t="shared" si="101"/>
        <v/>
      </c>
      <c r="AE76" s="144" t="str">
        <f t="shared" si="102"/>
        <v/>
      </c>
      <c r="AF76" s="144" t="str">
        <f t="shared" si="103"/>
        <v/>
      </c>
      <c r="AG76" s="144" t="str">
        <f t="shared" si="104"/>
        <v/>
      </c>
      <c r="AH76" s="144" t="str">
        <f t="shared" si="105"/>
        <v/>
      </c>
      <c r="AI76" s="144" t="str">
        <f t="shared" si="106"/>
        <v/>
      </c>
      <c r="AJ76" s="144" t="str">
        <f t="shared" si="107"/>
        <v/>
      </c>
      <c r="AK76" s="145"/>
      <c r="AL76" s="141"/>
      <c r="AM76" s="143"/>
      <c r="AN76" s="143"/>
      <c r="AO76" s="143"/>
      <c r="AP76" s="143"/>
      <c r="AQ76" s="156"/>
      <c r="AR76" s="145"/>
      <c r="AS76" s="157"/>
      <c r="AT76" s="160"/>
      <c r="AU76" s="117" t="str">
        <f t="shared" si="108"/>
        <v/>
      </c>
      <c r="AV76" s="117" t="str">
        <f t="shared" si="109"/>
        <v/>
      </c>
      <c r="AW76" s="117" t="str">
        <f t="shared" si="110"/>
        <v/>
      </c>
      <c r="AX76" s="117" t="str">
        <f t="shared" si="111"/>
        <v/>
      </c>
      <c r="AY76" s="117" t="str">
        <f t="shared" si="112"/>
        <v/>
      </c>
      <c r="AZ76" s="117" t="str">
        <f t="shared" si="113"/>
        <v/>
      </c>
      <c r="BA76" s="117" t="str">
        <f t="shared" si="114"/>
        <v/>
      </c>
      <c r="BB76" s="117" t="str">
        <f t="shared" si="115"/>
        <v/>
      </c>
      <c r="BC76" s="117" t="str">
        <f t="shared" si="116"/>
        <v/>
      </c>
      <c r="BD76" s="117" t="str">
        <f t="shared" si="117"/>
        <v/>
      </c>
      <c r="BE76" s="117" t="str">
        <f t="shared" si="118"/>
        <v/>
      </c>
      <c r="BF76" s="117" t="str">
        <f t="shared" si="119"/>
        <v/>
      </c>
      <c r="BG76" s="117" t="str">
        <f t="shared" si="120"/>
        <v/>
      </c>
      <c r="BH76" s="117" t="str">
        <f t="shared" si="121"/>
        <v/>
      </c>
      <c r="BI76" s="116" t="str">
        <f t="shared" si="122"/>
        <v/>
      </c>
      <c r="BJ76" s="116" t="str">
        <f t="shared" si="123"/>
        <v/>
      </c>
      <c r="BK76" s="116" t="str">
        <f t="shared" si="124"/>
        <v/>
      </c>
      <c r="BL76" s="116" t="str">
        <f t="shared" si="125"/>
        <v/>
      </c>
      <c r="BM76" s="116"/>
      <c r="BN76" s="116"/>
      <c r="BO76" s="116"/>
      <c r="BP76" s="116"/>
    </row>
    <row r="77" spans="1:68" customFormat="1" ht="16.5">
      <c r="A77" s="151"/>
      <c r="B77" s="134"/>
      <c r="C77" s="152" t="str">
        <f>IF(B77&lt;&gt;"",VLOOKUP(B77,附表五!$B$2:$C$1024,2,0),"")</f>
        <v/>
      </c>
      <c r="D77" s="153"/>
      <c r="E77" s="134"/>
      <c r="F77" s="154" t="str">
        <f>IF(E77&lt;&gt;"",VLOOKUP(E77,附表六!$B$2:$C$325,2,0),"")</f>
        <v/>
      </c>
      <c r="G77" s="155"/>
      <c r="H77" s="134"/>
      <c r="I77" s="139" t="str">
        <f>IF(H77&lt;&gt;"",VLOOKUP(H77,附表七!$B:$C,2,0),"")</f>
        <v/>
      </c>
      <c r="J77" s="145"/>
      <c r="K77" s="141"/>
      <c r="L77" s="142" t="str">
        <f t="shared" si="84"/>
        <v/>
      </c>
      <c r="M77" s="142" t="str">
        <f t="shared" si="85"/>
        <v/>
      </c>
      <c r="N77" s="142" t="str">
        <f t="shared" si="86"/>
        <v/>
      </c>
      <c r="O77" s="142" t="str">
        <f t="shared" si="87"/>
        <v/>
      </c>
      <c r="P77" s="143"/>
      <c r="Q77" s="144" t="str">
        <f t="shared" si="88"/>
        <v/>
      </c>
      <c r="R77" s="144" t="str">
        <f t="shared" si="89"/>
        <v/>
      </c>
      <c r="S77" s="144" t="str">
        <f t="shared" si="90"/>
        <v/>
      </c>
      <c r="T77" s="144" t="str">
        <f t="shared" si="91"/>
        <v/>
      </c>
      <c r="U77" s="144" t="str">
        <f t="shared" si="92"/>
        <v/>
      </c>
      <c r="V77" s="144" t="str">
        <f t="shared" si="93"/>
        <v/>
      </c>
      <c r="W77" s="144" t="str">
        <f t="shared" si="94"/>
        <v/>
      </c>
      <c r="X77" s="144" t="str">
        <f t="shared" si="95"/>
        <v/>
      </c>
      <c r="Y77" s="144" t="str">
        <f t="shared" si="96"/>
        <v/>
      </c>
      <c r="Z77" s="144" t="str">
        <f t="shared" si="97"/>
        <v/>
      </c>
      <c r="AA77" s="144" t="str">
        <f t="shared" si="98"/>
        <v/>
      </c>
      <c r="AB77" s="144" t="str">
        <f t="shared" si="99"/>
        <v/>
      </c>
      <c r="AC77" s="144" t="str">
        <f t="shared" si="100"/>
        <v/>
      </c>
      <c r="AD77" s="144" t="str">
        <f t="shared" si="101"/>
        <v/>
      </c>
      <c r="AE77" s="144" t="str">
        <f t="shared" si="102"/>
        <v/>
      </c>
      <c r="AF77" s="144" t="str">
        <f t="shared" si="103"/>
        <v/>
      </c>
      <c r="AG77" s="144" t="str">
        <f t="shared" si="104"/>
        <v/>
      </c>
      <c r="AH77" s="144" t="str">
        <f t="shared" si="105"/>
        <v/>
      </c>
      <c r="AI77" s="144" t="str">
        <f t="shared" si="106"/>
        <v/>
      </c>
      <c r="AJ77" s="144" t="str">
        <f t="shared" si="107"/>
        <v/>
      </c>
      <c r="AK77" s="145"/>
      <c r="AL77" s="141"/>
      <c r="AM77" s="143"/>
      <c r="AN77" s="143"/>
      <c r="AO77" s="143"/>
      <c r="AP77" s="143"/>
      <c r="AQ77" s="156"/>
      <c r="AR77" s="145"/>
      <c r="AS77" s="157"/>
      <c r="AT77" s="160"/>
      <c r="AU77" s="117" t="str">
        <f t="shared" si="108"/>
        <v/>
      </c>
      <c r="AV77" s="117" t="str">
        <f t="shared" si="109"/>
        <v/>
      </c>
      <c r="AW77" s="117" t="str">
        <f t="shared" si="110"/>
        <v/>
      </c>
      <c r="AX77" s="117" t="str">
        <f t="shared" si="111"/>
        <v/>
      </c>
      <c r="AY77" s="117" t="str">
        <f t="shared" si="112"/>
        <v/>
      </c>
      <c r="AZ77" s="117" t="str">
        <f t="shared" si="113"/>
        <v/>
      </c>
      <c r="BA77" s="117" t="str">
        <f t="shared" si="114"/>
        <v/>
      </c>
      <c r="BB77" s="117" t="str">
        <f t="shared" si="115"/>
        <v/>
      </c>
      <c r="BC77" s="117" t="str">
        <f t="shared" si="116"/>
        <v/>
      </c>
      <c r="BD77" s="117" t="str">
        <f t="shared" si="117"/>
        <v/>
      </c>
      <c r="BE77" s="117" t="str">
        <f t="shared" si="118"/>
        <v/>
      </c>
      <c r="BF77" s="117" t="str">
        <f t="shared" si="119"/>
        <v/>
      </c>
      <c r="BG77" s="117" t="str">
        <f t="shared" si="120"/>
        <v/>
      </c>
      <c r="BH77" s="117" t="str">
        <f t="shared" si="121"/>
        <v/>
      </c>
      <c r="BI77" s="116" t="str">
        <f t="shared" si="122"/>
        <v/>
      </c>
      <c r="BJ77" s="116" t="str">
        <f t="shared" si="123"/>
        <v/>
      </c>
      <c r="BK77" s="116" t="str">
        <f t="shared" si="124"/>
        <v/>
      </c>
      <c r="BL77" s="116" t="str">
        <f t="shared" si="125"/>
        <v/>
      </c>
      <c r="BM77" s="116"/>
      <c r="BN77" s="116"/>
      <c r="BO77" s="116"/>
      <c r="BP77" s="116"/>
    </row>
    <row r="78" spans="1:68" customFormat="1" ht="16.5">
      <c r="A78" s="151"/>
      <c r="B78" s="134"/>
      <c r="C78" s="152" t="str">
        <f>IF(B78&lt;&gt;"",VLOOKUP(B78,附表五!$B$2:$C$1024,2,0),"")</f>
        <v/>
      </c>
      <c r="D78" s="153"/>
      <c r="E78" s="134"/>
      <c r="F78" s="154" t="str">
        <f>IF(E78&lt;&gt;"",VLOOKUP(E78,附表六!$B$2:$C$325,2,0),"")</f>
        <v/>
      </c>
      <c r="G78" s="155"/>
      <c r="H78" s="134"/>
      <c r="I78" s="139" t="str">
        <f>IF(H78&lt;&gt;"",VLOOKUP(H78,附表七!$B:$C,2,0),"")</f>
        <v/>
      </c>
      <c r="J78" s="145"/>
      <c r="K78" s="141"/>
      <c r="L78" s="142" t="str">
        <f t="shared" si="84"/>
        <v/>
      </c>
      <c r="M78" s="142" t="str">
        <f t="shared" si="85"/>
        <v/>
      </c>
      <c r="N78" s="142" t="str">
        <f t="shared" si="86"/>
        <v/>
      </c>
      <c r="O78" s="142" t="str">
        <f t="shared" si="87"/>
        <v/>
      </c>
      <c r="P78" s="143"/>
      <c r="Q78" s="144" t="str">
        <f t="shared" si="88"/>
        <v/>
      </c>
      <c r="R78" s="144" t="str">
        <f t="shared" si="89"/>
        <v/>
      </c>
      <c r="S78" s="144" t="str">
        <f t="shared" si="90"/>
        <v/>
      </c>
      <c r="T78" s="144" t="str">
        <f t="shared" si="91"/>
        <v/>
      </c>
      <c r="U78" s="144" t="str">
        <f t="shared" si="92"/>
        <v/>
      </c>
      <c r="V78" s="144" t="str">
        <f t="shared" si="93"/>
        <v/>
      </c>
      <c r="W78" s="144" t="str">
        <f t="shared" si="94"/>
        <v/>
      </c>
      <c r="X78" s="144" t="str">
        <f t="shared" si="95"/>
        <v/>
      </c>
      <c r="Y78" s="144" t="str">
        <f t="shared" si="96"/>
        <v/>
      </c>
      <c r="Z78" s="144" t="str">
        <f t="shared" si="97"/>
        <v/>
      </c>
      <c r="AA78" s="144" t="str">
        <f t="shared" si="98"/>
        <v/>
      </c>
      <c r="AB78" s="144" t="str">
        <f t="shared" si="99"/>
        <v/>
      </c>
      <c r="AC78" s="144" t="str">
        <f t="shared" si="100"/>
        <v/>
      </c>
      <c r="AD78" s="144" t="str">
        <f t="shared" si="101"/>
        <v/>
      </c>
      <c r="AE78" s="144" t="str">
        <f t="shared" si="102"/>
        <v/>
      </c>
      <c r="AF78" s="144" t="str">
        <f t="shared" si="103"/>
        <v/>
      </c>
      <c r="AG78" s="144" t="str">
        <f t="shared" si="104"/>
        <v/>
      </c>
      <c r="AH78" s="144" t="str">
        <f t="shared" si="105"/>
        <v/>
      </c>
      <c r="AI78" s="144" t="str">
        <f t="shared" si="106"/>
        <v/>
      </c>
      <c r="AJ78" s="144" t="str">
        <f t="shared" si="107"/>
        <v/>
      </c>
      <c r="AK78" s="145"/>
      <c r="AL78" s="141"/>
      <c r="AM78" s="143"/>
      <c r="AN78" s="143"/>
      <c r="AO78" s="143"/>
      <c r="AP78" s="143"/>
      <c r="AQ78" s="156"/>
      <c r="AR78" s="145"/>
      <c r="AS78" s="157"/>
      <c r="AT78" s="160"/>
      <c r="AU78" s="117" t="str">
        <f t="shared" si="108"/>
        <v/>
      </c>
      <c r="AV78" s="117" t="str">
        <f t="shared" si="109"/>
        <v/>
      </c>
      <c r="AW78" s="117" t="str">
        <f t="shared" si="110"/>
        <v/>
      </c>
      <c r="AX78" s="117" t="str">
        <f t="shared" si="111"/>
        <v/>
      </c>
      <c r="AY78" s="117" t="str">
        <f t="shared" si="112"/>
        <v/>
      </c>
      <c r="AZ78" s="117" t="str">
        <f t="shared" si="113"/>
        <v/>
      </c>
      <c r="BA78" s="117" t="str">
        <f t="shared" si="114"/>
        <v/>
      </c>
      <c r="BB78" s="117" t="str">
        <f t="shared" si="115"/>
        <v/>
      </c>
      <c r="BC78" s="117" t="str">
        <f t="shared" si="116"/>
        <v/>
      </c>
      <c r="BD78" s="117" t="str">
        <f t="shared" si="117"/>
        <v/>
      </c>
      <c r="BE78" s="117" t="str">
        <f t="shared" si="118"/>
        <v/>
      </c>
      <c r="BF78" s="117" t="str">
        <f t="shared" si="119"/>
        <v/>
      </c>
      <c r="BG78" s="117" t="str">
        <f t="shared" si="120"/>
        <v/>
      </c>
      <c r="BH78" s="117" t="str">
        <f t="shared" si="121"/>
        <v/>
      </c>
      <c r="BI78" s="116" t="str">
        <f t="shared" si="122"/>
        <v/>
      </c>
      <c r="BJ78" s="116" t="str">
        <f t="shared" si="123"/>
        <v/>
      </c>
      <c r="BK78" s="116" t="str">
        <f t="shared" si="124"/>
        <v/>
      </c>
      <c r="BL78" s="116" t="str">
        <f t="shared" si="125"/>
        <v/>
      </c>
      <c r="BM78" s="116"/>
      <c r="BN78" s="116"/>
      <c r="BO78" s="116"/>
      <c r="BP78" s="116"/>
    </row>
    <row r="79" spans="1:68" customFormat="1" ht="16.5">
      <c r="A79" s="151"/>
      <c r="B79" s="134"/>
      <c r="C79" s="152" t="str">
        <f>IF(B79&lt;&gt;"",VLOOKUP(B79,附表五!$B$2:$C$1024,2,0),"")</f>
        <v/>
      </c>
      <c r="D79" s="153"/>
      <c r="E79" s="134"/>
      <c r="F79" s="154" t="str">
        <f>IF(E79&lt;&gt;"",VLOOKUP(E79,附表六!$B$2:$C$325,2,0),"")</f>
        <v/>
      </c>
      <c r="G79" s="155"/>
      <c r="H79" s="134"/>
      <c r="I79" s="139" t="str">
        <f>IF(H79&lt;&gt;"",VLOOKUP(H79,附表七!$B:$C,2,0),"")</f>
        <v/>
      </c>
      <c r="J79" s="145"/>
      <c r="K79" s="141"/>
      <c r="L79" s="142" t="str">
        <f t="shared" si="84"/>
        <v/>
      </c>
      <c r="M79" s="142" t="str">
        <f t="shared" si="85"/>
        <v/>
      </c>
      <c r="N79" s="142" t="str">
        <f t="shared" si="86"/>
        <v/>
      </c>
      <c r="O79" s="142" t="str">
        <f t="shared" si="87"/>
        <v/>
      </c>
      <c r="P79" s="143"/>
      <c r="Q79" s="144" t="str">
        <f t="shared" si="88"/>
        <v/>
      </c>
      <c r="R79" s="144" t="str">
        <f t="shared" si="89"/>
        <v/>
      </c>
      <c r="S79" s="144" t="str">
        <f t="shared" si="90"/>
        <v/>
      </c>
      <c r="T79" s="144" t="str">
        <f t="shared" si="91"/>
        <v/>
      </c>
      <c r="U79" s="144" t="str">
        <f t="shared" si="92"/>
        <v/>
      </c>
      <c r="V79" s="144" t="str">
        <f t="shared" si="93"/>
        <v/>
      </c>
      <c r="W79" s="144" t="str">
        <f t="shared" si="94"/>
        <v/>
      </c>
      <c r="X79" s="144" t="str">
        <f t="shared" si="95"/>
        <v/>
      </c>
      <c r="Y79" s="144" t="str">
        <f t="shared" si="96"/>
        <v/>
      </c>
      <c r="Z79" s="144" t="str">
        <f t="shared" si="97"/>
        <v/>
      </c>
      <c r="AA79" s="144" t="str">
        <f t="shared" si="98"/>
        <v/>
      </c>
      <c r="AB79" s="144" t="str">
        <f t="shared" si="99"/>
        <v/>
      </c>
      <c r="AC79" s="144" t="str">
        <f t="shared" si="100"/>
        <v/>
      </c>
      <c r="AD79" s="144" t="str">
        <f t="shared" si="101"/>
        <v/>
      </c>
      <c r="AE79" s="144" t="str">
        <f t="shared" si="102"/>
        <v/>
      </c>
      <c r="AF79" s="144" t="str">
        <f t="shared" si="103"/>
        <v/>
      </c>
      <c r="AG79" s="144" t="str">
        <f t="shared" si="104"/>
        <v/>
      </c>
      <c r="AH79" s="144" t="str">
        <f t="shared" si="105"/>
        <v/>
      </c>
      <c r="AI79" s="144" t="str">
        <f t="shared" si="106"/>
        <v/>
      </c>
      <c r="AJ79" s="144" t="str">
        <f t="shared" si="107"/>
        <v/>
      </c>
      <c r="AK79" s="145"/>
      <c r="AL79" s="141"/>
      <c r="AM79" s="143"/>
      <c r="AN79" s="143"/>
      <c r="AO79" s="143"/>
      <c r="AP79" s="143"/>
      <c r="AQ79" s="156"/>
      <c r="AR79" s="145"/>
      <c r="AS79" s="157"/>
      <c r="AT79" s="160"/>
      <c r="AU79" s="117" t="str">
        <f t="shared" si="108"/>
        <v/>
      </c>
      <c r="AV79" s="117" t="str">
        <f t="shared" si="109"/>
        <v/>
      </c>
      <c r="AW79" s="117" t="str">
        <f t="shared" si="110"/>
        <v/>
      </c>
      <c r="AX79" s="117" t="str">
        <f t="shared" si="111"/>
        <v/>
      </c>
      <c r="AY79" s="117" t="str">
        <f t="shared" si="112"/>
        <v/>
      </c>
      <c r="AZ79" s="117" t="str">
        <f t="shared" si="113"/>
        <v/>
      </c>
      <c r="BA79" s="117" t="str">
        <f t="shared" si="114"/>
        <v/>
      </c>
      <c r="BB79" s="117" t="str">
        <f t="shared" si="115"/>
        <v/>
      </c>
      <c r="BC79" s="117" t="str">
        <f t="shared" si="116"/>
        <v/>
      </c>
      <c r="BD79" s="117" t="str">
        <f t="shared" si="117"/>
        <v/>
      </c>
      <c r="BE79" s="117" t="str">
        <f t="shared" si="118"/>
        <v/>
      </c>
      <c r="BF79" s="117" t="str">
        <f t="shared" si="119"/>
        <v/>
      </c>
      <c r="BG79" s="117" t="str">
        <f t="shared" si="120"/>
        <v/>
      </c>
      <c r="BH79" s="117" t="str">
        <f t="shared" si="121"/>
        <v/>
      </c>
      <c r="BI79" s="116" t="str">
        <f t="shared" si="122"/>
        <v/>
      </c>
      <c r="BJ79" s="116" t="str">
        <f t="shared" si="123"/>
        <v/>
      </c>
      <c r="BK79" s="116" t="str">
        <f t="shared" si="124"/>
        <v/>
      </c>
      <c r="BL79" s="116" t="str">
        <f t="shared" si="125"/>
        <v/>
      </c>
      <c r="BM79" s="116"/>
      <c r="BN79" s="116"/>
      <c r="BO79" s="116"/>
      <c r="BP79" s="116"/>
    </row>
    <row r="80" spans="1:68" customFormat="1" ht="16.5">
      <c r="A80" s="151"/>
      <c r="B80" s="134"/>
      <c r="C80" s="152" t="str">
        <f>IF(B80&lt;&gt;"",VLOOKUP(B80,附表五!$B$2:$C$1024,2,0),"")</f>
        <v/>
      </c>
      <c r="D80" s="153"/>
      <c r="E80" s="134"/>
      <c r="F80" s="154" t="str">
        <f>IF(E80&lt;&gt;"",VLOOKUP(E80,附表六!$B$2:$C$325,2,0),"")</f>
        <v/>
      </c>
      <c r="G80" s="155"/>
      <c r="H80" s="134"/>
      <c r="I80" s="139" t="str">
        <f>IF(H80&lt;&gt;"",VLOOKUP(H80,附表七!$B:$C,2,0),"")</f>
        <v/>
      </c>
      <c r="J80" s="145"/>
      <c r="K80" s="141"/>
      <c r="L80" s="142" t="str">
        <f t="shared" si="84"/>
        <v/>
      </c>
      <c r="M80" s="142" t="str">
        <f t="shared" si="85"/>
        <v/>
      </c>
      <c r="N80" s="142" t="str">
        <f t="shared" si="86"/>
        <v/>
      </c>
      <c r="O80" s="142" t="str">
        <f t="shared" si="87"/>
        <v/>
      </c>
      <c r="P80" s="143"/>
      <c r="Q80" s="144" t="str">
        <f t="shared" si="88"/>
        <v/>
      </c>
      <c r="R80" s="144" t="str">
        <f t="shared" si="89"/>
        <v/>
      </c>
      <c r="S80" s="144" t="str">
        <f t="shared" si="90"/>
        <v/>
      </c>
      <c r="T80" s="144" t="str">
        <f t="shared" si="91"/>
        <v/>
      </c>
      <c r="U80" s="144" t="str">
        <f t="shared" si="92"/>
        <v/>
      </c>
      <c r="V80" s="144" t="str">
        <f t="shared" si="93"/>
        <v/>
      </c>
      <c r="W80" s="144" t="str">
        <f t="shared" si="94"/>
        <v/>
      </c>
      <c r="X80" s="144" t="str">
        <f t="shared" si="95"/>
        <v/>
      </c>
      <c r="Y80" s="144" t="str">
        <f t="shared" si="96"/>
        <v/>
      </c>
      <c r="Z80" s="144" t="str">
        <f t="shared" si="97"/>
        <v/>
      </c>
      <c r="AA80" s="144" t="str">
        <f t="shared" si="98"/>
        <v/>
      </c>
      <c r="AB80" s="144" t="str">
        <f t="shared" si="99"/>
        <v/>
      </c>
      <c r="AC80" s="144" t="str">
        <f t="shared" si="100"/>
        <v/>
      </c>
      <c r="AD80" s="144" t="str">
        <f t="shared" si="101"/>
        <v/>
      </c>
      <c r="AE80" s="144" t="str">
        <f t="shared" si="102"/>
        <v/>
      </c>
      <c r="AF80" s="144" t="str">
        <f t="shared" si="103"/>
        <v/>
      </c>
      <c r="AG80" s="144" t="str">
        <f t="shared" si="104"/>
        <v/>
      </c>
      <c r="AH80" s="144" t="str">
        <f t="shared" si="105"/>
        <v/>
      </c>
      <c r="AI80" s="144" t="str">
        <f t="shared" si="106"/>
        <v/>
      </c>
      <c r="AJ80" s="144" t="str">
        <f t="shared" si="107"/>
        <v/>
      </c>
      <c r="AK80" s="145"/>
      <c r="AL80" s="141"/>
      <c r="AM80" s="143"/>
      <c r="AN80" s="143"/>
      <c r="AO80" s="143"/>
      <c r="AP80" s="143"/>
      <c r="AQ80" s="156"/>
      <c r="AR80" s="145"/>
      <c r="AS80" s="157"/>
      <c r="AT80" s="160"/>
      <c r="AU80" s="117" t="str">
        <f t="shared" si="108"/>
        <v/>
      </c>
      <c r="AV80" s="117" t="str">
        <f t="shared" si="109"/>
        <v/>
      </c>
      <c r="AW80" s="117" t="str">
        <f t="shared" si="110"/>
        <v/>
      </c>
      <c r="AX80" s="117" t="str">
        <f t="shared" si="111"/>
        <v/>
      </c>
      <c r="AY80" s="117" t="str">
        <f t="shared" si="112"/>
        <v/>
      </c>
      <c r="AZ80" s="117" t="str">
        <f t="shared" si="113"/>
        <v/>
      </c>
      <c r="BA80" s="117" t="str">
        <f t="shared" si="114"/>
        <v/>
      </c>
      <c r="BB80" s="117" t="str">
        <f t="shared" si="115"/>
        <v/>
      </c>
      <c r="BC80" s="117" t="str">
        <f t="shared" si="116"/>
        <v/>
      </c>
      <c r="BD80" s="117" t="str">
        <f t="shared" si="117"/>
        <v/>
      </c>
      <c r="BE80" s="117" t="str">
        <f t="shared" si="118"/>
        <v/>
      </c>
      <c r="BF80" s="117" t="str">
        <f t="shared" si="119"/>
        <v/>
      </c>
      <c r="BG80" s="117" t="str">
        <f t="shared" si="120"/>
        <v/>
      </c>
      <c r="BH80" s="117" t="str">
        <f t="shared" si="121"/>
        <v/>
      </c>
      <c r="BI80" s="116" t="str">
        <f t="shared" si="122"/>
        <v/>
      </c>
      <c r="BJ80" s="116" t="str">
        <f t="shared" si="123"/>
        <v/>
      </c>
      <c r="BK80" s="116" t="str">
        <f t="shared" si="124"/>
        <v/>
      </c>
      <c r="BL80" s="116" t="str">
        <f t="shared" si="125"/>
        <v/>
      </c>
      <c r="BM80" s="116"/>
      <c r="BN80" s="116"/>
      <c r="BO80" s="116"/>
      <c r="BP80" s="116"/>
    </row>
    <row r="81" spans="1:68" customFormat="1" ht="16.5">
      <c r="A81" s="151"/>
      <c r="B81" s="134"/>
      <c r="C81" s="152" t="str">
        <f>IF(B81&lt;&gt;"",VLOOKUP(B81,附表五!$B$2:$C$1024,2,0),"")</f>
        <v/>
      </c>
      <c r="D81" s="153"/>
      <c r="E81" s="134"/>
      <c r="F81" s="154" t="str">
        <f>IF(E81&lt;&gt;"",VLOOKUP(E81,附表六!$B$2:$C$325,2,0),"")</f>
        <v/>
      </c>
      <c r="G81" s="155"/>
      <c r="H81" s="134"/>
      <c r="I81" s="139" t="str">
        <f>IF(H81&lt;&gt;"",VLOOKUP(H81,附表七!$B:$C,2,0),"")</f>
        <v/>
      </c>
      <c r="J81" s="145"/>
      <c r="K81" s="141"/>
      <c r="L81" s="142" t="str">
        <f t="shared" si="84"/>
        <v/>
      </c>
      <c r="M81" s="142" t="str">
        <f t="shared" si="85"/>
        <v/>
      </c>
      <c r="N81" s="142" t="str">
        <f t="shared" si="86"/>
        <v/>
      </c>
      <c r="O81" s="142" t="str">
        <f t="shared" si="87"/>
        <v/>
      </c>
      <c r="P81" s="143"/>
      <c r="Q81" s="144" t="str">
        <f t="shared" si="88"/>
        <v/>
      </c>
      <c r="R81" s="144" t="str">
        <f t="shared" si="89"/>
        <v/>
      </c>
      <c r="S81" s="144" t="str">
        <f t="shared" si="90"/>
        <v/>
      </c>
      <c r="T81" s="144" t="str">
        <f t="shared" si="91"/>
        <v/>
      </c>
      <c r="U81" s="144" t="str">
        <f t="shared" si="92"/>
        <v/>
      </c>
      <c r="V81" s="144" t="str">
        <f t="shared" si="93"/>
        <v/>
      </c>
      <c r="W81" s="144" t="str">
        <f t="shared" si="94"/>
        <v/>
      </c>
      <c r="X81" s="144" t="str">
        <f t="shared" si="95"/>
        <v/>
      </c>
      <c r="Y81" s="144" t="str">
        <f t="shared" si="96"/>
        <v/>
      </c>
      <c r="Z81" s="144" t="str">
        <f t="shared" si="97"/>
        <v/>
      </c>
      <c r="AA81" s="144" t="str">
        <f t="shared" si="98"/>
        <v/>
      </c>
      <c r="AB81" s="144" t="str">
        <f t="shared" si="99"/>
        <v/>
      </c>
      <c r="AC81" s="144" t="str">
        <f t="shared" si="100"/>
        <v/>
      </c>
      <c r="AD81" s="144" t="str">
        <f t="shared" si="101"/>
        <v/>
      </c>
      <c r="AE81" s="144" t="str">
        <f t="shared" si="102"/>
        <v/>
      </c>
      <c r="AF81" s="144" t="str">
        <f t="shared" si="103"/>
        <v/>
      </c>
      <c r="AG81" s="144" t="str">
        <f t="shared" si="104"/>
        <v/>
      </c>
      <c r="AH81" s="144" t="str">
        <f t="shared" si="105"/>
        <v/>
      </c>
      <c r="AI81" s="144" t="str">
        <f t="shared" si="106"/>
        <v/>
      </c>
      <c r="AJ81" s="144" t="str">
        <f t="shared" si="107"/>
        <v/>
      </c>
      <c r="AK81" s="145"/>
      <c r="AL81" s="141"/>
      <c r="AM81" s="143"/>
      <c r="AN81" s="143"/>
      <c r="AO81" s="143"/>
      <c r="AP81" s="143"/>
      <c r="AQ81" s="156"/>
      <c r="AR81" s="145"/>
      <c r="AS81" s="157"/>
      <c r="AT81" s="160"/>
      <c r="AU81" s="117" t="str">
        <f t="shared" si="108"/>
        <v/>
      </c>
      <c r="AV81" s="117" t="str">
        <f t="shared" si="109"/>
        <v/>
      </c>
      <c r="AW81" s="117" t="str">
        <f t="shared" si="110"/>
        <v/>
      </c>
      <c r="AX81" s="117" t="str">
        <f t="shared" si="111"/>
        <v/>
      </c>
      <c r="AY81" s="117" t="str">
        <f t="shared" si="112"/>
        <v/>
      </c>
      <c r="AZ81" s="117" t="str">
        <f t="shared" si="113"/>
        <v/>
      </c>
      <c r="BA81" s="117" t="str">
        <f t="shared" si="114"/>
        <v/>
      </c>
      <c r="BB81" s="117" t="str">
        <f t="shared" si="115"/>
        <v/>
      </c>
      <c r="BC81" s="117" t="str">
        <f t="shared" si="116"/>
        <v/>
      </c>
      <c r="BD81" s="117" t="str">
        <f t="shared" si="117"/>
        <v/>
      </c>
      <c r="BE81" s="117" t="str">
        <f t="shared" si="118"/>
        <v/>
      </c>
      <c r="BF81" s="117" t="str">
        <f t="shared" si="119"/>
        <v/>
      </c>
      <c r="BG81" s="117" t="str">
        <f t="shared" si="120"/>
        <v/>
      </c>
      <c r="BH81" s="117" t="str">
        <f t="shared" si="121"/>
        <v/>
      </c>
      <c r="BI81" s="116" t="str">
        <f t="shared" si="122"/>
        <v/>
      </c>
      <c r="BJ81" s="116" t="str">
        <f t="shared" si="123"/>
        <v/>
      </c>
      <c r="BK81" s="116" t="str">
        <f t="shared" si="124"/>
        <v/>
      </c>
      <c r="BL81" s="116" t="str">
        <f t="shared" si="125"/>
        <v/>
      </c>
      <c r="BM81" s="116"/>
      <c r="BN81" s="116"/>
      <c r="BO81" s="116"/>
      <c r="BP81" s="116"/>
    </row>
    <row r="82" spans="1:68" customFormat="1" ht="16.5">
      <c r="A82" s="151"/>
      <c r="B82" s="134"/>
      <c r="C82" s="152" t="str">
        <f>IF(B82&lt;&gt;"",VLOOKUP(B82,附表五!$B$2:$C$1024,2,0),"")</f>
        <v/>
      </c>
      <c r="D82" s="153"/>
      <c r="E82" s="134"/>
      <c r="F82" s="154" t="str">
        <f>IF(E82&lt;&gt;"",VLOOKUP(E82,附表六!$B$2:$C$325,2,0),"")</f>
        <v/>
      </c>
      <c r="G82" s="155"/>
      <c r="H82" s="134"/>
      <c r="I82" s="139" t="str">
        <f>IF(H82&lt;&gt;"",VLOOKUP(H82,附表七!$B:$C,2,0),"")</f>
        <v/>
      </c>
      <c r="J82" s="145"/>
      <c r="K82" s="141"/>
      <c r="L82" s="142" t="str">
        <f t="shared" si="84"/>
        <v/>
      </c>
      <c r="M82" s="142" t="str">
        <f t="shared" si="85"/>
        <v/>
      </c>
      <c r="N82" s="142" t="str">
        <f t="shared" si="86"/>
        <v/>
      </c>
      <c r="O82" s="142" t="str">
        <f t="shared" si="87"/>
        <v/>
      </c>
      <c r="P82" s="143"/>
      <c r="Q82" s="144" t="str">
        <f t="shared" si="88"/>
        <v/>
      </c>
      <c r="R82" s="144" t="str">
        <f t="shared" si="89"/>
        <v/>
      </c>
      <c r="S82" s="144" t="str">
        <f t="shared" si="90"/>
        <v/>
      </c>
      <c r="T82" s="144" t="str">
        <f t="shared" si="91"/>
        <v/>
      </c>
      <c r="U82" s="144" t="str">
        <f t="shared" si="92"/>
        <v/>
      </c>
      <c r="V82" s="144" t="str">
        <f t="shared" si="93"/>
        <v/>
      </c>
      <c r="W82" s="144" t="str">
        <f t="shared" si="94"/>
        <v/>
      </c>
      <c r="X82" s="144" t="str">
        <f t="shared" si="95"/>
        <v/>
      </c>
      <c r="Y82" s="144" t="str">
        <f t="shared" si="96"/>
        <v/>
      </c>
      <c r="Z82" s="144" t="str">
        <f t="shared" si="97"/>
        <v/>
      </c>
      <c r="AA82" s="144" t="str">
        <f t="shared" si="98"/>
        <v/>
      </c>
      <c r="AB82" s="144" t="str">
        <f t="shared" si="99"/>
        <v/>
      </c>
      <c r="AC82" s="144" t="str">
        <f t="shared" si="100"/>
        <v/>
      </c>
      <c r="AD82" s="144" t="str">
        <f t="shared" si="101"/>
        <v/>
      </c>
      <c r="AE82" s="144" t="str">
        <f t="shared" si="102"/>
        <v/>
      </c>
      <c r="AF82" s="144" t="str">
        <f t="shared" si="103"/>
        <v/>
      </c>
      <c r="AG82" s="144" t="str">
        <f t="shared" si="104"/>
        <v/>
      </c>
      <c r="AH82" s="144" t="str">
        <f t="shared" si="105"/>
        <v/>
      </c>
      <c r="AI82" s="144" t="str">
        <f t="shared" si="106"/>
        <v/>
      </c>
      <c r="AJ82" s="144" t="str">
        <f t="shared" si="107"/>
        <v/>
      </c>
      <c r="AK82" s="145"/>
      <c r="AL82" s="141"/>
      <c r="AM82" s="143"/>
      <c r="AN82" s="143"/>
      <c r="AO82" s="143"/>
      <c r="AP82" s="143"/>
      <c r="AQ82" s="156"/>
      <c r="AR82" s="145"/>
      <c r="AS82" s="157"/>
      <c r="AT82" s="160"/>
      <c r="AU82" s="117" t="str">
        <f t="shared" si="108"/>
        <v/>
      </c>
      <c r="AV82" s="117" t="str">
        <f t="shared" si="109"/>
        <v/>
      </c>
      <c r="AW82" s="117" t="str">
        <f t="shared" si="110"/>
        <v/>
      </c>
      <c r="AX82" s="117" t="str">
        <f t="shared" si="111"/>
        <v/>
      </c>
      <c r="AY82" s="117" t="str">
        <f t="shared" si="112"/>
        <v/>
      </c>
      <c r="AZ82" s="117" t="str">
        <f t="shared" si="113"/>
        <v/>
      </c>
      <c r="BA82" s="117" t="str">
        <f t="shared" si="114"/>
        <v/>
      </c>
      <c r="BB82" s="117" t="str">
        <f t="shared" si="115"/>
        <v/>
      </c>
      <c r="BC82" s="117" t="str">
        <f t="shared" si="116"/>
        <v/>
      </c>
      <c r="BD82" s="117" t="str">
        <f t="shared" si="117"/>
        <v/>
      </c>
      <c r="BE82" s="117" t="str">
        <f t="shared" si="118"/>
        <v/>
      </c>
      <c r="BF82" s="117" t="str">
        <f t="shared" si="119"/>
        <v/>
      </c>
      <c r="BG82" s="117" t="str">
        <f t="shared" si="120"/>
        <v/>
      </c>
      <c r="BH82" s="117" t="str">
        <f t="shared" si="121"/>
        <v/>
      </c>
      <c r="BI82" s="116" t="str">
        <f t="shared" si="122"/>
        <v/>
      </c>
      <c r="BJ82" s="116" t="str">
        <f t="shared" si="123"/>
        <v/>
      </c>
      <c r="BK82" s="116" t="str">
        <f t="shared" si="124"/>
        <v/>
      </c>
      <c r="BL82" s="116" t="str">
        <f t="shared" si="125"/>
        <v/>
      </c>
      <c r="BM82" s="116"/>
      <c r="BN82" s="116"/>
      <c r="BO82" s="116"/>
      <c r="BP82" s="116"/>
    </row>
    <row r="83" spans="1:68" customFormat="1" ht="16.5">
      <c r="A83" s="151"/>
      <c r="B83" s="134"/>
      <c r="C83" s="152" t="str">
        <f>IF(B83&lt;&gt;"",VLOOKUP(B83,附表五!$B$2:$C$1024,2,0),"")</f>
        <v/>
      </c>
      <c r="D83" s="153"/>
      <c r="E83" s="134"/>
      <c r="F83" s="154" t="str">
        <f>IF(E83&lt;&gt;"",VLOOKUP(E83,附表六!$B$2:$C$325,2,0),"")</f>
        <v/>
      </c>
      <c r="G83" s="155"/>
      <c r="H83" s="134"/>
      <c r="I83" s="139" t="str">
        <f>IF(H83&lt;&gt;"",VLOOKUP(H83,附表七!$B:$C,2,0),"")</f>
        <v/>
      </c>
      <c r="J83" s="145"/>
      <c r="K83" s="141"/>
      <c r="L83" s="142" t="str">
        <f t="shared" si="84"/>
        <v/>
      </c>
      <c r="M83" s="142" t="str">
        <f t="shared" si="85"/>
        <v/>
      </c>
      <c r="N83" s="142" t="str">
        <f t="shared" si="86"/>
        <v/>
      </c>
      <c r="O83" s="142" t="str">
        <f t="shared" si="87"/>
        <v/>
      </c>
      <c r="P83" s="143"/>
      <c r="Q83" s="144" t="str">
        <f t="shared" si="88"/>
        <v/>
      </c>
      <c r="R83" s="144" t="str">
        <f t="shared" si="89"/>
        <v/>
      </c>
      <c r="S83" s="144" t="str">
        <f t="shared" si="90"/>
        <v/>
      </c>
      <c r="T83" s="144" t="str">
        <f t="shared" si="91"/>
        <v/>
      </c>
      <c r="U83" s="144" t="str">
        <f t="shared" si="92"/>
        <v/>
      </c>
      <c r="V83" s="144" t="str">
        <f t="shared" si="93"/>
        <v/>
      </c>
      <c r="W83" s="144" t="str">
        <f t="shared" si="94"/>
        <v/>
      </c>
      <c r="X83" s="144" t="str">
        <f t="shared" si="95"/>
        <v/>
      </c>
      <c r="Y83" s="144" t="str">
        <f t="shared" si="96"/>
        <v/>
      </c>
      <c r="Z83" s="144" t="str">
        <f t="shared" si="97"/>
        <v/>
      </c>
      <c r="AA83" s="144" t="str">
        <f t="shared" si="98"/>
        <v/>
      </c>
      <c r="AB83" s="144" t="str">
        <f t="shared" si="99"/>
        <v/>
      </c>
      <c r="AC83" s="144" t="str">
        <f t="shared" si="100"/>
        <v/>
      </c>
      <c r="AD83" s="144" t="str">
        <f t="shared" si="101"/>
        <v/>
      </c>
      <c r="AE83" s="144" t="str">
        <f t="shared" si="102"/>
        <v/>
      </c>
      <c r="AF83" s="144" t="str">
        <f t="shared" si="103"/>
        <v/>
      </c>
      <c r="AG83" s="144" t="str">
        <f t="shared" si="104"/>
        <v/>
      </c>
      <c r="AH83" s="144" t="str">
        <f t="shared" si="105"/>
        <v/>
      </c>
      <c r="AI83" s="144" t="str">
        <f t="shared" si="106"/>
        <v/>
      </c>
      <c r="AJ83" s="144" t="str">
        <f t="shared" si="107"/>
        <v/>
      </c>
      <c r="AK83" s="145"/>
      <c r="AL83" s="141"/>
      <c r="AM83" s="143"/>
      <c r="AN83" s="143"/>
      <c r="AO83" s="143"/>
      <c r="AP83" s="143"/>
      <c r="AQ83" s="156"/>
      <c r="AR83" s="145"/>
      <c r="AS83" s="157"/>
      <c r="AT83" s="160"/>
      <c r="AU83" s="117" t="str">
        <f t="shared" si="108"/>
        <v/>
      </c>
      <c r="AV83" s="117" t="str">
        <f t="shared" si="109"/>
        <v/>
      </c>
      <c r="AW83" s="117" t="str">
        <f t="shared" si="110"/>
        <v/>
      </c>
      <c r="AX83" s="117" t="str">
        <f t="shared" si="111"/>
        <v/>
      </c>
      <c r="AY83" s="117" t="str">
        <f t="shared" si="112"/>
        <v/>
      </c>
      <c r="AZ83" s="117" t="str">
        <f t="shared" si="113"/>
        <v/>
      </c>
      <c r="BA83" s="117" t="str">
        <f t="shared" si="114"/>
        <v/>
      </c>
      <c r="BB83" s="117" t="str">
        <f t="shared" si="115"/>
        <v/>
      </c>
      <c r="BC83" s="117" t="str">
        <f t="shared" si="116"/>
        <v/>
      </c>
      <c r="BD83" s="117" t="str">
        <f t="shared" si="117"/>
        <v/>
      </c>
      <c r="BE83" s="117" t="str">
        <f t="shared" si="118"/>
        <v/>
      </c>
      <c r="BF83" s="117" t="str">
        <f t="shared" si="119"/>
        <v/>
      </c>
      <c r="BG83" s="117" t="str">
        <f t="shared" si="120"/>
        <v/>
      </c>
      <c r="BH83" s="117" t="str">
        <f t="shared" si="121"/>
        <v/>
      </c>
      <c r="BI83" s="116" t="str">
        <f t="shared" si="122"/>
        <v/>
      </c>
      <c r="BJ83" s="116" t="str">
        <f t="shared" si="123"/>
        <v/>
      </c>
      <c r="BK83" s="116" t="str">
        <f t="shared" si="124"/>
        <v/>
      </c>
      <c r="BL83" s="116" t="str">
        <f t="shared" si="125"/>
        <v/>
      </c>
      <c r="BM83" s="116"/>
      <c r="BN83" s="116"/>
      <c r="BO83" s="116"/>
      <c r="BP83" s="116"/>
    </row>
    <row r="84" spans="1:68" customFormat="1" ht="16.5">
      <c r="A84" s="151"/>
      <c r="B84" s="134"/>
      <c r="C84" s="152" t="str">
        <f>IF(B84&lt;&gt;"",VLOOKUP(B84,附表五!$B$2:$C$1024,2,0),"")</f>
        <v/>
      </c>
      <c r="D84" s="153"/>
      <c r="E84" s="134"/>
      <c r="F84" s="154" t="str">
        <f>IF(E84&lt;&gt;"",VLOOKUP(E84,附表六!$B$2:$C$325,2,0),"")</f>
        <v/>
      </c>
      <c r="G84" s="155"/>
      <c r="H84" s="134"/>
      <c r="I84" s="139" t="str">
        <f>IF(H84&lt;&gt;"",VLOOKUP(H84,附表七!$B:$C,2,0),"")</f>
        <v/>
      </c>
      <c r="J84" s="145"/>
      <c r="K84" s="141"/>
      <c r="L84" s="142" t="str">
        <f t="shared" si="84"/>
        <v/>
      </c>
      <c r="M84" s="142" t="str">
        <f t="shared" si="85"/>
        <v/>
      </c>
      <c r="N84" s="142" t="str">
        <f t="shared" si="86"/>
        <v/>
      </c>
      <c r="O84" s="142" t="str">
        <f t="shared" si="87"/>
        <v/>
      </c>
      <c r="P84" s="143"/>
      <c r="Q84" s="144" t="str">
        <f t="shared" si="88"/>
        <v/>
      </c>
      <c r="R84" s="144" t="str">
        <f t="shared" si="89"/>
        <v/>
      </c>
      <c r="S84" s="144" t="str">
        <f t="shared" si="90"/>
        <v/>
      </c>
      <c r="T84" s="144" t="str">
        <f t="shared" si="91"/>
        <v/>
      </c>
      <c r="U84" s="144" t="str">
        <f t="shared" si="92"/>
        <v/>
      </c>
      <c r="V84" s="144" t="str">
        <f t="shared" si="93"/>
        <v/>
      </c>
      <c r="W84" s="144" t="str">
        <f t="shared" si="94"/>
        <v/>
      </c>
      <c r="X84" s="144" t="str">
        <f t="shared" si="95"/>
        <v/>
      </c>
      <c r="Y84" s="144" t="str">
        <f t="shared" si="96"/>
        <v/>
      </c>
      <c r="Z84" s="144" t="str">
        <f t="shared" si="97"/>
        <v/>
      </c>
      <c r="AA84" s="144" t="str">
        <f t="shared" si="98"/>
        <v/>
      </c>
      <c r="AB84" s="144" t="str">
        <f t="shared" si="99"/>
        <v/>
      </c>
      <c r="AC84" s="144" t="str">
        <f t="shared" si="100"/>
        <v/>
      </c>
      <c r="AD84" s="144" t="str">
        <f t="shared" si="101"/>
        <v/>
      </c>
      <c r="AE84" s="144" t="str">
        <f t="shared" si="102"/>
        <v/>
      </c>
      <c r="AF84" s="144" t="str">
        <f t="shared" si="103"/>
        <v/>
      </c>
      <c r="AG84" s="144" t="str">
        <f t="shared" si="104"/>
        <v/>
      </c>
      <c r="AH84" s="144" t="str">
        <f t="shared" si="105"/>
        <v/>
      </c>
      <c r="AI84" s="144" t="str">
        <f t="shared" si="106"/>
        <v/>
      </c>
      <c r="AJ84" s="144" t="str">
        <f t="shared" si="107"/>
        <v/>
      </c>
      <c r="AK84" s="145"/>
      <c r="AL84" s="141"/>
      <c r="AM84" s="143"/>
      <c r="AN84" s="143"/>
      <c r="AO84" s="143"/>
      <c r="AP84" s="143"/>
      <c r="AQ84" s="156"/>
      <c r="AR84" s="145"/>
      <c r="AS84" s="157"/>
      <c r="AT84" s="160"/>
      <c r="AU84" s="117" t="str">
        <f t="shared" si="108"/>
        <v/>
      </c>
      <c r="AV84" s="117" t="str">
        <f t="shared" si="109"/>
        <v/>
      </c>
      <c r="AW84" s="117" t="str">
        <f t="shared" si="110"/>
        <v/>
      </c>
      <c r="AX84" s="117" t="str">
        <f t="shared" si="111"/>
        <v/>
      </c>
      <c r="AY84" s="117" t="str">
        <f t="shared" si="112"/>
        <v/>
      </c>
      <c r="AZ84" s="117" t="str">
        <f t="shared" si="113"/>
        <v/>
      </c>
      <c r="BA84" s="117" t="str">
        <f t="shared" si="114"/>
        <v/>
      </c>
      <c r="BB84" s="117" t="str">
        <f t="shared" si="115"/>
        <v/>
      </c>
      <c r="BC84" s="117" t="str">
        <f t="shared" si="116"/>
        <v/>
      </c>
      <c r="BD84" s="117" t="str">
        <f t="shared" si="117"/>
        <v/>
      </c>
      <c r="BE84" s="117" t="str">
        <f t="shared" si="118"/>
        <v/>
      </c>
      <c r="BF84" s="117" t="str">
        <f t="shared" si="119"/>
        <v/>
      </c>
      <c r="BG84" s="117" t="str">
        <f t="shared" si="120"/>
        <v/>
      </c>
      <c r="BH84" s="117" t="str">
        <f t="shared" si="121"/>
        <v/>
      </c>
      <c r="BI84" s="116" t="str">
        <f t="shared" si="122"/>
        <v/>
      </c>
      <c r="BJ84" s="116" t="str">
        <f t="shared" si="123"/>
        <v/>
      </c>
      <c r="BK84" s="116" t="str">
        <f t="shared" si="124"/>
        <v/>
      </c>
      <c r="BL84" s="116" t="str">
        <f t="shared" si="125"/>
        <v/>
      </c>
      <c r="BM84" s="116"/>
      <c r="BN84" s="116"/>
      <c r="BO84" s="116"/>
      <c r="BP84" s="116"/>
    </row>
    <row r="85" spans="1:68" customFormat="1" ht="16.5">
      <c r="A85" s="151"/>
      <c r="B85" s="134"/>
      <c r="C85" s="152" t="str">
        <f>IF(B85&lt;&gt;"",VLOOKUP(B85,附表五!$B$2:$C$1024,2,0),"")</f>
        <v/>
      </c>
      <c r="D85" s="153"/>
      <c r="E85" s="134"/>
      <c r="F85" s="154" t="str">
        <f>IF(E85&lt;&gt;"",VLOOKUP(E85,附表六!$B$2:$C$325,2,0),"")</f>
        <v/>
      </c>
      <c r="G85" s="155"/>
      <c r="H85" s="134"/>
      <c r="I85" s="139" t="str">
        <f>IF(H85&lt;&gt;"",VLOOKUP(H85,附表七!$B:$C,2,0),"")</f>
        <v/>
      </c>
      <c r="J85" s="145"/>
      <c r="K85" s="141"/>
      <c r="L85" s="142" t="str">
        <f t="shared" si="84"/>
        <v/>
      </c>
      <c r="M85" s="142" t="str">
        <f t="shared" si="85"/>
        <v/>
      </c>
      <c r="N85" s="142" t="str">
        <f t="shared" si="86"/>
        <v/>
      </c>
      <c r="O85" s="142" t="str">
        <f t="shared" si="87"/>
        <v/>
      </c>
      <c r="P85" s="143"/>
      <c r="Q85" s="144" t="str">
        <f t="shared" si="88"/>
        <v/>
      </c>
      <c r="R85" s="144" t="str">
        <f t="shared" si="89"/>
        <v/>
      </c>
      <c r="S85" s="144" t="str">
        <f t="shared" si="90"/>
        <v/>
      </c>
      <c r="T85" s="144" t="str">
        <f t="shared" si="91"/>
        <v/>
      </c>
      <c r="U85" s="144" t="str">
        <f t="shared" si="92"/>
        <v/>
      </c>
      <c r="V85" s="144" t="str">
        <f t="shared" si="93"/>
        <v/>
      </c>
      <c r="W85" s="144" t="str">
        <f t="shared" si="94"/>
        <v/>
      </c>
      <c r="X85" s="144" t="str">
        <f t="shared" si="95"/>
        <v/>
      </c>
      <c r="Y85" s="144" t="str">
        <f t="shared" si="96"/>
        <v/>
      </c>
      <c r="Z85" s="144" t="str">
        <f t="shared" si="97"/>
        <v/>
      </c>
      <c r="AA85" s="144" t="str">
        <f t="shared" si="98"/>
        <v/>
      </c>
      <c r="AB85" s="144" t="str">
        <f t="shared" si="99"/>
        <v/>
      </c>
      <c r="AC85" s="144" t="str">
        <f t="shared" si="100"/>
        <v/>
      </c>
      <c r="AD85" s="144" t="str">
        <f t="shared" si="101"/>
        <v/>
      </c>
      <c r="AE85" s="144" t="str">
        <f t="shared" si="102"/>
        <v/>
      </c>
      <c r="AF85" s="144" t="str">
        <f t="shared" si="103"/>
        <v/>
      </c>
      <c r="AG85" s="144" t="str">
        <f t="shared" si="104"/>
        <v/>
      </c>
      <c r="AH85" s="144" t="str">
        <f t="shared" si="105"/>
        <v/>
      </c>
      <c r="AI85" s="144" t="str">
        <f t="shared" si="106"/>
        <v/>
      </c>
      <c r="AJ85" s="144" t="str">
        <f t="shared" si="107"/>
        <v/>
      </c>
      <c r="AK85" s="145"/>
      <c r="AL85" s="141"/>
      <c r="AM85" s="143"/>
      <c r="AN85" s="143"/>
      <c r="AO85" s="143"/>
      <c r="AP85" s="143"/>
      <c r="AQ85" s="156"/>
      <c r="AR85" s="145"/>
      <c r="AS85" s="157"/>
      <c r="AT85" s="160"/>
      <c r="AU85" s="117" t="str">
        <f t="shared" si="108"/>
        <v/>
      </c>
      <c r="AV85" s="117" t="str">
        <f t="shared" si="109"/>
        <v/>
      </c>
      <c r="AW85" s="117" t="str">
        <f t="shared" si="110"/>
        <v/>
      </c>
      <c r="AX85" s="117" t="str">
        <f t="shared" si="111"/>
        <v/>
      </c>
      <c r="AY85" s="117" t="str">
        <f t="shared" si="112"/>
        <v/>
      </c>
      <c r="AZ85" s="117" t="str">
        <f t="shared" si="113"/>
        <v/>
      </c>
      <c r="BA85" s="117" t="str">
        <f t="shared" si="114"/>
        <v/>
      </c>
      <c r="BB85" s="117" t="str">
        <f t="shared" si="115"/>
        <v/>
      </c>
      <c r="BC85" s="117" t="str">
        <f t="shared" si="116"/>
        <v/>
      </c>
      <c r="BD85" s="117" t="str">
        <f t="shared" si="117"/>
        <v/>
      </c>
      <c r="BE85" s="117" t="str">
        <f t="shared" si="118"/>
        <v/>
      </c>
      <c r="BF85" s="117" t="str">
        <f t="shared" si="119"/>
        <v/>
      </c>
      <c r="BG85" s="117" t="str">
        <f t="shared" si="120"/>
        <v/>
      </c>
      <c r="BH85" s="117" t="str">
        <f t="shared" si="121"/>
        <v/>
      </c>
      <c r="BI85" s="116" t="str">
        <f t="shared" si="122"/>
        <v/>
      </c>
      <c r="BJ85" s="116" t="str">
        <f t="shared" si="123"/>
        <v/>
      </c>
      <c r="BK85" s="116" t="str">
        <f t="shared" si="124"/>
        <v/>
      </c>
      <c r="BL85" s="116" t="str">
        <f t="shared" si="125"/>
        <v/>
      </c>
      <c r="BM85" s="116"/>
      <c r="BN85" s="116"/>
      <c r="BO85" s="116"/>
      <c r="BP85" s="116"/>
    </row>
    <row r="86" spans="1:68" customFormat="1" ht="16.5">
      <c r="A86" s="151"/>
      <c r="B86" s="134"/>
      <c r="C86" s="152" t="str">
        <f>IF(B86&lt;&gt;"",VLOOKUP(B86,附表五!$B$2:$C$1024,2,0),"")</f>
        <v/>
      </c>
      <c r="D86" s="153"/>
      <c r="E86" s="134"/>
      <c r="F86" s="154" t="str">
        <f>IF(E86&lt;&gt;"",VLOOKUP(E86,附表六!$B$2:$C$325,2,0),"")</f>
        <v/>
      </c>
      <c r="G86" s="155"/>
      <c r="H86" s="134"/>
      <c r="I86" s="139" t="str">
        <f>IF(H86&lt;&gt;"",VLOOKUP(H86,附表七!$B:$C,2,0),"")</f>
        <v/>
      </c>
      <c r="J86" s="145"/>
      <c r="K86" s="141"/>
      <c r="L86" s="142" t="str">
        <f t="shared" si="84"/>
        <v/>
      </c>
      <c r="M86" s="142" t="str">
        <f t="shared" si="85"/>
        <v/>
      </c>
      <c r="N86" s="142" t="str">
        <f t="shared" si="86"/>
        <v/>
      </c>
      <c r="O86" s="142" t="str">
        <f t="shared" si="87"/>
        <v/>
      </c>
      <c r="P86" s="143"/>
      <c r="Q86" s="144" t="str">
        <f t="shared" si="88"/>
        <v/>
      </c>
      <c r="R86" s="144" t="str">
        <f t="shared" si="89"/>
        <v/>
      </c>
      <c r="S86" s="144" t="str">
        <f t="shared" si="90"/>
        <v/>
      </c>
      <c r="T86" s="144" t="str">
        <f t="shared" si="91"/>
        <v/>
      </c>
      <c r="U86" s="144" t="str">
        <f t="shared" si="92"/>
        <v/>
      </c>
      <c r="V86" s="144" t="str">
        <f t="shared" si="93"/>
        <v/>
      </c>
      <c r="W86" s="144" t="str">
        <f t="shared" si="94"/>
        <v/>
      </c>
      <c r="X86" s="144" t="str">
        <f t="shared" si="95"/>
        <v/>
      </c>
      <c r="Y86" s="144" t="str">
        <f t="shared" si="96"/>
        <v/>
      </c>
      <c r="Z86" s="144" t="str">
        <f t="shared" si="97"/>
        <v/>
      </c>
      <c r="AA86" s="144" t="str">
        <f t="shared" si="98"/>
        <v/>
      </c>
      <c r="AB86" s="144" t="str">
        <f t="shared" si="99"/>
        <v/>
      </c>
      <c r="AC86" s="144" t="str">
        <f t="shared" si="100"/>
        <v/>
      </c>
      <c r="AD86" s="144" t="str">
        <f t="shared" si="101"/>
        <v/>
      </c>
      <c r="AE86" s="144" t="str">
        <f t="shared" si="102"/>
        <v/>
      </c>
      <c r="AF86" s="144" t="str">
        <f t="shared" si="103"/>
        <v/>
      </c>
      <c r="AG86" s="144" t="str">
        <f t="shared" si="104"/>
        <v/>
      </c>
      <c r="AH86" s="144" t="str">
        <f t="shared" si="105"/>
        <v/>
      </c>
      <c r="AI86" s="144" t="str">
        <f t="shared" si="106"/>
        <v/>
      </c>
      <c r="AJ86" s="144" t="str">
        <f t="shared" si="107"/>
        <v/>
      </c>
      <c r="AK86" s="145"/>
      <c r="AL86" s="141"/>
      <c r="AM86" s="143"/>
      <c r="AN86" s="143"/>
      <c r="AO86" s="143"/>
      <c r="AP86" s="143"/>
      <c r="AQ86" s="156"/>
      <c r="AR86" s="145"/>
      <c r="AS86" s="157"/>
      <c r="AT86" s="160"/>
      <c r="AU86" s="117" t="str">
        <f t="shared" si="108"/>
        <v/>
      </c>
      <c r="AV86" s="117" t="str">
        <f t="shared" si="109"/>
        <v/>
      </c>
      <c r="AW86" s="117" t="str">
        <f t="shared" si="110"/>
        <v/>
      </c>
      <c r="AX86" s="117" t="str">
        <f t="shared" si="111"/>
        <v/>
      </c>
      <c r="AY86" s="117" t="str">
        <f t="shared" si="112"/>
        <v/>
      </c>
      <c r="AZ86" s="117" t="str">
        <f t="shared" si="113"/>
        <v/>
      </c>
      <c r="BA86" s="117" t="str">
        <f t="shared" si="114"/>
        <v/>
      </c>
      <c r="BB86" s="117" t="str">
        <f t="shared" si="115"/>
        <v/>
      </c>
      <c r="BC86" s="117" t="str">
        <f t="shared" si="116"/>
        <v/>
      </c>
      <c r="BD86" s="117" t="str">
        <f t="shared" si="117"/>
        <v/>
      </c>
      <c r="BE86" s="117" t="str">
        <f t="shared" si="118"/>
        <v/>
      </c>
      <c r="BF86" s="117" t="str">
        <f t="shared" si="119"/>
        <v/>
      </c>
      <c r="BG86" s="117" t="str">
        <f t="shared" si="120"/>
        <v/>
      </c>
      <c r="BH86" s="117" t="str">
        <f t="shared" si="121"/>
        <v/>
      </c>
      <c r="BI86" s="116" t="str">
        <f t="shared" si="122"/>
        <v/>
      </c>
      <c r="BJ86" s="116" t="str">
        <f t="shared" si="123"/>
        <v/>
      </c>
      <c r="BK86" s="116" t="str">
        <f t="shared" si="124"/>
        <v/>
      </c>
      <c r="BL86" s="116" t="str">
        <f t="shared" si="125"/>
        <v/>
      </c>
      <c r="BM86" s="116"/>
      <c r="BN86" s="116"/>
      <c r="BO86" s="116"/>
      <c r="BP86" s="116"/>
    </row>
    <row r="87" spans="1:68" customFormat="1" ht="16.5">
      <c r="A87" s="151"/>
      <c r="B87" s="134"/>
      <c r="C87" s="152" t="str">
        <f>IF(B87&lt;&gt;"",VLOOKUP(B87,附表五!$B$2:$C$1024,2,0),"")</f>
        <v/>
      </c>
      <c r="D87" s="153"/>
      <c r="E87" s="134"/>
      <c r="F87" s="154" t="str">
        <f>IF(E87&lt;&gt;"",VLOOKUP(E87,附表六!$B$2:$C$325,2,0),"")</f>
        <v/>
      </c>
      <c r="G87" s="155"/>
      <c r="H87" s="134"/>
      <c r="I87" s="139" t="str">
        <f>IF(H87&lt;&gt;"",VLOOKUP(H87,附表七!$B:$C,2,0),"")</f>
        <v/>
      </c>
      <c r="J87" s="145"/>
      <c r="K87" s="141"/>
      <c r="L87" s="142" t="str">
        <f t="shared" si="84"/>
        <v/>
      </c>
      <c r="M87" s="142" t="str">
        <f t="shared" si="85"/>
        <v/>
      </c>
      <c r="N87" s="142" t="str">
        <f t="shared" si="86"/>
        <v/>
      </c>
      <c r="O87" s="142" t="str">
        <f t="shared" si="87"/>
        <v/>
      </c>
      <c r="P87" s="143"/>
      <c r="Q87" s="144" t="str">
        <f t="shared" si="88"/>
        <v/>
      </c>
      <c r="R87" s="144" t="str">
        <f t="shared" si="89"/>
        <v/>
      </c>
      <c r="S87" s="144" t="str">
        <f t="shared" si="90"/>
        <v/>
      </c>
      <c r="T87" s="144" t="str">
        <f t="shared" si="91"/>
        <v/>
      </c>
      <c r="U87" s="144" t="str">
        <f t="shared" si="92"/>
        <v/>
      </c>
      <c r="V87" s="144" t="str">
        <f t="shared" si="93"/>
        <v/>
      </c>
      <c r="W87" s="144" t="str">
        <f t="shared" si="94"/>
        <v/>
      </c>
      <c r="X87" s="144" t="str">
        <f t="shared" si="95"/>
        <v/>
      </c>
      <c r="Y87" s="144" t="str">
        <f t="shared" si="96"/>
        <v/>
      </c>
      <c r="Z87" s="144" t="str">
        <f t="shared" si="97"/>
        <v/>
      </c>
      <c r="AA87" s="144" t="str">
        <f t="shared" si="98"/>
        <v/>
      </c>
      <c r="AB87" s="144" t="str">
        <f t="shared" si="99"/>
        <v/>
      </c>
      <c r="AC87" s="144" t="str">
        <f t="shared" si="100"/>
        <v/>
      </c>
      <c r="AD87" s="144" t="str">
        <f t="shared" si="101"/>
        <v/>
      </c>
      <c r="AE87" s="144" t="str">
        <f t="shared" si="102"/>
        <v/>
      </c>
      <c r="AF87" s="144" t="str">
        <f t="shared" si="103"/>
        <v/>
      </c>
      <c r="AG87" s="144" t="str">
        <f t="shared" si="104"/>
        <v/>
      </c>
      <c r="AH87" s="144" t="str">
        <f t="shared" si="105"/>
        <v/>
      </c>
      <c r="AI87" s="144" t="str">
        <f t="shared" si="106"/>
        <v/>
      </c>
      <c r="AJ87" s="144" t="str">
        <f t="shared" si="107"/>
        <v/>
      </c>
      <c r="AK87" s="145"/>
      <c r="AL87" s="141"/>
      <c r="AM87" s="143"/>
      <c r="AN87" s="143"/>
      <c r="AO87" s="143"/>
      <c r="AP87" s="143"/>
      <c r="AQ87" s="156"/>
      <c r="AR87" s="145"/>
      <c r="AS87" s="157"/>
      <c r="AT87" s="160"/>
      <c r="AU87" s="117" t="str">
        <f t="shared" si="108"/>
        <v/>
      </c>
      <c r="AV87" s="117" t="str">
        <f t="shared" si="109"/>
        <v/>
      </c>
      <c r="AW87" s="117" t="str">
        <f t="shared" si="110"/>
        <v/>
      </c>
      <c r="AX87" s="117" t="str">
        <f t="shared" si="111"/>
        <v/>
      </c>
      <c r="AY87" s="117" t="str">
        <f t="shared" si="112"/>
        <v/>
      </c>
      <c r="AZ87" s="117" t="str">
        <f t="shared" si="113"/>
        <v/>
      </c>
      <c r="BA87" s="117" t="str">
        <f t="shared" si="114"/>
        <v/>
      </c>
      <c r="BB87" s="117" t="str">
        <f t="shared" si="115"/>
        <v/>
      </c>
      <c r="BC87" s="117" t="str">
        <f t="shared" si="116"/>
        <v/>
      </c>
      <c r="BD87" s="117" t="str">
        <f t="shared" si="117"/>
        <v/>
      </c>
      <c r="BE87" s="117" t="str">
        <f t="shared" si="118"/>
        <v/>
      </c>
      <c r="BF87" s="117" t="str">
        <f t="shared" si="119"/>
        <v/>
      </c>
      <c r="BG87" s="117" t="str">
        <f t="shared" si="120"/>
        <v/>
      </c>
      <c r="BH87" s="117" t="str">
        <f t="shared" si="121"/>
        <v/>
      </c>
      <c r="BI87" s="116" t="str">
        <f t="shared" si="122"/>
        <v/>
      </c>
      <c r="BJ87" s="116" t="str">
        <f t="shared" si="123"/>
        <v/>
      </c>
      <c r="BK87" s="116" t="str">
        <f t="shared" si="124"/>
        <v/>
      </c>
      <c r="BL87" s="116" t="str">
        <f t="shared" si="125"/>
        <v/>
      </c>
      <c r="BM87" s="116"/>
      <c r="BN87" s="116"/>
      <c r="BO87" s="116"/>
      <c r="BP87" s="116"/>
    </row>
    <row r="88" spans="1:68" customFormat="1" ht="16.5">
      <c r="A88" s="151"/>
      <c r="B88" s="134"/>
      <c r="C88" s="152" t="str">
        <f>IF(B88&lt;&gt;"",VLOOKUP(B88,附表五!$B$2:$C$1024,2,0),"")</f>
        <v/>
      </c>
      <c r="D88" s="153"/>
      <c r="E88" s="134"/>
      <c r="F88" s="154" t="str">
        <f>IF(E88&lt;&gt;"",VLOOKUP(E88,附表六!$B$2:$C$325,2,0),"")</f>
        <v/>
      </c>
      <c r="G88" s="155"/>
      <c r="H88" s="134"/>
      <c r="I88" s="139" t="str">
        <f>IF(H88&lt;&gt;"",VLOOKUP(H88,附表七!$B:$C,2,0),"")</f>
        <v/>
      </c>
      <c r="J88" s="145"/>
      <c r="K88" s="141"/>
      <c r="L88" s="142" t="str">
        <f t="shared" si="84"/>
        <v/>
      </c>
      <c r="M88" s="142" t="str">
        <f t="shared" si="85"/>
        <v/>
      </c>
      <c r="N88" s="142" t="str">
        <f t="shared" si="86"/>
        <v/>
      </c>
      <c r="O88" s="142" t="str">
        <f t="shared" si="87"/>
        <v/>
      </c>
      <c r="P88" s="143"/>
      <c r="Q88" s="144" t="str">
        <f t="shared" si="88"/>
        <v/>
      </c>
      <c r="R88" s="144" t="str">
        <f t="shared" si="89"/>
        <v/>
      </c>
      <c r="S88" s="144" t="str">
        <f t="shared" si="90"/>
        <v/>
      </c>
      <c r="T88" s="144" t="str">
        <f t="shared" si="91"/>
        <v/>
      </c>
      <c r="U88" s="144" t="str">
        <f t="shared" si="92"/>
        <v/>
      </c>
      <c r="V88" s="144" t="str">
        <f t="shared" si="93"/>
        <v/>
      </c>
      <c r="W88" s="144" t="str">
        <f t="shared" si="94"/>
        <v/>
      </c>
      <c r="X88" s="144" t="str">
        <f t="shared" si="95"/>
        <v/>
      </c>
      <c r="Y88" s="144" t="str">
        <f t="shared" si="96"/>
        <v/>
      </c>
      <c r="Z88" s="144" t="str">
        <f t="shared" si="97"/>
        <v/>
      </c>
      <c r="AA88" s="144" t="str">
        <f t="shared" si="98"/>
        <v/>
      </c>
      <c r="AB88" s="144" t="str">
        <f t="shared" si="99"/>
        <v/>
      </c>
      <c r="AC88" s="144" t="str">
        <f t="shared" si="100"/>
        <v/>
      </c>
      <c r="AD88" s="144" t="str">
        <f t="shared" si="101"/>
        <v/>
      </c>
      <c r="AE88" s="144" t="str">
        <f t="shared" si="102"/>
        <v/>
      </c>
      <c r="AF88" s="144" t="str">
        <f t="shared" si="103"/>
        <v/>
      </c>
      <c r="AG88" s="144" t="str">
        <f t="shared" si="104"/>
        <v/>
      </c>
      <c r="AH88" s="144" t="str">
        <f t="shared" si="105"/>
        <v/>
      </c>
      <c r="AI88" s="144" t="str">
        <f t="shared" si="106"/>
        <v/>
      </c>
      <c r="AJ88" s="144" t="str">
        <f t="shared" si="107"/>
        <v/>
      </c>
      <c r="AK88" s="145"/>
      <c r="AL88" s="141"/>
      <c r="AM88" s="143"/>
      <c r="AN88" s="143"/>
      <c r="AO88" s="143"/>
      <c r="AP88" s="143"/>
      <c r="AQ88" s="156"/>
      <c r="AR88" s="145"/>
      <c r="AS88" s="157"/>
      <c r="AT88" s="160"/>
      <c r="AU88" s="117" t="str">
        <f t="shared" si="108"/>
        <v/>
      </c>
      <c r="AV88" s="117" t="str">
        <f t="shared" si="109"/>
        <v/>
      </c>
      <c r="AW88" s="117" t="str">
        <f t="shared" si="110"/>
        <v/>
      </c>
      <c r="AX88" s="117" t="str">
        <f t="shared" si="111"/>
        <v/>
      </c>
      <c r="AY88" s="117" t="str">
        <f t="shared" si="112"/>
        <v/>
      </c>
      <c r="AZ88" s="117" t="str">
        <f t="shared" si="113"/>
        <v/>
      </c>
      <c r="BA88" s="117" t="str">
        <f t="shared" si="114"/>
        <v/>
      </c>
      <c r="BB88" s="117" t="str">
        <f t="shared" si="115"/>
        <v/>
      </c>
      <c r="BC88" s="117" t="str">
        <f t="shared" si="116"/>
        <v/>
      </c>
      <c r="BD88" s="117" t="str">
        <f t="shared" si="117"/>
        <v/>
      </c>
      <c r="BE88" s="117" t="str">
        <f t="shared" si="118"/>
        <v/>
      </c>
      <c r="BF88" s="117" t="str">
        <f t="shared" si="119"/>
        <v/>
      </c>
      <c r="BG88" s="117" t="str">
        <f t="shared" si="120"/>
        <v/>
      </c>
      <c r="BH88" s="117" t="str">
        <f t="shared" si="121"/>
        <v/>
      </c>
      <c r="BI88" s="116" t="str">
        <f t="shared" si="122"/>
        <v/>
      </c>
      <c r="BJ88" s="116" t="str">
        <f t="shared" si="123"/>
        <v/>
      </c>
      <c r="BK88" s="116" t="str">
        <f t="shared" si="124"/>
        <v/>
      </c>
      <c r="BL88" s="116" t="str">
        <f t="shared" si="125"/>
        <v/>
      </c>
      <c r="BM88" s="116"/>
      <c r="BN88" s="116"/>
      <c r="BO88" s="116"/>
      <c r="BP88" s="116"/>
    </row>
    <row r="89" spans="1:68" customFormat="1" ht="16.5">
      <c r="A89" s="151"/>
      <c r="B89" s="134"/>
      <c r="C89" s="152" t="str">
        <f>IF(B89&lt;&gt;"",VLOOKUP(B89,附表五!$B$2:$C$1024,2,0),"")</f>
        <v/>
      </c>
      <c r="D89" s="153"/>
      <c r="E89" s="134"/>
      <c r="F89" s="154" t="str">
        <f>IF(E89&lt;&gt;"",VLOOKUP(E89,附表六!$B$2:$C$325,2,0),"")</f>
        <v/>
      </c>
      <c r="G89" s="155"/>
      <c r="H89" s="134"/>
      <c r="I89" s="139" t="str">
        <f>IF(H89&lt;&gt;"",VLOOKUP(H89,附表七!$B:$C,2,0),"")</f>
        <v/>
      </c>
      <c r="J89" s="145"/>
      <c r="K89" s="141"/>
      <c r="L89" s="142" t="str">
        <f t="shared" si="84"/>
        <v/>
      </c>
      <c r="M89" s="142" t="str">
        <f t="shared" si="85"/>
        <v/>
      </c>
      <c r="N89" s="142" t="str">
        <f t="shared" si="86"/>
        <v/>
      </c>
      <c r="O89" s="142" t="str">
        <f t="shared" si="87"/>
        <v/>
      </c>
      <c r="P89" s="143"/>
      <c r="Q89" s="144" t="str">
        <f t="shared" si="88"/>
        <v/>
      </c>
      <c r="R89" s="144" t="str">
        <f t="shared" si="89"/>
        <v/>
      </c>
      <c r="S89" s="144" t="str">
        <f t="shared" si="90"/>
        <v/>
      </c>
      <c r="T89" s="144" t="str">
        <f t="shared" si="91"/>
        <v/>
      </c>
      <c r="U89" s="144" t="str">
        <f t="shared" si="92"/>
        <v/>
      </c>
      <c r="V89" s="144" t="str">
        <f t="shared" si="93"/>
        <v/>
      </c>
      <c r="W89" s="144" t="str">
        <f t="shared" si="94"/>
        <v/>
      </c>
      <c r="X89" s="144" t="str">
        <f t="shared" si="95"/>
        <v/>
      </c>
      <c r="Y89" s="144" t="str">
        <f t="shared" si="96"/>
        <v/>
      </c>
      <c r="Z89" s="144" t="str">
        <f t="shared" si="97"/>
        <v/>
      </c>
      <c r="AA89" s="144" t="str">
        <f t="shared" si="98"/>
        <v/>
      </c>
      <c r="AB89" s="144" t="str">
        <f t="shared" si="99"/>
        <v/>
      </c>
      <c r="AC89" s="144" t="str">
        <f t="shared" si="100"/>
        <v/>
      </c>
      <c r="AD89" s="144" t="str">
        <f t="shared" si="101"/>
        <v/>
      </c>
      <c r="AE89" s="144" t="str">
        <f t="shared" si="102"/>
        <v/>
      </c>
      <c r="AF89" s="144" t="str">
        <f t="shared" si="103"/>
        <v/>
      </c>
      <c r="AG89" s="144" t="str">
        <f t="shared" si="104"/>
        <v/>
      </c>
      <c r="AH89" s="144" t="str">
        <f t="shared" si="105"/>
        <v/>
      </c>
      <c r="AI89" s="144" t="str">
        <f t="shared" si="106"/>
        <v/>
      </c>
      <c r="AJ89" s="144" t="str">
        <f t="shared" si="107"/>
        <v/>
      </c>
      <c r="AK89" s="145"/>
      <c r="AL89" s="141"/>
      <c r="AM89" s="143"/>
      <c r="AN89" s="143"/>
      <c r="AO89" s="143"/>
      <c r="AP89" s="143"/>
      <c r="AQ89" s="156"/>
      <c r="AR89" s="145"/>
      <c r="AS89" s="157"/>
      <c r="AT89" s="160"/>
      <c r="AU89" s="117" t="str">
        <f t="shared" si="108"/>
        <v/>
      </c>
      <c r="AV89" s="117" t="str">
        <f t="shared" si="109"/>
        <v/>
      </c>
      <c r="AW89" s="117" t="str">
        <f t="shared" si="110"/>
        <v/>
      </c>
      <c r="AX89" s="117" t="str">
        <f t="shared" si="111"/>
        <v/>
      </c>
      <c r="AY89" s="117" t="str">
        <f t="shared" si="112"/>
        <v/>
      </c>
      <c r="AZ89" s="117" t="str">
        <f t="shared" si="113"/>
        <v/>
      </c>
      <c r="BA89" s="117" t="str">
        <f t="shared" si="114"/>
        <v/>
      </c>
      <c r="BB89" s="117" t="str">
        <f t="shared" si="115"/>
        <v/>
      </c>
      <c r="BC89" s="117" t="str">
        <f t="shared" si="116"/>
        <v/>
      </c>
      <c r="BD89" s="117" t="str">
        <f t="shared" si="117"/>
        <v/>
      </c>
      <c r="BE89" s="117" t="str">
        <f t="shared" si="118"/>
        <v/>
      </c>
      <c r="BF89" s="117" t="str">
        <f t="shared" si="119"/>
        <v/>
      </c>
      <c r="BG89" s="117" t="str">
        <f t="shared" si="120"/>
        <v/>
      </c>
      <c r="BH89" s="117" t="str">
        <f t="shared" si="121"/>
        <v/>
      </c>
      <c r="BI89" s="116" t="str">
        <f t="shared" si="122"/>
        <v/>
      </c>
      <c r="BJ89" s="116" t="str">
        <f t="shared" si="123"/>
        <v/>
      </c>
      <c r="BK89" s="116" t="str">
        <f t="shared" si="124"/>
        <v/>
      </c>
      <c r="BL89" s="116" t="str">
        <f t="shared" si="125"/>
        <v/>
      </c>
      <c r="BM89" s="116"/>
      <c r="BN89" s="116"/>
      <c r="BO89" s="116"/>
      <c r="BP89" s="116"/>
    </row>
    <row r="90" spans="1:68" customFormat="1" ht="16.5">
      <c r="A90" s="151"/>
      <c r="B90" s="134"/>
      <c r="C90" s="152" t="str">
        <f>IF(B90&lt;&gt;"",VLOOKUP(B90,附表五!$B$2:$C$1024,2,0),"")</f>
        <v/>
      </c>
      <c r="D90" s="153"/>
      <c r="E90" s="134"/>
      <c r="F90" s="154" t="str">
        <f>IF(E90&lt;&gt;"",VLOOKUP(E90,附表六!$B$2:$C$325,2,0),"")</f>
        <v/>
      </c>
      <c r="G90" s="155"/>
      <c r="H90" s="134"/>
      <c r="I90" s="139" t="str">
        <f>IF(H90&lt;&gt;"",VLOOKUP(H90,附表七!$B:$C,2,0),"")</f>
        <v/>
      </c>
      <c r="J90" s="145"/>
      <c r="K90" s="141"/>
      <c r="L90" s="142" t="str">
        <f t="shared" si="84"/>
        <v/>
      </c>
      <c r="M90" s="142" t="str">
        <f t="shared" si="85"/>
        <v/>
      </c>
      <c r="N90" s="142" t="str">
        <f t="shared" si="86"/>
        <v/>
      </c>
      <c r="O90" s="142" t="str">
        <f t="shared" si="87"/>
        <v/>
      </c>
      <c r="P90" s="143"/>
      <c r="Q90" s="144" t="str">
        <f t="shared" si="88"/>
        <v/>
      </c>
      <c r="R90" s="144" t="str">
        <f t="shared" si="89"/>
        <v/>
      </c>
      <c r="S90" s="144" t="str">
        <f t="shared" si="90"/>
        <v/>
      </c>
      <c r="T90" s="144" t="str">
        <f t="shared" si="91"/>
        <v/>
      </c>
      <c r="U90" s="144" t="str">
        <f t="shared" si="92"/>
        <v/>
      </c>
      <c r="V90" s="144" t="str">
        <f t="shared" si="93"/>
        <v/>
      </c>
      <c r="W90" s="144" t="str">
        <f t="shared" si="94"/>
        <v/>
      </c>
      <c r="X90" s="144" t="str">
        <f t="shared" si="95"/>
        <v/>
      </c>
      <c r="Y90" s="144" t="str">
        <f t="shared" si="96"/>
        <v/>
      </c>
      <c r="Z90" s="144" t="str">
        <f t="shared" si="97"/>
        <v/>
      </c>
      <c r="AA90" s="144" t="str">
        <f t="shared" si="98"/>
        <v/>
      </c>
      <c r="AB90" s="144" t="str">
        <f t="shared" si="99"/>
        <v/>
      </c>
      <c r="AC90" s="144" t="str">
        <f t="shared" si="100"/>
        <v/>
      </c>
      <c r="AD90" s="144" t="str">
        <f t="shared" si="101"/>
        <v/>
      </c>
      <c r="AE90" s="144" t="str">
        <f t="shared" si="102"/>
        <v/>
      </c>
      <c r="AF90" s="144" t="str">
        <f t="shared" si="103"/>
        <v/>
      </c>
      <c r="AG90" s="144" t="str">
        <f t="shared" si="104"/>
        <v/>
      </c>
      <c r="AH90" s="144" t="str">
        <f t="shared" si="105"/>
        <v/>
      </c>
      <c r="AI90" s="144" t="str">
        <f t="shared" si="106"/>
        <v/>
      </c>
      <c r="AJ90" s="144" t="str">
        <f t="shared" si="107"/>
        <v/>
      </c>
      <c r="AK90" s="145"/>
      <c r="AL90" s="141"/>
      <c r="AM90" s="143"/>
      <c r="AN90" s="143"/>
      <c r="AO90" s="143"/>
      <c r="AP90" s="143"/>
      <c r="AQ90" s="156"/>
      <c r="AR90" s="145"/>
      <c r="AS90" s="157"/>
      <c r="AT90" s="160"/>
      <c r="AU90" s="117" t="str">
        <f t="shared" si="108"/>
        <v/>
      </c>
      <c r="AV90" s="117" t="str">
        <f t="shared" si="109"/>
        <v/>
      </c>
      <c r="AW90" s="117" t="str">
        <f t="shared" si="110"/>
        <v/>
      </c>
      <c r="AX90" s="117" t="str">
        <f t="shared" si="111"/>
        <v/>
      </c>
      <c r="AY90" s="117" t="str">
        <f t="shared" si="112"/>
        <v/>
      </c>
      <c r="AZ90" s="117" t="str">
        <f t="shared" si="113"/>
        <v/>
      </c>
      <c r="BA90" s="117" t="str">
        <f t="shared" si="114"/>
        <v/>
      </c>
      <c r="BB90" s="117" t="str">
        <f t="shared" si="115"/>
        <v/>
      </c>
      <c r="BC90" s="117" t="str">
        <f t="shared" si="116"/>
        <v/>
      </c>
      <c r="BD90" s="117" t="str">
        <f t="shared" si="117"/>
        <v/>
      </c>
      <c r="BE90" s="117" t="str">
        <f t="shared" si="118"/>
        <v/>
      </c>
      <c r="BF90" s="117" t="str">
        <f t="shared" si="119"/>
        <v/>
      </c>
      <c r="BG90" s="117" t="str">
        <f t="shared" si="120"/>
        <v/>
      </c>
      <c r="BH90" s="117" t="str">
        <f t="shared" si="121"/>
        <v/>
      </c>
      <c r="BI90" s="116" t="str">
        <f t="shared" si="122"/>
        <v/>
      </c>
      <c r="BJ90" s="116" t="str">
        <f t="shared" si="123"/>
        <v/>
      </c>
      <c r="BK90" s="116" t="str">
        <f t="shared" si="124"/>
        <v/>
      </c>
      <c r="BL90" s="116" t="str">
        <f t="shared" si="125"/>
        <v/>
      </c>
      <c r="BM90" s="116"/>
      <c r="BN90" s="116"/>
      <c r="BO90" s="116"/>
      <c r="BP90" s="116"/>
    </row>
    <row r="91" spans="1:68" customFormat="1" ht="16.5">
      <c r="A91" s="151"/>
      <c r="B91" s="134"/>
      <c r="C91" s="152" t="str">
        <f>IF(B91&lt;&gt;"",VLOOKUP(B91,附表五!$B$2:$C$1024,2,0),"")</f>
        <v/>
      </c>
      <c r="D91" s="153"/>
      <c r="E91" s="134"/>
      <c r="F91" s="154" t="str">
        <f>IF(E91&lt;&gt;"",VLOOKUP(E91,附表六!$B$2:$C$325,2,0),"")</f>
        <v/>
      </c>
      <c r="G91" s="155"/>
      <c r="H91" s="134"/>
      <c r="I91" s="139" t="str">
        <f>IF(H91&lt;&gt;"",VLOOKUP(H91,附表七!$B:$C,2,0),"")</f>
        <v/>
      </c>
      <c r="J91" s="145"/>
      <c r="K91" s="141"/>
      <c r="L91" s="142" t="str">
        <f t="shared" si="84"/>
        <v/>
      </c>
      <c r="M91" s="142" t="str">
        <f t="shared" si="85"/>
        <v/>
      </c>
      <c r="N91" s="142" t="str">
        <f t="shared" si="86"/>
        <v/>
      </c>
      <c r="O91" s="142" t="str">
        <f t="shared" si="87"/>
        <v/>
      </c>
      <c r="P91" s="143"/>
      <c r="Q91" s="144" t="str">
        <f t="shared" si="88"/>
        <v/>
      </c>
      <c r="R91" s="144" t="str">
        <f t="shared" si="89"/>
        <v/>
      </c>
      <c r="S91" s="144" t="str">
        <f t="shared" si="90"/>
        <v/>
      </c>
      <c r="T91" s="144" t="str">
        <f t="shared" si="91"/>
        <v/>
      </c>
      <c r="U91" s="144" t="str">
        <f t="shared" si="92"/>
        <v/>
      </c>
      <c r="V91" s="144" t="str">
        <f t="shared" si="93"/>
        <v/>
      </c>
      <c r="W91" s="144" t="str">
        <f t="shared" si="94"/>
        <v/>
      </c>
      <c r="X91" s="144" t="str">
        <f t="shared" si="95"/>
        <v/>
      </c>
      <c r="Y91" s="144" t="str">
        <f t="shared" si="96"/>
        <v/>
      </c>
      <c r="Z91" s="144" t="str">
        <f t="shared" si="97"/>
        <v/>
      </c>
      <c r="AA91" s="144" t="str">
        <f t="shared" si="98"/>
        <v/>
      </c>
      <c r="AB91" s="144" t="str">
        <f t="shared" si="99"/>
        <v/>
      </c>
      <c r="AC91" s="144" t="str">
        <f t="shared" si="100"/>
        <v/>
      </c>
      <c r="AD91" s="144" t="str">
        <f t="shared" si="101"/>
        <v/>
      </c>
      <c r="AE91" s="144" t="str">
        <f t="shared" si="102"/>
        <v/>
      </c>
      <c r="AF91" s="144" t="str">
        <f t="shared" si="103"/>
        <v/>
      </c>
      <c r="AG91" s="144" t="str">
        <f t="shared" si="104"/>
        <v/>
      </c>
      <c r="AH91" s="144" t="str">
        <f t="shared" si="105"/>
        <v/>
      </c>
      <c r="AI91" s="144" t="str">
        <f t="shared" si="106"/>
        <v/>
      </c>
      <c r="AJ91" s="144" t="str">
        <f t="shared" si="107"/>
        <v/>
      </c>
      <c r="AK91" s="145"/>
      <c r="AL91" s="141"/>
      <c r="AM91" s="143"/>
      <c r="AN91" s="143"/>
      <c r="AO91" s="143"/>
      <c r="AP91" s="143"/>
      <c r="AQ91" s="156"/>
      <c r="AR91" s="145"/>
      <c r="AS91" s="157"/>
      <c r="AT91" s="160"/>
      <c r="AU91" s="117" t="str">
        <f t="shared" si="108"/>
        <v/>
      </c>
      <c r="AV91" s="117" t="str">
        <f t="shared" si="109"/>
        <v/>
      </c>
      <c r="AW91" s="117" t="str">
        <f t="shared" si="110"/>
        <v/>
      </c>
      <c r="AX91" s="117" t="str">
        <f t="shared" si="111"/>
        <v/>
      </c>
      <c r="AY91" s="117" t="str">
        <f t="shared" si="112"/>
        <v/>
      </c>
      <c r="AZ91" s="117" t="str">
        <f t="shared" si="113"/>
        <v/>
      </c>
      <c r="BA91" s="117" t="str">
        <f t="shared" si="114"/>
        <v/>
      </c>
      <c r="BB91" s="117" t="str">
        <f t="shared" si="115"/>
        <v/>
      </c>
      <c r="BC91" s="117" t="str">
        <f t="shared" si="116"/>
        <v/>
      </c>
      <c r="BD91" s="117" t="str">
        <f t="shared" si="117"/>
        <v/>
      </c>
      <c r="BE91" s="117" t="str">
        <f t="shared" si="118"/>
        <v/>
      </c>
      <c r="BF91" s="117" t="str">
        <f t="shared" si="119"/>
        <v/>
      </c>
      <c r="BG91" s="117" t="str">
        <f t="shared" si="120"/>
        <v/>
      </c>
      <c r="BH91" s="117" t="str">
        <f t="shared" si="121"/>
        <v/>
      </c>
      <c r="BI91" s="116" t="str">
        <f t="shared" si="122"/>
        <v/>
      </c>
      <c r="BJ91" s="116" t="str">
        <f t="shared" si="123"/>
        <v/>
      </c>
      <c r="BK91" s="116" t="str">
        <f t="shared" si="124"/>
        <v/>
      </c>
      <c r="BL91" s="116" t="str">
        <f t="shared" si="125"/>
        <v/>
      </c>
      <c r="BM91" s="116"/>
      <c r="BN91" s="116"/>
      <c r="BO91" s="116"/>
      <c r="BP91" s="116"/>
    </row>
    <row r="92" spans="1:68" customFormat="1" ht="16.5">
      <c r="A92" s="151"/>
      <c r="B92" s="134"/>
      <c r="C92" s="152" t="str">
        <f>IF(B92&lt;&gt;"",VLOOKUP(B92,附表五!$B$2:$C$1024,2,0),"")</f>
        <v/>
      </c>
      <c r="D92" s="153"/>
      <c r="E92" s="134"/>
      <c r="F92" s="154" t="str">
        <f>IF(E92&lt;&gt;"",VLOOKUP(E92,附表六!$B$2:$C$325,2,0),"")</f>
        <v/>
      </c>
      <c r="G92" s="155"/>
      <c r="H92" s="134"/>
      <c r="I92" s="139" t="str">
        <f>IF(H92&lt;&gt;"",VLOOKUP(H92,附表七!$B:$C,2,0),"")</f>
        <v/>
      </c>
      <c r="J92" s="145"/>
      <c r="K92" s="141"/>
      <c r="L92" s="142" t="str">
        <f t="shared" si="84"/>
        <v/>
      </c>
      <c r="M92" s="142" t="str">
        <f t="shared" si="85"/>
        <v/>
      </c>
      <c r="N92" s="142" t="str">
        <f t="shared" si="86"/>
        <v/>
      </c>
      <c r="O92" s="142" t="str">
        <f t="shared" si="87"/>
        <v/>
      </c>
      <c r="P92" s="143"/>
      <c r="Q92" s="144" t="str">
        <f t="shared" si="88"/>
        <v/>
      </c>
      <c r="R92" s="144" t="str">
        <f t="shared" si="89"/>
        <v/>
      </c>
      <c r="S92" s="144" t="str">
        <f t="shared" si="90"/>
        <v/>
      </c>
      <c r="T92" s="144" t="str">
        <f t="shared" si="91"/>
        <v/>
      </c>
      <c r="U92" s="144" t="str">
        <f t="shared" si="92"/>
        <v/>
      </c>
      <c r="V92" s="144" t="str">
        <f t="shared" si="93"/>
        <v/>
      </c>
      <c r="W92" s="144" t="str">
        <f t="shared" si="94"/>
        <v/>
      </c>
      <c r="X92" s="144" t="str">
        <f t="shared" si="95"/>
        <v/>
      </c>
      <c r="Y92" s="144" t="str">
        <f t="shared" si="96"/>
        <v/>
      </c>
      <c r="Z92" s="144" t="str">
        <f t="shared" si="97"/>
        <v/>
      </c>
      <c r="AA92" s="144" t="str">
        <f t="shared" si="98"/>
        <v/>
      </c>
      <c r="AB92" s="144" t="str">
        <f t="shared" si="99"/>
        <v/>
      </c>
      <c r="AC92" s="144" t="str">
        <f t="shared" si="100"/>
        <v/>
      </c>
      <c r="AD92" s="144" t="str">
        <f t="shared" si="101"/>
        <v/>
      </c>
      <c r="AE92" s="144" t="str">
        <f t="shared" si="102"/>
        <v/>
      </c>
      <c r="AF92" s="144" t="str">
        <f t="shared" si="103"/>
        <v/>
      </c>
      <c r="AG92" s="144" t="str">
        <f t="shared" si="104"/>
        <v/>
      </c>
      <c r="AH92" s="144" t="str">
        <f t="shared" si="105"/>
        <v/>
      </c>
      <c r="AI92" s="144" t="str">
        <f t="shared" si="106"/>
        <v/>
      </c>
      <c r="AJ92" s="144" t="str">
        <f t="shared" si="107"/>
        <v/>
      </c>
      <c r="AK92" s="145"/>
      <c r="AL92" s="141"/>
      <c r="AM92" s="143"/>
      <c r="AN92" s="143"/>
      <c r="AO92" s="143"/>
      <c r="AP92" s="143"/>
      <c r="AQ92" s="156"/>
      <c r="AR92" s="145"/>
      <c r="AS92" s="157"/>
      <c r="AT92" s="160"/>
      <c r="AU92" s="117" t="str">
        <f t="shared" si="108"/>
        <v/>
      </c>
      <c r="AV92" s="117" t="str">
        <f t="shared" si="109"/>
        <v/>
      </c>
      <c r="AW92" s="117" t="str">
        <f t="shared" si="110"/>
        <v/>
      </c>
      <c r="AX92" s="117" t="str">
        <f t="shared" si="111"/>
        <v/>
      </c>
      <c r="AY92" s="117" t="str">
        <f t="shared" si="112"/>
        <v/>
      </c>
      <c r="AZ92" s="117" t="str">
        <f t="shared" si="113"/>
        <v/>
      </c>
      <c r="BA92" s="117" t="str">
        <f t="shared" si="114"/>
        <v/>
      </c>
      <c r="BB92" s="117" t="str">
        <f t="shared" si="115"/>
        <v/>
      </c>
      <c r="BC92" s="117" t="str">
        <f t="shared" si="116"/>
        <v/>
      </c>
      <c r="BD92" s="117" t="str">
        <f t="shared" si="117"/>
        <v/>
      </c>
      <c r="BE92" s="117" t="str">
        <f t="shared" si="118"/>
        <v/>
      </c>
      <c r="BF92" s="117" t="str">
        <f t="shared" si="119"/>
        <v/>
      </c>
      <c r="BG92" s="117" t="str">
        <f t="shared" si="120"/>
        <v/>
      </c>
      <c r="BH92" s="117" t="str">
        <f t="shared" si="121"/>
        <v/>
      </c>
      <c r="BI92" s="116" t="str">
        <f t="shared" si="122"/>
        <v/>
      </c>
      <c r="BJ92" s="116" t="str">
        <f t="shared" si="123"/>
        <v/>
      </c>
      <c r="BK92" s="116" t="str">
        <f t="shared" si="124"/>
        <v/>
      </c>
      <c r="BL92" s="116" t="str">
        <f t="shared" si="125"/>
        <v/>
      </c>
      <c r="BM92" s="116"/>
      <c r="BN92" s="116"/>
      <c r="BO92" s="116"/>
      <c r="BP92" s="116"/>
    </row>
    <row r="93" spans="1:68" customFormat="1" ht="16.5">
      <c r="A93" s="151"/>
      <c r="B93" s="134"/>
      <c r="C93" s="152" t="str">
        <f>IF(B93&lt;&gt;"",VLOOKUP(B93,附表五!$B$2:$C$1024,2,0),"")</f>
        <v/>
      </c>
      <c r="D93" s="153"/>
      <c r="E93" s="134"/>
      <c r="F93" s="154" t="str">
        <f>IF(E93&lt;&gt;"",VLOOKUP(E93,附表六!$B$2:$C$325,2,0),"")</f>
        <v/>
      </c>
      <c r="G93" s="155"/>
      <c r="H93" s="134"/>
      <c r="I93" s="139" t="str">
        <f>IF(H93&lt;&gt;"",VLOOKUP(H93,附表七!$B:$C,2,0),"")</f>
        <v/>
      </c>
      <c r="J93" s="145"/>
      <c r="K93" s="141"/>
      <c r="L93" s="142" t="str">
        <f t="shared" si="84"/>
        <v/>
      </c>
      <c r="M93" s="142" t="str">
        <f t="shared" si="85"/>
        <v/>
      </c>
      <c r="N93" s="142" t="str">
        <f t="shared" si="86"/>
        <v/>
      </c>
      <c r="O93" s="142" t="str">
        <f t="shared" si="87"/>
        <v/>
      </c>
      <c r="P93" s="143"/>
      <c r="Q93" s="144" t="str">
        <f t="shared" si="88"/>
        <v/>
      </c>
      <c r="R93" s="144" t="str">
        <f t="shared" si="89"/>
        <v/>
      </c>
      <c r="S93" s="144" t="str">
        <f t="shared" si="90"/>
        <v/>
      </c>
      <c r="T93" s="144" t="str">
        <f t="shared" si="91"/>
        <v/>
      </c>
      <c r="U93" s="144" t="str">
        <f t="shared" si="92"/>
        <v/>
      </c>
      <c r="V93" s="144" t="str">
        <f t="shared" si="93"/>
        <v/>
      </c>
      <c r="W93" s="144" t="str">
        <f t="shared" si="94"/>
        <v/>
      </c>
      <c r="X93" s="144" t="str">
        <f t="shared" si="95"/>
        <v/>
      </c>
      <c r="Y93" s="144" t="str">
        <f t="shared" si="96"/>
        <v/>
      </c>
      <c r="Z93" s="144" t="str">
        <f t="shared" si="97"/>
        <v/>
      </c>
      <c r="AA93" s="144" t="str">
        <f t="shared" si="98"/>
        <v/>
      </c>
      <c r="AB93" s="144" t="str">
        <f t="shared" si="99"/>
        <v/>
      </c>
      <c r="AC93" s="144" t="str">
        <f t="shared" si="100"/>
        <v/>
      </c>
      <c r="AD93" s="144" t="str">
        <f t="shared" si="101"/>
        <v/>
      </c>
      <c r="AE93" s="144" t="str">
        <f t="shared" si="102"/>
        <v/>
      </c>
      <c r="AF93" s="144" t="str">
        <f t="shared" si="103"/>
        <v/>
      </c>
      <c r="AG93" s="144" t="str">
        <f t="shared" si="104"/>
        <v/>
      </c>
      <c r="AH93" s="144" t="str">
        <f t="shared" si="105"/>
        <v/>
      </c>
      <c r="AI93" s="144" t="str">
        <f t="shared" si="106"/>
        <v/>
      </c>
      <c r="AJ93" s="144" t="str">
        <f t="shared" si="107"/>
        <v/>
      </c>
      <c r="AK93" s="145"/>
      <c r="AL93" s="141"/>
      <c r="AM93" s="143"/>
      <c r="AN93" s="143"/>
      <c r="AO93" s="143"/>
      <c r="AP93" s="143"/>
      <c r="AQ93" s="156"/>
      <c r="AR93" s="145"/>
      <c r="AS93" s="157"/>
      <c r="AT93" s="160"/>
      <c r="AU93" s="117" t="str">
        <f t="shared" si="108"/>
        <v/>
      </c>
      <c r="AV93" s="117" t="str">
        <f t="shared" si="109"/>
        <v/>
      </c>
      <c r="AW93" s="117" t="str">
        <f t="shared" si="110"/>
        <v/>
      </c>
      <c r="AX93" s="117" t="str">
        <f t="shared" si="111"/>
        <v/>
      </c>
      <c r="AY93" s="117" t="str">
        <f t="shared" si="112"/>
        <v/>
      </c>
      <c r="AZ93" s="117" t="str">
        <f t="shared" si="113"/>
        <v/>
      </c>
      <c r="BA93" s="117" t="str">
        <f t="shared" si="114"/>
        <v/>
      </c>
      <c r="BB93" s="117" t="str">
        <f t="shared" si="115"/>
        <v/>
      </c>
      <c r="BC93" s="117" t="str">
        <f t="shared" si="116"/>
        <v/>
      </c>
      <c r="BD93" s="117" t="str">
        <f t="shared" si="117"/>
        <v/>
      </c>
      <c r="BE93" s="117" t="str">
        <f t="shared" si="118"/>
        <v/>
      </c>
      <c r="BF93" s="117" t="str">
        <f t="shared" si="119"/>
        <v/>
      </c>
      <c r="BG93" s="117" t="str">
        <f t="shared" si="120"/>
        <v/>
      </c>
      <c r="BH93" s="117" t="str">
        <f t="shared" si="121"/>
        <v/>
      </c>
      <c r="BI93" s="116" t="str">
        <f t="shared" si="122"/>
        <v/>
      </c>
      <c r="BJ93" s="116" t="str">
        <f t="shared" si="123"/>
        <v/>
      </c>
      <c r="BK93" s="116" t="str">
        <f t="shared" si="124"/>
        <v/>
      </c>
      <c r="BL93" s="116" t="str">
        <f t="shared" si="125"/>
        <v/>
      </c>
      <c r="BM93" s="116"/>
      <c r="BN93" s="116"/>
      <c r="BO93" s="116"/>
      <c r="BP93" s="116"/>
    </row>
    <row r="94" spans="1:68" customFormat="1" ht="16.5">
      <c r="A94" s="151"/>
      <c r="B94" s="134"/>
      <c r="C94" s="152" t="str">
        <f>IF(B94&lt;&gt;"",VLOOKUP(B94,附表五!$B$2:$C$1024,2,0),"")</f>
        <v/>
      </c>
      <c r="D94" s="153"/>
      <c r="E94" s="134"/>
      <c r="F94" s="154" t="str">
        <f>IF(E94&lt;&gt;"",VLOOKUP(E94,附表六!$B$2:$C$325,2,0),"")</f>
        <v/>
      </c>
      <c r="G94" s="155"/>
      <c r="H94" s="134"/>
      <c r="I94" s="139" t="str">
        <f>IF(H94&lt;&gt;"",VLOOKUP(H94,附表七!$B:$C,2,0),"")</f>
        <v/>
      </c>
      <c r="J94" s="145"/>
      <c r="K94" s="141"/>
      <c r="L94" s="142" t="str">
        <f t="shared" si="84"/>
        <v/>
      </c>
      <c r="M94" s="142" t="str">
        <f t="shared" si="85"/>
        <v/>
      </c>
      <c r="N94" s="142" t="str">
        <f t="shared" si="86"/>
        <v/>
      </c>
      <c r="O94" s="142" t="str">
        <f t="shared" si="87"/>
        <v/>
      </c>
      <c r="P94" s="143"/>
      <c r="Q94" s="144" t="str">
        <f t="shared" si="88"/>
        <v/>
      </c>
      <c r="R94" s="144" t="str">
        <f t="shared" si="89"/>
        <v/>
      </c>
      <c r="S94" s="144" t="str">
        <f t="shared" si="90"/>
        <v/>
      </c>
      <c r="T94" s="144" t="str">
        <f t="shared" si="91"/>
        <v/>
      </c>
      <c r="U94" s="144" t="str">
        <f t="shared" si="92"/>
        <v/>
      </c>
      <c r="V94" s="144" t="str">
        <f t="shared" si="93"/>
        <v/>
      </c>
      <c r="W94" s="144" t="str">
        <f t="shared" si="94"/>
        <v/>
      </c>
      <c r="X94" s="144" t="str">
        <f t="shared" si="95"/>
        <v/>
      </c>
      <c r="Y94" s="144" t="str">
        <f t="shared" si="96"/>
        <v/>
      </c>
      <c r="Z94" s="144" t="str">
        <f t="shared" si="97"/>
        <v/>
      </c>
      <c r="AA94" s="144" t="str">
        <f t="shared" si="98"/>
        <v/>
      </c>
      <c r="AB94" s="144" t="str">
        <f t="shared" si="99"/>
        <v/>
      </c>
      <c r="AC94" s="144" t="str">
        <f t="shared" si="100"/>
        <v/>
      </c>
      <c r="AD94" s="144" t="str">
        <f t="shared" si="101"/>
        <v/>
      </c>
      <c r="AE94" s="144" t="str">
        <f t="shared" si="102"/>
        <v/>
      </c>
      <c r="AF94" s="144" t="str">
        <f t="shared" si="103"/>
        <v/>
      </c>
      <c r="AG94" s="144" t="str">
        <f t="shared" si="104"/>
        <v/>
      </c>
      <c r="AH94" s="144" t="str">
        <f t="shared" si="105"/>
        <v/>
      </c>
      <c r="AI94" s="144" t="str">
        <f t="shared" si="106"/>
        <v/>
      </c>
      <c r="AJ94" s="144" t="str">
        <f t="shared" si="107"/>
        <v/>
      </c>
      <c r="AK94" s="145"/>
      <c r="AL94" s="141"/>
      <c r="AM94" s="143"/>
      <c r="AN94" s="143"/>
      <c r="AO94" s="143"/>
      <c r="AP94" s="143"/>
      <c r="AQ94" s="156"/>
      <c r="AR94" s="145"/>
      <c r="AS94" s="157"/>
      <c r="AT94" s="160"/>
      <c r="AU94" s="117" t="str">
        <f t="shared" si="108"/>
        <v/>
      </c>
      <c r="AV94" s="117" t="str">
        <f t="shared" si="109"/>
        <v/>
      </c>
      <c r="AW94" s="117" t="str">
        <f t="shared" si="110"/>
        <v/>
      </c>
      <c r="AX94" s="117" t="str">
        <f t="shared" si="111"/>
        <v/>
      </c>
      <c r="AY94" s="117" t="str">
        <f t="shared" si="112"/>
        <v/>
      </c>
      <c r="AZ94" s="117" t="str">
        <f t="shared" si="113"/>
        <v/>
      </c>
      <c r="BA94" s="117" t="str">
        <f t="shared" si="114"/>
        <v/>
      </c>
      <c r="BB94" s="117" t="str">
        <f t="shared" si="115"/>
        <v/>
      </c>
      <c r="BC94" s="117" t="str">
        <f t="shared" si="116"/>
        <v/>
      </c>
      <c r="BD94" s="117" t="str">
        <f t="shared" si="117"/>
        <v/>
      </c>
      <c r="BE94" s="117" t="str">
        <f t="shared" si="118"/>
        <v/>
      </c>
      <c r="BF94" s="117" t="str">
        <f t="shared" si="119"/>
        <v/>
      </c>
      <c r="BG94" s="117" t="str">
        <f t="shared" si="120"/>
        <v/>
      </c>
      <c r="BH94" s="117" t="str">
        <f t="shared" si="121"/>
        <v/>
      </c>
      <c r="BI94" s="116" t="str">
        <f t="shared" si="122"/>
        <v/>
      </c>
      <c r="BJ94" s="116" t="str">
        <f t="shared" si="123"/>
        <v/>
      </c>
      <c r="BK94" s="116" t="str">
        <f t="shared" si="124"/>
        <v/>
      </c>
      <c r="BL94" s="116" t="str">
        <f t="shared" si="125"/>
        <v/>
      </c>
      <c r="BM94" s="116"/>
      <c r="BN94" s="116"/>
      <c r="BO94" s="116"/>
      <c r="BP94" s="116"/>
    </row>
    <row r="95" spans="1:68" customFormat="1" ht="16.5">
      <c r="A95" s="151"/>
      <c r="B95" s="134"/>
      <c r="C95" s="152" t="str">
        <f>IF(B95&lt;&gt;"",VLOOKUP(B95,附表五!$B$2:$C$1024,2,0),"")</f>
        <v/>
      </c>
      <c r="D95" s="153"/>
      <c r="E95" s="134"/>
      <c r="F95" s="154" t="str">
        <f>IF(E95&lt;&gt;"",VLOOKUP(E95,附表六!$B$2:$C$325,2,0),"")</f>
        <v/>
      </c>
      <c r="G95" s="155"/>
      <c r="H95" s="134"/>
      <c r="I95" s="139" t="str">
        <f>IF(H95&lt;&gt;"",VLOOKUP(H95,附表七!$B:$C,2,0),"")</f>
        <v/>
      </c>
      <c r="J95" s="145"/>
      <c r="K95" s="141"/>
      <c r="L95" s="142" t="str">
        <f t="shared" si="84"/>
        <v/>
      </c>
      <c r="M95" s="142" t="str">
        <f t="shared" si="85"/>
        <v/>
      </c>
      <c r="N95" s="142" t="str">
        <f t="shared" si="86"/>
        <v/>
      </c>
      <c r="O95" s="142" t="str">
        <f t="shared" si="87"/>
        <v/>
      </c>
      <c r="P95" s="143"/>
      <c r="Q95" s="144" t="str">
        <f t="shared" si="88"/>
        <v/>
      </c>
      <c r="R95" s="144" t="str">
        <f t="shared" si="89"/>
        <v/>
      </c>
      <c r="S95" s="144" t="str">
        <f t="shared" si="90"/>
        <v/>
      </c>
      <c r="T95" s="144" t="str">
        <f t="shared" si="91"/>
        <v/>
      </c>
      <c r="U95" s="144" t="str">
        <f t="shared" si="92"/>
        <v/>
      </c>
      <c r="V95" s="144" t="str">
        <f t="shared" si="93"/>
        <v/>
      </c>
      <c r="W95" s="144" t="str">
        <f t="shared" si="94"/>
        <v/>
      </c>
      <c r="X95" s="144" t="str">
        <f t="shared" si="95"/>
        <v/>
      </c>
      <c r="Y95" s="144" t="str">
        <f t="shared" si="96"/>
        <v/>
      </c>
      <c r="Z95" s="144" t="str">
        <f t="shared" si="97"/>
        <v/>
      </c>
      <c r="AA95" s="144" t="str">
        <f t="shared" si="98"/>
        <v/>
      </c>
      <c r="AB95" s="144" t="str">
        <f t="shared" si="99"/>
        <v/>
      </c>
      <c r="AC95" s="144" t="str">
        <f t="shared" si="100"/>
        <v/>
      </c>
      <c r="AD95" s="144" t="str">
        <f t="shared" si="101"/>
        <v/>
      </c>
      <c r="AE95" s="144" t="str">
        <f t="shared" si="102"/>
        <v/>
      </c>
      <c r="AF95" s="144" t="str">
        <f t="shared" si="103"/>
        <v/>
      </c>
      <c r="AG95" s="144" t="str">
        <f t="shared" si="104"/>
        <v/>
      </c>
      <c r="AH95" s="144" t="str">
        <f t="shared" si="105"/>
        <v/>
      </c>
      <c r="AI95" s="144" t="str">
        <f t="shared" si="106"/>
        <v/>
      </c>
      <c r="AJ95" s="144" t="str">
        <f t="shared" si="107"/>
        <v/>
      </c>
      <c r="AK95" s="145"/>
      <c r="AL95" s="141"/>
      <c r="AM95" s="143"/>
      <c r="AN95" s="143"/>
      <c r="AO95" s="143"/>
      <c r="AP95" s="143"/>
      <c r="AQ95" s="156"/>
      <c r="AR95" s="145"/>
      <c r="AS95" s="157"/>
      <c r="AT95" s="160"/>
      <c r="AU95" s="117" t="str">
        <f t="shared" si="108"/>
        <v/>
      </c>
      <c r="AV95" s="117" t="str">
        <f t="shared" si="109"/>
        <v/>
      </c>
      <c r="AW95" s="117" t="str">
        <f t="shared" si="110"/>
        <v/>
      </c>
      <c r="AX95" s="117" t="str">
        <f t="shared" si="111"/>
        <v/>
      </c>
      <c r="AY95" s="117" t="str">
        <f t="shared" si="112"/>
        <v/>
      </c>
      <c r="AZ95" s="117" t="str">
        <f t="shared" si="113"/>
        <v/>
      </c>
      <c r="BA95" s="117" t="str">
        <f t="shared" si="114"/>
        <v/>
      </c>
      <c r="BB95" s="117" t="str">
        <f t="shared" si="115"/>
        <v/>
      </c>
      <c r="BC95" s="117" t="str">
        <f t="shared" si="116"/>
        <v/>
      </c>
      <c r="BD95" s="117" t="str">
        <f t="shared" si="117"/>
        <v/>
      </c>
      <c r="BE95" s="117" t="str">
        <f t="shared" si="118"/>
        <v/>
      </c>
      <c r="BF95" s="117" t="str">
        <f t="shared" si="119"/>
        <v/>
      </c>
      <c r="BG95" s="117" t="str">
        <f t="shared" si="120"/>
        <v/>
      </c>
      <c r="BH95" s="117" t="str">
        <f t="shared" si="121"/>
        <v/>
      </c>
      <c r="BI95" s="116" t="str">
        <f t="shared" si="122"/>
        <v/>
      </c>
      <c r="BJ95" s="116" t="str">
        <f t="shared" si="123"/>
        <v/>
      </c>
      <c r="BK95" s="116" t="str">
        <f t="shared" si="124"/>
        <v/>
      </c>
      <c r="BL95" s="116" t="str">
        <f t="shared" si="125"/>
        <v/>
      </c>
      <c r="BM95" s="116"/>
      <c r="BN95" s="116"/>
      <c r="BO95" s="116"/>
      <c r="BP95" s="116"/>
    </row>
    <row r="96" spans="1:68" customFormat="1" ht="16.5">
      <c r="A96" s="151"/>
      <c r="B96" s="134"/>
      <c r="C96" s="152" t="str">
        <f>IF(B96&lt;&gt;"",VLOOKUP(B96,附表五!$B$2:$C$1024,2,0),"")</f>
        <v/>
      </c>
      <c r="D96" s="153"/>
      <c r="E96" s="134"/>
      <c r="F96" s="154" t="str">
        <f>IF(E96&lt;&gt;"",VLOOKUP(E96,附表六!$B$2:$C$325,2,0),"")</f>
        <v/>
      </c>
      <c r="G96" s="155"/>
      <c r="H96" s="134"/>
      <c r="I96" s="139" t="str">
        <f>IF(H96&lt;&gt;"",VLOOKUP(H96,附表七!$B:$C,2,0),"")</f>
        <v/>
      </c>
      <c r="J96" s="145"/>
      <c r="K96" s="141"/>
      <c r="L96" s="142" t="str">
        <f t="shared" si="84"/>
        <v/>
      </c>
      <c r="M96" s="142" t="str">
        <f t="shared" si="85"/>
        <v/>
      </c>
      <c r="N96" s="142" t="str">
        <f t="shared" si="86"/>
        <v/>
      </c>
      <c r="O96" s="142" t="str">
        <f t="shared" si="87"/>
        <v/>
      </c>
      <c r="P96" s="143"/>
      <c r="Q96" s="144" t="str">
        <f t="shared" si="88"/>
        <v/>
      </c>
      <c r="R96" s="144" t="str">
        <f t="shared" si="89"/>
        <v/>
      </c>
      <c r="S96" s="144" t="str">
        <f t="shared" si="90"/>
        <v/>
      </c>
      <c r="T96" s="144" t="str">
        <f t="shared" si="91"/>
        <v/>
      </c>
      <c r="U96" s="144" t="str">
        <f t="shared" si="92"/>
        <v/>
      </c>
      <c r="V96" s="144" t="str">
        <f t="shared" si="93"/>
        <v/>
      </c>
      <c r="W96" s="144" t="str">
        <f t="shared" si="94"/>
        <v/>
      </c>
      <c r="X96" s="144" t="str">
        <f t="shared" si="95"/>
        <v/>
      </c>
      <c r="Y96" s="144" t="str">
        <f t="shared" si="96"/>
        <v/>
      </c>
      <c r="Z96" s="144" t="str">
        <f t="shared" si="97"/>
        <v/>
      </c>
      <c r="AA96" s="144" t="str">
        <f t="shared" si="98"/>
        <v/>
      </c>
      <c r="AB96" s="144" t="str">
        <f t="shared" si="99"/>
        <v/>
      </c>
      <c r="AC96" s="144" t="str">
        <f t="shared" si="100"/>
        <v/>
      </c>
      <c r="AD96" s="144" t="str">
        <f t="shared" si="101"/>
        <v/>
      </c>
      <c r="AE96" s="144" t="str">
        <f t="shared" si="102"/>
        <v/>
      </c>
      <c r="AF96" s="144" t="str">
        <f t="shared" si="103"/>
        <v/>
      </c>
      <c r="AG96" s="144" t="str">
        <f t="shared" si="104"/>
        <v/>
      </c>
      <c r="AH96" s="144" t="str">
        <f t="shared" si="105"/>
        <v/>
      </c>
      <c r="AI96" s="144" t="str">
        <f t="shared" si="106"/>
        <v/>
      </c>
      <c r="AJ96" s="144" t="str">
        <f t="shared" si="107"/>
        <v/>
      </c>
      <c r="AK96" s="145"/>
      <c r="AL96" s="141"/>
      <c r="AM96" s="143"/>
      <c r="AN96" s="143"/>
      <c r="AO96" s="143"/>
      <c r="AP96" s="143"/>
      <c r="AQ96" s="156"/>
      <c r="AR96" s="145"/>
      <c r="AS96" s="157"/>
      <c r="AT96" s="160"/>
      <c r="AU96" s="117" t="str">
        <f t="shared" si="108"/>
        <v/>
      </c>
      <c r="AV96" s="117" t="str">
        <f t="shared" si="109"/>
        <v/>
      </c>
      <c r="AW96" s="117" t="str">
        <f t="shared" si="110"/>
        <v/>
      </c>
      <c r="AX96" s="117" t="str">
        <f t="shared" si="111"/>
        <v/>
      </c>
      <c r="AY96" s="117" t="str">
        <f t="shared" si="112"/>
        <v/>
      </c>
      <c r="AZ96" s="117" t="str">
        <f t="shared" si="113"/>
        <v/>
      </c>
      <c r="BA96" s="117" t="str">
        <f t="shared" si="114"/>
        <v/>
      </c>
      <c r="BB96" s="117" t="str">
        <f t="shared" si="115"/>
        <v/>
      </c>
      <c r="BC96" s="117" t="str">
        <f t="shared" si="116"/>
        <v/>
      </c>
      <c r="BD96" s="117" t="str">
        <f t="shared" si="117"/>
        <v/>
      </c>
      <c r="BE96" s="117" t="str">
        <f t="shared" si="118"/>
        <v/>
      </c>
      <c r="BF96" s="117" t="str">
        <f t="shared" si="119"/>
        <v/>
      </c>
      <c r="BG96" s="117" t="str">
        <f t="shared" si="120"/>
        <v/>
      </c>
      <c r="BH96" s="117" t="str">
        <f t="shared" si="121"/>
        <v/>
      </c>
      <c r="BI96" s="116" t="str">
        <f t="shared" si="122"/>
        <v/>
      </c>
      <c r="BJ96" s="116" t="str">
        <f t="shared" si="123"/>
        <v/>
      </c>
      <c r="BK96" s="116" t="str">
        <f t="shared" si="124"/>
        <v/>
      </c>
      <c r="BL96" s="116" t="str">
        <f t="shared" si="125"/>
        <v/>
      </c>
      <c r="BM96" s="116"/>
      <c r="BN96" s="116"/>
      <c r="BO96" s="116"/>
      <c r="BP96" s="116"/>
    </row>
    <row r="97" spans="1:68" customFormat="1" ht="16.5">
      <c r="A97" s="151"/>
      <c r="B97" s="134"/>
      <c r="C97" s="152" t="str">
        <f>IF(B97&lt;&gt;"",VLOOKUP(B97,附表五!$B$2:$C$1024,2,0),"")</f>
        <v/>
      </c>
      <c r="D97" s="153"/>
      <c r="E97" s="134"/>
      <c r="F97" s="154" t="str">
        <f>IF(E97&lt;&gt;"",VLOOKUP(E97,附表六!$B$2:$C$325,2,0),"")</f>
        <v/>
      </c>
      <c r="G97" s="155"/>
      <c r="H97" s="134"/>
      <c r="I97" s="139" t="str">
        <f>IF(H97&lt;&gt;"",VLOOKUP(H97,附表七!$B:$C,2,0),"")</f>
        <v/>
      </c>
      <c r="J97" s="145"/>
      <c r="K97" s="141"/>
      <c r="L97" s="142" t="str">
        <f t="shared" si="84"/>
        <v/>
      </c>
      <c r="M97" s="142" t="str">
        <f t="shared" si="85"/>
        <v/>
      </c>
      <c r="N97" s="142" t="str">
        <f t="shared" si="86"/>
        <v/>
      </c>
      <c r="O97" s="142" t="str">
        <f t="shared" si="87"/>
        <v/>
      </c>
      <c r="P97" s="143"/>
      <c r="Q97" s="144" t="str">
        <f t="shared" si="88"/>
        <v/>
      </c>
      <c r="R97" s="144" t="str">
        <f t="shared" si="89"/>
        <v/>
      </c>
      <c r="S97" s="144" t="str">
        <f t="shared" si="90"/>
        <v/>
      </c>
      <c r="T97" s="144" t="str">
        <f t="shared" si="91"/>
        <v/>
      </c>
      <c r="U97" s="144" t="str">
        <f t="shared" si="92"/>
        <v/>
      </c>
      <c r="V97" s="144" t="str">
        <f t="shared" si="93"/>
        <v/>
      </c>
      <c r="W97" s="144" t="str">
        <f t="shared" si="94"/>
        <v/>
      </c>
      <c r="X97" s="144" t="str">
        <f t="shared" si="95"/>
        <v/>
      </c>
      <c r="Y97" s="144" t="str">
        <f t="shared" si="96"/>
        <v/>
      </c>
      <c r="Z97" s="144" t="str">
        <f t="shared" si="97"/>
        <v/>
      </c>
      <c r="AA97" s="144" t="str">
        <f t="shared" si="98"/>
        <v/>
      </c>
      <c r="AB97" s="144" t="str">
        <f t="shared" si="99"/>
        <v/>
      </c>
      <c r="AC97" s="144" t="str">
        <f t="shared" si="100"/>
        <v/>
      </c>
      <c r="AD97" s="144" t="str">
        <f t="shared" si="101"/>
        <v/>
      </c>
      <c r="AE97" s="144" t="str">
        <f t="shared" si="102"/>
        <v/>
      </c>
      <c r="AF97" s="144" t="str">
        <f t="shared" si="103"/>
        <v/>
      </c>
      <c r="AG97" s="144" t="str">
        <f t="shared" si="104"/>
        <v/>
      </c>
      <c r="AH97" s="144" t="str">
        <f t="shared" si="105"/>
        <v/>
      </c>
      <c r="AI97" s="144" t="str">
        <f t="shared" si="106"/>
        <v/>
      </c>
      <c r="AJ97" s="144" t="str">
        <f t="shared" si="107"/>
        <v/>
      </c>
      <c r="AK97" s="145"/>
      <c r="AL97" s="141"/>
      <c r="AM97" s="143"/>
      <c r="AN97" s="143"/>
      <c r="AO97" s="143"/>
      <c r="AP97" s="143"/>
      <c r="AQ97" s="156"/>
      <c r="AR97" s="145"/>
      <c r="AS97" s="157"/>
      <c r="AT97" s="160"/>
      <c r="AU97" s="117" t="str">
        <f t="shared" si="108"/>
        <v/>
      </c>
      <c r="AV97" s="117" t="str">
        <f t="shared" si="109"/>
        <v/>
      </c>
      <c r="AW97" s="117" t="str">
        <f t="shared" si="110"/>
        <v/>
      </c>
      <c r="AX97" s="117" t="str">
        <f t="shared" si="111"/>
        <v/>
      </c>
      <c r="AY97" s="117" t="str">
        <f t="shared" si="112"/>
        <v/>
      </c>
      <c r="AZ97" s="117" t="str">
        <f t="shared" si="113"/>
        <v/>
      </c>
      <c r="BA97" s="117" t="str">
        <f t="shared" si="114"/>
        <v/>
      </c>
      <c r="BB97" s="117" t="str">
        <f t="shared" si="115"/>
        <v/>
      </c>
      <c r="BC97" s="117" t="str">
        <f t="shared" si="116"/>
        <v/>
      </c>
      <c r="BD97" s="117" t="str">
        <f t="shared" si="117"/>
        <v/>
      </c>
      <c r="BE97" s="117" t="str">
        <f t="shared" si="118"/>
        <v/>
      </c>
      <c r="BF97" s="117" t="str">
        <f t="shared" si="119"/>
        <v/>
      </c>
      <c r="BG97" s="117" t="str">
        <f t="shared" si="120"/>
        <v/>
      </c>
      <c r="BH97" s="117" t="str">
        <f t="shared" si="121"/>
        <v/>
      </c>
      <c r="BI97" s="116" t="str">
        <f t="shared" si="122"/>
        <v/>
      </c>
      <c r="BJ97" s="116" t="str">
        <f t="shared" si="123"/>
        <v/>
      </c>
      <c r="BK97" s="116" t="str">
        <f t="shared" si="124"/>
        <v/>
      </c>
      <c r="BL97" s="116" t="str">
        <f t="shared" si="125"/>
        <v/>
      </c>
      <c r="BM97" s="116"/>
      <c r="BN97" s="116"/>
      <c r="BO97" s="116"/>
      <c r="BP97" s="116"/>
    </row>
    <row r="98" spans="1:68" customFormat="1" ht="16.5">
      <c r="A98" s="151"/>
      <c r="B98" s="134"/>
      <c r="C98" s="152" t="str">
        <f>IF(B98&lt;&gt;"",VLOOKUP(B98,附表五!$B$2:$C$1024,2,0),"")</f>
        <v/>
      </c>
      <c r="D98" s="153"/>
      <c r="E98" s="134"/>
      <c r="F98" s="154" t="str">
        <f>IF(E98&lt;&gt;"",VLOOKUP(E98,附表六!$B$2:$C$325,2,0),"")</f>
        <v/>
      </c>
      <c r="G98" s="155"/>
      <c r="H98" s="134"/>
      <c r="I98" s="139" t="str">
        <f>IF(H98&lt;&gt;"",VLOOKUP(H98,附表七!$B:$C,2,0),"")</f>
        <v/>
      </c>
      <c r="J98" s="145"/>
      <c r="K98" s="141"/>
      <c r="L98" s="142" t="str">
        <f t="shared" si="84"/>
        <v/>
      </c>
      <c r="M98" s="142" t="str">
        <f t="shared" si="85"/>
        <v/>
      </c>
      <c r="N98" s="142" t="str">
        <f t="shared" si="86"/>
        <v/>
      </c>
      <c r="O98" s="142" t="str">
        <f t="shared" si="87"/>
        <v/>
      </c>
      <c r="P98" s="143"/>
      <c r="Q98" s="144" t="str">
        <f t="shared" si="88"/>
        <v/>
      </c>
      <c r="R98" s="144" t="str">
        <f t="shared" si="89"/>
        <v/>
      </c>
      <c r="S98" s="144" t="str">
        <f t="shared" si="90"/>
        <v/>
      </c>
      <c r="T98" s="144" t="str">
        <f t="shared" si="91"/>
        <v/>
      </c>
      <c r="U98" s="144" t="str">
        <f t="shared" si="92"/>
        <v/>
      </c>
      <c r="V98" s="144" t="str">
        <f t="shared" si="93"/>
        <v/>
      </c>
      <c r="W98" s="144" t="str">
        <f t="shared" si="94"/>
        <v/>
      </c>
      <c r="X98" s="144" t="str">
        <f t="shared" si="95"/>
        <v/>
      </c>
      <c r="Y98" s="144" t="str">
        <f t="shared" si="96"/>
        <v/>
      </c>
      <c r="Z98" s="144" t="str">
        <f t="shared" si="97"/>
        <v/>
      </c>
      <c r="AA98" s="144" t="str">
        <f t="shared" si="98"/>
        <v/>
      </c>
      <c r="AB98" s="144" t="str">
        <f t="shared" si="99"/>
        <v/>
      </c>
      <c r="AC98" s="144" t="str">
        <f t="shared" si="100"/>
        <v/>
      </c>
      <c r="AD98" s="144" t="str">
        <f t="shared" si="101"/>
        <v/>
      </c>
      <c r="AE98" s="144" t="str">
        <f t="shared" si="102"/>
        <v/>
      </c>
      <c r="AF98" s="144" t="str">
        <f t="shared" si="103"/>
        <v/>
      </c>
      <c r="AG98" s="144" t="str">
        <f t="shared" si="104"/>
        <v/>
      </c>
      <c r="AH98" s="144" t="str">
        <f t="shared" si="105"/>
        <v/>
      </c>
      <c r="AI98" s="144" t="str">
        <f t="shared" si="106"/>
        <v/>
      </c>
      <c r="AJ98" s="144" t="str">
        <f t="shared" si="107"/>
        <v/>
      </c>
      <c r="AK98" s="145"/>
      <c r="AL98" s="141"/>
      <c r="AM98" s="143"/>
      <c r="AN98" s="143"/>
      <c r="AO98" s="143"/>
      <c r="AP98" s="143"/>
      <c r="AQ98" s="156"/>
      <c r="AR98" s="145"/>
      <c r="AS98" s="157"/>
      <c r="AT98" s="160"/>
      <c r="AU98" s="117" t="str">
        <f t="shared" si="108"/>
        <v/>
      </c>
      <c r="AV98" s="117" t="str">
        <f t="shared" si="109"/>
        <v/>
      </c>
      <c r="AW98" s="117" t="str">
        <f t="shared" si="110"/>
        <v/>
      </c>
      <c r="AX98" s="117" t="str">
        <f t="shared" si="111"/>
        <v/>
      </c>
      <c r="AY98" s="117" t="str">
        <f t="shared" si="112"/>
        <v/>
      </c>
      <c r="AZ98" s="117" t="str">
        <f t="shared" si="113"/>
        <v/>
      </c>
      <c r="BA98" s="117" t="str">
        <f t="shared" si="114"/>
        <v/>
      </c>
      <c r="BB98" s="117" t="str">
        <f t="shared" si="115"/>
        <v/>
      </c>
      <c r="BC98" s="117" t="str">
        <f t="shared" si="116"/>
        <v/>
      </c>
      <c r="BD98" s="117" t="str">
        <f t="shared" si="117"/>
        <v/>
      </c>
      <c r="BE98" s="117" t="str">
        <f t="shared" si="118"/>
        <v/>
      </c>
      <c r="BF98" s="117" t="str">
        <f t="shared" si="119"/>
        <v/>
      </c>
      <c r="BG98" s="117" t="str">
        <f t="shared" si="120"/>
        <v/>
      </c>
      <c r="BH98" s="117" t="str">
        <f t="shared" si="121"/>
        <v/>
      </c>
      <c r="BI98" s="116" t="str">
        <f t="shared" si="122"/>
        <v/>
      </c>
      <c r="BJ98" s="116" t="str">
        <f t="shared" si="123"/>
        <v/>
      </c>
      <c r="BK98" s="116" t="str">
        <f t="shared" si="124"/>
        <v/>
      </c>
      <c r="BL98" s="116" t="str">
        <f t="shared" si="125"/>
        <v/>
      </c>
      <c r="BM98" s="116"/>
      <c r="BN98" s="116"/>
      <c r="BO98" s="116"/>
      <c r="BP98" s="116"/>
    </row>
    <row r="99" spans="1:68" customFormat="1" ht="16.5">
      <c r="A99" s="151"/>
      <c r="B99" s="134"/>
      <c r="C99" s="152" t="str">
        <f>IF(B99&lt;&gt;"",VLOOKUP(B99,附表五!$B$2:$C$1024,2,0),"")</f>
        <v/>
      </c>
      <c r="D99" s="153"/>
      <c r="E99" s="134"/>
      <c r="F99" s="154" t="str">
        <f>IF(E99&lt;&gt;"",VLOOKUP(E99,附表六!$B$2:$C$325,2,0),"")</f>
        <v/>
      </c>
      <c r="G99" s="155"/>
      <c r="H99" s="134"/>
      <c r="I99" s="139" t="str">
        <f>IF(H99&lt;&gt;"",VLOOKUP(H99,附表七!$B:$C,2,0),"")</f>
        <v/>
      </c>
      <c r="J99" s="145"/>
      <c r="K99" s="141"/>
      <c r="L99" s="142" t="str">
        <f t="shared" si="84"/>
        <v/>
      </c>
      <c r="M99" s="142" t="str">
        <f t="shared" si="85"/>
        <v/>
      </c>
      <c r="N99" s="142" t="str">
        <f t="shared" si="86"/>
        <v/>
      </c>
      <c r="O99" s="142" t="str">
        <f t="shared" si="87"/>
        <v/>
      </c>
      <c r="P99" s="143"/>
      <c r="Q99" s="144" t="str">
        <f t="shared" si="88"/>
        <v/>
      </c>
      <c r="R99" s="144" t="str">
        <f t="shared" si="89"/>
        <v/>
      </c>
      <c r="S99" s="144" t="str">
        <f t="shared" si="90"/>
        <v/>
      </c>
      <c r="T99" s="144" t="str">
        <f t="shared" si="91"/>
        <v/>
      </c>
      <c r="U99" s="144" t="str">
        <f t="shared" si="92"/>
        <v/>
      </c>
      <c r="V99" s="144" t="str">
        <f t="shared" si="93"/>
        <v/>
      </c>
      <c r="W99" s="144" t="str">
        <f t="shared" si="94"/>
        <v/>
      </c>
      <c r="X99" s="144" t="str">
        <f t="shared" si="95"/>
        <v/>
      </c>
      <c r="Y99" s="144" t="str">
        <f t="shared" si="96"/>
        <v/>
      </c>
      <c r="Z99" s="144" t="str">
        <f t="shared" si="97"/>
        <v/>
      </c>
      <c r="AA99" s="144" t="str">
        <f t="shared" si="98"/>
        <v/>
      </c>
      <c r="AB99" s="144" t="str">
        <f t="shared" si="99"/>
        <v/>
      </c>
      <c r="AC99" s="144" t="str">
        <f t="shared" si="100"/>
        <v/>
      </c>
      <c r="AD99" s="144" t="str">
        <f t="shared" si="101"/>
        <v/>
      </c>
      <c r="AE99" s="144" t="str">
        <f t="shared" si="102"/>
        <v/>
      </c>
      <c r="AF99" s="144" t="str">
        <f t="shared" si="103"/>
        <v/>
      </c>
      <c r="AG99" s="144" t="str">
        <f t="shared" si="104"/>
        <v/>
      </c>
      <c r="AH99" s="144" t="str">
        <f t="shared" si="105"/>
        <v/>
      </c>
      <c r="AI99" s="144" t="str">
        <f t="shared" si="106"/>
        <v/>
      </c>
      <c r="AJ99" s="144" t="str">
        <f t="shared" si="107"/>
        <v/>
      </c>
      <c r="AK99" s="145"/>
      <c r="AL99" s="141"/>
      <c r="AM99" s="143"/>
      <c r="AN99" s="143"/>
      <c r="AO99" s="143"/>
      <c r="AP99" s="143"/>
      <c r="AQ99" s="156"/>
      <c r="AR99" s="145"/>
      <c r="AS99" s="157"/>
      <c r="AT99" s="160"/>
      <c r="AU99" s="117" t="str">
        <f t="shared" si="108"/>
        <v/>
      </c>
      <c r="AV99" s="117" t="str">
        <f t="shared" si="109"/>
        <v/>
      </c>
      <c r="AW99" s="117" t="str">
        <f t="shared" si="110"/>
        <v/>
      </c>
      <c r="AX99" s="117" t="str">
        <f t="shared" si="111"/>
        <v/>
      </c>
      <c r="AY99" s="117" t="str">
        <f t="shared" si="112"/>
        <v/>
      </c>
      <c r="AZ99" s="117" t="str">
        <f t="shared" si="113"/>
        <v/>
      </c>
      <c r="BA99" s="117" t="str">
        <f t="shared" si="114"/>
        <v/>
      </c>
      <c r="BB99" s="117" t="str">
        <f t="shared" si="115"/>
        <v/>
      </c>
      <c r="BC99" s="117" t="str">
        <f t="shared" si="116"/>
        <v/>
      </c>
      <c r="BD99" s="117" t="str">
        <f t="shared" si="117"/>
        <v/>
      </c>
      <c r="BE99" s="117" t="str">
        <f t="shared" si="118"/>
        <v/>
      </c>
      <c r="BF99" s="117" t="str">
        <f t="shared" si="119"/>
        <v/>
      </c>
      <c r="BG99" s="117" t="str">
        <f t="shared" si="120"/>
        <v/>
      </c>
      <c r="BH99" s="117" t="str">
        <f t="shared" si="121"/>
        <v/>
      </c>
      <c r="BI99" s="116" t="str">
        <f t="shared" si="122"/>
        <v/>
      </c>
      <c r="BJ99" s="116" t="str">
        <f t="shared" si="123"/>
        <v/>
      </c>
      <c r="BK99" s="116" t="str">
        <f t="shared" si="124"/>
        <v/>
      </c>
      <c r="BL99" s="116" t="str">
        <f t="shared" si="125"/>
        <v/>
      </c>
      <c r="BM99" s="116"/>
      <c r="BN99" s="116"/>
      <c r="BO99" s="116"/>
      <c r="BP99" s="116"/>
    </row>
    <row r="100" spans="1:68" customFormat="1" ht="16.5">
      <c r="A100" s="151"/>
      <c r="B100" s="134"/>
      <c r="C100" s="152" t="str">
        <f>IF(B100&lt;&gt;"",VLOOKUP(B100,附表五!$B$2:$C$1024,2,0),"")</f>
        <v/>
      </c>
      <c r="D100" s="153"/>
      <c r="E100" s="134"/>
      <c r="F100" s="154" t="str">
        <f>IF(E100&lt;&gt;"",VLOOKUP(E100,附表六!$B$2:$C$325,2,0),"")</f>
        <v/>
      </c>
      <c r="G100" s="155"/>
      <c r="H100" s="134"/>
      <c r="I100" s="139" t="str">
        <f>IF(H100&lt;&gt;"",VLOOKUP(H100,附表七!$B:$C,2,0),"")</f>
        <v/>
      </c>
      <c r="J100" s="145"/>
      <c r="K100" s="141"/>
      <c r="L100" s="142" t="str">
        <f t="shared" ref="L100:L131" si="126">IF(K100&lt;&gt;"",IF($K100="範疇2","外購電力","固定 (E)"),"")</f>
        <v/>
      </c>
      <c r="M100" s="142" t="str">
        <f t="shared" ref="M100:M131" si="127">IF(K100&lt;&gt;"",IF($K100="範疇2","外購蒸汽","製程 (P)"),"")</f>
        <v/>
      </c>
      <c r="N100" s="142" t="str">
        <f t="shared" ref="N100:N131" si="128">IF(K100&lt;&gt;"",IF($K100="範疇2","","移動 (T)"),"")</f>
        <v/>
      </c>
      <c r="O100" s="142" t="str">
        <f t="shared" ref="O100:O131" si="129">IF(K100&lt;&gt;"",IF($K100="範疇2","","逸散 (F)"),"")</f>
        <v/>
      </c>
      <c r="P100" s="143"/>
      <c r="Q100" s="144" t="str">
        <f t="shared" ref="Q100:Q131" si="130">IF($P100&lt;&gt;"",IF($P100="外購電力","併網",IF($P100="製程 (P)","水泥製程",IF($P100="逸散 (F)","廢棄物排放源",""))),"")</f>
        <v/>
      </c>
      <c r="R100" s="144" t="str">
        <f t="shared" ref="R100:R131" si="131">IF($P100&lt;&gt;"",IF($P100="外購電力","離網",IF($P100="製程 (P)","鋼鐵製程-使用造渣劑",IF($P100="逸散 (F)","廢水排放源",""))),"")</f>
        <v/>
      </c>
      <c r="S100" s="144" t="str">
        <f t="shared" ref="S100:S131" si="132">IF($P100&lt;&gt;"",IF($P100="製程 (P)","鋼鐵製程-使用添加劑",IF($P100="逸散 (F)","廢棄污泥排放源","")),"")</f>
        <v/>
      </c>
      <c r="T100" s="144" t="str">
        <f t="shared" ref="T100:T131" si="133">IF($P100&lt;&gt;"",IF($P100="製程 (P)","鋼鐵製程-金屬進料",IF($P100="逸散 (F)","溶劑、噴霧劑及冷媒排放源","")),"")</f>
        <v/>
      </c>
      <c r="U100" s="144" t="str">
        <f t="shared" ref="U100:U131" si="134">IF($P100&lt;&gt;"",IF($P100="製程 (P)","鋼鐵製程-外售含碳產品(已知CO2排放係數",IF($P100="逸散 (F)","VOCs未經燃燒且含CH4","")),"")</f>
        <v/>
      </c>
      <c r="V100" s="144" t="str">
        <f t="shared" ref="V100:V131" si="135">IF($P100&lt;&gt;"",IF($P100="製程 (P)","鋼鐵製程-使用添加劑(預焙陽極炭塊與煤碳電極",IF($P100="逸散 (F)","已知VOCs濃度","")),"")</f>
        <v/>
      </c>
      <c r="W100" s="144" t="str">
        <f t="shared" ref="W100:W131" si="136">IF($P100&lt;&gt;"",IF($P100="製程 (P)","鋼鐵製程--外售含碳產品(已知含碳率)",IF($P100="逸散 (F)","未知VOCs濃度已知CO2排放係數","")),"")</f>
        <v/>
      </c>
      <c r="X100" s="144" t="str">
        <f t="shared" ref="X100:X131" si="137">IF($P100&lt;&gt;"",IF($P100="製程 (P)","半導體光電製程",IF($P100="逸散 (F)","化糞池排放源","")),"")</f>
        <v/>
      </c>
      <c r="Y100" s="144" t="str">
        <f t="shared" ref="Y100:Y131" si="138">IF($P100&lt;&gt;"",IF($P100="製程 (P)","石灰製程",IF($P100="逸散 (F)","其他","")),"")</f>
        <v/>
      </c>
      <c r="Z100" s="144" t="str">
        <f t="shared" ref="Z100:Z131" si="139">IF($P100&lt;&gt;"",IF($P100="製程 (P)","碳酸鈉製程-碳酸鈉製造",""),"")</f>
        <v/>
      </c>
      <c r="AA100" s="144" t="str">
        <f t="shared" ref="AA100:AA131" si="140">IF($P100&lt;&gt;"",IF($P100="製程 (P)","碳酸鈉製程-碳酸鈉使用",""),"")</f>
        <v/>
      </c>
      <c r="AB100" s="144" t="str">
        <f t="shared" ref="AB100:AB131" si="141">IF($P100&lt;&gt;"",IF($P100="製程 (P)","碳化物鈉製程-碳化矽製造",""),"")</f>
        <v/>
      </c>
      <c r="AC100" s="144" t="str">
        <f t="shared" ref="AC100:AC131" si="142">IF($P100&lt;&gt;"",IF($P100="製程 (P)","碳化物鈉製程-碳化鈣製造",""),"")</f>
        <v/>
      </c>
      <c r="AD100" s="144" t="str">
        <f t="shared" ref="AD100:AD131" si="143">IF($P100&lt;&gt;"",IF($P100="製程 (P)","碳化物鈉製程-碳化鈣使用",""),"")</f>
        <v/>
      </c>
      <c r="AE100" s="144" t="str">
        <f t="shared" ref="AE100:AE131" si="144">IF($P100&lt;&gt;"",IF($P100="製程 (P)","碳酸製程",""),"")</f>
        <v/>
      </c>
      <c r="AF100" s="144" t="str">
        <f t="shared" ref="AF100:AF131" si="145">IF($P100&lt;&gt;"",IF($P100="製程 (P)","已二酸製程",""),"")</f>
        <v/>
      </c>
      <c r="AG100" s="144" t="str">
        <f t="shared" ref="AG100:AG131" si="146">IF($P100&lt;&gt;"",IF($P100="製程 (P)","二氟一氯甲烷",""),"")</f>
        <v/>
      </c>
      <c r="AH100" s="144" t="str">
        <f t="shared" ref="AH100:AH131" si="147">IF($P100&lt;&gt;"",IF($P100="製程 (P)","乙炔-焊接維修製程",""),"")</f>
        <v/>
      </c>
      <c r="AI100" s="144" t="str">
        <f t="shared" ref="AI100:AI131" si="148">IF($P100&lt;&gt;"",IF($P100="製程 (P)","濕式排煙脫硫-石灰石製程",""),"")</f>
        <v/>
      </c>
      <c r="AJ100" s="144" t="str">
        <f t="shared" ref="AJ100:AJ131" si="149">IF($P100&lt;&gt;"",IF($P100="製程 (P)","其他",""),"")</f>
        <v/>
      </c>
      <c r="AK100" s="145"/>
      <c r="AL100" s="141"/>
      <c r="AM100" s="143"/>
      <c r="AN100" s="143"/>
      <c r="AO100" s="143"/>
      <c r="AP100" s="143"/>
      <c r="AQ100" s="156"/>
      <c r="AR100" s="145"/>
      <c r="AS100" s="157"/>
      <c r="AT100" s="160"/>
      <c r="AU100" s="117" t="str">
        <f t="shared" ref="AU100:AU131" si="150">IF(AL100&lt;&gt;"",AL$3,"")</f>
        <v/>
      </c>
      <c r="AV100" s="117" t="str">
        <f t="shared" ref="AV100:AV131" si="151">IF(AM100&lt;&gt;"",AM$3,"")</f>
        <v/>
      </c>
      <c r="AW100" s="117" t="str">
        <f t="shared" ref="AW100:AW131" si="152">IF(AN100&lt;&gt;"",AN$3,"")</f>
        <v/>
      </c>
      <c r="AX100" s="117" t="str">
        <f t="shared" ref="AX100:AX131" si="153">IF(AO100&lt;&gt;"",AO$3,"")</f>
        <v/>
      </c>
      <c r="AY100" s="117" t="str">
        <f t="shared" ref="AY100:AY131" si="154">IF(AP100&lt;&gt;"",AP$3,"")</f>
        <v/>
      </c>
      <c r="AZ100" s="117" t="str">
        <f t="shared" ref="AZ100:AZ131" si="155">IF(AQ100&lt;&gt;"",AQ$3,"")</f>
        <v/>
      </c>
      <c r="BA100" s="117" t="str">
        <f t="shared" ref="BA100:BA131" si="156">IF(AR100&lt;&gt;"",AR$3,"")</f>
        <v/>
      </c>
      <c r="BB100" s="117" t="str">
        <f t="shared" ref="BB100:BB131" si="157">IF(AL100&lt;&gt;"","a","")</f>
        <v/>
      </c>
      <c r="BC100" s="117" t="str">
        <f t="shared" ref="BC100:BC131" si="158">IF(AM100&lt;&gt;"","b","")</f>
        <v/>
      </c>
      <c r="BD100" s="117" t="str">
        <f t="shared" ref="BD100:BD131" si="159">IF(AN100&lt;&gt;"","c","")</f>
        <v/>
      </c>
      <c r="BE100" s="117" t="str">
        <f t="shared" ref="BE100:BE131" si="160">IF(AO100&lt;&gt;"","d","")</f>
        <v/>
      </c>
      <c r="BF100" s="117" t="str">
        <f t="shared" ref="BF100:BF131" si="161">IF(AP100&lt;&gt;"","e","")</f>
        <v/>
      </c>
      <c r="BG100" s="117" t="str">
        <f t="shared" ref="BG100:BG131" si="162">IF(AQ100&lt;&gt;"","f","")</f>
        <v/>
      </c>
      <c r="BH100" s="117" t="str">
        <f t="shared" ref="BH100:BH131" si="163">IF(AR100&lt;&gt;"","g","")</f>
        <v/>
      </c>
      <c r="BI100" s="116" t="str">
        <f t="shared" ref="BI100:BI131" si="164">BB100&amp;BC100&amp;BD100&amp;BE100&amp;BF100&amp;BG100&amp;BH100</f>
        <v/>
      </c>
      <c r="BJ100" s="116" t="str">
        <f t="shared" ref="BJ100:BJ131" si="165">IF(BI100="","",VLOOKUP($BI100,$BM$2:$BP$57,2,0))</f>
        <v/>
      </c>
      <c r="BK100" s="116" t="str">
        <f t="shared" ref="BK100:BK131" si="166">IF(BI100="","",VLOOKUP($BI100,$BM$2:$BP$57,3,0))</f>
        <v/>
      </c>
      <c r="BL100" s="116" t="str">
        <f t="shared" ref="BL100:BL131" si="167">IF(BI100="","",VLOOKUP($BI100,$BM$2:$BP$57,4,0))</f>
        <v/>
      </c>
      <c r="BM100" s="116"/>
      <c r="BN100" s="116"/>
      <c r="BO100" s="116"/>
      <c r="BP100" s="116"/>
    </row>
    <row r="101" spans="1:68" customFormat="1" ht="16.5">
      <c r="A101" s="151"/>
      <c r="B101" s="134"/>
      <c r="C101" s="152" t="str">
        <f>IF(B101&lt;&gt;"",VLOOKUP(B101,附表五!$B$2:$C$1024,2,0),"")</f>
        <v/>
      </c>
      <c r="D101" s="153"/>
      <c r="E101" s="134"/>
      <c r="F101" s="154" t="str">
        <f>IF(E101&lt;&gt;"",VLOOKUP(E101,附表六!$B$2:$C$325,2,0),"")</f>
        <v/>
      </c>
      <c r="G101" s="155"/>
      <c r="H101" s="134"/>
      <c r="I101" s="139" t="str">
        <f>IF(H101&lt;&gt;"",VLOOKUP(H101,附表七!$B:$C,2,0),"")</f>
        <v/>
      </c>
      <c r="J101" s="145"/>
      <c r="K101" s="141"/>
      <c r="L101" s="142" t="str">
        <f t="shared" si="126"/>
        <v/>
      </c>
      <c r="M101" s="142" t="str">
        <f t="shared" si="127"/>
        <v/>
      </c>
      <c r="N101" s="142" t="str">
        <f t="shared" si="128"/>
        <v/>
      </c>
      <c r="O101" s="142" t="str">
        <f t="shared" si="129"/>
        <v/>
      </c>
      <c r="P101" s="143"/>
      <c r="Q101" s="144" t="str">
        <f t="shared" si="130"/>
        <v/>
      </c>
      <c r="R101" s="144" t="str">
        <f t="shared" si="131"/>
        <v/>
      </c>
      <c r="S101" s="144" t="str">
        <f t="shared" si="132"/>
        <v/>
      </c>
      <c r="T101" s="144" t="str">
        <f t="shared" si="133"/>
        <v/>
      </c>
      <c r="U101" s="144" t="str">
        <f t="shared" si="134"/>
        <v/>
      </c>
      <c r="V101" s="144" t="str">
        <f t="shared" si="135"/>
        <v/>
      </c>
      <c r="W101" s="144" t="str">
        <f t="shared" si="136"/>
        <v/>
      </c>
      <c r="X101" s="144" t="str">
        <f t="shared" si="137"/>
        <v/>
      </c>
      <c r="Y101" s="144" t="str">
        <f t="shared" si="138"/>
        <v/>
      </c>
      <c r="Z101" s="144" t="str">
        <f t="shared" si="139"/>
        <v/>
      </c>
      <c r="AA101" s="144" t="str">
        <f t="shared" si="140"/>
        <v/>
      </c>
      <c r="AB101" s="144" t="str">
        <f t="shared" si="141"/>
        <v/>
      </c>
      <c r="AC101" s="144" t="str">
        <f t="shared" si="142"/>
        <v/>
      </c>
      <c r="AD101" s="144" t="str">
        <f t="shared" si="143"/>
        <v/>
      </c>
      <c r="AE101" s="144" t="str">
        <f t="shared" si="144"/>
        <v/>
      </c>
      <c r="AF101" s="144" t="str">
        <f t="shared" si="145"/>
        <v/>
      </c>
      <c r="AG101" s="144" t="str">
        <f t="shared" si="146"/>
        <v/>
      </c>
      <c r="AH101" s="144" t="str">
        <f t="shared" si="147"/>
        <v/>
      </c>
      <c r="AI101" s="144" t="str">
        <f t="shared" si="148"/>
        <v/>
      </c>
      <c r="AJ101" s="144" t="str">
        <f t="shared" si="149"/>
        <v/>
      </c>
      <c r="AK101" s="145"/>
      <c r="AL101" s="141"/>
      <c r="AM101" s="143"/>
      <c r="AN101" s="143"/>
      <c r="AO101" s="143"/>
      <c r="AP101" s="143"/>
      <c r="AQ101" s="156"/>
      <c r="AR101" s="145"/>
      <c r="AS101" s="157"/>
      <c r="AT101" s="160"/>
      <c r="AU101" s="117" t="str">
        <f t="shared" si="150"/>
        <v/>
      </c>
      <c r="AV101" s="117" t="str">
        <f t="shared" si="151"/>
        <v/>
      </c>
      <c r="AW101" s="117" t="str">
        <f t="shared" si="152"/>
        <v/>
      </c>
      <c r="AX101" s="117" t="str">
        <f t="shared" si="153"/>
        <v/>
      </c>
      <c r="AY101" s="117" t="str">
        <f t="shared" si="154"/>
        <v/>
      </c>
      <c r="AZ101" s="117" t="str">
        <f t="shared" si="155"/>
        <v/>
      </c>
      <c r="BA101" s="117" t="str">
        <f t="shared" si="156"/>
        <v/>
      </c>
      <c r="BB101" s="117" t="str">
        <f t="shared" si="157"/>
        <v/>
      </c>
      <c r="BC101" s="117" t="str">
        <f t="shared" si="158"/>
        <v/>
      </c>
      <c r="BD101" s="117" t="str">
        <f t="shared" si="159"/>
        <v/>
      </c>
      <c r="BE101" s="117" t="str">
        <f t="shared" si="160"/>
        <v/>
      </c>
      <c r="BF101" s="117" t="str">
        <f t="shared" si="161"/>
        <v/>
      </c>
      <c r="BG101" s="117" t="str">
        <f t="shared" si="162"/>
        <v/>
      </c>
      <c r="BH101" s="117" t="str">
        <f t="shared" si="163"/>
        <v/>
      </c>
      <c r="BI101" s="116" t="str">
        <f t="shared" si="164"/>
        <v/>
      </c>
      <c r="BJ101" s="116" t="str">
        <f t="shared" si="165"/>
        <v/>
      </c>
      <c r="BK101" s="116" t="str">
        <f t="shared" si="166"/>
        <v/>
      </c>
      <c r="BL101" s="116" t="str">
        <f t="shared" si="167"/>
        <v/>
      </c>
      <c r="BM101" s="116"/>
      <c r="BN101" s="116"/>
      <c r="BO101" s="116"/>
      <c r="BP101" s="116"/>
    </row>
    <row r="102" spans="1:68" customFormat="1" ht="16.5">
      <c r="A102" s="151"/>
      <c r="B102" s="134"/>
      <c r="C102" s="152" t="str">
        <f>IF(B102&lt;&gt;"",VLOOKUP(B102,附表五!$B$2:$C$1024,2,0),"")</f>
        <v/>
      </c>
      <c r="D102" s="153"/>
      <c r="E102" s="134"/>
      <c r="F102" s="154" t="str">
        <f>IF(E102&lt;&gt;"",VLOOKUP(E102,附表六!$B$2:$C$325,2,0),"")</f>
        <v/>
      </c>
      <c r="G102" s="155"/>
      <c r="H102" s="134"/>
      <c r="I102" s="139" t="str">
        <f>IF(H102&lt;&gt;"",VLOOKUP(H102,附表七!$B:$C,2,0),"")</f>
        <v/>
      </c>
      <c r="J102" s="145"/>
      <c r="K102" s="141"/>
      <c r="L102" s="142" t="str">
        <f t="shared" si="126"/>
        <v/>
      </c>
      <c r="M102" s="142" t="str">
        <f t="shared" si="127"/>
        <v/>
      </c>
      <c r="N102" s="142" t="str">
        <f t="shared" si="128"/>
        <v/>
      </c>
      <c r="O102" s="142" t="str">
        <f t="shared" si="129"/>
        <v/>
      </c>
      <c r="P102" s="143"/>
      <c r="Q102" s="144" t="str">
        <f t="shared" si="130"/>
        <v/>
      </c>
      <c r="R102" s="144" t="str">
        <f t="shared" si="131"/>
        <v/>
      </c>
      <c r="S102" s="144" t="str">
        <f t="shared" si="132"/>
        <v/>
      </c>
      <c r="T102" s="144" t="str">
        <f t="shared" si="133"/>
        <v/>
      </c>
      <c r="U102" s="144" t="str">
        <f t="shared" si="134"/>
        <v/>
      </c>
      <c r="V102" s="144" t="str">
        <f t="shared" si="135"/>
        <v/>
      </c>
      <c r="W102" s="144" t="str">
        <f t="shared" si="136"/>
        <v/>
      </c>
      <c r="X102" s="144" t="str">
        <f t="shared" si="137"/>
        <v/>
      </c>
      <c r="Y102" s="144" t="str">
        <f t="shared" si="138"/>
        <v/>
      </c>
      <c r="Z102" s="144" t="str">
        <f t="shared" si="139"/>
        <v/>
      </c>
      <c r="AA102" s="144" t="str">
        <f t="shared" si="140"/>
        <v/>
      </c>
      <c r="AB102" s="144" t="str">
        <f t="shared" si="141"/>
        <v/>
      </c>
      <c r="AC102" s="144" t="str">
        <f t="shared" si="142"/>
        <v/>
      </c>
      <c r="AD102" s="144" t="str">
        <f t="shared" si="143"/>
        <v/>
      </c>
      <c r="AE102" s="144" t="str">
        <f t="shared" si="144"/>
        <v/>
      </c>
      <c r="AF102" s="144" t="str">
        <f t="shared" si="145"/>
        <v/>
      </c>
      <c r="AG102" s="144" t="str">
        <f t="shared" si="146"/>
        <v/>
      </c>
      <c r="AH102" s="144" t="str">
        <f t="shared" si="147"/>
        <v/>
      </c>
      <c r="AI102" s="144" t="str">
        <f t="shared" si="148"/>
        <v/>
      </c>
      <c r="AJ102" s="144" t="str">
        <f t="shared" si="149"/>
        <v/>
      </c>
      <c r="AK102" s="145"/>
      <c r="AL102" s="141"/>
      <c r="AM102" s="143"/>
      <c r="AN102" s="143"/>
      <c r="AO102" s="143"/>
      <c r="AP102" s="143"/>
      <c r="AQ102" s="156"/>
      <c r="AR102" s="145"/>
      <c r="AS102" s="157"/>
      <c r="AT102" s="160"/>
      <c r="AU102" s="117" t="str">
        <f t="shared" si="150"/>
        <v/>
      </c>
      <c r="AV102" s="117" t="str">
        <f t="shared" si="151"/>
        <v/>
      </c>
      <c r="AW102" s="117" t="str">
        <f t="shared" si="152"/>
        <v/>
      </c>
      <c r="AX102" s="117" t="str">
        <f t="shared" si="153"/>
        <v/>
      </c>
      <c r="AY102" s="117" t="str">
        <f t="shared" si="154"/>
        <v/>
      </c>
      <c r="AZ102" s="117" t="str">
        <f t="shared" si="155"/>
        <v/>
      </c>
      <c r="BA102" s="117" t="str">
        <f t="shared" si="156"/>
        <v/>
      </c>
      <c r="BB102" s="117" t="str">
        <f t="shared" si="157"/>
        <v/>
      </c>
      <c r="BC102" s="117" t="str">
        <f t="shared" si="158"/>
        <v/>
      </c>
      <c r="BD102" s="117" t="str">
        <f t="shared" si="159"/>
        <v/>
      </c>
      <c r="BE102" s="117" t="str">
        <f t="shared" si="160"/>
        <v/>
      </c>
      <c r="BF102" s="117" t="str">
        <f t="shared" si="161"/>
        <v/>
      </c>
      <c r="BG102" s="117" t="str">
        <f t="shared" si="162"/>
        <v/>
      </c>
      <c r="BH102" s="117" t="str">
        <f t="shared" si="163"/>
        <v/>
      </c>
      <c r="BI102" s="116" t="str">
        <f t="shared" si="164"/>
        <v/>
      </c>
      <c r="BJ102" s="116" t="str">
        <f t="shared" si="165"/>
        <v/>
      </c>
      <c r="BK102" s="116" t="str">
        <f t="shared" si="166"/>
        <v/>
      </c>
      <c r="BL102" s="116" t="str">
        <f t="shared" si="167"/>
        <v/>
      </c>
      <c r="BM102" s="116"/>
      <c r="BN102" s="116"/>
      <c r="BO102" s="116"/>
      <c r="BP102" s="116"/>
    </row>
    <row r="103" spans="1:68" customFormat="1" ht="16.5">
      <c r="A103" s="151"/>
      <c r="B103" s="134"/>
      <c r="C103" s="152" t="str">
        <f>IF(B103&lt;&gt;"",VLOOKUP(B103,附表五!$B$2:$C$1024,2,0),"")</f>
        <v/>
      </c>
      <c r="D103" s="153"/>
      <c r="E103" s="134"/>
      <c r="F103" s="154" t="str">
        <f>IF(E103&lt;&gt;"",VLOOKUP(E103,附表六!$B$2:$C$325,2,0),"")</f>
        <v/>
      </c>
      <c r="G103" s="155"/>
      <c r="H103" s="134"/>
      <c r="I103" s="139" t="str">
        <f>IF(H103&lt;&gt;"",VLOOKUP(H103,附表七!$B:$C,2,0),"")</f>
        <v/>
      </c>
      <c r="J103" s="145"/>
      <c r="K103" s="141"/>
      <c r="L103" s="142" t="str">
        <f t="shared" si="126"/>
        <v/>
      </c>
      <c r="M103" s="142" t="str">
        <f t="shared" si="127"/>
        <v/>
      </c>
      <c r="N103" s="142" t="str">
        <f t="shared" si="128"/>
        <v/>
      </c>
      <c r="O103" s="142" t="str">
        <f t="shared" si="129"/>
        <v/>
      </c>
      <c r="P103" s="143"/>
      <c r="Q103" s="144" t="str">
        <f t="shared" si="130"/>
        <v/>
      </c>
      <c r="R103" s="144" t="str">
        <f t="shared" si="131"/>
        <v/>
      </c>
      <c r="S103" s="144" t="str">
        <f t="shared" si="132"/>
        <v/>
      </c>
      <c r="T103" s="144" t="str">
        <f t="shared" si="133"/>
        <v/>
      </c>
      <c r="U103" s="144" t="str">
        <f t="shared" si="134"/>
        <v/>
      </c>
      <c r="V103" s="144" t="str">
        <f t="shared" si="135"/>
        <v/>
      </c>
      <c r="W103" s="144" t="str">
        <f t="shared" si="136"/>
        <v/>
      </c>
      <c r="X103" s="144" t="str">
        <f t="shared" si="137"/>
        <v/>
      </c>
      <c r="Y103" s="144" t="str">
        <f t="shared" si="138"/>
        <v/>
      </c>
      <c r="Z103" s="144" t="str">
        <f t="shared" si="139"/>
        <v/>
      </c>
      <c r="AA103" s="144" t="str">
        <f t="shared" si="140"/>
        <v/>
      </c>
      <c r="AB103" s="144" t="str">
        <f t="shared" si="141"/>
        <v/>
      </c>
      <c r="AC103" s="144" t="str">
        <f t="shared" si="142"/>
        <v/>
      </c>
      <c r="AD103" s="144" t="str">
        <f t="shared" si="143"/>
        <v/>
      </c>
      <c r="AE103" s="144" t="str">
        <f t="shared" si="144"/>
        <v/>
      </c>
      <c r="AF103" s="144" t="str">
        <f t="shared" si="145"/>
        <v/>
      </c>
      <c r="AG103" s="144" t="str">
        <f t="shared" si="146"/>
        <v/>
      </c>
      <c r="AH103" s="144" t="str">
        <f t="shared" si="147"/>
        <v/>
      </c>
      <c r="AI103" s="144" t="str">
        <f t="shared" si="148"/>
        <v/>
      </c>
      <c r="AJ103" s="144" t="str">
        <f t="shared" si="149"/>
        <v/>
      </c>
      <c r="AK103" s="145"/>
      <c r="AL103" s="141"/>
      <c r="AM103" s="143"/>
      <c r="AN103" s="143"/>
      <c r="AO103" s="143"/>
      <c r="AP103" s="143"/>
      <c r="AQ103" s="156"/>
      <c r="AR103" s="145"/>
      <c r="AS103" s="157"/>
      <c r="AT103" s="160"/>
      <c r="AU103" s="117" t="str">
        <f t="shared" si="150"/>
        <v/>
      </c>
      <c r="AV103" s="117" t="str">
        <f t="shared" si="151"/>
        <v/>
      </c>
      <c r="AW103" s="117" t="str">
        <f t="shared" si="152"/>
        <v/>
      </c>
      <c r="AX103" s="117" t="str">
        <f t="shared" si="153"/>
        <v/>
      </c>
      <c r="AY103" s="117" t="str">
        <f t="shared" si="154"/>
        <v/>
      </c>
      <c r="AZ103" s="117" t="str">
        <f t="shared" si="155"/>
        <v/>
      </c>
      <c r="BA103" s="117" t="str">
        <f t="shared" si="156"/>
        <v/>
      </c>
      <c r="BB103" s="117" t="str">
        <f t="shared" si="157"/>
        <v/>
      </c>
      <c r="BC103" s="117" t="str">
        <f t="shared" si="158"/>
        <v/>
      </c>
      <c r="BD103" s="117" t="str">
        <f t="shared" si="159"/>
        <v/>
      </c>
      <c r="BE103" s="117" t="str">
        <f t="shared" si="160"/>
        <v/>
      </c>
      <c r="BF103" s="117" t="str">
        <f t="shared" si="161"/>
        <v/>
      </c>
      <c r="BG103" s="117" t="str">
        <f t="shared" si="162"/>
        <v/>
      </c>
      <c r="BH103" s="117" t="str">
        <f t="shared" si="163"/>
        <v/>
      </c>
      <c r="BI103" s="116" t="str">
        <f t="shared" si="164"/>
        <v/>
      </c>
      <c r="BJ103" s="116" t="str">
        <f t="shared" si="165"/>
        <v/>
      </c>
      <c r="BK103" s="116" t="str">
        <f t="shared" si="166"/>
        <v/>
      </c>
      <c r="BL103" s="116" t="str">
        <f t="shared" si="167"/>
        <v/>
      </c>
      <c r="BM103" s="116"/>
      <c r="BN103" s="116"/>
      <c r="BO103" s="116"/>
      <c r="BP103" s="116"/>
    </row>
    <row r="104" spans="1:68" customFormat="1" ht="16.5">
      <c r="A104" s="151"/>
      <c r="B104" s="134"/>
      <c r="C104" s="152" t="str">
        <f>IF(B104&lt;&gt;"",VLOOKUP(B104,附表五!$B$2:$C$1024,2,0),"")</f>
        <v/>
      </c>
      <c r="D104" s="153"/>
      <c r="E104" s="134"/>
      <c r="F104" s="154" t="str">
        <f>IF(E104&lt;&gt;"",VLOOKUP(E104,附表六!$B$2:$C$325,2,0),"")</f>
        <v/>
      </c>
      <c r="G104" s="155"/>
      <c r="H104" s="134"/>
      <c r="I104" s="139" t="str">
        <f>IF(H104&lt;&gt;"",VLOOKUP(H104,附表七!$B:$C,2,0),"")</f>
        <v/>
      </c>
      <c r="J104" s="145"/>
      <c r="K104" s="141"/>
      <c r="L104" s="142" t="str">
        <f t="shared" si="126"/>
        <v/>
      </c>
      <c r="M104" s="142" t="str">
        <f t="shared" si="127"/>
        <v/>
      </c>
      <c r="N104" s="142" t="str">
        <f t="shared" si="128"/>
        <v/>
      </c>
      <c r="O104" s="142" t="str">
        <f t="shared" si="129"/>
        <v/>
      </c>
      <c r="P104" s="143"/>
      <c r="Q104" s="144" t="str">
        <f t="shared" si="130"/>
        <v/>
      </c>
      <c r="R104" s="144" t="str">
        <f t="shared" si="131"/>
        <v/>
      </c>
      <c r="S104" s="144" t="str">
        <f t="shared" si="132"/>
        <v/>
      </c>
      <c r="T104" s="144" t="str">
        <f t="shared" si="133"/>
        <v/>
      </c>
      <c r="U104" s="144" t="str">
        <f t="shared" si="134"/>
        <v/>
      </c>
      <c r="V104" s="144" t="str">
        <f t="shared" si="135"/>
        <v/>
      </c>
      <c r="W104" s="144" t="str">
        <f t="shared" si="136"/>
        <v/>
      </c>
      <c r="X104" s="144" t="str">
        <f t="shared" si="137"/>
        <v/>
      </c>
      <c r="Y104" s="144" t="str">
        <f t="shared" si="138"/>
        <v/>
      </c>
      <c r="Z104" s="144" t="str">
        <f t="shared" si="139"/>
        <v/>
      </c>
      <c r="AA104" s="144" t="str">
        <f t="shared" si="140"/>
        <v/>
      </c>
      <c r="AB104" s="144" t="str">
        <f t="shared" si="141"/>
        <v/>
      </c>
      <c r="AC104" s="144" t="str">
        <f t="shared" si="142"/>
        <v/>
      </c>
      <c r="AD104" s="144" t="str">
        <f t="shared" si="143"/>
        <v/>
      </c>
      <c r="AE104" s="144" t="str">
        <f t="shared" si="144"/>
        <v/>
      </c>
      <c r="AF104" s="144" t="str">
        <f t="shared" si="145"/>
        <v/>
      </c>
      <c r="AG104" s="144" t="str">
        <f t="shared" si="146"/>
        <v/>
      </c>
      <c r="AH104" s="144" t="str">
        <f t="shared" si="147"/>
        <v/>
      </c>
      <c r="AI104" s="144" t="str">
        <f t="shared" si="148"/>
        <v/>
      </c>
      <c r="AJ104" s="144" t="str">
        <f t="shared" si="149"/>
        <v/>
      </c>
      <c r="AK104" s="145"/>
      <c r="AL104" s="141"/>
      <c r="AM104" s="143"/>
      <c r="AN104" s="143"/>
      <c r="AO104" s="143"/>
      <c r="AP104" s="143"/>
      <c r="AQ104" s="156"/>
      <c r="AR104" s="145"/>
      <c r="AS104" s="157"/>
      <c r="AT104" s="160"/>
      <c r="AU104" s="117" t="str">
        <f t="shared" si="150"/>
        <v/>
      </c>
      <c r="AV104" s="117" t="str">
        <f t="shared" si="151"/>
        <v/>
      </c>
      <c r="AW104" s="117" t="str">
        <f t="shared" si="152"/>
        <v/>
      </c>
      <c r="AX104" s="117" t="str">
        <f t="shared" si="153"/>
        <v/>
      </c>
      <c r="AY104" s="117" t="str">
        <f t="shared" si="154"/>
        <v/>
      </c>
      <c r="AZ104" s="117" t="str">
        <f t="shared" si="155"/>
        <v/>
      </c>
      <c r="BA104" s="117" t="str">
        <f t="shared" si="156"/>
        <v/>
      </c>
      <c r="BB104" s="117" t="str">
        <f t="shared" si="157"/>
        <v/>
      </c>
      <c r="BC104" s="117" t="str">
        <f t="shared" si="158"/>
        <v/>
      </c>
      <c r="BD104" s="117" t="str">
        <f t="shared" si="159"/>
        <v/>
      </c>
      <c r="BE104" s="117" t="str">
        <f t="shared" si="160"/>
        <v/>
      </c>
      <c r="BF104" s="117" t="str">
        <f t="shared" si="161"/>
        <v/>
      </c>
      <c r="BG104" s="117" t="str">
        <f t="shared" si="162"/>
        <v/>
      </c>
      <c r="BH104" s="117" t="str">
        <f t="shared" si="163"/>
        <v/>
      </c>
      <c r="BI104" s="116" t="str">
        <f t="shared" si="164"/>
        <v/>
      </c>
      <c r="BJ104" s="116" t="str">
        <f t="shared" si="165"/>
        <v/>
      </c>
      <c r="BK104" s="116" t="str">
        <f t="shared" si="166"/>
        <v/>
      </c>
      <c r="BL104" s="116" t="str">
        <f t="shared" si="167"/>
        <v/>
      </c>
      <c r="BM104" s="116"/>
      <c r="BN104" s="116"/>
      <c r="BO104" s="116"/>
      <c r="BP104" s="116"/>
    </row>
    <row r="105" spans="1:68" customFormat="1" ht="16.5">
      <c r="A105" s="151"/>
      <c r="B105" s="134"/>
      <c r="C105" s="152" t="str">
        <f>IF(B105&lt;&gt;"",VLOOKUP(B105,附表五!$B$2:$C$1024,2,0),"")</f>
        <v/>
      </c>
      <c r="D105" s="153"/>
      <c r="E105" s="134"/>
      <c r="F105" s="154" t="str">
        <f>IF(E105&lt;&gt;"",VLOOKUP(E105,附表六!$B$2:$C$325,2,0),"")</f>
        <v/>
      </c>
      <c r="G105" s="155"/>
      <c r="H105" s="134"/>
      <c r="I105" s="139" t="str">
        <f>IF(H105&lt;&gt;"",VLOOKUP(H105,附表七!$B:$C,2,0),"")</f>
        <v/>
      </c>
      <c r="J105" s="145"/>
      <c r="K105" s="141"/>
      <c r="L105" s="142" t="str">
        <f t="shared" si="126"/>
        <v/>
      </c>
      <c r="M105" s="142" t="str">
        <f t="shared" si="127"/>
        <v/>
      </c>
      <c r="N105" s="142" t="str">
        <f t="shared" si="128"/>
        <v/>
      </c>
      <c r="O105" s="142" t="str">
        <f t="shared" si="129"/>
        <v/>
      </c>
      <c r="P105" s="143"/>
      <c r="Q105" s="144" t="str">
        <f t="shared" si="130"/>
        <v/>
      </c>
      <c r="R105" s="144" t="str">
        <f t="shared" si="131"/>
        <v/>
      </c>
      <c r="S105" s="144" t="str">
        <f t="shared" si="132"/>
        <v/>
      </c>
      <c r="T105" s="144" t="str">
        <f t="shared" si="133"/>
        <v/>
      </c>
      <c r="U105" s="144" t="str">
        <f t="shared" si="134"/>
        <v/>
      </c>
      <c r="V105" s="144" t="str">
        <f t="shared" si="135"/>
        <v/>
      </c>
      <c r="W105" s="144" t="str">
        <f t="shared" si="136"/>
        <v/>
      </c>
      <c r="X105" s="144" t="str">
        <f t="shared" si="137"/>
        <v/>
      </c>
      <c r="Y105" s="144" t="str">
        <f t="shared" si="138"/>
        <v/>
      </c>
      <c r="Z105" s="144" t="str">
        <f t="shared" si="139"/>
        <v/>
      </c>
      <c r="AA105" s="144" t="str">
        <f t="shared" si="140"/>
        <v/>
      </c>
      <c r="AB105" s="144" t="str">
        <f t="shared" si="141"/>
        <v/>
      </c>
      <c r="AC105" s="144" t="str">
        <f t="shared" si="142"/>
        <v/>
      </c>
      <c r="AD105" s="144" t="str">
        <f t="shared" si="143"/>
        <v/>
      </c>
      <c r="AE105" s="144" t="str">
        <f t="shared" si="144"/>
        <v/>
      </c>
      <c r="AF105" s="144" t="str">
        <f t="shared" si="145"/>
        <v/>
      </c>
      <c r="AG105" s="144" t="str">
        <f t="shared" si="146"/>
        <v/>
      </c>
      <c r="AH105" s="144" t="str">
        <f t="shared" si="147"/>
        <v/>
      </c>
      <c r="AI105" s="144" t="str">
        <f t="shared" si="148"/>
        <v/>
      </c>
      <c r="AJ105" s="144" t="str">
        <f t="shared" si="149"/>
        <v/>
      </c>
      <c r="AK105" s="145"/>
      <c r="AL105" s="141"/>
      <c r="AM105" s="143"/>
      <c r="AN105" s="143"/>
      <c r="AO105" s="143"/>
      <c r="AP105" s="143"/>
      <c r="AQ105" s="156"/>
      <c r="AR105" s="145"/>
      <c r="AS105" s="157"/>
      <c r="AT105" s="160"/>
      <c r="AU105" s="117" t="str">
        <f t="shared" si="150"/>
        <v/>
      </c>
      <c r="AV105" s="117" t="str">
        <f t="shared" si="151"/>
        <v/>
      </c>
      <c r="AW105" s="117" t="str">
        <f t="shared" si="152"/>
        <v/>
      </c>
      <c r="AX105" s="117" t="str">
        <f t="shared" si="153"/>
        <v/>
      </c>
      <c r="AY105" s="117" t="str">
        <f t="shared" si="154"/>
        <v/>
      </c>
      <c r="AZ105" s="117" t="str">
        <f t="shared" si="155"/>
        <v/>
      </c>
      <c r="BA105" s="117" t="str">
        <f t="shared" si="156"/>
        <v/>
      </c>
      <c r="BB105" s="117" t="str">
        <f t="shared" si="157"/>
        <v/>
      </c>
      <c r="BC105" s="117" t="str">
        <f t="shared" si="158"/>
        <v/>
      </c>
      <c r="BD105" s="117" t="str">
        <f t="shared" si="159"/>
        <v/>
      </c>
      <c r="BE105" s="117" t="str">
        <f t="shared" si="160"/>
        <v/>
      </c>
      <c r="BF105" s="117" t="str">
        <f t="shared" si="161"/>
        <v/>
      </c>
      <c r="BG105" s="117" t="str">
        <f t="shared" si="162"/>
        <v/>
      </c>
      <c r="BH105" s="117" t="str">
        <f t="shared" si="163"/>
        <v/>
      </c>
      <c r="BI105" s="116" t="str">
        <f t="shared" si="164"/>
        <v/>
      </c>
      <c r="BJ105" s="116" t="str">
        <f t="shared" si="165"/>
        <v/>
      </c>
      <c r="BK105" s="116" t="str">
        <f t="shared" si="166"/>
        <v/>
      </c>
      <c r="BL105" s="116" t="str">
        <f t="shared" si="167"/>
        <v/>
      </c>
      <c r="BM105" s="116"/>
      <c r="BN105" s="116"/>
      <c r="BO105" s="116"/>
      <c r="BP105" s="116"/>
    </row>
    <row r="106" spans="1:68" customFormat="1" ht="16.5">
      <c r="A106" s="151"/>
      <c r="B106" s="134"/>
      <c r="C106" s="152" t="str">
        <f>IF(B106&lt;&gt;"",VLOOKUP(B106,附表五!$B$2:$C$1024,2,0),"")</f>
        <v/>
      </c>
      <c r="D106" s="153"/>
      <c r="E106" s="134"/>
      <c r="F106" s="154" t="str">
        <f>IF(E106&lt;&gt;"",VLOOKUP(E106,附表六!$B$2:$C$325,2,0),"")</f>
        <v/>
      </c>
      <c r="G106" s="155"/>
      <c r="H106" s="134"/>
      <c r="I106" s="139" t="str">
        <f>IF(H106&lt;&gt;"",VLOOKUP(H106,附表七!$B:$C,2,0),"")</f>
        <v/>
      </c>
      <c r="J106" s="145"/>
      <c r="K106" s="141"/>
      <c r="L106" s="142" t="str">
        <f t="shared" si="126"/>
        <v/>
      </c>
      <c r="M106" s="142" t="str">
        <f t="shared" si="127"/>
        <v/>
      </c>
      <c r="N106" s="142" t="str">
        <f t="shared" si="128"/>
        <v/>
      </c>
      <c r="O106" s="142" t="str">
        <f t="shared" si="129"/>
        <v/>
      </c>
      <c r="P106" s="143"/>
      <c r="Q106" s="144" t="str">
        <f t="shared" si="130"/>
        <v/>
      </c>
      <c r="R106" s="144" t="str">
        <f t="shared" si="131"/>
        <v/>
      </c>
      <c r="S106" s="144" t="str">
        <f t="shared" si="132"/>
        <v/>
      </c>
      <c r="T106" s="144" t="str">
        <f t="shared" si="133"/>
        <v/>
      </c>
      <c r="U106" s="144" t="str">
        <f t="shared" si="134"/>
        <v/>
      </c>
      <c r="V106" s="144" t="str">
        <f t="shared" si="135"/>
        <v/>
      </c>
      <c r="W106" s="144" t="str">
        <f t="shared" si="136"/>
        <v/>
      </c>
      <c r="X106" s="144" t="str">
        <f t="shared" si="137"/>
        <v/>
      </c>
      <c r="Y106" s="144" t="str">
        <f t="shared" si="138"/>
        <v/>
      </c>
      <c r="Z106" s="144" t="str">
        <f t="shared" si="139"/>
        <v/>
      </c>
      <c r="AA106" s="144" t="str">
        <f t="shared" si="140"/>
        <v/>
      </c>
      <c r="AB106" s="144" t="str">
        <f t="shared" si="141"/>
        <v/>
      </c>
      <c r="AC106" s="144" t="str">
        <f t="shared" si="142"/>
        <v/>
      </c>
      <c r="AD106" s="144" t="str">
        <f t="shared" si="143"/>
        <v/>
      </c>
      <c r="AE106" s="144" t="str">
        <f t="shared" si="144"/>
        <v/>
      </c>
      <c r="AF106" s="144" t="str">
        <f t="shared" si="145"/>
        <v/>
      </c>
      <c r="AG106" s="144" t="str">
        <f t="shared" si="146"/>
        <v/>
      </c>
      <c r="AH106" s="144" t="str">
        <f t="shared" si="147"/>
        <v/>
      </c>
      <c r="AI106" s="144" t="str">
        <f t="shared" si="148"/>
        <v/>
      </c>
      <c r="AJ106" s="144" t="str">
        <f t="shared" si="149"/>
        <v/>
      </c>
      <c r="AK106" s="145"/>
      <c r="AL106" s="141"/>
      <c r="AM106" s="143"/>
      <c r="AN106" s="143"/>
      <c r="AO106" s="143"/>
      <c r="AP106" s="143"/>
      <c r="AQ106" s="156"/>
      <c r="AR106" s="145"/>
      <c r="AS106" s="157"/>
      <c r="AT106" s="160"/>
      <c r="AU106" s="117" t="str">
        <f t="shared" si="150"/>
        <v/>
      </c>
      <c r="AV106" s="117" t="str">
        <f t="shared" si="151"/>
        <v/>
      </c>
      <c r="AW106" s="117" t="str">
        <f t="shared" si="152"/>
        <v/>
      </c>
      <c r="AX106" s="117" t="str">
        <f t="shared" si="153"/>
        <v/>
      </c>
      <c r="AY106" s="117" t="str">
        <f t="shared" si="154"/>
        <v/>
      </c>
      <c r="AZ106" s="117" t="str">
        <f t="shared" si="155"/>
        <v/>
      </c>
      <c r="BA106" s="117" t="str">
        <f t="shared" si="156"/>
        <v/>
      </c>
      <c r="BB106" s="117" t="str">
        <f t="shared" si="157"/>
        <v/>
      </c>
      <c r="BC106" s="117" t="str">
        <f t="shared" si="158"/>
        <v/>
      </c>
      <c r="BD106" s="117" t="str">
        <f t="shared" si="159"/>
        <v/>
      </c>
      <c r="BE106" s="117" t="str">
        <f t="shared" si="160"/>
        <v/>
      </c>
      <c r="BF106" s="117" t="str">
        <f t="shared" si="161"/>
        <v/>
      </c>
      <c r="BG106" s="117" t="str">
        <f t="shared" si="162"/>
        <v/>
      </c>
      <c r="BH106" s="117" t="str">
        <f t="shared" si="163"/>
        <v/>
      </c>
      <c r="BI106" s="116" t="str">
        <f t="shared" si="164"/>
        <v/>
      </c>
      <c r="BJ106" s="116" t="str">
        <f t="shared" si="165"/>
        <v/>
      </c>
      <c r="BK106" s="116" t="str">
        <f t="shared" si="166"/>
        <v/>
      </c>
      <c r="BL106" s="116" t="str">
        <f t="shared" si="167"/>
        <v/>
      </c>
      <c r="BM106" s="116"/>
      <c r="BN106" s="116"/>
      <c r="BO106" s="116"/>
      <c r="BP106" s="116"/>
    </row>
    <row r="107" spans="1:68" customFormat="1" ht="16.5">
      <c r="A107" s="151"/>
      <c r="B107" s="134"/>
      <c r="C107" s="152" t="str">
        <f>IF(B107&lt;&gt;"",VLOOKUP(B107,附表五!$B$2:$C$1024,2,0),"")</f>
        <v/>
      </c>
      <c r="D107" s="153"/>
      <c r="E107" s="134"/>
      <c r="F107" s="154" t="str">
        <f>IF(E107&lt;&gt;"",VLOOKUP(E107,附表六!$B$2:$C$325,2,0),"")</f>
        <v/>
      </c>
      <c r="G107" s="155"/>
      <c r="H107" s="134"/>
      <c r="I107" s="139" t="str">
        <f>IF(H107&lt;&gt;"",VLOOKUP(H107,附表七!$B:$C,2,0),"")</f>
        <v/>
      </c>
      <c r="J107" s="145"/>
      <c r="K107" s="141"/>
      <c r="L107" s="142" t="str">
        <f t="shared" si="126"/>
        <v/>
      </c>
      <c r="M107" s="142" t="str">
        <f t="shared" si="127"/>
        <v/>
      </c>
      <c r="N107" s="142" t="str">
        <f t="shared" si="128"/>
        <v/>
      </c>
      <c r="O107" s="142" t="str">
        <f t="shared" si="129"/>
        <v/>
      </c>
      <c r="P107" s="143"/>
      <c r="Q107" s="144" t="str">
        <f t="shared" si="130"/>
        <v/>
      </c>
      <c r="R107" s="144" t="str">
        <f t="shared" si="131"/>
        <v/>
      </c>
      <c r="S107" s="144" t="str">
        <f t="shared" si="132"/>
        <v/>
      </c>
      <c r="T107" s="144" t="str">
        <f t="shared" si="133"/>
        <v/>
      </c>
      <c r="U107" s="144" t="str">
        <f t="shared" si="134"/>
        <v/>
      </c>
      <c r="V107" s="144" t="str">
        <f t="shared" si="135"/>
        <v/>
      </c>
      <c r="W107" s="144" t="str">
        <f t="shared" si="136"/>
        <v/>
      </c>
      <c r="X107" s="144" t="str">
        <f t="shared" si="137"/>
        <v/>
      </c>
      <c r="Y107" s="144" t="str">
        <f t="shared" si="138"/>
        <v/>
      </c>
      <c r="Z107" s="144" t="str">
        <f t="shared" si="139"/>
        <v/>
      </c>
      <c r="AA107" s="144" t="str">
        <f t="shared" si="140"/>
        <v/>
      </c>
      <c r="AB107" s="144" t="str">
        <f t="shared" si="141"/>
        <v/>
      </c>
      <c r="AC107" s="144" t="str">
        <f t="shared" si="142"/>
        <v/>
      </c>
      <c r="AD107" s="144" t="str">
        <f t="shared" si="143"/>
        <v/>
      </c>
      <c r="AE107" s="144" t="str">
        <f t="shared" si="144"/>
        <v/>
      </c>
      <c r="AF107" s="144" t="str">
        <f t="shared" si="145"/>
        <v/>
      </c>
      <c r="AG107" s="144" t="str">
        <f t="shared" si="146"/>
        <v/>
      </c>
      <c r="AH107" s="144" t="str">
        <f t="shared" si="147"/>
        <v/>
      </c>
      <c r="AI107" s="144" t="str">
        <f t="shared" si="148"/>
        <v/>
      </c>
      <c r="AJ107" s="144" t="str">
        <f t="shared" si="149"/>
        <v/>
      </c>
      <c r="AK107" s="145"/>
      <c r="AL107" s="141"/>
      <c r="AM107" s="143"/>
      <c r="AN107" s="143"/>
      <c r="AO107" s="143"/>
      <c r="AP107" s="143"/>
      <c r="AQ107" s="156"/>
      <c r="AR107" s="145"/>
      <c r="AS107" s="157"/>
      <c r="AT107" s="160"/>
      <c r="AU107" s="117" t="str">
        <f t="shared" si="150"/>
        <v/>
      </c>
      <c r="AV107" s="117" t="str">
        <f t="shared" si="151"/>
        <v/>
      </c>
      <c r="AW107" s="117" t="str">
        <f t="shared" si="152"/>
        <v/>
      </c>
      <c r="AX107" s="117" t="str">
        <f t="shared" si="153"/>
        <v/>
      </c>
      <c r="AY107" s="117" t="str">
        <f t="shared" si="154"/>
        <v/>
      </c>
      <c r="AZ107" s="117" t="str">
        <f t="shared" si="155"/>
        <v/>
      </c>
      <c r="BA107" s="117" t="str">
        <f t="shared" si="156"/>
        <v/>
      </c>
      <c r="BB107" s="117" t="str">
        <f t="shared" si="157"/>
        <v/>
      </c>
      <c r="BC107" s="117" t="str">
        <f t="shared" si="158"/>
        <v/>
      </c>
      <c r="BD107" s="117" t="str">
        <f t="shared" si="159"/>
        <v/>
      </c>
      <c r="BE107" s="117" t="str">
        <f t="shared" si="160"/>
        <v/>
      </c>
      <c r="BF107" s="117" t="str">
        <f t="shared" si="161"/>
        <v/>
      </c>
      <c r="BG107" s="117" t="str">
        <f t="shared" si="162"/>
        <v/>
      </c>
      <c r="BH107" s="117" t="str">
        <f t="shared" si="163"/>
        <v/>
      </c>
      <c r="BI107" s="116" t="str">
        <f t="shared" si="164"/>
        <v/>
      </c>
      <c r="BJ107" s="116" t="str">
        <f t="shared" si="165"/>
        <v/>
      </c>
      <c r="BK107" s="116" t="str">
        <f t="shared" si="166"/>
        <v/>
      </c>
      <c r="BL107" s="116" t="str">
        <f t="shared" si="167"/>
        <v/>
      </c>
      <c r="BM107" s="116"/>
      <c r="BN107" s="116"/>
      <c r="BO107" s="116"/>
      <c r="BP107" s="116"/>
    </row>
    <row r="108" spans="1:68" customFormat="1" ht="16.5">
      <c r="A108" s="151"/>
      <c r="B108" s="134"/>
      <c r="C108" s="152" t="str">
        <f>IF(B108&lt;&gt;"",VLOOKUP(B108,附表五!$B$2:$C$1024,2,0),"")</f>
        <v/>
      </c>
      <c r="D108" s="153"/>
      <c r="E108" s="134"/>
      <c r="F108" s="154" t="str">
        <f>IF(E108&lt;&gt;"",VLOOKUP(E108,附表六!$B$2:$C$325,2,0),"")</f>
        <v/>
      </c>
      <c r="G108" s="155"/>
      <c r="H108" s="134"/>
      <c r="I108" s="139" t="str">
        <f>IF(H108&lt;&gt;"",VLOOKUP(H108,附表七!$B:$C,2,0),"")</f>
        <v/>
      </c>
      <c r="J108" s="145"/>
      <c r="K108" s="141"/>
      <c r="L108" s="142" t="str">
        <f t="shared" si="126"/>
        <v/>
      </c>
      <c r="M108" s="142" t="str">
        <f t="shared" si="127"/>
        <v/>
      </c>
      <c r="N108" s="142" t="str">
        <f t="shared" si="128"/>
        <v/>
      </c>
      <c r="O108" s="142" t="str">
        <f t="shared" si="129"/>
        <v/>
      </c>
      <c r="P108" s="143"/>
      <c r="Q108" s="144" t="str">
        <f t="shared" si="130"/>
        <v/>
      </c>
      <c r="R108" s="144" t="str">
        <f t="shared" si="131"/>
        <v/>
      </c>
      <c r="S108" s="144" t="str">
        <f t="shared" si="132"/>
        <v/>
      </c>
      <c r="T108" s="144" t="str">
        <f t="shared" si="133"/>
        <v/>
      </c>
      <c r="U108" s="144" t="str">
        <f t="shared" si="134"/>
        <v/>
      </c>
      <c r="V108" s="144" t="str">
        <f t="shared" si="135"/>
        <v/>
      </c>
      <c r="W108" s="144" t="str">
        <f t="shared" si="136"/>
        <v/>
      </c>
      <c r="X108" s="144" t="str">
        <f t="shared" si="137"/>
        <v/>
      </c>
      <c r="Y108" s="144" t="str">
        <f t="shared" si="138"/>
        <v/>
      </c>
      <c r="Z108" s="144" t="str">
        <f t="shared" si="139"/>
        <v/>
      </c>
      <c r="AA108" s="144" t="str">
        <f t="shared" si="140"/>
        <v/>
      </c>
      <c r="AB108" s="144" t="str">
        <f t="shared" si="141"/>
        <v/>
      </c>
      <c r="AC108" s="144" t="str">
        <f t="shared" si="142"/>
        <v/>
      </c>
      <c r="AD108" s="144" t="str">
        <f t="shared" si="143"/>
        <v/>
      </c>
      <c r="AE108" s="144" t="str">
        <f t="shared" si="144"/>
        <v/>
      </c>
      <c r="AF108" s="144" t="str">
        <f t="shared" si="145"/>
        <v/>
      </c>
      <c r="AG108" s="144" t="str">
        <f t="shared" si="146"/>
        <v/>
      </c>
      <c r="AH108" s="144" t="str">
        <f t="shared" si="147"/>
        <v/>
      </c>
      <c r="AI108" s="144" t="str">
        <f t="shared" si="148"/>
        <v/>
      </c>
      <c r="AJ108" s="144" t="str">
        <f t="shared" si="149"/>
        <v/>
      </c>
      <c r="AK108" s="145"/>
      <c r="AL108" s="141"/>
      <c r="AM108" s="143"/>
      <c r="AN108" s="143"/>
      <c r="AO108" s="143"/>
      <c r="AP108" s="143"/>
      <c r="AQ108" s="156"/>
      <c r="AR108" s="145"/>
      <c r="AS108" s="157"/>
      <c r="AT108" s="160"/>
      <c r="AU108" s="117" t="str">
        <f t="shared" si="150"/>
        <v/>
      </c>
      <c r="AV108" s="117" t="str">
        <f t="shared" si="151"/>
        <v/>
      </c>
      <c r="AW108" s="117" t="str">
        <f t="shared" si="152"/>
        <v/>
      </c>
      <c r="AX108" s="117" t="str">
        <f t="shared" si="153"/>
        <v/>
      </c>
      <c r="AY108" s="117" t="str">
        <f t="shared" si="154"/>
        <v/>
      </c>
      <c r="AZ108" s="117" t="str">
        <f t="shared" si="155"/>
        <v/>
      </c>
      <c r="BA108" s="117" t="str">
        <f t="shared" si="156"/>
        <v/>
      </c>
      <c r="BB108" s="117" t="str">
        <f t="shared" si="157"/>
        <v/>
      </c>
      <c r="BC108" s="117" t="str">
        <f t="shared" si="158"/>
        <v/>
      </c>
      <c r="BD108" s="117" t="str">
        <f t="shared" si="159"/>
        <v/>
      </c>
      <c r="BE108" s="117" t="str">
        <f t="shared" si="160"/>
        <v/>
      </c>
      <c r="BF108" s="117" t="str">
        <f t="shared" si="161"/>
        <v/>
      </c>
      <c r="BG108" s="117" t="str">
        <f t="shared" si="162"/>
        <v/>
      </c>
      <c r="BH108" s="117" t="str">
        <f t="shared" si="163"/>
        <v/>
      </c>
      <c r="BI108" s="116" t="str">
        <f t="shared" si="164"/>
        <v/>
      </c>
      <c r="BJ108" s="116" t="str">
        <f t="shared" si="165"/>
        <v/>
      </c>
      <c r="BK108" s="116" t="str">
        <f t="shared" si="166"/>
        <v/>
      </c>
      <c r="BL108" s="116" t="str">
        <f t="shared" si="167"/>
        <v/>
      </c>
      <c r="BM108" s="116"/>
      <c r="BN108" s="116"/>
      <c r="BO108" s="116"/>
      <c r="BP108" s="116"/>
    </row>
    <row r="109" spans="1:68" customFormat="1" ht="16.5">
      <c r="A109" s="151"/>
      <c r="B109" s="134"/>
      <c r="C109" s="152" t="str">
        <f>IF(B109&lt;&gt;"",VLOOKUP(B109,附表五!$B$2:$C$1024,2,0),"")</f>
        <v/>
      </c>
      <c r="D109" s="153"/>
      <c r="E109" s="134"/>
      <c r="F109" s="154" t="str">
        <f>IF(E109&lt;&gt;"",VLOOKUP(E109,附表六!$B$2:$C$325,2,0),"")</f>
        <v/>
      </c>
      <c r="G109" s="155"/>
      <c r="H109" s="134"/>
      <c r="I109" s="139" t="str">
        <f>IF(H109&lt;&gt;"",VLOOKUP(H109,附表七!$B:$C,2,0),"")</f>
        <v/>
      </c>
      <c r="J109" s="145"/>
      <c r="K109" s="141"/>
      <c r="L109" s="142" t="str">
        <f t="shared" si="126"/>
        <v/>
      </c>
      <c r="M109" s="142" t="str">
        <f t="shared" si="127"/>
        <v/>
      </c>
      <c r="N109" s="142" t="str">
        <f t="shared" si="128"/>
        <v/>
      </c>
      <c r="O109" s="142" t="str">
        <f t="shared" si="129"/>
        <v/>
      </c>
      <c r="P109" s="143"/>
      <c r="Q109" s="144" t="str">
        <f t="shared" si="130"/>
        <v/>
      </c>
      <c r="R109" s="144" t="str">
        <f t="shared" si="131"/>
        <v/>
      </c>
      <c r="S109" s="144" t="str">
        <f t="shared" si="132"/>
        <v/>
      </c>
      <c r="T109" s="144" t="str">
        <f t="shared" si="133"/>
        <v/>
      </c>
      <c r="U109" s="144" t="str">
        <f t="shared" si="134"/>
        <v/>
      </c>
      <c r="V109" s="144" t="str">
        <f t="shared" si="135"/>
        <v/>
      </c>
      <c r="W109" s="144" t="str">
        <f t="shared" si="136"/>
        <v/>
      </c>
      <c r="X109" s="144" t="str">
        <f t="shared" si="137"/>
        <v/>
      </c>
      <c r="Y109" s="144" t="str">
        <f t="shared" si="138"/>
        <v/>
      </c>
      <c r="Z109" s="144" t="str">
        <f t="shared" si="139"/>
        <v/>
      </c>
      <c r="AA109" s="144" t="str">
        <f t="shared" si="140"/>
        <v/>
      </c>
      <c r="AB109" s="144" t="str">
        <f t="shared" si="141"/>
        <v/>
      </c>
      <c r="AC109" s="144" t="str">
        <f t="shared" si="142"/>
        <v/>
      </c>
      <c r="AD109" s="144" t="str">
        <f t="shared" si="143"/>
        <v/>
      </c>
      <c r="AE109" s="144" t="str">
        <f t="shared" si="144"/>
        <v/>
      </c>
      <c r="AF109" s="144" t="str">
        <f t="shared" si="145"/>
        <v/>
      </c>
      <c r="AG109" s="144" t="str">
        <f t="shared" si="146"/>
        <v/>
      </c>
      <c r="AH109" s="144" t="str">
        <f t="shared" si="147"/>
        <v/>
      </c>
      <c r="AI109" s="144" t="str">
        <f t="shared" si="148"/>
        <v/>
      </c>
      <c r="AJ109" s="144" t="str">
        <f t="shared" si="149"/>
        <v/>
      </c>
      <c r="AK109" s="145"/>
      <c r="AL109" s="141"/>
      <c r="AM109" s="143"/>
      <c r="AN109" s="143"/>
      <c r="AO109" s="143"/>
      <c r="AP109" s="143"/>
      <c r="AQ109" s="156"/>
      <c r="AR109" s="145"/>
      <c r="AS109" s="157"/>
      <c r="AT109" s="160"/>
      <c r="AU109" s="117" t="str">
        <f t="shared" si="150"/>
        <v/>
      </c>
      <c r="AV109" s="117" t="str">
        <f t="shared" si="151"/>
        <v/>
      </c>
      <c r="AW109" s="117" t="str">
        <f t="shared" si="152"/>
        <v/>
      </c>
      <c r="AX109" s="117" t="str">
        <f t="shared" si="153"/>
        <v/>
      </c>
      <c r="AY109" s="117" t="str">
        <f t="shared" si="154"/>
        <v/>
      </c>
      <c r="AZ109" s="117" t="str">
        <f t="shared" si="155"/>
        <v/>
      </c>
      <c r="BA109" s="117" t="str">
        <f t="shared" si="156"/>
        <v/>
      </c>
      <c r="BB109" s="117" t="str">
        <f t="shared" si="157"/>
        <v/>
      </c>
      <c r="BC109" s="117" t="str">
        <f t="shared" si="158"/>
        <v/>
      </c>
      <c r="BD109" s="117" t="str">
        <f t="shared" si="159"/>
        <v/>
      </c>
      <c r="BE109" s="117" t="str">
        <f t="shared" si="160"/>
        <v/>
      </c>
      <c r="BF109" s="117" t="str">
        <f t="shared" si="161"/>
        <v/>
      </c>
      <c r="BG109" s="117" t="str">
        <f t="shared" si="162"/>
        <v/>
      </c>
      <c r="BH109" s="117" t="str">
        <f t="shared" si="163"/>
        <v/>
      </c>
      <c r="BI109" s="116" t="str">
        <f t="shared" si="164"/>
        <v/>
      </c>
      <c r="BJ109" s="116" t="str">
        <f t="shared" si="165"/>
        <v/>
      </c>
      <c r="BK109" s="116" t="str">
        <f t="shared" si="166"/>
        <v/>
      </c>
      <c r="BL109" s="116" t="str">
        <f t="shared" si="167"/>
        <v/>
      </c>
      <c r="BM109" s="116"/>
      <c r="BN109" s="116"/>
      <c r="BO109" s="116"/>
      <c r="BP109" s="116"/>
    </row>
    <row r="110" spans="1:68" customFormat="1" ht="16.5">
      <c r="A110" s="151"/>
      <c r="B110" s="134"/>
      <c r="C110" s="152" t="str">
        <f>IF(B110&lt;&gt;"",VLOOKUP(B110,附表五!$B$2:$C$1024,2,0),"")</f>
        <v/>
      </c>
      <c r="D110" s="153"/>
      <c r="E110" s="134"/>
      <c r="F110" s="154" t="str">
        <f>IF(E110&lt;&gt;"",VLOOKUP(E110,附表六!$B$2:$C$325,2,0),"")</f>
        <v/>
      </c>
      <c r="G110" s="155"/>
      <c r="H110" s="134"/>
      <c r="I110" s="139" t="str">
        <f>IF(H110&lt;&gt;"",VLOOKUP(H110,附表七!$B:$C,2,0),"")</f>
        <v/>
      </c>
      <c r="J110" s="145"/>
      <c r="K110" s="141"/>
      <c r="L110" s="142" t="str">
        <f t="shared" si="126"/>
        <v/>
      </c>
      <c r="M110" s="142" t="str">
        <f t="shared" si="127"/>
        <v/>
      </c>
      <c r="N110" s="142" t="str">
        <f t="shared" si="128"/>
        <v/>
      </c>
      <c r="O110" s="142" t="str">
        <f t="shared" si="129"/>
        <v/>
      </c>
      <c r="P110" s="143"/>
      <c r="Q110" s="144" t="str">
        <f t="shared" si="130"/>
        <v/>
      </c>
      <c r="R110" s="144" t="str">
        <f t="shared" si="131"/>
        <v/>
      </c>
      <c r="S110" s="144" t="str">
        <f t="shared" si="132"/>
        <v/>
      </c>
      <c r="T110" s="144" t="str">
        <f t="shared" si="133"/>
        <v/>
      </c>
      <c r="U110" s="144" t="str">
        <f t="shared" si="134"/>
        <v/>
      </c>
      <c r="V110" s="144" t="str">
        <f t="shared" si="135"/>
        <v/>
      </c>
      <c r="W110" s="144" t="str">
        <f t="shared" si="136"/>
        <v/>
      </c>
      <c r="X110" s="144" t="str">
        <f t="shared" si="137"/>
        <v/>
      </c>
      <c r="Y110" s="144" t="str">
        <f t="shared" si="138"/>
        <v/>
      </c>
      <c r="Z110" s="144" t="str">
        <f t="shared" si="139"/>
        <v/>
      </c>
      <c r="AA110" s="144" t="str">
        <f t="shared" si="140"/>
        <v/>
      </c>
      <c r="AB110" s="144" t="str">
        <f t="shared" si="141"/>
        <v/>
      </c>
      <c r="AC110" s="144" t="str">
        <f t="shared" si="142"/>
        <v/>
      </c>
      <c r="AD110" s="144" t="str">
        <f t="shared" si="143"/>
        <v/>
      </c>
      <c r="AE110" s="144" t="str">
        <f t="shared" si="144"/>
        <v/>
      </c>
      <c r="AF110" s="144" t="str">
        <f t="shared" si="145"/>
        <v/>
      </c>
      <c r="AG110" s="144" t="str">
        <f t="shared" si="146"/>
        <v/>
      </c>
      <c r="AH110" s="144" t="str">
        <f t="shared" si="147"/>
        <v/>
      </c>
      <c r="AI110" s="144" t="str">
        <f t="shared" si="148"/>
        <v/>
      </c>
      <c r="AJ110" s="144" t="str">
        <f t="shared" si="149"/>
        <v/>
      </c>
      <c r="AK110" s="145"/>
      <c r="AL110" s="141"/>
      <c r="AM110" s="143"/>
      <c r="AN110" s="143"/>
      <c r="AO110" s="143"/>
      <c r="AP110" s="143"/>
      <c r="AQ110" s="156"/>
      <c r="AR110" s="145"/>
      <c r="AS110" s="157"/>
      <c r="AT110" s="160"/>
      <c r="AU110" s="117" t="str">
        <f t="shared" si="150"/>
        <v/>
      </c>
      <c r="AV110" s="117" t="str">
        <f t="shared" si="151"/>
        <v/>
      </c>
      <c r="AW110" s="117" t="str">
        <f t="shared" si="152"/>
        <v/>
      </c>
      <c r="AX110" s="117" t="str">
        <f t="shared" si="153"/>
        <v/>
      </c>
      <c r="AY110" s="117" t="str">
        <f t="shared" si="154"/>
        <v/>
      </c>
      <c r="AZ110" s="117" t="str">
        <f t="shared" si="155"/>
        <v/>
      </c>
      <c r="BA110" s="117" t="str">
        <f t="shared" si="156"/>
        <v/>
      </c>
      <c r="BB110" s="117" t="str">
        <f t="shared" si="157"/>
        <v/>
      </c>
      <c r="BC110" s="117" t="str">
        <f t="shared" si="158"/>
        <v/>
      </c>
      <c r="BD110" s="117" t="str">
        <f t="shared" si="159"/>
        <v/>
      </c>
      <c r="BE110" s="117" t="str">
        <f t="shared" si="160"/>
        <v/>
      </c>
      <c r="BF110" s="117" t="str">
        <f t="shared" si="161"/>
        <v/>
      </c>
      <c r="BG110" s="117" t="str">
        <f t="shared" si="162"/>
        <v/>
      </c>
      <c r="BH110" s="117" t="str">
        <f t="shared" si="163"/>
        <v/>
      </c>
      <c r="BI110" s="116" t="str">
        <f t="shared" si="164"/>
        <v/>
      </c>
      <c r="BJ110" s="116" t="str">
        <f t="shared" si="165"/>
        <v/>
      </c>
      <c r="BK110" s="116" t="str">
        <f t="shared" si="166"/>
        <v/>
      </c>
      <c r="BL110" s="116" t="str">
        <f t="shared" si="167"/>
        <v/>
      </c>
      <c r="BM110" s="116"/>
      <c r="BN110" s="116"/>
      <c r="BO110" s="116"/>
      <c r="BP110" s="116"/>
    </row>
    <row r="111" spans="1:68" customFormat="1" ht="16.5">
      <c r="A111" s="151"/>
      <c r="B111" s="134"/>
      <c r="C111" s="152" t="str">
        <f>IF(B111&lt;&gt;"",VLOOKUP(B111,附表五!$B$2:$C$1024,2,0),"")</f>
        <v/>
      </c>
      <c r="D111" s="153"/>
      <c r="E111" s="134"/>
      <c r="F111" s="154" t="str">
        <f>IF(E111&lt;&gt;"",VLOOKUP(E111,附表六!$B$2:$C$325,2,0),"")</f>
        <v/>
      </c>
      <c r="G111" s="155"/>
      <c r="H111" s="134"/>
      <c r="I111" s="139" t="str">
        <f>IF(H111&lt;&gt;"",VLOOKUP(H111,附表七!$B:$C,2,0),"")</f>
        <v/>
      </c>
      <c r="J111" s="145"/>
      <c r="K111" s="141"/>
      <c r="L111" s="142" t="str">
        <f t="shared" si="126"/>
        <v/>
      </c>
      <c r="M111" s="142" t="str">
        <f t="shared" si="127"/>
        <v/>
      </c>
      <c r="N111" s="142" t="str">
        <f t="shared" si="128"/>
        <v/>
      </c>
      <c r="O111" s="142" t="str">
        <f t="shared" si="129"/>
        <v/>
      </c>
      <c r="P111" s="143"/>
      <c r="Q111" s="144" t="str">
        <f t="shared" si="130"/>
        <v/>
      </c>
      <c r="R111" s="144" t="str">
        <f t="shared" si="131"/>
        <v/>
      </c>
      <c r="S111" s="144" t="str">
        <f t="shared" si="132"/>
        <v/>
      </c>
      <c r="T111" s="144" t="str">
        <f t="shared" si="133"/>
        <v/>
      </c>
      <c r="U111" s="144" t="str">
        <f t="shared" si="134"/>
        <v/>
      </c>
      <c r="V111" s="144" t="str">
        <f t="shared" si="135"/>
        <v/>
      </c>
      <c r="W111" s="144" t="str">
        <f t="shared" si="136"/>
        <v/>
      </c>
      <c r="X111" s="144" t="str">
        <f t="shared" si="137"/>
        <v/>
      </c>
      <c r="Y111" s="144" t="str">
        <f t="shared" si="138"/>
        <v/>
      </c>
      <c r="Z111" s="144" t="str">
        <f t="shared" si="139"/>
        <v/>
      </c>
      <c r="AA111" s="144" t="str">
        <f t="shared" si="140"/>
        <v/>
      </c>
      <c r="AB111" s="144" t="str">
        <f t="shared" si="141"/>
        <v/>
      </c>
      <c r="AC111" s="144" t="str">
        <f t="shared" si="142"/>
        <v/>
      </c>
      <c r="AD111" s="144" t="str">
        <f t="shared" si="143"/>
        <v/>
      </c>
      <c r="AE111" s="144" t="str">
        <f t="shared" si="144"/>
        <v/>
      </c>
      <c r="AF111" s="144" t="str">
        <f t="shared" si="145"/>
        <v/>
      </c>
      <c r="AG111" s="144" t="str">
        <f t="shared" si="146"/>
        <v/>
      </c>
      <c r="AH111" s="144" t="str">
        <f t="shared" si="147"/>
        <v/>
      </c>
      <c r="AI111" s="144" t="str">
        <f t="shared" si="148"/>
        <v/>
      </c>
      <c r="AJ111" s="144" t="str">
        <f t="shared" si="149"/>
        <v/>
      </c>
      <c r="AK111" s="145"/>
      <c r="AL111" s="141"/>
      <c r="AM111" s="143"/>
      <c r="AN111" s="143"/>
      <c r="AO111" s="143"/>
      <c r="AP111" s="143"/>
      <c r="AQ111" s="156"/>
      <c r="AR111" s="145"/>
      <c r="AS111" s="157"/>
      <c r="AT111" s="160"/>
      <c r="AU111" s="117" t="str">
        <f t="shared" si="150"/>
        <v/>
      </c>
      <c r="AV111" s="117" t="str">
        <f t="shared" si="151"/>
        <v/>
      </c>
      <c r="AW111" s="117" t="str">
        <f t="shared" si="152"/>
        <v/>
      </c>
      <c r="AX111" s="117" t="str">
        <f t="shared" si="153"/>
        <v/>
      </c>
      <c r="AY111" s="117" t="str">
        <f t="shared" si="154"/>
        <v/>
      </c>
      <c r="AZ111" s="117" t="str">
        <f t="shared" si="155"/>
        <v/>
      </c>
      <c r="BA111" s="117" t="str">
        <f t="shared" si="156"/>
        <v/>
      </c>
      <c r="BB111" s="117" t="str">
        <f t="shared" si="157"/>
        <v/>
      </c>
      <c r="BC111" s="117" t="str">
        <f t="shared" si="158"/>
        <v/>
      </c>
      <c r="BD111" s="117" t="str">
        <f t="shared" si="159"/>
        <v/>
      </c>
      <c r="BE111" s="117" t="str">
        <f t="shared" si="160"/>
        <v/>
      </c>
      <c r="BF111" s="117" t="str">
        <f t="shared" si="161"/>
        <v/>
      </c>
      <c r="BG111" s="117" t="str">
        <f t="shared" si="162"/>
        <v/>
      </c>
      <c r="BH111" s="117" t="str">
        <f t="shared" si="163"/>
        <v/>
      </c>
      <c r="BI111" s="116" t="str">
        <f t="shared" si="164"/>
        <v/>
      </c>
      <c r="BJ111" s="116" t="str">
        <f t="shared" si="165"/>
        <v/>
      </c>
      <c r="BK111" s="116" t="str">
        <f t="shared" si="166"/>
        <v/>
      </c>
      <c r="BL111" s="116" t="str">
        <f t="shared" si="167"/>
        <v/>
      </c>
      <c r="BM111" s="116"/>
      <c r="BN111" s="116"/>
      <c r="BO111" s="116"/>
      <c r="BP111" s="116"/>
    </row>
    <row r="112" spans="1:68" customFormat="1" ht="16.5">
      <c r="A112" s="151"/>
      <c r="B112" s="134"/>
      <c r="C112" s="152" t="str">
        <f>IF(B112&lt;&gt;"",VLOOKUP(B112,附表五!$B$2:$C$1024,2,0),"")</f>
        <v/>
      </c>
      <c r="D112" s="153"/>
      <c r="E112" s="134"/>
      <c r="F112" s="154" t="str">
        <f>IF(E112&lt;&gt;"",VLOOKUP(E112,附表六!$B$2:$C$325,2,0),"")</f>
        <v/>
      </c>
      <c r="G112" s="155"/>
      <c r="H112" s="134"/>
      <c r="I112" s="139" t="str">
        <f>IF(H112&lt;&gt;"",VLOOKUP(H112,附表七!$B:$C,2,0),"")</f>
        <v/>
      </c>
      <c r="J112" s="145"/>
      <c r="K112" s="141"/>
      <c r="L112" s="142" t="str">
        <f t="shared" si="126"/>
        <v/>
      </c>
      <c r="M112" s="142" t="str">
        <f t="shared" si="127"/>
        <v/>
      </c>
      <c r="N112" s="142" t="str">
        <f t="shared" si="128"/>
        <v/>
      </c>
      <c r="O112" s="142" t="str">
        <f t="shared" si="129"/>
        <v/>
      </c>
      <c r="P112" s="143"/>
      <c r="Q112" s="144" t="str">
        <f t="shared" si="130"/>
        <v/>
      </c>
      <c r="R112" s="144" t="str">
        <f t="shared" si="131"/>
        <v/>
      </c>
      <c r="S112" s="144" t="str">
        <f t="shared" si="132"/>
        <v/>
      </c>
      <c r="T112" s="144" t="str">
        <f t="shared" si="133"/>
        <v/>
      </c>
      <c r="U112" s="144" t="str">
        <f t="shared" si="134"/>
        <v/>
      </c>
      <c r="V112" s="144" t="str">
        <f t="shared" si="135"/>
        <v/>
      </c>
      <c r="W112" s="144" t="str">
        <f t="shared" si="136"/>
        <v/>
      </c>
      <c r="X112" s="144" t="str">
        <f t="shared" si="137"/>
        <v/>
      </c>
      <c r="Y112" s="144" t="str">
        <f t="shared" si="138"/>
        <v/>
      </c>
      <c r="Z112" s="144" t="str">
        <f t="shared" si="139"/>
        <v/>
      </c>
      <c r="AA112" s="144" t="str">
        <f t="shared" si="140"/>
        <v/>
      </c>
      <c r="AB112" s="144" t="str">
        <f t="shared" si="141"/>
        <v/>
      </c>
      <c r="AC112" s="144" t="str">
        <f t="shared" si="142"/>
        <v/>
      </c>
      <c r="AD112" s="144" t="str">
        <f t="shared" si="143"/>
        <v/>
      </c>
      <c r="AE112" s="144" t="str">
        <f t="shared" si="144"/>
        <v/>
      </c>
      <c r="AF112" s="144" t="str">
        <f t="shared" si="145"/>
        <v/>
      </c>
      <c r="AG112" s="144" t="str">
        <f t="shared" si="146"/>
        <v/>
      </c>
      <c r="AH112" s="144" t="str">
        <f t="shared" si="147"/>
        <v/>
      </c>
      <c r="AI112" s="144" t="str">
        <f t="shared" si="148"/>
        <v/>
      </c>
      <c r="AJ112" s="144" t="str">
        <f t="shared" si="149"/>
        <v/>
      </c>
      <c r="AK112" s="145"/>
      <c r="AL112" s="141"/>
      <c r="AM112" s="143"/>
      <c r="AN112" s="143"/>
      <c r="AO112" s="143"/>
      <c r="AP112" s="143"/>
      <c r="AQ112" s="156"/>
      <c r="AR112" s="145"/>
      <c r="AS112" s="157"/>
      <c r="AT112" s="160"/>
      <c r="AU112" s="117" t="str">
        <f t="shared" si="150"/>
        <v/>
      </c>
      <c r="AV112" s="117" t="str">
        <f t="shared" si="151"/>
        <v/>
      </c>
      <c r="AW112" s="117" t="str">
        <f t="shared" si="152"/>
        <v/>
      </c>
      <c r="AX112" s="117" t="str">
        <f t="shared" si="153"/>
        <v/>
      </c>
      <c r="AY112" s="117" t="str">
        <f t="shared" si="154"/>
        <v/>
      </c>
      <c r="AZ112" s="117" t="str">
        <f t="shared" si="155"/>
        <v/>
      </c>
      <c r="BA112" s="117" t="str">
        <f t="shared" si="156"/>
        <v/>
      </c>
      <c r="BB112" s="117" t="str">
        <f t="shared" si="157"/>
        <v/>
      </c>
      <c r="BC112" s="117" t="str">
        <f t="shared" si="158"/>
        <v/>
      </c>
      <c r="BD112" s="117" t="str">
        <f t="shared" si="159"/>
        <v/>
      </c>
      <c r="BE112" s="117" t="str">
        <f t="shared" si="160"/>
        <v/>
      </c>
      <c r="BF112" s="117" t="str">
        <f t="shared" si="161"/>
        <v/>
      </c>
      <c r="BG112" s="117" t="str">
        <f t="shared" si="162"/>
        <v/>
      </c>
      <c r="BH112" s="117" t="str">
        <f t="shared" si="163"/>
        <v/>
      </c>
      <c r="BI112" s="116" t="str">
        <f t="shared" si="164"/>
        <v/>
      </c>
      <c r="BJ112" s="116" t="str">
        <f t="shared" si="165"/>
        <v/>
      </c>
      <c r="BK112" s="116" t="str">
        <f t="shared" si="166"/>
        <v/>
      </c>
      <c r="BL112" s="116" t="str">
        <f t="shared" si="167"/>
        <v/>
      </c>
      <c r="BM112" s="116"/>
      <c r="BN112" s="116"/>
      <c r="BO112" s="116"/>
      <c r="BP112" s="116"/>
    </row>
    <row r="113" spans="1:68" customFormat="1" ht="16.5">
      <c r="A113" s="151"/>
      <c r="B113" s="134"/>
      <c r="C113" s="152" t="str">
        <f>IF(B113&lt;&gt;"",VLOOKUP(B113,附表五!$B$2:$C$1024,2,0),"")</f>
        <v/>
      </c>
      <c r="D113" s="153"/>
      <c r="E113" s="134"/>
      <c r="F113" s="154" t="str">
        <f>IF(E113&lt;&gt;"",VLOOKUP(E113,附表六!$B$2:$C$325,2,0),"")</f>
        <v/>
      </c>
      <c r="G113" s="155"/>
      <c r="H113" s="134"/>
      <c r="I113" s="139" t="str">
        <f>IF(H113&lt;&gt;"",VLOOKUP(H113,附表七!$B:$C,2,0),"")</f>
        <v/>
      </c>
      <c r="J113" s="145"/>
      <c r="K113" s="141"/>
      <c r="L113" s="142" t="str">
        <f t="shared" si="126"/>
        <v/>
      </c>
      <c r="M113" s="142" t="str">
        <f t="shared" si="127"/>
        <v/>
      </c>
      <c r="N113" s="142" t="str">
        <f t="shared" si="128"/>
        <v/>
      </c>
      <c r="O113" s="142" t="str">
        <f t="shared" si="129"/>
        <v/>
      </c>
      <c r="P113" s="143"/>
      <c r="Q113" s="144" t="str">
        <f t="shared" si="130"/>
        <v/>
      </c>
      <c r="R113" s="144" t="str">
        <f t="shared" si="131"/>
        <v/>
      </c>
      <c r="S113" s="144" t="str">
        <f t="shared" si="132"/>
        <v/>
      </c>
      <c r="T113" s="144" t="str">
        <f t="shared" si="133"/>
        <v/>
      </c>
      <c r="U113" s="144" t="str">
        <f t="shared" si="134"/>
        <v/>
      </c>
      <c r="V113" s="144" t="str">
        <f t="shared" si="135"/>
        <v/>
      </c>
      <c r="W113" s="144" t="str">
        <f t="shared" si="136"/>
        <v/>
      </c>
      <c r="X113" s="144" t="str">
        <f t="shared" si="137"/>
        <v/>
      </c>
      <c r="Y113" s="144" t="str">
        <f t="shared" si="138"/>
        <v/>
      </c>
      <c r="Z113" s="144" t="str">
        <f t="shared" si="139"/>
        <v/>
      </c>
      <c r="AA113" s="144" t="str">
        <f t="shared" si="140"/>
        <v/>
      </c>
      <c r="AB113" s="144" t="str">
        <f t="shared" si="141"/>
        <v/>
      </c>
      <c r="AC113" s="144" t="str">
        <f t="shared" si="142"/>
        <v/>
      </c>
      <c r="AD113" s="144" t="str">
        <f t="shared" si="143"/>
        <v/>
      </c>
      <c r="AE113" s="144" t="str">
        <f t="shared" si="144"/>
        <v/>
      </c>
      <c r="AF113" s="144" t="str">
        <f t="shared" si="145"/>
        <v/>
      </c>
      <c r="AG113" s="144" t="str">
        <f t="shared" si="146"/>
        <v/>
      </c>
      <c r="AH113" s="144" t="str">
        <f t="shared" si="147"/>
        <v/>
      </c>
      <c r="AI113" s="144" t="str">
        <f t="shared" si="148"/>
        <v/>
      </c>
      <c r="AJ113" s="144" t="str">
        <f t="shared" si="149"/>
        <v/>
      </c>
      <c r="AK113" s="145"/>
      <c r="AL113" s="141"/>
      <c r="AM113" s="143"/>
      <c r="AN113" s="143"/>
      <c r="AO113" s="143"/>
      <c r="AP113" s="143"/>
      <c r="AQ113" s="156"/>
      <c r="AR113" s="145"/>
      <c r="AS113" s="157"/>
      <c r="AT113" s="160"/>
      <c r="AU113" s="117" t="str">
        <f t="shared" si="150"/>
        <v/>
      </c>
      <c r="AV113" s="117" t="str">
        <f t="shared" si="151"/>
        <v/>
      </c>
      <c r="AW113" s="117" t="str">
        <f t="shared" si="152"/>
        <v/>
      </c>
      <c r="AX113" s="117" t="str">
        <f t="shared" si="153"/>
        <v/>
      </c>
      <c r="AY113" s="117" t="str">
        <f t="shared" si="154"/>
        <v/>
      </c>
      <c r="AZ113" s="117" t="str">
        <f t="shared" si="155"/>
        <v/>
      </c>
      <c r="BA113" s="117" t="str">
        <f t="shared" si="156"/>
        <v/>
      </c>
      <c r="BB113" s="117" t="str">
        <f t="shared" si="157"/>
        <v/>
      </c>
      <c r="BC113" s="117" t="str">
        <f t="shared" si="158"/>
        <v/>
      </c>
      <c r="BD113" s="117" t="str">
        <f t="shared" si="159"/>
        <v/>
      </c>
      <c r="BE113" s="117" t="str">
        <f t="shared" si="160"/>
        <v/>
      </c>
      <c r="BF113" s="117" t="str">
        <f t="shared" si="161"/>
        <v/>
      </c>
      <c r="BG113" s="117" t="str">
        <f t="shared" si="162"/>
        <v/>
      </c>
      <c r="BH113" s="117" t="str">
        <f t="shared" si="163"/>
        <v/>
      </c>
      <c r="BI113" s="116" t="str">
        <f t="shared" si="164"/>
        <v/>
      </c>
      <c r="BJ113" s="116" t="str">
        <f t="shared" si="165"/>
        <v/>
      </c>
      <c r="BK113" s="116" t="str">
        <f t="shared" si="166"/>
        <v/>
      </c>
      <c r="BL113" s="116" t="str">
        <f t="shared" si="167"/>
        <v/>
      </c>
      <c r="BM113" s="116"/>
      <c r="BN113" s="116"/>
      <c r="BO113" s="116"/>
      <c r="BP113" s="116"/>
    </row>
    <row r="114" spans="1:68" customFormat="1" ht="16.5">
      <c r="A114" s="151"/>
      <c r="B114" s="134"/>
      <c r="C114" s="152" t="str">
        <f>IF(B114&lt;&gt;"",VLOOKUP(B114,附表五!$B$2:$C$1024,2,0),"")</f>
        <v/>
      </c>
      <c r="D114" s="153"/>
      <c r="E114" s="134"/>
      <c r="F114" s="154" t="str">
        <f>IF(E114&lt;&gt;"",VLOOKUP(E114,附表六!$B$2:$C$325,2,0),"")</f>
        <v/>
      </c>
      <c r="G114" s="155"/>
      <c r="H114" s="134"/>
      <c r="I114" s="139" t="str">
        <f>IF(H114&lt;&gt;"",VLOOKUP(H114,附表七!$B:$C,2,0),"")</f>
        <v/>
      </c>
      <c r="J114" s="145"/>
      <c r="K114" s="141"/>
      <c r="L114" s="142" t="str">
        <f t="shared" si="126"/>
        <v/>
      </c>
      <c r="M114" s="142" t="str">
        <f t="shared" si="127"/>
        <v/>
      </c>
      <c r="N114" s="142" t="str">
        <f t="shared" si="128"/>
        <v/>
      </c>
      <c r="O114" s="142" t="str">
        <f t="shared" si="129"/>
        <v/>
      </c>
      <c r="P114" s="143"/>
      <c r="Q114" s="144" t="str">
        <f t="shared" si="130"/>
        <v/>
      </c>
      <c r="R114" s="144" t="str">
        <f t="shared" si="131"/>
        <v/>
      </c>
      <c r="S114" s="144" t="str">
        <f t="shared" si="132"/>
        <v/>
      </c>
      <c r="T114" s="144" t="str">
        <f t="shared" si="133"/>
        <v/>
      </c>
      <c r="U114" s="144" t="str">
        <f t="shared" si="134"/>
        <v/>
      </c>
      <c r="V114" s="144" t="str">
        <f t="shared" si="135"/>
        <v/>
      </c>
      <c r="W114" s="144" t="str">
        <f t="shared" si="136"/>
        <v/>
      </c>
      <c r="X114" s="144" t="str">
        <f t="shared" si="137"/>
        <v/>
      </c>
      <c r="Y114" s="144" t="str">
        <f t="shared" si="138"/>
        <v/>
      </c>
      <c r="Z114" s="144" t="str">
        <f t="shared" si="139"/>
        <v/>
      </c>
      <c r="AA114" s="144" t="str">
        <f t="shared" si="140"/>
        <v/>
      </c>
      <c r="AB114" s="144" t="str">
        <f t="shared" si="141"/>
        <v/>
      </c>
      <c r="AC114" s="144" t="str">
        <f t="shared" si="142"/>
        <v/>
      </c>
      <c r="AD114" s="144" t="str">
        <f t="shared" si="143"/>
        <v/>
      </c>
      <c r="AE114" s="144" t="str">
        <f t="shared" si="144"/>
        <v/>
      </c>
      <c r="AF114" s="144" t="str">
        <f t="shared" si="145"/>
        <v/>
      </c>
      <c r="AG114" s="144" t="str">
        <f t="shared" si="146"/>
        <v/>
      </c>
      <c r="AH114" s="144" t="str">
        <f t="shared" si="147"/>
        <v/>
      </c>
      <c r="AI114" s="144" t="str">
        <f t="shared" si="148"/>
        <v/>
      </c>
      <c r="AJ114" s="144" t="str">
        <f t="shared" si="149"/>
        <v/>
      </c>
      <c r="AK114" s="145"/>
      <c r="AL114" s="141"/>
      <c r="AM114" s="143"/>
      <c r="AN114" s="143"/>
      <c r="AO114" s="143"/>
      <c r="AP114" s="143"/>
      <c r="AQ114" s="156"/>
      <c r="AR114" s="145"/>
      <c r="AS114" s="157"/>
      <c r="AT114" s="160"/>
      <c r="AU114" s="117" t="str">
        <f t="shared" si="150"/>
        <v/>
      </c>
      <c r="AV114" s="117" t="str">
        <f t="shared" si="151"/>
        <v/>
      </c>
      <c r="AW114" s="117" t="str">
        <f t="shared" si="152"/>
        <v/>
      </c>
      <c r="AX114" s="117" t="str">
        <f t="shared" si="153"/>
        <v/>
      </c>
      <c r="AY114" s="117" t="str">
        <f t="shared" si="154"/>
        <v/>
      </c>
      <c r="AZ114" s="117" t="str">
        <f t="shared" si="155"/>
        <v/>
      </c>
      <c r="BA114" s="117" t="str">
        <f t="shared" si="156"/>
        <v/>
      </c>
      <c r="BB114" s="117" t="str">
        <f t="shared" si="157"/>
        <v/>
      </c>
      <c r="BC114" s="117" t="str">
        <f t="shared" si="158"/>
        <v/>
      </c>
      <c r="BD114" s="117" t="str">
        <f t="shared" si="159"/>
        <v/>
      </c>
      <c r="BE114" s="117" t="str">
        <f t="shared" si="160"/>
        <v/>
      </c>
      <c r="BF114" s="117" t="str">
        <f t="shared" si="161"/>
        <v/>
      </c>
      <c r="BG114" s="117" t="str">
        <f t="shared" si="162"/>
        <v/>
      </c>
      <c r="BH114" s="117" t="str">
        <f t="shared" si="163"/>
        <v/>
      </c>
      <c r="BI114" s="116" t="str">
        <f t="shared" si="164"/>
        <v/>
      </c>
      <c r="BJ114" s="116" t="str">
        <f t="shared" si="165"/>
        <v/>
      </c>
      <c r="BK114" s="116" t="str">
        <f t="shared" si="166"/>
        <v/>
      </c>
      <c r="BL114" s="116" t="str">
        <f t="shared" si="167"/>
        <v/>
      </c>
      <c r="BM114" s="116"/>
      <c r="BN114" s="116"/>
      <c r="BO114" s="116"/>
      <c r="BP114" s="116"/>
    </row>
    <row r="115" spans="1:68" customFormat="1" ht="16.5">
      <c r="A115" s="151"/>
      <c r="B115" s="134"/>
      <c r="C115" s="152" t="str">
        <f>IF(B115&lt;&gt;"",VLOOKUP(B115,附表五!$B$2:$C$1024,2,0),"")</f>
        <v/>
      </c>
      <c r="D115" s="153"/>
      <c r="E115" s="134"/>
      <c r="F115" s="154" t="str">
        <f>IF(E115&lt;&gt;"",VLOOKUP(E115,附表六!$B$2:$C$325,2,0),"")</f>
        <v/>
      </c>
      <c r="G115" s="155"/>
      <c r="H115" s="134"/>
      <c r="I115" s="139" t="str">
        <f>IF(H115&lt;&gt;"",VLOOKUP(H115,附表七!$B:$C,2,0),"")</f>
        <v/>
      </c>
      <c r="J115" s="145"/>
      <c r="K115" s="141"/>
      <c r="L115" s="142" t="str">
        <f t="shared" si="126"/>
        <v/>
      </c>
      <c r="M115" s="142" t="str">
        <f t="shared" si="127"/>
        <v/>
      </c>
      <c r="N115" s="142" t="str">
        <f t="shared" si="128"/>
        <v/>
      </c>
      <c r="O115" s="142" t="str">
        <f t="shared" si="129"/>
        <v/>
      </c>
      <c r="P115" s="143"/>
      <c r="Q115" s="144" t="str">
        <f t="shared" si="130"/>
        <v/>
      </c>
      <c r="R115" s="144" t="str">
        <f t="shared" si="131"/>
        <v/>
      </c>
      <c r="S115" s="144" t="str">
        <f t="shared" si="132"/>
        <v/>
      </c>
      <c r="T115" s="144" t="str">
        <f t="shared" si="133"/>
        <v/>
      </c>
      <c r="U115" s="144" t="str">
        <f t="shared" si="134"/>
        <v/>
      </c>
      <c r="V115" s="144" t="str">
        <f t="shared" si="135"/>
        <v/>
      </c>
      <c r="W115" s="144" t="str">
        <f t="shared" si="136"/>
        <v/>
      </c>
      <c r="X115" s="144" t="str">
        <f t="shared" si="137"/>
        <v/>
      </c>
      <c r="Y115" s="144" t="str">
        <f t="shared" si="138"/>
        <v/>
      </c>
      <c r="Z115" s="144" t="str">
        <f t="shared" si="139"/>
        <v/>
      </c>
      <c r="AA115" s="144" t="str">
        <f t="shared" si="140"/>
        <v/>
      </c>
      <c r="AB115" s="144" t="str">
        <f t="shared" si="141"/>
        <v/>
      </c>
      <c r="AC115" s="144" t="str">
        <f t="shared" si="142"/>
        <v/>
      </c>
      <c r="AD115" s="144" t="str">
        <f t="shared" si="143"/>
        <v/>
      </c>
      <c r="AE115" s="144" t="str">
        <f t="shared" si="144"/>
        <v/>
      </c>
      <c r="AF115" s="144" t="str">
        <f t="shared" si="145"/>
        <v/>
      </c>
      <c r="AG115" s="144" t="str">
        <f t="shared" si="146"/>
        <v/>
      </c>
      <c r="AH115" s="144" t="str">
        <f t="shared" si="147"/>
        <v/>
      </c>
      <c r="AI115" s="144" t="str">
        <f t="shared" si="148"/>
        <v/>
      </c>
      <c r="AJ115" s="144" t="str">
        <f t="shared" si="149"/>
        <v/>
      </c>
      <c r="AK115" s="145"/>
      <c r="AL115" s="141"/>
      <c r="AM115" s="143"/>
      <c r="AN115" s="143"/>
      <c r="AO115" s="143"/>
      <c r="AP115" s="143"/>
      <c r="AQ115" s="156"/>
      <c r="AR115" s="145"/>
      <c r="AS115" s="157"/>
      <c r="AT115" s="160"/>
      <c r="AU115" s="117" t="str">
        <f t="shared" si="150"/>
        <v/>
      </c>
      <c r="AV115" s="117" t="str">
        <f t="shared" si="151"/>
        <v/>
      </c>
      <c r="AW115" s="117" t="str">
        <f t="shared" si="152"/>
        <v/>
      </c>
      <c r="AX115" s="117" t="str">
        <f t="shared" si="153"/>
        <v/>
      </c>
      <c r="AY115" s="117" t="str">
        <f t="shared" si="154"/>
        <v/>
      </c>
      <c r="AZ115" s="117" t="str">
        <f t="shared" si="155"/>
        <v/>
      </c>
      <c r="BA115" s="117" t="str">
        <f t="shared" si="156"/>
        <v/>
      </c>
      <c r="BB115" s="117" t="str">
        <f t="shared" si="157"/>
        <v/>
      </c>
      <c r="BC115" s="117" t="str">
        <f t="shared" si="158"/>
        <v/>
      </c>
      <c r="BD115" s="117" t="str">
        <f t="shared" si="159"/>
        <v/>
      </c>
      <c r="BE115" s="117" t="str">
        <f t="shared" si="160"/>
        <v/>
      </c>
      <c r="BF115" s="117" t="str">
        <f t="shared" si="161"/>
        <v/>
      </c>
      <c r="BG115" s="117" t="str">
        <f t="shared" si="162"/>
        <v/>
      </c>
      <c r="BH115" s="117" t="str">
        <f t="shared" si="163"/>
        <v/>
      </c>
      <c r="BI115" s="116" t="str">
        <f t="shared" si="164"/>
        <v/>
      </c>
      <c r="BJ115" s="116" t="str">
        <f t="shared" si="165"/>
        <v/>
      </c>
      <c r="BK115" s="116" t="str">
        <f t="shared" si="166"/>
        <v/>
      </c>
      <c r="BL115" s="116" t="str">
        <f t="shared" si="167"/>
        <v/>
      </c>
      <c r="BM115" s="116"/>
      <c r="BN115" s="116"/>
      <c r="BO115" s="116"/>
      <c r="BP115" s="116"/>
    </row>
    <row r="116" spans="1:68" customFormat="1" ht="16.5">
      <c r="A116" s="151"/>
      <c r="B116" s="134"/>
      <c r="C116" s="152" t="str">
        <f>IF(B116&lt;&gt;"",VLOOKUP(B116,附表五!$B$2:$C$1024,2,0),"")</f>
        <v/>
      </c>
      <c r="D116" s="153"/>
      <c r="E116" s="134"/>
      <c r="F116" s="154" t="str">
        <f>IF(E116&lt;&gt;"",VLOOKUP(E116,附表六!$B$2:$C$325,2,0),"")</f>
        <v/>
      </c>
      <c r="G116" s="155"/>
      <c r="H116" s="134"/>
      <c r="I116" s="139" t="str">
        <f>IF(H116&lt;&gt;"",VLOOKUP(H116,附表七!$B:$C,2,0),"")</f>
        <v/>
      </c>
      <c r="J116" s="145"/>
      <c r="K116" s="141"/>
      <c r="L116" s="142" t="str">
        <f t="shared" si="126"/>
        <v/>
      </c>
      <c r="M116" s="142" t="str">
        <f t="shared" si="127"/>
        <v/>
      </c>
      <c r="N116" s="142" t="str">
        <f t="shared" si="128"/>
        <v/>
      </c>
      <c r="O116" s="142" t="str">
        <f t="shared" si="129"/>
        <v/>
      </c>
      <c r="P116" s="143"/>
      <c r="Q116" s="144" t="str">
        <f t="shared" si="130"/>
        <v/>
      </c>
      <c r="R116" s="144" t="str">
        <f t="shared" si="131"/>
        <v/>
      </c>
      <c r="S116" s="144" t="str">
        <f t="shared" si="132"/>
        <v/>
      </c>
      <c r="T116" s="144" t="str">
        <f t="shared" si="133"/>
        <v/>
      </c>
      <c r="U116" s="144" t="str">
        <f t="shared" si="134"/>
        <v/>
      </c>
      <c r="V116" s="144" t="str">
        <f t="shared" si="135"/>
        <v/>
      </c>
      <c r="W116" s="144" t="str">
        <f t="shared" si="136"/>
        <v/>
      </c>
      <c r="X116" s="144" t="str">
        <f t="shared" si="137"/>
        <v/>
      </c>
      <c r="Y116" s="144" t="str">
        <f t="shared" si="138"/>
        <v/>
      </c>
      <c r="Z116" s="144" t="str">
        <f t="shared" si="139"/>
        <v/>
      </c>
      <c r="AA116" s="144" t="str">
        <f t="shared" si="140"/>
        <v/>
      </c>
      <c r="AB116" s="144" t="str">
        <f t="shared" si="141"/>
        <v/>
      </c>
      <c r="AC116" s="144" t="str">
        <f t="shared" si="142"/>
        <v/>
      </c>
      <c r="AD116" s="144" t="str">
        <f t="shared" si="143"/>
        <v/>
      </c>
      <c r="AE116" s="144" t="str">
        <f t="shared" si="144"/>
        <v/>
      </c>
      <c r="AF116" s="144" t="str">
        <f t="shared" si="145"/>
        <v/>
      </c>
      <c r="AG116" s="144" t="str">
        <f t="shared" si="146"/>
        <v/>
      </c>
      <c r="AH116" s="144" t="str">
        <f t="shared" si="147"/>
        <v/>
      </c>
      <c r="AI116" s="144" t="str">
        <f t="shared" si="148"/>
        <v/>
      </c>
      <c r="AJ116" s="144" t="str">
        <f t="shared" si="149"/>
        <v/>
      </c>
      <c r="AK116" s="145"/>
      <c r="AL116" s="141"/>
      <c r="AM116" s="143"/>
      <c r="AN116" s="143"/>
      <c r="AO116" s="143"/>
      <c r="AP116" s="143"/>
      <c r="AQ116" s="156"/>
      <c r="AR116" s="145"/>
      <c r="AS116" s="157"/>
      <c r="AT116" s="160"/>
      <c r="AU116" s="117" t="str">
        <f t="shared" si="150"/>
        <v/>
      </c>
      <c r="AV116" s="117" t="str">
        <f t="shared" si="151"/>
        <v/>
      </c>
      <c r="AW116" s="117" t="str">
        <f t="shared" si="152"/>
        <v/>
      </c>
      <c r="AX116" s="117" t="str">
        <f t="shared" si="153"/>
        <v/>
      </c>
      <c r="AY116" s="117" t="str">
        <f t="shared" si="154"/>
        <v/>
      </c>
      <c r="AZ116" s="117" t="str">
        <f t="shared" si="155"/>
        <v/>
      </c>
      <c r="BA116" s="117" t="str">
        <f t="shared" si="156"/>
        <v/>
      </c>
      <c r="BB116" s="117" t="str">
        <f t="shared" si="157"/>
        <v/>
      </c>
      <c r="BC116" s="117" t="str">
        <f t="shared" si="158"/>
        <v/>
      </c>
      <c r="BD116" s="117" t="str">
        <f t="shared" si="159"/>
        <v/>
      </c>
      <c r="BE116" s="117" t="str">
        <f t="shared" si="160"/>
        <v/>
      </c>
      <c r="BF116" s="117" t="str">
        <f t="shared" si="161"/>
        <v/>
      </c>
      <c r="BG116" s="117" t="str">
        <f t="shared" si="162"/>
        <v/>
      </c>
      <c r="BH116" s="117" t="str">
        <f t="shared" si="163"/>
        <v/>
      </c>
      <c r="BI116" s="116" t="str">
        <f t="shared" si="164"/>
        <v/>
      </c>
      <c r="BJ116" s="116" t="str">
        <f t="shared" si="165"/>
        <v/>
      </c>
      <c r="BK116" s="116" t="str">
        <f t="shared" si="166"/>
        <v/>
      </c>
      <c r="BL116" s="116" t="str">
        <f t="shared" si="167"/>
        <v/>
      </c>
      <c r="BM116" s="116"/>
      <c r="BN116" s="116"/>
      <c r="BO116" s="116"/>
      <c r="BP116" s="116"/>
    </row>
    <row r="117" spans="1:68" customFormat="1" ht="16.5">
      <c r="A117" s="151"/>
      <c r="B117" s="134"/>
      <c r="C117" s="152" t="str">
        <f>IF(B117&lt;&gt;"",VLOOKUP(B117,附表五!$B$2:$C$1024,2,0),"")</f>
        <v/>
      </c>
      <c r="D117" s="153"/>
      <c r="E117" s="134"/>
      <c r="F117" s="154" t="str">
        <f>IF(E117&lt;&gt;"",VLOOKUP(E117,附表六!$B$2:$C$325,2,0),"")</f>
        <v/>
      </c>
      <c r="G117" s="155"/>
      <c r="H117" s="134"/>
      <c r="I117" s="139" t="str">
        <f>IF(H117&lt;&gt;"",VLOOKUP(H117,附表七!$B:$C,2,0),"")</f>
        <v/>
      </c>
      <c r="J117" s="145"/>
      <c r="K117" s="141"/>
      <c r="L117" s="142" t="str">
        <f t="shared" si="126"/>
        <v/>
      </c>
      <c r="M117" s="142" t="str">
        <f t="shared" si="127"/>
        <v/>
      </c>
      <c r="N117" s="142" t="str">
        <f t="shared" si="128"/>
        <v/>
      </c>
      <c r="O117" s="142" t="str">
        <f t="shared" si="129"/>
        <v/>
      </c>
      <c r="P117" s="143"/>
      <c r="Q117" s="144" t="str">
        <f t="shared" si="130"/>
        <v/>
      </c>
      <c r="R117" s="144" t="str">
        <f t="shared" si="131"/>
        <v/>
      </c>
      <c r="S117" s="144" t="str">
        <f t="shared" si="132"/>
        <v/>
      </c>
      <c r="T117" s="144" t="str">
        <f t="shared" si="133"/>
        <v/>
      </c>
      <c r="U117" s="144" t="str">
        <f t="shared" si="134"/>
        <v/>
      </c>
      <c r="V117" s="144" t="str">
        <f t="shared" si="135"/>
        <v/>
      </c>
      <c r="W117" s="144" t="str">
        <f t="shared" si="136"/>
        <v/>
      </c>
      <c r="X117" s="144" t="str">
        <f t="shared" si="137"/>
        <v/>
      </c>
      <c r="Y117" s="144" t="str">
        <f t="shared" si="138"/>
        <v/>
      </c>
      <c r="Z117" s="144" t="str">
        <f t="shared" si="139"/>
        <v/>
      </c>
      <c r="AA117" s="144" t="str">
        <f t="shared" si="140"/>
        <v/>
      </c>
      <c r="AB117" s="144" t="str">
        <f t="shared" si="141"/>
        <v/>
      </c>
      <c r="AC117" s="144" t="str">
        <f t="shared" si="142"/>
        <v/>
      </c>
      <c r="AD117" s="144" t="str">
        <f t="shared" si="143"/>
        <v/>
      </c>
      <c r="AE117" s="144" t="str">
        <f t="shared" si="144"/>
        <v/>
      </c>
      <c r="AF117" s="144" t="str">
        <f t="shared" si="145"/>
        <v/>
      </c>
      <c r="AG117" s="144" t="str">
        <f t="shared" si="146"/>
        <v/>
      </c>
      <c r="AH117" s="144" t="str">
        <f t="shared" si="147"/>
        <v/>
      </c>
      <c r="AI117" s="144" t="str">
        <f t="shared" si="148"/>
        <v/>
      </c>
      <c r="AJ117" s="144" t="str">
        <f t="shared" si="149"/>
        <v/>
      </c>
      <c r="AK117" s="145"/>
      <c r="AL117" s="141"/>
      <c r="AM117" s="143"/>
      <c r="AN117" s="143"/>
      <c r="AO117" s="143"/>
      <c r="AP117" s="143"/>
      <c r="AQ117" s="156"/>
      <c r="AR117" s="145"/>
      <c r="AS117" s="157"/>
      <c r="AT117" s="160"/>
      <c r="AU117" s="117" t="str">
        <f t="shared" si="150"/>
        <v/>
      </c>
      <c r="AV117" s="117" t="str">
        <f t="shared" si="151"/>
        <v/>
      </c>
      <c r="AW117" s="117" t="str">
        <f t="shared" si="152"/>
        <v/>
      </c>
      <c r="AX117" s="117" t="str">
        <f t="shared" si="153"/>
        <v/>
      </c>
      <c r="AY117" s="117" t="str">
        <f t="shared" si="154"/>
        <v/>
      </c>
      <c r="AZ117" s="117" t="str">
        <f t="shared" si="155"/>
        <v/>
      </c>
      <c r="BA117" s="117" t="str">
        <f t="shared" si="156"/>
        <v/>
      </c>
      <c r="BB117" s="117" t="str">
        <f t="shared" si="157"/>
        <v/>
      </c>
      <c r="BC117" s="117" t="str">
        <f t="shared" si="158"/>
        <v/>
      </c>
      <c r="BD117" s="117" t="str">
        <f t="shared" si="159"/>
        <v/>
      </c>
      <c r="BE117" s="117" t="str">
        <f t="shared" si="160"/>
        <v/>
      </c>
      <c r="BF117" s="117" t="str">
        <f t="shared" si="161"/>
        <v/>
      </c>
      <c r="BG117" s="117" t="str">
        <f t="shared" si="162"/>
        <v/>
      </c>
      <c r="BH117" s="117" t="str">
        <f t="shared" si="163"/>
        <v/>
      </c>
      <c r="BI117" s="116" t="str">
        <f t="shared" si="164"/>
        <v/>
      </c>
      <c r="BJ117" s="116" t="str">
        <f t="shared" si="165"/>
        <v/>
      </c>
      <c r="BK117" s="116" t="str">
        <f t="shared" si="166"/>
        <v/>
      </c>
      <c r="BL117" s="116" t="str">
        <f t="shared" si="167"/>
        <v/>
      </c>
      <c r="BM117" s="116"/>
      <c r="BN117" s="116"/>
      <c r="BO117" s="116"/>
      <c r="BP117" s="116"/>
    </row>
    <row r="118" spans="1:68" customFormat="1" ht="16.5">
      <c r="A118" s="151"/>
      <c r="B118" s="134"/>
      <c r="C118" s="152" t="str">
        <f>IF(B118&lt;&gt;"",VLOOKUP(B118,附表五!$B$2:$C$1024,2,0),"")</f>
        <v/>
      </c>
      <c r="D118" s="153"/>
      <c r="E118" s="134"/>
      <c r="F118" s="154" t="str">
        <f>IF(E118&lt;&gt;"",VLOOKUP(E118,附表六!$B$2:$C$325,2,0),"")</f>
        <v/>
      </c>
      <c r="G118" s="155"/>
      <c r="H118" s="134"/>
      <c r="I118" s="139" t="str">
        <f>IF(H118&lt;&gt;"",VLOOKUP(H118,附表七!$B:$C,2,0),"")</f>
        <v/>
      </c>
      <c r="J118" s="145"/>
      <c r="K118" s="141"/>
      <c r="L118" s="142" t="str">
        <f t="shared" si="126"/>
        <v/>
      </c>
      <c r="M118" s="142" t="str">
        <f t="shared" si="127"/>
        <v/>
      </c>
      <c r="N118" s="142" t="str">
        <f t="shared" si="128"/>
        <v/>
      </c>
      <c r="O118" s="142" t="str">
        <f t="shared" si="129"/>
        <v/>
      </c>
      <c r="P118" s="143"/>
      <c r="Q118" s="144" t="str">
        <f t="shared" si="130"/>
        <v/>
      </c>
      <c r="R118" s="144" t="str">
        <f t="shared" si="131"/>
        <v/>
      </c>
      <c r="S118" s="144" t="str">
        <f t="shared" si="132"/>
        <v/>
      </c>
      <c r="T118" s="144" t="str">
        <f t="shared" si="133"/>
        <v/>
      </c>
      <c r="U118" s="144" t="str">
        <f t="shared" si="134"/>
        <v/>
      </c>
      <c r="V118" s="144" t="str">
        <f t="shared" si="135"/>
        <v/>
      </c>
      <c r="W118" s="144" t="str">
        <f t="shared" si="136"/>
        <v/>
      </c>
      <c r="X118" s="144" t="str">
        <f t="shared" si="137"/>
        <v/>
      </c>
      <c r="Y118" s="144" t="str">
        <f t="shared" si="138"/>
        <v/>
      </c>
      <c r="Z118" s="144" t="str">
        <f t="shared" si="139"/>
        <v/>
      </c>
      <c r="AA118" s="144" t="str">
        <f t="shared" si="140"/>
        <v/>
      </c>
      <c r="AB118" s="144" t="str">
        <f t="shared" si="141"/>
        <v/>
      </c>
      <c r="AC118" s="144" t="str">
        <f t="shared" si="142"/>
        <v/>
      </c>
      <c r="AD118" s="144" t="str">
        <f t="shared" si="143"/>
        <v/>
      </c>
      <c r="AE118" s="144" t="str">
        <f t="shared" si="144"/>
        <v/>
      </c>
      <c r="AF118" s="144" t="str">
        <f t="shared" si="145"/>
        <v/>
      </c>
      <c r="AG118" s="144" t="str">
        <f t="shared" si="146"/>
        <v/>
      </c>
      <c r="AH118" s="144" t="str">
        <f t="shared" si="147"/>
        <v/>
      </c>
      <c r="AI118" s="144" t="str">
        <f t="shared" si="148"/>
        <v/>
      </c>
      <c r="AJ118" s="144" t="str">
        <f t="shared" si="149"/>
        <v/>
      </c>
      <c r="AK118" s="145"/>
      <c r="AL118" s="141"/>
      <c r="AM118" s="143"/>
      <c r="AN118" s="143"/>
      <c r="AO118" s="143"/>
      <c r="AP118" s="143"/>
      <c r="AQ118" s="156"/>
      <c r="AR118" s="145"/>
      <c r="AS118" s="157"/>
      <c r="AT118" s="160"/>
      <c r="AU118" s="117" t="str">
        <f t="shared" si="150"/>
        <v/>
      </c>
      <c r="AV118" s="117" t="str">
        <f t="shared" si="151"/>
        <v/>
      </c>
      <c r="AW118" s="117" t="str">
        <f t="shared" si="152"/>
        <v/>
      </c>
      <c r="AX118" s="117" t="str">
        <f t="shared" si="153"/>
        <v/>
      </c>
      <c r="AY118" s="117" t="str">
        <f t="shared" si="154"/>
        <v/>
      </c>
      <c r="AZ118" s="117" t="str">
        <f t="shared" si="155"/>
        <v/>
      </c>
      <c r="BA118" s="117" t="str">
        <f t="shared" si="156"/>
        <v/>
      </c>
      <c r="BB118" s="117" t="str">
        <f t="shared" si="157"/>
        <v/>
      </c>
      <c r="BC118" s="117" t="str">
        <f t="shared" si="158"/>
        <v/>
      </c>
      <c r="BD118" s="117" t="str">
        <f t="shared" si="159"/>
        <v/>
      </c>
      <c r="BE118" s="117" t="str">
        <f t="shared" si="160"/>
        <v/>
      </c>
      <c r="BF118" s="117" t="str">
        <f t="shared" si="161"/>
        <v/>
      </c>
      <c r="BG118" s="117" t="str">
        <f t="shared" si="162"/>
        <v/>
      </c>
      <c r="BH118" s="117" t="str">
        <f t="shared" si="163"/>
        <v/>
      </c>
      <c r="BI118" s="116" t="str">
        <f t="shared" si="164"/>
        <v/>
      </c>
      <c r="BJ118" s="116" t="str">
        <f t="shared" si="165"/>
        <v/>
      </c>
      <c r="BK118" s="116" t="str">
        <f t="shared" si="166"/>
        <v/>
      </c>
      <c r="BL118" s="116" t="str">
        <f t="shared" si="167"/>
        <v/>
      </c>
      <c r="BM118" s="116"/>
      <c r="BN118" s="116"/>
      <c r="BO118" s="116"/>
      <c r="BP118" s="116"/>
    </row>
    <row r="119" spans="1:68" customFormat="1" ht="16.5">
      <c r="A119" s="151"/>
      <c r="B119" s="134"/>
      <c r="C119" s="152" t="str">
        <f>IF(B119&lt;&gt;"",VLOOKUP(B119,附表五!$B$2:$C$1024,2,0),"")</f>
        <v/>
      </c>
      <c r="D119" s="153"/>
      <c r="E119" s="134"/>
      <c r="F119" s="154" t="str">
        <f>IF(E119&lt;&gt;"",VLOOKUP(E119,附表六!$B$2:$C$325,2,0),"")</f>
        <v/>
      </c>
      <c r="G119" s="155"/>
      <c r="H119" s="134"/>
      <c r="I119" s="139" t="str">
        <f>IF(H119&lt;&gt;"",VLOOKUP(H119,附表七!$B:$C,2,0),"")</f>
        <v/>
      </c>
      <c r="J119" s="145"/>
      <c r="K119" s="141"/>
      <c r="L119" s="142" t="str">
        <f t="shared" si="126"/>
        <v/>
      </c>
      <c r="M119" s="142" t="str">
        <f t="shared" si="127"/>
        <v/>
      </c>
      <c r="N119" s="142" t="str">
        <f t="shared" si="128"/>
        <v/>
      </c>
      <c r="O119" s="142" t="str">
        <f t="shared" si="129"/>
        <v/>
      </c>
      <c r="P119" s="143"/>
      <c r="Q119" s="144" t="str">
        <f t="shared" si="130"/>
        <v/>
      </c>
      <c r="R119" s="144" t="str">
        <f t="shared" si="131"/>
        <v/>
      </c>
      <c r="S119" s="144" t="str">
        <f t="shared" si="132"/>
        <v/>
      </c>
      <c r="T119" s="144" t="str">
        <f t="shared" si="133"/>
        <v/>
      </c>
      <c r="U119" s="144" t="str">
        <f t="shared" si="134"/>
        <v/>
      </c>
      <c r="V119" s="144" t="str">
        <f t="shared" si="135"/>
        <v/>
      </c>
      <c r="W119" s="144" t="str">
        <f t="shared" si="136"/>
        <v/>
      </c>
      <c r="X119" s="144" t="str">
        <f t="shared" si="137"/>
        <v/>
      </c>
      <c r="Y119" s="144" t="str">
        <f t="shared" si="138"/>
        <v/>
      </c>
      <c r="Z119" s="144" t="str">
        <f t="shared" si="139"/>
        <v/>
      </c>
      <c r="AA119" s="144" t="str">
        <f t="shared" si="140"/>
        <v/>
      </c>
      <c r="AB119" s="144" t="str">
        <f t="shared" si="141"/>
        <v/>
      </c>
      <c r="AC119" s="144" t="str">
        <f t="shared" si="142"/>
        <v/>
      </c>
      <c r="AD119" s="144" t="str">
        <f t="shared" si="143"/>
        <v/>
      </c>
      <c r="AE119" s="144" t="str">
        <f t="shared" si="144"/>
        <v/>
      </c>
      <c r="AF119" s="144" t="str">
        <f t="shared" si="145"/>
        <v/>
      </c>
      <c r="AG119" s="144" t="str">
        <f t="shared" si="146"/>
        <v/>
      </c>
      <c r="AH119" s="144" t="str">
        <f t="shared" si="147"/>
        <v/>
      </c>
      <c r="AI119" s="144" t="str">
        <f t="shared" si="148"/>
        <v/>
      </c>
      <c r="AJ119" s="144" t="str">
        <f t="shared" si="149"/>
        <v/>
      </c>
      <c r="AK119" s="145"/>
      <c r="AL119" s="141"/>
      <c r="AM119" s="143"/>
      <c r="AN119" s="143"/>
      <c r="AO119" s="143"/>
      <c r="AP119" s="143"/>
      <c r="AQ119" s="156"/>
      <c r="AR119" s="145"/>
      <c r="AS119" s="157"/>
      <c r="AT119" s="160"/>
      <c r="AU119" s="117" t="str">
        <f t="shared" si="150"/>
        <v/>
      </c>
      <c r="AV119" s="117" t="str">
        <f t="shared" si="151"/>
        <v/>
      </c>
      <c r="AW119" s="117" t="str">
        <f t="shared" si="152"/>
        <v/>
      </c>
      <c r="AX119" s="117" t="str">
        <f t="shared" si="153"/>
        <v/>
      </c>
      <c r="AY119" s="117" t="str">
        <f t="shared" si="154"/>
        <v/>
      </c>
      <c r="AZ119" s="117" t="str">
        <f t="shared" si="155"/>
        <v/>
      </c>
      <c r="BA119" s="117" t="str">
        <f t="shared" si="156"/>
        <v/>
      </c>
      <c r="BB119" s="117" t="str">
        <f t="shared" si="157"/>
        <v/>
      </c>
      <c r="BC119" s="117" t="str">
        <f t="shared" si="158"/>
        <v/>
      </c>
      <c r="BD119" s="117" t="str">
        <f t="shared" si="159"/>
        <v/>
      </c>
      <c r="BE119" s="117" t="str">
        <f t="shared" si="160"/>
        <v/>
      </c>
      <c r="BF119" s="117" t="str">
        <f t="shared" si="161"/>
        <v/>
      </c>
      <c r="BG119" s="117" t="str">
        <f t="shared" si="162"/>
        <v/>
      </c>
      <c r="BH119" s="117" t="str">
        <f t="shared" si="163"/>
        <v/>
      </c>
      <c r="BI119" s="116" t="str">
        <f t="shared" si="164"/>
        <v/>
      </c>
      <c r="BJ119" s="116" t="str">
        <f t="shared" si="165"/>
        <v/>
      </c>
      <c r="BK119" s="116" t="str">
        <f t="shared" si="166"/>
        <v/>
      </c>
      <c r="BL119" s="116" t="str">
        <f t="shared" si="167"/>
        <v/>
      </c>
      <c r="BM119" s="116"/>
      <c r="BN119" s="116"/>
      <c r="BO119" s="116"/>
      <c r="BP119" s="116"/>
    </row>
    <row r="120" spans="1:68" customFormat="1" ht="16.5">
      <c r="A120" s="151"/>
      <c r="B120" s="134"/>
      <c r="C120" s="152" t="str">
        <f>IF(B120&lt;&gt;"",VLOOKUP(B120,附表五!$B$2:$C$1024,2,0),"")</f>
        <v/>
      </c>
      <c r="D120" s="153"/>
      <c r="E120" s="134"/>
      <c r="F120" s="154" t="str">
        <f>IF(E120&lt;&gt;"",VLOOKUP(E120,附表六!$B$2:$C$325,2,0),"")</f>
        <v/>
      </c>
      <c r="G120" s="155"/>
      <c r="H120" s="134"/>
      <c r="I120" s="139" t="str">
        <f>IF(H120&lt;&gt;"",VLOOKUP(H120,附表七!$B:$C,2,0),"")</f>
        <v/>
      </c>
      <c r="J120" s="145"/>
      <c r="K120" s="141"/>
      <c r="L120" s="142" t="str">
        <f t="shared" si="126"/>
        <v/>
      </c>
      <c r="M120" s="142" t="str">
        <f t="shared" si="127"/>
        <v/>
      </c>
      <c r="N120" s="142" t="str">
        <f t="shared" si="128"/>
        <v/>
      </c>
      <c r="O120" s="142" t="str">
        <f t="shared" si="129"/>
        <v/>
      </c>
      <c r="P120" s="143"/>
      <c r="Q120" s="144" t="str">
        <f t="shared" si="130"/>
        <v/>
      </c>
      <c r="R120" s="144" t="str">
        <f t="shared" si="131"/>
        <v/>
      </c>
      <c r="S120" s="144" t="str">
        <f t="shared" si="132"/>
        <v/>
      </c>
      <c r="T120" s="144" t="str">
        <f t="shared" si="133"/>
        <v/>
      </c>
      <c r="U120" s="144" t="str">
        <f t="shared" si="134"/>
        <v/>
      </c>
      <c r="V120" s="144" t="str">
        <f t="shared" si="135"/>
        <v/>
      </c>
      <c r="W120" s="144" t="str">
        <f t="shared" si="136"/>
        <v/>
      </c>
      <c r="X120" s="144" t="str">
        <f t="shared" si="137"/>
        <v/>
      </c>
      <c r="Y120" s="144" t="str">
        <f t="shared" si="138"/>
        <v/>
      </c>
      <c r="Z120" s="144" t="str">
        <f t="shared" si="139"/>
        <v/>
      </c>
      <c r="AA120" s="144" t="str">
        <f t="shared" si="140"/>
        <v/>
      </c>
      <c r="AB120" s="144" t="str">
        <f t="shared" si="141"/>
        <v/>
      </c>
      <c r="AC120" s="144" t="str">
        <f t="shared" si="142"/>
        <v/>
      </c>
      <c r="AD120" s="144" t="str">
        <f t="shared" si="143"/>
        <v/>
      </c>
      <c r="AE120" s="144" t="str">
        <f t="shared" si="144"/>
        <v/>
      </c>
      <c r="AF120" s="144" t="str">
        <f t="shared" si="145"/>
        <v/>
      </c>
      <c r="AG120" s="144" t="str">
        <f t="shared" si="146"/>
        <v/>
      </c>
      <c r="AH120" s="144" t="str">
        <f t="shared" si="147"/>
        <v/>
      </c>
      <c r="AI120" s="144" t="str">
        <f t="shared" si="148"/>
        <v/>
      </c>
      <c r="AJ120" s="144" t="str">
        <f t="shared" si="149"/>
        <v/>
      </c>
      <c r="AK120" s="145"/>
      <c r="AL120" s="141"/>
      <c r="AM120" s="143"/>
      <c r="AN120" s="143"/>
      <c r="AO120" s="143"/>
      <c r="AP120" s="143"/>
      <c r="AQ120" s="156"/>
      <c r="AR120" s="145"/>
      <c r="AS120" s="157"/>
      <c r="AT120" s="160"/>
      <c r="AU120" s="117" t="str">
        <f t="shared" si="150"/>
        <v/>
      </c>
      <c r="AV120" s="117" t="str">
        <f t="shared" si="151"/>
        <v/>
      </c>
      <c r="AW120" s="117" t="str">
        <f t="shared" si="152"/>
        <v/>
      </c>
      <c r="AX120" s="117" t="str">
        <f t="shared" si="153"/>
        <v/>
      </c>
      <c r="AY120" s="117" t="str">
        <f t="shared" si="154"/>
        <v/>
      </c>
      <c r="AZ120" s="117" t="str">
        <f t="shared" si="155"/>
        <v/>
      </c>
      <c r="BA120" s="117" t="str">
        <f t="shared" si="156"/>
        <v/>
      </c>
      <c r="BB120" s="117" t="str">
        <f t="shared" si="157"/>
        <v/>
      </c>
      <c r="BC120" s="117" t="str">
        <f t="shared" si="158"/>
        <v/>
      </c>
      <c r="BD120" s="117" t="str">
        <f t="shared" si="159"/>
        <v/>
      </c>
      <c r="BE120" s="117" t="str">
        <f t="shared" si="160"/>
        <v/>
      </c>
      <c r="BF120" s="117" t="str">
        <f t="shared" si="161"/>
        <v/>
      </c>
      <c r="BG120" s="117" t="str">
        <f t="shared" si="162"/>
        <v/>
      </c>
      <c r="BH120" s="117" t="str">
        <f t="shared" si="163"/>
        <v/>
      </c>
      <c r="BI120" s="116" t="str">
        <f t="shared" si="164"/>
        <v/>
      </c>
      <c r="BJ120" s="116" t="str">
        <f t="shared" si="165"/>
        <v/>
      </c>
      <c r="BK120" s="116" t="str">
        <f t="shared" si="166"/>
        <v/>
      </c>
      <c r="BL120" s="116" t="str">
        <f t="shared" si="167"/>
        <v/>
      </c>
      <c r="BM120" s="116"/>
      <c r="BN120" s="116"/>
      <c r="BO120" s="116"/>
      <c r="BP120" s="116"/>
    </row>
    <row r="121" spans="1:68" customFormat="1" ht="16.5">
      <c r="A121" s="151"/>
      <c r="B121" s="134"/>
      <c r="C121" s="152" t="str">
        <f>IF(B121&lt;&gt;"",VLOOKUP(B121,附表五!$B$2:$C$1024,2,0),"")</f>
        <v/>
      </c>
      <c r="D121" s="153"/>
      <c r="E121" s="134"/>
      <c r="F121" s="154" t="str">
        <f>IF(E121&lt;&gt;"",VLOOKUP(E121,附表六!$B$2:$C$325,2,0),"")</f>
        <v/>
      </c>
      <c r="G121" s="155"/>
      <c r="H121" s="134"/>
      <c r="I121" s="139" t="str">
        <f>IF(H121&lt;&gt;"",VLOOKUP(H121,附表七!$B:$C,2,0),"")</f>
        <v/>
      </c>
      <c r="J121" s="145"/>
      <c r="K121" s="141"/>
      <c r="L121" s="142" t="str">
        <f t="shared" si="126"/>
        <v/>
      </c>
      <c r="M121" s="142" t="str">
        <f t="shared" si="127"/>
        <v/>
      </c>
      <c r="N121" s="142" t="str">
        <f t="shared" si="128"/>
        <v/>
      </c>
      <c r="O121" s="142" t="str">
        <f t="shared" si="129"/>
        <v/>
      </c>
      <c r="P121" s="143"/>
      <c r="Q121" s="144" t="str">
        <f t="shared" si="130"/>
        <v/>
      </c>
      <c r="R121" s="144" t="str">
        <f t="shared" si="131"/>
        <v/>
      </c>
      <c r="S121" s="144" t="str">
        <f t="shared" si="132"/>
        <v/>
      </c>
      <c r="T121" s="144" t="str">
        <f t="shared" si="133"/>
        <v/>
      </c>
      <c r="U121" s="144" t="str">
        <f t="shared" si="134"/>
        <v/>
      </c>
      <c r="V121" s="144" t="str">
        <f t="shared" si="135"/>
        <v/>
      </c>
      <c r="W121" s="144" t="str">
        <f t="shared" si="136"/>
        <v/>
      </c>
      <c r="X121" s="144" t="str">
        <f t="shared" si="137"/>
        <v/>
      </c>
      <c r="Y121" s="144" t="str">
        <f t="shared" si="138"/>
        <v/>
      </c>
      <c r="Z121" s="144" t="str">
        <f t="shared" si="139"/>
        <v/>
      </c>
      <c r="AA121" s="144" t="str">
        <f t="shared" si="140"/>
        <v/>
      </c>
      <c r="AB121" s="144" t="str">
        <f t="shared" si="141"/>
        <v/>
      </c>
      <c r="AC121" s="144" t="str">
        <f t="shared" si="142"/>
        <v/>
      </c>
      <c r="AD121" s="144" t="str">
        <f t="shared" si="143"/>
        <v/>
      </c>
      <c r="AE121" s="144" t="str">
        <f t="shared" si="144"/>
        <v/>
      </c>
      <c r="AF121" s="144" t="str">
        <f t="shared" si="145"/>
        <v/>
      </c>
      <c r="AG121" s="144" t="str">
        <f t="shared" si="146"/>
        <v/>
      </c>
      <c r="AH121" s="144" t="str">
        <f t="shared" si="147"/>
        <v/>
      </c>
      <c r="AI121" s="144" t="str">
        <f t="shared" si="148"/>
        <v/>
      </c>
      <c r="AJ121" s="144" t="str">
        <f t="shared" si="149"/>
        <v/>
      </c>
      <c r="AK121" s="145"/>
      <c r="AL121" s="141"/>
      <c r="AM121" s="143"/>
      <c r="AN121" s="143"/>
      <c r="AO121" s="143"/>
      <c r="AP121" s="143"/>
      <c r="AQ121" s="156"/>
      <c r="AR121" s="145"/>
      <c r="AS121" s="157"/>
      <c r="AT121" s="160"/>
      <c r="AU121" s="117" t="str">
        <f t="shared" si="150"/>
        <v/>
      </c>
      <c r="AV121" s="117" t="str">
        <f t="shared" si="151"/>
        <v/>
      </c>
      <c r="AW121" s="117" t="str">
        <f t="shared" si="152"/>
        <v/>
      </c>
      <c r="AX121" s="117" t="str">
        <f t="shared" si="153"/>
        <v/>
      </c>
      <c r="AY121" s="117" t="str">
        <f t="shared" si="154"/>
        <v/>
      </c>
      <c r="AZ121" s="117" t="str">
        <f t="shared" si="155"/>
        <v/>
      </c>
      <c r="BA121" s="117" t="str">
        <f t="shared" si="156"/>
        <v/>
      </c>
      <c r="BB121" s="117" t="str">
        <f t="shared" si="157"/>
        <v/>
      </c>
      <c r="BC121" s="117" t="str">
        <f t="shared" si="158"/>
        <v/>
      </c>
      <c r="BD121" s="117" t="str">
        <f t="shared" si="159"/>
        <v/>
      </c>
      <c r="BE121" s="117" t="str">
        <f t="shared" si="160"/>
        <v/>
      </c>
      <c r="BF121" s="117" t="str">
        <f t="shared" si="161"/>
        <v/>
      </c>
      <c r="BG121" s="117" t="str">
        <f t="shared" si="162"/>
        <v/>
      </c>
      <c r="BH121" s="117" t="str">
        <f t="shared" si="163"/>
        <v/>
      </c>
      <c r="BI121" s="116" t="str">
        <f t="shared" si="164"/>
        <v/>
      </c>
      <c r="BJ121" s="116" t="str">
        <f t="shared" si="165"/>
        <v/>
      </c>
      <c r="BK121" s="116" t="str">
        <f t="shared" si="166"/>
        <v/>
      </c>
      <c r="BL121" s="116" t="str">
        <f t="shared" si="167"/>
        <v/>
      </c>
      <c r="BM121" s="116"/>
      <c r="BN121" s="116"/>
      <c r="BO121" s="116"/>
      <c r="BP121" s="116"/>
    </row>
    <row r="122" spans="1:68" customFormat="1" ht="16.5">
      <c r="A122" s="151"/>
      <c r="B122" s="134"/>
      <c r="C122" s="152" t="str">
        <f>IF(B122&lt;&gt;"",VLOOKUP(B122,附表五!$B$2:$C$1024,2,0),"")</f>
        <v/>
      </c>
      <c r="D122" s="153"/>
      <c r="E122" s="134"/>
      <c r="F122" s="154" t="str">
        <f>IF(E122&lt;&gt;"",VLOOKUP(E122,附表六!$B$2:$C$325,2,0),"")</f>
        <v/>
      </c>
      <c r="G122" s="155"/>
      <c r="H122" s="134"/>
      <c r="I122" s="139" t="str">
        <f>IF(H122&lt;&gt;"",VLOOKUP(H122,附表七!$B:$C,2,0),"")</f>
        <v/>
      </c>
      <c r="J122" s="145"/>
      <c r="K122" s="141"/>
      <c r="L122" s="142" t="str">
        <f t="shared" si="126"/>
        <v/>
      </c>
      <c r="M122" s="142" t="str">
        <f t="shared" si="127"/>
        <v/>
      </c>
      <c r="N122" s="142" t="str">
        <f t="shared" si="128"/>
        <v/>
      </c>
      <c r="O122" s="142" t="str">
        <f t="shared" si="129"/>
        <v/>
      </c>
      <c r="P122" s="143"/>
      <c r="Q122" s="144" t="str">
        <f t="shared" si="130"/>
        <v/>
      </c>
      <c r="R122" s="144" t="str">
        <f t="shared" si="131"/>
        <v/>
      </c>
      <c r="S122" s="144" t="str">
        <f t="shared" si="132"/>
        <v/>
      </c>
      <c r="T122" s="144" t="str">
        <f t="shared" si="133"/>
        <v/>
      </c>
      <c r="U122" s="144" t="str">
        <f t="shared" si="134"/>
        <v/>
      </c>
      <c r="V122" s="144" t="str">
        <f t="shared" si="135"/>
        <v/>
      </c>
      <c r="W122" s="144" t="str">
        <f t="shared" si="136"/>
        <v/>
      </c>
      <c r="X122" s="144" t="str">
        <f t="shared" si="137"/>
        <v/>
      </c>
      <c r="Y122" s="144" t="str">
        <f t="shared" si="138"/>
        <v/>
      </c>
      <c r="Z122" s="144" t="str">
        <f t="shared" si="139"/>
        <v/>
      </c>
      <c r="AA122" s="144" t="str">
        <f t="shared" si="140"/>
        <v/>
      </c>
      <c r="AB122" s="144" t="str">
        <f t="shared" si="141"/>
        <v/>
      </c>
      <c r="AC122" s="144" t="str">
        <f t="shared" si="142"/>
        <v/>
      </c>
      <c r="AD122" s="144" t="str">
        <f t="shared" si="143"/>
        <v/>
      </c>
      <c r="AE122" s="144" t="str">
        <f t="shared" si="144"/>
        <v/>
      </c>
      <c r="AF122" s="144" t="str">
        <f t="shared" si="145"/>
        <v/>
      </c>
      <c r="AG122" s="144" t="str">
        <f t="shared" si="146"/>
        <v/>
      </c>
      <c r="AH122" s="144" t="str">
        <f t="shared" si="147"/>
        <v/>
      </c>
      <c r="AI122" s="144" t="str">
        <f t="shared" si="148"/>
        <v/>
      </c>
      <c r="AJ122" s="144" t="str">
        <f t="shared" si="149"/>
        <v/>
      </c>
      <c r="AK122" s="145"/>
      <c r="AL122" s="141"/>
      <c r="AM122" s="143"/>
      <c r="AN122" s="143"/>
      <c r="AO122" s="143"/>
      <c r="AP122" s="143"/>
      <c r="AQ122" s="156"/>
      <c r="AR122" s="145"/>
      <c r="AS122" s="157"/>
      <c r="AT122" s="160"/>
      <c r="AU122" s="117" t="str">
        <f t="shared" si="150"/>
        <v/>
      </c>
      <c r="AV122" s="117" t="str">
        <f t="shared" si="151"/>
        <v/>
      </c>
      <c r="AW122" s="117" t="str">
        <f t="shared" si="152"/>
        <v/>
      </c>
      <c r="AX122" s="117" t="str">
        <f t="shared" si="153"/>
        <v/>
      </c>
      <c r="AY122" s="117" t="str">
        <f t="shared" si="154"/>
        <v/>
      </c>
      <c r="AZ122" s="117" t="str">
        <f t="shared" si="155"/>
        <v/>
      </c>
      <c r="BA122" s="117" t="str">
        <f t="shared" si="156"/>
        <v/>
      </c>
      <c r="BB122" s="117" t="str">
        <f t="shared" si="157"/>
        <v/>
      </c>
      <c r="BC122" s="117" t="str">
        <f t="shared" si="158"/>
        <v/>
      </c>
      <c r="BD122" s="117" t="str">
        <f t="shared" si="159"/>
        <v/>
      </c>
      <c r="BE122" s="117" t="str">
        <f t="shared" si="160"/>
        <v/>
      </c>
      <c r="BF122" s="117" t="str">
        <f t="shared" si="161"/>
        <v/>
      </c>
      <c r="BG122" s="117" t="str">
        <f t="shared" si="162"/>
        <v/>
      </c>
      <c r="BH122" s="117" t="str">
        <f t="shared" si="163"/>
        <v/>
      </c>
      <c r="BI122" s="116" t="str">
        <f t="shared" si="164"/>
        <v/>
      </c>
      <c r="BJ122" s="116" t="str">
        <f t="shared" si="165"/>
        <v/>
      </c>
      <c r="BK122" s="116" t="str">
        <f t="shared" si="166"/>
        <v/>
      </c>
      <c r="BL122" s="116" t="str">
        <f t="shared" si="167"/>
        <v/>
      </c>
      <c r="BM122" s="116"/>
      <c r="BN122" s="116"/>
      <c r="BO122" s="116"/>
      <c r="BP122" s="116"/>
    </row>
    <row r="123" spans="1:68" customFormat="1" ht="16.5">
      <c r="A123" s="151"/>
      <c r="B123" s="134"/>
      <c r="C123" s="152" t="str">
        <f>IF(B123&lt;&gt;"",VLOOKUP(B123,附表五!$B$2:$C$1024,2,0),"")</f>
        <v/>
      </c>
      <c r="D123" s="153"/>
      <c r="E123" s="134"/>
      <c r="F123" s="154" t="str">
        <f>IF(E123&lt;&gt;"",VLOOKUP(E123,附表六!$B$2:$C$325,2,0),"")</f>
        <v/>
      </c>
      <c r="G123" s="155"/>
      <c r="H123" s="134"/>
      <c r="I123" s="139" t="str">
        <f>IF(H123&lt;&gt;"",VLOOKUP(H123,附表七!$B:$C,2,0),"")</f>
        <v/>
      </c>
      <c r="J123" s="145"/>
      <c r="K123" s="141"/>
      <c r="L123" s="142" t="str">
        <f t="shared" si="126"/>
        <v/>
      </c>
      <c r="M123" s="142" t="str">
        <f t="shared" si="127"/>
        <v/>
      </c>
      <c r="N123" s="142" t="str">
        <f t="shared" si="128"/>
        <v/>
      </c>
      <c r="O123" s="142" t="str">
        <f t="shared" si="129"/>
        <v/>
      </c>
      <c r="P123" s="143"/>
      <c r="Q123" s="144" t="str">
        <f t="shared" si="130"/>
        <v/>
      </c>
      <c r="R123" s="144" t="str">
        <f t="shared" si="131"/>
        <v/>
      </c>
      <c r="S123" s="144" t="str">
        <f t="shared" si="132"/>
        <v/>
      </c>
      <c r="T123" s="144" t="str">
        <f t="shared" si="133"/>
        <v/>
      </c>
      <c r="U123" s="144" t="str">
        <f t="shared" si="134"/>
        <v/>
      </c>
      <c r="V123" s="144" t="str">
        <f t="shared" si="135"/>
        <v/>
      </c>
      <c r="W123" s="144" t="str">
        <f t="shared" si="136"/>
        <v/>
      </c>
      <c r="X123" s="144" t="str">
        <f t="shared" si="137"/>
        <v/>
      </c>
      <c r="Y123" s="144" t="str">
        <f t="shared" si="138"/>
        <v/>
      </c>
      <c r="Z123" s="144" t="str">
        <f t="shared" si="139"/>
        <v/>
      </c>
      <c r="AA123" s="144" t="str">
        <f t="shared" si="140"/>
        <v/>
      </c>
      <c r="AB123" s="144" t="str">
        <f t="shared" si="141"/>
        <v/>
      </c>
      <c r="AC123" s="144" t="str">
        <f t="shared" si="142"/>
        <v/>
      </c>
      <c r="AD123" s="144" t="str">
        <f t="shared" si="143"/>
        <v/>
      </c>
      <c r="AE123" s="144" t="str">
        <f t="shared" si="144"/>
        <v/>
      </c>
      <c r="AF123" s="144" t="str">
        <f t="shared" si="145"/>
        <v/>
      </c>
      <c r="AG123" s="144" t="str">
        <f t="shared" si="146"/>
        <v/>
      </c>
      <c r="AH123" s="144" t="str">
        <f t="shared" si="147"/>
        <v/>
      </c>
      <c r="AI123" s="144" t="str">
        <f t="shared" si="148"/>
        <v/>
      </c>
      <c r="AJ123" s="144" t="str">
        <f t="shared" si="149"/>
        <v/>
      </c>
      <c r="AK123" s="145"/>
      <c r="AL123" s="141"/>
      <c r="AM123" s="143"/>
      <c r="AN123" s="143"/>
      <c r="AO123" s="143"/>
      <c r="AP123" s="143"/>
      <c r="AQ123" s="156"/>
      <c r="AR123" s="145"/>
      <c r="AS123" s="157"/>
      <c r="AT123" s="160"/>
      <c r="AU123" s="117" t="str">
        <f t="shared" si="150"/>
        <v/>
      </c>
      <c r="AV123" s="117" t="str">
        <f t="shared" si="151"/>
        <v/>
      </c>
      <c r="AW123" s="117" t="str">
        <f t="shared" si="152"/>
        <v/>
      </c>
      <c r="AX123" s="117" t="str">
        <f t="shared" si="153"/>
        <v/>
      </c>
      <c r="AY123" s="117" t="str">
        <f t="shared" si="154"/>
        <v/>
      </c>
      <c r="AZ123" s="117" t="str">
        <f t="shared" si="155"/>
        <v/>
      </c>
      <c r="BA123" s="117" t="str">
        <f t="shared" si="156"/>
        <v/>
      </c>
      <c r="BB123" s="117" t="str">
        <f t="shared" si="157"/>
        <v/>
      </c>
      <c r="BC123" s="117" t="str">
        <f t="shared" si="158"/>
        <v/>
      </c>
      <c r="BD123" s="117" t="str">
        <f t="shared" si="159"/>
        <v/>
      </c>
      <c r="BE123" s="117" t="str">
        <f t="shared" si="160"/>
        <v/>
      </c>
      <c r="BF123" s="117" t="str">
        <f t="shared" si="161"/>
        <v/>
      </c>
      <c r="BG123" s="117" t="str">
        <f t="shared" si="162"/>
        <v/>
      </c>
      <c r="BH123" s="117" t="str">
        <f t="shared" si="163"/>
        <v/>
      </c>
      <c r="BI123" s="116" t="str">
        <f t="shared" si="164"/>
        <v/>
      </c>
      <c r="BJ123" s="116" t="str">
        <f t="shared" si="165"/>
        <v/>
      </c>
      <c r="BK123" s="116" t="str">
        <f t="shared" si="166"/>
        <v/>
      </c>
      <c r="BL123" s="116" t="str">
        <f t="shared" si="167"/>
        <v/>
      </c>
      <c r="BM123" s="116"/>
      <c r="BN123" s="116"/>
      <c r="BO123" s="116"/>
      <c r="BP123" s="116"/>
    </row>
    <row r="124" spans="1:68" customFormat="1" ht="16.5">
      <c r="A124" s="151"/>
      <c r="B124" s="134"/>
      <c r="C124" s="152" t="str">
        <f>IF(B124&lt;&gt;"",VLOOKUP(B124,附表五!$B$2:$C$1024,2,0),"")</f>
        <v/>
      </c>
      <c r="D124" s="153"/>
      <c r="E124" s="134"/>
      <c r="F124" s="154" t="str">
        <f>IF(E124&lt;&gt;"",VLOOKUP(E124,附表六!$B$2:$C$325,2,0),"")</f>
        <v/>
      </c>
      <c r="G124" s="155"/>
      <c r="H124" s="134"/>
      <c r="I124" s="139" t="str">
        <f>IF(H124&lt;&gt;"",VLOOKUP(H124,附表七!$B:$C,2,0),"")</f>
        <v/>
      </c>
      <c r="J124" s="145"/>
      <c r="K124" s="141"/>
      <c r="L124" s="142" t="str">
        <f t="shared" si="126"/>
        <v/>
      </c>
      <c r="M124" s="142" t="str">
        <f t="shared" si="127"/>
        <v/>
      </c>
      <c r="N124" s="142" t="str">
        <f t="shared" si="128"/>
        <v/>
      </c>
      <c r="O124" s="142" t="str">
        <f t="shared" si="129"/>
        <v/>
      </c>
      <c r="P124" s="143"/>
      <c r="Q124" s="144" t="str">
        <f t="shared" si="130"/>
        <v/>
      </c>
      <c r="R124" s="144" t="str">
        <f t="shared" si="131"/>
        <v/>
      </c>
      <c r="S124" s="144" t="str">
        <f t="shared" si="132"/>
        <v/>
      </c>
      <c r="T124" s="144" t="str">
        <f t="shared" si="133"/>
        <v/>
      </c>
      <c r="U124" s="144" t="str">
        <f t="shared" si="134"/>
        <v/>
      </c>
      <c r="V124" s="144" t="str">
        <f t="shared" si="135"/>
        <v/>
      </c>
      <c r="W124" s="144" t="str">
        <f t="shared" si="136"/>
        <v/>
      </c>
      <c r="X124" s="144" t="str">
        <f t="shared" si="137"/>
        <v/>
      </c>
      <c r="Y124" s="144" t="str">
        <f t="shared" si="138"/>
        <v/>
      </c>
      <c r="Z124" s="144" t="str">
        <f t="shared" si="139"/>
        <v/>
      </c>
      <c r="AA124" s="144" t="str">
        <f t="shared" si="140"/>
        <v/>
      </c>
      <c r="AB124" s="144" t="str">
        <f t="shared" si="141"/>
        <v/>
      </c>
      <c r="AC124" s="144" t="str">
        <f t="shared" si="142"/>
        <v/>
      </c>
      <c r="AD124" s="144" t="str">
        <f t="shared" si="143"/>
        <v/>
      </c>
      <c r="AE124" s="144" t="str">
        <f t="shared" si="144"/>
        <v/>
      </c>
      <c r="AF124" s="144" t="str">
        <f t="shared" si="145"/>
        <v/>
      </c>
      <c r="AG124" s="144" t="str">
        <f t="shared" si="146"/>
        <v/>
      </c>
      <c r="AH124" s="144" t="str">
        <f t="shared" si="147"/>
        <v/>
      </c>
      <c r="AI124" s="144" t="str">
        <f t="shared" si="148"/>
        <v/>
      </c>
      <c r="AJ124" s="144" t="str">
        <f t="shared" si="149"/>
        <v/>
      </c>
      <c r="AK124" s="145"/>
      <c r="AL124" s="141"/>
      <c r="AM124" s="143"/>
      <c r="AN124" s="143"/>
      <c r="AO124" s="143"/>
      <c r="AP124" s="143"/>
      <c r="AQ124" s="156"/>
      <c r="AR124" s="145"/>
      <c r="AS124" s="157"/>
      <c r="AT124" s="160"/>
      <c r="AU124" s="117" t="str">
        <f t="shared" si="150"/>
        <v/>
      </c>
      <c r="AV124" s="117" t="str">
        <f t="shared" si="151"/>
        <v/>
      </c>
      <c r="AW124" s="117" t="str">
        <f t="shared" si="152"/>
        <v/>
      </c>
      <c r="AX124" s="117" t="str">
        <f t="shared" si="153"/>
        <v/>
      </c>
      <c r="AY124" s="117" t="str">
        <f t="shared" si="154"/>
        <v/>
      </c>
      <c r="AZ124" s="117" t="str">
        <f t="shared" si="155"/>
        <v/>
      </c>
      <c r="BA124" s="117" t="str">
        <f t="shared" si="156"/>
        <v/>
      </c>
      <c r="BB124" s="117" t="str">
        <f t="shared" si="157"/>
        <v/>
      </c>
      <c r="BC124" s="117" t="str">
        <f t="shared" si="158"/>
        <v/>
      </c>
      <c r="BD124" s="117" t="str">
        <f t="shared" si="159"/>
        <v/>
      </c>
      <c r="BE124" s="117" t="str">
        <f t="shared" si="160"/>
        <v/>
      </c>
      <c r="BF124" s="117" t="str">
        <f t="shared" si="161"/>
        <v/>
      </c>
      <c r="BG124" s="117" t="str">
        <f t="shared" si="162"/>
        <v/>
      </c>
      <c r="BH124" s="117" t="str">
        <f t="shared" si="163"/>
        <v/>
      </c>
      <c r="BI124" s="116" t="str">
        <f t="shared" si="164"/>
        <v/>
      </c>
      <c r="BJ124" s="116" t="str">
        <f t="shared" si="165"/>
        <v/>
      </c>
      <c r="BK124" s="116" t="str">
        <f t="shared" si="166"/>
        <v/>
      </c>
      <c r="BL124" s="116" t="str">
        <f t="shared" si="167"/>
        <v/>
      </c>
      <c r="BM124" s="116"/>
      <c r="BN124" s="116"/>
      <c r="BO124" s="116"/>
      <c r="BP124" s="116"/>
    </row>
    <row r="125" spans="1:68" customFormat="1" ht="16.5">
      <c r="A125" s="151"/>
      <c r="B125" s="134"/>
      <c r="C125" s="152" t="str">
        <f>IF(B125&lt;&gt;"",VLOOKUP(B125,附表五!$B$2:$C$1024,2,0),"")</f>
        <v/>
      </c>
      <c r="D125" s="153"/>
      <c r="E125" s="134"/>
      <c r="F125" s="154" t="str">
        <f>IF(E125&lt;&gt;"",VLOOKUP(E125,附表六!$B$2:$C$325,2,0),"")</f>
        <v/>
      </c>
      <c r="G125" s="155"/>
      <c r="H125" s="134"/>
      <c r="I125" s="139" t="str">
        <f>IF(H125&lt;&gt;"",VLOOKUP(H125,附表七!$B:$C,2,0),"")</f>
        <v/>
      </c>
      <c r="J125" s="145"/>
      <c r="K125" s="141"/>
      <c r="L125" s="142" t="str">
        <f t="shared" si="126"/>
        <v/>
      </c>
      <c r="M125" s="142" t="str">
        <f t="shared" si="127"/>
        <v/>
      </c>
      <c r="N125" s="142" t="str">
        <f t="shared" si="128"/>
        <v/>
      </c>
      <c r="O125" s="142" t="str">
        <f t="shared" si="129"/>
        <v/>
      </c>
      <c r="P125" s="143"/>
      <c r="Q125" s="144" t="str">
        <f t="shared" si="130"/>
        <v/>
      </c>
      <c r="R125" s="144" t="str">
        <f t="shared" si="131"/>
        <v/>
      </c>
      <c r="S125" s="144" t="str">
        <f t="shared" si="132"/>
        <v/>
      </c>
      <c r="T125" s="144" t="str">
        <f t="shared" si="133"/>
        <v/>
      </c>
      <c r="U125" s="144" t="str">
        <f t="shared" si="134"/>
        <v/>
      </c>
      <c r="V125" s="144" t="str">
        <f t="shared" si="135"/>
        <v/>
      </c>
      <c r="W125" s="144" t="str">
        <f t="shared" si="136"/>
        <v/>
      </c>
      <c r="X125" s="144" t="str">
        <f t="shared" si="137"/>
        <v/>
      </c>
      <c r="Y125" s="144" t="str">
        <f t="shared" si="138"/>
        <v/>
      </c>
      <c r="Z125" s="144" t="str">
        <f t="shared" si="139"/>
        <v/>
      </c>
      <c r="AA125" s="144" t="str">
        <f t="shared" si="140"/>
        <v/>
      </c>
      <c r="AB125" s="144" t="str">
        <f t="shared" si="141"/>
        <v/>
      </c>
      <c r="AC125" s="144" t="str">
        <f t="shared" si="142"/>
        <v/>
      </c>
      <c r="AD125" s="144" t="str">
        <f t="shared" si="143"/>
        <v/>
      </c>
      <c r="AE125" s="144" t="str">
        <f t="shared" si="144"/>
        <v/>
      </c>
      <c r="AF125" s="144" t="str">
        <f t="shared" si="145"/>
        <v/>
      </c>
      <c r="AG125" s="144" t="str">
        <f t="shared" si="146"/>
        <v/>
      </c>
      <c r="AH125" s="144" t="str">
        <f t="shared" si="147"/>
        <v/>
      </c>
      <c r="AI125" s="144" t="str">
        <f t="shared" si="148"/>
        <v/>
      </c>
      <c r="AJ125" s="144" t="str">
        <f t="shared" si="149"/>
        <v/>
      </c>
      <c r="AK125" s="145"/>
      <c r="AL125" s="141"/>
      <c r="AM125" s="143"/>
      <c r="AN125" s="143"/>
      <c r="AO125" s="143"/>
      <c r="AP125" s="143"/>
      <c r="AQ125" s="156"/>
      <c r="AR125" s="145"/>
      <c r="AS125" s="157"/>
      <c r="AT125" s="160"/>
      <c r="AU125" s="117" t="str">
        <f t="shared" si="150"/>
        <v/>
      </c>
      <c r="AV125" s="117" t="str">
        <f t="shared" si="151"/>
        <v/>
      </c>
      <c r="AW125" s="117" t="str">
        <f t="shared" si="152"/>
        <v/>
      </c>
      <c r="AX125" s="117" t="str">
        <f t="shared" si="153"/>
        <v/>
      </c>
      <c r="AY125" s="117" t="str">
        <f t="shared" si="154"/>
        <v/>
      </c>
      <c r="AZ125" s="117" t="str">
        <f t="shared" si="155"/>
        <v/>
      </c>
      <c r="BA125" s="117" t="str">
        <f t="shared" si="156"/>
        <v/>
      </c>
      <c r="BB125" s="117" t="str">
        <f t="shared" si="157"/>
        <v/>
      </c>
      <c r="BC125" s="117" t="str">
        <f t="shared" si="158"/>
        <v/>
      </c>
      <c r="BD125" s="117" t="str">
        <f t="shared" si="159"/>
        <v/>
      </c>
      <c r="BE125" s="117" t="str">
        <f t="shared" si="160"/>
        <v/>
      </c>
      <c r="BF125" s="117" t="str">
        <f t="shared" si="161"/>
        <v/>
      </c>
      <c r="BG125" s="117" t="str">
        <f t="shared" si="162"/>
        <v/>
      </c>
      <c r="BH125" s="117" t="str">
        <f t="shared" si="163"/>
        <v/>
      </c>
      <c r="BI125" s="116" t="str">
        <f t="shared" si="164"/>
        <v/>
      </c>
      <c r="BJ125" s="116" t="str">
        <f t="shared" si="165"/>
        <v/>
      </c>
      <c r="BK125" s="116" t="str">
        <f t="shared" si="166"/>
        <v/>
      </c>
      <c r="BL125" s="116" t="str">
        <f t="shared" si="167"/>
        <v/>
      </c>
      <c r="BM125" s="116"/>
      <c r="BN125" s="116"/>
      <c r="BO125" s="116"/>
      <c r="BP125" s="116"/>
    </row>
    <row r="126" spans="1:68" customFormat="1" ht="16.5">
      <c r="A126" s="151"/>
      <c r="B126" s="134"/>
      <c r="C126" s="152" t="str">
        <f>IF(B126&lt;&gt;"",VLOOKUP(B126,附表五!$B$2:$C$1024,2,0),"")</f>
        <v/>
      </c>
      <c r="D126" s="153"/>
      <c r="E126" s="134"/>
      <c r="F126" s="154" t="str">
        <f>IF(E126&lt;&gt;"",VLOOKUP(E126,附表六!$B$2:$C$325,2,0),"")</f>
        <v/>
      </c>
      <c r="G126" s="155"/>
      <c r="H126" s="134"/>
      <c r="I126" s="139" t="str">
        <f>IF(H126&lt;&gt;"",VLOOKUP(H126,附表七!$B:$C,2,0),"")</f>
        <v/>
      </c>
      <c r="J126" s="145"/>
      <c r="K126" s="141"/>
      <c r="L126" s="142" t="str">
        <f t="shared" si="126"/>
        <v/>
      </c>
      <c r="M126" s="142" t="str">
        <f t="shared" si="127"/>
        <v/>
      </c>
      <c r="N126" s="142" t="str">
        <f t="shared" si="128"/>
        <v/>
      </c>
      <c r="O126" s="142" t="str">
        <f t="shared" si="129"/>
        <v/>
      </c>
      <c r="P126" s="143"/>
      <c r="Q126" s="144" t="str">
        <f t="shared" si="130"/>
        <v/>
      </c>
      <c r="R126" s="144" t="str">
        <f t="shared" si="131"/>
        <v/>
      </c>
      <c r="S126" s="144" t="str">
        <f t="shared" si="132"/>
        <v/>
      </c>
      <c r="T126" s="144" t="str">
        <f t="shared" si="133"/>
        <v/>
      </c>
      <c r="U126" s="144" t="str">
        <f t="shared" si="134"/>
        <v/>
      </c>
      <c r="V126" s="144" t="str">
        <f t="shared" si="135"/>
        <v/>
      </c>
      <c r="W126" s="144" t="str">
        <f t="shared" si="136"/>
        <v/>
      </c>
      <c r="X126" s="144" t="str">
        <f t="shared" si="137"/>
        <v/>
      </c>
      <c r="Y126" s="144" t="str">
        <f t="shared" si="138"/>
        <v/>
      </c>
      <c r="Z126" s="144" t="str">
        <f t="shared" si="139"/>
        <v/>
      </c>
      <c r="AA126" s="144" t="str">
        <f t="shared" si="140"/>
        <v/>
      </c>
      <c r="AB126" s="144" t="str">
        <f t="shared" si="141"/>
        <v/>
      </c>
      <c r="AC126" s="144" t="str">
        <f t="shared" si="142"/>
        <v/>
      </c>
      <c r="AD126" s="144" t="str">
        <f t="shared" si="143"/>
        <v/>
      </c>
      <c r="AE126" s="144" t="str">
        <f t="shared" si="144"/>
        <v/>
      </c>
      <c r="AF126" s="144" t="str">
        <f t="shared" si="145"/>
        <v/>
      </c>
      <c r="AG126" s="144" t="str">
        <f t="shared" si="146"/>
        <v/>
      </c>
      <c r="AH126" s="144" t="str">
        <f t="shared" si="147"/>
        <v/>
      </c>
      <c r="AI126" s="144" t="str">
        <f t="shared" si="148"/>
        <v/>
      </c>
      <c r="AJ126" s="144" t="str">
        <f t="shared" si="149"/>
        <v/>
      </c>
      <c r="AK126" s="145"/>
      <c r="AL126" s="141"/>
      <c r="AM126" s="143"/>
      <c r="AN126" s="143"/>
      <c r="AO126" s="143"/>
      <c r="AP126" s="143"/>
      <c r="AQ126" s="156"/>
      <c r="AR126" s="145"/>
      <c r="AS126" s="157"/>
      <c r="AT126" s="160"/>
      <c r="AU126" s="117" t="str">
        <f t="shared" si="150"/>
        <v/>
      </c>
      <c r="AV126" s="117" t="str">
        <f t="shared" si="151"/>
        <v/>
      </c>
      <c r="AW126" s="117" t="str">
        <f t="shared" si="152"/>
        <v/>
      </c>
      <c r="AX126" s="117" t="str">
        <f t="shared" si="153"/>
        <v/>
      </c>
      <c r="AY126" s="117" t="str">
        <f t="shared" si="154"/>
        <v/>
      </c>
      <c r="AZ126" s="117" t="str">
        <f t="shared" si="155"/>
        <v/>
      </c>
      <c r="BA126" s="117" t="str">
        <f t="shared" si="156"/>
        <v/>
      </c>
      <c r="BB126" s="117" t="str">
        <f t="shared" si="157"/>
        <v/>
      </c>
      <c r="BC126" s="117" t="str">
        <f t="shared" si="158"/>
        <v/>
      </c>
      <c r="BD126" s="117" t="str">
        <f t="shared" si="159"/>
        <v/>
      </c>
      <c r="BE126" s="117" t="str">
        <f t="shared" si="160"/>
        <v/>
      </c>
      <c r="BF126" s="117" t="str">
        <f t="shared" si="161"/>
        <v/>
      </c>
      <c r="BG126" s="117" t="str">
        <f t="shared" si="162"/>
        <v/>
      </c>
      <c r="BH126" s="117" t="str">
        <f t="shared" si="163"/>
        <v/>
      </c>
      <c r="BI126" s="116" t="str">
        <f t="shared" si="164"/>
        <v/>
      </c>
      <c r="BJ126" s="116" t="str">
        <f t="shared" si="165"/>
        <v/>
      </c>
      <c r="BK126" s="116" t="str">
        <f t="shared" si="166"/>
        <v/>
      </c>
      <c r="BL126" s="116" t="str">
        <f t="shared" si="167"/>
        <v/>
      </c>
      <c r="BM126" s="116"/>
      <c r="BN126" s="116"/>
      <c r="BO126" s="116"/>
      <c r="BP126" s="116"/>
    </row>
    <row r="127" spans="1:68" customFormat="1" ht="16.5">
      <c r="A127" s="151"/>
      <c r="B127" s="134"/>
      <c r="C127" s="152" t="str">
        <f>IF(B127&lt;&gt;"",VLOOKUP(B127,附表五!$B$2:$C$1024,2,0),"")</f>
        <v/>
      </c>
      <c r="D127" s="153"/>
      <c r="E127" s="134"/>
      <c r="F127" s="154" t="str">
        <f>IF(E127&lt;&gt;"",VLOOKUP(E127,附表六!$B$2:$C$325,2,0),"")</f>
        <v/>
      </c>
      <c r="G127" s="155"/>
      <c r="H127" s="134"/>
      <c r="I127" s="139" t="str">
        <f>IF(H127&lt;&gt;"",VLOOKUP(H127,附表七!$B:$C,2,0),"")</f>
        <v/>
      </c>
      <c r="J127" s="145"/>
      <c r="K127" s="141"/>
      <c r="L127" s="142" t="str">
        <f t="shared" si="126"/>
        <v/>
      </c>
      <c r="M127" s="142" t="str">
        <f t="shared" si="127"/>
        <v/>
      </c>
      <c r="N127" s="142" t="str">
        <f t="shared" si="128"/>
        <v/>
      </c>
      <c r="O127" s="142" t="str">
        <f t="shared" si="129"/>
        <v/>
      </c>
      <c r="P127" s="143"/>
      <c r="Q127" s="144" t="str">
        <f t="shared" si="130"/>
        <v/>
      </c>
      <c r="R127" s="144" t="str">
        <f t="shared" si="131"/>
        <v/>
      </c>
      <c r="S127" s="144" t="str">
        <f t="shared" si="132"/>
        <v/>
      </c>
      <c r="T127" s="144" t="str">
        <f t="shared" si="133"/>
        <v/>
      </c>
      <c r="U127" s="144" t="str">
        <f t="shared" si="134"/>
        <v/>
      </c>
      <c r="V127" s="144" t="str">
        <f t="shared" si="135"/>
        <v/>
      </c>
      <c r="W127" s="144" t="str">
        <f t="shared" si="136"/>
        <v/>
      </c>
      <c r="X127" s="144" t="str">
        <f t="shared" si="137"/>
        <v/>
      </c>
      <c r="Y127" s="144" t="str">
        <f t="shared" si="138"/>
        <v/>
      </c>
      <c r="Z127" s="144" t="str">
        <f t="shared" si="139"/>
        <v/>
      </c>
      <c r="AA127" s="144" t="str">
        <f t="shared" si="140"/>
        <v/>
      </c>
      <c r="AB127" s="144" t="str">
        <f t="shared" si="141"/>
        <v/>
      </c>
      <c r="AC127" s="144" t="str">
        <f t="shared" si="142"/>
        <v/>
      </c>
      <c r="AD127" s="144" t="str">
        <f t="shared" si="143"/>
        <v/>
      </c>
      <c r="AE127" s="144" t="str">
        <f t="shared" si="144"/>
        <v/>
      </c>
      <c r="AF127" s="144" t="str">
        <f t="shared" si="145"/>
        <v/>
      </c>
      <c r="AG127" s="144" t="str">
        <f t="shared" si="146"/>
        <v/>
      </c>
      <c r="AH127" s="144" t="str">
        <f t="shared" si="147"/>
        <v/>
      </c>
      <c r="AI127" s="144" t="str">
        <f t="shared" si="148"/>
        <v/>
      </c>
      <c r="AJ127" s="144" t="str">
        <f t="shared" si="149"/>
        <v/>
      </c>
      <c r="AK127" s="145"/>
      <c r="AL127" s="141"/>
      <c r="AM127" s="143"/>
      <c r="AN127" s="143"/>
      <c r="AO127" s="143"/>
      <c r="AP127" s="143"/>
      <c r="AQ127" s="156"/>
      <c r="AR127" s="145"/>
      <c r="AS127" s="157"/>
      <c r="AT127" s="160"/>
      <c r="AU127" s="117" t="str">
        <f t="shared" si="150"/>
        <v/>
      </c>
      <c r="AV127" s="117" t="str">
        <f t="shared" si="151"/>
        <v/>
      </c>
      <c r="AW127" s="117" t="str">
        <f t="shared" si="152"/>
        <v/>
      </c>
      <c r="AX127" s="117" t="str">
        <f t="shared" si="153"/>
        <v/>
      </c>
      <c r="AY127" s="117" t="str">
        <f t="shared" si="154"/>
        <v/>
      </c>
      <c r="AZ127" s="117" t="str">
        <f t="shared" si="155"/>
        <v/>
      </c>
      <c r="BA127" s="117" t="str">
        <f t="shared" si="156"/>
        <v/>
      </c>
      <c r="BB127" s="117" t="str">
        <f t="shared" si="157"/>
        <v/>
      </c>
      <c r="BC127" s="117" t="str">
        <f t="shared" si="158"/>
        <v/>
      </c>
      <c r="BD127" s="117" t="str">
        <f t="shared" si="159"/>
        <v/>
      </c>
      <c r="BE127" s="117" t="str">
        <f t="shared" si="160"/>
        <v/>
      </c>
      <c r="BF127" s="117" t="str">
        <f t="shared" si="161"/>
        <v/>
      </c>
      <c r="BG127" s="117" t="str">
        <f t="shared" si="162"/>
        <v/>
      </c>
      <c r="BH127" s="117" t="str">
        <f t="shared" si="163"/>
        <v/>
      </c>
      <c r="BI127" s="116" t="str">
        <f t="shared" si="164"/>
        <v/>
      </c>
      <c r="BJ127" s="116" t="str">
        <f t="shared" si="165"/>
        <v/>
      </c>
      <c r="BK127" s="116" t="str">
        <f t="shared" si="166"/>
        <v/>
      </c>
      <c r="BL127" s="116" t="str">
        <f t="shared" si="167"/>
        <v/>
      </c>
      <c r="BM127" s="116"/>
      <c r="BN127" s="116"/>
      <c r="BO127" s="116"/>
      <c r="BP127" s="116"/>
    </row>
    <row r="128" spans="1:68" customFormat="1" ht="16.5">
      <c r="A128" s="151"/>
      <c r="B128" s="134"/>
      <c r="C128" s="152" t="str">
        <f>IF(B128&lt;&gt;"",VLOOKUP(B128,附表五!$B$2:$C$1024,2,0),"")</f>
        <v/>
      </c>
      <c r="D128" s="153"/>
      <c r="E128" s="134"/>
      <c r="F128" s="154" t="str">
        <f>IF(E128&lt;&gt;"",VLOOKUP(E128,附表六!$B$2:$C$325,2,0),"")</f>
        <v/>
      </c>
      <c r="G128" s="155"/>
      <c r="H128" s="134"/>
      <c r="I128" s="139" t="str">
        <f>IF(H128&lt;&gt;"",VLOOKUP(H128,附表七!$B:$C,2,0),"")</f>
        <v/>
      </c>
      <c r="J128" s="145"/>
      <c r="K128" s="141"/>
      <c r="L128" s="142" t="str">
        <f t="shared" si="126"/>
        <v/>
      </c>
      <c r="M128" s="142" t="str">
        <f t="shared" si="127"/>
        <v/>
      </c>
      <c r="N128" s="142" t="str">
        <f t="shared" si="128"/>
        <v/>
      </c>
      <c r="O128" s="142" t="str">
        <f t="shared" si="129"/>
        <v/>
      </c>
      <c r="P128" s="143"/>
      <c r="Q128" s="144" t="str">
        <f t="shared" si="130"/>
        <v/>
      </c>
      <c r="R128" s="144" t="str">
        <f t="shared" si="131"/>
        <v/>
      </c>
      <c r="S128" s="144" t="str">
        <f t="shared" si="132"/>
        <v/>
      </c>
      <c r="T128" s="144" t="str">
        <f t="shared" si="133"/>
        <v/>
      </c>
      <c r="U128" s="144" t="str">
        <f t="shared" si="134"/>
        <v/>
      </c>
      <c r="V128" s="144" t="str">
        <f t="shared" si="135"/>
        <v/>
      </c>
      <c r="W128" s="144" t="str">
        <f t="shared" si="136"/>
        <v/>
      </c>
      <c r="X128" s="144" t="str">
        <f t="shared" si="137"/>
        <v/>
      </c>
      <c r="Y128" s="144" t="str">
        <f t="shared" si="138"/>
        <v/>
      </c>
      <c r="Z128" s="144" t="str">
        <f t="shared" si="139"/>
        <v/>
      </c>
      <c r="AA128" s="144" t="str">
        <f t="shared" si="140"/>
        <v/>
      </c>
      <c r="AB128" s="144" t="str">
        <f t="shared" si="141"/>
        <v/>
      </c>
      <c r="AC128" s="144" t="str">
        <f t="shared" si="142"/>
        <v/>
      </c>
      <c r="AD128" s="144" t="str">
        <f t="shared" si="143"/>
        <v/>
      </c>
      <c r="AE128" s="144" t="str">
        <f t="shared" si="144"/>
        <v/>
      </c>
      <c r="AF128" s="144" t="str">
        <f t="shared" si="145"/>
        <v/>
      </c>
      <c r="AG128" s="144" t="str">
        <f t="shared" si="146"/>
        <v/>
      </c>
      <c r="AH128" s="144" t="str">
        <f t="shared" si="147"/>
        <v/>
      </c>
      <c r="AI128" s="144" t="str">
        <f t="shared" si="148"/>
        <v/>
      </c>
      <c r="AJ128" s="144" t="str">
        <f t="shared" si="149"/>
        <v/>
      </c>
      <c r="AK128" s="145"/>
      <c r="AL128" s="141"/>
      <c r="AM128" s="143"/>
      <c r="AN128" s="143"/>
      <c r="AO128" s="143"/>
      <c r="AP128" s="143"/>
      <c r="AQ128" s="156"/>
      <c r="AR128" s="145"/>
      <c r="AS128" s="157"/>
      <c r="AT128" s="160"/>
      <c r="AU128" s="117" t="str">
        <f t="shared" si="150"/>
        <v/>
      </c>
      <c r="AV128" s="117" t="str">
        <f t="shared" si="151"/>
        <v/>
      </c>
      <c r="AW128" s="117" t="str">
        <f t="shared" si="152"/>
        <v/>
      </c>
      <c r="AX128" s="117" t="str">
        <f t="shared" si="153"/>
        <v/>
      </c>
      <c r="AY128" s="117" t="str">
        <f t="shared" si="154"/>
        <v/>
      </c>
      <c r="AZ128" s="117" t="str">
        <f t="shared" si="155"/>
        <v/>
      </c>
      <c r="BA128" s="117" t="str">
        <f t="shared" si="156"/>
        <v/>
      </c>
      <c r="BB128" s="117" t="str">
        <f t="shared" si="157"/>
        <v/>
      </c>
      <c r="BC128" s="117" t="str">
        <f t="shared" si="158"/>
        <v/>
      </c>
      <c r="BD128" s="117" t="str">
        <f t="shared" si="159"/>
        <v/>
      </c>
      <c r="BE128" s="117" t="str">
        <f t="shared" si="160"/>
        <v/>
      </c>
      <c r="BF128" s="117" t="str">
        <f t="shared" si="161"/>
        <v/>
      </c>
      <c r="BG128" s="117" t="str">
        <f t="shared" si="162"/>
        <v/>
      </c>
      <c r="BH128" s="117" t="str">
        <f t="shared" si="163"/>
        <v/>
      </c>
      <c r="BI128" s="116" t="str">
        <f t="shared" si="164"/>
        <v/>
      </c>
      <c r="BJ128" s="116" t="str">
        <f t="shared" si="165"/>
        <v/>
      </c>
      <c r="BK128" s="116" t="str">
        <f t="shared" si="166"/>
        <v/>
      </c>
      <c r="BL128" s="116" t="str">
        <f t="shared" si="167"/>
        <v/>
      </c>
      <c r="BM128" s="116"/>
      <c r="BN128" s="116"/>
      <c r="BO128" s="116"/>
      <c r="BP128" s="116"/>
    </row>
    <row r="129" spans="1:68" customFormat="1" ht="16.5">
      <c r="A129" s="151"/>
      <c r="B129" s="134"/>
      <c r="C129" s="152" t="str">
        <f>IF(B129&lt;&gt;"",VLOOKUP(B129,附表五!$B$2:$C$1024,2,0),"")</f>
        <v/>
      </c>
      <c r="D129" s="153"/>
      <c r="E129" s="134"/>
      <c r="F129" s="154" t="str">
        <f>IF(E129&lt;&gt;"",VLOOKUP(E129,附表六!$B$2:$C$325,2,0),"")</f>
        <v/>
      </c>
      <c r="G129" s="155"/>
      <c r="H129" s="134"/>
      <c r="I129" s="139" t="str">
        <f>IF(H129&lt;&gt;"",VLOOKUP(H129,附表七!$B:$C,2,0),"")</f>
        <v/>
      </c>
      <c r="J129" s="145"/>
      <c r="K129" s="141"/>
      <c r="L129" s="142" t="str">
        <f t="shared" si="126"/>
        <v/>
      </c>
      <c r="M129" s="142" t="str">
        <f t="shared" si="127"/>
        <v/>
      </c>
      <c r="N129" s="142" t="str">
        <f t="shared" si="128"/>
        <v/>
      </c>
      <c r="O129" s="142" t="str">
        <f t="shared" si="129"/>
        <v/>
      </c>
      <c r="P129" s="143"/>
      <c r="Q129" s="144" t="str">
        <f t="shared" si="130"/>
        <v/>
      </c>
      <c r="R129" s="144" t="str">
        <f t="shared" si="131"/>
        <v/>
      </c>
      <c r="S129" s="144" t="str">
        <f t="shared" si="132"/>
        <v/>
      </c>
      <c r="T129" s="144" t="str">
        <f t="shared" si="133"/>
        <v/>
      </c>
      <c r="U129" s="144" t="str">
        <f t="shared" si="134"/>
        <v/>
      </c>
      <c r="V129" s="144" t="str">
        <f t="shared" si="135"/>
        <v/>
      </c>
      <c r="W129" s="144" t="str">
        <f t="shared" si="136"/>
        <v/>
      </c>
      <c r="X129" s="144" t="str">
        <f t="shared" si="137"/>
        <v/>
      </c>
      <c r="Y129" s="144" t="str">
        <f t="shared" si="138"/>
        <v/>
      </c>
      <c r="Z129" s="144" t="str">
        <f t="shared" si="139"/>
        <v/>
      </c>
      <c r="AA129" s="144" t="str">
        <f t="shared" si="140"/>
        <v/>
      </c>
      <c r="AB129" s="144" t="str">
        <f t="shared" si="141"/>
        <v/>
      </c>
      <c r="AC129" s="144" t="str">
        <f t="shared" si="142"/>
        <v/>
      </c>
      <c r="AD129" s="144" t="str">
        <f t="shared" si="143"/>
        <v/>
      </c>
      <c r="AE129" s="144" t="str">
        <f t="shared" si="144"/>
        <v/>
      </c>
      <c r="AF129" s="144" t="str">
        <f t="shared" si="145"/>
        <v/>
      </c>
      <c r="AG129" s="144" t="str">
        <f t="shared" si="146"/>
        <v/>
      </c>
      <c r="AH129" s="144" t="str">
        <f t="shared" si="147"/>
        <v/>
      </c>
      <c r="AI129" s="144" t="str">
        <f t="shared" si="148"/>
        <v/>
      </c>
      <c r="AJ129" s="144" t="str">
        <f t="shared" si="149"/>
        <v/>
      </c>
      <c r="AK129" s="145"/>
      <c r="AL129" s="141"/>
      <c r="AM129" s="143"/>
      <c r="AN129" s="143"/>
      <c r="AO129" s="143"/>
      <c r="AP129" s="143"/>
      <c r="AQ129" s="156"/>
      <c r="AR129" s="145"/>
      <c r="AS129" s="157"/>
      <c r="AT129" s="160"/>
      <c r="AU129" s="117" t="str">
        <f t="shared" si="150"/>
        <v/>
      </c>
      <c r="AV129" s="117" t="str">
        <f t="shared" si="151"/>
        <v/>
      </c>
      <c r="AW129" s="117" t="str">
        <f t="shared" si="152"/>
        <v/>
      </c>
      <c r="AX129" s="117" t="str">
        <f t="shared" si="153"/>
        <v/>
      </c>
      <c r="AY129" s="117" t="str">
        <f t="shared" si="154"/>
        <v/>
      </c>
      <c r="AZ129" s="117" t="str">
        <f t="shared" si="155"/>
        <v/>
      </c>
      <c r="BA129" s="117" t="str">
        <f t="shared" si="156"/>
        <v/>
      </c>
      <c r="BB129" s="117" t="str">
        <f t="shared" si="157"/>
        <v/>
      </c>
      <c r="BC129" s="117" t="str">
        <f t="shared" si="158"/>
        <v/>
      </c>
      <c r="BD129" s="117" t="str">
        <f t="shared" si="159"/>
        <v/>
      </c>
      <c r="BE129" s="117" t="str">
        <f t="shared" si="160"/>
        <v/>
      </c>
      <c r="BF129" s="117" t="str">
        <f t="shared" si="161"/>
        <v/>
      </c>
      <c r="BG129" s="117" t="str">
        <f t="shared" si="162"/>
        <v/>
      </c>
      <c r="BH129" s="117" t="str">
        <f t="shared" si="163"/>
        <v/>
      </c>
      <c r="BI129" s="116" t="str">
        <f t="shared" si="164"/>
        <v/>
      </c>
      <c r="BJ129" s="116" t="str">
        <f t="shared" si="165"/>
        <v/>
      </c>
      <c r="BK129" s="116" t="str">
        <f t="shared" si="166"/>
        <v/>
      </c>
      <c r="BL129" s="116" t="str">
        <f t="shared" si="167"/>
        <v/>
      </c>
      <c r="BM129" s="116"/>
      <c r="BN129" s="116"/>
      <c r="BO129" s="116"/>
      <c r="BP129" s="116"/>
    </row>
    <row r="130" spans="1:68" customFormat="1" ht="16.5">
      <c r="A130" s="151"/>
      <c r="B130" s="134"/>
      <c r="C130" s="152" t="str">
        <f>IF(B130&lt;&gt;"",VLOOKUP(B130,附表五!$B$2:$C$1024,2,0),"")</f>
        <v/>
      </c>
      <c r="D130" s="153"/>
      <c r="E130" s="134"/>
      <c r="F130" s="154" t="str">
        <f>IF(E130&lt;&gt;"",VLOOKUP(E130,附表六!$B$2:$C$325,2,0),"")</f>
        <v/>
      </c>
      <c r="G130" s="155"/>
      <c r="H130" s="134"/>
      <c r="I130" s="139" t="str">
        <f>IF(H130&lt;&gt;"",VLOOKUP(H130,附表七!$B:$C,2,0),"")</f>
        <v/>
      </c>
      <c r="J130" s="145"/>
      <c r="K130" s="141"/>
      <c r="L130" s="142" t="str">
        <f t="shared" si="126"/>
        <v/>
      </c>
      <c r="M130" s="142" t="str">
        <f t="shared" si="127"/>
        <v/>
      </c>
      <c r="N130" s="142" t="str">
        <f t="shared" si="128"/>
        <v/>
      </c>
      <c r="O130" s="142" t="str">
        <f t="shared" si="129"/>
        <v/>
      </c>
      <c r="P130" s="143"/>
      <c r="Q130" s="144" t="str">
        <f t="shared" si="130"/>
        <v/>
      </c>
      <c r="R130" s="144" t="str">
        <f t="shared" si="131"/>
        <v/>
      </c>
      <c r="S130" s="144" t="str">
        <f t="shared" si="132"/>
        <v/>
      </c>
      <c r="T130" s="144" t="str">
        <f t="shared" si="133"/>
        <v/>
      </c>
      <c r="U130" s="144" t="str">
        <f t="shared" si="134"/>
        <v/>
      </c>
      <c r="V130" s="144" t="str">
        <f t="shared" si="135"/>
        <v/>
      </c>
      <c r="W130" s="144" t="str">
        <f t="shared" si="136"/>
        <v/>
      </c>
      <c r="X130" s="144" t="str">
        <f t="shared" si="137"/>
        <v/>
      </c>
      <c r="Y130" s="144" t="str">
        <f t="shared" si="138"/>
        <v/>
      </c>
      <c r="Z130" s="144" t="str">
        <f t="shared" si="139"/>
        <v/>
      </c>
      <c r="AA130" s="144" t="str">
        <f t="shared" si="140"/>
        <v/>
      </c>
      <c r="AB130" s="144" t="str">
        <f t="shared" si="141"/>
        <v/>
      </c>
      <c r="AC130" s="144" t="str">
        <f t="shared" si="142"/>
        <v/>
      </c>
      <c r="AD130" s="144" t="str">
        <f t="shared" si="143"/>
        <v/>
      </c>
      <c r="AE130" s="144" t="str">
        <f t="shared" si="144"/>
        <v/>
      </c>
      <c r="AF130" s="144" t="str">
        <f t="shared" si="145"/>
        <v/>
      </c>
      <c r="AG130" s="144" t="str">
        <f t="shared" si="146"/>
        <v/>
      </c>
      <c r="AH130" s="144" t="str">
        <f t="shared" si="147"/>
        <v/>
      </c>
      <c r="AI130" s="144" t="str">
        <f t="shared" si="148"/>
        <v/>
      </c>
      <c r="AJ130" s="144" t="str">
        <f t="shared" si="149"/>
        <v/>
      </c>
      <c r="AK130" s="145"/>
      <c r="AL130" s="141"/>
      <c r="AM130" s="143"/>
      <c r="AN130" s="143"/>
      <c r="AO130" s="143"/>
      <c r="AP130" s="143"/>
      <c r="AQ130" s="156"/>
      <c r="AR130" s="145"/>
      <c r="AS130" s="157"/>
      <c r="AT130" s="160"/>
      <c r="AU130" s="117" t="str">
        <f t="shared" si="150"/>
        <v/>
      </c>
      <c r="AV130" s="117" t="str">
        <f t="shared" si="151"/>
        <v/>
      </c>
      <c r="AW130" s="117" t="str">
        <f t="shared" si="152"/>
        <v/>
      </c>
      <c r="AX130" s="117" t="str">
        <f t="shared" si="153"/>
        <v/>
      </c>
      <c r="AY130" s="117" t="str">
        <f t="shared" si="154"/>
        <v/>
      </c>
      <c r="AZ130" s="117" t="str">
        <f t="shared" si="155"/>
        <v/>
      </c>
      <c r="BA130" s="117" t="str">
        <f t="shared" si="156"/>
        <v/>
      </c>
      <c r="BB130" s="117" t="str">
        <f t="shared" si="157"/>
        <v/>
      </c>
      <c r="BC130" s="117" t="str">
        <f t="shared" si="158"/>
        <v/>
      </c>
      <c r="BD130" s="117" t="str">
        <f t="shared" si="159"/>
        <v/>
      </c>
      <c r="BE130" s="117" t="str">
        <f t="shared" si="160"/>
        <v/>
      </c>
      <c r="BF130" s="117" t="str">
        <f t="shared" si="161"/>
        <v/>
      </c>
      <c r="BG130" s="117" t="str">
        <f t="shared" si="162"/>
        <v/>
      </c>
      <c r="BH130" s="117" t="str">
        <f t="shared" si="163"/>
        <v/>
      </c>
      <c r="BI130" s="116" t="str">
        <f t="shared" si="164"/>
        <v/>
      </c>
      <c r="BJ130" s="116" t="str">
        <f t="shared" si="165"/>
        <v/>
      </c>
      <c r="BK130" s="116" t="str">
        <f t="shared" si="166"/>
        <v/>
      </c>
      <c r="BL130" s="116" t="str">
        <f t="shared" si="167"/>
        <v/>
      </c>
      <c r="BM130" s="116"/>
      <c r="BN130" s="116"/>
      <c r="BO130" s="116"/>
      <c r="BP130" s="116"/>
    </row>
    <row r="131" spans="1:68" customFormat="1" ht="16.5">
      <c r="A131" s="151"/>
      <c r="B131" s="134"/>
      <c r="C131" s="152" t="str">
        <f>IF(B131&lt;&gt;"",VLOOKUP(B131,附表五!$B$2:$C$1024,2,0),"")</f>
        <v/>
      </c>
      <c r="D131" s="153"/>
      <c r="E131" s="134"/>
      <c r="F131" s="154" t="str">
        <f>IF(E131&lt;&gt;"",VLOOKUP(E131,附表六!$B$2:$C$325,2,0),"")</f>
        <v/>
      </c>
      <c r="G131" s="155"/>
      <c r="H131" s="134"/>
      <c r="I131" s="139" t="str">
        <f>IF(H131&lt;&gt;"",VLOOKUP(H131,附表七!$B:$C,2,0),"")</f>
        <v/>
      </c>
      <c r="J131" s="145"/>
      <c r="K131" s="141"/>
      <c r="L131" s="142" t="str">
        <f t="shared" si="126"/>
        <v/>
      </c>
      <c r="M131" s="142" t="str">
        <f t="shared" si="127"/>
        <v/>
      </c>
      <c r="N131" s="142" t="str">
        <f t="shared" si="128"/>
        <v/>
      </c>
      <c r="O131" s="142" t="str">
        <f t="shared" si="129"/>
        <v/>
      </c>
      <c r="P131" s="143"/>
      <c r="Q131" s="144" t="str">
        <f t="shared" si="130"/>
        <v/>
      </c>
      <c r="R131" s="144" t="str">
        <f t="shared" si="131"/>
        <v/>
      </c>
      <c r="S131" s="144" t="str">
        <f t="shared" si="132"/>
        <v/>
      </c>
      <c r="T131" s="144" t="str">
        <f t="shared" si="133"/>
        <v/>
      </c>
      <c r="U131" s="144" t="str">
        <f t="shared" si="134"/>
        <v/>
      </c>
      <c r="V131" s="144" t="str">
        <f t="shared" si="135"/>
        <v/>
      </c>
      <c r="W131" s="144" t="str">
        <f t="shared" si="136"/>
        <v/>
      </c>
      <c r="X131" s="144" t="str">
        <f t="shared" si="137"/>
        <v/>
      </c>
      <c r="Y131" s="144" t="str">
        <f t="shared" si="138"/>
        <v/>
      </c>
      <c r="Z131" s="144" t="str">
        <f t="shared" si="139"/>
        <v/>
      </c>
      <c r="AA131" s="144" t="str">
        <f t="shared" si="140"/>
        <v/>
      </c>
      <c r="AB131" s="144" t="str">
        <f t="shared" si="141"/>
        <v/>
      </c>
      <c r="AC131" s="144" t="str">
        <f t="shared" si="142"/>
        <v/>
      </c>
      <c r="AD131" s="144" t="str">
        <f t="shared" si="143"/>
        <v/>
      </c>
      <c r="AE131" s="144" t="str">
        <f t="shared" si="144"/>
        <v/>
      </c>
      <c r="AF131" s="144" t="str">
        <f t="shared" si="145"/>
        <v/>
      </c>
      <c r="AG131" s="144" t="str">
        <f t="shared" si="146"/>
        <v/>
      </c>
      <c r="AH131" s="144" t="str">
        <f t="shared" si="147"/>
        <v/>
      </c>
      <c r="AI131" s="144" t="str">
        <f t="shared" si="148"/>
        <v/>
      </c>
      <c r="AJ131" s="144" t="str">
        <f t="shared" si="149"/>
        <v/>
      </c>
      <c r="AK131" s="145"/>
      <c r="AL131" s="141"/>
      <c r="AM131" s="143"/>
      <c r="AN131" s="143"/>
      <c r="AO131" s="143"/>
      <c r="AP131" s="143"/>
      <c r="AQ131" s="156"/>
      <c r="AR131" s="145"/>
      <c r="AS131" s="157"/>
      <c r="AT131" s="160"/>
      <c r="AU131" s="117" t="str">
        <f t="shared" si="150"/>
        <v/>
      </c>
      <c r="AV131" s="117" t="str">
        <f t="shared" si="151"/>
        <v/>
      </c>
      <c r="AW131" s="117" t="str">
        <f t="shared" si="152"/>
        <v/>
      </c>
      <c r="AX131" s="117" t="str">
        <f t="shared" si="153"/>
        <v/>
      </c>
      <c r="AY131" s="117" t="str">
        <f t="shared" si="154"/>
        <v/>
      </c>
      <c r="AZ131" s="117" t="str">
        <f t="shared" si="155"/>
        <v/>
      </c>
      <c r="BA131" s="117" t="str">
        <f t="shared" si="156"/>
        <v/>
      </c>
      <c r="BB131" s="117" t="str">
        <f t="shared" si="157"/>
        <v/>
      </c>
      <c r="BC131" s="117" t="str">
        <f t="shared" si="158"/>
        <v/>
      </c>
      <c r="BD131" s="117" t="str">
        <f t="shared" si="159"/>
        <v/>
      </c>
      <c r="BE131" s="117" t="str">
        <f t="shared" si="160"/>
        <v/>
      </c>
      <c r="BF131" s="117" t="str">
        <f t="shared" si="161"/>
        <v/>
      </c>
      <c r="BG131" s="117" t="str">
        <f t="shared" si="162"/>
        <v/>
      </c>
      <c r="BH131" s="117" t="str">
        <f t="shared" si="163"/>
        <v/>
      </c>
      <c r="BI131" s="116" t="str">
        <f t="shared" si="164"/>
        <v/>
      </c>
      <c r="BJ131" s="116" t="str">
        <f t="shared" si="165"/>
        <v/>
      </c>
      <c r="BK131" s="116" t="str">
        <f t="shared" si="166"/>
        <v/>
      </c>
      <c r="BL131" s="116" t="str">
        <f t="shared" si="167"/>
        <v/>
      </c>
      <c r="BM131" s="116"/>
      <c r="BN131" s="116"/>
      <c r="BO131" s="116"/>
      <c r="BP131" s="116"/>
    </row>
    <row r="132" spans="1:68" customFormat="1" ht="16.5">
      <c r="A132" s="151"/>
      <c r="B132" s="134"/>
      <c r="C132" s="152" t="str">
        <f>IF(B132&lt;&gt;"",VLOOKUP(B132,附表五!$B$2:$C$1024,2,0),"")</f>
        <v/>
      </c>
      <c r="D132" s="153"/>
      <c r="E132" s="134"/>
      <c r="F132" s="154" t="str">
        <f>IF(E132&lt;&gt;"",VLOOKUP(E132,附表六!$B$2:$C$325,2,0),"")</f>
        <v/>
      </c>
      <c r="G132" s="155"/>
      <c r="H132" s="134"/>
      <c r="I132" s="139" t="str">
        <f>IF(H132&lt;&gt;"",VLOOKUP(H132,附表七!$B:$C,2,0),"")</f>
        <v/>
      </c>
      <c r="J132" s="145"/>
      <c r="K132" s="141"/>
      <c r="L132" s="142" t="str">
        <f t="shared" ref="L132:L163" si="168">IF(K132&lt;&gt;"",IF($K132="範疇2","外購電力","固定 (E)"),"")</f>
        <v/>
      </c>
      <c r="M132" s="142" t="str">
        <f t="shared" ref="M132:M163" si="169">IF(K132&lt;&gt;"",IF($K132="範疇2","外購蒸汽","製程 (P)"),"")</f>
        <v/>
      </c>
      <c r="N132" s="142" t="str">
        <f t="shared" ref="N132:N163" si="170">IF(K132&lt;&gt;"",IF($K132="範疇2","","移動 (T)"),"")</f>
        <v/>
      </c>
      <c r="O132" s="142" t="str">
        <f t="shared" ref="O132:O163" si="171">IF(K132&lt;&gt;"",IF($K132="範疇2","","逸散 (F)"),"")</f>
        <v/>
      </c>
      <c r="P132" s="143"/>
      <c r="Q132" s="144" t="str">
        <f t="shared" ref="Q132:Q163" si="172">IF($P132&lt;&gt;"",IF($P132="外購電力","併網",IF($P132="製程 (P)","水泥製程",IF($P132="逸散 (F)","廢棄物排放源",""))),"")</f>
        <v/>
      </c>
      <c r="R132" s="144" t="str">
        <f t="shared" ref="R132:R163" si="173">IF($P132&lt;&gt;"",IF($P132="外購電力","離網",IF($P132="製程 (P)","鋼鐵製程-使用造渣劑",IF($P132="逸散 (F)","廢水排放源",""))),"")</f>
        <v/>
      </c>
      <c r="S132" s="144" t="str">
        <f t="shared" ref="S132:S163" si="174">IF($P132&lt;&gt;"",IF($P132="製程 (P)","鋼鐵製程-使用添加劑",IF($P132="逸散 (F)","廢棄污泥排放源","")),"")</f>
        <v/>
      </c>
      <c r="T132" s="144" t="str">
        <f t="shared" ref="T132:T163" si="175">IF($P132&lt;&gt;"",IF($P132="製程 (P)","鋼鐵製程-金屬進料",IF($P132="逸散 (F)","溶劑、噴霧劑及冷媒排放源","")),"")</f>
        <v/>
      </c>
      <c r="U132" s="144" t="str">
        <f t="shared" ref="U132:U163" si="176">IF($P132&lt;&gt;"",IF($P132="製程 (P)","鋼鐵製程-外售含碳產品(已知CO2排放係數",IF($P132="逸散 (F)","VOCs未經燃燒且含CH4","")),"")</f>
        <v/>
      </c>
      <c r="V132" s="144" t="str">
        <f t="shared" ref="V132:V163" si="177">IF($P132&lt;&gt;"",IF($P132="製程 (P)","鋼鐵製程-使用添加劑(預焙陽極炭塊與煤碳電極",IF($P132="逸散 (F)","已知VOCs濃度","")),"")</f>
        <v/>
      </c>
      <c r="W132" s="144" t="str">
        <f t="shared" ref="W132:W163" si="178">IF($P132&lt;&gt;"",IF($P132="製程 (P)","鋼鐵製程--外售含碳產品(已知含碳率)",IF($P132="逸散 (F)","未知VOCs濃度已知CO2排放係數","")),"")</f>
        <v/>
      </c>
      <c r="X132" s="144" t="str">
        <f t="shared" ref="X132:X163" si="179">IF($P132&lt;&gt;"",IF($P132="製程 (P)","半導體光電製程",IF($P132="逸散 (F)","化糞池排放源","")),"")</f>
        <v/>
      </c>
      <c r="Y132" s="144" t="str">
        <f t="shared" ref="Y132:Y163" si="180">IF($P132&lt;&gt;"",IF($P132="製程 (P)","石灰製程",IF($P132="逸散 (F)","其他","")),"")</f>
        <v/>
      </c>
      <c r="Z132" s="144" t="str">
        <f t="shared" ref="Z132:Z163" si="181">IF($P132&lt;&gt;"",IF($P132="製程 (P)","碳酸鈉製程-碳酸鈉製造",""),"")</f>
        <v/>
      </c>
      <c r="AA132" s="144" t="str">
        <f t="shared" ref="AA132:AA163" si="182">IF($P132&lt;&gt;"",IF($P132="製程 (P)","碳酸鈉製程-碳酸鈉使用",""),"")</f>
        <v/>
      </c>
      <c r="AB132" s="144" t="str">
        <f t="shared" ref="AB132:AB163" si="183">IF($P132&lt;&gt;"",IF($P132="製程 (P)","碳化物鈉製程-碳化矽製造",""),"")</f>
        <v/>
      </c>
      <c r="AC132" s="144" t="str">
        <f t="shared" ref="AC132:AC163" si="184">IF($P132&lt;&gt;"",IF($P132="製程 (P)","碳化物鈉製程-碳化鈣製造",""),"")</f>
        <v/>
      </c>
      <c r="AD132" s="144" t="str">
        <f t="shared" ref="AD132:AD163" si="185">IF($P132&lt;&gt;"",IF($P132="製程 (P)","碳化物鈉製程-碳化鈣使用",""),"")</f>
        <v/>
      </c>
      <c r="AE132" s="144" t="str">
        <f t="shared" ref="AE132:AE163" si="186">IF($P132&lt;&gt;"",IF($P132="製程 (P)","碳酸製程",""),"")</f>
        <v/>
      </c>
      <c r="AF132" s="144" t="str">
        <f t="shared" ref="AF132:AF163" si="187">IF($P132&lt;&gt;"",IF($P132="製程 (P)","已二酸製程",""),"")</f>
        <v/>
      </c>
      <c r="AG132" s="144" t="str">
        <f t="shared" ref="AG132:AG163" si="188">IF($P132&lt;&gt;"",IF($P132="製程 (P)","二氟一氯甲烷",""),"")</f>
        <v/>
      </c>
      <c r="AH132" s="144" t="str">
        <f t="shared" ref="AH132:AH163" si="189">IF($P132&lt;&gt;"",IF($P132="製程 (P)","乙炔-焊接維修製程",""),"")</f>
        <v/>
      </c>
      <c r="AI132" s="144" t="str">
        <f t="shared" ref="AI132:AI163" si="190">IF($P132&lt;&gt;"",IF($P132="製程 (P)","濕式排煙脫硫-石灰石製程",""),"")</f>
        <v/>
      </c>
      <c r="AJ132" s="144" t="str">
        <f t="shared" ref="AJ132:AJ163" si="191">IF($P132&lt;&gt;"",IF($P132="製程 (P)","其他",""),"")</f>
        <v/>
      </c>
      <c r="AK132" s="145"/>
      <c r="AL132" s="141"/>
      <c r="AM132" s="143"/>
      <c r="AN132" s="143"/>
      <c r="AO132" s="143"/>
      <c r="AP132" s="143"/>
      <c r="AQ132" s="156"/>
      <c r="AR132" s="145"/>
      <c r="AS132" s="157"/>
      <c r="AT132" s="160"/>
      <c r="AU132" s="117" t="str">
        <f t="shared" ref="AU132:AU163" si="192">IF(AL132&lt;&gt;"",AL$3,"")</f>
        <v/>
      </c>
      <c r="AV132" s="117" t="str">
        <f t="shared" ref="AV132:AV163" si="193">IF(AM132&lt;&gt;"",AM$3,"")</f>
        <v/>
      </c>
      <c r="AW132" s="117" t="str">
        <f t="shared" ref="AW132:AW163" si="194">IF(AN132&lt;&gt;"",AN$3,"")</f>
        <v/>
      </c>
      <c r="AX132" s="117" t="str">
        <f t="shared" ref="AX132:AX163" si="195">IF(AO132&lt;&gt;"",AO$3,"")</f>
        <v/>
      </c>
      <c r="AY132" s="117" t="str">
        <f t="shared" ref="AY132:AY163" si="196">IF(AP132&lt;&gt;"",AP$3,"")</f>
        <v/>
      </c>
      <c r="AZ132" s="117" t="str">
        <f t="shared" ref="AZ132:AZ163" si="197">IF(AQ132&lt;&gt;"",AQ$3,"")</f>
        <v/>
      </c>
      <c r="BA132" s="117" t="str">
        <f t="shared" ref="BA132:BA163" si="198">IF(AR132&lt;&gt;"",AR$3,"")</f>
        <v/>
      </c>
      <c r="BB132" s="117" t="str">
        <f t="shared" ref="BB132:BB163" si="199">IF(AL132&lt;&gt;"","a","")</f>
        <v/>
      </c>
      <c r="BC132" s="117" t="str">
        <f t="shared" ref="BC132:BC163" si="200">IF(AM132&lt;&gt;"","b","")</f>
        <v/>
      </c>
      <c r="BD132" s="117" t="str">
        <f t="shared" ref="BD132:BD163" si="201">IF(AN132&lt;&gt;"","c","")</f>
        <v/>
      </c>
      <c r="BE132" s="117" t="str">
        <f t="shared" ref="BE132:BE163" si="202">IF(AO132&lt;&gt;"","d","")</f>
        <v/>
      </c>
      <c r="BF132" s="117" t="str">
        <f t="shared" ref="BF132:BF163" si="203">IF(AP132&lt;&gt;"","e","")</f>
        <v/>
      </c>
      <c r="BG132" s="117" t="str">
        <f t="shared" ref="BG132:BG163" si="204">IF(AQ132&lt;&gt;"","f","")</f>
        <v/>
      </c>
      <c r="BH132" s="117" t="str">
        <f t="shared" ref="BH132:BH163" si="205">IF(AR132&lt;&gt;"","g","")</f>
        <v/>
      </c>
      <c r="BI132" s="116" t="str">
        <f t="shared" ref="BI132:BI163" si="206">BB132&amp;BC132&amp;BD132&amp;BE132&amp;BF132&amp;BG132&amp;BH132</f>
        <v/>
      </c>
      <c r="BJ132" s="116" t="str">
        <f t="shared" ref="BJ132:BJ163" si="207">IF(BI132="","",VLOOKUP($BI132,$BM$2:$BP$57,2,0))</f>
        <v/>
      </c>
      <c r="BK132" s="116" t="str">
        <f t="shared" ref="BK132:BK163" si="208">IF(BI132="","",VLOOKUP($BI132,$BM$2:$BP$57,3,0))</f>
        <v/>
      </c>
      <c r="BL132" s="116" t="str">
        <f t="shared" ref="BL132:BL163" si="209">IF(BI132="","",VLOOKUP($BI132,$BM$2:$BP$57,4,0))</f>
        <v/>
      </c>
      <c r="BM132" s="116"/>
      <c r="BN132" s="116"/>
      <c r="BO132" s="116"/>
      <c r="BP132" s="116"/>
    </row>
    <row r="133" spans="1:68" customFormat="1" ht="16.5">
      <c r="A133" s="151"/>
      <c r="B133" s="134"/>
      <c r="C133" s="152" t="str">
        <f>IF(B133&lt;&gt;"",VLOOKUP(B133,附表五!$B$2:$C$1024,2,0),"")</f>
        <v/>
      </c>
      <c r="D133" s="153"/>
      <c r="E133" s="134"/>
      <c r="F133" s="154" t="str">
        <f>IF(E133&lt;&gt;"",VLOOKUP(E133,附表六!$B$2:$C$325,2,0),"")</f>
        <v/>
      </c>
      <c r="G133" s="155"/>
      <c r="H133" s="134"/>
      <c r="I133" s="139" t="str">
        <f>IF(H133&lt;&gt;"",VLOOKUP(H133,附表七!$B:$C,2,0),"")</f>
        <v/>
      </c>
      <c r="J133" s="145"/>
      <c r="K133" s="141"/>
      <c r="L133" s="142" t="str">
        <f t="shared" si="168"/>
        <v/>
      </c>
      <c r="M133" s="142" t="str">
        <f t="shared" si="169"/>
        <v/>
      </c>
      <c r="N133" s="142" t="str">
        <f t="shared" si="170"/>
        <v/>
      </c>
      <c r="O133" s="142" t="str">
        <f t="shared" si="171"/>
        <v/>
      </c>
      <c r="P133" s="143"/>
      <c r="Q133" s="144" t="str">
        <f t="shared" si="172"/>
        <v/>
      </c>
      <c r="R133" s="144" t="str">
        <f t="shared" si="173"/>
        <v/>
      </c>
      <c r="S133" s="144" t="str">
        <f t="shared" si="174"/>
        <v/>
      </c>
      <c r="T133" s="144" t="str">
        <f t="shared" si="175"/>
        <v/>
      </c>
      <c r="U133" s="144" t="str">
        <f t="shared" si="176"/>
        <v/>
      </c>
      <c r="V133" s="144" t="str">
        <f t="shared" si="177"/>
        <v/>
      </c>
      <c r="W133" s="144" t="str">
        <f t="shared" si="178"/>
        <v/>
      </c>
      <c r="X133" s="144" t="str">
        <f t="shared" si="179"/>
        <v/>
      </c>
      <c r="Y133" s="144" t="str">
        <f t="shared" si="180"/>
        <v/>
      </c>
      <c r="Z133" s="144" t="str">
        <f t="shared" si="181"/>
        <v/>
      </c>
      <c r="AA133" s="144" t="str">
        <f t="shared" si="182"/>
        <v/>
      </c>
      <c r="AB133" s="144" t="str">
        <f t="shared" si="183"/>
        <v/>
      </c>
      <c r="AC133" s="144" t="str">
        <f t="shared" si="184"/>
        <v/>
      </c>
      <c r="AD133" s="144" t="str">
        <f t="shared" si="185"/>
        <v/>
      </c>
      <c r="AE133" s="144" t="str">
        <f t="shared" si="186"/>
        <v/>
      </c>
      <c r="AF133" s="144" t="str">
        <f t="shared" si="187"/>
        <v/>
      </c>
      <c r="AG133" s="144" t="str">
        <f t="shared" si="188"/>
        <v/>
      </c>
      <c r="AH133" s="144" t="str">
        <f t="shared" si="189"/>
        <v/>
      </c>
      <c r="AI133" s="144" t="str">
        <f t="shared" si="190"/>
        <v/>
      </c>
      <c r="AJ133" s="144" t="str">
        <f t="shared" si="191"/>
        <v/>
      </c>
      <c r="AK133" s="145"/>
      <c r="AL133" s="141"/>
      <c r="AM133" s="143"/>
      <c r="AN133" s="143"/>
      <c r="AO133" s="143"/>
      <c r="AP133" s="143"/>
      <c r="AQ133" s="156"/>
      <c r="AR133" s="145"/>
      <c r="AS133" s="157"/>
      <c r="AT133" s="160"/>
      <c r="AU133" s="117" t="str">
        <f t="shared" si="192"/>
        <v/>
      </c>
      <c r="AV133" s="117" t="str">
        <f t="shared" si="193"/>
        <v/>
      </c>
      <c r="AW133" s="117" t="str">
        <f t="shared" si="194"/>
        <v/>
      </c>
      <c r="AX133" s="117" t="str">
        <f t="shared" si="195"/>
        <v/>
      </c>
      <c r="AY133" s="117" t="str">
        <f t="shared" si="196"/>
        <v/>
      </c>
      <c r="AZ133" s="117" t="str">
        <f t="shared" si="197"/>
        <v/>
      </c>
      <c r="BA133" s="117" t="str">
        <f t="shared" si="198"/>
        <v/>
      </c>
      <c r="BB133" s="117" t="str">
        <f t="shared" si="199"/>
        <v/>
      </c>
      <c r="BC133" s="117" t="str">
        <f t="shared" si="200"/>
        <v/>
      </c>
      <c r="BD133" s="117" t="str">
        <f t="shared" si="201"/>
        <v/>
      </c>
      <c r="BE133" s="117" t="str">
        <f t="shared" si="202"/>
        <v/>
      </c>
      <c r="BF133" s="117" t="str">
        <f t="shared" si="203"/>
        <v/>
      </c>
      <c r="BG133" s="117" t="str">
        <f t="shared" si="204"/>
        <v/>
      </c>
      <c r="BH133" s="117" t="str">
        <f t="shared" si="205"/>
        <v/>
      </c>
      <c r="BI133" s="116" t="str">
        <f t="shared" si="206"/>
        <v/>
      </c>
      <c r="BJ133" s="116" t="str">
        <f t="shared" si="207"/>
        <v/>
      </c>
      <c r="BK133" s="116" t="str">
        <f t="shared" si="208"/>
        <v/>
      </c>
      <c r="BL133" s="116" t="str">
        <f t="shared" si="209"/>
        <v/>
      </c>
      <c r="BM133" s="116"/>
      <c r="BN133" s="116"/>
      <c r="BO133" s="116"/>
      <c r="BP133" s="116"/>
    </row>
    <row r="134" spans="1:68" customFormat="1" ht="16.5">
      <c r="A134" s="151"/>
      <c r="B134" s="134"/>
      <c r="C134" s="152" t="str">
        <f>IF(B134&lt;&gt;"",VLOOKUP(B134,附表五!$B$2:$C$1024,2,0),"")</f>
        <v/>
      </c>
      <c r="D134" s="153"/>
      <c r="E134" s="134"/>
      <c r="F134" s="154" t="str">
        <f>IF(E134&lt;&gt;"",VLOOKUP(E134,附表六!$B$2:$C$325,2,0),"")</f>
        <v/>
      </c>
      <c r="G134" s="155"/>
      <c r="H134" s="134"/>
      <c r="I134" s="139" t="str">
        <f>IF(H134&lt;&gt;"",VLOOKUP(H134,附表七!$B:$C,2,0),"")</f>
        <v/>
      </c>
      <c r="J134" s="145"/>
      <c r="K134" s="141"/>
      <c r="L134" s="142" t="str">
        <f t="shared" si="168"/>
        <v/>
      </c>
      <c r="M134" s="142" t="str">
        <f t="shared" si="169"/>
        <v/>
      </c>
      <c r="N134" s="142" t="str">
        <f t="shared" si="170"/>
        <v/>
      </c>
      <c r="O134" s="142" t="str">
        <f t="shared" si="171"/>
        <v/>
      </c>
      <c r="P134" s="143"/>
      <c r="Q134" s="144" t="str">
        <f t="shared" si="172"/>
        <v/>
      </c>
      <c r="R134" s="144" t="str">
        <f t="shared" si="173"/>
        <v/>
      </c>
      <c r="S134" s="144" t="str">
        <f t="shared" si="174"/>
        <v/>
      </c>
      <c r="T134" s="144" t="str">
        <f t="shared" si="175"/>
        <v/>
      </c>
      <c r="U134" s="144" t="str">
        <f t="shared" si="176"/>
        <v/>
      </c>
      <c r="V134" s="144" t="str">
        <f t="shared" si="177"/>
        <v/>
      </c>
      <c r="W134" s="144" t="str">
        <f t="shared" si="178"/>
        <v/>
      </c>
      <c r="X134" s="144" t="str">
        <f t="shared" si="179"/>
        <v/>
      </c>
      <c r="Y134" s="144" t="str">
        <f t="shared" si="180"/>
        <v/>
      </c>
      <c r="Z134" s="144" t="str">
        <f t="shared" si="181"/>
        <v/>
      </c>
      <c r="AA134" s="144" t="str">
        <f t="shared" si="182"/>
        <v/>
      </c>
      <c r="AB134" s="144" t="str">
        <f t="shared" si="183"/>
        <v/>
      </c>
      <c r="AC134" s="144" t="str">
        <f t="shared" si="184"/>
        <v/>
      </c>
      <c r="AD134" s="144" t="str">
        <f t="shared" si="185"/>
        <v/>
      </c>
      <c r="AE134" s="144" t="str">
        <f t="shared" si="186"/>
        <v/>
      </c>
      <c r="AF134" s="144" t="str">
        <f t="shared" si="187"/>
        <v/>
      </c>
      <c r="AG134" s="144" t="str">
        <f t="shared" si="188"/>
        <v/>
      </c>
      <c r="AH134" s="144" t="str">
        <f t="shared" si="189"/>
        <v/>
      </c>
      <c r="AI134" s="144" t="str">
        <f t="shared" si="190"/>
        <v/>
      </c>
      <c r="AJ134" s="144" t="str">
        <f t="shared" si="191"/>
        <v/>
      </c>
      <c r="AK134" s="145"/>
      <c r="AL134" s="141"/>
      <c r="AM134" s="143"/>
      <c r="AN134" s="143"/>
      <c r="AO134" s="143"/>
      <c r="AP134" s="143"/>
      <c r="AQ134" s="156"/>
      <c r="AR134" s="145"/>
      <c r="AS134" s="157"/>
      <c r="AT134" s="160"/>
      <c r="AU134" s="117" t="str">
        <f t="shared" si="192"/>
        <v/>
      </c>
      <c r="AV134" s="117" t="str">
        <f t="shared" si="193"/>
        <v/>
      </c>
      <c r="AW134" s="117" t="str">
        <f t="shared" si="194"/>
        <v/>
      </c>
      <c r="AX134" s="117" t="str">
        <f t="shared" si="195"/>
        <v/>
      </c>
      <c r="AY134" s="117" t="str">
        <f t="shared" si="196"/>
        <v/>
      </c>
      <c r="AZ134" s="117" t="str">
        <f t="shared" si="197"/>
        <v/>
      </c>
      <c r="BA134" s="117" t="str">
        <f t="shared" si="198"/>
        <v/>
      </c>
      <c r="BB134" s="117" t="str">
        <f t="shared" si="199"/>
        <v/>
      </c>
      <c r="BC134" s="117" t="str">
        <f t="shared" si="200"/>
        <v/>
      </c>
      <c r="BD134" s="117" t="str">
        <f t="shared" si="201"/>
        <v/>
      </c>
      <c r="BE134" s="117" t="str">
        <f t="shared" si="202"/>
        <v/>
      </c>
      <c r="BF134" s="117" t="str">
        <f t="shared" si="203"/>
        <v/>
      </c>
      <c r="BG134" s="117" t="str">
        <f t="shared" si="204"/>
        <v/>
      </c>
      <c r="BH134" s="117" t="str">
        <f t="shared" si="205"/>
        <v/>
      </c>
      <c r="BI134" s="116" t="str">
        <f t="shared" si="206"/>
        <v/>
      </c>
      <c r="BJ134" s="116" t="str">
        <f t="shared" si="207"/>
        <v/>
      </c>
      <c r="BK134" s="116" t="str">
        <f t="shared" si="208"/>
        <v/>
      </c>
      <c r="BL134" s="116" t="str">
        <f t="shared" si="209"/>
        <v/>
      </c>
      <c r="BM134" s="116"/>
      <c r="BN134" s="116"/>
      <c r="BO134" s="116"/>
      <c r="BP134" s="116"/>
    </row>
    <row r="135" spans="1:68" customFormat="1" ht="16.5">
      <c r="A135" s="151"/>
      <c r="B135" s="134"/>
      <c r="C135" s="152" t="str">
        <f>IF(B135&lt;&gt;"",VLOOKUP(B135,附表五!$B$2:$C$1024,2,0),"")</f>
        <v/>
      </c>
      <c r="D135" s="153"/>
      <c r="E135" s="134"/>
      <c r="F135" s="154" t="str">
        <f>IF(E135&lt;&gt;"",VLOOKUP(E135,附表六!$B$2:$C$325,2,0),"")</f>
        <v/>
      </c>
      <c r="G135" s="155"/>
      <c r="H135" s="134"/>
      <c r="I135" s="139" t="str">
        <f>IF(H135&lt;&gt;"",VLOOKUP(H135,附表七!$B:$C,2,0),"")</f>
        <v/>
      </c>
      <c r="J135" s="145"/>
      <c r="K135" s="141"/>
      <c r="L135" s="142" t="str">
        <f t="shared" si="168"/>
        <v/>
      </c>
      <c r="M135" s="142" t="str">
        <f t="shared" si="169"/>
        <v/>
      </c>
      <c r="N135" s="142" t="str">
        <f t="shared" si="170"/>
        <v/>
      </c>
      <c r="O135" s="142" t="str">
        <f t="shared" si="171"/>
        <v/>
      </c>
      <c r="P135" s="143"/>
      <c r="Q135" s="144" t="str">
        <f t="shared" si="172"/>
        <v/>
      </c>
      <c r="R135" s="144" t="str">
        <f t="shared" si="173"/>
        <v/>
      </c>
      <c r="S135" s="144" t="str">
        <f t="shared" si="174"/>
        <v/>
      </c>
      <c r="T135" s="144" t="str">
        <f t="shared" si="175"/>
        <v/>
      </c>
      <c r="U135" s="144" t="str">
        <f t="shared" si="176"/>
        <v/>
      </c>
      <c r="V135" s="144" t="str">
        <f t="shared" si="177"/>
        <v/>
      </c>
      <c r="W135" s="144" t="str">
        <f t="shared" si="178"/>
        <v/>
      </c>
      <c r="X135" s="144" t="str">
        <f t="shared" si="179"/>
        <v/>
      </c>
      <c r="Y135" s="144" t="str">
        <f t="shared" si="180"/>
        <v/>
      </c>
      <c r="Z135" s="144" t="str">
        <f t="shared" si="181"/>
        <v/>
      </c>
      <c r="AA135" s="144" t="str">
        <f t="shared" si="182"/>
        <v/>
      </c>
      <c r="AB135" s="144" t="str">
        <f t="shared" si="183"/>
        <v/>
      </c>
      <c r="AC135" s="144" t="str">
        <f t="shared" si="184"/>
        <v/>
      </c>
      <c r="AD135" s="144" t="str">
        <f t="shared" si="185"/>
        <v/>
      </c>
      <c r="AE135" s="144" t="str">
        <f t="shared" si="186"/>
        <v/>
      </c>
      <c r="AF135" s="144" t="str">
        <f t="shared" si="187"/>
        <v/>
      </c>
      <c r="AG135" s="144" t="str">
        <f t="shared" si="188"/>
        <v/>
      </c>
      <c r="AH135" s="144" t="str">
        <f t="shared" si="189"/>
        <v/>
      </c>
      <c r="AI135" s="144" t="str">
        <f t="shared" si="190"/>
        <v/>
      </c>
      <c r="AJ135" s="144" t="str">
        <f t="shared" si="191"/>
        <v/>
      </c>
      <c r="AK135" s="145"/>
      <c r="AL135" s="141"/>
      <c r="AM135" s="143"/>
      <c r="AN135" s="143"/>
      <c r="AO135" s="143"/>
      <c r="AP135" s="143"/>
      <c r="AQ135" s="156"/>
      <c r="AR135" s="145"/>
      <c r="AS135" s="157"/>
      <c r="AT135" s="160"/>
      <c r="AU135" s="117" t="str">
        <f t="shared" si="192"/>
        <v/>
      </c>
      <c r="AV135" s="117" t="str">
        <f t="shared" si="193"/>
        <v/>
      </c>
      <c r="AW135" s="117" t="str">
        <f t="shared" si="194"/>
        <v/>
      </c>
      <c r="AX135" s="117" t="str">
        <f t="shared" si="195"/>
        <v/>
      </c>
      <c r="AY135" s="117" t="str">
        <f t="shared" si="196"/>
        <v/>
      </c>
      <c r="AZ135" s="117" t="str">
        <f t="shared" si="197"/>
        <v/>
      </c>
      <c r="BA135" s="117" t="str">
        <f t="shared" si="198"/>
        <v/>
      </c>
      <c r="BB135" s="117" t="str">
        <f t="shared" si="199"/>
        <v/>
      </c>
      <c r="BC135" s="117" t="str">
        <f t="shared" si="200"/>
        <v/>
      </c>
      <c r="BD135" s="117" t="str">
        <f t="shared" si="201"/>
        <v/>
      </c>
      <c r="BE135" s="117" t="str">
        <f t="shared" si="202"/>
        <v/>
      </c>
      <c r="BF135" s="117" t="str">
        <f t="shared" si="203"/>
        <v/>
      </c>
      <c r="BG135" s="117" t="str">
        <f t="shared" si="204"/>
        <v/>
      </c>
      <c r="BH135" s="117" t="str">
        <f t="shared" si="205"/>
        <v/>
      </c>
      <c r="BI135" s="116" t="str">
        <f t="shared" si="206"/>
        <v/>
      </c>
      <c r="BJ135" s="116" t="str">
        <f t="shared" si="207"/>
        <v/>
      </c>
      <c r="BK135" s="116" t="str">
        <f t="shared" si="208"/>
        <v/>
      </c>
      <c r="BL135" s="116" t="str">
        <f t="shared" si="209"/>
        <v/>
      </c>
      <c r="BM135" s="116"/>
      <c r="BN135" s="116"/>
      <c r="BO135" s="116"/>
      <c r="BP135" s="116"/>
    </row>
    <row r="136" spans="1:68" customFormat="1" ht="16.5">
      <c r="A136" s="151"/>
      <c r="B136" s="134"/>
      <c r="C136" s="152" t="str">
        <f>IF(B136&lt;&gt;"",VLOOKUP(B136,附表五!$B$2:$C$1024,2,0),"")</f>
        <v/>
      </c>
      <c r="D136" s="153"/>
      <c r="E136" s="134"/>
      <c r="F136" s="154" t="str">
        <f>IF(E136&lt;&gt;"",VLOOKUP(E136,附表六!$B$2:$C$325,2,0),"")</f>
        <v/>
      </c>
      <c r="G136" s="155"/>
      <c r="H136" s="134"/>
      <c r="I136" s="139" t="str">
        <f>IF(H136&lt;&gt;"",VLOOKUP(H136,附表七!$B:$C,2,0),"")</f>
        <v/>
      </c>
      <c r="J136" s="145"/>
      <c r="K136" s="141"/>
      <c r="L136" s="142" t="str">
        <f t="shared" si="168"/>
        <v/>
      </c>
      <c r="M136" s="142" t="str">
        <f t="shared" si="169"/>
        <v/>
      </c>
      <c r="N136" s="142" t="str">
        <f t="shared" si="170"/>
        <v/>
      </c>
      <c r="O136" s="142" t="str">
        <f t="shared" si="171"/>
        <v/>
      </c>
      <c r="P136" s="143"/>
      <c r="Q136" s="144" t="str">
        <f t="shared" si="172"/>
        <v/>
      </c>
      <c r="R136" s="144" t="str">
        <f t="shared" si="173"/>
        <v/>
      </c>
      <c r="S136" s="144" t="str">
        <f t="shared" si="174"/>
        <v/>
      </c>
      <c r="T136" s="144" t="str">
        <f t="shared" si="175"/>
        <v/>
      </c>
      <c r="U136" s="144" t="str">
        <f t="shared" si="176"/>
        <v/>
      </c>
      <c r="V136" s="144" t="str">
        <f t="shared" si="177"/>
        <v/>
      </c>
      <c r="W136" s="144" t="str">
        <f t="shared" si="178"/>
        <v/>
      </c>
      <c r="X136" s="144" t="str">
        <f t="shared" si="179"/>
        <v/>
      </c>
      <c r="Y136" s="144" t="str">
        <f t="shared" si="180"/>
        <v/>
      </c>
      <c r="Z136" s="144" t="str">
        <f t="shared" si="181"/>
        <v/>
      </c>
      <c r="AA136" s="144" t="str">
        <f t="shared" si="182"/>
        <v/>
      </c>
      <c r="AB136" s="144" t="str">
        <f t="shared" si="183"/>
        <v/>
      </c>
      <c r="AC136" s="144" t="str">
        <f t="shared" si="184"/>
        <v/>
      </c>
      <c r="AD136" s="144" t="str">
        <f t="shared" si="185"/>
        <v/>
      </c>
      <c r="AE136" s="144" t="str">
        <f t="shared" si="186"/>
        <v/>
      </c>
      <c r="AF136" s="144" t="str">
        <f t="shared" si="187"/>
        <v/>
      </c>
      <c r="AG136" s="144" t="str">
        <f t="shared" si="188"/>
        <v/>
      </c>
      <c r="AH136" s="144" t="str">
        <f t="shared" si="189"/>
        <v/>
      </c>
      <c r="AI136" s="144" t="str">
        <f t="shared" si="190"/>
        <v/>
      </c>
      <c r="AJ136" s="144" t="str">
        <f t="shared" si="191"/>
        <v/>
      </c>
      <c r="AK136" s="145"/>
      <c r="AL136" s="141"/>
      <c r="AM136" s="143"/>
      <c r="AN136" s="143"/>
      <c r="AO136" s="143"/>
      <c r="AP136" s="143"/>
      <c r="AQ136" s="156"/>
      <c r="AR136" s="145"/>
      <c r="AS136" s="157"/>
      <c r="AT136" s="160"/>
      <c r="AU136" s="117" t="str">
        <f t="shared" si="192"/>
        <v/>
      </c>
      <c r="AV136" s="117" t="str">
        <f t="shared" si="193"/>
        <v/>
      </c>
      <c r="AW136" s="117" t="str">
        <f t="shared" si="194"/>
        <v/>
      </c>
      <c r="AX136" s="117" t="str">
        <f t="shared" si="195"/>
        <v/>
      </c>
      <c r="AY136" s="117" t="str">
        <f t="shared" si="196"/>
        <v/>
      </c>
      <c r="AZ136" s="117" t="str">
        <f t="shared" si="197"/>
        <v/>
      </c>
      <c r="BA136" s="117" t="str">
        <f t="shared" si="198"/>
        <v/>
      </c>
      <c r="BB136" s="117" t="str">
        <f t="shared" si="199"/>
        <v/>
      </c>
      <c r="BC136" s="117" t="str">
        <f t="shared" si="200"/>
        <v/>
      </c>
      <c r="BD136" s="117" t="str">
        <f t="shared" si="201"/>
        <v/>
      </c>
      <c r="BE136" s="117" t="str">
        <f t="shared" si="202"/>
        <v/>
      </c>
      <c r="BF136" s="117" t="str">
        <f t="shared" si="203"/>
        <v/>
      </c>
      <c r="BG136" s="117" t="str">
        <f t="shared" si="204"/>
        <v/>
      </c>
      <c r="BH136" s="117" t="str">
        <f t="shared" si="205"/>
        <v/>
      </c>
      <c r="BI136" s="116" t="str">
        <f t="shared" si="206"/>
        <v/>
      </c>
      <c r="BJ136" s="116" t="str">
        <f t="shared" si="207"/>
        <v/>
      </c>
      <c r="BK136" s="116" t="str">
        <f t="shared" si="208"/>
        <v/>
      </c>
      <c r="BL136" s="116" t="str">
        <f t="shared" si="209"/>
        <v/>
      </c>
      <c r="BM136" s="116"/>
      <c r="BN136" s="116"/>
      <c r="BO136" s="116"/>
      <c r="BP136" s="116"/>
    </row>
    <row r="137" spans="1:68" customFormat="1" ht="16.5">
      <c r="A137" s="151"/>
      <c r="B137" s="134"/>
      <c r="C137" s="152" t="str">
        <f>IF(B137&lt;&gt;"",VLOOKUP(B137,附表五!$B$2:$C$1024,2,0),"")</f>
        <v/>
      </c>
      <c r="D137" s="153"/>
      <c r="E137" s="134"/>
      <c r="F137" s="154" t="str">
        <f>IF(E137&lt;&gt;"",VLOOKUP(E137,附表六!$B$2:$C$325,2,0),"")</f>
        <v/>
      </c>
      <c r="G137" s="155"/>
      <c r="H137" s="134"/>
      <c r="I137" s="139" t="str">
        <f>IF(H137&lt;&gt;"",VLOOKUP(H137,附表七!$B:$C,2,0),"")</f>
        <v/>
      </c>
      <c r="J137" s="145"/>
      <c r="K137" s="141"/>
      <c r="L137" s="142" t="str">
        <f t="shared" si="168"/>
        <v/>
      </c>
      <c r="M137" s="142" t="str">
        <f t="shared" si="169"/>
        <v/>
      </c>
      <c r="N137" s="142" t="str">
        <f t="shared" si="170"/>
        <v/>
      </c>
      <c r="O137" s="142" t="str">
        <f t="shared" si="171"/>
        <v/>
      </c>
      <c r="P137" s="143"/>
      <c r="Q137" s="144" t="str">
        <f t="shared" si="172"/>
        <v/>
      </c>
      <c r="R137" s="144" t="str">
        <f t="shared" si="173"/>
        <v/>
      </c>
      <c r="S137" s="144" t="str">
        <f t="shared" si="174"/>
        <v/>
      </c>
      <c r="T137" s="144" t="str">
        <f t="shared" si="175"/>
        <v/>
      </c>
      <c r="U137" s="144" t="str">
        <f t="shared" si="176"/>
        <v/>
      </c>
      <c r="V137" s="144" t="str">
        <f t="shared" si="177"/>
        <v/>
      </c>
      <c r="W137" s="144" t="str">
        <f t="shared" si="178"/>
        <v/>
      </c>
      <c r="X137" s="144" t="str">
        <f t="shared" si="179"/>
        <v/>
      </c>
      <c r="Y137" s="144" t="str">
        <f t="shared" si="180"/>
        <v/>
      </c>
      <c r="Z137" s="144" t="str">
        <f t="shared" si="181"/>
        <v/>
      </c>
      <c r="AA137" s="144" t="str">
        <f t="shared" si="182"/>
        <v/>
      </c>
      <c r="AB137" s="144" t="str">
        <f t="shared" si="183"/>
        <v/>
      </c>
      <c r="AC137" s="144" t="str">
        <f t="shared" si="184"/>
        <v/>
      </c>
      <c r="AD137" s="144" t="str">
        <f t="shared" si="185"/>
        <v/>
      </c>
      <c r="AE137" s="144" t="str">
        <f t="shared" si="186"/>
        <v/>
      </c>
      <c r="AF137" s="144" t="str">
        <f t="shared" si="187"/>
        <v/>
      </c>
      <c r="AG137" s="144" t="str">
        <f t="shared" si="188"/>
        <v/>
      </c>
      <c r="AH137" s="144" t="str">
        <f t="shared" si="189"/>
        <v/>
      </c>
      <c r="AI137" s="144" t="str">
        <f t="shared" si="190"/>
        <v/>
      </c>
      <c r="AJ137" s="144" t="str">
        <f t="shared" si="191"/>
        <v/>
      </c>
      <c r="AK137" s="145"/>
      <c r="AL137" s="141"/>
      <c r="AM137" s="143"/>
      <c r="AN137" s="143"/>
      <c r="AO137" s="143"/>
      <c r="AP137" s="143"/>
      <c r="AQ137" s="156"/>
      <c r="AR137" s="145"/>
      <c r="AS137" s="157"/>
      <c r="AT137" s="160"/>
      <c r="AU137" s="117" t="str">
        <f t="shared" si="192"/>
        <v/>
      </c>
      <c r="AV137" s="117" t="str">
        <f t="shared" si="193"/>
        <v/>
      </c>
      <c r="AW137" s="117" t="str">
        <f t="shared" si="194"/>
        <v/>
      </c>
      <c r="AX137" s="117" t="str">
        <f t="shared" si="195"/>
        <v/>
      </c>
      <c r="AY137" s="117" t="str">
        <f t="shared" si="196"/>
        <v/>
      </c>
      <c r="AZ137" s="117" t="str">
        <f t="shared" si="197"/>
        <v/>
      </c>
      <c r="BA137" s="117" t="str">
        <f t="shared" si="198"/>
        <v/>
      </c>
      <c r="BB137" s="117" t="str">
        <f t="shared" si="199"/>
        <v/>
      </c>
      <c r="BC137" s="117" t="str">
        <f t="shared" si="200"/>
        <v/>
      </c>
      <c r="BD137" s="117" t="str">
        <f t="shared" si="201"/>
        <v/>
      </c>
      <c r="BE137" s="117" t="str">
        <f t="shared" si="202"/>
        <v/>
      </c>
      <c r="BF137" s="117" t="str">
        <f t="shared" si="203"/>
        <v/>
      </c>
      <c r="BG137" s="117" t="str">
        <f t="shared" si="204"/>
        <v/>
      </c>
      <c r="BH137" s="117" t="str">
        <f t="shared" si="205"/>
        <v/>
      </c>
      <c r="BI137" s="116" t="str">
        <f t="shared" si="206"/>
        <v/>
      </c>
      <c r="BJ137" s="116" t="str">
        <f t="shared" si="207"/>
        <v/>
      </c>
      <c r="BK137" s="116" t="str">
        <f t="shared" si="208"/>
        <v/>
      </c>
      <c r="BL137" s="116" t="str">
        <f t="shared" si="209"/>
        <v/>
      </c>
      <c r="BM137" s="116"/>
      <c r="BN137" s="116"/>
      <c r="BO137" s="116"/>
      <c r="BP137" s="116"/>
    </row>
    <row r="138" spans="1:68" customFormat="1" ht="16.5">
      <c r="A138" s="151"/>
      <c r="B138" s="134"/>
      <c r="C138" s="152" t="str">
        <f>IF(B138&lt;&gt;"",VLOOKUP(B138,附表五!$B$2:$C$1024,2,0),"")</f>
        <v/>
      </c>
      <c r="D138" s="153"/>
      <c r="E138" s="134"/>
      <c r="F138" s="154" t="str">
        <f>IF(E138&lt;&gt;"",VLOOKUP(E138,附表六!$B$2:$C$325,2,0),"")</f>
        <v/>
      </c>
      <c r="G138" s="155"/>
      <c r="H138" s="134"/>
      <c r="I138" s="139" t="str">
        <f>IF(H138&lt;&gt;"",VLOOKUP(H138,附表七!$B:$C,2,0),"")</f>
        <v/>
      </c>
      <c r="J138" s="145"/>
      <c r="K138" s="141"/>
      <c r="L138" s="142" t="str">
        <f t="shared" si="168"/>
        <v/>
      </c>
      <c r="M138" s="142" t="str">
        <f t="shared" si="169"/>
        <v/>
      </c>
      <c r="N138" s="142" t="str">
        <f t="shared" si="170"/>
        <v/>
      </c>
      <c r="O138" s="142" t="str">
        <f t="shared" si="171"/>
        <v/>
      </c>
      <c r="P138" s="143"/>
      <c r="Q138" s="144" t="str">
        <f t="shared" si="172"/>
        <v/>
      </c>
      <c r="R138" s="144" t="str">
        <f t="shared" si="173"/>
        <v/>
      </c>
      <c r="S138" s="144" t="str">
        <f t="shared" si="174"/>
        <v/>
      </c>
      <c r="T138" s="144" t="str">
        <f t="shared" si="175"/>
        <v/>
      </c>
      <c r="U138" s="144" t="str">
        <f t="shared" si="176"/>
        <v/>
      </c>
      <c r="V138" s="144" t="str">
        <f t="shared" si="177"/>
        <v/>
      </c>
      <c r="W138" s="144" t="str">
        <f t="shared" si="178"/>
        <v/>
      </c>
      <c r="X138" s="144" t="str">
        <f t="shared" si="179"/>
        <v/>
      </c>
      <c r="Y138" s="144" t="str">
        <f t="shared" si="180"/>
        <v/>
      </c>
      <c r="Z138" s="144" t="str">
        <f t="shared" si="181"/>
        <v/>
      </c>
      <c r="AA138" s="144" t="str">
        <f t="shared" si="182"/>
        <v/>
      </c>
      <c r="AB138" s="144" t="str">
        <f t="shared" si="183"/>
        <v/>
      </c>
      <c r="AC138" s="144" t="str">
        <f t="shared" si="184"/>
        <v/>
      </c>
      <c r="AD138" s="144" t="str">
        <f t="shared" si="185"/>
        <v/>
      </c>
      <c r="AE138" s="144" t="str">
        <f t="shared" si="186"/>
        <v/>
      </c>
      <c r="AF138" s="144" t="str">
        <f t="shared" si="187"/>
        <v/>
      </c>
      <c r="AG138" s="144" t="str">
        <f t="shared" si="188"/>
        <v/>
      </c>
      <c r="AH138" s="144" t="str">
        <f t="shared" si="189"/>
        <v/>
      </c>
      <c r="AI138" s="144" t="str">
        <f t="shared" si="190"/>
        <v/>
      </c>
      <c r="AJ138" s="144" t="str">
        <f t="shared" si="191"/>
        <v/>
      </c>
      <c r="AK138" s="145"/>
      <c r="AL138" s="141"/>
      <c r="AM138" s="143"/>
      <c r="AN138" s="143"/>
      <c r="AO138" s="143"/>
      <c r="AP138" s="143"/>
      <c r="AQ138" s="156"/>
      <c r="AR138" s="145"/>
      <c r="AS138" s="157"/>
      <c r="AT138" s="160"/>
      <c r="AU138" s="117" t="str">
        <f t="shared" si="192"/>
        <v/>
      </c>
      <c r="AV138" s="117" t="str">
        <f t="shared" si="193"/>
        <v/>
      </c>
      <c r="AW138" s="117" t="str">
        <f t="shared" si="194"/>
        <v/>
      </c>
      <c r="AX138" s="117" t="str">
        <f t="shared" si="195"/>
        <v/>
      </c>
      <c r="AY138" s="117" t="str">
        <f t="shared" si="196"/>
        <v/>
      </c>
      <c r="AZ138" s="117" t="str">
        <f t="shared" si="197"/>
        <v/>
      </c>
      <c r="BA138" s="117" t="str">
        <f t="shared" si="198"/>
        <v/>
      </c>
      <c r="BB138" s="117" t="str">
        <f t="shared" si="199"/>
        <v/>
      </c>
      <c r="BC138" s="117" t="str">
        <f t="shared" si="200"/>
        <v/>
      </c>
      <c r="BD138" s="117" t="str">
        <f t="shared" si="201"/>
        <v/>
      </c>
      <c r="BE138" s="117" t="str">
        <f t="shared" si="202"/>
        <v/>
      </c>
      <c r="BF138" s="117" t="str">
        <f t="shared" si="203"/>
        <v/>
      </c>
      <c r="BG138" s="117" t="str">
        <f t="shared" si="204"/>
        <v/>
      </c>
      <c r="BH138" s="117" t="str">
        <f t="shared" si="205"/>
        <v/>
      </c>
      <c r="BI138" s="116" t="str">
        <f t="shared" si="206"/>
        <v/>
      </c>
      <c r="BJ138" s="116" t="str">
        <f t="shared" si="207"/>
        <v/>
      </c>
      <c r="BK138" s="116" t="str">
        <f t="shared" si="208"/>
        <v/>
      </c>
      <c r="BL138" s="116" t="str">
        <f t="shared" si="209"/>
        <v/>
      </c>
      <c r="BM138" s="116"/>
      <c r="BN138" s="116"/>
      <c r="BO138" s="116"/>
      <c r="BP138" s="116"/>
    </row>
    <row r="139" spans="1:68" customFormat="1" ht="16.5">
      <c r="A139" s="151"/>
      <c r="B139" s="134"/>
      <c r="C139" s="152" t="str">
        <f>IF(B139&lt;&gt;"",VLOOKUP(B139,附表五!$B$2:$C$1024,2,0),"")</f>
        <v/>
      </c>
      <c r="D139" s="153"/>
      <c r="E139" s="134"/>
      <c r="F139" s="154" t="str">
        <f>IF(E139&lt;&gt;"",VLOOKUP(E139,附表六!$B$2:$C$325,2,0),"")</f>
        <v/>
      </c>
      <c r="G139" s="155"/>
      <c r="H139" s="134"/>
      <c r="I139" s="139" t="str">
        <f>IF(H139&lt;&gt;"",VLOOKUP(H139,附表七!$B:$C,2,0),"")</f>
        <v/>
      </c>
      <c r="J139" s="145"/>
      <c r="K139" s="141"/>
      <c r="L139" s="142" t="str">
        <f t="shared" si="168"/>
        <v/>
      </c>
      <c r="M139" s="142" t="str">
        <f t="shared" si="169"/>
        <v/>
      </c>
      <c r="N139" s="142" t="str">
        <f t="shared" si="170"/>
        <v/>
      </c>
      <c r="O139" s="142" t="str">
        <f t="shared" si="171"/>
        <v/>
      </c>
      <c r="P139" s="143"/>
      <c r="Q139" s="144" t="str">
        <f t="shared" si="172"/>
        <v/>
      </c>
      <c r="R139" s="144" t="str">
        <f t="shared" si="173"/>
        <v/>
      </c>
      <c r="S139" s="144" t="str">
        <f t="shared" si="174"/>
        <v/>
      </c>
      <c r="T139" s="144" t="str">
        <f t="shared" si="175"/>
        <v/>
      </c>
      <c r="U139" s="144" t="str">
        <f t="shared" si="176"/>
        <v/>
      </c>
      <c r="V139" s="144" t="str">
        <f t="shared" si="177"/>
        <v/>
      </c>
      <c r="W139" s="144" t="str">
        <f t="shared" si="178"/>
        <v/>
      </c>
      <c r="X139" s="144" t="str">
        <f t="shared" si="179"/>
        <v/>
      </c>
      <c r="Y139" s="144" t="str">
        <f t="shared" si="180"/>
        <v/>
      </c>
      <c r="Z139" s="144" t="str">
        <f t="shared" si="181"/>
        <v/>
      </c>
      <c r="AA139" s="144" t="str">
        <f t="shared" si="182"/>
        <v/>
      </c>
      <c r="AB139" s="144" t="str">
        <f t="shared" si="183"/>
        <v/>
      </c>
      <c r="AC139" s="144" t="str">
        <f t="shared" si="184"/>
        <v/>
      </c>
      <c r="AD139" s="144" t="str">
        <f t="shared" si="185"/>
        <v/>
      </c>
      <c r="AE139" s="144" t="str">
        <f t="shared" si="186"/>
        <v/>
      </c>
      <c r="AF139" s="144" t="str">
        <f t="shared" si="187"/>
        <v/>
      </c>
      <c r="AG139" s="144" t="str">
        <f t="shared" si="188"/>
        <v/>
      </c>
      <c r="AH139" s="144" t="str">
        <f t="shared" si="189"/>
        <v/>
      </c>
      <c r="AI139" s="144" t="str">
        <f t="shared" si="190"/>
        <v/>
      </c>
      <c r="AJ139" s="144" t="str">
        <f t="shared" si="191"/>
        <v/>
      </c>
      <c r="AK139" s="145"/>
      <c r="AL139" s="141"/>
      <c r="AM139" s="143"/>
      <c r="AN139" s="143"/>
      <c r="AO139" s="143"/>
      <c r="AP139" s="143"/>
      <c r="AQ139" s="156"/>
      <c r="AR139" s="145"/>
      <c r="AS139" s="157"/>
      <c r="AT139" s="160"/>
      <c r="AU139" s="117" t="str">
        <f t="shared" si="192"/>
        <v/>
      </c>
      <c r="AV139" s="117" t="str">
        <f t="shared" si="193"/>
        <v/>
      </c>
      <c r="AW139" s="117" t="str">
        <f t="shared" si="194"/>
        <v/>
      </c>
      <c r="AX139" s="117" t="str">
        <f t="shared" si="195"/>
        <v/>
      </c>
      <c r="AY139" s="117" t="str">
        <f t="shared" si="196"/>
        <v/>
      </c>
      <c r="AZ139" s="117" t="str">
        <f t="shared" si="197"/>
        <v/>
      </c>
      <c r="BA139" s="117" t="str">
        <f t="shared" si="198"/>
        <v/>
      </c>
      <c r="BB139" s="117" t="str">
        <f t="shared" si="199"/>
        <v/>
      </c>
      <c r="BC139" s="117" t="str">
        <f t="shared" si="200"/>
        <v/>
      </c>
      <c r="BD139" s="117" t="str">
        <f t="shared" si="201"/>
        <v/>
      </c>
      <c r="BE139" s="117" t="str">
        <f t="shared" si="202"/>
        <v/>
      </c>
      <c r="BF139" s="117" t="str">
        <f t="shared" si="203"/>
        <v/>
      </c>
      <c r="BG139" s="117" t="str">
        <f t="shared" si="204"/>
        <v/>
      </c>
      <c r="BH139" s="117" t="str">
        <f t="shared" si="205"/>
        <v/>
      </c>
      <c r="BI139" s="116" t="str">
        <f t="shared" si="206"/>
        <v/>
      </c>
      <c r="BJ139" s="116" t="str">
        <f t="shared" si="207"/>
        <v/>
      </c>
      <c r="BK139" s="116" t="str">
        <f t="shared" si="208"/>
        <v/>
      </c>
      <c r="BL139" s="116" t="str">
        <f t="shared" si="209"/>
        <v/>
      </c>
      <c r="BM139" s="116"/>
      <c r="BN139" s="116"/>
      <c r="BO139" s="116"/>
      <c r="BP139" s="116"/>
    </row>
    <row r="140" spans="1:68" customFormat="1" ht="16.5">
      <c r="A140" s="151"/>
      <c r="B140" s="134"/>
      <c r="C140" s="152" t="str">
        <f>IF(B140&lt;&gt;"",VLOOKUP(B140,附表五!$B$2:$C$1024,2,0),"")</f>
        <v/>
      </c>
      <c r="D140" s="153"/>
      <c r="E140" s="134"/>
      <c r="F140" s="154" t="str">
        <f>IF(E140&lt;&gt;"",VLOOKUP(E140,附表六!$B$2:$C$325,2,0),"")</f>
        <v/>
      </c>
      <c r="G140" s="155"/>
      <c r="H140" s="134"/>
      <c r="I140" s="139" t="str">
        <f>IF(H140&lt;&gt;"",VLOOKUP(H140,附表七!$B:$C,2,0),"")</f>
        <v/>
      </c>
      <c r="J140" s="145"/>
      <c r="K140" s="141"/>
      <c r="L140" s="142" t="str">
        <f t="shared" si="168"/>
        <v/>
      </c>
      <c r="M140" s="142" t="str">
        <f t="shared" si="169"/>
        <v/>
      </c>
      <c r="N140" s="142" t="str">
        <f t="shared" si="170"/>
        <v/>
      </c>
      <c r="O140" s="142" t="str">
        <f t="shared" si="171"/>
        <v/>
      </c>
      <c r="P140" s="143"/>
      <c r="Q140" s="144" t="str">
        <f t="shared" si="172"/>
        <v/>
      </c>
      <c r="R140" s="144" t="str">
        <f t="shared" si="173"/>
        <v/>
      </c>
      <c r="S140" s="144" t="str">
        <f t="shared" si="174"/>
        <v/>
      </c>
      <c r="T140" s="144" t="str">
        <f t="shared" si="175"/>
        <v/>
      </c>
      <c r="U140" s="144" t="str">
        <f t="shared" si="176"/>
        <v/>
      </c>
      <c r="V140" s="144" t="str">
        <f t="shared" si="177"/>
        <v/>
      </c>
      <c r="W140" s="144" t="str">
        <f t="shared" si="178"/>
        <v/>
      </c>
      <c r="X140" s="144" t="str">
        <f t="shared" si="179"/>
        <v/>
      </c>
      <c r="Y140" s="144" t="str">
        <f t="shared" si="180"/>
        <v/>
      </c>
      <c r="Z140" s="144" t="str">
        <f t="shared" si="181"/>
        <v/>
      </c>
      <c r="AA140" s="144" t="str">
        <f t="shared" si="182"/>
        <v/>
      </c>
      <c r="AB140" s="144" t="str">
        <f t="shared" si="183"/>
        <v/>
      </c>
      <c r="AC140" s="144" t="str">
        <f t="shared" si="184"/>
        <v/>
      </c>
      <c r="AD140" s="144" t="str">
        <f t="shared" si="185"/>
        <v/>
      </c>
      <c r="AE140" s="144" t="str">
        <f t="shared" si="186"/>
        <v/>
      </c>
      <c r="AF140" s="144" t="str">
        <f t="shared" si="187"/>
        <v/>
      </c>
      <c r="AG140" s="144" t="str">
        <f t="shared" si="188"/>
        <v/>
      </c>
      <c r="AH140" s="144" t="str">
        <f t="shared" si="189"/>
        <v/>
      </c>
      <c r="AI140" s="144" t="str">
        <f t="shared" si="190"/>
        <v/>
      </c>
      <c r="AJ140" s="144" t="str">
        <f t="shared" si="191"/>
        <v/>
      </c>
      <c r="AK140" s="145"/>
      <c r="AL140" s="141"/>
      <c r="AM140" s="143"/>
      <c r="AN140" s="143"/>
      <c r="AO140" s="143"/>
      <c r="AP140" s="143"/>
      <c r="AQ140" s="156"/>
      <c r="AR140" s="145"/>
      <c r="AS140" s="157"/>
      <c r="AT140" s="160"/>
      <c r="AU140" s="117" t="str">
        <f t="shared" si="192"/>
        <v/>
      </c>
      <c r="AV140" s="117" t="str">
        <f t="shared" si="193"/>
        <v/>
      </c>
      <c r="AW140" s="117" t="str">
        <f t="shared" si="194"/>
        <v/>
      </c>
      <c r="AX140" s="117" t="str">
        <f t="shared" si="195"/>
        <v/>
      </c>
      <c r="AY140" s="117" t="str">
        <f t="shared" si="196"/>
        <v/>
      </c>
      <c r="AZ140" s="117" t="str">
        <f t="shared" si="197"/>
        <v/>
      </c>
      <c r="BA140" s="117" t="str">
        <f t="shared" si="198"/>
        <v/>
      </c>
      <c r="BB140" s="117" t="str">
        <f t="shared" si="199"/>
        <v/>
      </c>
      <c r="BC140" s="117" t="str">
        <f t="shared" si="200"/>
        <v/>
      </c>
      <c r="BD140" s="117" t="str">
        <f t="shared" si="201"/>
        <v/>
      </c>
      <c r="BE140" s="117" t="str">
        <f t="shared" si="202"/>
        <v/>
      </c>
      <c r="BF140" s="117" t="str">
        <f t="shared" si="203"/>
        <v/>
      </c>
      <c r="BG140" s="117" t="str">
        <f t="shared" si="204"/>
        <v/>
      </c>
      <c r="BH140" s="117" t="str">
        <f t="shared" si="205"/>
        <v/>
      </c>
      <c r="BI140" s="116" t="str">
        <f t="shared" si="206"/>
        <v/>
      </c>
      <c r="BJ140" s="116" t="str">
        <f t="shared" si="207"/>
        <v/>
      </c>
      <c r="BK140" s="116" t="str">
        <f t="shared" si="208"/>
        <v/>
      </c>
      <c r="BL140" s="116" t="str">
        <f t="shared" si="209"/>
        <v/>
      </c>
      <c r="BM140" s="116"/>
      <c r="BN140" s="116"/>
      <c r="BO140" s="116"/>
      <c r="BP140" s="116"/>
    </row>
    <row r="141" spans="1:68" customFormat="1" ht="16.5">
      <c r="A141" s="151"/>
      <c r="B141" s="134"/>
      <c r="C141" s="152" t="str">
        <f>IF(B141&lt;&gt;"",VLOOKUP(B141,附表五!$B$2:$C$1024,2,0),"")</f>
        <v/>
      </c>
      <c r="D141" s="153"/>
      <c r="E141" s="134"/>
      <c r="F141" s="154" t="str">
        <f>IF(E141&lt;&gt;"",VLOOKUP(E141,附表六!$B$2:$C$325,2,0),"")</f>
        <v/>
      </c>
      <c r="G141" s="155"/>
      <c r="H141" s="134"/>
      <c r="I141" s="139" t="str">
        <f>IF(H141&lt;&gt;"",VLOOKUP(H141,附表七!$B:$C,2,0),"")</f>
        <v/>
      </c>
      <c r="J141" s="145"/>
      <c r="K141" s="141"/>
      <c r="L141" s="142" t="str">
        <f t="shared" si="168"/>
        <v/>
      </c>
      <c r="M141" s="142" t="str">
        <f t="shared" si="169"/>
        <v/>
      </c>
      <c r="N141" s="142" t="str">
        <f t="shared" si="170"/>
        <v/>
      </c>
      <c r="O141" s="142" t="str">
        <f t="shared" si="171"/>
        <v/>
      </c>
      <c r="P141" s="143"/>
      <c r="Q141" s="144" t="str">
        <f t="shared" si="172"/>
        <v/>
      </c>
      <c r="R141" s="144" t="str">
        <f t="shared" si="173"/>
        <v/>
      </c>
      <c r="S141" s="144" t="str">
        <f t="shared" si="174"/>
        <v/>
      </c>
      <c r="T141" s="144" t="str">
        <f t="shared" si="175"/>
        <v/>
      </c>
      <c r="U141" s="144" t="str">
        <f t="shared" si="176"/>
        <v/>
      </c>
      <c r="V141" s="144" t="str">
        <f t="shared" si="177"/>
        <v/>
      </c>
      <c r="W141" s="144" t="str">
        <f t="shared" si="178"/>
        <v/>
      </c>
      <c r="X141" s="144" t="str">
        <f t="shared" si="179"/>
        <v/>
      </c>
      <c r="Y141" s="144" t="str">
        <f t="shared" si="180"/>
        <v/>
      </c>
      <c r="Z141" s="144" t="str">
        <f t="shared" si="181"/>
        <v/>
      </c>
      <c r="AA141" s="144" t="str">
        <f t="shared" si="182"/>
        <v/>
      </c>
      <c r="AB141" s="144" t="str">
        <f t="shared" si="183"/>
        <v/>
      </c>
      <c r="AC141" s="144" t="str">
        <f t="shared" si="184"/>
        <v/>
      </c>
      <c r="AD141" s="144" t="str">
        <f t="shared" si="185"/>
        <v/>
      </c>
      <c r="AE141" s="144" t="str">
        <f t="shared" si="186"/>
        <v/>
      </c>
      <c r="AF141" s="144" t="str">
        <f t="shared" si="187"/>
        <v/>
      </c>
      <c r="AG141" s="144" t="str">
        <f t="shared" si="188"/>
        <v/>
      </c>
      <c r="AH141" s="144" t="str">
        <f t="shared" si="189"/>
        <v/>
      </c>
      <c r="AI141" s="144" t="str">
        <f t="shared" si="190"/>
        <v/>
      </c>
      <c r="AJ141" s="144" t="str">
        <f t="shared" si="191"/>
        <v/>
      </c>
      <c r="AK141" s="145"/>
      <c r="AL141" s="141"/>
      <c r="AM141" s="143"/>
      <c r="AN141" s="143"/>
      <c r="AO141" s="143"/>
      <c r="AP141" s="143"/>
      <c r="AQ141" s="156"/>
      <c r="AR141" s="145"/>
      <c r="AS141" s="157"/>
      <c r="AT141" s="160"/>
      <c r="AU141" s="117" t="str">
        <f t="shared" si="192"/>
        <v/>
      </c>
      <c r="AV141" s="117" t="str">
        <f t="shared" si="193"/>
        <v/>
      </c>
      <c r="AW141" s="117" t="str">
        <f t="shared" si="194"/>
        <v/>
      </c>
      <c r="AX141" s="117" t="str">
        <f t="shared" si="195"/>
        <v/>
      </c>
      <c r="AY141" s="117" t="str">
        <f t="shared" si="196"/>
        <v/>
      </c>
      <c r="AZ141" s="117" t="str">
        <f t="shared" si="197"/>
        <v/>
      </c>
      <c r="BA141" s="117" t="str">
        <f t="shared" si="198"/>
        <v/>
      </c>
      <c r="BB141" s="117" t="str">
        <f t="shared" si="199"/>
        <v/>
      </c>
      <c r="BC141" s="117" t="str">
        <f t="shared" si="200"/>
        <v/>
      </c>
      <c r="BD141" s="117" t="str">
        <f t="shared" si="201"/>
        <v/>
      </c>
      <c r="BE141" s="117" t="str">
        <f t="shared" si="202"/>
        <v/>
      </c>
      <c r="BF141" s="117" t="str">
        <f t="shared" si="203"/>
        <v/>
      </c>
      <c r="BG141" s="117" t="str">
        <f t="shared" si="204"/>
        <v/>
      </c>
      <c r="BH141" s="117" t="str">
        <f t="shared" si="205"/>
        <v/>
      </c>
      <c r="BI141" s="116" t="str">
        <f t="shared" si="206"/>
        <v/>
      </c>
      <c r="BJ141" s="116" t="str">
        <f t="shared" si="207"/>
        <v/>
      </c>
      <c r="BK141" s="116" t="str">
        <f t="shared" si="208"/>
        <v/>
      </c>
      <c r="BL141" s="116" t="str">
        <f t="shared" si="209"/>
        <v/>
      </c>
      <c r="BM141" s="116"/>
      <c r="BN141" s="116"/>
      <c r="BO141" s="116"/>
      <c r="BP141" s="116"/>
    </row>
    <row r="142" spans="1:68" customFormat="1" ht="16.5">
      <c r="A142" s="151"/>
      <c r="B142" s="134"/>
      <c r="C142" s="152" t="str">
        <f>IF(B142&lt;&gt;"",VLOOKUP(B142,附表五!$B$2:$C$1024,2,0),"")</f>
        <v/>
      </c>
      <c r="D142" s="153"/>
      <c r="E142" s="134"/>
      <c r="F142" s="154" t="str">
        <f>IF(E142&lt;&gt;"",VLOOKUP(E142,附表六!$B$2:$C$325,2,0),"")</f>
        <v/>
      </c>
      <c r="G142" s="155"/>
      <c r="H142" s="134"/>
      <c r="I142" s="139" t="str">
        <f>IF(H142&lt;&gt;"",VLOOKUP(H142,附表七!$B:$C,2,0),"")</f>
        <v/>
      </c>
      <c r="J142" s="145"/>
      <c r="K142" s="141"/>
      <c r="L142" s="142" t="str">
        <f t="shared" si="168"/>
        <v/>
      </c>
      <c r="M142" s="142" t="str">
        <f t="shared" si="169"/>
        <v/>
      </c>
      <c r="N142" s="142" t="str">
        <f t="shared" si="170"/>
        <v/>
      </c>
      <c r="O142" s="142" t="str">
        <f t="shared" si="171"/>
        <v/>
      </c>
      <c r="P142" s="143"/>
      <c r="Q142" s="144" t="str">
        <f t="shared" si="172"/>
        <v/>
      </c>
      <c r="R142" s="144" t="str">
        <f t="shared" si="173"/>
        <v/>
      </c>
      <c r="S142" s="144" t="str">
        <f t="shared" si="174"/>
        <v/>
      </c>
      <c r="T142" s="144" t="str">
        <f t="shared" si="175"/>
        <v/>
      </c>
      <c r="U142" s="144" t="str">
        <f t="shared" si="176"/>
        <v/>
      </c>
      <c r="V142" s="144" t="str">
        <f t="shared" si="177"/>
        <v/>
      </c>
      <c r="W142" s="144" t="str">
        <f t="shared" si="178"/>
        <v/>
      </c>
      <c r="X142" s="144" t="str">
        <f t="shared" si="179"/>
        <v/>
      </c>
      <c r="Y142" s="144" t="str">
        <f t="shared" si="180"/>
        <v/>
      </c>
      <c r="Z142" s="144" t="str">
        <f t="shared" si="181"/>
        <v/>
      </c>
      <c r="AA142" s="144" t="str">
        <f t="shared" si="182"/>
        <v/>
      </c>
      <c r="AB142" s="144" t="str">
        <f t="shared" si="183"/>
        <v/>
      </c>
      <c r="AC142" s="144" t="str">
        <f t="shared" si="184"/>
        <v/>
      </c>
      <c r="AD142" s="144" t="str">
        <f t="shared" si="185"/>
        <v/>
      </c>
      <c r="AE142" s="144" t="str">
        <f t="shared" si="186"/>
        <v/>
      </c>
      <c r="AF142" s="144" t="str">
        <f t="shared" si="187"/>
        <v/>
      </c>
      <c r="AG142" s="144" t="str">
        <f t="shared" si="188"/>
        <v/>
      </c>
      <c r="AH142" s="144" t="str">
        <f t="shared" si="189"/>
        <v/>
      </c>
      <c r="AI142" s="144" t="str">
        <f t="shared" si="190"/>
        <v/>
      </c>
      <c r="AJ142" s="144" t="str">
        <f t="shared" si="191"/>
        <v/>
      </c>
      <c r="AK142" s="145"/>
      <c r="AL142" s="141"/>
      <c r="AM142" s="143"/>
      <c r="AN142" s="143"/>
      <c r="AO142" s="143"/>
      <c r="AP142" s="143"/>
      <c r="AQ142" s="156"/>
      <c r="AR142" s="145"/>
      <c r="AS142" s="157"/>
      <c r="AT142" s="160"/>
      <c r="AU142" s="117" t="str">
        <f t="shared" si="192"/>
        <v/>
      </c>
      <c r="AV142" s="117" t="str">
        <f t="shared" si="193"/>
        <v/>
      </c>
      <c r="AW142" s="117" t="str">
        <f t="shared" si="194"/>
        <v/>
      </c>
      <c r="AX142" s="117" t="str">
        <f t="shared" si="195"/>
        <v/>
      </c>
      <c r="AY142" s="117" t="str">
        <f t="shared" si="196"/>
        <v/>
      </c>
      <c r="AZ142" s="117" t="str">
        <f t="shared" si="197"/>
        <v/>
      </c>
      <c r="BA142" s="117" t="str">
        <f t="shared" si="198"/>
        <v/>
      </c>
      <c r="BB142" s="117" t="str">
        <f t="shared" si="199"/>
        <v/>
      </c>
      <c r="BC142" s="117" t="str">
        <f t="shared" si="200"/>
        <v/>
      </c>
      <c r="BD142" s="117" t="str">
        <f t="shared" si="201"/>
        <v/>
      </c>
      <c r="BE142" s="117" t="str">
        <f t="shared" si="202"/>
        <v/>
      </c>
      <c r="BF142" s="117" t="str">
        <f t="shared" si="203"/>
        <v/>
      </c>
      <c r="BG142" s="117" t="str">
        <f t="shared" si="204"/>
        <v/>
      </c>
      <c r="BH142" s="117" t="str">
        <f t="shared" si="205"/>
        <v/>
      </c>
      <c r="BI142" s="116" t="str">
        <f t="shared" si="206"/>
        <v/>
      </c>
      <c r="BJ142" s="116" t="str">
        <f t="shared" si="207"/>
        <v/>
      </c>
      <c r="BK142" s="116" t="str">
        <f t="shared" si="208"/>
        <v/>
      </c>
      <c r="BL142" s="116" t="str">
        <f t="shared" si="209"/>
        <v/>
      </c>
      <c r="BM142" s="116"/>
      <c r="BN142" s="116"/>
      <c r="BO142" s="116"/>
      <c r="BP142" s="116"/>
    </row>
    <row r="143" spans="1:68" customFormat="1" ht="16.5">
      <c r="A143" s="151"/>
      <c r="B143" s="134"/>
      <c r="C143" s="152" t="str">
        <f>IF(B143&lt;&gt;"",VLOOKUP(B143,附表五!$B$2:$C$1024,2,0),"")</f>
        <v/>
      </c>
      <c r="D143" s="153"/>
      <c r="E143" s="134"/>
      <c r="F143" s="154" t="str">
        <f>IF(E143&lt;&gt;"",VLOOKUP(E143,附表六!$B$2:$C$325,2,0),"")</f>
        <v/>
      </c>
      <c r="G143" s="155"/>
      <c r="H143" s="134"/>
      <c r="I143" s="139" t="str">
        <f>IF(H143&lt;&gt;"",VLOOKUP(H143,附表七!$B:$C,2,0),"")</f>
        <v/>
      </c>
      <c r="J143" s="145"/>
      <c r="K143" s="141"/>
      <c r="L143" s="142" t="str">
        <f t="shared" si="168"/>
        <v/>
      </c>
      <c r="M143" s="142" t="str">
        <f t="shared" si="169"/>
        <v/>
      </c>
      <c r="N143" s="142" t="str">
        <f t="shared" si="170"/>
        <v/>
      </c>
      <c r="O143" s="142" t="str">
        <f t="shared" si="171"/>
        <v/>
      </c>
      <c r="P143" s="143"/>
      <c r="Q143" s="144" t="str">
        <f t="shared" si="172"/>
        <v/>
      </c>
      <c r="R143" s="144" t="str">
        <f t="shared" si="173"/>
        <v/>
      </c>
      <c r="S143" s="144" t="str">
        <f t="shared" si="174"/>
        <v/>
      </c>
      <c r="T143" s="144" t="str">
        <f t="shared" si="175"/>
        <v/>
      </c>
      <c r="U143" s="144" t="str">
        <f t="shared" si="176"/>
        <v/>
      </c>
      <c r="V143" s="144" t="str">
        <f t="shared" si="177"/>
        <v/>
      </c>
      <c r="W143" s="144" t="str">
        <f t="shared" si="178"/>
        <v/>
      </c>
      <c r="X143" s="144" t="str">
        <f t="shared" si="179"/>
        <v/>
      </c>
      <c r="Y143" s="144" t="str">
        <f t="shared" si="180"/>
        <v/>
      </c>
      <c r="Z143" s="144" t="str">
        <f t="shared" si="181"/>
        <v/>
      </c>
      <c r="AA143" s="144" t="str">
        <f t="shared" si="182"/>
        <v/>
      </c>
      <c r="AB143" s="144" t="str">
        <f t="shared" si="183"/>
        <v/>
      </c>
      <c r="AC143" s="144" t="str">
        <f t="shared" si="184"/>
        <v/>
      </c>
      <c r="AD143" s="144" t="str">
        <f t="shared" si="185"/>
        <v/>
      </c>
      <c r="AE143" s="144" t="str">
        <f t="shared" si="186"/>
        <v/>
      </c>
      <c r="AF143" s="144" t="str">
        <f t="shared" si="187"/>
        <v/>
      </c>
      <c r="AG143" s="144" t="str">
        <f t="shared" si="188"/>
        <v/>
      </c>
      <c r="AH143" s="144" t="str">
        <f t="shared" si="189"/>
        <v/>
      </c>
      <c r="AI143" s="144" t="str">
        <f t="shared" si="190"/>
        <v/>
      </c>
      <c r="AJ143" s="144" t="str">
        <f t="shared" si="191"/>
        <v/>
      </c>
      <c r="AK143" s="145"/>
      <c r="AL143" s="141"/>
      <c r="AM143" s="143"/>
      <c r="AN143" s="143"/>
      <c r="AO143" s="143"/>
      <c r="AP143" s="143"/>
      <c r="AQ143" s="156"/>
      <c r="AR143" s="145"/>
      <c r="AS143" s="157"/>
      <c r="AT143" s="160"/>
      <c r="AU143" s="117" t="str">
        <f t="shared" si="192"/>
        <v/>
      </c>
      <c r="AV143" s="117" t="str">
        <f t="shared" si="193"/>
        <v/>
      </c>
      <c r="AW143" s="117" t="str">
        <f t="shared" si="194"/>
        <v/>
      </c>
      <c r="AX143" s="117" t="str">
        <f t="shared" si="195"/>
        <v/>
      </c>
      <c r="AY143" s="117" t="str">
        <f t="shared" si="196"/>
        <v/>
      </c>
      <c r="AZ143" s="117" t="str">
        <f t="shared" si="197"/>
        <v/>
      </c>
      <c r="BA143" s="117" t="str">
        <f t="shared" si="198"/>
        <v/>
      </c>
      <c r="BB143" s="117" t="str">
        <f t="shared" si="199"/>
        <v/>
      </c>
      <c r="BC143" s="117" t="str">
        <f t="shared" si="200"/>
        <v/>
      </c>
      <c r="BD143" s="117" t="str">
        <f t="shared" si="201"/>
        <v/>
      </c>
      <c r="BE143" s="117" t="str">
        <f t="shared" si="202"/>
        <v/>
      </c>
      <c r="BF143" s="117" t="str">
        <f t="shared" si="203"/>
        <v/>
      </c>
      <c r="BG143" s="117" t="str">
        <f t="shared" si="204"/>
        <v/>
      </c>
      <c r="BH143" s="117" t="str">
        <f t="shared" si="205"/>
        <v/>
      </c>
      <c r="BI143" s="116" t="str">
        <f t="shared" si="206"/>
        <v/>
      </c>
      <c r="BJ143" s="116" t="str">
        <f t="shared" si="207"/>
        <v/>
      </c>
      <c r="BK143" s="116" t="str">
        <f t="shared" si="208"/>
        <v/>
      </c>
      <c r="BL143" s="116" t="str">
        <f t="shared" si="209"/>
        <v/>
      </c>
      <c r="BM143" s="116"/>
      <c r="BN143" s="116"/>
      <c r="BO143" s="116"/>
      <c r="BP143" s="116"/>
    </row>
    <row r="144" spans="1:68" customFormat="1" ht="16.5">
      <c r="A144" s="151"/>
      <c r="B144" s="134"/>
      <c r="C144" s="152" t="str">
        <f>IF(B144&lt;&gt;"",VLOOKUP(B144,附表五!$B$2:$C$1024,2,0),"")</f>
        <v/>
      </c>
      <c r="D144" s="153"/>
      <c r="E144" s="134"/>
      <c r="F144" s="154" t="str">
        <f>IF(E144&lt;&gt;"",VLOOKUP(E144,附表六!$B$2:$C$325,2,0),"")</f>
        <v/>
      </c>
      <c r="G144" s="155"/>
      <c r="H144" s="134"/>
      <c r="I144" s="139" t="str">
        <f>IF(H144&lt;&gt;"",VLOOKUP(H144,附表七!$B:$C,2,0),"")</f>
        <v/>
      </c>
      <c r="J144" s="145"/>
      <c r="K144" s="141"/>
      <c r="L144" s="142" t="str">
        <f t="shared" si="168"/>
        <v/>
      </c>
      <c r="M144" s="142" t="str">
        <f t="shared" si="169"/>
        <v/>
      </c>
      <c r="N144" s="142" t="str">
        <f t="shared" si="170"/>
        <v/>
      </c>
      <c r="O144" s="142" t="str">
        <f t="shared" si="171"/>
        <v/>
      </c>
      <c r="P144" s="143"/>
      <c r="Q144" s="144" t="str">
        <f t="shared" si="172"/>
        <v/>
      </c>
      <c r="R144" s="144" t="str">
        <f t="shared" si="173"/>
        <v/>
      </c>
      <c r="S144" s="144" t="str">
        <f t="shared" si="174"/>
        <v/>
      </c>
      <c r="T144" s="144" t="str">
        <f t="shared" si="175"/>
        <v/>
      </c>
      <c r="U144" s="144" t="str">
        <f t="shared" si="176"/>
        <v/>
      </c>
      <c r="V144" s="144" t="str">
        <f t="shared" si="177"/>
        <v/>
      </c>
      <c r="W144" s="144" t="str">
        <f t="shared" si="178"/>
        <v/>
      </c>
      <c r="X144" s="144" t="str">
        <f t="shared" si="179"/>
        <v/>
      </c>
      <c r="Y144" s="144" t="str">
        <f t="shared" si="180"/>
        <v/>
      </c>
      <c r="Z144" s="144" t="str">
        <f t="shared" si="181"/>
        <v/>
      </c>
      <c r="AA144" s="144" t="str">
        <f t="shared" si="182"/>
        <v/>
      </c>
      <c r="AB144" s="144" t="str">
        <f t="shared" si="183"/>
        <v/>
      </c>
      <c r="AC144" s="144" t="str">
        <f t="shared" si="184"/>
        <v/>
      </c>
      <c r="AD144" s="144" t="str">
        <f t="shared" si="185"/>
        <v/>
      </c>
      <c r="AE144" s="144" t="str">
        <f t="shared" si="186"/>
        <v/>
      </c>
      <c r="AF144" s="144" t="str">
        <f t="shared" si="187"/>
        <v/>
      </c>
      <c r="AG144" s="144" t="str">
        <f t="shared" si="188"/>
        <v/>
      </c>
      <c r="AH144" s="144" t="str">
        <f t="shared" si="189"/>
        <v/>
      </c>
      <c r="AI144" s="144" t="str">
        <f t="shared" si="190"/>
        <v/>
      </c>
      <c r="AJ144" s="144" t="str">
        <f t="shared" si="191"/>
        <v/>
      </c>
      <c r="AK144" s="145"/>
      <c r="AL144" s="141"/>
      <c r="AM144" s="143"/>
      <c r="AN144" s="143"/>
      <c r="AO144" s="143"/>
      <c r="AP144" s="143"/>
      <c r="AQ144" s="156"/>
      <c r="AR144" s="145"/>
      <c r="AS144" s="157"/>
      <c r="AT144" s="160"/>
      <c r="AU144" s="117" t="str">
        <f t="shared" si="192"/>
        <v/>
      </c>
      <c r="AV144" s="117" t="str">
        <f t="shared" si="193"/>
        <v/>
      </c>
      <c r="AW144" s="117" t="str">
        <f t="shared" si="194"/>
        <v/>
      </c>
      <c r="AX144" s="117" t="str">
        <f t="shared" si="195"/>
        <v/>
      </c>
      <c r="AY144" s="117" t="str">
        <f t="shared" si="196"/>
        <v/>
      </c>
      <c r="AZ144" s="117" t="str">
        <f t="shared" si="197"/>
        <v/>
      </c>
      <c r="BA144" s="117" t="str">
        <f t="shared" si="198"/>
        <v/>
      </c>
      <c r="BB144" s="117" t="str">
        <f t="shared" si="199"/>
        <v/>
      </c>
      <c r="BC144" s="117" t="str">
        <f t="shared" si="200"/>
        <v/>
      </c>
      <c r="BD144" s="117" t="str">
        <f t="shared" si="201"/>
        <v/>
      </c>
      <c r="BE144" s="117" t="str">
        <f t="shared" si="202"/>
        <v/>
      </c>
      <c r="BF144" s="117" t="str">
        <f t="shared" si="203"/>
        <v/>
      </c>
      <c r="BG144" s="117" t="str">
        <f t="shared" si="204"/>
        <v/>
      </c>
      <c r="BH144" s="117" t="str">
        <f t="shared" si="205"/>
        <v/>
      </c>
      <c r="BI144" s="116" t="str">
        <f t="shared" si="206"/>
        <v/>
      </c>
      <c r="BJ144" s="116" t="str">
        <f t="shared" si="207"/>
        <v/>
      </c>
      <c r="BK144" s="116" t="str">
        <f t="shared" si="208"/>
        <v/>
      </c>
      <c r="BL144" s="116" t="str">
        <f t="shared" si="209"/>
        <v/>
      </c>
      <c r="BM144" s="116"/>
      <c r="BN144" s="116"/>
      <c r="BO144" s="116"/>
      <c r="BP144" s="116"/>
    </row>
    <row r="145" spans="1:68" customFormat="1" ht="16.5">
      <c r="A145" s="151"/>
      <c r="B145" s="134"/>
      <c r="C145" s="152" t="str">
        <f>IF(B145&lt;&gt;"",VLOOKUP(B145,附表五!$B$2:$C$1024,2,0),"")</f>
        <v/>
      </c>
      <c r="D145" s="153"/>
      <c r="E145" s="134"/>
      <c r="F145" s="154" t="str">
        <f>IF(E145&lt;&gt;"",VLOOKUP(E145,附表六!$B$2:$C$325,2,0),"")</f>
        <v/>
      </c>
      <c r="G145" s="155"/>
      <c r="H145" s="134"/>
      <c r="I145" s="139" t="str">
        <f>IF(H145&lt;&gt;"",VLOOKUP(H145,附表七!$B:$C,2,0),"")</f>
        <v/>
      </c>
      <c r="J145" s="145"/>
      <c r="K145" s="141"/>
      <c r="L145" s="142" t="str">
        <f t="shared" si="168"/>
        <v/>
      </c>
      <c r="M145" s="142" t="str">
        <f t="shared" si="169"/>
        <v/>
      </c>
      <c r="N145" s="142" t="str">
        <f t="shared" si="170"/>
        <v/>
      </c>
      <c r="O145" s="142" t="str">
        <f t="shared" si="171"/>
        <v/>
      </c>
      <c r="P145" s="143"/>
      <c r="Q145" s="144" t="str">
        <f t="shared" si="172"/>
        <v/>
      </c>
      <c r="R145" s="144" t="str">
        <f t="shared" si="173"/>
        <v/>
      </c>
      <c r="S145" s="144" t="str">
        <f t="shared" si="174"/>
        <v/>
      </c>
      <c r="T145" s="144" t="str">
        <f t="shared" si="175"/>
        <v/>
      </c>
      <c r="U145" s="144" t="str">
        <f t="shared" si="176"/>
        <v/>
      </c>
      <c r="V145" s="144" t="str">
        <f t="shared" si="177"/>
        <v/>
      </c>
      <c r="W145" s="144" t="str">
        <f t="shared" si="178"/>
        <v/>
      </c>
      <c r="X145" s="144" t="str">
        <f t="shared" si="179"/>
        <v/>
      </c>
      <c r="Y145" s="144" t="str">
        <f t="shared" si="180"/>
        <v/>
      </c>
      <c r="Z145" s="144" t="str">
        <f t="shared" si="181"/>
        <v/>
      </c>
      <c r="AA145" s="144" t="str">
        <f t="shared" si="182"/>
        <v/>
      </c>
      <c r="AB145" s="144" t="str">
        <f t="shared" si="183"/>
        <v/>
      </c>
      <c r="AC145" s="144" t="str">
        <f t="shared" si="184"/>
        <v/>
      </c>
      <c r="AD145" s="144" t="str">
        <f t="shared" si="185"/>
        <v/>
      </c>
      <c r="AE145" s="144" t="str">
        <f t="shared" si="186"/>
        <v/>
      </c>
      <c r="AF145" s="144" t="str">
        <f t="shared" si="187"/>
        <v/>
      </c>
      <c r="AG145" s="144" t="str">
        <f t="shared" si="188"/>
        <v/>
      </c>
      <c r="AH145" s="144" t="str">
        <f t="shared" si="189"/>
        <v/>
      </c>
      <c r="AI145" s="144" t="str">
        <f t="shared" si="190"/>
        <v/>
      </c>
      <c r="AJ145" s="144" t="str">
        <f t="shared" si="191"/>
        <v/>
      </c>
      <c r="AK145" s="145"/>
      <c r="AL145" s="141"/>
      <c r="AM145" s="143"/>
      <c r="AN145" s="143"/>
      <c r="AO145" s="143"/>
      <c r="AP145" s="143"/>
      <c r="AQ145" s="156"/>
      <c r="AR145" s="145"/>
      <c r="AS145" s="157"/>
      <c r="AT145" s="160"/>
      <c r="AU145" s="117" t="str">
        <f t="shared" si="192"/>
        <v/>
      </c>
      <c r="AV145" s="117" t="str">
        <f t="shared" si="193"/>
        <v/>
      </c>
      <c r="AW145" s="117" t="str">
        <f t="shared" si="194"/>
        <v/>
      </c>
      <c r="AX145" s="117" t="str">
        <f t="shared" si="195"/>
        <v/>
      </c>
      <c r="AY145" s="117" t="str">
        <f t="shared" si="196"/>
        <v/>
      </c>
      <c r="AZ145" s="117" t="str">
        <f t="shared" si="197"/>
        <v/>
      </c>
      <c r="BA145" s="117" t="str">
        <f t="shared" si="198"/>
        <v/>
      </c>
      <c r="BB145" s="117" t="str">
        <f t="shared" si="199"/>
        <v/>
      </c>
      <c r="BC145" s="117" t="str">
        <f t="shared" si="200"/>
        <v/>
      </c>
      <c r="BD145" s="117" t="str">
        <f t="shared" si="201"/>
        <v/>
      </c>
      <c r="BE145" s="117" t="str">
        <f t="shared" si="202"/>
        <v/>
      </c>
      <c r="BF145" s="117" t="str">
        <f t="shared" si="203"/>
        <v/>
      </c>
      <c r="BG145" s="117" t="str">
        <f t="shared" si="204"/>
        <v/>
      </c>
      <c r="BH145" s="117" t="str">
        <f t="shared" si="205"/>
        <v/>
      </c>
      <c r="BI145" s="116" t="str">
        <f t="shared" si="206"/>
        <v/>
      </c>
      <c r="BJ145" s="116" t="str">
        <f t="shared" si="207"/>
        <v/>
      </c>
      <c r="BK145" s="116" t="str">
        <f t="shared" si="208"/>
        <v/>
      </c>
      <c r="BL145" s="116" t="str">
        <f t="shared" si="209"/>
        <v/>
      </c>
      <c r="BM145" s="116"/>
      <c r="BN145" s="116"/>
      <c r="BO145" s="116"/>
      <c r="BP145" s="116"/>
    </row>
    <row r="146" spans="1:68" customFormat="1" ht="16.5">
      <c r="A146" s="151"/>
      <c r="B146" s="134"/>
      <c r="C146" s="152" t="str">
        <f>IF(B146&lt;&gt;"",VLOOKUP(B146,附表五!$B$2:$C$1024,2,0),"")</f>
        <v/>
      </c>
      <c r="D146" s="153"/>
      <c r="E146" s="134"/>
      <c r="F146" s="154" t="str">
        <f>IF(E146&lt;&gt;"",VLOOKUP(E146,附表六!$B$2:$C$325,2,0),"")</f>
        <v/>
      </c>
      <c r="G146" s="155"/>
      <c r="H146" s="134"/>
      <c r="I146" s="139" t="str">
        <f>IF(H146&lt;&gt;"",VLOOKUP(H146,附表七!$B:$C,2,0),"")</f>
        <v/>
      </c>
      <c r="J146" s="145"/>
      <c r="K146" s="141"/>
      <c r="L146" s="142" t="str">
        <f t="shared" si="168"/>
        <v/>
      </c>
      <c r="M146" s="142" t="str">
        <f t="shared" si="169"/>
        <v/>
      </c>
      <c r="N146" s="142" t="str">
        <f t="shared" si="170"/>
        <v/>
      </c>
      <c r="O146" s="142" t="str">
        <f t="shared" si="171"/>
        <v/>
      </c>
      <c r="P146" s="143"/>
      <c r="Q146" s="144" t="str">
        <f t="shared" si="172"/>
        <v/>
      </c>
      <c r="R146" s="144" t="str">
        <f t="shared" si="173"/>
        <v/>
      </c>
      <c r="S146" s="144" t="str">
        <f t="shared" si="174"/>
        <v/>
      </c>
      <c r="T146" s="144" t="str">
        <f t="shared" si="175"/>
        <v/>
      </c>
      <c r="U146" s="144" t="str">
        <f t="shared" si="176"/>
        <v/>
      </c>
      <c r="V146" s="144" t="str">
        <f t="shared" si="177"/>
        <v/>
      </c>
      <c r="W146" s="144" t="str">
        <f t="shared" si="178"/>
        <v/>
      </c>
      <c r="X146" s="144" t="str">
        <f t="shared" si="179"/>
        <v/>
      </c>
      <c r="Y146" s="144" t="str">
        <f t="shared" si="180"/>
        <v/>
      </c>
      <c r="Z146" s="144" t="str">
        <f t="shared" si="181"/>
        <v/>
      </c>
      <c r="AA146" s="144" t="str">
        <f t="shared" si="182"/>
        <v/>
      </c>
      <c r="AB146" s="144" t="str">
        <f t="shared" si="183"/>
        <v/>
      </c>
      <c r="AC146" s="144" t="str">
        <f t="shared" si="184"/>
        <v/>
      </c>
      <c r="AD146" s="144" t="str">
        <f t="shared" si="185"/>
        <v/>
      </c>
      <c r="AE146" s="144" t="str">
        <f t="shared" si="186"/>
        <v/>
      </c>
      <c r="AF146" s="144" t="str">
        <f t="shared" si="187"/>
        <v/>
      </c>
      <c r="AG146" s="144" t="str">
        <f t="shared" si="188"/>
        <v/>
      </c>
      <c r="AH146" s="144" t="str">
        <f t="shared" si="189"/>
        <v/>
      </c>
      <c r="AI146" s="144" t="str">
        <f t="shared" si="190"/>
        <v/>
      </c>
      <c r="AJ146" s="144" t="str">
        <f t="shared" si="191"/>
        <v/>
      </c>
      <c r="AK146" s="145"/>
      <c r="AL146" s="141"/>
      <c r="AM146" s="143"/>
      <c r="AN146" s="143"/>
      <c r="AO146" s="143"/>
      <c r="AP146" s="143"/>
      <c r="AQ146" s="156"/>
      <c r="AR146" s="145"/>
      <c r="AS146" s="157"/>
      <c r="AT146" s="160"/>
      <c r="AU146" s="117" t="str">
        <f t="shared" si="192"/>
        <v/>
      </c>
      <c r="AV146" s="117" t="str">
        <f t="shared" si="193"/>
        <v/>
      </c>
      <c r="AW146" s="117" t="str">
        <f t="shared" si="194"/>
        <v/>
      </c>
      <c r="AX146" s="117" t="str">
        <f t="shared" si="195"/>
        <v/>
      </c>
      <c r="AY146" s="117" t="str">
        <f t="shared" si="196"/>
        <v/>
      </c>
      <c r="AZ146" s="117" t="str">
        <f t="shared" si="197"/>
        <v/>
      </c>
      <c r="BA146" s="117" t="str">
        <f t="shared" si="198"/>
        <v/>
      </c>
      <c r="BB146" s="117" t="str">
        <f t="shared" si="199"/>
        <v/>
      </c>
      <c r="BC146" s="117" t="str">
        <f t="shared" si="200"/>
        <v/>
      </c>
      <c r="BD146" s="117" t="str">
        <f t="shared" si="201"/>
        <v/>
      </c>
      <c r="BE146" s="117" t="str">
        <f t="shared" si="202"/>
        <v/>
      </c>
      <c r="BF146" s="117" t="str">
        <f t="shared" si="203"/>
        <v/>
      </c>
      <c r="BG146" s="117" t="str">
        <f t="shared" si="204"/>
        <v/>
      </c>
      <c r="BH146" s="117" t="str">
        <f t="shared" si="205"/>
        <v/>
      </c>
      <c r="BI146" s="116" t="str">
        <f t="shared" si="206"/>
        <v/>
      </c>
      <c r="BJ146" s="116" t="str">
        <f t="shared" si="207"/>
        <v/>
      </c>
      <c r="BK146" s="116" t="str">
        <f t="shared" si="208"/>
        <v/>
      </c>
      <c r="BL146" s="116" t="str">
        <f t="shared" si="209"/>
        <v/>
      </c>
      <c r="BM146" s="116"/>
      <c r="BN146" s="116"/>
      <c r="BO146" s="116"/>
      <c r="BP146" s="116"/>
    </row>
    <row r="147" spans="1:68" customFormat="1" ht="16.5">
      <c r="A147" s="151"/>
      <c r="B147" s="134"/>
      <c r="C147" s="152" t="str">
        <f>IF(B147&lt;&gt;"",VLOOKUP(B147,附表五!$B$2:$C$1024,2,0),"")</f>
        <v/>
      </c>
      <c r="D147" s="153"/>
      <c r="E147" s="134"/>
      <c r="F147" s="154" t="str">
        <f>IF(E147&lt;&gt;"",VLOOKUP(E147,附表六!$B$2:$C$325,2,0),"")</f>
        <v/>
      </c>
      <c r="G147" s="155"/>
      <c r="H147" s="134"/>
      <c r="I147" s="139" t="str">
        <f>IF(H147&lt;&gt;"",VLOOKUP(H147,附表七!$B:$C,2,0),"")</f>
        <v/>
      </c>
      <c r="J147" s="145"/>
      <c r="K147" s="141"/>
      <c r="L147" s="142" t="str">
        <f t="shared" si="168"/>
        <v/>
      </c>
      <c r="M147" s="142" t="str">
        <f t="shared" si="169"/>
        <v/>
      </c>
      <c r="N147" s="142" t="str">
        <f t="shared" si="170"/>
        <v/>
      </c>
      <c r="O147" s="142" t="str">
        <f t="shared" si="171"/>
        <v/>
      </c>
      <c r="P147" s="143"/>
      <c r="Q147" s="144" t="str">
        <f t="shared" si="172"/>
        <v/>
      </c>
      <c r="R147" s="144" t="str">
        <f t="shared" si="173"/>
        <v/>
      </c>
      <c r="S147" s="144" t="str">
        <f t="shared" si="174"/>
        <v/>
      </c>
      <c r="T147" s="144" t="str">
        <f t="shared" si="175"/>
        <v/>
      </c>
      <c r="U147" s="144" t="str">
        <f t="shared" si="176"/>
        <v/>
      </c>
      <c r="V147" s="144" t="str">
        <f t="shared" si="177"/>
        <v/>
      </c>
      <c r="W147" s="144" t="str">
        <f t="shared" si="178"/>
        <v/>
      </c>
      <c r="X147" s="144" t="str">
        <f t="shared" si="179"/>
        <v/>
      </c>
      <c r="Y147" s="144" t="str">
        <f t="shared" si="180"/>
        <v/>
      </c>
      <c r="Z147" s="144" t="str">
        <f t="shared" si="181"/>
        <v/>
      </c>
      <c r="AA147" s="144" t="str">
        <f t="shared" si="182"/>
        <v/>
      </c>
      <c r="AB147" s="144" t="str">
        <f t="shared" si="183"/>
        <v/>
      </c>
      <c r="AC147" s="144" t="str">
        <f t="shared" si="184"/>
        <v/>
      </c>
      <c r="AD147" s="144" t="str">
        <f t="shared" si="185"/>
        <v/>
      </c>
      <c r="AE147" s="144" t="str">
        <f t="shared" si="186"/>
        <v/>
      </c>
      <c r="AF147" s="144" t="str">
        <f t="shared" si="187"/>
        <v/>
      </c>
      <c r="AG147" s="144" t="str">
        <f t="shared" si="188"/>
        <v/>
      </c>
      <c r="AH147" s="144" t="str">
        <f t="shared" si="189"/>
        <v/>
      </c>
      <c r="AI147" s="144" t="str">
        <f t="shared" si="190"/>
        <v/>
      </c>
      <c r="AJ147" s="144" t="str">
        <f t="shared" si="191"/>
        <v/>
      </c>
      <c r="AK147" s="145"/>
      <c r="AL147" s="141"/>
      <c r="AM147" s="143"/>
      <c r="AN147" s="143"/>
      <c r="AO147" s="143"/>
      <c r="AP147" s="143"/>
      <c r="AQ147" s="156"/>
      <c r="AR147" s="145"/>
      <c r="AS147" s="157"/>
      <c r="AT147" s="160"/>
      <c r="AU147" s="117" t="str">
        <f t="shared" si="192"/>
        <v/>
      </c>
      <c r="AV147" s="117" t="str">
        <f t="shared" si="193"/>
        <v/>
      </c>
      <c r="AW147" s="117" t="str">
        <f t="shared" si="194"/>
        <v/>
      </c>
      <c r="AX147" s="117" t="str">
        <f t="shared" si="195"/>
        <v/>
      </c>
      <c r="AY147" s="117" t="str">
        <f t="shared" si="196"/>
        <v/>
      </c>
      <c r="AZ147" s="117" t="str">
        <f t="shared" si="197"/>
        <v/>
      </c>
      <c r="BA147" s="117" t="str">
        <f t="shared" si="198"/>
        <v/>
      </c>
      <c r="BB147" s="117" t="str">
        <f t="shared" si="199"/>
        <v/>
      </c>
      <c r="BC147" s="117" t="str">
        <f t="shared" si="200"/>
        <v/>
      </c>
      <c r="BD147" s="117" t="str">
        <f t="shared" si="201"/>
        <v/>
      </c>
      <c r="BE147" s="117" t="str">
        <f t="shared" si="202"/>
        <v/>
      </c>
      <c r="BF147" s="117" t="str">
        <f t="shared" si="203"/>
        <v/>
      </c>
      <c r="BG147" s="117" t="str">
        <f t="shared" si="204"/>
        <v/>
      </c>
      <c r="BH147" s="117" t="str">
        <f t="shared" si="205"/>
        <v/>
      </c>
      <c r="BI147" s="116" t="str">
        <f t="shared" si="206"/>
        <v/>
      </c>
      <c r="BJ147" s="116" t="str">
        <f t="shared" si="207"/>
        <v/>
      </c>
      <c r="BK147" s="116" t="str">
        <f t="shared" si="208"/>
        <v/>
      </c>
      <c r="BL147" s="116" t="str">
        <f t="shared" si="209"/>
        <v/>
      </c>
      <c r="BM147" s="116"/>
      <c r="BN147" s="116"/>
      <c r="BO147" s="116"/>
      <c r="BP147" s="116"/>
    </row>
    <row r="148" spans="1:68" customFormat="1" ht="16.5">
      <c r="A148" s="151"/>
      <c r="B148" s="134"/>
      <c r="C148" s="152" t="str">
        <f>IF(B148&lt;&gt;"",VLOOKUP(B148,附表五!$B$2:$C$1024,2,0),"")</f>
        <v/>
      </c>
      <c r="D148" s="153"/>
      <c r="E148" s="134"/>
      <c r="F148" s="154" t="str">
        <f>IF(E148&lt;&gt;"",VLOOKUP(E148,附表六!$B$2:$C$325,2,0),"")</f>
        <v/>
      </c>
      <c r="G148" s="155"/>
      <c r="H148" s="134"/>
      <c r="I148" s="139" t="str">
        <f>IF(H148&lt;&gt;"",VLOOKUP(H148,附表七!$B:$C,2,0),"")</f>
        <v/>
      </c>
      <c r="J148" s="145"/>
      <c r="K148" s="141"/>
      <c r="L148" s="142" t="str">
        <f t="shared" si="168"/>
        <v/>
      </c>
      <c r="M148" s="142" t="str">
        <f t="shared" si="169"/>
        <v/>
      </c>
      <c r="N148" s="142" t="str">
        <f t="shared" si="170"/>
        <v/>
      </c>
      <c r="O148" s="142" t="str">
        <f t="shared" si="171"/>
        <v/>
      </c>
      <c r="P148" s="143"/>
      <c r="Q148" s="144" t="str">
        <f t="shared" si="172"/>
        <v/>
      </c>
      <c r="R148" s="144" t="str">
        <f t="shared" si="173"/>
        <v/>
      </c>
      <c r="S148" s="144" t="str">
        <f t="shared" si="174"/>
        <v/>
      </c>
      <c r="T148" s="144" t="str">
        <f t="shared" si="175"/>
        <v/>
      </c>
      <c r="U148" s="144" t="str">
        <f t="shared" si="176"/>
        <v/>
      </c>
      <c r="V148" s="144" t="str">
        <f t="shared" si="177"/>
        <v/>
      </c>
      <c r="W148" s="144" t="str">
        <f t="shared" si="178"/>
        <v/>
      </c>
      <c r="X148" s="144" t="str">
        <f t="shared" si="179"/>
        <v/>
      </c>
      <c r="Y148" s="144" t="str">
        <f t="shared" si="180"/>
        <v/>
      </c>
      <c r="Z148" s="144" t="str">
        <f t="shared" si="181"/>
        <v/>
      </c>
      <c r="AA148" s="144" t="str">
        <f t="shared" si="182"/>
        <v/>
      </c>
      <c r="AB148" s="144" t="str">
        <f t="shared" si="183"/>
        <v/>
      </c>
      <c r="AC148" s="144" t="str">
        <f t="shared" si="184"/>
        <v/>
      </c>
      <c r="AD148" s="144" t="str">
        <f t="shared" si="185"/>
        <v/>
      </c>
      <c r="AE148" s="144" t="str">
        <f t="shared" si="186"/>
        <v/>
      </c>
      <c r="AF148" s="144" t="str">
        <f t="shared" si="187"/>
        <v/>
      </c>
      <c r="AG148" s="144" t="str">
        <f t="shared" si="188"/>
        <v/>
      </c>
      <c r="AH148" s="144" t="str">
        <f t="shared" si="189"/>
        <v/>
      </c>
      <c r="AI148" s="144" t="str">
        <f t="shared" si="190"/>
        <v/>
      </c>
      <c r="AJ148" s="144" t="str">
        <f t="shared" si="191"/>
        <v/>
      </c>
      <c r="AK148" s="145"/>
      <c r="AL148" s="141"/>
      <c r="AM148" s="143"/>
      <c r="AN148" s="143"/>
      <c r="AO148" s="143"/>
      <c r="AP148" s="143"/>
      <c r="AQ148" s="156"/>
      <c r="AR148" s="145"/>
      <c r="AS148" s="157"/>
      <c r="AT148" s="160"/>
      <c r="AU148" s="117" t="str">
        <f t="shared" si="192"/>
        <v/>
      </c>
      <c r="AV148" s="117" t="str">
        <f t="shared" si="193"/>
        <v/>
      </c>
      <c r="AW148" s="117" t="str">
        <f t="shared" si="194"/>
        <v/>
      </c>
      <c r="AX148" s="117" t="str">
        <f t="shared" si="195"/>
        <v/>
      </c>
      <c r="AY148" s="117" t="str">
        <f t="shared" si="196"/>
        <v/>
      </c>
      <c r="AZ148" s="117" t="str">
        <f t="shared" si="197"/>
        <v/>
      </c>
      <c r="BA148" s="117" t="str">
        <f t="shared" si="198"/>
        <v/>
      </c>
      <c r="BB148" s="117" t="str">
        <f t="shared" si="199"/>
        <v/>
      </c>
      <c r="BC148" s="117" t="str">
        <f t="shared" si="200"/>
        <v/>
      </c>
      <c r="BD148" s="117" t="str">
        <f t="shared" si="201"/>
        <v/>
      </c>
      <c r="BE148" s="117" t="str">
        <f t="shared" si="202"/>
        <v/>
      </c>
      <c r="BF148" s="117" t="str">
        <f t="shared" si="203"/>
        <v/>
      </c>
      <c r="BG148" s="117" t="str">
        <f t="shared" si="204"/>
        <v/>
      </c>
      <c r="BH148" s="117" t="str">
        <f t="shared" si="205"/>
        <v/>
      </c>
      <c r="BI148" s="116" t="str">
        <f t="shared" si="206"/>
        <v/>
      </c>
      <c r="BJ148" s="116" t="str">
        <f t="shared" si="207"/>
        <v/>
      </c>
      <c r="BK148" s="116" t="str">
        <f t="shared" si="208"/>
        <v/>
      </c>
      <c r="BL148" s="116" t="str">
        <f t="shared" si="209"/>
        <v/>
      </c>
      <c r="BM148" s="116"/>
      <c r="BN148" s="116"/>
      <c r="BO148" s="116"/>
      <c r="BP148" s="116"/>
    </row>
    <row r="149" spans="1:68" customFormat="1" ht="16.5">
      <c r="A149" s="151"/>
      <c r="B149" s="134"/>
      <c r="C149" s="152" t="str">
        <f>IF(B149&lt;&gt;"",VLOOKUP(B149,附表五!$B$2:$C$1024,2,0),"")</f>
        <v/>
      </c>
      <c r="D149" s="153"/>
      <c r="E149" s="134"/>
      <c r="F149" s="154" t="str">
        <f>IF(E149&lt;&gt;"",VLOOKUP(E149,附表六!$B$2:$C$325,2,0),"")</f>
        <v/>
      </c>
      <c r="G149" s="155"/>
      <c r="H149" s="134"/>
      <c r="I149" s="139" t="str">
        <f>IF(H149&lt;&gt;"",VLOOKUP(H149,附表七!$B:$C,2,0),"")</f>
        <v/>
      </c>
      <c r="J149" s="145"/>
      <c r="K149" s="141"/>
      <c r="L149" s="142" t="str">
        <f t="shared" si="168"/>
        <v/>
      </c>
      <c r="M149" s="142" t="str">
        <f t="shared" si="169"/>
        <v/>
      </c>
      <c r="N149" s="142" t="str">
        <f t="shared" si="170"/>
        <v/>
      </c>
      <c r="O149" s="142" t="str">
        <f t="shared" si="171"/>
        <v/>
      </c>
      <c r="P149" s="143"/>
      <c r="Q149" s="144" t="str">
        <f t="shared" si="172"/>
        <v/>
      </c>
      <c r="R149" s="144" t="str">
        <f t="shared" si="173"/>
        <v/>
      </c>
      <c r="S149" s="144" t="str">
        <f t="shared" si="174"/>
        <v/>
      </c>
      <c r="T149" s="144" t="str">
        <f t="shared" si="175"/>
        <v/>
      </c>
      <c r="U149" s="144" t="str">
        <f t="shared" si="176"/>
        <v/>
      </c>
      <c r="V149" s="144" t="str">
        <f t="shared" si="177"/>
        <v/>
      </c>
      <c r="W149" s="144" t="str">
        <f t="shared" si="178"/>
        <v/>
      </c>
      <c r="X149" s="144" t="str">
        <f t="shared" si="179"/>
        <v/>
      </c>
      <c r="Y149" s="144" t="str">
        <f t="shared" si="180"/>
        <v/>
      </c>
      <c r="Z149" s="144" t="str">
        <f t="shared" si="181"/>
        <v/>
      </c>
      <c r="AA149" s="144" t="str">
        <f t="shared" si="182"/>
        <v/>
      </c>
      <c r="AB149" s="144" t="str">
        <f t="shared" si="183"/>
        <v/>
      </c>
      <c r="AC149" s="144" t="str">
        <f t="shared" si="184"/>
        <v/>
      </c>
      <c r="AD149" s="144" t="str">
        <f t="shared" si="185"/>
        <v/>
      </c>
      <c r="AE149" s="144" t="str">
        <f t="shared" si="186"/>
        <v/>
      </c>
      <c r="AF149" s="144" t="str">
        <f t="shared" si="187"/>
        <v/>
      </c>
      <c r="AG149" s="144" t="str">
        <f t="shared" si="188"/>
        <v/>
      </c>
      <c r="AH149" s="144" t="str">
        <f t="shared" si="189"/>
        <v/>
      </c>
      <c r="AI149" s="144" t="str">
        <f t="shared" si="190"/>
        <v/>
      </c>
      <c r="AJ149" s="144" t="str">
        <f t="shared" si="191"/>
        <v/>
      </c>
      <c r="AK149" s="145"/>
      <c r="AL149" s="141"/>
      <c r="AM149" s="143"/>
      <c r="AN149" s="143"/>
      <c r="AO149" s="143"/>
      <c r="AP149" s="143"/>
      <c r="AQ149" s="156"/>
      <c r="AR149" s="145"/>
      <c r="AS149" s="157"/>
      <c r="AT149" s="160"/>
      <c r="AU149" s="117" t="str">
        <f t="shared" si="192"/>
        <v/>
      </c>
      <c r="AV149" s="117" t="str">
        <f t="shared" si="193"/>
        <v/>
      </c>
      <c r="AW149" s="117" t="str">
        <f t="shared" si="194"/>
        <v/>
      </c>
      <c r="AX149" s="117" t="str">
        <f t="shared" si="195"/>
        <v/>
      </c>
      <c r="AY149" s="117" t="str">
        <f t="shared" si="196"/>
        <v/>
      </c>
      <c r="AZ149" s="117" t="str">
        <f t="shared" si="197"/>
        <v/>
      </c>
      <c r="BA149" s="117" t="str">
        <f t="shared" si="198"/>
        <v/>
      </c>
      <c r="BB149" s="117" t="str">
        <f t="shared" si="199"/>
        <v/>
      </c>
      <c r="BC149" s="117" t="str">
        <f t="shared" si="200"/>
        <v/>
      </c>
      <c r="BD149" s="117" t="str">
        <f t="shared" si="201"/>
        <v/>
      </c>
      <c r="BE149" s="117" t="str">
        <f t="shared" si="202"/>
        <v/>
      </c>
      <c r="BF149" s="117" t="str">
        <f t="shared" si="203"/>
        <v/>
      </c>
      <c r="BG149" s="117" t="str">
        <f t="shared" si="204"/>
        <v/>
      </c>
      <c r="BH149" s="117" t="str">
        <f t="shared" si="205"/>
        <v/>
      </c>
      <c r="BI149" s="116" t="str">
        <f t="shared" si="206"/>
        <v/>
      </c>
      <c r="BJ149" s="116" t="str">
        <f t="shared" si="207"/>
        <v/>
      </c>
      <c r="BK149" s="116" t="str">
        <f t="shared" si="208"/>
        <v/>
      </c>
      <c r="BL149" s="116" t="str">
        <f t="shared" si="209"/>
        <v/>
      </c>
      <c r="BM149" s="116"/>
      <c r="BN149" s="116"/>
      <c r="BO149" s="116"/>
      <c r="BP149" s="116"/>
    </row>
    <row r="150" spans="1:68" customFormat="1" ht="16.5">
      <c r="A150" s="151"/>
      <c r="B150" s="134"/>
      <c r="C150" s="152" t="str">
        <f>IF(B150&lt;&gt;"",VLOOKUP(B150,附表五!$B$2:$C$1024,2,0),"")</f>
        <v/>
      </c>
      <c r="D150" s="153"/>
      <c r="E150" s="134"/>
      <c r="F150" s="154" t="str">
        <f>IF(E150&lt;&gt;"",VLOOKUP(E150,附表六!$B$2:$C$325,2,0),"")</f>
        <v/>
      </c>
      <c r="G150" s="155"/>
      <c r="H150" s="134"/>
      <c r="I150" s="139" t="str">
        <f>IF(H150&lt;&gt;"",VLOOKUP(H150,附表七!$B:$C,2,0),"")</f>
        <v/>
      </c>
      <c r="J150" s="145"/>
      <c r="K150" s="141"/>
      <c r="L150" s="142" t="str">
        <f t="shared" si="168"/>
        <v/>
      </c>
      <c r="M150" s="142" t="str">
        <f t="shared" si="169"/>
        <v/>
      </c>
      <c r="N150" s="142" t="str">
        <f t="shared" si="170"/>
        <v/>
      </c>
      <c r="O150" s="142" t="str">
        <f t="shared" si="171"/>
        <v/>
      </c>
      <c r="P150" s="143"/>
      <c r="Q150" s="144" t="str">
        <f t="shared" si="172"/>
        <v/>
      </c>
      <c r="R150" s="144" t="str">
        <f t="shared" si="173"/>
        <v/>
      </c>
      <c r="S150" s="144" t="str">
        <f t="shared" si="174"/>
        <v/>
      </c>
      <c r="T150" s="144" t="str">
        <f t="shared" si="175"/>
        <v/>
      </c>
      <c r="U150" s="144" t="str">
        <f t="shared" si="176"/>
        <v/>
      </c>
      <c r="V150" s="144" t="str">
        <f t="shared" si="177"/>
        <v/>
      </c>
      <c r="W150" s="144" t="str">
        <f t="shared" si="178"/>
        <v/>
      </c>
      <c r="X150" s="144" t="str">
        <f t="shared" si="179"/>
        <v/>
      </c>
      <c r="Y150" s="144" t="str">
        <f t="shared" si="180"/>
        <v/>
      </c>
      <c r="Z150" s="144" t="str">
        <f t="shared" si="181"/>
        <v/>
      </c>
      <c r="AA150" s="144" t="str">
        <f t="shared" si="182"/>
        <v/>
      </c>
      <c r="AB150" s="144" t="str">
        <f t="shared" si="183"/>
        <v/>
      </c>
      <c r="AC150" s="144" t="str">
        <f t="shared" si="184"/>
        <v/>
      </c>
      <c r="AD150" s="144" t="str">
        <f t="shared" si="185"/>
        <v/>
      </c>
      <c r="AE150" s="144" t="str">
        <f t="shared" si="186"/>
        <v/>
      </c>
      <c r="AF150" s="144" t="str">
        <f t="shared" si="187"/>
        <v/>
      </c>
      <c r="AG150" s="144" t="str">
        <f t="shared" si="188"/>
        <v/>
      </c>
      <c r="AH150" s="144" t="str">
        <f t="shared" si="189"/>
        <v/>
      </c>
      <c r="AI150" s="144" t="str">
        <f t="shared" si="190"/>
        <v/>
      </c>
      <c r="AJ150" s="144" t="str">
        <f t="shared" si="191"/>
        <v/>
      </c>
      <c r="AK150" s="145"/>
      <c r="AL150" s="141"/>
      <c r="AM150" s="143"/>
      <c r="AN150" s="143"/>
      <c r="AO150" s="143"/>
      <c r="AP150" s="143"/>
      <c r="AQ150" s="156"/>
      <c r="AR150" s="145"/>
      <c r="AS150" s="157"/>
      <c r="AT150" s="160"/>
      <c r="AU150" s="117" t="str">
        <f t="shared" si="192"/>
        <v/>
      </c>
      <c r="AV150" s="117" t="str">
        <f t="shared" si="193"/>
        <v/>
      </c>
      <c r="AW150" s="117" t="str">
        <f t="shared" si="194"/>
        <v/>
      </c>
      <c r="AX150" s="117" t="str">
        <f t="shared" si="195"/>
        <v/>
      </c>
      <c r="AY150" s="117" t="str">
        <f t="shared" si="196"/>
        <v/>
      </c>
      <c r="AZ150" s="117" t="str">
        <f t="shared" si="197"/>
        <v/>
      </c>
      <c r="BA150" s="117" t="str">
        <f t="shared" si="198"/>
        <v/>
      </c>
      <c r="BB150" s="117" t="str">
        <f t="shared" si="199"/>
        <v/>
      </c>
      <c r="BC150" s="117" t="str">
        <f t="shared" si="200"/>
        <v/>
      </c>
      <c r="BD150" s="117" t="str">
        <f t="shared" si="201"/>
        <v/>
      </c>
      <c r="BE150" s="117" t="str">
        <f t="shared" si="202"/>
        <v/>
      </c>
      <c r="BF150" s="117" t="str">
        <f t="shared" si="203"/>
        <v/>
      </c>
      <c r="BG150" s="117" t="str">
        <f t="shared" si="204"/>
        <v/>
      </c>
      <c r="BH150" s="117" t="str">
        <f t="shared" si="205"/>
        <v/>
      </c>
      <c r="BI150" s="116" t="str">
        <f t="shared" si="206"/>
        <v/>
      </c>
      <c r="BJ150" s="116" t="str">
        <f t="shared" si="207"/>
        <v/>
      </c>
      <c r="BK150" s="116" t="str">
        <f t="shared" si="208"/>
        <v/>
      </c>
      <c r="BL150" s="116" t="str">
        <f t="shared" si="209"/>
        <v/>
      </c>
      <c r="BM150" s="116"/>
      <c r="BN150" s="116"/>
      <c r="BO150" s="116"/>
      <c r="BP150" s="116"/>
    </row>
    <row r="151" spans="1:68" customFormat="1" ht="16.5">
      <c r="A151" s="151"/>
      <c r="B151" s="134"/>
      <c r="C151" s="152" t="str">
        <f>IF(B151&lt;&gt;"",VLOOKUP(B151,附表五!$B$2:$C$1024,2,0),"")</f>
        <v/>
      </c>
      <c r="D151" s="153"/>
      <c r="E151" s="134"/>
      <c r="F151" s="154" t="str">
        <f>IF(E151&lt;&gt;"",VLOOKUP(E151,附表六!$B$2:$C$325,2,0),"")</f>
        <v/>
      </c>
      <c r="G151" s="155"/>
      <c r="H151" s="134"/>
      <c r="I151" s="139" t="str">
        <f>IF(H151&lt;&gt;"",VLOOKUP(H151,附表七!$B:$C,2,0),"")</f>
        <v/>
      </c>
      <c r="J151" s="145"/>
      <c r="K151" s="141"/>
      <c r="L151" s="142" t="str">
        <f t="shared" si="168"/>
        <v/>
      </c>
      <c r="M151" s="142" t="str">
        <f t="shared" si="169"/>
        <v/>
      </c>
      <c r="N151" s="142" t="str">
        <f t="shared" si="170"/>
        <v/>
      </c>
      <c r="O151" s="142" t="str">
        <f t="shared" si="171"/>
        <v/>
      </c>
      <c r="P151" s="143"/>
      <c r="Q151" s="144" t="str">
        <f t="shared" si="172"/>
        <v/>
      </c>
      <c r="R151" s="144" t="str">
        <f t="shared" si="173"/>
        <v/>
      </c>
      <c r="S151" s="144" t="str">
        <f t="shared" si="174"/>
        <v/>
      </c>
      <c r="T151" s="144" t="str">
        <f t="shared" si="175"/>
        <v/>
      </c>
      <c r="U151" s="144" t="str">
        <f t="shared" si="176"/>
        <v/>
      </c>
      <c r="V151" s="144" t="str">
        <f t="shared" si="177"/>
        <v/>
      </c>
      <c r="W151" s="144" t="str">
        <f t="shared" si="178"/>
        <v/>
      </c>
      <c r="X151" s="144" t="str">
        <f t="shared" si="179"/>
        <v/>
      </c>
      <c r="Y151" s="144" t="str">
        <f t="shared" si="180"/>
        <v/>
      </c>
      <c r="Z151" s="144" t="str">
        <f t="shared" si="181"/>
        <v/>
      </c>
      <c r="AA151" s="144" t="str">
        <f t="shared" si="182"/>
        <v/>
      </c>
      <c r="AB151" s="144" t="str">
        <f t="shared" si="183"/>
        <v/>
      </c>
      <c r="AC151" s="144" t="str">
        <f t="shared" si="184"/>
        <v/>
      </c>
      <c r="AD151" s="144" t="str">
        <f t="shared" si="185"/>
        <v/>
      </c>
      <c r="AE151" s="144" t="str">
        <f t="shared" si="186"/>
        <v/>
      </c>
      <c r="AF151" s="144" t="str">
        <f t="shared" si="187"/>
        <v/>
      </c>
      <c r="AG151" s="144" t="str">
        <f t="shared" si="188"/>
        <v/>
      </c>
      <c r="AH151" s="144" t="str">
        <f t="shared" si="189"/>
        <v/>
      </c>
      <c r="AI151" s="144" t="str">
        <f t="shared" si="190"/>
        <v/>
      </c>
      <c r="AJ151" s="144" t="str">
        <f t="shared" si="191"/>
        <v/>
      </c>
      <c r="AK151" s="145"/>
      <c r="AL151" s="141"/>
      <c r="AM151" s="143"/>
      <c r="AN151" s="143"/>
      <c r="AO151" s="143"/>
      <c r="AP151" s="143"/>
      <c r="AQ151" s="156"/>
      <c r="AR151" s="145"/>
      <c r="AS151" s="157"/>
      <c r="AT151" s="160"/>
      <c r="AU151" s="117" t="str">
        <f t="shared" si="192"/>
        <v/>
      </c>
      <c r="AV151" s="117" t="str">
        <f t="shared" si="193"/>
        <v/>
      </c>
      <c r="AW151" s="117" t="str">
        <f t="shared" si="194"/>
        <v/>
      </c>
      <c r="AX151" s="117" t="str">
        <f t="shared" si="195"/>
        <v/>
      </c>
      <c r="AY151" s="117" t="str">
        <f t="shared" si="196"/>
        <v/>
      </c>
      <c r="AZ151" s="117" t="str">
        <f t="shared" si="197"/>
        <v/>
      </c>
      <c r="BA151" s="117" t="str">
        <f t="shared" si="198"/>
        <v/>
      </c>
      <c r="BB151" s="117" t="str">
        <f t="shared" si="199"/>
        <v/>
      </c>
      <c r="BC151" s="117" t="str">
        <f t="shared" si="200"/>
        <v/>
      </c>
      <c r="BD151" s="117" t="str">
        <f t="shared" si="201"/>
        <v/>
      </c>
      <c r="BE151" s="117" t="str">
        <f t="shared" si="202"/>
        <v/>
      </c>
      <c r="BF151" s="117" t="str">
        <f t="shared" si="203"/>
        <v/>
      </c>
      <c r="BG151" s="117" t="str">
        <f t="shared" si="204"/>
        <v/>
      </c>
      <c r="BH151" s="117" t="str">
        <f t="shared" si="205"/>
        <v/>
      </c>
      <c r="BI151" s="116" t="str">
        <f t="shared" si="206"/>
        <v/>
      </c>
      <c r="BJ151" s="116" t="str">
        <f t="shared" si="207"/>
        <v/>
      </c>
      <c r="BK151" s="116" t="str">
        <f t="shared" si="208"/>
        <v/>
      </c>
      <c r="BL151" s="116" t="str">
        <f t="shared" si="209"/>
        <v/>
      </c>
      <c r="BM151" s="116"/>
      <c r="BN151" s="116"/>
      <c r="BO151" s="116"/>
      <c r="BP151" s="116"/>
    </row>
    <row r="152" spans="1:68" customFormat="1" ht="16.5">
      <c r="A152" s="151"/>
      <c r="B152" s="134"/>
      <c r="C152" s="152" t="str">
        <f>IF(B152&lt;&gt;"",VLOOKUP(B152,附表五!$B$2:$C$1024,2,0),"")</f>
        <v/>
      </c>
      <c r="D152" s="153"/>
      <c r="E152" s="134"/>
      <c r="F152" s="154" t="str">
        <f>IF(E152&lt;&gt;"",VLOOKUP(E152,附表六!$B$2:$C$325,2,0),"")</f>
        <v/>
      </c>
      <c r="G152" s="155"/>
      <c r="H152" s="134"/>
      <c r="I152" s="139" t="str">
        <f>IF(H152&lt;&gt;"",VLOOKUP(H152,附表七!$B:$C,2,0),"")</f>
        <v/>
      </c>
      <c r="J152" s="145"/>
      <c r="K152" s="141"/>
      <c r="L152" s="142" t="str">
        <f t="shared" si="168"/>
        <v/>
      </c>
      <c r="M152" s="142" t="str">
        <f t="shared" si="169"/>
        <v/>
      </c>
      <c r="N152" s="142" t="str">
        <f t="shared" si="170"/>
        <v/>
      </c>
      <c r="O152" s="142" t="str">
        <f t="shared" si="171"/>
        <v/>
      </c>
      <c r="P152" s="143"/>
      <c r="Q152" s="144" t="str">
        <f t="shared" si="172"/>
        <v/>
      </c>
      <c r="R152" s="144" t="str">
        <f t="shared" si="173"/>
        <v/>
      </c>
      <c r="S152" s="144" t="str">
        <f t="shared" si="174"/>
        <v/>
      </c>
      <c r="T152" s="144" t="str">
        <f t="shared" si="175"/>
        <v/>
      </c>
      <c r="U152" s="144" t="str">
        <f t="shared" si="176"/>
        <v/>
      </c>
      <c r="V152" s="144" t="str">
        <f t="shared" si="177"/>
        <v/>
      </c>
      <c r="W152" s="144" t="str">
        <f t="shared" si="178"/>
        <v/>
      </c>
      <c r="X152" s="144" t="str">
        <f t="shared" si="179"/>
        <v/>
      </c>
      <c r="Y152" s="144" t="str">
        <f t="shared" si="180"/>
        <v/>
      </c>
      <c r="Z152" s="144" t="str">
        <f t="shared" si="181"/>
        <v/>
      </c>
      <c r="AA152" s="144" t="str">
        <f t="shared" si="182"/>
        <v/>
      </c>
      <c r="AB152" s="144" t="str">
        <f t="shared" si="183"/>
        <v/>
      </c>
      <c r="AC152" s="144" t="str">
        <f t="shared" si="184"/>
        <v/>
      </c>
      <c r="AD152" s="144" t="str">
        <f t="shared" si="185"/>
        <v/>
      </c>
      <c r="AE152" s="144" t="str">
        <f t="shared" si="186"/>
        <v/>
      </c>
      <c r="AF152" s="144" t="str">
        <f t="shared" si="187"/>
        <v/>
      </c>
      <c r="AG152" s="144" t="str">
        <f t="shared" si="188"/>
        <v/>
      </c>
      <c r="AH152" s="144" t="str">
        <f t="shared" si="189"/>
        <v/>
      </c>
      <c r="AI152" s="144" t="str">
        <f t="shared" si="190"/>
        <v/>
      </c>
      <c r="AJ152" s="144" t="str">
        <f t="shared" si="191"/>
        <v/>
      </c>
      <c r="AK152" s="145"/>
      <c r="AL152" s="141"/>
      <c r="AM152" s="143"/>
      <c r="AN152" s="143"/>
      <c r="AO152" s="143"/>
      <c r="AP152" s="143"/>
      <c r="AQ152" s="156"/>
      <c r="AR152" s="145"/>
      <c r="AS152" s="157"/>
      <c r="AT152" s="160"/>
      <c r="AU152" s="117" t="str">
        <f t="shared" si="192"/>
        <v/>
      </c>
      <c r="AV152" s="117" t="str">
        <f t="shared" si="193"/>
        <v/>
      </c>
      <c r="AW152" s="117" t="str">
        <f t="shared" si="194"/>
        <v/>
      </c>
      <c r="AX152" s="117" t="str">
        <f t="shared" si="195"/>
        <v/>
      </c>
      <c r="AY152" s="117" t="str">
        <f t="shared" si="196"/>
        <v/>
      </c>
      <c r="AZ152" s="117" t="str">
        <f t="shared" si="197"/>
        <v/>
      </c>
      <c r="BA152" s="117" t="str">
        <f t="shared" si="198"/>
        <v/>
      </c>
      <c r="BB152" s="117" t="str">
        <f t="shared" si="199"/>
        <v/>
      </c>
      <c r="BC152" s="117" t="str">
        <f t="shared" si="200"/>
        <v/>
      </c>
      <c r="BD152" s="117" t="str">
        <f t="shared" si="201"/>
        <v/>
      </c>
      <c r="BE152" s="117" t="str">
        <f t="shared" si="202"/>
        <v/>
      </c>
      <c r="BF152" s="117" t="str">
        <f t="shared" si="203"/>
        <v/>
      </c>
      <c r="BG152" s="117" t="str">
        <f t="shared" si="204"/>
        <v/>
      </c>
      <c r="BH152" s="117" t="str">
        <f t="shared" si="205"/>
        <v/>
      </c>
      <c r="BI152" s="116" t="str">
        <f t="shared" si="206"/>
        <v/>
      </c>
      <c r="BJ152" s="116" t="str">
        <f t="shared" si="207"/>
        <v/>
      </c>
      <c r="BK152" s="116" t="str">
        <f t="shared" si="208"/>
        <v/>
      </c>
      <c r="BL152" s="116" t="str">
        <f t="shared" si="209"/>
        <v/>
      </c>
      <c r="BM152" s="116"/>
      <c r="BN152" s="116"/>
      <c r="BO152" s="116"/>
      <c r="BP152" s="116"/>
    </row>
    <row r="153" spans="1:68" customFormat="1" ht="16.5">
      <c r="A153" s="151"/>
      <c r="B153" s="134"/>
      <c r="C153" s="152" t="str">
        <f>IF(B153&lt;&gt;"",VLOOKUP(B153,附表五!$B$2:$C$1024,2,0),"")</f>
        <v/>
      </c>
      <c r="D153" s="153"/>
      <c r="E153" s="134"/>
      <c r="F153" s="154" t="str">
        <f>IF(E153&lt;&gt;"",VLOOKUP(E153,附表六!$B$2:$C$325,2,0),"")</f>
        <v/>
      </c>
      <c r="G153" s="155"/>
      <c r="H153" s="134"/>
      <c r="I153" s="139" t="str">
        <f>IF(H153&lt;&gt;"",VLOOKUP(H153,附表七!$B:$C,2,0),"")</f>
        <v/>
      </c>
      <c r="J153" s="145"/>
      <c r="K153" s="141"/>
      <c r="L153" s="142" t="str">
        <f t="shared" si="168"/>
        <v/>
      </c>
      <c r="M153" s="142" t="str">
        <f t="shared" si="169"/>
        <v/>
      </c>
      <c r="N153" s="142" t="str">
        <f t="shared" si="170"/>
        <v/>
      </c>
      <c r="O153" s="142" t="str">
        <f t="shared" si="171"/>
        <v/>
      </c>
      <c r="P153" s="143"/>
      <c r="Q153" s="144" t="str">
        <f t="shared" si="172"/>
        <v/>
      </c>
      <c r="R153" s="144" t="str">
        <f t="shared" si="173"/>
        <v/>
      </c>
      <c r="S153" s="144" t="str">
        <f t="shared" si="174"/>
        <v/>
      </c>
      <c r="T153" s="144" t="str">
        <f t="shared" si="175"/>
        <v/>
      </c>
      <c r="U153" s="144" t="str">
        <f t="shared" si="176"/>
        <v/>
      </c>
      <c r="V153" s="144" t="str">
        <f t="shared" si="177"/>
        <v/>
      </c>
      <c r="W153" s="144" t="str">
        <f t="shared" si="178"/>
        <v/>
      </c>
      <c r="X153" s="144" t="str">
        <f t="shared" si="179"/>
        <v/>
      </c>
      <c r="Y153" s="144" t="str">
        <f t="shared" si="180"/>
        <v/>
      </c>
      <c r="Z153" s="144" t="str">
        <f t="shared" si="181"/>
        <v/>
      </c>
      <c r="AA153" s="144" t="str">
        <f t="shared" si="182"/>
        <v/>
      </c>
      <c r="AB153" s="144" t="str">
        <f t="shared" si="183"/>
        <v/>
      </c>
      <c r="AC153" s="144" t="str">
        <f t="shared" si="184"/>
        <v/>
      </c>
      <c r="AD153" s="144" t="str">
        <f t="shared" si="185"/>
        <v/>
      </c>
      <c r="AE153" s="144" t="str">
        <f t="shared" si="186"/>
        <v/>
      </c>
      <c r="AF153" s="144" t="str">
        <f t="shared" si="187"/>
        <v/>
      </c>
      <c r="AG153" s="144" t="str">
        <f t="shared" si="188"/>
        <v/>
      </c>
      <c r="AH153" s="144" t="str">
        <f t="shared" si="189"/>
        <v/>
      </c>
      <c r="AI153" s="144" t="str">
        <f t="shared" si="190"/>
        <v/>
      </c>
      <c r="AJ153" s="144" t="str">
        <f t="shared" si="191"/>
        <v/>
      </c>
      <c r="AK153" s="145"/>
      <c r="AL153" s="141"/>
      <c r="AM153" s="143"/>
      <c r="AN153" s="143"/>
      <c r="AO153" s="143"/>
      <c r="AP153" s="143"/>
      <c r="AQ153" s="156"/>
      <c r="AR153" s="145"/>
      <c r="AS153" s="157"/>
      <c r="AT153" s="160"/>
      <c r="AU153" s="117" t="str">
        <f t="shared" si="192"/>
        <v/>
      </c>
      <c r="AV153" s="117" t="str">
        <f t="shared" si="193"/>
        <v/>
      </c>
      <c r="AW153" s="117" t="str">
        <f t="shared" si="194"/>
        <v/>
      </c>
      <c r="AX153" s="117" t="str">
        <f t="shared" si="195"/>
        <v/>
      </c>
      <c r="AY153" s="117" t="str">
        <f t="shared" si="196"/>
        <v/>
      </c>
      <c r="AZ153" s="117" t="str">
        <f t="shared" si="197"/>
        <v/>
      </c>
      <c r="BA153" s="117" t="str">
        <f t="shared" si="198"/>
        <v/>
      </c>
      <c r="BB153" s="117" t="str">
        <f t="shared" si="199"/>
        <v/>
      </c>
      <c r="BC153" s="117" t="str">
        <f t="shared" si="200"/>
        <v/>
      </c>
      <c r="BD153" s="117" t="str">
        <f t="shared" si="201"/>
        <v/>
      </c>
      <c r="BE153" s="117" t="str">
        <f t="shared" si="202"/>
        <v/>
      </c>
      <c r="BF153" s="117" t="str">
        <f t="shared" si="203"/>
        <v/>
      </c>
      <c r="BG153" s="117" t="str">
        <f t="shared" si="204"/>
        <v/>
      </c>
      <c r="BH153" s="117" t="str">
        <f t="shared" si="205"/>
        <v/>
      </c>
      <c r="BI153" s="116" t="str">
        <f t="shared" si="206"/>
        <v/>
      </c>
      <c r="BJ153" s="116" t="str">
        <f t="shared" si="207"/>
        <v/>
      </c>
      <c r="BK153" s="116" t="str">
        <f t="shared" si="208"/>
        <v/>
      </c>
      <c r="BL153" s="116" t="str">
        <f t="shared" si="209"/>
        <v/>
      </c>
      <c r="BM153" s="116"/>
      <c r="BN153" s="116"/>
      <c r="BO153" s="116"/>
      <c r="BP153" s="116"/>
    </row>
    <row r="154" spans="1:68" customFormat="1" ht="16.5">
      <c r="A154" s="151"/>
      <c r="B154" s="134"/>
      <c r="C154" s="152" t="str">
        <f>IF(B154&lt;&gt;"",VLOOKUP(B154,附表五!$B$2:$C$1024,2,0),"")</f>
        <v/>
      </c>
      <c r="D154" s="153"/>
      <c r="E154" s="134"/>
      <c r="F154" s="154" t="str">
        <f>IF(E154&lt;&gt;"",VLOOKUP(E154,附表六!$B$2:$C$325,2,0),"")</f>
        <v/>
      </c>
      <c r="G154" s="155"/>
      <c r="H154" s="134"/>
      <c r="I154" s="139" t="str">
        <f>IF(H154&lt;&gt;"",VLOOKUP(H154,附表七!$B:$C,2,0),"")</f>
        <v/>
      </c>
      <c r="J154" s="145"/>
      <c r="K154" s="141"/>
      <c r="L154" s="142" t="str">
        <f t="shared" si="168"/>
        <v/>
      </c>
      <c r="M154" s="142" t="str">
        <f t="shared" si="169"/>
        <v/>
      </c>
      <c r="N154" s="142" t="str">
        <f t="shared" si="170"/>
        <v/>
      </c>
      <c r="O154" s="142" t="str">
        <f t="shared" si="171"/>
        <v/>
      </c>
      <c r="P154" s="143"/>
      <c r="Q154" s="144" t="str">
        <f t="shared" si="172"/>
        <v/>
      </c>
      <c r="R154" s="144" t="str">
        <f t="shared" si="173"/>
        <v/>
      </c>
      <c r="S154" s="144" t="str">
        <f t="shared" si="174"/>
        <v/>
      </c>
      <c r="T154" s="144" t="str">
        <f t="shared" si="175"/>
        <v/>
      </c>
      <c r="U154" s="144" t="str">
        <f t="shared" si="176"/>
        <v/>
      </c>
      <c r="V154" s="144" t="str">
        <f t="shared" si="177"/>
        <v/>
      </c>
      <c r="W154" s="144" t="str">
        <f t="shared" si="178"/>
        <v/>
      </c>
      <c r="X154" s="144" t="str">
        <f t="shared" si="179"/>
        <v/>
      </c>
      <c r="Y154" s="144" t="str">
        <f t="shared" si="180"/>
        <v/>
      </c>
      <c r="Z154" s="144" t="str">
        <f t="shared" si="181"/>
        <v/>
      </c>
      <c r="AA154" s="144" t="str">
        <f t="shared" si="182"/>
        <v/>
      </c>
      <c r="AB154" s="144" t="str">
        <f t="shared" si="183"/>
        <v/>
      </c>
      <c r="AC154" s="144" t="str">
        <f t="shared" si="184"/>
        <v/>
      </c>
      <c r="AD154" s="144" t="str">
        <f t="shared" si="185"/>
        <v/>
      </c>
      <c r="AE154" s="144" t="str">
        <f t="shared" si="186"/>
        <v/>
      </c>
      <c r="AF154" s="144" t="str">
        <f t="shared" si="187"/>
        <v/>
      </c>
      <c r="AG154" s="144" t="str">
        <f t="shared" si="188"/>
        <v/>
      </c>
      <c r="AH154" s="144" t="str">
        <f t="shared" si="189"/>
        <v/>
      </c>
      <c r="AI154" s="144" t="str">
        <f t="shared" si="190"/>
        <v/>
      </c>
      <c r="AJ154" s="144" t="str">
        <f t="shared" si="191"/>
        <v/>
      </c>
      <c r="AK154" s="145"/>
      <c r="AL154" s="141"/>
      <c r="AM154" s="143"/>
      <c r="AN154" s="143"/>
      <c r="AO154" s="143"/>
      <c r="AP154" s="143"/>
      <c r="AQ154" s="156"/>
      <c r="AR154" s="145"/>
      <c r="AS154" s="157"/>
      <c r="AT154" s="160"/>
      <c r="AU154" s="117" t="str">
        <f t="shared" si="192"/>
        <v/>
      </c>
      <c r="AV154" s="117" t="str">
        <f t="shared" si="193"/>
        <v/>
      </c>
      <c r="AW154" s="117" t="str">
        <f t="shared" si="194"/>
        <v/>
      </c>
      <c r="AX154" s="117" t="str">
        <f t="shared" si="195"/>
        <v/>
      </c>
      <c r="AY154" s="117" t="str">
        <f t="shared" si="196"/>
        <v/>
      </c>
      <c r="AZ154" s="117" t="str">
        <f t="shared" si="197"/>
        <v/>
      </c>
      <c r="BA154" s="117" t="str">
        <f t="shared" si="198"/>
        <v/>
      </c>
      <c r="BB154" s="117" t="str">
        <f t="shared" si="199"/>
        <v/>
      </c>
      <c r="BC154" s="117" t="str">
        <f t="shared" si="200"/>
        <v/>
      </c>
      <c r="BD154" s="117" t="str">
        <f t="shared" si="201"/>
        <v/>
      </c>
      <c r="BE154" s="117" t="str">
        <f t="shared" si="202"/>
        <v/>
      </c>
      <c r="BF154" s="117" t="str">
        <f t="shared" si="203"/>
        <v/>
      </c>
      <c r="BG154" s="117" t="str">
        <f t="shared" si="204"/>
        <v/>
      </c>
      <c r="BH154" s="117" t="str">
        <f t="shared" si="205"/>
        <v/>
      </c>
      <c r="BI154" s="116" t="str">
        <f t="shared" si="206"/>
        <v/>
      </c>
      <c r="BJ154" s="116" t="str">
        <f t="shared" si="207"/>
        <v/>
      </c>
      <c r="BK154" s="116" t="str">
        <f t="shared" si="208"/>
        <v/>
      </c>
      <c r="BL154" s="116" t="str">
        <f t="shared" si="209"/>
        <v/>
      </c>
      <c r="BM154" s="116"/>
      <c r="BN154" s="116"/>
      <c r="BO154" s="116"/>
      <c r="BP154" s="116"/>
    </row>
    <row r="155" spans="1:68" customFormat="1" ht="16.5">
      <c r="A155" s="151"/>
      <c r="B155" s="134"/>
      <c r="C155" s="152" t="str">
        <f>IF(B155&lt;&gt;"",VLOOKUP(B155,附表五!$B$2:$C$1024,2,0),"")</f>
        <v/>
      </c>
      <c r="D155" s="153"/>
      <c r="E155" s="134"/>
      <c r="F155" s="154" t="str">
        <f>IF(E155&lt;&gt;"",VLOOKUP(E155,附表六!$B$2:$C$325,2,0),"")</f>
        <v/>
      </c>
      <c r="G155" s="155"/>
      <c r="H155" s="134"/>
      <c r="I155" s="139" t="str">
        <f>IF(H155&lt;&gt;"",VLOOKUP(H155,附表七!$B:$C,2,0),"")</f>
        <v/>
      </c>
      <c r="J155" s="145"/>
      <c r="K155" s="141"/>
      <c r="L155" s="142" t="str">
        <f t="shared" si="168"/>
        <v/>
      </c>
      <c r="M155" s="142" t="str">
        <f t="shared" si="169"/>
        <v/>
      </c>
      <c r="N155" s="142" t="str">
        <f t="shared" si="170"/>
        <v/>
      </c>
      <c r="O155" s="142" t="str">
        <f t="shared" si="171"/>
        <v/>
      </c>
      <c r="P155" s="143"/>
      <c r="Q155" s="144" t="str">
        <f t="shared" si="172"/>
        <v/>
      </c>
      <c r="R155" s="144" t="str">
        <f t="shared" si="173"/>
        <v/>
      </c>
      <c r="S155" s="144" t="str">
        <f t="shared" si="174"/>
        <v/>
      </c>
      <c r="T155" s="144" t="str">
        <f t="shared" si="175"/>
        <v/>
      </c>
      <c r="U155" s="144" t="str">
        <f t="shared" si="176"/>
        <v/>
      </c>
      <c r="V155" s="144" t="str">
        <f t="shared" si="177"/>
        <v/>
      </c>
      <c r="W155" s="144" t="str">
        <f t="shared" si="178"/>
        <v/>
      </c>
      <c r="X155" s="144" t="str">
        <f t="shared" si="179"/>
        <v/>
      </c>
      <c r="Y155" s="144" t="str">
        <f t="shared" si="180"/>
        <v/>
      </c>
      <c r="Z155" s="144" t="str">
        <f t="shared" si="181"/>
        <v/>
      </c>
      <c r="AA155" s="144" t="str">
        <f t="shared" si="182"/>
        <v/>
      </c>
      <c r="AB155" s="144" t="str">
        <f t="shared" si="183"/>
        <v/>
      </c>
      <c r="AC155" s="144" t="str">
        <f t="shared" si="184"/>
        <v/>
      </c>
      <c r="AD155" s="144" t="str">
        <f t="shared" si="185"/>
        <v/>
      </c>
      <c r="AE155" s="144" t="str">
        <f t="shared" si="186"/>
        <v/>
      </c>
      <c r="AF155" s="144" t="str">
        <f t="shared" si="187"/>
        <v/>
      </c>
      <c r="AG155" s="144" t="str">
        <f t="shared" si="188"/>
        <v/>
      </c>
      <c r="AH155" s="144" t="str">
        <f t="shared" si="189"/>
        <v/>
      </c>
      <c r="AI155" s="144" t="str">
        <f t="shared" si="190"/>
        <v/>
      </c>
      <c r="AJ155" s="144" t="str">
        <f t="shared" si="191"/>
        <v/>
      </c>
      <c r="AK155" s="145"/>
      <c r="AL155" s="141"/>
      <c r="AM155" s="143"/>
      <c r="AN155" s="143"/>
      <c r="AO155" s="143"/>
      <c r="AP155" s="143"/>
      <c r="AQ155" s="156"/>
      <c r="AR155" s="145"/>
      <c r="AS155" s="157"/>
      <c r="AT155" s="160"/>
      <c r="AU155" s="117" t="str">
        <f t="shared" si="192"/>
        <v/>
      </c>
      <c r="AV155" s="117" t="str">
        <f t="shared" si="193"/>
        <v/>
      </c>
      <c r="AW155" s="117" t="str">
        <f t="shared" si="194"/>
        <v/>
      </c>
      <c r="AX155" s="117" t="str">
        <f t="shared" si="195"/>
        <v/>
      </c>
      <c r="AY155" s="117" t="str">
        <f t="shared" si="196"/>
        <v/>
      </c>
      <c r="AZ155" s="117" t="str">
        <f t="shared" si="197"/>
        <v/>
      </c>
      <c r="BA155" s="117" t="str">
        <f t="shared" si="198"/>
        <v/>
      </c>
      <c r="BB155" s="117" t="str">
        <f t="shared" si="199"/>
        <v/>
      </c>
      <c r="BC155" s="117" t="str">
        <f t="shared" si="200"/>
        <v/>
      </c>
      <c r="BD155" s="117" t="str">
        <f t="shared" si="201"/>
        <v/>
      </c>
      <c r="BE155" s="117" t="str">
        <f t="shared" si="202"/>
        <v/>
      </c>
      <c r="BF155" s="117" t="str">
        <f t="shared" si="203"/>
        <v/>
      </c>
      <c r="BG155" s="117" t="str">
        <f t="shared" si="204"/>
        <v/>
      </c>
      <c r="BH155" s="117" t="str">
        <f t="shared" si="205"/>
        <v/>
      </c>
      <c r="BI155" s="116" t="str">
        <f t="shared" si="206"/>
        <v/>
      </c>
      <c r="BJ155" s="116" t="str">
        <f t="shared" si="207"/>
        <v/>
      </c>
      <c r="BK155" s="116" t="str">
        <f t="shared" si="208"/>
        <v/>
      </c>
      <c r="BL155" s="116" t="str">
        <f t="shared" si="209"/>
        <v/>
      </c>
      <c r="BM155" s="116"/>
      <c r="BN155" s="116"/>
      <c r="BO155" s="116"/>
      <c r="BP155" s="116"/>
    </row>
    <row r="156" spans="1:68" customFormat="1" ht="16.5">
      <c r="A156" s="151"/>
      <c r="B156" s="134"/>
      <c r="C156" s="152" t="str">
        <f>IF(B156&lt;&gt;"",VLOOKUP(B156,附表五!$B$2:$C$1024,2,0),"")</f>
        <v/>
      </c>
      <c r="D156" s="153"/>
      <c r="E156" s="134"/>
      <c r="F156" s="154" t="str">
        <f>IF(E156&lt;&gt;"",VLOOKUP(E156,附表六!$B$2:$C$325,2,0),"")</f>
        <v/>
      </c>
      <c r="G156" s="155"/>
      <c r="H156" s="134"/>
      <c r="I156" s="139" t="str">
        <f>IF(H156&lt;&gt;"",VLOOKUP(H156,附表七!$B:$C,2,0),"")</f>
        <v/>
      </c>
      <c r="J156" s="145"/>
      <c r="K156" s="141"/>
      <c r="L156" s="142" t="str">
        <f t="shared" si="168"/>
        <v/>
      </c>
      <c r="M156" s="142" t="str">
        <f t="shared" si="169"/>
        <v/>
      </c>
      <c r="N156" s="142" t="str">
        <f t="shared" si="170"/>
        <v/>
      </c>
      <c r="O156" s="142" t="str">
        <f t="shared" si="171"/>
        <v/>
      </c>
      <c r="P156" s="143"/>
      <c r="Q156" s="144" t="str">
        <f t="shared" si="172"/>
        <v/>
      </c>
      <c r="R156" s="144" t="str">
        <f t="shared" si="173"/>
        <v/>
      </c>
      <c r="S156" s="144" t="str">
        <f t="shared" si="174"/>
        <v/>
      </c>
      <c r="T156" s="144" t="str">
        <f t="shared" si="175"/>
        <v/>
      </c>
      <c r="U156" s="144" t="str">
        <f t="shared" si="176"/>
        <v/>
      </c>
      <c r="V156" s="144" t="str">
        <f t="shared" si="177"/>
        <v/>
      </c>
      <c r="W156" s="144" t="str">
        <f t="shared" si="178"/>
        <v/>
      </c>
      <c r="X156" s="144" t="str">
        <f t="shared" si="179"/>
        <v/>
      </c>
      <c r="Y156" s="144" t="str">
        <f t="shared" si="180"/>
        <v/>
      </c>
      <c r="Z156" s="144" t="str">
        <f t="shared" si="181"/>
        <v/>
      </c>
      <c r="AA156" s="144" t="str">
        <f t="shared" si="182"/>
        <v/>
      </c>
      <c r="AB156" s="144" t="str">
        <f t="shared" si="183"/>
        <v/>
      </c>
      <c r="AC156" s="144" t="str">
        <f t="shared" si="184"/>
        <v/>
      </c>
      <c r="AD156" s="144" t="str">
        <f t="shared" si="185"/>
        <v/>
      </c>
      <c r="AE156" s="144" t="str">
        <f t="shared" si="186"/>
        <v/>
      </c>
      <c r="AF156" s="144" t="str">
        <f t="shared" si="187"/>
        <v/>
      </c>
      <c r="AG156" s="144" t="str">
        <f t="shared" si="188"/>
        <v/>
      </c>
      <c r="AH156" s="144" t="str">
        <f t="shared" si="189"/>
        <v/>
      </c>
      <c r="AI156" s="144" t="str">
        <f t="shared" si="190"/>
        <v/>
      </c>
      <c r="AJ156" s="144" t="str">
        <f t="shared" si="191"/>
        <v/>
      </c>
      <c r="AK156" s="145"/>
      <c r="AL156" s="141"/>
      <c r="AM156" s="143"/>
      <c r="AN156" s="143"/>
      <c r="AO156" s="143"/>
      <c r="AP156" s="143"/>
      <c r="AQ156" s="156"/>
      <c r="AR156" s="145"/>
      <c r="AS156" s="157"/>
      <c r="AT156" s="160"/>
      <c r="AU156" s="117" t="str">
        <f t="shared" si="192"/>
        <v/>
      </c>
      <c r="AV156" s="117" t="str">
        <f t="shared" si="193"/>
        <v/>
      </c>
      <c r="AW156" s="117" t="str">
        <f t="shared" si="194"/>
        <v/>
      </c>
      <c r="AX156" s="117" t="str">
        <f t="shared" si="195"/>
        <v/>
      </c>
      <c r="AY156" s="117" t="str">
        <f t="shared" si="196"/>
        <v/>
      </c>
      <c r="AZ156" s="117" t="str">
        <f t="shared" si="197"/>
        <v/>
      </c>
      <c r="BA156" s="117" t="str">
        <f t="shared" si="198"/>
        <v/>
      </c>
      <c r="BB156" s="117" t="str">
        <f t="shared" si="199"/>
        <v/>
      </c>
      <c r="BC156" s="117" t="str">
        <f t="shared" si="200"/>
        <v/>
      </c>
      <c r="BD156" s="117" t="str">
        <f t="shared" si="201"/>
        <v/>
      </c>
      <c r="BE156" s="117" t="str">
        <f t="shared" si="202"/>
        <v/>
      </c>
      <c r="BF156" s="117" t="str">
        <f t="shared" si="203"/>
        <v/>
      </c>
      <c r="BG156" s="117" t="str">
        <f t="shared" si="204"/>
        <v/>
      </c>
      <c r="BH156" s="117" t="str">
        <f t="shared" si="205"/>
        <v/>
      </c>
      <c r="BI156" s="116" t="str">
        <f t="shared" si="206"/>
        <v/>
      </c>
      <c r="BJ156" s="116" t="str">
        <f t="shared" si="207"/>
        <v/>
      </c>
      <c r="BK156" s="116" t="str">
        <f t="shared" si="208"/>
        <v/>
      </c>
      <c r="BL156" s="116" t="str">
        <f t="shared" si="209"/>
        <v/>
      </c>
      <c r="BM156" s="116"/>
      <c r="BN156" s="116"/>
      <c r="BO156" s="116"/>
      <c r="BP156" s="116"/>
    </row>
    <row r="157" spans="1:68" customFormat="1" ht="16.5">
      <c r="A157" s="151"/>
      <c r="B157" s="134"/>
      <c r="C157" s="152" t="str">
        <f>IF(B157&lt;&gt;"",VLOOKUP(B157,附表五!$B$2:$C$1024,2,0),"")</f>
        <v/>
      </c>
      <c r="D157" s="153"/>
      <c r="E157" s="134"/>
      <c r="F157" s="154" t="str">
        <f>IF(E157&lt;&gt;"",VLOOKUP(E157,附表六!$B$2:$C$325,2,0),"")</f>
        <v/>
      </c>
      <c r="G157" s="155"/>
      <c r="H157" s="134"/>
      <c r="I157" s="139" t="str">
        <f>IF(H157&lt;&gt;"",VLOOKUP(H157,附表七!$B:$C,2,0),"")</f>
        <v/>
      </c>
      <c r="J157" s="145"/>
      <c r="K157" s="141"/>
      <c r="L157" s="142" t="str">
        <f t="shared" si="168"/>
        <v/>
      </c>
      <c r="M157" s="142" t="str">
        <f t="shared" si="169"/>
        <v/>
      </c>
      <c r="N157" s="142" t="str">
        <f t="shared" si="170"/>
        <v/>
      </c>
      <c r="O157" s="142" t="str">
        <f t="shared" si="171"/>
        <v/>
      </c>
      <c r="P157" s="143"/>
      <c r="Q157" s="144" t="str">
        <f t="shared" si="172"/>
        <v/>
      </c>
      <c r="R157" s="144" t="str">
        <f t="shared" si="173"/>
        <v/>
      </c>
      <c r="S157" s="144" t="str">
        <f t="shared" si="174"/>
        <v/>
      </c>
      <c r="T157" s="144" t="str">
        <f t="shared" si="175"/>
        <v/>
      </c>
      <c r="U157" s="144" t="str">
        <f t="shared" si="176"/>
        <v/>
      </c>
      <c r="V157" s="144" t="str">
        <f t="shared" si="177"/>
        <v/>
      </c>
      <c r="W157" s="144" t="str">
        <f t="shared" si="178"/>
        <v/>
      </c>
      <c r="X157" s="144" t="str">
        <f t="shared" si="179"/>
        <v/>
      </c>
      <c r="Y157" s="144" t="str">
        <f t="shared" si="180"/>
        <v/>
      </c>
      <c r="Z157" s="144" t="str">
        <f t="shared" si="181"/>
        <v/>
      </c>
      <c r="AA157" s="144" t="str">
        <f t="shared" si="182"/>
        <v/>
      </c>
      <c r="AB157" s="144" t="str">
        <f t="shared" si="183"/>
        <v/>
      </c>
      <c r="AC157" s="144" t="str">
        <f t="shared" si="184"/>
        <v/>
      </c>
      <c r="AD157" s="144" t="str">
        <f t="shared" si="185"/>
        <v/>
      </c>
      <c r="AE157" s="144" t="str">
        <f t="shared" si="186"/>
        <v/>
      </c>
      <c r="AF157" s="144" t="str">
        <f t="shared" si="187"/>
        <v/>
      </c>
      <c r="AG157" s="144" t="str">
        <f t="shared" si="188"/>
        <v/>
      </c>
      <c r="AH157" s="144" t="str">
        <f t="shared" si="189"/>
        <v/>
      </c>
      <c r="AI157" s="144" t="str">
        <f t="shared" si="190"/>
        <v/>
      </c>
      <c r="AJ157" s="144" t="str">
        <f t="shared" si="191"/>
        <v/>
      </c>
      <c r="AK157" s="145"/>
      <c r="AL157" s="141"/>
      <c r="AM157" s="143"/>
      <c r="AN157" s="143"/>
      <c r="AO157" s="143"/>
      <c r="AP157" s="143"/>
      <c r="AQ157" s="156"/>
      <c r="AR157" s="145"/>
      <c r="AS157" s="157"/>
      <c r="AT157" s="160"/>
      <c r="AU157" s="117" t="str">
        <f t="shared" si="192"/>
        <v/>
      </c>
      <c r="AV157" s="117" t="str">
        <f t="shared" si="193"/>
        <v/>
      </c>
      <c r="AW157" s="117" t="str">
        <f t="shared" si="194"/>
        <v/>
      </c>
      <c r="AX157" s="117" t="str">
        <f t="shared" si="195"/>
        <v/>
      </c>
      <c r="AY157" s="117" t="str">
        <f t="shared" si="196"/>
        <v/>
      </c>
      <c r="AZ157" s="117" t="str">
        <f t="shared" si="197"/>
        <v/>
      </c>
      <c r="BA157" s="117" t="str">
        <f t="shared" si="198"/>
        <v/>
      </c>
      <c r="BB157" s="117" t="str">
        <f t="shared" si="199"/>
        <v/>
      </c>
      <c r="BC157" s="117" t="str">
        <f t="shared" si="200"/>
        <v/>
      </c>
      <c r="BD157" s="117" t="str">
        <f t="shared" si="201"/>
        <v/>
      </c>
      <c r="BE157" s="117" t="str">
        <f t="shared" si="202"/>
        <v/>
      </c>
      <c r="BF157" s="117" t="str">
        <f t="shared" si="203"/>
        <v/>
      </c>
      <c r="BG157" s="117" t="str">
        <f t="shared" si="204"/>
        <v/>
      </c>
      <c r="BH157" s="117" t="str">
        <f t="shared" si="205"/>
        <v/>
      </c>
      <c r="BI157" s="116" t="str">
        <f t="shared" si="206"/>
        <v/>
      </c>
      <c r="BJ157" s="116" t="str">
        <f t="shared" si="207"/>
        <v/>
      </c>
      <c r="BK157" s="116" t="str">
        <f t="shared" si="208"/>
        <v/>
      </c>
      <c r="BL157" s="116" t="str">
        <f t="shared" si="209"/>
        <v/>
      </c>
      <c r="BM157" s="116"/>
      <c r="BN157" s="116"/>
      <c r="BO157" s="116"/>
      <c r="BP157" s="116"/>
    </row>
    <row r="158" spans="1:68" customFormat="1" ht="16.5">
      <c r="A158" s="151"/>
      <c r="B158" s="134"/>
      <c r="C158" s="152" t="str">
        <f>IF(B158&lt;&gt;"",VLOOKUP(B158,附表五!$B$2:$C$1024,2,0),"")</f>
        <v/>
      </c>
      <c r="D158" s="153"/>
      <c r="E158" s="134"/>
      <c r="F158" s="154" t="str">
        <f>IF(E158&lt;&gt;"",VLOOKUP(E158,附表六!$B$2:$C$325,2,0),"")</f>
        <v/>
      </c>
      <c r="G158" s="155"/>
      <c r="H158" s="134"/>
      <c r="I158" s="139" t="str">
        <f>IF(H158&lt;&gt;"",VLOOKUP(H158,附表七!$B:$C,2,0),"")</f>
        <v/>
      </c>
      <c r="J158" s="145"/>
      <c r="K158" s="141"/>
      <c r="L158" s="142" t="str">
        <f t="shared" si="168"/>
        <v/>
      </c>
      <c r="M158" s="142" t="str">
        <f t="shared" si="169"/>
        <v/>
      </c>
      <c r="N158" s="142" t="str">
        <f t="shared" si="170"/>
        <v/>
      </c>
      <c r="O158" s="142" t="str">
        <f t="shared" si="171"/>
        <v/>
      </c>
      <c r="P158" s="143"/>
      <c r="Q158" s="144" t="str">
        <f t="shared" si="172"/>
        <v/>
      </c>
      <c r="R158" s="144" t="str">
        <f t="shared" si="173"/>
        <v/>
      </c>
      <c r="S158" s="144" t="str">
        <f t="shared" si="174"/>
        <v/>
      </c>
      <c r="T158" s="144" t="str">
        <f t="shared" si="175"/>
        <v/>
      </c>
      <c r="U158" s="144" t="str">
        <f t="shared" si="176"/>
        <v/>
      </c>
      <c r="V158" s="144" t="str">
        <f t="shared" si="177"/>
        <v/>
      </c>
      <c r="W158" s="144" t="str">
        <f t="shared" si="178"/>
        <v/>
      </c>
      <c r="X158" s="144" t="str">
        <f t="shared" si="179"/>
        <v/>
      </c>
      <c r="Y158" s="144" t="str">
        <f t="shared" si="180"/>
        <v/>
      </c>
      <c r="Z158" s="144" t="str">
        <f t="shared" si="181"/>
        <v/>
      </c>
      <c r="AA158" s="144" t="str">
        <f t="shared" si="182"/>
        <v/>
      </c>
      <c r="AB158" s="144" t="str">
        <f t="shared" si="183"/>
        <v/>
      </c>
      <c r="AC158" s="144" t="str">
        <f t="shared" si="184"/>
        <v/>
      </c>
      <c r="AD158" s="144" t="str">
        <f t="shared" si="185"/>
        <v/>
      </c>
      <c r="AE158" s="144" t="str">
        <f t="shared" si="186"/>
        <v/>
      </c>
      <c r="AF158" s="144" t="str">
        <f t="shared" si="187"/>
        <v/>
      </c>
      <c r="AG158" s="144" t="str">
        <f t="shared" si="188"/>
        <v/>
      </c>
      <c r="AH158" s="144" t="str">
        <f t="shared" si="189"/>
        <v/>
      </c>
      <c r="AI158" s="144" t="str">
        <f t="shared" si="190"/>
        <v/>
      </c>
      <c r="AJ158" s="144" t="str">
        <f t="shared" si="191"/>
        <v/>
      </c>
      <c r="AK158" s="145"/>
      <c r="AL158" s="141"/>
      <c r="AM158" s="143"/>
      <c r="AN158" s="143"/>
      <c r="AO158" s="143"/>
      <c r="AP158" s="143"/>
      <c r="AQ158" s="156"/>
      <c r="AR158" s="145"/>
      <c r="AS158" s="157"/>
      <c r="AT158" s="160"/>
      <c r="AU158" s="117" t="str">
        <f t="shared" si="192"/>
        <v/>
      </c>
      <c r="AV158" s="117" t="str">
        <f t="shared" si="193"/>
        <v/>
      </c>
      <c r="AW158" s="117" t="str">
        <f t="shared" si="194"/>
        <v/>
      </c>
      <c r="AX158" s="117" t="str">
        <f t="shared" si="195"/>
        <v/>
      </c>
      <c r="AY158" s="117" t="str">
        <f t="shared" si="196"/>
        <v/>
      </c>
      <c r="AZ158" s="117" t="str">
        <f t="shared" si="197"/>
        <v/>
      </c>
      <c r="BA158" s="117" t="str">
        <f t="shared" si="198"/>
        <v/>
      </c>
      <c r="BB158" s="117" t="str">
        <f t="shared" si="199"/>
        <v/>
      </c>
      <c r="BC158" s="117" t="str">
        <f t="shared" si="200"/>
        <v/>
      </c>
      <c r="BD158" s="117" t="str">
        <f t="shared" si="201"/>
        <v/>
      </c>
      <c r="BE158" s="117" t="str">
        <f t="shared" si="202"/>
        <v/>
      </c>
      <c r="BF158" s="117" t="str">
        <f t="shared" si="203"/>
        <v/>
      </c>
      <c r="BG158" s="117" t="str">
        <f t="shared" si="204"/>
        <v/>
      </c>
      <c r="BH158" s="117" t="str">
        <f t="shared" si="205"/>
        <v/>
      </c>
      <c r="BI158" s="116" t="str">
        <f t="shared" si="206"/>
        <v/>
      </c>
      <c r="BJ158" s="116" t="str">
        <f t="shared" si="207"/>
        <v/>
      </c>
      <c r="BK158" s="116" t="str">
        <f t="shared" si="208"/>
        <v/>
      </c>
      <c r="BL158" s="116" t="str">
        <f t="shared" si="209"/>
        <v/>
      </c>
      <c r="BM158" s="116"/>
      <c r="BN158" s="116"/>
      <c r="BO158" s="116"/>
      <c r="BP158" s="116"/>
    </row>
    <row r="159" spans="1:68" customFormat="1" ht="16.5">
      <c r="A159" s="151"/>
      <c r="B159" s="134"/>
      <c r="C159" s="152" t="str">
        <f>IF(B159&lt;&gt;"",VLOOKUP(B159,附表五!$B$2:$C$1024,2,0),"")</f>
        <v/>
      </c>
      <c r="D159" s="153"/>
      <c r="E159" s="134"/>
      <c r="F159" s="154" t="str">
        <f>IF(E159&lt;&gt;"",VLOOKUP(E159,附表六!$B$2:$C$325,2,0),"")</f>
        <v/>
      </c>
      <c r="G159" s="155"/>
      <c r="H159" s="134"/>
      <c r="I159" s="139" t="str">
        <f>IF(H159&lt;&gt;"",VLOOKUP(H159,附表七!$B:$C,2,0),"")</f>
        <v/>
      </c>
      <c r="J159" s="145"/>
      <c r="K159" s="141"/>
      <c r="L159" s="142" t="str">
        <f t="shared" si="168"/>
        <v/>
      </c>
      <c r="M159" s="142" t="str">
        <f t="shared" si="169"/>
        <v/>
      </c>
      <c r="N159" s="142" t="str">
        <f t="shared" si="170"/>
        <v/>
      </c>
      <c r="O159" s="142" t="str">
        <f t="shared" si="171"/>
        <v/>
      </c>
      <c r="P159" s="143"/>
      <c r="Q159" s="144" t="str">
        <f t="shared" si="172"/>
        <v/>
      </c>
      <c r="R159" s="144" t="str">
        <f t="shared" si="173"/>
        <v/>
      </c>
      <c r="S159" s="144" t="str">
        <f t="shared" si="174"/>
        <v/>
      </c>
      <c r="T159" s="144" t="str">
        <f t="shared" si="175"/>
        <v/>
      </c>
      <c r="U159" s="144" t="str">
        <f t="shared" si="176"/>
        <v/>
      </c>
      <c r="V159" s="144" t="str">
        <f t="shared" si="177"/>
        <v/>
      </c>
      <c r="W159" s="144" t="str">
        <f t="shared" si="178"/>
        <v/>
      </c>
      <c r="X159" s="144" t="str">
        <f t="shared" si="179"/>
        <v/>
      </c>
      <c r="Y159" s="144" t="str">
        <f t="shared" si="180"/>
        <v/>
      </c>
      <c r="Z159" s="144" t="str">
        <f t="shared" si="181"/>
        <v/>
      </c>
      <c r="AA159" s="144" t="str">
        <f t="shared" si="182"/>
        <v/>
      </c>
      <c r="AB159" s="144" t="str">
        <f t="shared" si="183"/>
        <v/>
      </c>
      <c r="AC159" s="144" t="str">
        <f t="shared" si="184"/>
        <v/>
      </c>
      <c r="AD159" s="144" t="str">
        <f t="shared" si="185"/>
        <v/>
      </c>
      <c r="AE159" s="144" t="str">
        <f t="shared" si="186"/>
        <v/>
      </c>
      <c r="AF159" s="144" t="str">
        <f t="shared" si="187"/>
        <v/>
      </c>
      <c r="AG159" s="144" t="str">
        <f t="shared" si="188"/>
        <v/>
      </c>
      <c r="AH159" s="144" t="str">
        <f t="shared" si="189"/>
        <v/>
      </c>
      <c r="AI159" s="144" t="str">
        <f t="shared" si="190"/>
        <v/>
      </c>
      <c r="AJ159" s="144" t="str">
        <f t="shared" si="191"/>
        <v/>
      </c>
      <c r="AK159" s="145"/>
      <c r="AL159" s="141"/>
      <c r="AM159" s="143"/>
      <c r="AN159" s="143"/>
      <c r="AO159" s="143"/>
      <c r="AP159" s="143"/>
      <c r="AQ159" s="156"/>
      <c r="AR159" s="145"/>
      <c r="AS159" s="157"/>
      <c r="AT159" s="160"/>
      <c r="AU159" s="117" t="str">
        <f t="shared" si="192"/>
        <v/>
      </c>
      <c r="AV159" s="117" t="str">
        <f t="shared" si="193"/>
        <v/>
      </c>
      <c r="AW159" s="117" t="str">
        <f t="shared" si="194"/>
        <v/>
      </c>
      <c r="AX159" s="117" t="str">
        <f t="shared" si="195"/>
        <v/>
      </c>
      <c r="AY159" s="117" t="str">
        <f t="shared" si="196"/>
        <v/>
      </c>
      <c r="AZ159" s="117" t="str">
        <f t="shared" si="197"/>
        <v/>
      </c>
      <c r="BA159" s="117" t="str">
        <f t="shared" si="198"/>
        <v/>
      </c>
      <c r="BB159" s="117" t="str">
        <f t="shared" si="199"/>
        <v/>
      </c>
      <c r="BC159" s="117" t="str">
        <f t="shared" si="200"/>
        <v/>
      </c>
      <c r="BD159" s="117" t="str">
        <f t="shared" si="201"/>
        <v/>
      </c>
      <c r="BE159" s="117" t="str">
        <f t="shared" si="202"/>
        <v/>
      </c>
      <c r="BF159" s="117" t="str">
        <f t="shared" si="203"/>
        <v/>
      </c>
      <c r="BG159" s="117" t="str">
        <f t="shared" si="204"/>
        <v/>
      </c>
      <c r="BH159" s="117" t="str">
        <f t="shared" si="205"/>
        <v/>
      </c>
      <c r="BI159" s="116" t="str">
        <f t="shared" si="206"/>
        <v/>
      </c>
      <c r="BJ159" s="116" t="str">
        <f t="shared" si="207"/>
        <v/>
      </c>
      <c r="BK159" s="116" t="str">
        <f t="shared" si="208"/>
        <v/>
      </c>
      <c r="BL159" s="116" t="str">
        <f t="shared" si="209"/>
        <v/>
      </c>
      <c r="BM159" s="116"/>
      <c r="BN159" s="116"/>
      <c r="BO159" s="116"/>
      <c r="BP159" s="116"/>
    </row>
    <row r="160" spans="1:68" customFormat="1" ht="16.5">
      <c r="A160" s="151"/>
      <c r="B160" s="134"/>
      <c r="C160" s="152" t="str">
        <f>IF(B160&lt;&gt;"",VLOOKUP(B160,附表五!$B$2:$C$1024,2,0),"")</f>
        <v/>
      </c>
      <c r="D160" s="153"/>
      <c r="E160" s="134"/>
      <c r="F160" s="154" t="str">
        <f>IF(E160&lt;&gt;"",VLOOKUP(E160,附表六!$B$2:$C$325,2,0),"")</f>
        <v/>
      </c>
      <c r="G160" s="155"/>
      <c r="H160" s="134"/>
      <c r="I160" s="139" t="str">
        <f>IF(H160&lt;&gt;"",VLOOKUP(H160,附表七!$B:$C,2,0),"")</f>
        <v/>
      </c>
      <c r="J160" s="145"/>
      <c r="K160" s="141"/>
      <c r="L160" s="142" t="str">
        <f t="shared" si="168"/>
        <v/>
      </c>
      <c r="M160" s="142" t="str">
        <f t="shared" si="169"/>
        <v/>
      </c>
      <c r="N160" s="142" t="str">
        <f t="shared" si="170"/>
        <v/>
      </c>
      <c r="O160" s="142" t="str">
        <f t="shared" si="171"/>
        <v/>
      </c>
      <c r="P160" s="143"/>
      <c r="Q160" s="144" t="str">
        <f t="shared" si="172"/>
        <v/>
      </c>
      <c r="R160" s="144" t="str">
        <f t="shared" si="173"/>
        <v/>
      </c>
      <c r="S160" s="144" t="str">
        <f t="shared" si="174"/>
        <v/>
      </c>
      <c r="T160" s="144" t="str">
        <f t="shared" si="175"/>
        <v/>
      </c>
      <c r="U160" s="144" t="str">
        <f t="shared" si="176"/>
        <v/>
      </c>
      <c r="V160" s="144" t="str">
        <f t="shared" si="177"/>
        <v/>
      </c>
      <c r="W160" s="144" t="str">
        <f t="shared" si="178"/>
        <v/>
      </c>
      <c r="X160" s="144" t="str">
        <f t="shared" si="179"/>
        <v/>
      </c>
      <c r="Y160" s="144" t="str">
        <f t="shared" si="180"/>
        <v/>
      </c>
      <c r="Z160" s="144" t="str">
        <f t="shared" si="181"/>
        <v/>
      </c>
      <c r="AA160" s="144" t="str">
        <f t="shared" si="182"/>
        <v/>
      </c>
      <c r="AB160" s="144" t="str">
        <f t="shared" si="183"/>
        <v/>
      </c>
      <c r="AC160" s="144" t="str">
        <f t="shared" si="184"/>
        <v/>
      </c>
      <c r="AD160" s="144" t="str">
        <f t="shared" si="185"/>
        <v/>
      </c>
      <c r="AE160" s="144" t="str">
        <f t="shared" si="186"/>
        <v/>
      </c>
      <c r="AF160" s="144" t="str">
        <f t="shared" si="187"/>
        <v/>
      </c>
      <c r="AG160" s="144" t="str">
        <f t="shared" si="188"/>
        <v/>
      </c>
      <c r="AH160" s="144" t="str">
        <f t="shared" si="189"/>
        <v/>
      </c>
      <c r="AI160" s="144" t="str">
        <f t="shared" si="190"/>
        <v/>
      </c>
      <c r="AJ160" s="144" t="str">
        <f t="shared" si="191"/>
        <v/>
      </c>
      <c r="AK160" s="145"/>
      <c r="AL160" s="141"/>
      <c r="AM160" s="143"/>
      <c r="AN160" s="143"/>
      <c r="AO160" s="143"/>
      <c r="AP160" s="143"/>
      <c r="AQ160" s="156"/>
      <c r="AR160" s="145"/>
      <c r="AS160" s="157"/>
      <c r="AT160" s="160"/>
      <c r="AU160" s="117" t="str">
        <f t="shared" si="192"/>
        <v/>
      </c>
      <c r="AV160" s="117" t="str">
        <f t="shared" si="193"/>
        <v/>
      </c>
      <c r="AW160" s="117" t="str">
        <f t="shared" si="194"/>
        <v/>
      </c>
      <c r="AX160" s="117" t="str">
        <f t="shared" si="195"/>
        <v/>
      </c>
      <c r="AY160" s="117" t="str">
        <f t="shared" si="196"/>
        <v/>
      </c>
      <c r="AZ160" s="117" t="str">
        <f t="shared" si="197"/>
        <v/>
      </c>
      <c r="BA160" s="117" t="str">
        <f t="shared" si="198"/>
        <v/>
      </c>
      <c r="BB160" s="117" t="str">
        <f t="shared" si="199"/>
        <v/>
      </c>
      <c r="BC160" s="117" t="str">
        <f t="shared" si="200"/>
        <v/>
      </c>
      <c r="BD160" s="117" t="str">
        <f t="shared" si="201"/>
        <v/>
      </c>
      <c r="BE160" s="117" t="str">
        <f t="shared" si="202"/>
        <v/>
      </c>
      <c r="BF160" s="117" t="str">
        <f t="shared" si="203"/>
        <v/>
      </c>
      <c r="BG160" s="117" t="str">
        <f t="shared" si="204"/>
        <v/>
      </c>
      <c r="BH160" s="117" t="str">
        <f t="shared" si="205"/>
        <v/>
      </c>
      <c r="BI160" s="116" t="str">
        <f t="shared" si="206"/>
        <v/>
      </c>
      <c r="BJ160" s="116" t="str">
        <f t="shared" si="207"/>
        <v/>
      </c>
      <c r="BK160" s="116" t="str">
        <f t="shared" si="208"/>
        <v/>
      </c>
      <c r="BL160" s="116" t="str">
        <f t="shared" si="209"/>
        <v/>
      </c>
      <c r="BM160" s="116"/>
      <c r="BN160" s="116"/>
      <c r="BO160" s="116"/>
      <c r="BP160" s="116"/>
    </row>
    <row r="161" spans="1:68" customFormat="1" ht="16.5">
      <c r="A161" s="151"/>
      <c r="B161" s="134"/>
      <c r="C161" s="152" t="str">
        <f>IF(B161&lt;&gt;"",VLOOKUP(B161,附表五!$B$2:$C$1024,2,0),"")</f>
        <v/>
      </c>
      <c r="D161" s="153"/>
      <c r="E161" s="134"/>
      <c r="F161" s="154" t="str">
        <f>IF(E161&lt;&gt;"",VLOOKUP(E161,附表六!$B$2:$C$325,2,0),"")</f>
        <v/>
      </c>
      <c r="G161" s="155"/>
      <c r="H161" s="134"/>
      <c r="I161" s="139" t="str">
        <f>IF(H161&lt;&gt;"",VLOOKUP(H161,附表七!$B:$C,2,0),"")</f>
        <v/>
      </c>
      <c r="J161" s="145"/>
      <c r="K161" s="141"/>
      <c r="L161" s="142" t="str">
        <f t="shared" si="168"/>
        <v/>
      </c>
      <c r="M161" s="142" t="str">
        <f t="shared" si="169"/>
        <v/>
      </c>
      <c r="N161" s="142" t="str">
        <f t="shared" si="170"/>
        <v/>
      </c>
      <c r="O161" s="142" t="str">
        <f t="shared" si="171"/>
        <v/>
      </c>
      <c r="P161" s="143"/>
      <c r="Q161" s="144" t="str">
        <f t="shared" si="172"/>
        <v/>
      </c>
      <c r="R161" s="144" t="str">
        <f t="shared" si="173"/>
        <v/>
      </c>
      <c r="S161" s="144" t="str">
        <f t="shared" si="174"/>
        <v/>
      </c>
      <c r="T161" s="144" t="str">
        <f t="shared" si="175"/>
        <v/>
      </c>
      <c r="U161" s="144" t="str">
        <f t="shared" si="176"/>
        <v/>
      </c>
      <c r="V161" s="144" t="str">
        <f t="shared" si="177"/>
        <v/>
      </c>
      <c r="W161" s="144" t="str">
        <f t="shared" si="178"/>
        <v/>
      </c>
      <c r="X161" s="144" t="str">
        <f t="shared" si="179"/>
        <v/>
      </c>
      <c r="Y161" s="144" t="str">
        <f t="shared" si="180"/>
        <v/>
      </c>
      <c r="Z161" s="144" t="str">
        <f t="shared" si="181"/>
        <v/>
      </c>
      <c r="AA161" s="144" t="str">
        <f t="shared" si="182"/>
        <v/>
      </c>
      <c r="AB161" s="144" t="str">
        <f t="shared" si="183"/>
        <v/>
      </c>
      <c r="AC161" s="144" t="str">
        <f t="shared" si="184"/>
        <v/>
      </c>
      <c r="AD161" s="144" t="str">
        <f t="shared" si="185"/>
        <v/>
      </c>
      <c r="AE161" s="144" t="str">
        <f t="shared" si="186"/>
        <v/>
      </c>
      <c r="AF161" s="144" t="str">
        <f t="shared" si="187"/>
        <v/>
      </c>
      <c r="AG161" s="144" t="str">
        <f t="shared" si="188"/>
        <v/>
      </c>
      <c r="AH161" s="144" t="str">
        <f t="shared" si="189"/>
        <v/>
      </c>
      <c r="AI161" s="144" t="str">
        <f t="shared" si="190"/>
        <v/>
      </c>
      <c r="AJ161" s="144" t="str">
        <f t="shared" si="191"/>
        <v/>
      </c>
      <c r="AK161" s="145"/>
      <c r="AL161" s="141"/>
      <c r="AM161" s="143"/>
      <c r="AN161" s="143"/>
      <c r="AO161" s="143"/>
      <c r="AP161" s="143"/>
      <c r="AQ161" s="156"/>
      <c r="AR161" s="145"/>
      <c r="AS161" s="157"/>
      <c r="AT161" s="160"/>
      <c r="AU161" s="117" t="str">
        <f t="shared" si="192"/>
        <v/>
      </c>
      <c r="AV161" s="117" t="str">
        <f t="shared" si="193"/>
        <v/>
      </c>
      <c r="AW161" s="117" t="str">
        <f t="shared" si="194"/>
        <v/>
      </c>
      <c r="AX161" s="117" t="str">
        <f t="shared" si="195"/>
        <v/>
      </c>
      <c r="AY161" s="117" t="str">
        <f t="shared" si="196"/>
        <v/>
      </c>
      <c r="AZ161" s="117" t="str">
        <f t="shared" si="197"/>
        <v/>
      </c>
      <c r="BA161" s="117" t="str">
        <f t="shared" si="198"/>
        <v/>
      </c>
      <c r="BB161" s="117" t="str">
        <f t="shared" si="199"/>
        <v/>
      </c>
      <c r="BC161" s="117" t="str">
        <f t="shared" si="200"/>
        <v/>
      </c>
      <c r="BD161" s="117" t="str">
        <f t="shared" si="201"/>
        <v/>
      </c>
      <c r="BE161" s="117" t="str">
        <f t="shared" si="202"/>
        <v/>
      </c>
      <c r="BF161" s="117" t="str">
        <f t="shared" si="203"/>
        <v/>
      </c>
      <c r="BG161" s="117" t="str">
        <f t="shared" si="204"/>
        <v/>
      </c>
      <c r="BH161" s="117" t="str">
        <f t="shared" si="205"/>
        <v/>
      </c>
      <c r="BI161" s="116" t="str">
        <f t="shared" si="206"/>
        <v/>
      </c>
      <c r="BJ161" s="116" t="str">
        <f t="shared" si="207"/>
        <v/>
      </c>
      <c r="BK161" s="116" t="str">
        <f t="shared" si="208"/>
        <v/>
      </c>
      <c r="BL161" s="116" t="str">
        <f t="shared" si="209"/>
        <v/>
      </c>
      <c r="BM161" s="116"/>
      <c r="BN161" s="116"/>
      <c r="BO161" s="116"/>
      <c r="BP161" s="116"/>
    </row>
    <row r="162" spans="1:68" customFormat="1" ht="16.5">
      <c r="A162" s="151"/>
      <c r="B162" s="134"/>
      <c r="C162" s="152" t="str">
        <f>IF(B162&lt;&gt;"",VLOOKUP(B162,附表五!$B$2:$C$1024,2,0),"")</f>
        <v/>
      </c>
      <c r="D162" s="153"/>
      <c r="E162" s="134"/>
      <c r="F162" s="154" t="str">
        <f>IF(E162&lt;&gt;"",VLOOKUP(E162,附表六!$B$2:$C$325,2,0),"")</f>
        <v/>
      </c>
      <c r="G162" s="155"/>
      <c r="H162" s="134"/>
      <c r="I162" s="139" t="str">
        <f>IF(H162&lt;&gt;"",VLOOKUP(H162,附表七!$B:$C,2,0),"")</f>
        <v/>
      </c>
      <c r="J162" s="145"/>
      <c r="K162" s="141"/>
      <c r="L162" s="142" t="str">
        <f t="shared" si="168"/>
        <v/>
      </c>
      <c r="M162" s="142" t="str">
        <f t="shared" si="169"/>
        <v/>
      </c>
      <c r="N162" s="142" t="str">
        <f t="shared" si="170"/>
        <v/>
      </c>
      <c r="O162" s="142" t="str">
        <f t="shared" si="171"/>
        <v/>
      </c>
      <c r="P162" s="143"/>
      <c r="Q162" s="144" t="str">
        <f t="shared" si="172"/>
        <v/>
      </c>
      <c r="R162" s="144" t="str">
        <f t="shared" si="173"/>
        <v/>
      </c>
      <c r="S162" s="144" t="str">
        <f t="shared" si="174"/>
        <v/>
      </c>
      <c r="T162" s="144" t="str">
        <f t="shared" si="175"/>
        <v/>
      </c>
      <c r="U162" s="144" t="str">
        <f t="shared" si="176"/>
        <v/>
      </c>
      <c r="V162" s="144" t="str">
        <f t="shared" si="177"/>
        <v/>
      </c>
      <c r="W162" s="144" t="str">
        <f t="shared" si="178"/>
        <v/>
      </c>
      <c r="X162" s="144" t="str">
        <f t="shared" si="179"/>
        <v/>
      </c>
      <c r="Y162" s="144" t="str">
        <f t="shared" si="180"/>
        <v/>
      </c>
      <c r="Z162" s="144" t="str">
        <f t="shared" si="181"/>
        <v/>
      </c>
      <c r="AA162" s="144" t="str">
        <f t="shared" si="182"/>
        <v/>
      </c>
      <c r="AB162" s="144" t="str">
        <f t="shared" si="183"/>
        <v/>
      </c>
      <c r="AC162" s="144" t="str">
        <f t="shared" si="184"/>
        <v/>
      </c>
      <c r="AD162" s="144" t="str">
        <f t="shared" si="185"/>
        <v/>
      </c>
      <c r="AE162" s="144" t="str">
        <f t="shared" si="186"/>
        <v/>
      </c>
      <c r="AF162" s="144" t="str">
        <f t="shared" si="187"/>
        <v/>
      </c>
      <c r="AG162" s="144" t="str">
        <f t="shared" si="188"/>
        <v/>
      </c>
      <c r="AH162" s="144" t="str">
        <f t="shared" si="189"/>
        <v/>
      </c>
      <c r="AI162" s="144" t="str">
        <f t="shared" si="190"/>
        <v/>
      </c>
      <c r="AJ162" s="144" t="str">
        <f t="shared" si="191"/>
        <v/>
      </c>
      <c r="AK162" s="145"/>
      <c r="AL162" s="141"/>
      <c r="AM162" s="143"/>
      <c r="AN162" s="143"/>
      <c r="AO162" s="143"/>
      <c r="AP162" s="143"/>
      <c r="AQ162" s="156"/>
      <c r="AR162" s="145"/>
      <c r="AS162" s="157"/>
      <c r="AT162" s="160"/>
      <c r="AU162" s="117" t="str">
        <f t="shared" si="192"/>
        <v/>
      </c>
      <c r="AV162" s="117" t="str">
        <f t="shared" si="193"/>
        <v/>
      </c>
      <c r="AW162" s="117" t="str">
        <f t="shared" si="194"/>
        <v/>
      </c>
      <c r="AX162" s="117" t="str">
        <f t="shared" si="195"/>
        <v/>
      </c>
      <c r="AY162" s="117" t="str">
        <f t="shared" si="196"/>
        <v/>
      </c>
      <c r="AZ162" s="117" t="str">
        <f t="shared" si="197"/>
        <v/>
      </c>
      <c r="BA162" s="117" t="str">
        <f t="shared" si="198"/>
        <v/>
      </c>
      <c r="BB162" s="117" t="str">
        <f t="shared" si="199"/>
        <v/>
      </c>
      <c r="BC162" s="117" t="str">
        <f t="shared" si="200"/>
        <v/>
      </c>
      <c r="BD162" s="117" t="str">
        <f t="shared" si="201"/>
        <v/>
      </c>
      <c r="BE162" s="117" t="str">
        <f t="shared" si="202"/>
        <v/>
      </c>
      <c r="BF162" s="117" t="str">
        <f t="shared" si="203"/>
        <v/>
      </c>
      <c r="BG162" s="117" t="str">
        <f t="shared" si="204"/>
        <v/>
      </c>
      <c r="BH162" s="117" t="str">
        <f t="shared" si="205"/>
        <v/>
      </c>
      <c r="BI162" s="116" t="str">
        <f t="shared" si="206"/>
        <v/>
      </c>
      <c r="BJ162" s="116" t="str">
        <f t="shared" si="207"/>
        <v/>
      </c>
      <c r="BK162" s="116" t="str">
        <f t="shared" si="208"/>
        <v/>
      </c>
      <c r="BL162" s="116" t="str">
        <f t="shared" si="209"/>
        <v/>
      </c>
      <c r="BM162" s="116"/>
      <c r="BN162" s="116"/>
      <c r="BO162" s="116"/>
      <c r="BP162" s="116"/>
    </row>
    <row r="163" spans="1:68" customFormat="1" ht="16.5">
      <c r="A163" s="151"/>
      <c r="B163" s="134"/>
      <c r="C163" s="152" t="str">
        <f>IF(B163&lt;&gt;"",VLOOKUP(B163,附表五!$B$2:$C$1024,2,0),"")</f>
        <v/>
      </c>
      <c r="D163" s="153"/>
      <c r="E163" s="134"/>
      <c r="F163" s="154" t="str">
        <f>IF(E163&lt;&gt;"",VLOOKUP(E163,附表六!$B$2:$C$325,2,0),"")</f>
        <v/>
      </c>
      <c r="G163" s="155"/>
      <c r="H163" s="134"/>
      <c r="I163" s="139" t="str">
        <f>IF(H163&lt;&gt;"",VLOOKUP(H163,附表七!$B:$C,2,0),"")</f>
        <v/>
      </c>
      <c r="J163" s="145"/>
      <c r="K163" s="141"/>
      <c r="L163" s="142" t="str">
        <f t="shared" si="168"/>
        <v/>
      </c>
      <c r="M163" s="142" t="str">
        <f t="shared" si="169"/>
        <v/>
      </c>
      <c r="N163" s="142" t="str">
        <f t="shared" si="170"/>
        <v/>
      </c>
      <c r="O163" s="142" t="str">
        <f t="shared" si="171"/>
        <v/>
      </c>
      <c r="P163" s="143"/>
      <c r="Q163" s="144" t="str">
        <f t="shared" si="172"/>
        <v/>
      </c>
      <c r="R163" s="144" t="str">
        <f t="shared" si="173"/>
        <v/>
      </c>
      <c r="S163" s="144" t="str">
        <f t="shared" si="174"/>
        <v/>
      </c>
      <c r="T163" s="144" t="str">
        <f t="shared" si="175"/>
        <v/>
      </c>
      <c r="U163" s="144" t="str">
        <f t="shared" si="176"/>
        <v/>
      </c>
      <c r="V163" s="144" t="str">
        <f t="shared" si="177"/>
        <v/>
      </c>
      <c r="W163" s="144" t="str">
        <f t="shared" si="178"/>
        <v/>
      </c>
      <c r="X163" s="144" t="str">
        <f t="shared" si="179"/>
        <v/>
      </c>
      <c r="Y163" s="144" t="str">
        <f t="shared" si="180"/>
        <v/>
      </c>
      <c r="Z163" s="144" t="str">
        <f t="shared" si="181"/>
        <v/>
      </c>
      <c r="AA163" s="144" t="str">
        <f t="shared" si="182"/>
        <v/>
      </c>
      <c r="AB163" s="144" t="str">
        <f t="shared" si="183"/>
        <v/>
      </c>
      <c r="AC163" s="144" t="str">
        <f t="shared" si="184"/>
        <v/>
      </c>
      <c r="AD163" s="144" t="str">
        <f t="shared" si="185"/>
        <v/>
      </c>
      <c r="AE163" s="144" t="str">
        <f t="shared" si="186"/>
        <v/>
      </c>
      <c r="AF163" s="144" t="str">
        <f t="shared" si="187"/>
        <v/>
      </c>
      <c r="AG163" s="144" t="str">
        <f t="shared" si="188"/>
        <v/>
      </c>
      <c r="AH163" s="144" t="str">
        <f t="shared" si="189"/>
        <v/>
      </c>
      <c r="AI163" s="144" t="str">
        <f t="shared" si="190"/>
        <v/>
      </c>
      <c r="AJ163" s="144" t="str">
        <f t="shared" si="191"/>
        <v/>
      </c>
      <c r="AK163" s="145"/>
      <c r="AL163" s="141"/>
      <c r="AM163" s="143"/>
      <c r="AN163" s="143"/>
      <c r="AO163" s="143"/>
      <c r="AP163" s="143"/>
      <c r="AQ163" s="156"/>
      <c r="AR163" s="145"/>
      <c r="AS163" s="157"/>
      <c r="AT163" s="160"/>
      <c r="AU163" s="117" t="str">
        <f t="shared" si="192"/>
        <v/>
      </c>
      <c r="AV163" s="117" t="str">
        <f t="shared" si="193"/>
        <v/>
      </c>
      <c r="AW163" s="117" t="str">
        <f t="shared" si="194"/>
        <v/>
      </c>
      <c r="AX163" s="117" t="str">
        <f t="shared" si="195"/>
        <v/>
      </c>
      <c r="AY163" s="117" t="str">
        <f t="shared" si="196"/>
        <v/>
      </c>
      <c r="AZ163" s="117" t="str">
        <f t="shared" si="197"/>
        <v/>
      </c>
      <c r="BA163" s="117" t="str">
        <f t="shared" si="198"/>
        <v/>
      </c>
      <c r="BB163" s="117" t="str">
        <f t="shared" si="199"/>
        <v/>
      </c>
      <c r="BC163" s="117" t="str">
        <f t="shared" si="200"/>
        <v/>
      </c>
      <c r="BD163" s="117" t="str">
        <f t="shared" si="201"/>
        <v/>
      </c>
      <c r="BE163" s="117" t="str">
        <f t="shared" si="202"/>
        <v/>
      </c>
      <c r="BF163" s="117" t="str">
        <f t="shared" si="203"/>
        <v/>
      </c>
      <c r="BG163" s="117" t="str">
        <f t="shared" si="204"/>
        <v/>
      </c>
      <c r="BH163" s="117" t="str">
        <f t="shared" si="205"/>
        <v/>
      </c>
      <c r="BI163" s="116" t="str">
        <f t="shared" si="206"/>
        <v/>
      </c>
      <c r="BJ163" s="116" t="str">
        <f t="shared" si="207"/>
        <v/>
      </c>
      <c r="BK163" s="116" t="str">
        <f t="shared" si="208"/>
        <v/>
      </c>
      <c r="BL163" s="116" t="str">
        <f t="shared" si="209"/>
        <v/>
      </c>
      <c r="BM163" s="116"/>
      <c r="BN163" s="116"/>
      <c r="BO163" s="116"/>
      <c r="BP163" s="116"/>
    </row>
    <row r="164" spans="1:68" customFormat="1" ht="16.5">
      <c r="A164" s="151"/>
      <c r="B164" s="134"/>
      <c r="C164" s="152" t="str">
        <f>IF(B164&lt;&gt;"",VLOOKUP(B164,附表五!$B$2:$C$1024,2,0),"")</f>
        <v/>
      </c>
      <c r="D164" s="153"/>
      <c r="E164" s="134"/>
      <c r="F164" s="154" t="str">
        <f>IF(E164&lt;&gt;"",VLOOKUP(E164,附表六!$B$2:$C$325,2,0),"")</f>
        <v/>
      </c>
      <c r="G164" s="155"/>
      <c r="H164" s="134"/>
      <c r="I164" s="139" t="str">
        <f>IF(H164&lt;&gt;"",VLOOKUP(H164,附表七!$B:$C,2,0),"")</f>
        <v/>
      </c>
      <c r="J164" s="145"/>
      <c r="K164" s="141"/>
      <c r="L164" s="142" t="str">
        <f t="shared" ref="L164:L195" si="210">IF(K164&lt;&gt;"",IF($K164="範疇2","外購電力","固定 (E)"),"")</f>
        <v/>
      </c>
      <c r="M164" s="142" t="str">
        <f t="shared" ref="M164:M200" si="211">IF(K164&lt;&gt;"",IF($K164="範疇2","外購蒸汽","製程 (P)"),"")</f>
        <v/>
      </c>
      <c r="N164" s="142" t="str">
        <f t="shared" ref="N164:N200" si="212">IF(K164&lt;&gt;"",IF($K164="範疇2","","移動 (T)"),"")</f>
        <v/>
      </c>
      <c r="O164" s="142" t="str">
        <f t="shared" ref="O164:O200" si="213">IF(K164&lt;&gt;"",IF($K164="範疇2","","逸散 (F)"),"")</f>
        <v/>
      </c>
      <c r="P164" s="143"/>
      <c r="Q164" s="144" t="str">
        <f t="shared" ref="Q164:Q200" si="214">IF($P164&lt;&gt;"",IF($P164="外購電力","併網",IF($P164="製程 (P)","水泥製程",IF($P164="逸散 (F)","廢棄物排放源",""))),"")</f>
        <v/>
      </c>
      <c r="R164" s="144" t="str">
        <f t="shared" ref="R164:R200" si="215">IF($P164&lt;&gt;"",IF($P164="外購電力","離網",IF($P164="製程 (P)","鋼鐵製程-使用造渣劑",IF($P164="逸散 (F)","廢水排放源",""))),"")</f>
        <v/>
      </c>
      <c r="S164" s="144" t="str">
        <f t="shared" ref="S164:S200" si="216">IF($P164&lt;&gt;"",IF($P164="製程 (P)","鋼鐵製程-使用添加劑",IF($P164="逸散 (F)","廢棄污泥排放源","")),"")</f>
        <v/>
      </c>
      <c r="T164" s="144" t="str">
        <f t="shared" ref="T164:T200" si="217">IF($P164&lt;&gt;"",IF($P164="製程 (P)","鋼鐵製程-金屬進料",IF($P164="逸散 (F)","溶劑、噴霧劑及冷媒排放源","")),"")</f>
        <v/>
      </c>
      <c r="U164" s="144" t="str">
        <f t="shared" ref="U164:U200" si="218">IF($P164&lt;&gt;"",IF($P164="製程 (P)","鋼鐵製程-外售含碳產品(已知CO2排放係數",IF($P164="逸散 (F)","VOCs未經燃燒且含CH4","")),"")</f>
        <v/>
      </c>
      <c r="V164" s="144" t="str">
        <f t="shared" ref="V164:V200" si="219">IF($P164&lt;&gt;"",IF($P164="製程 (P)","鋼鐵製程-使用添加劑(預焙陽極炭塊與煤碳電極",IF($P164="逸散 (F)","已知VOCs濃度","")),"")</f>
        <v/>
      </c>
      <c r="W164" s="144" t="str">
        <f t="shared" ref="W164:W200" si="220">IF($P164&lt;&gt;"",IF($P164="製程 (P)","鋼鐵製程--外售含碳產品(已知含碳率)",IF($P164="逸散 (F)","未知VOCs濃度已知CO2排放係數","")),"")</f>
        <v/>
      </c>
      <c r="X164" s="144" t="str">
        <f t="shared" ref="X164:X200" si="221">IF($P164&lt;&gt;"",IF($P164="製程 (P)","半導體光電製程",IF($P164="逸散 (F)","化糞池排放源","")),"")</f>
        <v/>
      </c>
      <c r="Y164" s="144" t="str">
        <f t="shared" ref="Y164:Y200" si="222">IF($P164&lt;&gt;"",IF($P164="製程 (P)","石灰製程",IF($P164="逸散 (F)","其他","")),"")</f>
        <v/>
      </c>
      <c r="Z164" s="144" t="str">
        <f t="shared" ref="Z164:Z200" si="223">IF($P164&lt;&gt;"",IF($P164="製程 (P)","碳酸鈉製程-碳酸鈉製造",""),"")</f>
        <v/>
      </c>
      <c r="AA164" s="144" t="str">
        <f t="shared" ref="AA164:AA200" si="224">IF($P164&lt;&gt;"",IF($P164="製程 (P)","碳酸鈉製程-碳酸鈉使用",""),"")</f>
        <v/>
      </c>
      <c r="AB164" s="144" t="str">
        <f t="shared" ref="AB164:AB200" si="225">IF($P164&lt;&gt;"",IF($P164="製程 (P)","碳化物鈉製程-碳化矽製造",""),"")</f>
        <v/>
      </c>
      <c r="AC164" s="144" t="str">
        <f t="shared" ref="AC164:AC200" si="226">IF($P164&lt;&gt;"",IF($P164="製程 (P)","碳化物鈉製程-碳化鈣製造",""),"")</f>
        <v/>
      </c>
      <c r="AD164" s="144" t="str">
        <f t="shared" ref="AD164:AD200" si="227">IF($P164&lt;&gt;"",IF($P164="製程 (P)","碳化物鈉製程-碳化鈣使用",""),"")</f>
        <v/>
      </c>
      <c r="AE164" s="144" t="str">
        <f t="shared" ref="AE164:AE200" si="228">IF($P164&lt;&gt;"",IF($P164="製程 (P)","碳酸製程",""),"")</f>
        <v/>
      </c>
      <c r="AF164" s="144" t="str">
        <f t="shared" ref="AF164:AF200" si="229">IF($P164&lt;&gt;"",IF($P164="製程 (P)","已二酸製程",""),"")</f>
        <v/>
      </c>
      <c r="AG164" s="144" t="str">
        <f t="shared" ref="AG164:AG200" si="230">IF($P164&lt;&gt;"",IF($P164="製程 (P)","二氟一氯甲烷",""),"")</f>
        <v/>
      </c>
      <c r="AH164" s="144" t="str">
        <f t="shared" ref="AH164:AH200" si="231">IF($P164&lt;&gt;"",IF($P164="製程 (P)","乙炔-焊接維修製程",""),"")</f>
        <v/>
      </c>
      <c r="AI164" s="144" t="str">
        <f t="shared" ref="AI164:AI200" si="232">IF($P164&lt;&gt;"",IF($P164="製程 (P)","濕式排煙脫硫-石灰石製程",""),"")</f>
        <v/>
      </c>
      <c r="AJ164" s="144" t="str">
        <f t="shared" ref="AJ164:AJ200" si="233">IF($P164&lt;&gt;"",IF($P164="製程 (P)","其他",""),"")</f>
        <v/>
      </c>
      <c r="AK164" s="145"/>
      <c r="AL164" s="141"/>
      <c r="AM164" s="143"/>
      <c r="AN164" s="143"/>
      <c r="AO164" s="143"/>
      <c r="AP164" s="143"/>
      <c r="AQ164" s="156"/>
      <c r="AR164" s="145"/>
      <c r="AS164" s="157"/>
      <c r="AT164" s="160"/>
      <c r="AU164" s="117" t="str">
        <f t="shared" ref="AU164:AU200" si="234">IF(AL164&lt;&gt;"",AL$3,"")</f>
        <v/>
      </c>
      <c r="AV164" s="117" t="str">
        <f t="shared" ref="AV164:AV200" si="235">IF(AM164&lt;&gt;"",AM$3,"")</f>
        <v/>
      </c>
      <c r="AW164" s="117" t="str">
        <f t="shared" ref="AW164:AW200" si="236">IF(AN164&lt;&gt;"",AN$3,"")</f>
        <v/>
      </c>
      <c r="AX164" s="117" t="str">
        <f t="shared" ref="AX164:AX200" si="237">IF(AO164&lt;&gt;"",AO$3,"")</f>
        <v/>
      </c>
      <c r="AY164" s="117" t="str">
        <f t="shared" ref="AY164:AY200" si="238">IF(AP164&lt;&gt;"",AP$3,"")</f>
        <v/>
      </c>
      <c r="AZ164" s="117" t="str">
        <f t="shared" ref="AZ164:AZ200" si="239">IF(AQ164&lt;&gt;"",AQ$3,"")</f>
        <v/>
      </c>
      <c r="BA164" s="117" t="str">
        <f t="shared" ref="BA164:BA200" si="240">IF(AR164&lt;&gt;"",AR$3,"")</f>
        <v/>
      </c>
      <c r="BB164" s="117" t="str">
        <f t="shared" ref="BB164:BB200" si="241">IF(AL164&lt;&gt;"","a","")</f>
        <v/>
      </c>
      <c r="BC164" s="117" t="str">
        <f t="shared" ref="BC164:BC200" si="242">IF(AM164&lt;&gt;"","b","")</f>
        <v/>
      </c>
      <c r="BD164" s="117" t="str">
        <f t="shared" ref="BD164:BD200" si="243">IF(AN164&lt;&gt;"","c","")</f>
        <v/>
      </c>
      <c r="BE164" s="117" t="str">
        <f t="shared" ref="BE164:BE200" si="244">IF(AO164&lt;&gt;"","d","")</f>
        <v/>
      </c>
      <c r="BF164" s="117" t="str">
        <f t="shared" ref="BF164:BF200" si="245">IF(AP164&lt;&gt;"","e","")</f>
        <v/>
      </c>
      <c r="BG164" s="117" t="str">
        <f t="shared" ref="BG164:BG200" si="246">IF(AQ164&lt;&gt;"","f","")</f>
        <v/>
      </c>
      <c r="BH164" s="117" t="str">
        <f t="shared" ref="BH164:BH200" si="247">IF(AR164&lt;&gt;"","g","")</f>
        <v/>
      </c>
      <c r="BI164" s="116" t="str">
        <f t="shared" ref="BI164:BI195" si="248">BB164&amp;BC164&amp;BD164&amp;BE164&amp;BF164&amp;BG164&amp;BH164</f>
        <v/>
      </c>
      <c r="BJ164" s="116" t="str">
        <f t="shared" ref="BJ164:BJ195" si="249">IF(BI164="","",VLOOKUP($BI164,$BM$2:$BP$57,2,0))</f>
        <v/>
      </c>
      <c r="BK164" s="116" t="str">
        <f t="shared" ref="BK164:BK200" si="250">IF(BI164="","",VLOOKUP($BI164,$BM$2:$BP$57,3,0))</f>
        <v/>
      </c>
      <c r="BL164" s="116" t="str">
        <f t="shared" ref="BL164:BL200" si="251">IF(BI164="","",VLOOKUP($BI164,$BM$2:$BP$57,4,0))</f>
        <v/>
      </c>
      <c r="BM164" s="116"/>
      <c r="BN164" s="116"/>
      <c r="BO164" s="116"/>
      <c r="BP164" s="116"/>
    </row>
    <row r="165" spans="1:68" customFormat="1" ht="16.5">
      <c r="A165" s="151"/>
      <c r="B165" s="134"/>
      <c r="C165" s="152" t="str">
        <f>IF(B165&lt;&gt;"",VLOOKUP(B165,附表五!$B$2:$C$1024,2,0),"")</f>
        <v/>
      </c>
      <c r="D165" s="153"/>
      <c r="E165" s="134"/>
      <c r="F165" s="154" t="str">
        <f>IF(E165&lt;&gt;"",VLOOKUP(E165,附表六!$B$2:$C$325,2,0),"")</f>
        <v/>
      </c>
      <c r="G165" s="155"/>
      <c r="H165" s="134"/>
      <c r="I165" s="139" t="str">
        <f>IF(H165&lt;&gt;"",VLOOKUP(H165,附表七!$B:$C,2,0),"")</f>
        <v/>
      </c>
      <c r="J165" s="145"/>
      <c r="K165" s="141"/>
      <c r="L165" s="142" t="str">
        <f t="shared" si="210"/>
        <v/>
      </c>
      <c r="M165" s="142" t="str">
        <f t="shared" si="211"/>
        <v/>
      </c>
      <c r="N165" s="142" t="str">
        <f t="shared" si="212"/>
        <v/>
      </c>
      <c r="O165" s="142" t="str">
        <f t="shared" si="213"/>
        <v/>
      </c>
      <c r="P165" s="143"/>
      <c r="Q165" s="144" t="str">
        <f t="shared" si="214"/>
        <v/>
      </c>
      <c r="R165" s="144" t="str">
        <f t="shared" si="215"/>
        <v/>
      </c>
      <c r="S165" s="144" t="str">
        <f t="shared" si="216"/>
        <v/>
      </c>
      <c r="T165" s="144" t="str">
        <f t="shared" si="217"/>
        <v/>
      </c>
      <c r="U165" s="144" t="str">
        <f t="shared" si="218"/>
        <v/>
      </c>
      <c r="V165" s="144" t="str">
        <f t="shared" si="219"/>
        <v/>
      </c>
      <c r="W165" s="144" t="str">
        <f t="shared" si="220"/>
        <v/>
      </c>
      <c r="X165" s="144" t="str">
        <f t="shared" si="221"/>
        <v/>
      </c>
      <c r="Y165" s="144" t="str">
        <f t="shared" si="222"/>
        <v/>
      </c>
      <c r="Z165" s="144" t="str">
        <f t="shared" si="223"/>
        <v/>
      </c>
      <c r="AA165" s="144" t="str">
        <f t="shared" si="224"/>
        <v/>
      </c>
      <c r="AB165" s="144" t="str">
        <f t="shared" si="225"/>
        <v/>
      </c>
      <c r="AC165" s="144" t="str">
        <f t="shared" si="226"/>
        <v/>
      </c>
      <c r="AD165" s="144" t="str">
        <f t="shared" si="227"/>
        <v/>
      </c>
      <c r="AE165" s="144" t="str">
        <f t="shared" si="228"/>
        <v/>
      </c>
      <c r="AF165" s="144" t="str">
        <f t="shared" si="229"/>
        <v/>
      </c>
      <c r="AG165" s="144" t="str">
        <f t="shared" si="230"/>
        <v/>
      </c>
      <c r="AH165" s="144" t="str">
        <f t="shared" si="231"/>
        <v/>
      </c>
      <c r="AI165" s="144" t="str">
        <f t="shared" si="232"/>
        <v/>
      </c>
      <c r="AJ165" s="144" t="str">
        <f t="shared" si="233"/>
        <v/>
      </c>
      <c r="AK165" s="145"/>
      <c r="AL165" s="141"/>
      <c r="AM165" s="143"/>
      <c r="AN165" s="143"/>
      <c r="AO165" s="143"/>
      <c r="AP165" s="143"/>
      <c r="AQ165" s="156"/>
      <c r="AR165" s="145"/>
      <c r="AS165" s="157"/>
      <c r="AT165" s="160"/>
      <c r="AU165" s="117" t="str">
        <f t="shared" si="234"/>
        <v/>
      </c>
      <c r="AV165" s="117" t="str">
        <f t="shared" si="235"/>
        <v/>
      </c>
      <c r="AW165" s="117" t="str">
        <f t="shared" si="236"/>
        <v/>
      </c>
      <c r="AX165" s="117" t="str">
        <f t="shared" si="237"/>
        <v/>
      </c>
      <c r="AY165" s="117" t="str">
        <f t="shared" si="238"/>
        <v/>
      </c>
      <c r="AZ165" s="117" t="str">
        <f t="shared" si="239"/>
        <v/>
      </c>
      <c r="BA165" s="117" t="str">
        <f t="shared" si="240"/>
        <v/>
      </c>
      <c r="BB165" s="117" t="str">
        <f t="shared" si="241"/>
        <v/>
      </c>
      <c r="BC165" s="117" t="str">
        <f t="shared" si="242"/>
        <v/>
      </c>
      <c r="BD165" s="117" t="str">
        <f t="shared" si="243"/>
        <v/>
      </c>
      <c r="BE165" s="117" t="str">
        <f t="shared" si="244"/>
        <v/>
      </c>
      <c r="BF165" s="117" t="str">
        <f t="shared" si="245"/>
        <v/>
      </c>
      <c r="BG165" s="117" t="str">
        <f t="shared" si="246"/>
        <v/>
      </c>
      <c r="BH165" s="117" t="str">
        <f t="shared" si="247"/>
        <v/>
      </c>
      <c r="BI165" s="116" t="str">
        <f t="shared" si="248"/>
        <v/>
      </c>
      <c r="BJ165" s="116" t="str">
        <f t="shared" si="249"/>
        <v/>
      </c>
      <c r="BK165" s="116" t="str">
        <f t="shared" si="250"/>
        <v/>
      </c>
      <c r="BL165" s="116" t="str">
        <f t="shared" si="251"/>
        <v/>
      </c>
      <c r="BM165" s="116"/>
      <c r="BN165" s="116"/>
      <c r="BO165" s="116"/>
      <c r="BP165" s="116"/>
    </row>
    <row r="166" spans="1:68" customFormat="1" ht="16.5">
      <c r="A166" s="151"/>
      <c r="B166" s="134"/>
      <c r="C166" s="152" t="str">
        <f>IF(B166&lt;&gt;"",VLOOKUP(B166,附表五!$B$2:$C$1024,2,0),"")</f>
        <v/>
      </c>
      <c r="D166" s="153"/>
      <c r="E166" s="134"/>
      <c r="F166" s="154" t="str">
        <f>IF(E166&lt;&gt;"",VLOOKUP(E166,附表六!$B$2:$C$325,2,0),"")</f>
        <v/>
      </c>
      <c r="G166" s="155"/>
      <c r="H166" s="134"/>
      <c r="I166" s="139" t="str">
        <f>IF(H166&lt;&gt;"",VLOOKUP(H166,附表七!$B:$C,2,0),"")</f>
        <v/>
      </c>
      <c r="J166" s="145"/>
      <c r="K166" s="141"/>
      <c r="L166" s="142" t="str">
        <f t="shared" si="210"/>
        <v/>
      </c>
      <c r="M166" s="142" t="str">
        <f t="shared" si="211"/>
        <v/>
      </c>
      <c r="N166" s="142" t="str">
        <f t="shared" si="212"/>
        <v/>
      </c>
      <c r="O166" s="142" t="str">
        <f t="shared" si="213"/>
        <v/>
      </c>
      <c r="P166" s="143"/>
      <c r="Q166" s="144" t="str">
        <f t="shared" si="214"/>
        <v/>
      </c>
      <c r="R166" s="144" t="str">
        <f t="shared" si="215"/>
        <v/>
      </c>
      <c r="S166" s="144" t="str">
        <f t="shared" si="216"/>
        <v/>
      </c>
      <c r="T166" s="144" t="str">
        <f t="shared" si="217"/>
        <v/>
      </c>
      <c r="U166" s="144" t="str">
        <f t="shared" si="218"/>
        <v/>
      </c>
      <c r="V166" s="144" t="str">
        <f t="shared" si="219"/>
        <v/>
      </c>
      <c r="W166" s="144" t="str">
        <f t="shared" si="220"/>
        <v/>
      </c>
      <c r="X166" s="144" t="str">
        <f t="shared" si="221"/>
        <v/>
      </c>
      <c r="Y166" s="144" t="str">
        <f t="shared" si="222"/>
        <v/>
      </c>
      <c r="Z166" s="144" t="str">
        <f t="shared" si="223"/>
        <v/>
      </c>
      <c r="AA166" s="144" t="str">
        <f t="shared" si="224"/>
        <v/>
      </c>
      <c r="AB166" s="144" t="str">
        <f t="shared" si="225"/>
        <v/>
      </c>
      <c r="AC166" s="144" t="str">
        <f t="shared" si="226"/>
        <v/>
      </c>
      <c r="AD166" s="144" t="str">
        <f t="shared" si="227"/>
        <v/>
      </c>
      <c r="AE166" s="144" t="str">
        <f t="shared" si="228"/>
        <v/>
      </c>
      <c r="AF166" s="144" t="str">
        <f t="shared" si="229"/>
        <v/>
      </c>
      <c r="AG166" s="144" t="str">
        <f t="shared" si="230"/>
        <v/>
      </c>
      <c r="AH166" s="144" t="str">
        <f t="shared" si="231"/>
        <v/>
      </c>
      <c r="AI166" s="144" t="str">
        <f t="shared" si="232"/>
        <v/>
      </c>
      <c r="AJ166" s="144" t="str">
        <f t="shared" si="233"/>
        <v/>
      </c>
      <c r="AK166" s="145"/>
      <c r="AL166" s="141"/>
      <c r="AM166" s="143"/>
      <c r="AN166" s="143"/>
      <c r="AO166" s="143"/>
      <c r="AP166" s="143"/>
      <c r="AQ166" s="156"/>
      <c r="AR166" s="145"/>
      <c r="AS166" s="157"/>
      <c r="AT166" s="160"/>
      <c r="AU166" s="117" t="str">
        <f t="shared" si="234"/>
        <v/>
      </c>
      <c r="AV166" s="117" t="str">
        <f t="shared" si="235"/>
        <v/>
      </c>
      <c r="AW166" s="117" t="str">
        <f t="shared" si="236"/>
        <v/>
      </c>
      <c r="AX166" s="117" t="str">
        <f t="shared" si="237"/>
        <v/>
      </c>
      <c r="AY166" s="117" t="str">
        <f t="shared" si="238"/>
        <v/>
      </c>
      <c r="AZ166" s="117" t="str">
        <f t="shared" si="239"/>
        <v/>
      </c>
      <c r="BA166" s="117" t="str">
        <f t="shared" si="240"/>
        <v/>
      </c>
      <c r="BB166" s="117" t="str">
        <f t="shared" si="241"/>
        <v/>
      </c>
      <c r="BC166" s="117" t="str">
        <f t="shared" si="242"/>
        <v/>
      </c>
      <c r="BD166" s="117" t="str">
        <f t="shared" si="243"/>
        <v/>
      </c>
      <c r="BE166" s="117" t="str">
        <f t="shared" si="244"/>
        <v/>
      </c>
      <c r="BF166" s="117" t="str">
        <f t="shared" si="245"/>
        <v/>
      </c>
      <c r="BG166" s="117" t="str">
        <f t="shared" si="246"/>
        <v/>
      </c>
      <c r="BH166" s="117" t="str">
        <f t="shared" si="247"/>
        <v/>
      </c>
      <c r="BI166" s="116" t="str">
        <f t="shared" si="248"/>
        <v/>
      </c>
      <c r="BJ166" s="116" t="str">
        <f t="shared" si="249"/>
        <v/>
      </c>
      <c r="BK166" s="116" t="str">
        <f t="shared" si="250"/>
        <v/>
      </c>
      <c r="BL166" s="116" t="str">
        <f t="shared" si="251"/>
        <v/>
      </c>
      <c r="BM166" s="116"/>
      <c r="BN166" s="116"/>
      <c r="BO166" s="116"/>
      <c r="BP166" s="116"/>
    </row>
    <row r="167" spans="1:68" customFormat="1" ht="16.5">
      <c r="A167" s="151"/>
      <c r="B167" s="134"/>
      <c r="C167" s="152" t="str">
        <f>IF(B167&lt;&gt;"",VLOOKUP(B167,附表五!$B$2:$C$1024,2,0),"")</f>
        <v/>
      </c>
      <c r="D167" s="153"/>
      <c r="E167" s="134"/>
      <c r="F167" s="154" t="str">
        <f>IF(E167&lt;&gt;"",VLOOKUP(E167,附表六!$B$2:$C$325,2,0),"")</f>
        <v/>
      </c>
      <c r="G167" s="155"/>
      <c r="H167" s="134"/>
      <c r="I167" s="139" t="str">
        <f>IF(H167&lt;&gt;"",VLOOKUP(H167,附表七!$B:$C,2,0),"")</f>
        <v/>
      </c>
      <c r="J167" s="145"/>
      <c r="K167" s="141"/>
      <c r="L167" s="142" t="str">
        <f t="shared" si="210"/>
        <v/>
      </c>
      <c r="M167" s="142" t="str">
        <f t="shared" si="211"/>
        <v/>
      </c>
      <c r="N167" s="142" t="str">
        <f t="shared" si="212"/>
        <v/>
      </c>
      <c r="O167" s="142" t="str">
        <f t="shared" si="213"/>
        <v/>
      </c>
      <c r="P167" s="143"/>
      <c r="Q167" s="144" t="str">
        <f t="shared" si="214"/>
        <v/>
      </c>
      <c r="R167" s="144" t="str">
        <f t="shared" si="215"/>
        <v/>
      </c>
      <c r="S167" s="144" t="str">
        <f t="shared" si="216"/>
        <v/>
      </c>
      <c r="T167" s="144" t="str">
        <f t="shared" si="217"/>
        <v/>
      </c>
      <c r="U167" s="144" t="str">
        <f t="shared" si="218"/>
        <v/>
      </c>
      <c r="V167" s="144" t="str">
        <f t="shared" si="219"/>
        <v/>
      </c>
      <c r="W167" s="144" t="str">
        <f t="shared" si="220"/>
        <v/>
      </c>
      <c r="X167" s="144" t="str">
        <f t="shared" si="221"/>
        <v/>
      </c>
      <c r="Y167" s="144" t="str">
        <f t="shared" si="222"/>
        <v/>
      </c>
      <c r="Z167" s="144" t="str">
        <f t="shared" si="223"/>
        <v/>
      </c>
      <c r="AA167" s="144" t="str">
        <f t="shared" si="224"/>
        <v/>
      </c>
      <c r="AB167" s="144" t="str">
        <f t="shared" si="225"/>
        <v/>
      </c>
      <c r="AC167" s="144" t="str">
        <f t="shared" si="226"/>
        <v/>
      </c>
      <c r="AD167" s="144" t="str">
        <f t="shared" si="227"/>
        <v/>
      </c>
      <c r="AE167" s="144" t="str">
        <f t="shared" si="228"/>
        <v/>
      </c>
      <c r="AF167" s="144" t="str">
        <f t="shared" si="229"/>
        <v/>
      </c>
      <c r="AG167" s="144" t="str">
        <f t="shared" si="230"/>
        <v/>
      </c>
      <c r="AH167" s="144" t="str">
        <f t="shared" si="231"/>
        <v/>
      </c>
      <c r="AI167" s="144" t="str">
        <f t="shared" si="232"/>
        <v/>
      </c>
      <c r="AJ167" s="144" t="str">
        <f t="shared" si="233"/>
        <v/>
      </c>
      <c r="AK167" s="145"/>
      <c r="AL167" s="141"/>
      <c r="AM167" s="143"/>
      <c r="AN167" s="143"/>
      <c r="AO167" s="143"/>
      <c r="AP167" s="143"/>
      <c r="AQ167" s="156"/>
      <c r="AR167" s="145"/>
      <c r="AS167" s="157"/>
      <c r="AT167" s="160"/>
      <c r="AU167" s="117" t="str">
        <f t="shared" si="234"/>
        <v/>
      </c>
      <c r="AV167" s="117" t="str">
        <f t="shared" si="235"/>
        <v/>
      </c>
      <c r="AW167" s="117" t="str">
        <f t="shared" si="236"/>
        <v/>
      </c>
      <c r="AX167" s="117" t="str">
        <f t="shared" si="237"/>
        <v/>
      </c>
      <c r="AY167" s="117" t="str">
        <f t="shared" si="238"/>
        <v/>
      </c>
      <c r="AZ167" s="117" t="str">
        <f t="shared" si="239"/>
        <v/>
      </c>
      <c r="BA167" s="117" t="str">
        <f t="shared" si="240"/>
        <v/>
      </c>
      <c r="BB167" s="117" t="str">
        <f t="shared" si="241"/>
        <v/>
      </c>
      <c r="BC167" s="117" t="str">
        <f t="shared" si="242"/>
        <v/>
      </c>
      <c r="BD167" s="117" t="str">
        <f t="shared" si="243"/>
        <v/>
      </c>
      <c r="BE167" s="117" t="str">
        <f t="shared" si="244"/>
        <v/>
      </c>
      <c r="BF167" s="117" t="str">
        <f t="shared" si="245"/>
        <v/>
      </c>
      <c r="BG167" s="117" t="str">
        <f t="shared" si="246"/>
        <v/>
      </c>
      <c r="BH167" s="117" t="str">
        <f t="shared" si="247"/>
        <v/>
      </c>
      <c r="BI167" s="116" t="str">
        <f t="shared" si="248"/>
        <v/>
      </c>
      <c r="BJ167" s="116" t="str">
        <f t="shared" si="249"/>
        <v/>
      </c>
      <c r="BK167" s="116" t="str">
        <f t="shared" si="250"/>
        <v/>
      </c>
      <c r="BL167" s="116" t="str">
        <f t="shared" si="251"/>
        <v/>
      </c>
      <c r="BM167" s="116"/>
      <c r="BN167" s="116"/>
      <c r="BO167" s="116"/>
      <c r="BP167" s="116"/>
    </row>
    <row r="168" spans="1:68" customFormat="1" ht="16.5">
      <c r="A168" s="151"/>
      <c r="B168" s="134"/>
      <c r="C168" s="152" t="str">
        <f>IF(B168&lt;&gt;"",VLOOKUP(B168,附表五!$B$2:$C$1024,2,0),"")</f>
        <v/>
      </c>
      <c r="D168" s="153"/>
      <c r="E168" s="134"/>
      <c r="F168" s="154" t="str">
        <f>IF(E168&lt;&gt;"",VLOOKUP(E168,附表六!$B$2:$C$325,2,0),"")</f>
        <v/>
      </c>
      <c r="G168" s="155"/>
      <c r="H168" s="134"/>
      <c r="I168" s="139" t="str">
        <f>IF(H168&lt;&gt;"",VLOOKUP(H168,附表七!$B:$C,2,0),"")</f>
        <v/>
      </c>
      <c r="J168" s="145"/>
      <c r="K168" s="141"/>
      <c r="L168" s="142" t="str">
        <f t="shared" si="210"/>
        <v/>
      </c>
      <c r="M168" s="142" t="str">
        <f t="shared" si="211"/>
        <v/>
      </c>
      <c r="N168" s="142" t="str">
        <f t="shared" si="212"/>
        <v/>
      </c>
      <c r="O168" s="142" t="str">
        <f t="shared" si="213"/>
        <v/>
      </c>
      <c r="P168" s="143"/>
      <c r="Q168" s="144" t="str">
        <f t="shared" si="214"/>
        <v/>
      </c>
      <c r="R168" s="144" t="str">
        <f t="shared" si="215"/>
        <v/>
      </c>
      <c r="S168" s="144" t="str">
        <f t="shared" si="216"/>
        <v/>
      </c>
      <c r="T168" s="144" t="str">
        <f t="shared" si="217"/>
        <v/>
      </c>
      <c r="U168" s="144" t="str">
        <f t="shared" si="218"/>
        <v/>
      </c>
      <c r="V168" s="144" t="str">
        <f t="shared" si="219"/>
        <v/>
      </c>
      <c r="W168" s="144" t="str">
        <f t="shared" si="220"/>
        <v/>
      </c>
      <c r="X168" s="144" t="str">
        <f t="shared" si="221"/>
        <v/>
      </c>
      <c r="Y168" s="144" t="str">
        <f t="shared" si="222"/>
        <v/>
      </c>
      <c r="Z168" s="144" t="str">
        <f t="shared" si="223"/>
        <v/>
      </c>
      <c r="AA168" s="144" t="str">
        <f t="shared" si="224"/>
        <v/>
      </c>
      <c r="AB168" s="144" t="str">
        <f t="shared" si="225"/>
        <v/>
      </c>
      <c r="AC168" s="144" t="str">
        <f t="shared" si="226"/>
        <v/>
      </c>
      <c r="AD168" s="144" t="str">
        <f t="shared" si="227"/>
        <v/>
      </c>
      <c r="AE168" s="144" t="str">
        <f t="shared" si="228"/>
        <v/>
      </c>
      <c r="AF168" s="144" t="str">
        <f t="shared" si="229"/>
        <v/>
      </c>
      <c r="AG168" s="144" t="str">
        <f t="shared" si="230"/>
        <v/>
      </c>
      <c r="AH168" s="144" t="str">
        <f t="shared" si="231"/>
        <v/>
      </c>
      <c r="AI168" s="144" t="str">
        <f t="shared" si="232"/>
        <v/>
      </c>
      <c r="AJ168" s="144" t="str">
        <f t="shared" si="233"/>
        <v/>
      </c>
      <c r="AK168" s="145"/>
      <c r="AL168" s="141"/>
      <c r="AM168" s="143"/>
      <c r="AN168" s="143"/>
      <c r="AO168" s="143"/>
      <c r="AP168" s="143"/>
      <c r="AQ168" s="156"/>
      <c r="AR168" s="145"/>
      <c r="AS168" s="157"/>
      <c r="AT168" s="160"/>
      <c r="AU168" s="117" t="str">
        <f t="shared" si="234"/>
        <v/>
      </c>
      <c r="AV168" s="117" t="str">
        <f t="shared" si="235"/>
        <v/>
      </c>
      <c r="AW168" s="117" t="str">
        <f t="shared" si="236"/>
        <v/>
      </c>
      <c r="AX168" s="117" t="str">
        <f t="shared" si="237"/>
        <v/>
      </c>
      <c r="AY168" s="117" t="str">
        <f t="shared" si="238"/>
        <v/>
      </c>
      <c r="AZ168" s="117" t="str">
        <f t="shared" si="239"/>
        <v/>
      </c>
      <c r="BA168" s="117" t="str">
        <f t="shared" si="240"/>
        <v/>
      </c>
      <c r="BB168" s="117" t="str">
        <f t="shared" si="241"/>
        <v/>
      </c>
      <c r="BC168" s="117" t="str">
        <f t="shared" si="242"/>
        <v/>
      </c>
      <c r="BD168" s="117" t="str">
        <f t="shared" si="243"/>
        <v/>
      </c>
      <c r="BE168" s="117" t="str">
        <f t="shared" si="244"/>
        <v/>
      </c>
      <c r="BF168" s="117" t="str">
        <f t="shared" si="245"/>
        <v/>
      </c>
      <c r="BG168" s="117" t="str">
        <f t="shared" si="246"/>
        <v/>
      </c>
      <c r="BH168" s="117" t="str">
        <f t="shared" si="247"/>
        <v/>
      </c>
      <c r="BI168" s="116" t="str">
        <f t="shared" si="248"/>
        <v/>
      </c>
      <c r="BJ168" s="116" t="str">
        <f t="shared" si="249"/>
        <v/>
      </c>
      <c r="BK168" s="116" t="str">
        <f t="shared" si="250"/>
        <v/>
      </c>
      <c r="BL168" s="116" t="str">
        <f t="shared" si="251"/>
        <v/>
      </c>
      <c r="BM168" s="116"/>
      <c r="BN168" s="116"/>
      <c r="BO168" s="116"/>
      <c r="BP168" s="116"/>
    </row>
    <row r="169" spans="1:68" customFormat="1" ht="16.5">
      <c r="A169" s="151"/>
      <c r="B169" s="134"/>
      <c r="C169" s="152" t="str">
        <f>IF(B169&lt;&gt;"",VLOOKUP(B169,附表五!$B$2:$C$1024,2,0),"")</f>
        <v/>
      </c>
      <c r="D169" s="153"/>
      <c r="E169" s="134"/>
      <c r="F169" s="154" t="str">
        <f>IF(E169&lt;&gt;"",VLOOKUP(E169,附表六!$B$2:$C$325,2,0),"")</f>
        <v/>
      </c>
      <c r="G169" s="155"/>
      <c r="H169" s="134"/>
      <c r="I169" s="139" t="str">
        <f>IF(H169&lt;&gt;"",VLOOKUP(H169,附表七!$B:$C,2,0),"")</f>
        <v/>
      </c>
      <c r="J169" s="145"/>
      <c r="K169" s="141"/>
      <c r="L169" s="142" t="str">
        <f t="shared" si="210"/>
        <v/>
      </c>
      <c r="M169" s="142" t="str">
        <f t="shared" si="211"/>
        <v/>
      </c>
      <c r="N169" s="142" t="str">
        <f t="shared" si="212"/>
        <v/>
      </c>
      <c r="O169" s="142" t="str">
        <f t="shared" si="213"/>
        <v/>
      </c>
      <c r="P169" s="143"/>
      <c r="Q169" s="144" t="str">
        <f t="shared" si="214"/>
        <v/>
      </c>
      <c r="R169" s="144" t="str">
        <f t="shared" si="215"/>
        <v/>
      </c>
      <c r="S169" s="144" t="str">
        <f t="shared" si="216"/>
        <v/>
      </c>
      <c r="T169" s="144" t="str">
        <f t="shared" si="217"/>
        <v/>
      </c>
      <c r="U169" s="144" t="str">
        <f t="shared" si="218"/>
        <v/>
      </c>
      <c r="V169" s="144" t="str">
        <f t="shared" si="219"/>
        <v/>
      </c>
      <c r="W169" s="144" t="str">
        <f t="shared" si="220"/>
        <v/>
      </c>
      <c r="X169" s="144" t="str">
        <f t="shared" si="221"/>
        <v/>
      </c>
      <c r="Y169" s="144" t="str">
        <f t="shared" si="222"/>
        <v/>
      </c>
      <c r="Z169" s="144" t="str">
        <f t="shared" si="223"/>
        <v/>
      </c>
      <c r="AA169" s="144" t="str">
        <f t="shared" si="224"/>
        <v/>
      </c>
      <c r="AB169" s="144" t="str">
        <f t="shared" si="225"/>
        <v/>
      </c>
      <c r="AC169" s="144" t="str">
        <f t="shared" si="226"/>
        <v/>
      </c>
      <c r="AD169" s="144" t="str">
        <f t="shared" si="227"/>
        <v/>
      </c>
      <c r="AE169" s="144" t="str">
        <f t="shared" si="228"/>
        <v/>
      </c>
      <c r="AF169" s="144" t="str">
        <f t="shared" si="229"/>
        <v/>
      </c>
      <c r="AG169" s="144" t="str">
        <f t="shared" si="230"/>
        <v/>
      </c>
      <c r="AH169" s="144" t="str">
        <f t="shared" si="231"/>
        <v/>
      </c>
      <c r="AI169" s="144" t="str">
        <f t="shared" si="232"/>
        <v/>
      </c>
      <c r="AJ169" s="144" t="str">
        <f t="shared" si="233"/>
        <v/>
      </c>
      <c r="AK169" s="145"/>
      <c r="AL169" s="141"/>
      <c r="AM169" s="143"/>
      <c r="AN169" s="143"/>
      <c r="AO169" s="143"/>
      <c r="AP169" s="143"/>
      <c r="AQ169" s="156"/>
      <c r="AR169" s="145"/>
      <c r="AS169" s="157"/>
      <c r="AT169" s="160"/>
      <c r="AU169" s="117" t="str">
        <f t="shared" si="234"/>
        <v/>
      </c>
      <c r="AV169" s="117" t="str">
        <f t="shared" si="235"/>
        <v/>
      </c>
      <c r="AW169" s="117" t="str">
        <f t="shared" si="236"/>
        <v/>
      </c>
      <c r="AX169" s="117" t="str">
        <f t="shared" si="237"/>
        <v/>
      </c>
      <c r="AY169" s="117" t="str">
        <f t="shared" si="238"/>
        <v/>
      </c>
      <c r="AZ169" s="117" t="str">
        <f t="shared" si="239"/>
        <v/>
      </c>
      <c r="BA169" s="117" t="str">
        <f t="shared" si="240"/>
        <v/>
      </c>
      <c r="BB169" s="117" t="str">
        <f t="shared" si="241"/>
        <v/>
      </c>
      <c r="BC169" s="117" t="str">
        <f t="shared" si="242"/>
        <v/>
      </c>
      <c r="BD169" s="117" t="str">
        <f t="shared" si="243"/>
        <v/>
      </c>
      <c r="BE169" s="117" t="str">
        <f t="shared" si="244"/>
        <v/>
      </c>
      <c r="BF169" s="117" t="str">
        <f t="shared" si="245"/>
        <v/>
      </c>
      <c r="BG169" s="117" t="str">
        <f t="shared" si="246"/>
        <v/>
      </c>
      <c r="BH169" s="117" t="str">
        <f t="shared" si="247"/>
        <v/>
      </c>
      <c r="BI169" s="116" t="str">
        <f t="shared" si="248"/>
        <v/>
      </c>
      <c r="BJ169" s="116" t="str">
        <f t="shared" si="249"/>
        <v/>
      </c>
      <c r="BK169" s="116" t="str">
        <f t="shared" si="250"/>
        <v/>
      </c>
      <c r="BL169" s="116" t="str">
        <f t="shared" si="251"/>
        <v/>
      </c>
      <c r="BM169" s="116"/>
      <c r="BN169" s="116"/>
      <c r="BO169" s="116"/>
      <c r="BP169" s="116"/>
    </row>
    <row r="170" spans="1:68" customFormat="1" ht="16.5">
      <c r="A170" s="151"/>
      <c r="B170" s="134"/>
      <c r="C170" s="152" t="str">
        <f>IF(B170&lt;&gt;"",VLOOKUP(B170,附表五!$B$2:$C$1024,2,0),"")</f>
        <v/>
      </c>
      <c r="D170" s="153"/>
      <c r="E170" s="134"/>
      <c r="F170" s="154" t="str">
        <f>IF(E170&lt;&gt;"",VLOOKUP(E170,附表六!$B$2:$C$325,2,0),"")</f>
        <v/>
      </c>
      <c r="G170" s="155"/>
      <c r="H170" s="134"/>
      <c r="I170" s="139" t="str">
        <f>IF(H170&lt;&gt;"",VLOOKUP(H170,附表七!$B:$C,2,0),"")</f>
        <v/>
      </c>
      <c r="J170" s="145"/>
      <c r="K170" s="141"/>
      <c r="L170" s="142" t="str">
        <f t="shared" si="210"/>
        <v/>
      </c>
      <c r="M170" s="142" t="str">
        <f t="shared" si="211"/>
        <v/>
      </c>
      <c r="N170" s="142" t="str">
        <f t="shared" si="212"/>
        <v/>
      </c>
      <c r="O170" s="142" t="str">
        <f t="shared" si="213"/>
        <v/>
      </c>
      <c r="P170" s="143"/>
      <c r="Q170" s="144" t="str">
        <f t="shared" si="214"/>
        <v/>
      </c>
      <c r="R170" s="144" t="str">
        <f t="shared" si="215"/>
        <v/>
      </c>
      <c r="S170" s="144" t="str">
        <f t="shared" si="216"/>
        <v/>
      </c>
      <c r="T170" s="144" t="str">
        <f t="shared" si="217"/>
        <v/>
      </c>
      <c r="U170" s="144" t="str">
        <f t="shared" si="218"/>
        <v/>
      </c>
      <c r="V170" s="144" t="str">
        <f t="shared" si="219"/>
        <v/>
      </c>
      <c r="W170" s="144" t="str">
        <f t="shared" si="220"/>
        <v/>
      </c>
      <c r="X170" s="144" t="str">
        <f t="shared" si="221"/>
        <v/>
      </c>
      <c r="Y170" s="144" t="str">
        <f t="shared" si="222"/>
        <v/>
      </c>
      <c r="Z170" s="144" t="str">
        <f t="shared" si="223"/>
        <v/>
      </c>
      <c r="AA170" s="144" t="str">
        <f t="shared" si="224"/>
        <v/>
      </c>
      <c r="AB170" s="144" t="str">
        <f t="shared" si="225"/>
        <v/>
      </c>
      <c r="AC170" s="144" t="str">
        <f t="shared" si="226"/>
        <v/>
      </c>
      <c r="AD170" s="144" t="str">
        <f t="shared" si="227"/>
        <v/>
      </c>
      <c r="AE170" s="144" t="str">
        <f t="shared" si="228"/>
        <v/>
      </c>
      <c r="AF170" s="144" t="str">
        <f t="shared" si="229"/>
        <v/>
      </c>
      <c r="AG170" s="144" t="str">
        <f t="shared" si="230"/>
        <v/>
      </c>
      <c r="AH170" s="144" t="str">
        <f t="shared" si="231"/>
        <v/>
      </c>
      <c r="AI170" s="144" t="str">
        <f t="shared" si="232"/>
        <v/>
      </c>
      <c r="AJ170" s="144" t="str">
        <f t="shared" si="233"/>
        <v/>
      </c>
      <c r="AK170" s="145"/>
      <c r="AL170" s="141"/>
      <c r="AM170" s="143"/>
      <c r="AN170" s="143"/>
      <c r="AO170" s="143"/>
      <c r="AP170" s="143"/>
      <c r="AQ170" s="156"/>
      <c r="AR170" s="145"/>
      <c r="AS170" s="157"/>
      <c r="AT170" s="160"/>
      <c r="AU170" s="117" t="str">
        <f t="shared" si="234"/>
        <v/>
      </c>
      <c r="AV170" s="117" t="str">
        <f t="shared" si="235"/>
        <v/>
      </c>
      <c r="AW170" s="117" t="str">
        <f t="shared" si="236"/>
        <v/>
      </c>
      <c r="AX170" s="117" t="str">
        <f t="shared" si="237"/>
        <v/>
      </c>
      <c r="AY170" s="117" t="str">
        <f t="shared" si="238"/>
        <v/>
      </c>
      <c r="AZ170" s="117" t="str">
        <f t="shared" si="239"/>
        <v/>
      </c>
      <c r="BA170" s="117" t="str">
        <f t="shared" si="240"/>
        <v/>
      </c>
      <c r="BB170" s="117" t="str">
        <f t="shared" si="241"/>
        <v/>
      </c>
      <c r="BC170" s="117" t="str">
        <f t="shared" si="242"/>
        <v/>
      </c>
      <c r="BD170" s="117" t="str">
        <f t="shared" si="243"/>
        <v/>
      </c>
      <c r="BE170" s="117" t="str">
        <f t="shared" si="244"/>
        <v/>
      </c>
      <c r="BF170" s="117" t="str">
        <f t="shared" si="245"/>
        <v/>
      </c>
      <c r="BG170" s="117" t="str">
        <f t="shared" si="246"/>
        <v/>
      </c>
      <c r="BH170" s="117" t="str">
        <f t="shared" si="247"/>
        <v/>
      </c>
      <c r="BI170" s="116" t="str">
        <f t="shared" si="248"/>
        <v/>
      </c>
      <c r="BJ170" s="116" t="str">
        <f t="shared" si="249"/>
        <v/>
      </c>
      <c r="BK170" s="116" t="str">
        <f t="shared" si="250"/>
        <v/>
      </c>
      <c r="BL170" s="116" t="str">
        <f t="shared" si="251"/>
        <v/>
      </c>
      <c r="BM170" s="116"/>
      <c r="BN170" s="116"/>
      <c r="BO170" s="116"/>
      <c r="BP170" s="116"/>
    </row>
    <row r="171" spans="1:68" customFormat="1" ht="16.5">
      <c r="A171" s="151"/>
      <c r="B171" s="134"/>
      <c r="C171" s="152" t="str">
        <f>IF(B171&lt;&gt;"",VLOOKUP(B171,附表五!$B$2:$C$1024,2,0),"")</f>
        <v/>
      </c>
      <c r="D171" s="153"/>
      <c r="E171" s="134"/>
      <c r="F171" s="154" t="str">
        <f>IF(E171&lt;&gt;"",VLOOKUP(E171,附表六!$B$2:$C$325,2,0),"")</f>
        <v/>
      </c>
      <c r="G171" s="155"/>
      <c r="H171" s="134"/>
      <c r="I171" s="139" t="str">
        <f>IF(H171&lt;&gt;"",VLOOKUP(H171,附表七!$B:$C,2,0),"")</f>
        <v/>
      </c>
      <c r="J171" s="145"/>
      <c r="K171" s="141"/>
      <c r="L171" s="142" t="str">
        <f t="shared" si="210"/>
        <v/>
      </c>
      <c r="M171" s="142" t="str">
        <f t="shared" si="211"/>
        <v/>
      </c>
      <c r="N171" s="142" t="str">
        <f t="shared" si="212"/>
        <v/>
      </c>
      <c r="O171" s="142" t="str">
        <f t="shared" si="213"/>
        <v/>
      </c>
      <c r="P171" s="143"/>
      <c r="Q171" s="144" t="str">
        <f t="shared" si="214"/>
        <v/>
      </c>
      <c r="R171" s="144" t="str">
        <f t="shared" si="215"/>
        <v/>
      </c>
      <c r="S171" s="144" t="str">
        <f t="shared" si="216"/>
        <v/>
      </c>
      <c r="T171" s="144" t="str">
        <f t="shared" si="217"/>
        <v/>
      </c>
      <c r="U171" s="144" t="str">
        <f t="shared" si="218"/>
        <v/>
      </c>
      <c r="V171" s="144" t="str">
        <f t="shared" si="219"/>
        <v/>
      </c>
      <c r="W171" s="144" t="str">
        <f t="shared" si="220"/>
        <v/>
      </c>
      <c r="X171" s="144" t="str">
        <f t="shared" si="221"/>
        <v/>
      </c>
      <c r="Y171" s="144" t="str">
        <f t="shared" si="222"/>
        <v/>
      </c>
      <c r="Z171" s="144" t="str">
        <f t="shared" si="223"/>
        <v/>
      </c>
      <c r="AA171" s="144" t="str">
        <f t="shared" si="224"/>
        <v/>
      </c>
      <c r="AB171" s="144" t="str">
        <f t="shared" si="225"/>
        <v/>
      </c>
      <c r="AC171" s="144" t="str">
        <f t="shared" si="226"/>
        <v/>
      </c>
      <c r="AD171" s="144" t="str">
        <f t="shared" si="227"/>
        <v/>
      </c>
      <c r="AE171" s="144" t="str">
        <f t="shared" si="228"/>
        <v/>
      </c>
      <c r="AF171" s="144" t="str">
        <f t="shared" si="229"/>
        <v/>
      </c>
      <c r="AG171" s="144" t="str">
        <f t="shared" si="230"/>
        <v/>
      </c>
      <c r="AH171" s="144" t="str">
        <f t="shared" si="231"/>
        <v/>
      </c>
      <c r="AI171" s="144" t="str">
        <f t="shared" si="232"/>
        <v/>
      </c>
      <c r="AJ171" s="144" t="str">
        <f t="shared" si="233"/>
        <v/>
      </c>
      <c r="AK171" s="145"/>
      <c r="AL171" s="141"/>
      <c r="AM171" s="143"/>
      <c r="AN171" s="143"/>
      <c r="AO171" s="143"/>
      <c r="AP171" s="143"/>
      <c r="AQ171" s="156"/>
      <c r="AR171" s="145"/>
      <c r="AS171" s="157"/>
      <c r="AT171" s="160"/>
      <c r="AU171" s="117" t="str">
        <f t="shared" si="234"/>
        <v/>
      </c>
      <c r="AV171" s="117" t="str">
        <f t="shared" si="235"/>
        <v/>
      </c>
      <c r="AW171" s="117" t="str">
        <f t="shared" si="236"/>
        <v/>
      </c>
      <c r="AX171" s="117" t="str">
        <f t="shared" si="237"/>
        <v/>
      </c>
      <c r="AY171" s="117" t="str">
        <f t="shared" si="238"/>
        <v/>
      </c>
      <c r="AZ171" s="117" t="str">
        <f t="shared" si="239"/>
        <v/>
      </c>
      <c r="BA171" s="117" t="str">
        <f t="shared" si="240"/>
        <v/>
      </c>
      <c r="BB171" s="117" t="str">
        <f t="shared" si="241"/>
        <v/>
      </c>
      <c r="BC171" s="117" t="str">
        <f t="shared" si="242"/>
        <v/>
      </c>
      <c r="BD171" s="117" t="str">
        <f t="shared" si="243"/>
        <v/>
      </c>
      <c r="BE171" s="117" t="str">
        <f t="shared" si="244"/>
        <v/>
      </c>
      <c r="BF171" s="117" t="str">
        <f t="shared" si="245"/>
        <v/>
      </c>
      <c r="BG171" s="117" t="str">
        <f t="shared" si="246"/>
        <v/>
      </c>
      <c r="BH171" s="117" t="str">
        <f t="shared" si="247"/>
        <v/>
      </c>
      <c r="BI171" s="116" t="str">
        <f t="shared" si="248"/>
        <v/>
      </c>
      <c r="BJ171" s="116" t="str">
        <f t="shared" si="249"/>
        <v/>
      </c>
      <c r="BK171" s="116" t="str">
        <f t="shared" si="250"/>
        <v/>
      </c>
      <c r="BL171" s="116" t="str">
        <f t="shared" si="251"/>
        <v/>
      </c>
      <c r="BM171" s="116"/>
      <c r="BN171" s="116"/>
      <c r="BO171" s="116"/>
      <c r="BP171" s="116"/>
    </row>
    <row r="172" spans="1:68" customFormat="1" ht="16.5">
      <c r="A172" s="151"/>
      <c r="B172" s="134"/>
      <c r="C172" s="152" t="str">
        <f>IF(B172&lt;&gt;"",VLOOKUP(B172,附表五!$B$2:$C$1024,2,0),"")</f>
        <v/>
      </c>
      <c r="D172" s="153"/>
      <c r="E172" s="134"/>
      <c r="F172" s="154" t="str">
        <f>IF(E172&lt;&gt;"",VLOOKUP(E172,附表六!$B$2:$C$325,2,0),"")</f>
        <v/>
      </c>
      <c r="G172" s="155"/>
      <c r="H172" s="134"/>
      <c r="I172" s="139" t="str">
        <f>IF(H172&lt;&gt;"",VLOOKUP(H172,附表七!$B:$C,2,0),"")</f>
        <v/>
      </c>
      <c r="J172" s="145"/>
      <c r="K172" s="141"/>
      <c r="L172" s="142" t="str">
        <f t="shared" si="210"/>
        <v/>
      </c>
      <c r="M172" s="142" t="str">
        <f t="shared" si="211"/>
        <v/>
      </c>
      <c r="N172" s="142" t="str">
        <f t="shared" si="212"/>
        <v/>
      </c>
      <c r="O172" s="142" t="str">
        <f t="shared" si="213"/>
        <v/>
      </c>
      <c r="P172" s="143"/>
      <c r="Q172" s="144" t="str">
        <f t="shared" si="214"/>
        <v/>
      </c>
      <c r="R172" s="144" t="str">
        <f t="shared" si="215"/>
        <v/>
      </c>
      <c r="S172" s="144" t="str">
        <f t="shared" si="216"/>
        <v/>
      </c>
      <c r="T172" s="144" t="str">
        <f t="shared" si="217"/>
        <v/>
      </c>
      <c r="U172" s="144" t="str">
        <f t="shared" si="218"/>
        <v/>
      </c>
      <c r="V172" s="144" t="str">
        <f t="shared" si="219"/>
        <v/>
      </c>
      <c r="W172" s="144" t="str">
        <f t="shared" si="220"/>
        <v/>
      </c>
      <c r="X172" s="144" t="str">
        <f t="shared" si="221"/>
        <v/>
      </c>
      <c r="Y172" s="144" t="str">
        <f t="shared" si="222"/>
        <v/>
      </c>
      <c r="Z172" s="144" t="str">
        <f t="shared" si="223"/>
        <v/>
      </c>
      <c r="AA172" s="144" t="str">
        <f t="shared" si="224"/>
        <v/>
      </c>
      <c r="AB172" s="144" t="str">
        <f t="shared" si="225"/>
        <v/>
      </c>
      <c r="AC172" s="144" t="str">
        <f t="shared" si="226"/>
        <v/>
      </c>
      <c r="AD172" s="144" t="str">
        <f t="shared" si="227"/>
        <v/>
      </c>
      <c r="AE172" s="144" t="str">
        <f t="shared" si="228"/>
        <v/>
      </c>
      <c r="AF172" s="144" t="str">
        <f t="shared" si="229"/>
        <v/>
      </c>
      <c r="AG172" s="144" t="str">
        <f t="shared" si="230"/>
        <v/>
      </c>
      <c r="AH172" s="144" t="str">
        <f t="shared" si="231"/>
        <v/>
      </c>
      <c r="AI172" s="144" t="str">
        <f t="shared" si="232"/>
        <v/>
      </c>
      <c r="AJ172" s="144" t="str">
        <f t="shared" si="233"/>
        <v/>
      </c>
      <c r="AK172" s="145"/>
      <c r="AL172" s="141"/>
      <c r="AM172" s="143"/>
      <c r="AN172" s="143"/>
      <c r="AO172" s="143"/>
      <c r="AP172" s="143"/>
      <c r="AQ172" s="156"/>
      <c r="AR172" s="145"/>
      <c r="AS172" s="157"/>
      <c r="AT172" s="160"/>
      <c r="AU172" s="117" t="str">
        <f t="shared" si="234"/>
        <v/>
      </c>
      <c r="AV172" s="117" t="str">
        <f t="shared" si="235"/>
        <v/>
      </c>
      <c r="AW172" s="117" t="str">
        <f t="shared" si="236"/>
        <v/>
      </c>
      <c r="AX172" s="117" t="str">
        <f t="shared" si="237"/>
        <v/>
      </c>
      <c r="AY172" s="117" t="str">
        <f t="shared" si="238"/>
        <v/>
      </c>
      <c r="AZ172" s="117" t="str">
        <f t="shared" si="239"/>
        <v/>
      </c>
      <c r="BA172" s="117" t="str">
        <f t="shared" si="240"/>
        <v/>
      </c>
      <c r="BB172" s="117" t="str">
        <f t="shared" si="241"/>
        <v/>
      </c>
      <c r="BC172" s="117" t="str">
        <f t="shared" si="242"/>
        <v/>
      </c>
      <c r="BD172" s="117" t="str">
        <f t="shared" si="243"/>
        <v/>
      </c>
      <c r="BE172" s="117" t="str">
        <f t="shared" si="244"/>
        <v/>
      </c>
      <c r="BF172" s="117" t="str">
        <f t="shared" si="245"/>
        <v/>
      </c>
      <c r="BG172" s="117" t="str">
        <f t="shared" si="246"/>
        <v/>
      </c>
      <c r="BH172" s="117" t="str">
        <f t="shared" si="247"/>
        <v/>
      </c>
      <c r="BI172" s="116" t="str">
        <f t="shared" si="248"/>
        <v/>
      </c>
      <c r="BJ172" s="116" t="str">
        <f t="shared" si="249"/>
        <v/>
      </c>
      <c r="BK172" s="116" t="str">
        <f t="shared" si="250"/>
        <v/>
      </c>
      <c r="BL172" s="116" t="str">
        <f t="shared" si="251"/>
        <v/>
      </c>
      <c r="BM172" s="116"/>
      <c r="BN172" s="116"/>
      <c r="BO172" s="116"/>
      <c r="BP172" s="116"/>
    </row>
    <row r="173" spans="1:68" customFormat="1" ht="16.5">
      <c r="A173" s="151"/>
      <c r="B173" s="134"/>
      <c r="C173" s="152" t="str">
        <f>IF(B173&lt;&gt;"",VLOOKUP(B173,附表五!$B$2:$C$1024,2,0),"")</f>
        <v/>
      </c>
      <c r="D173" s="153"/>
      <c r="E173" s="134"/>
      <c r="F173" s="154" t="str">
        <f>IF(E173&lt;&gt;"",VLOOKUP(E173,附表六!$B$2:$C$325,2,0),"")</f>
        <v/>
      </c>
      <c r="G173" s="155"/>
      <c r="H173" s="134"/>
      <c r="I173" s="139" t="str">
        <f>IF(H173&lt;&gt;"",VLOOKUP(H173,附表七!$B:$C,2,0),"")</f>
        <v/>
      </c>
      <c r="J173" s="145"/>
      <c r="K173" s="141"/>
      <c r="L173" s="142" t="str">
        <f t="shared" si="210"/>
        <v/>
      </c>
      <c r="M173" s="142" t="str">
        <f t="shared" si="211"/>
        <v/>
      </c>
      <c r="N173" s="142" t="str">
        <f t="shared" si="212"/>
        <v/>
      </c>
      <c r="O173" s="142" t="str">
        <f t="shared" si="213"/>
        <v/>
      </c>
      <c r="P173" s="143"/>
      <c r="Q173" s="144" t="str">
        <f t="shared" si="214"/>
        <v/>
      </c>
      <c r="R173" s="144" t="str">
        <f t="shared" si="215"/>
        <v/>
      </c>
      <c r="S173" s="144" t="str">
        <f t="shared" si="216"/>
        <v/>
      </c>
      <c r="T173" s="144" t="str">
        <f t="shared" si="217"/>
        <v/>
      </c>
      <c r="U173" s="144" t="str">
        <f t="shared" si="218"/>
        <v/>
      </c>
      <c r="V173" s="144" t="str">
        <f t="shared" si="219"/>
        <v/>
      </c>
      <c r="W173" s="144" t="str">
        <f t="shared" si="220"/>
        <v/>
      </c>
      <c r="X173" s="144" t="str">
        <f t="shared" si="221"/>
        <v/>
      </c>
      <c r="Y173" s="144" t="str">
        <f t="shared" si="222"/>
        <v/>
      </c>
      <c r="Z173" s="144" t="str">
        <f t="shared" si="223"/>
        <v/>
      </c>
      <c r="AA173" s="144" t="str">
        <f t="shared" si="224"/>
        <v/>
      </c>
      <c r="AB173" s="144" t="str">
        <f t="shared" si="225"/>
        <v/>
      </c>
      <c r="AC173" s="144" t="str">
        <f t="shared" si="226"/>
        <v/>
      </c>
      <c r="AD173" s="144" t="str">
        <f t="shared" si="227"/>
        <v/>
      </c>
      <c r="AE173" s="144" t="str">
        <f t="shared" si="228"/>
        <v/>
      </c>
      <c r="AF173" s="144" t="str">
        <f t="shared" si="229"/>
        <v/>
      </c>
      <c r="AG173" s="144" t="str">
        <f t="shared" si="230"/>
        <v/>
      </c>
      <c r="AH173" s="144" t="str">
        <f t="shared" si="231"/>
        <v/>
      </c>
      <c r="AI173" s="144" t="str">
        <f t="shared" si="232"/>
        <v/>
      </c>
      <c r="AJ173" s="144" t="str">
        <f t="shared" si="233"/>
        <v/>
      </c>
      <c r="AK173" s="145"/>
      <c r="AL173" s="141"/>
      <c r="AM173" s="143"/>
      <c r="AN173" s="143"/>
      <c r="AO173" s="143"/>
      <c r="AP173" s="143"/>
      <c r="AQ173" s="156"/>
      <c r="AR173" s="145"/>
      <c r="AS173" s="157"/>
      <c r="AT173" s="160"/>
      <c r="AU173" s="117" t="str">
        <f t="shared" si="234"/>
        <v/>
      </c>
      <c r="AV173" s="117" t="str">
        <f t="shared" si="235"/>
        <v/>
      </c>
      <c r="AW173" s="117" t="str">
        <f t="shared" si="236"/>
        <v/>
      </c>
      <c r="AX173" s="117" t="str">
        <f t="shared" si="237"/>
        <v/>
      </c>
      <c r="AY173" s="117" t="str">
        <f t="shared" si="238"/>
        <v/>
      </c>
      <c r="AZ173" s="117" t="str">
        <f t="shared" si="239"/>
        <v/>
      </c>
      <c r="BA173" s="117" t="str">
        <f t="shared" si="240"/>
        <v/>
      </c>
      <c r="BB173" s="117" t="str">
        <f t="shared" si="241"/>
        <v/>
      </c>
      <c r="BC173" s="117" t="str">
        <f t="shared" si="242"/>
        <v/>
      </c>
      <c r="BD173" s="117" t="str">
        <f t="shared" si="243"/>
        <v/>
      </c>
      <c r="BE173" s="117" t="str">
        <f t="shared" si="244"/>
        <v/>
      </c>
      <c r="BF173" s="117" t="str">
        <f t="shared" si="245"/>
        <v/>
      </c>
      <c r="BG173" s="117" t="str">
        <f t="shared" si="246"/>
        <v/>
      </c>
      <c r="BH173" s="117" t="str">
        <f t="shared" si="247"/>
        <v/>
      </c>
      <c r="BI173" s="116" t="str">
        <f t="shared" si="248"/>
        <v/>
      </c>
      <c r="BJ173" s="116" t="str">
        <f t="shared" si="249"/>
        <v/>
      </c>
      <c r="BK173" s="116" t="str">
        <f t="shared" si="250"/>
        <v/>
      </c>
      <c r="BL173" s="116" t="str">
        <f t="shared" si="251"/>
        <v/>
      </c>
      <c r="BM173" s="116"/>
      <c r="BN173" s="116"/>
      <c r="BO173" s="116"/>
      <c r="BP173" s="116"/>
    </row>
    <row r="174" spans="1:68" customFormat="1" ht="16.5">
      <c r="A174" s="151"/>
      <c r="B174" s="134"/>
      <c r="C174" s="152" t="str">
        <f>IF(B174&lt;&gt;"",VLOOKUP(B174,附表五!$B$2:$C$1024,2,0),"")</f>
        <v/>
      </c>
      <c r="D174" s="153"/>
      <c r="E174" s="134"/>
      <c r="F174" s="154" t="str">
        <f>IF(E174&lt;&gt;"",VLOOKUP(E174,附表六!$B$2:$C$325,2,0),"")</f>
        <v/>
      </c>
      <c r="G174" s="155"/>
      <c r="H174" s="134"/>
      <c r="I174" s="139" t="str">
        <f>IF(H174&lt;&gt;"",VLOOKUP(H174,附表七!$B:$C,2,0),"")</f>
        <v/>
      </c>
      <c r="J174" s="145"/>
      <c r="K174" s="141"/>
      <c r="L174" s="142" t="str">
        <f t="shared" si="210"/>
        <v/>
      </c>
      <c r="M174" s="142" t="str">
        <f t="shared" si="211"/>
        <v/>
      </c>
      <c r="N174" s="142" t="str">
        <f t="shared" si="212"/>
        <v/>
      </c>
      <c r="O174" s="142" t="str">
        <f t="shared" si="213"/>
        <v/>
      </c>
      <c r="P174" s="143"/>
      <c r="Q174" s="144" t="str">
        <f t="shared" si="214"/>
        <v/>
      </c>
      <c r="R174" s="144" t="str">
        <f t="shared" si="215"/>
        <v/>
      </c>
      <c r="S174" s="144" t="str">
        <f t="shared" si="216"/>
        <v/>
      </c>
      <c r="T174" s="144" t="str">
        <f t="shared" si="217"/>
        <v/>
      </c>
      <c r="U174" s="144" t="str">
        <f t="shared" si="218"/>
        <v/>
      </c>
      <c r="V174" s="144" t="str">
        <f t="shared" si="219"/>
        <v/>
      </c>
      <c r="W174" s="144" t="str">
        <f t="shared" si="220"/>
        <v/>
      </c>
      <c r="X174" s="144" t="str">
        <f t="shared" si="221"/>
        <v/>
      </c>
      <c r="Y174" s="144" t="str">
        <f t="shared" si="222"/>
        <v/>
      </c>
      <c r="Z174" s="144" t="str">
        <f t="shared" si="223"/>
        <v/>
      </c>
      <c r="AA174" s="144" t="str">
        <f t="shared" si="224"/>
        <v/>
      </c>
      <c r="AB174" s="144" t="str">
        <f t="shared" si="225"/>
        <v/>
      </c>
      <c r="AC174" s="144" t="str">
        <f t="shared" si="226"/>
        <v/>
      </c>
      <c r="AD174" s="144" t="str">
        <f t="shared" si="227"/>
        <v/>
      </c>
      <c r="AE174" s="144" t="str">
        <f t="shared" si="228"/>
        <v/>
      </c>
      <c r="AF174" s="144" t="str">
        <f t="shared" si="229"/>
        <v/>
      </c>
      <c r="AG174" s="144" t="str">
        <f t="shared" si="230"/>
        <v/>
      </c>
      <c r="AH174" s="144" t="str">
        <f t="shared" si="231"/>
        <v/>
      </c>
      <c r="AI174" s="144" t="str">
        <f t="shared" si="232"/>
        <v/>
      </c>
      <c r="AJ174" s="144" t="str">
        <f t="shared" si="233"/>
        <v/>
      </c>
      <c r="AK174" s="145"/>
      <c r="AL174" s="141"/>
      <c r="AM174" s="143"/>
      <c r="AN174" s="143"/>
      <c r="AO174" s="143"/>
      <c r="AP174" s="143"/>
      <c r="AQ174" s="156"/>
      <c r="AR174" s="145"/>
      <c r="AS174" s="157"/>
      <c r="AT174" s="160"/>
      <c r="AU174" s="117" t="str">
        <f t="shared" si="234"/>
        <v/>
      </c>
      <c r="AV174" s="117" t="str">
        <f t="shared" si="235"/>
        <v/>
      </c>
      <c r="AW174" s="117" t="str">
        <f t="shared" si="236"/>
        <v/>
      </c>
      <c r="AX174" s="117" t="str">
        <f t="shared" si="237"/>
        <v/>
      </c>
      <c r="AY174" s="117" t="str">
        <f t="shared" si="238"/>
        <v/>
      </c>
      <c r="AZ174" s="117" t="str">
        <f t="shared" si="239"/>
        <v/>
      </c>
      <c r="BA174" s="117" t="str">
        <f t="shared" si="240"/>
        <v/>
      </c>
      <c r="BB174" s="117" t="str">
        <f t="shared" si="241"/>
        <v/>
      </c>
      <c r="BC174" s="117" t="str">
        <f t="shared" si="242"/>
        <v/>
      </c>
      <c r="BD174" s="117" t="str">
        <f t="shared" si="243"/>
        <v/>
      </c>
      <c r="BE174" s="117" t="str">
        <f t="shared" si="244"/>
        <v/>
      </c>
      <c r="BF174" s="117" t="str">
        <f t="shared" si="245"/>
        <v/>
      </c>
      <c r="BG174" s="117" t="str">
        <f t="shared" si="246"/>
        <v/>
      </c>
      <c r="BH174" s="117" t="str">
        <f t="shared" si="247"/>
        <v/>
      </c>
      <c r="BI174" s="116" t="str">
        <f t="shared" si="248"/>
        <v/>
      </c>
      <c r="BJ174" s="116" t="str">
        <f t="shared" si="249"/>
        <v/>
      </c>
      <c r="BK174" s="116" t="str">
        <f t="shared" si="250"/>
        <v/>
      </c>
      <c r="BL174" s="116" t="str">
        <f t="shared" si="251"/>
        <v/>
      </c>
      <c r="BM174" s="116"/>
      <c r="BN174" s="116"/>
      <c r="BO174" s="116"/>
      <c r="BP174" s="116"/>
    </row>
    <row r="175" spans="1:68" customFormat="1" ht="16.5">
      <c r="A175" s="151"/>
      <c r="B175" s="134"/>
      <c r="C175" s="152" t="str">
        <f>IF(B175&lt;&gt;"",VLOOKUP(B175,附表五!$B$2:$C$1024,2,0),"")</f>
        <v/>
      </c>
      <c r="D175" s="153"/>
      <c r="E175" s="134"/>
      <c r="F175" s="154" t="str">
        <f>IF(E175&lt;&gt;"",VLOOKUP(E175,附表六!$B$2:$C$325,2,0),"")</f>
        <v/>
      </c>
      <c r="G175" s="155"/>
      <c r="H175" s="134"/>
      <c r="I175" s="139" t="str">
        <f>IF(H175&lt;&gt;"",VLOOKUP(H175,附表七!$B:$C,2,0),"")</f>
        <v/>
      </c>
      <c r="J175" s="145"/>
      <c r="K175" s="141"/>
      <c r="L175" s="142" t="str">
        <f t="shared" si="210"/>
        <v/>
      </c>
      <c r="M175" s="142" t="str">
        <f t="shared" si="211"/>
        <v/>
      </c>
      <c r="N175" s="142" t="str">
        <f t="shared" si="212"/>
        <v/>
      </c>
      <c r="O175" s="142" t="str">
        <f t="shared" si="213"/>
        <v/>
      </c>
      <c r="P175" s="143"/>
      <c r="Q175" s="144" t="str">
        <f t="shared" si="214"/>
        <v/>
      </c>
      <c r="R175" s="144" t="str">
        <f t="shared" si="215"/>
        <v/>
      </c>
      <c r="S175" s="144" t="str">
        <f t="shared" si="216"/>
        <v/>
      </c>
      <c r="T175" s="144" t="str">
        <f t="shared" si="217"/>
        <v/>
      </c>
      <c r="U175" s="144" t="str">
        <f t="shared" si="218"/>
        <v/>
      </c>
      <c r="V175" s="144" t="str">
        <f t="shared" si="219"/>
        <v/>
      </c>
      <c r="W175" s="144" t="str">
        <f t="shared" si="220"/>
        <v/>
      </c>
      <c r="X175" s="144" t="str">
        <f t="shared" si="221"/>
        <v/>
      </c>
      <c r="Y175" s="144" t="str">
        <f t="shared" si="222"/>
        <v/>
      </c>
      <c r="Z175" s="144" t="str">
        <f t="shared" si="223"/>
        <v/>
      </c>
      <c r="AA175" s="144" t="str">
        <f t="shared" si="224"/>
        <v/>
      </c>
      <c r="AB175" s="144" t="str">
        <f t="shared" si="225"/>
        <v/>
      </c>
      <c r="AC175" s="144" t="str">
        <f t="shared" si="226"/>
        <v/>
      </c>
      <c r="AD175" s="144" t="str">
        <f t="shared" si="227"/>
        <v/>
      </c>
      <c r="AE175" s="144" t="str">
        <f t="shared" si="228"/>
        <v/>
      </c>
      <c r="AF175" s="144" t="str">
        <f t="shared" si="229"/>
        <v/>
      </c>
      <c r="AG175" s="144" t="str">
        <f t="shared" si="230"/>
        <v/>
      </c>
      <c r="AH175" s="144" t="str">
        <f t="shared" si="231"/>
        <v/>
      </c>
      <c r="AI175" s="144" t="str">
        <f t="shared" si="232"/>
        <v/>
      </c>
      <c r="AJ175" s="144" t="str">
        <f t="shared" si="233"/>
        <v/>
      </c>
      <c r="AK175" s="145"/>
      <c r="AL175" s="141"/>
      <c r="AM175" s="143"/>
      <c r="AN175" s="143"/>
      <c r="AO175" s="143"/>
      <c r="AP175" s="143"/>
      <c r="AQ175" s="156"/>
      <c r="AR175" s="145"/>
      <c r="AS175" s="157"/>
      <c r="AT175" s="160"/>
      <c r="AU175" s="117" t="str">
        <f t="shared" si="234"/>
        <v/>
      </c>
      <c r="AV175" s="117" t="str">
        <f t="shared" si="235"/>
        <v/>
      </c>
      <c r="AW175" s="117" t="str">
        <f t="shared" si="236"/>
        <v/>
      </c>
      <c r="AX175" s="117" t="str">
        <f t="shared" si="237"/>
        <v/>
      </c>
      <c r="AY175" s="117" t="str">
        <f t="shared" si="238"/>
        <v/>
      </c>
      <c r="AZ175" s="117" t="str">
        <f t="shared" si="239"/>
        <v/>
      </c>
      <c r="BA175" s="117" t="str">
        <f t="shared" si="240"/>
        <v/>
      </c>
      <c r="BB175" s="117" t="str">
        <f t="shared" si="241"/>
        <v/>
      </c>
      <c r="BC175" s="117" t="str">
        <f t="shared" si="242"/>
        <v/>
      </c>
      <c r="BD175" s="117" t="str">
        <f t="shared" si="243"/>
        <v/>
      </c>
      <c r="BE175" s="117" t="str">
        <f t="shared" si="244"/>
        <v/>
      </c>
      <c r="BF175" s="117" t="str">
        <f t="shared" si="245"/>
        <v/>
      </c>
      <c r="BG175" s="117" t="str">
        <f t="shared" si="246"/>
        <v/>
      </c>
      <c r="BH175" s="117" t="str">
        <f t="shared" si="247"/>
        <v/>
      </c>
      <c r="BI175" s="116" t="str">
        <f t="shared" si="248"/>
        <v/>
      </c>
      <c r="BJ175" s="116" t="str">
        <f t="shared" si="249"/>
        <v/>
      </c>
      <c r="BK175" s="116" t="str">
        <f t="shared" si="250"/>
        <v/>
      </c>
      <c r="BL175" s="116" t="str">
        <f t="shared" si="251"/>
        <v/>
      </c>
      <c r="BM175" s="116"/>
      <c r="BN175" s="116"/>
      <c r="BO175" s="116"/>
      <c r="BP175" s="116"/>
    </row>
    <row r="176" spans="1:68" customFormat="1" ht="16.5">
      <c r="A176" s="151"/>
      <c r="B176" s="134"/>
      <c r="C176" s="152" t="str">
        <f>IF(B176&lt;&gt;"",VLOOKUP(B176,附表五!$B$2:$C$1024,2,0),"")</f>
        <v/>
      </c>
      <c r="D176" s="153"/>
      <c r="E176" s="134"/>
      <c r="F176" s="154" t="str">
        <f>IF(E176&lt;&gt;"",VLOOKUP(E176,附表六!$B$2:$C$325,2,0),"")</f>
        <v/>
      </c>
      <c r="G176" s="155"/>
      <c r="H176" s="134"/>
      <c r="I176" s="139" t="str">
        <f>IF(H176&lt;&gt;"",VLOOKUP(H176,附表七!$B:$C,2,0),"")</f>
        <v/>
      </c>
      <c r="J176" s="145"/>
      <c r="K176" s="141"/>
      <c r="L176" s="142" t="str">
        <f t="shared" si="210"/>
        <v/>
      </c>
      <c r="M176" s="142" t="str">
        <f t="shared" si="211"/>
        <v/>
      </c>
      <c r="N176" s="142" t="str">
        <f t="shared" si="212"/>
        <v/>
      </c>
      <c r="O176" s="142" t="str">
        <f t="shared" si="213"/>
        <v/>
      </c>
      <c r="P176" s="143"/>
      <c r="Q176" s="144" t="str">
        <f t="shared" si="214"/>
        <v/>
      </c>
      <c r="R176" s="144" t="str">
        <f t="shared" si="215"/>
        <v/>
      </c>
      <c r="S176" s="144" t="str">
        <f t="shared" si="216"/>
        <v/>
      </c>
      <c r="T176" s="144" t="str">
        <f t="shared" si="217"/>
        <v/>
      </c>
      <c r="U176" s="144" t="str">
        <f t="shared" si="218"/>
        <v/>
      </c>
      <c r="V176" s="144" t="str">
        <f t="shared" si="219"/>
        <v/>
      </c>
      <c r="W176" s="144" t="str">
        <f t="shared" si="220"/>
        <v/>
      </c>
      <c r="X176" s="144" t="str">
        <f t="shared" si="221"/>
        <v/>
      </c>
      <c r="Y176" s="144" t="str">
        <f t="shared" si="222"/>
        <v/>
      </c>
      <c r="Z176" s="144" t="str">
        <f t="shared" si="223"/>
        <v/>
      </c>
      <c r="AA176" s="144" t="str">
        <f t="shared" si="224"/>
        <v/>
      </c>
      <c r="AB176" s="144" t="str">
        <f t="shared" si="225"/>
        <v/>
      </c>
      <c r="AC176" s="144" t="str">
        <f t="shared" si="226"/>
        <v/>
      </c>
      <c r="AD176" s="144" t="str">
        <f t="shared" si="227"/>
        <v/>
      </c>
      <c r="AE176" s="144" t="str">
        <f t="shared" si="228"/>
        <v/>
      </c>
      <c r="AF176" s="144" t="str">
        <f t="shared" si="229"/>
        <v/>
      </c>
      <c r="AG176" s="144" t="str">
        <f t="shared" si="230"/>
        <v/>
      </c>
      <c r="AH176" s="144" t="str">
        <f t="shared" si="231"/>
        <v/>
      </c>
      <c r="AI176" s="144" t="str">
        <f t="shared" si="232"/>
        <v/>
      </c>
      <c r="AJ176" s="144" t="str">
        <f t="shared" si="233"/>
        <v/>
      </c>
      <c r="AK176" s="145"/>
      <c r="AL176" s="141"/>
      <c r="AM176" s="143"/>
      <c r="AN176" s="143"/>
      <c r="AO176" s="143"/>
      <c r="AP176" s="143"/>
      <c r="AQ176" s="156"/>
      <c r="AR176" s="145"/>
      <c r="AS176" s="157"/>
      <c r="AT176" s="160"/>
      <c r="AU176" s="117" t="str">
        <f t="shared" si="234"/>
        <v/>
      </c>
      <c r="AV176" s="117" t="str">
        <f t="shared" si="235"/>
        <v/>
      </c>
      <c r="AW176" s="117" t="str">
        <f t="shared" si="236"/>
        <v/>
      </c>
      <c r="AX176" s="117" t="str">
        <f t="shared" si="237"/>
        <v/>
      </c>
      <c r="AY176" s="117" t="str">
        <f t="shared" si="238"/>
        <v/>
      </c>
      <c r="AZ176" s="117" t="str">
        <f t="shared" si="239"/>
        <v/>
      </c>
      <c r="BA176" s="117" t="str">
        <f t="shared" si="240"/>
        <v/>
      </c>
      <c r="BB176" s="117" t="str">
        <f t="shared" si="241"/>
        <v/>
      </c>
      <c r="BC176" s="117" t="str">
        <f t="shared" si="242"/>
        <v/>
      </c>
      <c r="BD176" s="117" t="str">
        <f t="shared" si="243"/>
        <v/>
      </c>
      <c r="BE176" s="117" t="str">
        <f t="shared" si="244"/>
        <v/>
      </c>
      <c r="BF176" s="117" t="str">
        <f t="shared" si="245"/>
        <v/>
      </c>
      <c r="BG176" s="117" t="str">
        <f t="shared" si="246"/>
        <v/>
      </c>
      <c r="BH176" s="117" t="str">
        <f t="shared" si="247"/>
        <v/>
      </c>
      <c r="BI176" s="116" t="str">
        <f t="shared" si="248"/>
        <v/>
      </c>
      <c r="BJ176" s="116" t="str">
        <f t="shared" si="249"/>
        <v/>
      </c>
      <c r="BK176" s="116" t="str">
        <f t="shared" si="250"/>
        <v/>
      </c>
      <c r="BL176" s="116" t="str">
        <f t="shared" si="251"/>
        <v/>
      </c>
      <c r="BM176" s="116"/>
      <c r="BN176" s="116"/>
      <c r="BO176" s="116"/>
      <c r="BP176" s="116"/>
    </row>
    <row r="177" spans="1:68" customFormat="1" ht="16.5">
      <c r="A177" s="151"/>
      <c r="B177" s="134"/>
      <c r="C177" s="152" t="str">
        <f>IF(B177&lt;&gt;"",VLOOKUP(B177,附表五!$B$2:$C$1024,2,0),"")</f>
        <v/>
      </c>
      <c r="D177" s="153"/>
      <c r="E177" s="134"/>
      <c r="F177" s="154" t="str">
        <f>IF(E177&lt;&gt;"",VLOOKUP(E177,附表六!$B$2:$C$325,2,0),"")</f>
        <v/>
      </c>
      <c r="G177" s="155"/>
      <c r="H177" s="134"/>
      <c r="I177" s="139" t="str">
        <f>IF(H177&lt;&gt;"",VLOOKUP(H177,附表七!$B:$C,2,0),"")</f>
        <v/>
      </c>
      <c r="J177" s="145"/>
      <c r="K177" s="141"/>
      <c r="L177" s="142" t="str">
        <f t="shared" si="210"/>
        <v/>
      </c>
      <c r="M177" s="142" t="str">
        <f t="shared" si="211"/>
        <v/>
      </c>
      <c r="N177" s="142" t="str">
        <f t="shared" si="212"/>
        <v/>
      </c>
      <c r="O177" s="142" t="str">
        <f t="shared" si="213"/>
        <v/>
      </c>
      <c r="P177" s="143"/>
      <c r="Q177" s="144" t="str">
        <f t="shared" si="214"/>
        <v/>
      </c>
      <c r="R177" s="144" t="str">
        <f t="shared" si="215"/>
        <v/>
      </c>
      <c r="S177" s="144" t="str">
        <f t="shared" si="216"/>
        <v/>
      </c>
      <c r="T177" s="144" t="str">
        <f t="shared" si="217"/>
        <v/>
      </c>
      <c r="U177" s="144" t="str">
        <f t="shared" si="218"/>
        <v/>
      </c>
      <c r="V177" s="144" t="str">
        <f t="shared" si="219"/>
        <v/>
      </c>
      <c r="W177" s="144" t="str">
        <f t="shared" si="220"/>
        <v/>
      </c>
      <c r="X177" s="144" t="str">
        <f t="shared" si="221"/>
        <v/>
      </c>
      <c r="Y177" s="144" t="str">
        <f t="shared" si="222"/>
        <v/>
      </c>
      <c r="Z177" s="144" t="str">
        <f t="shared" si="223"/>
        <v/>
      </c>
      <c r="AA177" s="144" t="str">
        <f t="shared" si="224"/>
        <v/>
      </c>
      <c r="AB177" s="144" t="str">
        <f t="shared" si="225"/>
        <v/>
      </c>
      <c r="AC177" s="144" t="str">
        <f t="shared" si="226"/>
        <v/>
      </c>
      <c r="AD177" s="144" t="str">
        <f t="shared" si="227"/>
        <v/>
      </c>
      <c r="AE177" s="144" t="str">
        <f t="shared" si="228"/>
        <v/>
      </c>
      <c r="AF177" s="144" t="str">
        <f t="shared" si="229"/>
        <v/>
      </c>
      <c r="AG177" s="144" t="str">
        <f t="shared" si="230"/>
        <v/>
      </c>
      <c r="AH177" s="144" t="str">
        <f t="shared" si="231"/>
        <v/>
      </c>
      <c r="AI177" s="144" t="str">
        <f t="shared" si="232"/>
        <v/>
      </c>
      <c r="AJ177" s="144" t="str">
        <f t="shared" si="233"/>
        <v/>
      </c>
      <c r="AK177" s="145"/>
      <c r="AL177" s="141"/>
      <c r="AM177" s="143"/>
      <c r="AN177" s="143"/>
      <c r="AO177" s="143"/>
      <c r="AP177" s="143"/>
      <c r="AQ177" s="156"/>
      <c r="AR177" s="145"/>
      <c r="AS177" s="157"/>
      <c r="AT177" s="160"/>
      <c r="AU177" s="117" t="str">
        <f t="shared" si="234"/>
        <v/>
      </c>
      <c r="AV177" s="117" t="str">
        <f t="shared" si="235"/>
        <v/>
      </c>
      <c r="AW177" s="117" t="str">
        <f t="shared" si="236"/>
        <v/>
      </c>
      <c r="AX177" s="117" t="str">
        <f t="shared" si="237"/>
        <v/>
      </c>
      <c r="AY177" s="117" t="str">
        <f t="shared" si="238"/>
        <v/>
      </c>
      <c r="AZ177" s="117" t="str">
        <f t="shared" si="239"/>
        <v/>
      </c>
      <c r="BA177" s="117" t="str">
        <f t="shared" si="240"/>
        <v/>
      </c>
      <c r="BB177" s="117" t="str">
        <f t="shared" si="241"/>
        <v/>
      </c>
      <c r="BC177" s="117" t="str">
        <f t="shared" si="242"/>
        <v/>
      </c>
      <c r="BD177" s="117" t="str">
        <f t="shared" si="243"/>
        <v/>
      </c>
      <c r="BE177" s="117" t="str">
        <f t="shared" si="244"/>
        <v/>
      </c>
      <c r="BF177" s="117" t="str">
        <f t="shared" si="245"/>
        <v/>
      </c>
      <c r="BG177" s="117" t="str">
        <f t="shared" si="246"/>
        <v/>
      </c>
      <c r="BH177" s="117" t="str">
        <f t="shared" si="247"/>
        <v/>
      </c>
      <c r="BI177" s="116" t="str">
        <f t="shared" si="248"/>
        <v/>
      </c>
      <c r="BJ177" s="116" t="str">
        <f t="shared" si="249"/>
        <v/>
      </c>
      <c r="BK177" s="116" t="str">
        <f t="shared" si="250"/>
        <v/>
      </c>
      <c r="BL177" s="116" t="str">
        <f t="shared" si="251"/>
        <v/>
      </c>
      <c r="BM177" s="116"/>
      <c r="BN177" s="116"/>
      <c r="BO177" s="116"/>
      <c r="BP177" s="116"/>
    </row>
    <row r="178" spans="1:68" customFormat="1" ht="16.5">
      <c r="A178" s="151"/>
      <c r="B178" s="134"/>
      <c r="C178" s="152" t="str">
        <f>IF(B178&lt;&gt;"",VLOOKUP(B178,附表五!$B$2:$C$1024,2,0),"")</f>
        <v/>
      </c>
      <c r="D178" s="153"/>
      <c r="E178" s="134"/>
      <c r="F178" s="154" t="str">
        <f>IF(E178&lt;&gt;"",VLOOKUP(E178,附表六!$B$2:$C$325,2,0),"")</f>
        <v/>
      </c>
      <c r="G178" s="155"/>
      <c r="H178" s="134"/>
      <c r="I178" s="139" t="str">
        <f>IF(H178&lt;&gt;"",VLOOKUP(H178,附表七!$B:$C,2,0),"")</f>
        <v/>
      </c>
      <c r="J178" s="145"/>
      <c r="K178" s="141"/>
      <c r="L178" s="142" t="str">
        <f t="shared" si="210"/>
        <v/>
      </c>
      <c r="M178" s="142" t="str">
        <f t="shared" si="211"/>
        <v/>
      </c>
      <c r="N178" s="142" t="str">
        <f t="shared" si="212"/>
        <v/>
      </c>
      <c r="O178" s="142" t="str">
        <f t="shared" si="213"/>
        <v/>
      </c>
      <c r="P178" s="143"/>
      <c r="Q178" s="144" t="str">
        <f t="shared" si="214"/>
        <v/>
      </c>
      <c r="R178" s="144" t="str">
        <f t="shared" si="215"/>
        <v/>
      </c>
      <c r="S178" s="144" t="str">
        <f t="shared" si="216"/>
        <v/>
      </c>
      <c r="T178" s="144" t="str">
        <f t="shared" si="217"/>
        <v/>
      </c>
      <c r="U178" s="144" t="str">
        <f t="shared" si="218"/>
        <v/>
      </c>
      <c r="V178" s="144" t="str">
        <f t="shared" si="219"/>
        <v/>
      </c>
      <c r="W178" s="144" t="str">
        <f t="shared" si="220"/>
        <v/>
      </c>
      <c r="X178" s="144" t="str">
        <f t="shared" si="221"/>
        <v/>
      </c>
      <c r="Y178" s="144" t="str">
        <f t="shared" si="222"/>
        <v/>
      </c>
      <c r="Z178" s="144" t="str">
        <f t="shared" si="223"/>
        <v/>
      </c>
      <c r="AA178" s="144" t="str">
        <f t="shared" si="224"/>
        <v/>
      </c>
      <c r="AB178" s="144" t="str">
        <f t="shared" si="225"/>
        <v/>
      </c>
      <c r="AC178" s="144" t="str">
        <f t="shared" si="226"/>
        <v/>
      </c>
      <c r="AD178" s="144" t="str">
        <f t="shared" si="227"/>
        <v/>
      </c>
      <c r="AE178" s="144" t="str">
        <f t="shared" si="228"/>
        <v/>
      </c>
      <c r="AF178" s="144" t="str">
        <f t="shared" si="229"/>
        <v/>
      </c>
      <c r="AG178" s="144" t="str">
        <f t="shared" si="230"/>
        <v/>
      </c>
      <c r="AH178" s="144" t="str">
        <f t="shared" si="231"/>
        <v/>
      </c>
      <c r="AI178" s="144" t="str">
        <f t="shared" si="232"/>
        <v/>
      </c>
      <c r="AJ178" s="144" t="str">
        <f t="shared" si="233"/>
        <v/>
      </c>
      <c r="AK178" s="145"/>
      <c r="AL178" s="141"/>
      <c r="AM178" s="143"/>
      <c r="AN178" s="143"/>
      <c r="AO178" s="143"/>
      <c r="AP178" s="143"/>
      <c r="AQ178" s="156"/>
      <c r="AR178" s="145"/>
      <c r="AS178" s="157"/>
      <c r="AT178" s="160"/>
      <c r="AU178" s="117" t="str">
        <f t="shared" si="234"/>
        <v/>
      </c>
      <c r="AV178" s="117" t="str">
        <f t="shared" si="235"/>
        <v/>
      </c>
      <c r="AW178" s="117" t="str">
        <f t="shared" si="236"/>
        <v/>
      </c>
      <c r="AX178" s="117" t="str">
        <f t="shared" si="237"/>
        <v/>
      </c>
      <c r="AY178" s="117" t="str">
        <f t="shared" si="238"/>
        <v/>
      </c>
      <c r="AZ178" s="117" t="str">
        <f t="shared" si="239"/>
        <v/>
      </c>
      <c r="BA178" s="117" t="str">
        <f t="shared" si="240"/>
        <v/>
      </c>
      <c r="BB178" s="117" t="str">
        <f t="shared" si="241"/>
        <v/>
      </c>
      <c r="BC178" s="117" t="str">
        <f t="shared" si="242"/>
        <v/>
      </c>
      <c r="BD178" s="117" t="str">
        <f t="shared" si="243"/>
        <v/>
      </c>
      <c r="BE178" s="117" t="str">
        <f t="shared" si="244"/>
        <v/>
      </c>
      <c r="BF178" s="117" t="str">
        <f t="shared" si="245"/>
        <v/>
      </c>
      <c r="BG178" s="117" t="str">
        <f t="shared" si="246"/>
        <v/>
      </c>
      <c r="BH178" s="117" t="str">
        <f t="shared" si="247"/>
        <v/>
      </c>
      <c r="BI178" s="116" t="str">
        <f t="shared" si="248"/>
        <v/>
      </c>
      <c r="BJ178" s="116" t="str">
        <f t="shared" si="249"/>
        <v/>
      </c>
      <c r="BK178" s="116" t="str">
        <f t="shared" si="250"/>
        <v/>
      </c>
      <c r="BL178" s="116" t="str">
        <f t="shared" si="251"/>
        <v/>
      </c>
      <c r="BM178" s="116"/>
      <c r="BN178" s="116"/>
      <c r="BO178" s="116"/>
      <c r="BP178" s="116"/>
    </row>
    <row r="179" spans="1:68" customFormat="1" ht="16.5">
      <c r="A179" s="151"/>
      <c r="B179" s="134"/>
      <c r="C179" s="152" t="str">
        <f>IF(B179&lt;&gt;"",VLOOKUP(B179,附表五!$B$2:$C$1024,2,0),"")</f>
        <v/>
      </c>
      <c r="D179" s="153"/>
      <c r="E179" s="134"/>
      <c r="F179" s="154" t="str">
        <f>IF(E179&lt;&gt;"",VLOOKUP(E179,附表六!$B$2:$C$325,2,0),"")</f>
        <v/>
      </c>
      <c r="G179" s="155"/>
      <c r="H179" s="134"/>
      <c r="I179" s="139" t="str">
        <f>IF(H179&lt;&gt;"",VLOOKUP(H179,附表七!$B:$C,2,0),"")</f>
        <v/>
      </c>
      <c r="J179" s="145"/>
      <c r="K179" s="141"/>
      <c r="L179" s="142" t="str">
        <f t="shared" si="210"/>
        <v/>
      </c>
      <c r="M179" s="142" t="str">
        <f t="shared" si="211"/>
        <v/>
      </c>
      <c r="N179" s="142" t="str">
        <f t="shared" si="212"/>
        <v/>
      </c>
      <c r="O179" s="142" t="str">
        <f t="shared" si="213"/>
        <v/>
      </c>
      <c r="P179" s="143"/>
      <c r="Q179" s="144" t="str">
        <f t="shared" si="214"/>
        <v/>
      </c>
      <c r="R179" s="144" t="str">
        <f t="shared" si="215"/>
        <v/>
      </c>
      <c r="S179" s="144" t="str">
        <f t="shared" si="216"/>
        <v/>
      </c>
      <c r="T179" s="144" t="str">
        <f t="shared" si="217"/>
        <v/>
      </c>
      <c r="U179" s="144" t="str">
        <f t="shared" si="218"/>
        <v/>
      </c>
      <c r="V179" s="144" t="str">
        <f t="shared" si="219"/>
        <v/>
      </c>
      <c r="W179" s="144" t="str">
        <f t="shared" si="220"/>
        <v/>
      </c>
      <c r="X179" s="144" t="str">
        <f t="shared" si="221"/>
        <v/>
      </c>
      <c r="Y179" s="144" t="str">
        <f t="shared" si="222"/>
        <v/>
      </c>
      <c r="Z179" s="144" t="str">
        <f t="shared" si="223"/>
        <v/>
      </c>
      <c r="AA179" s="144" t="str">
        <f t="shared" si="224"/>
        <v/>
      </c>
      <c r="AB179" s="144" t="str">
        <f t="shared" si="225"/>
        <v/>
      </c>
      <c r="AC179" s="144" t="str">
        <f t="shared" si="226"/>
        <v/>
      </c>
      <c r="AD179" s="144" t="str">
        <f t="shared" si="227"/>
        <v/>
      </c>
      <c r="AE179" s="144" t="str">
        <f t="shared" si="228"/>
        <v/>
      </c>
      <c r="AF179" s="144" t="str">
        <f t="shared" si="229"/>
        <v/>
      </c>
      <c r="AG179" s="144" t="str">
        <f t="shared" si="230"/>
        <v/>
      </c>
      <c r="AH179" s="144" t="str">
        <f t="shared" si="231"/>
        <v/>
      </c>
      <c r="AI179" s="144" t="str">
        <f t="shared" si="232"/>
        <v/>
      </c>
      <c r="AJ179" s="144" t="str">
        <f t="shared" si="233"/>
        <v/>
      </c>
      <c r="AK179" s="145"/>
      <c r="AL179" s="141"/>
      <c r="AM179" s="143"/>
      <c r="AN179" s="143"/>
      <c r="AO179" s="143"/>
      <c r="AP179" s="143"/>
      <c r="AQ179" s="156"/>
      <c r="AR179" s="145"/>
      <c r="AS179" s="157"/>
      <c r="AT179" s="160"/>
      <c r="AU179" s="117" t="str">
        <f t="shared" si="234"/>
        <v/>
      </c>
      <c r="AV179" s="117" t="str">
        <f t="shared" si="235"/>
        <v/>
      </c>
      <c r="AW179" s="117" t="str">
        <f t="shared" si="236"/>
        <v/>
      </c>
      <c r="AX179" s="117" t="str">
        <f t="shared" si="237"/>
        <v/>
      </c>
      <c r="AY179" s="117" t="str">
        <f t="shared" si="238"/>
        <v/>
      </c>
      <c r="AZ179" s="117" t="str">
        <f t="shared" si="239"/>
        <v/>
      </c>
      <c r="BA179" s="117" t="str">
        <f t="shared" si="240"/>
        <v/>
      </c>
      <c r="BB179" s="117" t="str">
        <f t="shared" si="241"/>
        <v/>
      </c>
      <c r="BC179" s="117" t="str">
        <f t="shared" si="242"/>
        <v/>
      </c>
      <c r="BD179" s="117" t="str">
        <f t="shared" si="243"/>
        <v/>
      </c>
      <c r="BE179" s="117" t="str">
        <f t="shared" si="244"/>
        <v/>
      </c>
      <c r="BF179" s="117" t="str">
        <f t="shared" si="245"/>
        <v/>
      </c>
      <c r="BG179" s="117" t="str">
        <f t="shared" si="246"/>
        <v/>
      </c>
      <c r="BH179" s="117" t="str">
        <f t="shared" si="247"/>
        <v/>
      </c>
      <c r="BI179" s="116" t="str">
        <f t="shared" si="248"/>
        <v/>
      </c>
      <c r="BJ179" s="116" t="str">
        <f t="shared" si="249"/>
        <v/>
      </c>
      <c r="BK179" s="116" t="str">
        <f t="shared" si="250"/>
        <v/>
      </c>
      <c r="BL179" s="116" t="str">
        <f t="shared" si="251"/>
        <v/>
      </c>
      <c r="BM179" s="116"/>
      <c r="BN179" s="116"/>
      <c r="BO179" s="116"/>
      <c r="BP179" s="116"/>
    </row>
    <row r="180" spans="1:68" customFormat="1" ht="16.5">
      <c r="A180" s="151"/>
      <c r="B180" s="134"/>
      <c r="C180" s="152" t="str">
        <f>IF(B180&lt;&gt;"",VLOOKUP(B180,附表五!$B$2:$C$1024,2,0),"")</f>
        <v/>
      </c>
      <c r="D180" s="153"/>
      <c r="E180" s="134"/>
      <c r="F180" s="154" t="str">
        <f>IF(E180&lt;&gt;"",VLOOKUP(E180,附表六!$B$2:$C$325,2,0),"")</f>
        <v/>
      </c>
      <c r="G180" s="155"/>
      <c r="H180" s="134"/>
      <c r="I180" s="139" t="str">
        <f>IF(H180&lt;&gt;"",VLOOKUP(H180,附表七!$B:$C,2,0),"")</f>
        <v/>
      </c>
      <c r="J180" s="145"/>
      <c r="K180" s="141"/>
      <c r="L180" s="142" t="str">
        <f t="shared" si="210"/>
        <v/>
      </c>
      <c r="M180" s="142" t="str">
        <f t="shared" si="211"/>
        <v/>
      </c>
      <c r="N180" s="142" t="str">
        <f t="shared" si="212"/>
        <v/>
      </c>
      <c r="O180" s="142" t="str">
        <f t="shared" si="213"/>
        <v/>
      </c>
      <c r="P180" s="143"/>
      <c r="Q180" s="144" t="str">
        <f t="shared" si="214"/>
        <v/>
      </c>
      <c r="R180" s="144" t="str">
        <f t="shared" si="215"/>
        <v/>
      </c>
      <c r="S180" s="144" t="str">
        <f t="shared" si="216"/>
        <v/>
      </c>
      <c r="T180" s="144" t="str">
        <f t="shared" si="217"/>
        <v/>
      </c>
      <c r="U180" s="144" t="str">
        <f t="shared" si="218"/>
        <v/>
      </c>
      <c r="V180" s="144" t="str">
        <f t="shared" si="219"/>
        <v/>
      </c>
      <c r="W180" s="144" t="str">
        <f t="shared" si="220"/>
        <v/>
      </c>
      <c r="X180" s="144" t="str">
        <f t="shared" si="221"/>
        <v/>
      </c>
      <c r="Y180" s="144" t="str">
        <f t="shared" si="222"/>
        <v/>
      </c>
      <c r="Z180" s="144" t="str">
        <f t="shared" si="223"/>
        <v/>
      </c>
      <c r="AA180" s="144" t="str">
        <f t="shared" si="224"/>
        <v/>
      </c>
      <c r="AB180" s="144" t="str">
        <f t="shared" si="225"/>
        <v/>
      </c>
      <c r="AC180" s="144" t="str">
        <f t="shared" si="226"/>
        <v/>
      </c>
      <c r="AD180" s="144" t="str">
        <f t="shared" si="227"/>
        <v/>
      </c>
      <c r="AE180" s="144" t="str">
        <f t="shared" si="228"/>
        <v/>
      </c>
      <c r="AF180" s="144" t="str">
        <f t="shared" si="229"/>
        <v/>
      </c>
      <c r="AG180" s="144" t="str">
        <f t="shared" si="230"/>
        <v/>
      </c>
      <c r="AH180" s="144" t="str">
        <f t="shared" si="231"/>
        <v/>
      </c>
      <c r="AI180" s="144" t="str">
        <f t="shared" si="232"/>
        <v/>
      </c>
      <c r="AJ180" s="144" t="str">
        <f t="shared" si="233"/>
        <v/>
      </c>
      <c r="AK180" s="145"/>
      <c r="AL180" s="141"/>
      <c r="AM180" s="143"/>
      <c r="AN180" s="143"/>
      <c r="AO180" s="143"/>
      <c r="AP180" s="143"/>
      <c r="AQ180" s="156"/>
      <c r="AR180" s="145"/>
      <c r="AS180" s="157"/>
      <c r="AT180" s="160"/>
      <c r="AU180" s="117" t="str">
        <f t="shared" si="234"/>
        <v/>
      </c>
      <c r="AV180" s="117" t="str">
        <f t="shared" si="235"/>
        <v/>
      </c>
      <c r="AW180" s="117" t="str">
        <f t="shared" si="236"/>
        <v/>
      </c>
      <c r="AX180" s="117" t="str">
        <f t="shared" si="237"/>
        <v/>
      </c>
      <c r="AY180" s="117" t="str">
        <f t="shared" si="238"/>
        <v/>
      </c>
      <c r="AZ180" s="117" t="str">
        <f t="shared" si="239"/>
        <v/>
      </c>
      <c r="BA180" s="117" t="str">
        <f t="shared" si="240"/>
        <v/>
      </c>
      <c r="BB180" s="117" t="str">
        <f t="shared" si="241"/>
        <v/>
      </c>
      <c r="BC180" s="117" t="str">
        <f t="shared" si="242"/>
        <v/>
      </c>
      <c r="BD180" s="117" t="str">
        <f t="shared" si="243"/>
        <v/>
      </c>
      <c r="BE180" s="117" t="str">
        <f t="shared" si="244"/>
        <v/>
      </c>
      <c r="BF180" s="117" t="str">
        <f t="shared" si="245"/>
        <v/>
      </c>
      <c r="BG180" s="117" t="str">
        <f t="shared" si="246"/>
        <v/>
      </c>
      <c r="BH180" s="117" t="str">
        <f t="shared" si="247"/>
        <v/>
      </c>
      <c r="BI180" s="116" t="str">
        <f t="shared" si="248"/>
        <v/>
      </c>
      <c r="BJ180" s="116" t="str">
        <f t="shared" si="249"/>
        <v/>
      </c>
      <c r="BK180" s="116" t="str">
        <f t="shared" si="250"/>
        <v/>
      </c>
      <c r="BL180" s="116" t="str">
        <f t="shared" si="251"/>
        <v/>
      </c>
      <c r="BM180" s="116"/>
      <c r="BN180" s="116"/>
      <c r="BO180" s="116"/>
      <c r="BP180" s="116"/>
    </row>
    <row r="181" spans="1:68" customFormat="1" ht="16.5">
      <c r="A181" s="151"/>
      <c r="B181" s="134"/>
      <c r="C181" s="152" t="str">
        <f>IF(B181&lt;&gt;"",VLOOKUP(B181,附表五!$B$2:$C$1024,2,0),"")</f>
        <v/>
      </c>
      <c r="D181" s="153"/>
      <c r="E181" s="134"/>
      <c r="F181" s="154" t="str">
        <f>IF(E181&lt;&gt;"",VLOOKUP(E181,附表六!$B$2:$C$325,2,0),"")</f>
        <v/>
      </c>
      <c r="G181" s="155"/>
      <c r="H181" s="134"/>
      <c r="I181" s="139" t="str">
        <f>IF(H181&lt;&gt;"",VLOOKUP(H181,附表七!$B:$C,2,0),"")</f>
        <v/>
      </c>
      <c r="J181" s="145"/>
      <c r="K181" s="141"/>
      <c r="L181" s="142" t="str">
        <f t="shared" si="210"/>
        <v/>
      </c>
      <c r="M181" s="142" t="str">
        <f t="shared" si="211"/>
        <v/>
      </c>
      <c r="N181" s="142" t="str">
        <f t="shared" si="212"/>
        <v/>
      </c>
      <c r="O181" s="142" t="str">
        <f t="shared" si="213"/>
        <v/>
      </c>
      <c r="P181" s="143"/>
      <c r="Q181" s="144" t="str">
        <f t="shared" si="214"/>
        <v/>
      </c>
      <c r="R181" s="144" t="str">
        <f t="shared" si="215"/>
        <v/>
      </c>
      <c r="S181" s="144" t="str">
        <f t="shared" si="216"/>
        <v/>
      </c>
      <c r="T181" s="144" t="str">
        <f t="shared" si="217"/>
        <v/>
      </c>
      <c r="U181" s="144" t="str">
        <f t="shared" si="218"/>
        <v/>
      </c>
      <c r="V181" s="144" t="str">
        <f t="shared" si="219"/>
        <v/>
      </c>
      <c r="W181" s="144" t="str">
        <f t="shared" si="220"/>
        <v/>
      </c>
      <c r="X181" s="144" t="str">
        <f t="shared" si="221"/>
        <v/>
      </c>
      <c r="Y181" s="144" t="str">
        <f t="shared" si="222"/>
        <v/>
      </c>
      <c r="Z181" s="144" t="str">
        <f t="shared" si="223"/>
        <v/>
      </c>
      <c r="AA181" s="144" t="str">
        <f t="shared" si="224"/>
        <v/>
      </c>
      <c r="AB181" s="144" t="str">
        <f t="shared" si="225"/>
        <v/>
      </c>
      <c r="AC181" s="144" t="str">
        <f t="shared" si="226"/>
        <v/>
      </c>
      <c r="AD181" s="144" t="str">
        <f t="shared" si="227"/>
        <v/>
      </c>
      <c r="AE181" s="144" t="str">
        <f t="shared" si="228"/>
        <v/>
      </c>
      <c r="AF181" s="144" t="str">
        <f t="shared" si="229"/>
        <v/>
      </c>
      <c r="AG181" s="144" t="str">
        <f t="shared" si="230"/>
        <v/>
      </c>
      <c r="AH181" s="144" t="str">
        <f t="shared" si="231"/>
        <v/>
      </c>
      <c r="AI181" s="144" t="str">
        <f t="shared" si="232"/>
        <v/>
      </c>
      <c r="AJ181" s="144" t="str">
        <f t="shared" si="233"/>
        <v/>
      </c>
      <c r="AK181" s="145"/>
      <c r="AL181" s="141"/>
      <c r="AM181" s="143"/>
      <c r="AN181" s="143"/>
      <c r="AO181" s="143"/>
      <c r="AP181" s="143"/>
      <c r="AQ181" s="156"/>
      <c r="AR181" s="145"/>
      <c r="AS181" s="157"/>
      <c r="AT181" s="160"/>
      <c r="AU181" s="117" t="str">
        <f t="shared" si="234"/>
        <v/>
      </c>
      <c r="AV181" s="117" t="str">
        <f t="shared" si="235"/>
        <v/>
      </c>
      <c r="AW181" s="117" t="str">
        <f t="shared" si="236"/>
        <v/>
      </c>
      <c r="AX181" s="117" t="str">
        <f t="shared" si="237"/>
        <v/>
      </c>
      <c r="AY181" s="117" t="str">
        <f t="shared" si="238"/>
        <v/>
      </c>
      <c r="AZ181" s="117" t="str">
        <f t="shared" si="239"/>
        <v/>
      </c>
      <c r="BA181" s="117" t="str">
        <f t="shared" si="240"/>
        <v/>
      </c>
      <c r="BB181" s="117" t="str">
        <f t="shared" si="241"/>
        <v/>
      </c>
      <c r="BC181" s="117" t="str">
        <f t="shared" si="242"/>
        <v/>
      </c>
      <c r="BD181" s="117" t="str">
        <f t="shared" si="243"/>
        <v/>
      </c>
      <c r="BE181" s="117" t="str">
        <f t="shared" si="244"/>
        <v/>
      </c>
      <c r="BF181" s="117" t="str">
        <f t="shared" si="245"/>
        <v/>
      </c>
      <c r="BG181" s="117" t="str">
        <f t="shared" si="246"/>
        <v/>
      </c>
      <c r="BH181" s="117" t="str">
        <f t="shared" si="247"/>
        <v/>
      </c>
      <c r="BI181" s="116" t="str">
        <f t="shared" si="248"/>
        <v/>
      </c>
      <c r="BJ181" s="116" t="str">
        <f t="shared" si="249"/>
        <v/>
      </c>
      <c r="BK181" s="116" t="str">
        <f t="shared" si="250"/>
        <v/>
      </c>
      <c r="BL181" s="116" t="str">
        <f t="shared" si="251"/>
        <v/>
      </c>
      <c r="BM181" s="116"/>
      <c r="BN181" s="116"/>
      <c r="BO181" s="116"/>
      <c r="BP181" s="116"/>
    </row>
    <row r="182" spans="1:68" customFormat="1" ht="16.5">
      <c r="A182" s="151"/>
      <c r="B182" s="134"/>
      <c r="C182" s="152" t="str">
        <f>IF(B182&lt;&gt;"",VLOOKUP(B182,附表五!$B$2:$C$1024,2,0),"")</f>
        <v/>
      </c>
      <c r="D182" s="153"/>
      <c r="E182" s="134"/>
      <c r="F182" s="154" t="str">
        <f>IF(E182&lt;&gt;"",VLOOKUP(E182,附表六!$B$2:$C$325,2,0),"")</f>
        <v/>
      </c>
      <c r="G182" s="155"/>
      <c r="H182" s="134"/>
      <c r="I182" s="139" t="str">
        <f>IF(H182&lt;&gt;"",VLOOKUP(H182,附表七!$B:$C,2,0),"")</f>
        <v/>
      </c>
      <c r="J182" s="145"/>
      <c r="K182" s="141"/>
      <c r="L182" s="142" t="str">
        <f t="shared" si="210"/>
        <v/>
      </c>
      <c r="M182" s="142" t="str">
        <f t="shared" si="211"/>
        <v/>
      </c>
      <c r="N182" s="142" t="str">
        <f t="shared" si="212"/>
        <v/>
      </c>
      <c r="O182" s="142" t="str">
        <f t="shared" si="213"/>
        <v/>
      </c>
      <c r="P182" s="143"/>
      <c r="Q182" s="144" t="str">
        <f t="shared" si="214"/>
        <v/>
      </c>
      <c r="R182" s="144" t="str">
        <f t="shared" si="215"/>
        <v/>
      </c>
      <c r="S182" s="144" t="str">
        <f t="shared" si="216"/>
        <v/>
      </c>
      <c r="T182" s="144" t="str">
        <f t="shared" si="217"/>
        <v/>
      </c>
      <c r="U182" s="144" t="str">
        <f t="shared" si="218"/>
        <v/>
      </c>
      <c r="V182" s="144" t="str">
        <f t="shared" si="219"/>
        <v/>
      </c>
      <c r="W182" s="144" t="str">
        <f t="shared" si="220"/>
        <v/>
      </c>
      <c r="X182" s="144" t="str">
        <f t="shared" si="221"/>
        <v/>
      </c>
      <c r="Y182" s="144" t="str">
        <f t="shared" si="222"/>
        <v/>
      </c>
      <c r="Z182" s="144" t="str">
        <f t="shared" si="223"/>
        <v/>
      </c>
      <c r="AA182" s="144" t="str">
        <f t="shared" si="224"/>
        <v/>
      </c>
      <c r="AB182" s="144" t="str">
        <f t="shared" si="225"/>
        <v/>
      </c>
      <c r="AC182" s="144" t="str">
        <f t="shared" si="226"/>
        <v/>
      </c>
      <c r="AD182" s="144" t="str">
        <f t="shared" si="227"/>
        <v/>
      </c>
      <c r="AE182" s="144" t="str">
        <f t="shared" si="228"/>
        <v/>
      </c>
      <c r="AF182" s="144" t="str">
        <f t="shared" si="229"/>
        <v/>
      </c>
      <c r="AG182" s="144" t="str">
        <f t="shared" si="230"/>
        <v/>
      </c>
      <c r="AH182" s="144" t="str">
        <f t="shared" si="231"/>
        <v/>
      </c>
      <c r="AI182" s="144" t="str">
        <f t="shared" si="232"/>
        <v/>
      </c>
      <c r="AJ182" s="144" t="str">
        <f t="shared" si="233"/>
        <v/>
      </c>
      <c r="AK182" s="145"/>
      <c r="AL182" s="141"/>
      <c r="AM182" s="143"/>
      <c r="AN182" s="143"/>
      <c r="AO182" s="143"/>
      <c r="AP182" s="143"/>
      <c r="AQ182" s="156"/>
      <c r="AR182" s="145"/>
      <c r="AS182" s="157"/>
      <c r="AT182" s="160"/>
      <c r="AU182" s="117" t="str">
        <f t="shared" si="234"/>
        <v/>
      </c>
      <c r="AV182" s="117" t="str">
        <f t="shared" si="235"/>
        <v/>
      </c>
      <c r="AW182" s="117" t="str">
        <f t="shared" si="236"/>
        <v/>
      </c>
      <c r="AX182" s="117" t="str">
        <f t="shared" si="237"/>
        <v/>
      </c>
      <c r="AY182" s="117" t="str">
        <f t="shared" si="238"/>
        <v/>
      </c>
      <c r="AZ182" s="117" t="str">
        <f t="shared" si="239"/>
        <v/>
      </c>
      <c r="BA182" s="117" t="str">
        <f t="shared" si="240"/>
        <v/>
      </c>
      <c r="BB182" s="117" t="str">
        <f t="shared" si="241"/>
        <v/>
      </c>
      <c r="BC182" s="117" t="str">
        <f t="shared" si="242"/>
        <v/>
      </c>
      <c r="BD182" s="117" t="str">
        <f t="shared" si="243"/>
        <v/>
      </c>
      <c r="BE182" s="117" t="str">
        <f t="shared" si="244"/>
        <v/>
      </c>
      <c r="BF182" s="117" t="str">
        <f t="shared" si="245"/>
        <v/>
      </c>
      <c r="BG182" s="117" t="str">
        <f t="shared" si="246"/>
        <v/>
      </c>
      <c r="BH182" s="117" t="str">
        <f t="shared" si="247"/>
        <v/>
      </c>
      <c r="BI182" s="116" t="str">
        <f t="shared" si="248"/>
        <v/>
      </c>
      <c r="BJ182" s="116" t="str">
        <f t="shared" si="249"/>
        <v/>
      </c>
      <c r="BK182" s="116" t="str">
        <f t="shared" si="250"/>
        <v/>
      </c>
      <c r="BL182" s="116" t="str">
        <f t="shared" si="251"/>
        <v/>
      </c>
      <c r="BM182" s="116"/>
      <c r="BN182" s="116"/>
      <c r="BO182" s="116"/>
      <c r="BP182" s="116"/>
    </row>
    <row r="183" spans="1:68" customFormat="1" ht="16.5">
      <c r="A183" s="151"/>
      <c r="B183" s="134"/>
      <c r="C183" s="152" t="str">
        <f>IF(B183&lt;&gt;"",VLOOKUP(B183,附表五!$B$2:$C$1024,2,0),"")</f>
        <v/>
      </c>
      <c r="D183" s="153"/>
      <c r="E183" s="134"/>
      <c r="F183" s="154" t="str">
        <f>IF(E183&lt;&gt;"",VLOOKUP(E183,附表六!$B$2:$C$325,2,0),"")</f>
        <v/>
      </c>
      <c r="G183" s="155"/>
      <c r="H183" s="134"/>
      <c r="I183" s="139" t="str">
        <f>IF(H183&lt;&gt;"",VLOOKUP(H183,附表七!$B:$C,2,0),"")</f>
        <v/>
      </c>
      <c r="J183" s="145"/>
      <c r="K183" s="141"/>
      <c r="L183" s="142" t="str">
        <f t="shared" si="210"/>
        <v/>
      </c>
      <c r="M183" s="142" t="str">
        <f t="shared" si="211"/>
        <v/>
      </c>
      <c r="N183" s="142" t="str">
        <f t="shared" si="212"/>
        <v/>
      </c>
      <c r="O183" s="142" t="str">
        <f t="shared" si="213"/>
        <v/>
      </c>
      <c r="P183" s="143"/>
      <c r="Q183" s="144" t="str">
        <f t="shared" si="214"/>
        <v/>
      </c>
      <c r="R183" s="144" t="str">
        <f t="shared" si="215"/>
        <v/>
      </c>
      <c r="S183" s="144" t="str">
        <f t="shared" si="216"/>
        <v/>
      </c>
      <c r="T183" s="144" t="str">
        <f t="shared" si="217"/>
        <v/>
      </c>
      <c r="U183" s="144" t="str">
        <f t="shared" si="218"/>
        <v/>
      </c>
      <c r="V183" s="144" t="str">
        <f t="shared" si="219"/>
        <v/>
      </c>
      <c r="W183" s="144" t="str">
        <f t="shared" si="220"/>
        <v/>
      </c>
      <c r="X183" s="144" t="str">
        <f t="shared" si="221"/>
        <v/>
      </c>
      <c r="Y183" s="144" t="str">
        <f t="shared" si="222"/>
        <v/>
      </c>
      <c r="Z183" s="144" t="str">
        <f t="shared" si="223"/>
        <v/>
      </c>
      <c r="AA183" s="144" t="str">
        <f t="shared" si="224"/>
        <v/>
      </c>
      <c r="AB183" s="144" t="str">
        <f t="shared" si="225"/>
        <v/>
      </c>
      <c r="AC183" s="144" t="str">
        <f t="shared" si="226"/>
        <v/>
      </c>
      <c r="AD183" s="144" t="str">
        <f t="shared" si="227"/>
        <v/>
      </c>
      <c r="AE183" s="144" t="str">
        <f t="shared" si="228"/>
        <v/>
      </c>
      <c r="AF183" s="144" t="str">
        <f t="shared" si="229"/>
        <v/>
      </c>
      <c r="AG183" s="144" t="str">
        <f t="shared" si="230"/>
        <v/>
      </c>
      <c r="AH183" s="144" t="str">
        <f t="shared" si="231"/>
        <v/>
      </c>
      <c r="AI183" s="144" t="str">
        <f t="shared" si="232"/>
        <v/>
      </c>
      <c r="AJ183" s="144" t="str">
        <f t="shared" si="233"/>
        <v/>
      </c>
      <c r="AK183" s="145"/>
      <c r="AL183" s="141"/>
      <c r="AM183" s="143"/>
      <c r="AN183" s="143"/>
      <c r="AO183" s="143"/>
      <c r="AP183" s="143"/>
      <c r="AQ183" s="156"/>
      <c r="AR183" s="145"/>
      <c r="AS183" s="157"/>
      <c r="AT183" s="160"/>
      <c r="AU183" s="117" t="str">
        <f t="shared" si="234"/>
        <v/>
      </c>
      <c r="AV183" s="117" t="str">
        <f t="shared" si="235"/>
        <v/>
      </c>
      <c r="AW183" s="117" t="str">
        <f t="shared" si="236"/>
        <v/>
      </c>
      <c r="AX183" s="117" t="str">
        <f t="shared" si="237"/>
        <v/>
      </c>
      <c r="AY183" s="117" t="str">
        <f t="shared" si="238"/>
        <v/>
      </c>
      <c r="AZ183" s="117" t="str">
        <f t="shared" si="239"/>
        <v/>
      </c>
      <c r="BA183" s="117" t="str">
        <f t="shared" si="240"/>
        <v/>
      </c>
      <c r="BB183" s="117" t="str">
        <f t="shared" si="241"/>
        <v/>
      </c>
      <c r="BC183" s="117" t="str">
        <f t="shared" si="242"/>
        <v/>
      </c>
      <c r="BD183" s="117" t="str">
        <f t="shared" si="243"/>
        <v/>
      </c>
      <c r="BE183" s="117" t="str">
        <f t="shared" si="244"/>
        <v/>
      </c>
      <c r="BF183" s="117" t="str">
        <f t="shared" si="245"/>
        <v/>
      </c>
      <c r="BG183" s="117" t="str">
        <f t="shared" si="246"/>
        <v/>
      </c>
      <c r="BH183" s="117" t="str">
        <f t="shared" si="247"/>
        <v/>
      </c>
      <c r="BI183" s="116" t="str">
        <f t="shared" si="248"/>
        <v/>
      </c>
      <c r="BJ183" s="116" t="str">
        <f t="shared" si="249"/>
        <v/>
      </c>
      <c r="BK183" s="116" t="str">
        <f t="shared" si="250"/>
        <v/>
      </c>
      <c r="BL183" s="116" t="str">
        <f t="shared" si="251"/>
        <v/>
      </c>
      <c r="BM183" s="116"/>
      <c r="BN183" s="116"/>
      <c r="BO183" s="116"/>
      <c r="BP183" s="116"/>
    </row>
    <row r="184" spans="1:68" customFormat="1" ht="16.5">
      <c r="A184" s="151"/>
      <c r="B184" s="134"/>
      <c r="C184" s="152" t="str">
        <f>IF(B184&lt;&gt;"",VLOOKUP(B184,附表五!$B$2:$C$1024,2,0),"")</f>
        <v/>
      </c>
      <c r="D184" s="153"/>
      <c r="E184" s="134"/>
      <c r="F184" s="154" t="str">
        <f>IF(E184&lt;&gt;"",VLOOKUP(E184,附表六!$B$2:$C$325,2,0),"")</f>
        <v/>
      </c>
      <c r="G184" s="155"/>
      <c r="H184" s="134"/>
      <c r="I184" s="139" t="str">
        <f>IF(H184&lt;&gt;"",VLOOKUP(H184,附表七!$B:$C,2,0),"")</f>
        <v/>
      </c>
      <c r="J184" s="145"/>
      <c r="K184" s="141"/>
      <c r="L184" s="142" t="str">
        <f t="shared" si="210"/>
        <v/>
      </c>
      <c r="M184" s="142" t="str">
        <f t="shared" si="211"/>
        <v/>
      </c>
      <c r="N184" s="142" t="str">
        <f t="shared" si="212"/>
        <v/>
      </c>
      <c r="O184" s="142" t="str">
        <f t="shared" si="213"/>
        <v/>
      </c>
      <c r="P184" s="143"/>
      <c r="Q184" s="144" t="str">
        <f t="shared" si="214"/>
        <v/>
      </c>
      <c r="R184" s="144" t="str">
        <f t="shared" si="215"/>
        <v/>
      </c>
      <c r="S184" s="144" t="str">
        <f t="shared" si="216"/>
        <v/>
      </c>
      <c r="T184" s="144" t="str">
        <f t="shared" si="217"/>
        <v/>
      </c>
      <c r="U184" s="144" t="str">
        <f t="shared" si="218"/>
        <v/>
      </c>
      <c r="V184" s="144" t="str">
        <f t="shared" si="219"/>
        <v/>
      </c>
      <c r="W184" s="144" t="str">
        <f t="shared" si="220"/>
        <v/>
      </c>
      <c r="X184" s="144" t="str">
        <f t="shared" si="221"/>
        <v/>
      </c>
      <c r="Y184" s="144" t="str">
        <f t="shared" si="222"/>
        <v/>
      </c>
      <c r="Z184" s="144" t="str">
        <f t="shared" si="223"/>
        <v/>
      </c>
      <c r="AA184" s="144" t="str">
        <f t="shared" si="224"/>
        <v/>
      </c>
      <c r="AB184" s="144" t="str">
        <f t="shared" si="225"/>
        <v/>
      </c>
      <c r="AC184" s="144" t="str">
        <f t="shared" si="226"/>
        <v/>
      </c>
      <c r="AD184" s="144" t="str">
        <f t="shared" si="227"/>
        <v/>
      </c>
      <c r="AE184" s="144" t="str">
        <f t="shared" si="228"/>
        <v/>
      </c>
      <c r="AF184" s="144" t="str">
        <f t="shared" si="229"/>
        <v/>
      </c>
      <c r="AG184" s="144" t="str">
        <f t="shared" si="230"/>
        <v/>
      </c>
      <c r="AH184" s="144" t="str">
        <f t="shared" si="231"/>
        <v/>
      </c>
      <c r="AI184" s="144" t="str">
        <f t="shared" si="232"/>
        <v/>
      </c>
      <c r="AJ184" s="144" t="str">
        <f t="shared" si="233"/>
        <v/>
      </c>
      <c r="AK184" s="145"/>
      <c r="AL184" s="141"/>
      <c r="AM184" s="143"/>
      <c r="AN184" s="143"/>
      <c r="AO184" s="143"/>
      <c r="AP184" s="143"/>
      <c r="AQ184" s="156"/>
      <c r="AR184" s="145"/>
      <c r="AS184" s="157"/>
      <c r="AT184" s="160"/>
      <c r="AU184" s="117" t="str">
        <f t="shared" si="234"/>
        <v/>
      </c>
      <c r="AV184" s="117" t="str">
        <f t="shared" si="235"/>
        <v/>
      </c>
      <c r="AW184" s="117" t="str">
        <f t="shared" si="236"/>
        <v/>
      </c>
      <c r="AX184" s="117" t="str">
        <f t="shared" si="237"/>
        <v/>
      </c>
      <c r="AY184" s="117" t="str">
        <f t="shared" si="238"/>
        <v/>
      </c>
      <c r="AZ184" s="117" t="str">
        <f t="shared" si="239"/>
        <v/>
      </c>
      <c r="BA184" s="117" t="str">
        <f t="shared" si="240"/>
        <v/>
      </c>
      <c r="BB184" s="117" t="str">
        <f t="shared" si="241"/>
        <v/>
      </c>
      <c r="BC184" s="117" t="str">
        <f t="shared" si="242"/>
        <v/>
      </c>
      <c r="BD184" s="117" t="str">
        <f t="shared" si="243"/>
        <v/>
      </c>
      <c r="BE184" s="117" t="str">
        <f t="shared" si="244"/>
        <v/>
      </c>
      <c r="BF184" s="117" t="str">
        <f t="shared" si="245"/>
        <v/>
      </c>
      <c r="BG184" s="117" t="str">
        <f t="shared" si="246"/>
        <v/>
      </c>
      <c r="BH184" s="117" t="str">
        <f t="shared" si="247"/>
        <v/>
      </c>
      <c r="BI184" s="116" t="str">
        <f t="shared" si="248"/>
        <v/>
      </c>
      <c r="BJ184" s="116" t="str">
        <f t="shared" si="249"/>
        <v/>
      </c>
      <c r="BK184" s="116" t="str">
        <f t="shared" si="250"/>
        <v/>
      </c>
      <c r="BL184" s="116" t="str">
        <f t="shared" si="251"/>
        <v/>
      </c>
      <c r="BM184" s="116"/>
      <c r="BN184" s="116"/>
      <c r="BO184" s="116"/>
      <c r="BP184" s="116"/>
    </row>
    <row r="185" spans="1:68" customFormat="1" ht="16.5">
      <c r="A185" s="151"/>
      <c r="B185" s="134"/>
      <c r="C185" s="152" t="str">
        <f>IF(B185&lt;&gt;"",VLOOKUP(B185,附表五!$B$2:$C$1024,2,0),"")</f>
        <v/>
      </c>
      <c r="D185" s="153"/>
      <c r="E185" s="134"/>
      <c r="F185" s="154" t="str">
        <f>IF(E185&lt;&gt;"",VLOOKUP(E185,附表六!$B$2:$C$325,2,0),"")</f>
        <v/>
      </c>
      <c r="G185" s="155"/>
      <c r="H185" s="134"/>
      <c r="I185" s="139" t="str">
        <f>IF(H185&lt;&gt;"",VLOOKUP(H185,附表七!$B:$C,2,0),"")</f>
        <v/>
      </c>
      <c r="J185" s="145"/>
      <c r="K185" s="141"/>
      <c r="L185" s="142" t="str">
        <f t="shared" si="210"/>
        <v/>
      </c>
      <c r="M185" s="142" t="str">
        <f t="shared" si="211"/>
        <v/>
      </c>
      <c r="N185" s="142" t="str">
        <f t="shared" si="212"/>
        <v/>
      </c>
      <c r="O185" s="142" t="str">
        <f t="shared" si="213"/>
        <v/>
      </c>
      <c r="P185" s="143"/>
      <c r="Q185" s="144" t="str">
        <f t="shared" si="214"/>
        <v/>
      </c>
      <c r="R185" s="144" t="str">
        <f t="shared" si="215"/>
        <v/>
      </c>
      <c r="S185" s="144" t="str">
        <f t="shared" si="216"/>
        <v/>
      </c>
      <c r="T185" s="144" t="str">
        <f t="shared" si="217"/>
        <v/>
      </c>
      <c r="U185" s="144" t="str">
        <f t="shared" si="218"/>
        <v/>
      </c>
      <c r="V185" s="144" t="str">
        <f t="shared" si="219"/>
        <v/>
      </c>
      <c r="W185" s="144" t="str">
        <f t="shared" si="220"/>
        <v/>
      </c>
      <c r="X185" s="144" t="str">
        <f t="shared" si="221"/>
        <v/>
      </c>
      <c r="Y185" s="144" t="str">
        <f t="shared" si="222"/>
        <v/>
      </c>
      <c r="Z185" s="144" t="str">
        <f t="shared" si="223"/>
        <v/>
      </c>
      <c r="AA185" s="144" t="str">
        <f t="shared" si="224"/>
        <v/>
      </c>
      <c r="AB185" s="144" t="str">
        <f t="shared" si="225"/>
        <v/>
      </c>
      <c r="AC185" s="144" t="str">
        <f t="shared" si="226"/>
        <v/>
      </c>
      <c r="AD185" s="144" t="str">
        <f t="shared" si="227"/>
        <v/>
      </c>
      <c r="AE185" s="144" t="str">
        <f t="shared" si="228"/>
        <v/>
      </c>
      <c r="AF185" s="144" t="str">
        <f t="shared" si="229"/>
        <v/>
      </c>
      <c r="AG185" s="144" t="str">
        <f t="shared" si="230"/>
        <v/>
      </c>
      <c r="AH185" s="144" t="str">
        <f t="shared" si="231"/>
        <v/>
      </c>
      <c r="AI185" s="144" t="str">
        <f t="shared" si="232"/>
        <v/>
      </c>
      <c r="AJ185" s="144" t="str">
        <f t="shared" si="233"/>
        <v/>
      </c>
      <c r="AK185" s="145"/>
      <c r="AL185" s="141"/>
      <c r="AM185" s="143"/>
      <c r="AN185" s="143"/>
      <c r="AO185" s="143"/>
      <c r="AP185" s="143"/>
      <c r="AQ185" s="156"/>
      <c r="AR185" s="145"/>
      <c r="AS185" s="157"/>
      <c r="AT185" s="160"/>
      <c r="AU185" s="117" t="str">
        <f t="shared" si="234"/>
        <v/>
      </c>
      <c r="AV185" s="117" t="str">
        <f t="shared" si="235"/>
        <v/>
      </c>
      <c r="AW185" s="117" t="str">
        <f t="shared" si="236"/>
        <v/>
      </c>
      <c r="AX185" s="117" t="str">
        <f t="shared" si="237"/>
        <v/>
      </c>
      <c r="AY185" s="117" t="str">
        <f t="shared" si="238"/>
        <v/>
      </c>
      <c r="AZ185" s="117" t="str">
        <f t="shared" si="239"/>
        <v/>
      </c>
      <c r="BA185" s="117" t="str">
        <f t="shared" si="240"/>
        <v/>
      </c>
      <c r="BB185" s="117" t="str">
        <f t="shared" si="241"/>
        <v/>
      </c>
      <c r="BC185" s="117" t="str">
        <f t="shared" si="242"/>
        <v/>
      </c>
      <c r="BD185" s="117" t="str">
        <f t="shared" si="243"/>
        <v/>
      </c>
      <c r="BE185" s="117" t="str">
        <f t="shared" si="244"/>
        <v/>
      </c>
      <c r="BF185" s="117" t="str">
        <f t="shared" si="245"/>
        <v/>
      </c>
      <c r="BG185" s="117" t="str">
        <f t="shared" si="246"/>
        <v/>
      </c>
      <c r="BH185" s="117" t="str">
        <f t="shared" si="247"/>
        <v/>
      </c>
      <c r="BI185" s="116" t="str">
        <f t="shared" si="248"/>
        <v/>
      </c>
      <c r="BJ185" s="116" t="str">
        <f t="shared" si="249"/>
        <v/>
      </c>
      <c r="BK185" s="116" t="str">
        <f t="shared" si="250"/>
        <v/>
      </c>
      <c r="BL185" s="116" t="str">
        <f t="shared" si="251"/>
        <v/>
      </c>
      <c r="BM185" s="116"/>
      <c r="BN185" s="116"/>
      <c r="BO185" s="116"/>
      <c r="BP185" s="116"/>
    </row>
    <row r="186" spans="1:68" customFormat="1" ht="16.5">
      <c r="A186" s="151"/>
      <c r="B186" s="134"/>
      <c r="C186" s="152" t="str">
        <f>IF(B186&lt;&gt;"",VLOOKUP(B186,附表五!$B$2:$C$1024,2,0),"")</f>
        <v/>
      </c>
      <c r="D186" s="153"/>
      <c r="E186" s="134"/>
      <c r="F186" s="154" t="str">
        <f>IF(E186&lt;&gt;"",VLOOKUP(E186,附表六!$B$2:$C$325,2,0),"")</f>
        <v/>
      </c>
      <c r="G186" s="155"/>
      <c r="H186" s="134"/>
      <c r="I186" s="139" t="str">
        <f>IF(H186&lt;&gt;"",VLOOKUP(H186,附表七!$B:$C,2,0),"")</f>
        <v/>
      </c>
      <c r="J186" s="145"/>
      <c r="K186" s="141"/>
      <c r="L186" s="142" t="str">
        <f t="shared" si="210"/>
        <v/>
      </c>
      <c r="M186" s="142" t="str">
        <f t="shared" si="211"/>
        <v/>
      </c>
      <c r="N186" s="142" t="str">
        <f t="shared" si="212"/>
        <v/>
      </c>
      <c r="O186" s="142" t="str">
        <f t="shared" si="213"/>
        <v/>
      </c>
      <c r="P186" s="143"/>
      <c r="Q186" s="144" t="str">
        <f t="shared" si="214"/>
        <v/>
      </c>
      <c r="R186" s="144" t="str">
        <f t="shared" si="215"/>
        <v/>
      </c>
      <c r="S186" s="144" t="str">
        <f t="shared" si="216"/>
        <v/>
      </c>
      <c r="T186" s="144" t="str">
        <f t="shared" si="217"/>
        <v/>
      </c>
      <c r="U186" s="144" t="str">
        <f t="shared" si="218"/>
        <v/>
      </c>
      <c r="V186" s="144" t="str">
        <f t="shared" si="219"/>
        <v/>
      </c>
      <c r="W186" s="144" t="str">
        <f t="shared" si="220"/>
        <v/>
      </c>
      <c r="X186" s="144" t="str">
        <f t="shared" si="221"/>
        <v/>
      </c>
      <c r="Y186" s="144" t="str">
        <f t="shared" si="222"/>
        <v/>
      </c>
      <c r="Z186" s="144" t="str">
        <f t="shared" si="223"/>
        <v/>
      </c>
      <c r="AA186" s="144" t="str">
        <f t="shared" si="224"/>
        <v/>
      </c>
      <c r="AB186" s="144" t="str">
        <f t="shared" si="225"/>
        <v/>
      </c>
      <c r="AC186" s="144" t="str">
        <f t="shared" si="226"/>
        <v/>
      </c>
      <c r="AD186" s="144" t="str">
        <f t="shared" si="227"/>
        <v/>
      </c>
      <c r="AE186" s="144" t="str">
        <f t="shared" si="228"/>
        <v/>
      </c>
      <c r="AF186" s="144" t="str">
        <f t="shared" si="229"/>
        <v/>
      </c>
      <c r="AG186" s="144" t="str">
        <f t="shared" si="230"/>
        <v/>
      </c>
      <c r="AH186" s="144" t="str">
        <f t="shared" si="231"/>
        <v/>
      </c>
      <c r="AI186" s="144" t="str">
        <f t="shared" si="232"/>
        <v/>
      </c>
      <c r="AJ186" s="144" t="str">
        <f t="shared" si="233"/>
        <v/>
      </c>
      <c r="AK186" s="145"/>
      <c r="AL186" s="141"/>
      <c r="AM186" s="143"/>
      <c r="AN186" s="143"/>
      <c r="AO186" s="143"/>
      <c r="AP186" s="143"/>
      <c r="AQ186" s="156"/>
      <c r="AR186" s="145"/>
      <c r="AS186" s="157"/>
      <c r="AT186" s="160"/>
      <c r="AU186" s="117" t="str">
        <f t="shared" si="234"/>
        <v/>
      </c>
      <c r="AV186" s="117" t="str">
        <f t="shared" si="235"/>
        <v/>
      </c>
      <c r="AW186" s="117" t="str">
        <f t="shared" si="236"/>
        <v/>
      </c>
      <c r="AX186" s="117" t="str">
        <f t="shared" si="237"/>
        <v/>
      </c>
      <c r="AY186" s="117" t="str">
        <f t="shared" si="238"/>
        <v/>
      </c>
      <c r="AZ186" s="117" t="str">
        <f t="shared" si="239"/>
        <v/>
      </c>
      <c r="BA186" s="117" t="str">
        <f t="shared" si="240"/>
        <v/>
      </c>
      <c r="BB186" s="117" t="str">
        <f t="shared" si="241"/>
        <v/>
      </c>
      <c r="BC186" s="117" t="str">
        <f t="shared" si="242"/>
        <v/>
      </c>
      <c r="BD186" s="117" t="str">
        <f t="shared" si="243"/>
        <v/>
      </c>
      <c r="BE186" s="117" t="str">
        <f t="shared" si="244"/>
        <v/>
      </c>
      <c r="BF186" s="117" t="str">
        <f t="shared" si="245"/>
        <v/>
      </c>
      <c r="BG186" s="117" t="str">
        <f t="shared" si="246"/>
        <v/>
      </c>
      <c r="BH186" s="117" t="str">
        <f t="shared" si="247"/>
        <v/>
      </c>
      <c r="BI186" s="116" t="str">
        <f t="shared" si="248"/>
        <v/>
      </c>
      <c r="BJ186" s="116" t="str">
        <f t="shared" si="249"/>
        <v/>
      </c>
      <c r="BK186" s="116" t="str">
        <f t="shared" si="250"/>
        <v/>
      </c>
      <c r="BL186" s="116" t="str">
        <f t="shared" si="251"/>
        <v/>
      </c>
      <c r="BM186" s="116"/>
      <c r="BN186" s="116"/>
      <c r="BO186" s="116"/>
      <c r="BP186" s="116"/>
    </row>
    <row r="187" spans="1:68" customFormat="1" ht="16.5">
      <c r="A187" s="151"/>
      <c r="B187" s="134"/>
      <c r="C187" s="152" t="str">
        <f>IF(B187&lt;&gt;"",VLOOKUP(B187,附表五!$B$2:$C$1024,2,0),"")</f>
        <v/>
      </c>
      <c r="D187" s="153"/>
      <c r="E187" s="134"/>
      <c r="F187" s="154" t="str">
        <f>IF(E187&lt;&gt;"",VLOOKUP(E187,附表六!$B$2:$C$325,2,0),"")</f>
        <v/>
      </c>
      <c r="G187" s="155"/>
      <c r="H187" s="134"/>
      <c r="I187" s="139" t="str">
        <f>IF(H187&lt;&gt;"",VLOOKUP(H187,附表七!$B:$C,2,0),"")</f>
        <v/>
      </c>
      <c r="J187" s="145"/>
      <c r="K187" s="141"/>
      <c r="L187" s="142" t="str">
        <f t="shared" si="210"/>
        <v/>
      </c>
      <c r="M187" s="142" t="str">
        <f t="shared" si="211"/>
        <v/>
      </c>
      <c r="N187" s="142" t="str">
        <f t="shared" si="212"/>
        <v/>
      </c>
      <c r="O187" s="142" t="str">
        <f t="shared" si="213"/>
        <v/>
      </c>
      <c r="P187" s="143"/>
      <c r="Q187" s="144" t="str">
        <f t="shared" si="214"/>
        <v/>
      </c>
      <c r="R187" s="144" t="str">
        <f t="shared" si="215"/>
        <v/>
      </c>
      <c r="S187" s="144" t="str">
        <f t="shared" si="216"/>
        <v/>
      </c>
      <c r="T187" s="144" t="str">
        <f t="shared" si="217"/>
        <v/>
      </c>
      <c r="U187" s="144" t="str">
        <f t="shared" si="218"/>
        <v/>
      </c>
      <c r="V187" s="144" t="str">
        <f t="shared" si="219"/>
        <v/>
      </c>
      <c r="W187" s="144" t="str">
        <f t="shared" si="220"/>
        <v/>
      </c>
      <c r="X187" s="144" t="str">
        <f t="shared" si="221"/>
        <v/>
      </c>
      <c r="Y187" s="144" t="str">
        <f t="shared" si="222"/>
        <v/>
      </c>
      <c r="Z187" s="144" t="str">
        <f t="shared" si="223"/>
        <v/>
      </c>
      <c r="AA187" s="144" t="str">
        <f t="shared" si="224"/>
        <v/>
      </c>
      <c r="AB187" s="144" t="str">
        <f t="shared" si="225"/>
        <v/>
      </c>
      <c r="AC187" s="144" t="str">
        <f t="shared" si="226"/>
        <v/>
      </c>
      <c r="AD187" s="144" t="str">
        <f t="shared" si="227"/>
        <v/>
      </c>
      <c r="AE187" s="144" t="str">
        <f t="shared" si="228"/>
        <v/>
      </c>
      <c r="AF187" s="144" t="str">
        <f t="shared" si="229"/>
        <v/>
      </c>
      <c r="AG187" s="144" t="str">
        <f t="shared" si="230"/>
        <v/>
      </c>
      <c r="AH187" s="144" t="str">
        <f t="shared" si="231"/>
        <v/>
      </c>
      <c r="AI187" s="144" t="str">
        <f t="shared" si="232"/>
        <v/>
      </c>
      <c r="AJ187" s="144" t="str">
        <f t="shared" si="233"/>
        <v/>
      </c>
      <c r="AK187" s="145"/>
      <c r="AL187" s="141"/>
      <c r="AM187" s="143"/>
      <c r="AN187" s="143"/>
      <c r="AO187" s="143"/>
      <c r="AP187" s="143"/>
      <c r="AQ187" s="156"/>
      <c r="AR187" s="145"/>
      <c r="AS187" s="157"/>
      <c r="AT187" s="160"/>
      <c r="AU187" s="117" t="str">
        <f t="shared" si="234"/>
        <v/>
      </c>
      <c r="AV187" s="117" t="str">
        <f t="shared" si="235"/>
        <v/>
      </c>
      <c r="AW187" s="117" t="str">
        <f t="shared" si="236"/>
        <v/>
      </c>
      <c r="AX187" s="117" t="str">
        <f t="shared" si="237"/>
        <v/>
      </c>
      <c r="AY187" s="117" t="str">
        <f t="shared" si="238"/>
        <v/>
      </c>
      <c r="AZ187" s="117" t="str">
        <f t="shared" si="239"/>
        <v/>
      </c>
      <c r="BA187" s="117" t="str">
        <f t="shared" si="240"/>
        <v/>
      </c>
      <c r="BB187" s="117" t="str">
        <f t="shared" si="241"/>
        <v/>
      </c>
      <c r="BC187" s="117" t="str">
        <f t="shared" si="242"/>
        <v/>
      </c>
      <c r="BD187" s="117" t="str">
        <f t="shared" si="243"/>
        <v/>
      </c>
      <c r="BE187" s="117" t="str">
        <f t="shared" si="244"/>
        <v/>
      </c>
      <c r="BF187" s="117" t="str">
        <f t="shared" si="245"/>
        <v/>
      </c>
      <c r="BG187" s="117" t="str">
        <f t="shared" si="246"/>
        <v/>
      </c>
      <c r="BH187" s="117" t="str">
        <f t="shared" si="247"/>
        <v/>
      </c>
      <c r="BI187" s="116" t="str">
        <f t="shared" si="248"/>
        <v/>
      </c>
      <c r="BJ187" s="116" t="str">
        <f t="shared" si="249"/>
        <v/>
      </c>
      <c r="BK187" s="116" t="str">
        <f t="shared" si="250"/>
        <v/>
      </c>
      <c r="BL187" s="116" t="str">
        <f t="shared" si="251"/>
        <v/>
      </c>
      <c r="BM187" s="116"/>
      <c r="BN187" s="116"/>
      <c r="BO187" s="116"/>
      <c r="BP187" s="116"/>
    </row>
    <row r="188" spans="1:68" customFormat="1" ht="16.5">
      <c r="A188" s="151"/>
      <c r="B188" s="134"/>
      <c r="C188" s="152" t="str">
        <f>IF(B188&lt;&gt;"",VLOOKUP(B188,附表五!$B$2:$C$1024,2,0),"")</f>
        <v/>
      </c>
      <c r="D188" s="153"/>
      <c r="E188" s="134"/>
      <c r="F188" s="154" t="str">
        <f>IF(E188&lt;&gt;"",VLOOKUP(E188,附表六!$B$2:$C$325,2,0),"")</f>
        <v/>
      </c>
      <c r="G188" s="155"/>
      <c r="H188" s="134"/>
      <c r="I188" s="139" t="str">
        <f>IF(H188&lt;&gt;"",VLOOKUP(H188,附表七!$B:$C,2,0),"")</f>
        <v/>
      </c>
      <c r="J188" s="145"/>
      <c r="K188" s="141"/>
      <c r="L188" s="142" t="str">
        <f t="shared" si="210"/>
        <v/>
      </c>
      <c r="M188" s="142" t="str">
        <f t="shared" si="211"/>
        <v/>
      </c>
      <c r="N188" s="142" t="str">
        <f t="shared" si="212"/>
        <v/>
      </c>
      <c r="O188" s="142" t="str">
        <f t="shared" si="213"/>
        <v/>
      </c>
      <c r="P188" s="143"/>
      <c r="Q188" s="144" t="str">
        <f t="shared" si="214"/>
        <v/>
      </c>
      <c r="R188" s="144" t="str">
        <f t="shared" si="215"/>
        <v/>
      </c>
      <c r="S188" s="144" t="str">
        <f t="shared" si="216"/>
        <v/>
      </c>
      <c r="T188" s="144" t="str">
        <f t="shared" si="217"/>
        <v/>
      </c>
      <c r="U188" s="144" t="str">
        <f t="shared" si="218"/>
        <v/>
      </c>
      <c r="V188" s="144" t="str">
        <f t="shared" si="219"/>
        <v/>
      </c>
      <c r="W188" s="144" t="str">
        <f t="shared" si="220"/>
        <v/>
      </c>
      <c r="X188" s="144" t="str">
        <f t="shared" si="221"/>
        <v/>
      </c>
      <c r="Y188" s="144" t="str">
        <f t="shared" si="222"/>
        <v/>
      </c>
      <c r="Z188" s="144" t="str">
        <f t="shared" si="223"/>
        <v/>
      </c>
      <c r="AA188" s="144" t="str">
        <f t="shared" si="224"/>
        <v/>
      </c>
      <c r="AB188" s="144" t="str">
        <f t="shared" si="225"/>
        <v/>
      </c>
      <c r="AC188" s="144" t="str">
        <f t="shared" si="226"/>
        <v/>
      </c>
      <c r="AD188" s="144" t="str">
        <f t="shared" si="227"/>
        <v/>
      </c>
      <c r="AE188" s="144" t="str">
        <f t="shared" si="228"/>
        <v/>
      </c>
      <c r="AF188" s="144" t="str">
        <f t="shared" si="229"/>
        <v/>
      </c>
      <c r="AG188" s="144" t="str">
        <f t="shared" si="230"/>
        <v/>
      </c>
      <c r="AH188" s="144" t="str">
        <f t="shared" si="231"/>
        <v/>
      </c>
      <c r="AI188" s="144" t="str">
        <f t="shared" si="232"/>
        <v/>
      </c>
      <c r="AJ188" s="144" t="str">
        <f t="shared" si="233"/>
        <v/>
      </c>
      <c r="AK188" s="145"/>
      <c r="AL188" s="141"/>
      <c r="AM188" s="143"/>
      <c r="AN188" s="143"/>
      <c r="AO188" s="143"/>
      <c r="AP188" s="143"/>
      <c r="AQ188" s="156"/>
      <c r="AR188" s="145"/>
      <c r="AS188" s="157"/>
      <c r="AT188" s="160"/>
      <c r="AU188" s="117" t="str">
        <f t="shared" si="234"/>
        <v/>
      </c>
      <c r="AV188" s="117" t="str">
        <f t="shared" si="235"/>
        <v/>
      </c>
      <c r="AW188" s="117" t="str">
        <f t="shared" si="236"/>
        <v/>
      </c>
      <c r="AX188" s="117" t="str">
        <f t="shared" si="237"/>
        <v/>
      </c>
      <c r="AY188" s="117" t="str">
        <f t="shared" si="238"/>
        <v/>
      </c>
      <c r="AZ188" s="117" t="str">
        <f t="shared" si="239"/>
        <v/>
      </c>
      <c r="BA188" s="117" t="str">
        <f t="shared" si="240"/>
        <v/>
      </c>
      <c r="BB188" s="117" t="str">
        <f t="shared" si="241"/>
        <v/>
      </c>
      <c r="BC188" s="117" t="str">
        <f t="shared" si="242"/>
        <v/>
      </c>
      <c r="BD188" s="117" t="str">
        <f t="shared" si="243"/>
        <v/>
      </c>
      <c r="BE188" s="117" t="str">
        <f t="shared" si="244"/>
        <v/>
      </c>
      <c r="BF188" s="117" t="str">
        <f t="shared" si="245"/>
        <v/>
      </c>
      <c r="BG188" s="117" t="str">
        <f t="shared" si="246"/>
        <v/>
      </c>
      <c r="BH188" s="117" t="str">
        <f t="shared" si="247"/>
        <v/>
      </c>
      <c r="BI188" s="116" t="str">
        <f t="shared" si="248"/>
        <v/>
      </c>
      <c r="BJ188" s="116" t="str">
        <f t="shared" si="249"/>
        <v/>
      </c>
      <c r="BK188" s="116" t="str">
        <f t="shared" si="250"/>
        <v/>
      </c>
      <c r="BL188" s="116" t="str">
        <f t="shared" si="251"/>
        <v/>
      </c>
      <c r="BM188" s="116"/>
      <c r="BN188" s="116"/>
      <c r="BO188" s="116"/>
      <c r="BP188" s="116"/>
    </row>
    <row r="189" spans="1:68" customFormat="1" ht="16.5">
      <c r="A189" s="151"/>
      <c r="B189" s="134"/>
      <c r="C189" s="152" t="str">
        <f>IF(B189&lt;&gt;"",VLOOKUP(B189,附表五!$B$2:$C$1024,2,0),"")</f>
        <v/>
      </c>
      <c r="D189" s="153"/>
      <c r="E189" s="134"/>
      <c r="F189" s="154" t="str">
        <f>IF(E189&lt;&gt;"",VLOOKUP(E189,附表六!$B$2:$C$325,2,0),"")</f>
        <v/>
      </c>
      <c r="G189" s="155"/>
      <c r="H189" s="134"/>
      <c r="I189" s="139" t="str">
        <f>IF(H189&lt;&gt;"",VLOOKUP(H189,附表七!$B:$C,2,0),"")</f>
        <v/>
      </c>
      <c r="J189" s="145"/>
      <c r="K189" s="141"/>
      <c r="L189" s="142" t="str">
        <f t="shared" si="210"/>
        <v/>
      </c>
      <c r="M189" s="142" t="str">
        <f t="shared" si="211"/>
        <v/>
      </c>
      <c r="N189" s="142" t="str">
        <f t="shared" si="212"/>
        <v/>
      </c>
      <c r="O189" s="142" t="str">
        <f t="shared" si="213"/>
        <v/>
      </c>
      <c r="P189" s="143"/>
      <c r="Q189" s="144" t="str">
        <f t="shared" si="214"/>
        <v/>
      </c>
      <c r="R189" s="144" t="str">
        <f t="shared" si="215"/>
        <v/>
      </c>
      <c r="S189" s="144" t="str">
        <f t="shared" si="216"/>
        <v/>
      </c>
      <c r="T189" s="144" t="str">
        <f t="shared" si="217"/>
        <v/>
      </c>
      <c r="U189" s="144" t="str">
        <f t="shared" si="218"/>
        <v/>
      </c>
      <c r="V189" s="144" t="str">
        <f t="shared" si="219"/>
        <v/>
      </c>
      <c r="W189" s="144" t="str">
        <f t="shared" si="220"/>
        <v/>
      </c>
      <c r="X189" s="144" t="str">
        <f t="shared" si="221"/>
        <v/>
      </c>
      <c r="Y189" s="144" t="str">
        <f t="shared" si="222"/>
        <v/>
      </c>
      <c r="Z189" s="144" t="str">
        <f t="shared" si="223"/>
        <v/>
      </c>
      <c r="AA189" s="144" t="str">
        <f t="shared" si="224"/>
        <v/>
      </c>
      <c r="AB189" s="144" t="str">
        <f t="shared" si="225"/>
        <v/>
      </c>
      <c r="AC189" s="144" t="str">
        <f t="shared" si="226"/>
        <v/>
      </c>
      <c r="AD189" s="144" t="str">
        <f t="shared" si="227"/>
        <v/>
      </c>
      <c r="AE189" s="144" t="str">
        <f t="shared" si="228"/>
        <v/>
      </c>
      <c r="AF189" s="144" t="str">
        <f t="shared" si="229"/>
        <v/>
      </c>
      <c r="AG189" s="144" t="str">
        <f t="shared" si="230"/>
        <v/>
      </c>
      <c r="AH189" s="144" t="str">
        <f t="shared" si="231"/>
        <v/>
      </c>
      <c r="AI189" s="144" t="str">
        <f t="shared" si="232"/>
        <v/>
      </c>
      <c r="AJ189" s="144" t="str">
        <f t="shared" si="233"/>
        <v/>
      </c>
      <c r="AK189" s="145"/>
      <c r="AL189" s="141"/>
      <c r="AM189" s="143"/>
      <c r="AN189" s="143"/>
      <c r="AO189" s="143"/>
      <c r="AP189" s="143"/>
      <c r="AQ189" s="156"/>
      <c r="AR189" s="145"/>
      <c r="AS189" s="157"/>
      <c r="AT189" s="160"/>
      <c r="AU189" s="117" t="str">
        <f t="shared" si="234"/>
        <v/>
      </c>
      <c r="AV189" s="117" t="str">
        <f t="shared" si="235"/>
        <v/>
      </c>
      <c r="AW189" s="117" t="str">
        <f t="shared" si="236"/>
        <v/>
      </c>
      <c r="AX189" s="117" t="str">
        <f t="shared" si="237"/>
        <v/>
      </c>
      <c r="AY189" s="117" t="str">
        <f t="shared" si="238"/>
        <v/>
      </c>
      <c r="AZ189" s="117" t="str">
        <f t="shared" si="239"/>
        <v/>
      </c>
      <c r="BA189" s="117" t="str">
        <f t="shared" si="240"/>
        <v/>
      </c>
      <c r="BB189" s="117" t="str">
        <f t="shared" si="241"/>
        <v/>
      </c>
      <c r="BC189" s="117" t="str">
        <f t="shared" si="242"/>
        <v/>
      </c>
      <c r="BD189" s="117" t="str">
        <f t="shared" si="243"/>
        <v/>
      </c>
      <c r="BE189" s="117" t="str">
        <f t="shared" si="244"/>
        <v/>
      </c>
      <c r="BF189" s="117" t="str">
        <f t="shared" si="245"/>
        <v/>
      </c>
      <c r="BG189" s="117" t="str">
        <f t="shared" si="246"/>
        <v/>
      </c>
      <c r="BH189" s="117" t="str">
        <f t="shared" si="247"/>
        <v/>
      </c>
      <c r="BI189" s="116" t="str">
        <f t="shared" si="248"/>
        <v/>
      </c>
      <c r="BJ189" s="116" t="str">
        <f t="shared" si="249"/>
        <v/>
      </c>
      <c r="BK189" s="116" t="str">
        <f t="shared" si="250"/>
        <v/>
      </c>
      <c r="BL189" s="116" t="str">
        <f t="shared" si="251"/>
        <v/>
      </c>
      <c r="BM189" s="116"/>
      <c r="BN189" s="116"/>
      <c r="BO189" s="116"/>
      <c r="BP189" s="116"/>
    </row>
    <row r="190" spans="1:68" customFormat="1" ht="16.5">
      <c r="A190" s="151"/>
      <c r="B190" s="134"/>
      <c r="C190" s="152" t="str">
        <f>IF(B190&lt;&gt;"",VLOOKUP(B190,附表五!$B$2:$C$1024,2,0),"")</f>
        <v/>
      </c>
      <c r="D190" s="153"/>
      <c r="E190" s="134"/>
      <c r="F190" s="154" t="str">
        <f>IF(E190&lt;&gt;"",VLOOKUP(E190,附表六!$B$2:$C$325,2,0),"")</f>
        <v/>
      </c>
      <c r="G190" s="155"/>
      <c r="H190" s="134"/>
      <c r="I190" s="139" t="str">
        <f>IF(H190&lt;&gt;"",VLOOKUP(H190,附表七!$B:$C,2,0),"")</f>
        <v/>
      </c>
      <c r="J190" s="145"/>
      <c r="K190" s="141"/>
      <c r="L190" s="142" t="str">
        <f t="shared" si="210"/>
        <v/>
      </c>
      <c r="M190" s="142" t="str">
        <f t="shared" si="211"/>
        <v/>
      </c>
      <c r="N190" s="142" t="str">
        <f t="shared" si="212"/>
        <v/>
      </c>
      <c r="O190" s="142" t="str">
        <f t="shared" si="213"/>
        <v/>
      </c>
      <c r="P190" s="143"/>
      <c r="Q190" s="144" t="str">
        <f t="shared" si="214"/>
        <v/>
      </c>
      <c r="R190" s="144" t="str">
        <f t="shared" si="215"/>
        <v/>
      </c>
      <c r="S190" s="144" t="str">
        <f t="shared" si="216"/>
        <v/>
      </c>
      <c r="T190" s="144" t="str">
        <f t="shared" si="217"/>
        <v/>
      </c>
      <c r="U190" s="144" t="str">
        <f t="shared" si="218"/>
        <v/>
      </c>
      <c r="V190" s="144" t="str">
        <f t="shared" si="219"/>
        <v/>
      </c>
      <c r="W190" s="144" t="str">
        <f t="shared" si="220"/>
        <v/>
      </c>
      <c r="X190" s="144" t="str">
        <f t="shared" si="221"/>
        <v/>
      </c>
      <c r="Y190" s="144" t="str">
        <f t="shared" si="222"/>
        <v/>
      </c>
      <c r="Z190" s="144" t="str">
        <f t="shared" si="223"/>
        <v/>
      </c>
      <c r="AA190" s="144" t="str">
        <f t="shared" si="224"/>
        <v/>
      </c>
      <c r="AB190" s="144" t="str">
        <f t="shared" si="225"/>
        <v/>
      </c>
      <c r="AC190" s="144" t="str">
        <f t="shared" si="226"/>
        <v/>
      </c>
      <c r="AD190" s="144" t="str">
        <f t="shared" si="227"/>
        <v/>
      </c>
      <c r="AE190" s="144" t="str">
        <f t="shared" si="228"/>
        <v/>
      </c>
      <c r="AF190" s="144" t="str">
        <f t="shared" si="229"/>
        <v/>
      </c>
      <c r="AG190" s="144" t="str">
        <f t="shared" si="230"/>
        <v/>
      </c>
      <c r="AH190" s="144" t="str">
        <f t="shared" si="231"/>
        <v/>
      </c>
      <c r="AI190" s="144" t="str">
        <f t="shared" si="232"/>
        <v/>
      </c>
      <c r="AJ190" s="144" t="str">
        <f t="shared" si="233"/>
        <v/>
      </c>
      <c r="AK190" s="145"/>
      <c r="AL190" s="141"/>
      <c r="AM190" s="143"/>
      <c r="AN190" s="143"/>
      <c r="AO190" s="143"/>
      <c r="AP190" s="143"/>
      <c r="AQ190" s="156"/>
      <c r="AR190" s="145"/>
      <c r="AS190" s="157"/>
      <c r="AT190" s="160"/>
      <c r="AU190" s="117" t="str">
        <f t="shared" si="234"/>
        <v/>
      </c>
      <c r="AV190" s="117" t="str">
        <f t="shared" si="235"/>
        <v/>
      </c>
      <c r="AW190" s="117" t="str">
        <f t="shared" si="236"/>
        <v/>
      </c>
      <c r="AX190" s="117" t="str">
        <f t="shared" si="237"/>
        <v/>
      </c>
      <c r="AY190" s="117" t="str">
        <f t="shared" si="238"/>
        <v/>
      </c>
      <c r="AZ190" s="117" t="str">
        <f t="shared" si="239"/>
        <v/>
      </c>
      <c r="BA190" s="117" t="str">
        <f t="shared" si="240"/>
        <v/>
      </c>
      <c r="BB190" s="117" t="str">
        <f t="shared" si="241"/>
        <v/>
      </c>
      <c r="BC190" s="117" t="str">
        <f t="shared" si="242"/>
        <v/>
      </c>
      <c r="BD190" s="117" t="str">
        <f t="shared" si="243"/>
        <v/>
      </c>
      <c r="BE190" s="117" t="str">
        <f t="shared" si="244"/>
        <v/>
      </c>
      <c r="BF190" s="117" t="str">
        <f t="shared" si="245"/>
        <v/>
      </c>
      <c r="BG190" s="117" t="str">
        <f t="shared" si="246"/>
        <v/>
      </c>
      <c r="BH190" s="117" t="str">
        <f t="shared" si="247"/>
        <v/>
      </c>
      <c r="BI190" s="116" t="str">
        <f t="shared" si="248"/>
        <v/>
      </c>
      <c r="BJ190" s="116" t="str">
        <f t="shared" si="249"/>
        <v/>
      </c>
      <c r="BK190" s="116" t="str">
        <f t="shared" si="250"/>
        <v/>
      </c>
      <c r="BL190" s="116" t="str">
        <f t="shared" si="251"/>
        <v/>
      </c>
      <c r="BM190" s="116"/>
      <c r="BN190" s="116"/>
      <c r="BO190" s="116"/>
      <c r="BP190" s="116"/>
    </row>
    <row r="191" spans="1:68" customFormat="1" ht="16.5">
      <c r="A191" s="151"/>
      <c r="B191" s="134"/>
      <c r="C191" s="152" t="str">
        <f>IF(B191&lt;&gt;"",VLOOKUP(B191,附表五!$B$2:$C$1024,2,0),"")</f>
        <v/>
      </c>
      <c r="D191" s="153"/>
      <c r="E191" s="134"/>
      <c r="F191" s="154" t="str">
        <f>IF(E191&lt;&gt;"",VLOOKUP(E191,附表六!$B$2:$C$325,2,0),"")</f>
        <v/>
      </c>
      <c r="G191" s="155"/>
      <c r="H191" s="134"/>
      <c r="I191" s="139" t="str">
        <f>IF(H191&lt;&gt;"",VLOOKUP(H191,附表七!$B:$C,2,0),"")</f>
        <v/>
      </c>
      <c r="J191" s="145"/>
      <c r="K191" s="141"/>
      <c r="L191" s="142" t="str">
        <f t="shared" si="210"/>
        <v/>
      </c>
      <c r="M191" s="142" t="str">
        <f t="shared" si="211"/>
        <v/>
      </c>
      <c r="N191" s="142" t="str">
        <f t="shared" si="212"/>
        <v/>
      </c>
      <c r="O191" s="142" t="str">
        <f t="shared" si="213"/>
        <v/>
      </c>
      <c r="P191" s="143"/>
      <c r="Q191" s="144" t="str">
        <f t="shared" si="214"/>
        <v/>
      </c>
      <c r="R191" s="144" t="str">
        <f t="shared" si="215"/>
        <v/>
      </c>
      <c r="S191" s="144" t="str">
        <f t="shared" si="216"/>
        <v/>
      </c>
      <c r="T191" s="144" t="str">
        <f t="shared" si="217"/>
        <v/>
      </c>
      <c r="U191" s="144" t="str">
        <f t="shared" si="218"/>
        <v/>
      </c>
      <c r="V191" s="144" t="str">
        <f t="shared" si="219"/>
        <v/>
      </c>
      <c r="W191" s="144" t="str">
        <f t="shared" si="220"/>
        <v/>
      </c>
      <c r="X191" s="144" t="str">
        <f t="shared" si="221"/>
        <v/>
      </c>
      <c r="Y191" s="144" t="str">
        <f t="shared" si="222"/>
        <v/>
      </c>
      <c r="Z191" s="144" t="str">
        <f t="shared" si="223"/>
        <v/>
      </c>
      <c r="AA191" s="144" t="str">
        <f t="shared" si="224"/>
        <v/>
      </c>
      <c r="AB191" s="144" t="str">
        <f t="shared" si="225"/>
        <v/>
      </c>
      <c r="AC191" s="144" t="str">
        <f t="shared" si="226"/>
        <v/>
      </c>
      <c r="AD191" s="144" t="str">
        <f t="shared" si="227"/>
        <v/>
      </c>
      <c r="AE191" s="144" t="str">
        <f t="shared" si="228"/>
        <v/>
      </c>
      <c r="AF191" s="144" t="str">
        <f t="shared" si="229"/>
        <v/>
      </c>
      <c r="AG191" s="144" t="str">
        <f t="shared" si="230"/>
        <v/>
      </c>
      <c r="AH191" s="144" t="str">
        <f t="shared" si="231"/>
        <v/>
      </c>
      <c r="AI191" s="144" t="str">
        <f t="shared" si="232"/>
        <v/>
      </c>
      <c r="AJ191" s="144" t="str">
        <f t="shared" si="233"/>
        <v/>
      </c>
      <c r="AK191" s="145"/>
      <c r="AL191" s="141"/>
      <c r="AM191" s="143"/>
      <c r="AN191" s="143"/>
      <c r="AO191" s="143"/>
      <c r="AP191" s="143"/>
      <c r="AQ191" s="156"/>
      <c r="AR191" s="145"/>
      <c r="AS191" s="157"/>
      <c r="AT191" s="160"/>
      <c r="AU191" s="117" t="str">
        <f t="shared" si="234"/>
        <v/>
      </c>
      <c r="AV191" s="117" t="str">
        <f t="shared" si="235"/>
        <v/>
      </c>
      <c r="AW191" s="117" t="str">
        <f t="shared" si="236"/>
        <v/>
      </c>
      <c r="AX191" s="117" t="str">
        <f t="shared" si="237"/>
        <v/>
      </c>
      <c r="AY191" s="117" t="str">
        <f t="shared" si="238"/>
        <v/>
      </c>
      <c r="AZ191" s="117" t="str">
        <f t="shared" si="239"/>
        <v/>
      </c>
      <c r="BA191" s="117" t="str">
        <f t="shared" si="240"/>
        <v/>
      </c>
      <c r="BB191" s="117" t="str">
        <f t="shared" si="241"/>
        <v/>
      </c>
      <c r="BC191" s="117" t="str">
        <f t="shared" si="242"/>
        <v/>
      </c>
      <c r="BD191" s="117" t="str">
        <f t="shared" si="243"/>
        <v/>
      </c>
      <c r="BE191" s="117" t="str">
        <f t="shared" si="244"/>
        <v/>
      </c>
      <c r="BF191" s="117" t="str">
        <f t="shared" si="245"/>
        <v/>
      </c>
      <c r="BG191" s="117" t="str">
        <f t="shared" si="246"/>
        <v/>
      </c>
      <c r="BH191" s="117" t="str">
        <f t="shared" si="247"/>
        <v/>
      </c>
      <c r="BI191" s="116" t="str">
        <f t="shared" si="248"/>
        <v/>
      </c>
      <c r="BJ191" s="116" t="str">
        <f t="shared" si="249"/>
        <v/>
      </c>
      <c r="BK191" s="116" t="str">
        <f t="shared" si="250"/>
        <v/>
      </c>
      <c r="BL191" s="116" t="str">
        <f t="shared" si="251"/>
        <v/>
      </c>
      <c r="BM191" s="116"/>
      <c r="BN191" s="116"/>
      <c r="BO191" s="116"/>
      <c r="BP191" s="116"/>
    </row>
    <row r="192" spans="1:68" customFormat="1" ht="16.5">
      <c r="A192" s="151"/>
      <c r="B192" s="134"/>
      <c r="C192" s="152" t="str">
        <f>IF(B192&lt;&gt;"",VLOOKUP(B192,附表五!$B$2:$C$1024,2,0),"")</f>
        <v/>
      </c>
      <c r="D192" s="153"/>
      <c r="E192" s="134"/>
      <c r="F192" s="154" t="str">
        <f>IF(E192&lt;&gt;"",VLOOKUP(E192,附表六!$B$2:$C$325,2,0),"")</f>
        <v/>
      </c>
      <c r="G192" s="155"/>
      <c r="H192" s="134"/>
      <c r="I192" s="139" t="str">
        <f>IF(H192&lt;&gt;"",VLOOKUP(H192,附表七!$B:$C,2,0),"")</f>
        <v/>
      </c>
      <c r="J192" s="145"/>
      <c r="K192" s="141"/>
      <c r="L192" s="142" t="str">
        <f t="shared" si="210"/>
        <v/>
      </c>
      <c r="M192" s="142" t="str">
        <f t="shared" si="211"/>
        <v/>
      </c>
      <c r="N192" s="142" t="str">
        <f t="shared" si="212"/>
        <v/>
      </c>
      <c r="O192" s="142" t="str">
        <f t="shared" si="213"/>
        <v/>
      </c>
      <c r="P192" s="143"/>
      <c r="Q192" s="144" t="str">
        <f t="shared" si="214"/>
        <v/>
      </c>
      <c r="R192" s="144" t="str">
        <f t="shared" si="215"/>
        <v/>
      </c>
      <c r="S192" s="144" t="str">
        <f t="shared" si="216"/>
        <v/>
      </c>
      <c r="T192" s="144" t="str">
        <f t="shared" si="217"/>
        <v/>
      </c>
      <c r="U192" s="144" t="str">
        <f t="shared" si="218"/>
        <v/>
      </c>
      <c r="V192" s="144" t="str">
        <f t="shared" si="219"/>
        <v/>
      </c>
      <c r="W192" s="144" t="str">
        <f t="shared" si="220"/>
        <v/>
      </c>
      <c r="X192" s="144" t="str">
        <f t="shared" si="221"/>
        <v/>
      </c>
      <c r="Y192" s="144" t="str">
        <f t="shared" si="222"/>
        <v/>
      </c>
      <c r="Z192" s="144" t="str">
        <f t="shared" si="223"/>
        <v/>
      </c>
      <c r="AA192" s="144" t="str">
        <f t="shared" si="224"/>
        <v/>
      </c>
      <c r="AB192" s="144" t="str">
        <f t="shared" si="225"/>
        <v/>
      </c>
      <c r="AC192" s="144" t="str">
        <f t="shared" si="226"/>
        <v/>
      </c>
      <c r="AD192" s="144" t="str">
        <f t="shared" si="227"/>
        <v/>
      </c>
      <c r="AE192" s="144" t="str">
        <f t="shared" si="228"/>
        <v/>
      </c>
      <c r="AF192" s="144" t="str">
        <f t="shared" si="229"/>
        <v/>
      </c>
      <c r="AG192" s="144" t="str">
        <f t="shared" si="230"/>
        <v/>
      </c>
      <c r="AH192" s="144" t="str">
        <f t="shared" si="231"/>
        <v/>
      </c>
      <c r="AI192" s="144" t="str">
        <f t="shared" si="232"/>
        <v/>
      </c>
      <c r="AJ192" s="144" t="str">
        <f t="shared" si="233"/>
        <v/>
      </c>
      <c r="AK192" s="145"/>
      <c r="AL192" s="141"/>
      <c r="AM192" s="143"/>
      <c r="AN192" s="143"/>
      <c r="AO192" s="143"/>
      <c r="AP192" s="143"/>
      <c r="AQ192" s="156"/>
      <c r="AR192" s="145"/>
      <c r="AS192" s="157"/>
      <c r="AT192" s="160"/>
      <c r="AU192" s="117" t="str">
        <f t="shared" si="234"/>
        <v/>
      </c>
      <c r="AV192" s="117" t="str">
        <f t="shared" si="235"/>
        <v/>
      </c>
      <c r="AW192" s="117" t="str">
        <f t="shared" si="236"/>
        <v/>
      </c>
      <c r="AX192" s="117" t="str">
        <f t="shared" si="237"/>
        <v/>
      </c>
      <c r="AY192" s="117" t="str">
        <f t="shared" si="238"/>
        <v/>
      </c>
      <c r="AZ192" s="117" t="str">
        <f t="shared" si="239"/>
        <v/>
      </c>
      <c r="BA192" s="117" t="str">
        <f t="shared" si="240"/>
        <v/>
      </c>
      <c r="BB192" s="117" t="str">
        <f t="shared" si="241"/>
        <v/>
      </c>
      <c r="BC192" s="117" t="str">
        <f t="shared" si="242"/>
        <v/>
      </c>
      <c r="BD192" s="117" t="str">
        <f t="shared" si="243"/>
        <v/>
      </c>
      <c r="BE192" s="117" t="str">
        <f t="shared" si="244"/>
        <v/>
      </c>
      <c r="BF192" s="117" t="str">
        <f t="shared" si="245"/>
        <v/>
      </c>
      <c r="BG192" s="117" t="str">
        <f t="shared" si="246"/>
        <v/>
      </c>
      <c r="BH192" s="117" t="str">
        <f t="shared" si="247"/>
        <v/>
      </c>
      <c r="BI192" s="116" t="str">
        <f t="shared" si="248"/>
        <v/>
      </c>
      <c r="BJ192" s="116" t="str">
        <f t="shared" si="249"/>
        <v/>
      </c>
      <c r="BK192" s="116" t="str">
        <f t="shared" si="250"/>
        <v/>
      </c>
      <c r="BL192" s="116" t="str">
        <f t="shared" si="251"/>
        <v/>
      </c>
      <c r="BM192" s="116"/>
      <c r="BN192" s="116"/>
      <c r="BO192" s="116"/>
      <c r="BP192" s="116"/>
    </row>
    <row r="193" spans="1:68" customFormat="1" ht="16.5">
      <c r="A193" s="151"/>
      <c r="B193" s="134"/>
      <c r="C193" s="152" t="str">
        <f>IF(B193&lt;&gt;"",VLOOKUP(B193,附表五!$B$2:$C$1024,2,0),"")</f>
        <v/>
      </c>
      <c r="D193" s="153"/>
      <c r="E193" s="134"/>
      <c r="F193" s="154" t="str">
        <f>IF(E193&lt;&gt;"",VLOOKUP(E193,附表六!$B$2:$C$325,2,0),"")</f>
        <v/>
      </c>
      <c r="G193" s="155"/>
      <c r="H193" s="134"/>
      <c r="I193" s="139" t="str">
        <f>IF(H193&lt;&gt;"",VLOOKUP(H193,附表七!$B:$C,2,0),"")</f>
        <v/>
      </c>
      <c r="J193" s="145"/>
      <c r="K193" s="141"/>
      <c r="L193" s="142" t="str">
        <f t="shared" si="210"/>
        <v/>
      </c>
      <c r="M193" s="142" t="str">
        <f t="shared" si="211"/>
        <v/>
      </c>
      <c r="N193" s="142" t="str">
        <f t="shared" si="212"/>
        <v/>
      </c>
      <c r="O193" s="142" t="str">
        <f t="shared" si="213"/>
        <v/>
      </c>
      <c r="P193" s="143"/>
      <c r="Q193" s="144" t="str">
        <f t="shared" si="214"/>
        <v/>
      </c>
      <c r="R193" s="144" t="str">
        <f t="shared" si="215"/>
        <v/>
      </c>
      <c r="S193" s="144" t="str">
        <f t="shared" si="216"/>
        <v/>
      </c>
      <c r="T193" s="144" t="str">
        <f t="shared" si="217"/>
        <v/>
      </c>
      <c r="U193" s="144" t="str">
        <f t="shared" si="218"/>
        <v/>
      </c>
      <c r="V193" s="144" t="str">
        <f t="shared" si="219"/>
        <v/>
      </c>
      <c r="W193" s="144" t="str">
        <f t="shared" si="220"/>
        <v/>
      </c>
      <c r="X193" s="144" t="str">
        <f t="shared" si="221"/>
        <v/>
      </c>
      <c r="Y193" s="144" t="str">
        <f t="shared" si="222"/>
        <v/>
      </c>
      <c r="Z193" s="144" t="str">
        <f t="shared" si="223"/>
        <v/>
      </c>
      <c r="AA193" s="144" t="str">
        <f t="shared" si="224"/>
        <v/>
      </c>
      <c r="AB193" s="144" t="str">
        <f t="shared" si="225"/>
        <v/>
      </c>
      <c r="AC193" s="144" t="str">
        <f t="shared" si="226"/>
        <v/>
      </c>
      <c r="AD193" s="144" t="str">
        <f t="shared" si="227"/>
        <v/>
      </c>
      <c r="AE193" s="144" t="str">
        <f t="shared" si="228"/>
        <v/>
      </c>
      <c r="AF193" s="144" t="str">
        <f t="shared" si="229"/>
        <v/>
      </c>
      <c r="AG193" s="144" t="str">
        <f t="shared" si="230"/>
        <v/>
      </c>
      <c r="AH193" s="144" t="str">
        <f t="shared" si="231"/>
        <v/>
      </c>
      <c r="AI193" s="144" t="str">
        <f t="shared" si="232"/>
        <v/>
      </c>
      <c r="AJ193" s="144" t="str">
        <f t="shared" si="233"/>
        <v/>
      </c>
      <c r="AK193" s="145"/>
      <c r="AL193" s="141"/>
      <c r="AM193" s="143"/>
      <c r="AN193" s="143"/>
      <c r="AO193" s="143"/>
      <c r="AP193" s="143"/>
      <c r="AQ193" s="156"/>
      <c r="AR193" s="145"/>
      <c r="AS193" s="157"/>
      <c r="AT193" s="160"/>
      <c r="AU193" s="117" t="str">
        <f t="shared" si="234"/>
        <v/>
      </c>
      <c r="AV193" s="117" t="str">
        <f t="shared" si="235"/>
        <v/>
      </c>
      <c r="AW193" s="117" t="str">
        <f t="shared" si="236"/>
        <v/>
      </c>
      <c r="AX193" s="117" t="str">
        <f t="shared" si="237"/>
        <v/>
      </c>
      <c r="AY193" s="117" t="str">
        <f t="shared" si="238"/>
        <v/>
      </c>
      <c r="AZ193" s="117" t="str">
        <f t="shared" si="239"/>
        <v/>
      </c>
      <c r="BA193" s="117" t="str">
        <f t="shared" si="240"/>
        <v/>
      </c>
      <c r="BB193" s="117" t="str">
        <f t="shared" si="241"/>
        <v/>
      </c>
      <c r="BC193" s="117" t="str">
        <f t="shared" si="242"/>
        <v/>
      </c>
      <c r="BD193" s="117" t="str">
        <f t="shared" si="243"/>
        <v/>
      </c>
      <c r="BE193" s="117" t="str">
        <f t="shared" si="244"/>
        <v/>
      </c>
      <c r="BF193" s="117" t="str">
        <f t="shared" si="245"/>
        <v/>
      </c>
      <c r="BG193" s="117" t="str">
        <f t="shared" si="246"/>
        <v/>
      </c>
      <c r="BH193" s="117" t="str">
        <f t="shared" si="247"/>
        <v/>
      </c>
      <c r="BI193" s="116" t="str">
        <f t="shared" si="248"/>
        <v/>
      </c>
      <c r="BJ193" s="116" t="str">
        <f t="shared" si="249"/>
        <v/>
      </c>
      <c r="BK193" s="116" t="str">
        <f t="shared" si="250"/>
        <v/>
      </c>
      <c r="BL193" s="116" t="str">
        <f t="shared" si="251"/>
        <v/>
      </c>
      <c r="BM193" s="116"/>
      <c r="BN193" s="116"/>
      <c r="BO193" s="116"/>
      <c r="BP193" s="116"/>
    </row>
    <row r="194" spans="1:68" customFormat="1" ht="16.5">
      <c r="A194" s="151"/>
      <c r="B194" s="134"/>
      <c r="C194" s="152" t="str">
        <f>IF(B194&lt;&gt;"",VLOOKUP(B194,附表五!$B$2:$C$1024,2,0),"")</f>
        <v/>
      </c>
      <c r="D194" s="153"/>
      <c r="E194" s="134"/>
      <c r="F194" s="154" t="str">
        <f>IF(E194&lt;&gt;"",VLOOKUP(E194,附表六!$B$2:$C$325,2,0),"")</f>
        <v/>
      </c>
      <c r="G194" s="155"/>
      <c r="H194" s="134"/>
      <c r="I194" s="139" t="str">
        <f>IF(H194&lt;&gt;"",VLOOKUP(H194,附表七!$B:$C,2,0),"")</f>
        <v/>
      </c>
      <c r="J194" s="145"/>
      <c r="K194" s="141"/>
      <c r="L194" s="142" t="str">
        <f t="shared" si="210"/>
        <v/>
      </c>
      <c r="M194" s="142" t="str">
        <f t="shared" si="211"/>
        <v/>
      </c>
      <c r="N194" s="142" t="str">
        <f t="shared" si="212"/>
        <v/>
      </c>
      <c r="O194" s="142" t="str">
        <f t="shared" si="213"/>
        <v/>
      </c>
      <c r="P194" s="143"/>
      <c r="Q194" s="144" t="str">
        <f t="shared" si="214"/>
        <v/>
      </c>
      <c r="R194" s="144" t="str">
        <f t="shared" si="215"/>
        <v/>
      </c>
      <c r="S194" s="144" t="str">
        <f t="shared" si="216"/>
        <v/>
      </c>
      <c r="T194" s="144" t="str">
        <f t="shared" si="217"/>
        <v/>
      </c>
      <c r="U194" s="144" t="str">
        <f t="shared" si="218"/>
        <v/>
      </c>
      <c r="V194" s="144" t="str">
        <f t="shared" si="219"/>
        <v/>
      </c>
      <c r="W194" s="144" t="str">
        <f t="shared" si="220"/>
        <v/>
      </c>
      <c r="X194" s="144" t="str">
        <f t="shared" si="221"/>
        <v/>
      </c>
      <c r="Y194" s="144" t="str">
        <f t="shared" si="222"/>
        <v/>
      </c>
      <c r="Z194" s="144" t="str">
        <f t="shared" si="223"/>
        <v/>
      </c>
      <c r="AA194" s="144" t="str">
        <f t="shared" si="224"/>
        <v/>
      </c>
      <c r="AB194" s="144" t="str">
        <f t="shared" si="225"/>
        <v/>
      </c>
      <c r="AC194" s="144" t="str">
        <f t="shared" si="226"/>
        <v/>
      </c>
      <c r="AD194" s="144" t="str">
        <f t="shared" si="227"/>
        <v/>
      </c>
      <c r="AE194" s="144" t="str">
        <f t="shared" si="228"/>
        <v/>
      </c>
      <c r="AF194" s="144" t="str">
        <f t="shared" si="229"/>
        <v/>
      </c>
      <c r="AG194" s="144" t="str">
        <f t="shared" si="230"/>
        <v/>
      </c>
      <c r="AH194" s="144" t="str">
        <f t="shared" si="231"/>
        <v/>
      </c>
      <c r="AI194" s="144" t="str">
        <f t="shared" si="232"/>
        <v/>
      </c>
      <c r="AJ194" s="144" t="str">
        <f t="shared" si="233"/>
        <v/>
      </c>
      <c r="AK194" s="145"/>
      <c r="AL194" s="141"/>
      <c r="AM194" s="143"/>
      <c r="AN194" s="143"/>
      <c r="AO194" s="143"/>
      <c r="AP194" s="143"/>
      <c r="AQ194" s="156"/>
      <c r="AR194" s="145"/>
      <c r="AS194" s="157"/>
      <c r="AT194" s="160"/>
      <c r="AU194" s="117" t="str">
        <f t="shared" si="234"/>
        <v/>
      </c>
      <c r="AV194" s="117" t="str">
        <f t="shared" si="235"/>
        <v/>
      </c>
      <c r="AW194" s="117" t="str">
        <f t="shared" si="236"/>
        <v/>
      </c>
      <c r="AX194" s="117" t="str">
        <f t="shared" si="237"/>
        <v/>
      </c>
      <c r="AY194" s="117" t="str">
        <f t="shared" si="238"/>
        <v/>
      </c>
      <c r="AZ194" s="117" t="str">
        <f t="shared" si="239"/>
        <v/>
      </c>
      <c r="BA194" s="117" t="str">
        <f t="shared" si="240"/>
        <v/>
      </c>
      <c r="BB194" s="117" t="str">
        <f t="shared" si="241"/>
        <v/>
      </c>
      <c r="BC194" s="117" t="str">
        <f t="shared" si="242"/>
        <v/>
      </c>
      <c r="BD194" s="117" t="str">
        <f t="shared" si="243"/>
        <v/>
      </c>
      <c r="BE194" s="117" t="str">
        <f t="shared" si="244"/>
        <v/>
      </c>
      <c r="BF194" s="117" t="str">
        <f t="shared" si="245"/>
        <v/>
      </c>
      <c r="BG194" s="117" t="str">
        <f t="shared" si="246"/>
        <v/>
      </c>
      <c r="BH194" s="117" t="str">
        <f t="shared" si="247"/>
        <v/>
      </c>
      <c r="BI194" s="116" t="str">
        <f t="shared" si="248"/>
        <v/>
      </c>
      <c r="BJ194" s="116" t="str">
        <f t="shared" si="249"/>
        <v/>
      </c>
      <c r="BK194" s="116" t="str">
        <f t="shared" si="250"/>
        <v/>
      </c>
      <c r="BL194" s="116" t="str">
        <f t="shared" si="251"/>
        <v/>
      </c>
      <c r="BM194" s="116"/>
      <c r="BN194" s="116"/>
      <c r="BO194" s="116"/>
      <c r="BP194" s="116"/>
    </row>
    <row r="195" spans="1:68" customFormat="1" ht="16.5">
      <c r="A195" s="151"/>
      <c r="B195" s="134"/>
      <c r="C195" s="152" t="str">
        <f>IF(B195&lt;&gt;"",VLOOKUP(B195,附表五!$B$2:$C$1024,2,0),"")</f>
        <v/>
      </c>
      <c r="D195" s="153"/>
      <c r="E195" s="134"/>
      <c r="F195" s="154" t="str">
        <f>IF(E195&lt;&gt;"",VLOOKUP(E195,附表六!$B$2:$C$325,2,0),"")</f>
        <v/>
      </c>
      <c r="G195" s="155"/>
      <c r="H195" s="134"/>
      <c r="I195" s="139" t="str">
        <f>IF(H195&lt;&gt;"",VLOOKUP(H195,附表七!$B:$C,2,0),"")</f>
        <v/>
      </c>
      <c r="J195" s="145"/>
      <c r="K195" s="141"/>
      <c r="L195" s="142" t="str">
        <f t="shared" si="210"/>
        <v/>
      </c>
      <c r="M195" s="142" t="str">
        <f t="shared" si="211"/>
        <v/>
      </c>
      <c r="N195" s="142" t="str">
        <f t="shared" si="212"/>
        <v/>
      </c>
      <c r="O195" s="142" t="str">
        <f t="shared" si="213"/>
        <v/>
      </c>
      <c r="P195" s="143"/>
      <c r="Q195" s="144" t="str">
        <f t="shared" si="214"/>
        <v/>
      </c>
      <c r="R195" s="144" t="str">
        <f t="shared" si="215"/>
        <v/>
      </c>
      <c r="S195" s="144" t="str">
        <f t="shared" si="216"/>
        <v/>
      </c>
      <c r="T195" s="144" t="str">
        <f t="shared" si="217"/>
        <v/>
      </c>
      <c r="U195" s="144" t="str">
        <f t="shared" si="218"/>
        <v/>
      </c>
      <c r="V195" s="144" t="str">
        <f t="shared" si="219"/>
        <v/>
      </c>
      <c r="W195" s="144" t="str">
        <f t="shared" si="220"/>
        <v/>
      </c>
      <c r="X195" s="144" t="str">
        <f t="shared" si="221"/>
        <v/>
      </c>
      <c r="Y195" s="144" t="str">
        <f t="shared" si="222"/>
        <v/>
      </c>
      <c r="Z195" s="144" t="str">
        <f t="shared" si="223"/>
        <v/>
      </c>
      <c r="AA195" s="144" t="str">
        <f t="shared" si="224"/>
        <v/>
      </c>
      <c r="AB195" s="144" t="str">
        <f t="shared" si="225"/>
        <v/>
      </c>
      <c r="AC195" s="144" t="str">
        <f t="shared" si="226"/>
        <v/>
      </c>
      <c r="AD195" s="144" t="str">
        <f t="shared" si="227"/>
        <v/>
      </c>
      <c r="AE195" s="144" t="str">
        <f t="shared" si="228"/>
        <v/>
      </c>
      <c r="AF195" s="144" t="str">
        <f t="shared" si="229"/>
        <v/>
      </c>
      <c r="AG195" s="144" t="str">
        <f t="shared" si="230"/>
        <v/>
      </c>
      <c r="AH195" s="144" t="str">
        <f t="shared" si="231"/>
        <v/>
      </c>
      <c r="AI195" s="144" t="str">
        <f t="shared" si="232"/>
        <v/>
      </c>
      <c r="AJ195" s="144" t="str">
        <f t="shared" si="233"/>
        <v/>
      </c>
      <c r="AK195" s="145"/>
      <c r="AL195" s="141"/>
      <c r="AM195" s="143"/>
      <c r="AN195" s="143"/>
      <c r="AO195" s="143"/>
      <c r="AP195" s="143"/>
      <c r="AQ195" s="156"/>
      <c r="AR195" s="145"/>
      <c r="AS195" s="157"/>
      <c r="AT195" s="160"/>
      <c r="AU195" s="117" t="str">
        <f t="shared" si="234"/>
        <v/>
      </c>
      <c r="AV195" s="117" t="str">
        <f t="shared" si="235"/>
        <v/>
      </c>
      <c r="AW195" s="117" t="str">
        <f t="shared" si="236"/>
        <v/>
      </c>
      <c r="AX195" s="117" t="str">
        <f t="shared" si="237"/>
        <v/>
      </c>
      <c r="AY195" s="117" t="str">
        <f t="shared" si="238"/>
        <v/>
      </c>
      <c r="AZ195" s="117" t="str">
        <f t="shared" si="239"/>
        <v/>
      </c>
      <c r="BA195" s="117" t="str">
        <f t="shared" si="240"/>
        <v/>
      </c>
      <c r="BB195" s="117" t="str">
        <f t="shared" si="241"/>
        <v/>
      </c>
      <c r="BC195" s="117" t="str">
        <f t="shared" si="242"/>
        <v/>
      </c>
      <c r="BD195" s="117" t="str">
        <f t="shared" si="243"/>
        <v/>
      </c>
      <c r="BE195" s="117" t="str">
        <f t="shared" si="244"/>
        <v/>
      </c>
      <c r="BF195" s="117" t="str">
        <f t="shared" si="245"/>
        <v/>
      </c>
      <c r="BG195" s="117" t="str">
        <f t="shared" si="246"/>
        <v/>
      </c>
      <c r="BH195" s="117" t="str">
        <f t="shared" si="247"/>
        <v/>
      </c>
      <c r="BI195" s="116" t="str">
        <f t="shared" si="248"/>
        <v/>
      </c>
      <c r="BJ195" s="116" t="str">
        <f t="shared" si="249"/>
        <v/>
      </c>
      <c r="BK195" s="116" t="str">
        <f t="shared" si="250"/>
        <v/>
      </c>
      <c r="BL195" s="116" t="str">
        <f t="shared" si="251"/>
        <v/>
      </c>
      <c r="BM195" s="116"/>
      <c r="BN195" s="116"/>
      <c r="BO195" s="116"/>
      <c r="BP195" s="116"/>
    </row>
    <row r="196" spans="1:68" customFormat="1" ht="16.5">
      <c r="A196" s="151"/>
      <c r="B196" s="134"/>
      <c r="C196" s="152" t="str">
        <f>IF(B196&lt;&gt;"",VLOOKUP(B196,附表五!$B$2:$C$1024,2,0),"")</f>
        <v/>
      </c>
      <c r="D196" s="153"/>
      <c r="E196" s="134"/>
      <c r="F196" s="154" t="str">
        <f>IF(E196&lt;&gt;"",VLOOKUP(E196,附表六!$B$2:$C$325,2,0),"")</f>
        <v/>
      </c>
      <c r="G196" s="155"/>
      <c r="H196" s="134"/>
      <c r="I196" s="139" t="str">
        <f>IF(H196&lt;&gt;"",VLOOKUP(H196,附表七!$B:$C,2,0),"")</f>
        <v/>
      </c>
      <c r="J196" s="145"/>
      <c r="K196" s="141"/>
      <c r="L196" s="142" t="str">
        <f t="shared" ref="L196:L227" si="252">IF(K196&lt;&gt;"",IF($K196="範疇2","外購電力","固定 (E)"),"")</f>
        <v/>
      </c>
      <c r="M196" s="142" t="str">
        <f t="shared" si="211"/>
        <v/>
      </c>
      <c r="N196" s="142" t="str">
        <f t="shared" si="212"/>
        <v/>
      </c>
      <c r="O196" s="142" t="str">
        <f t="shared" si="213"/>
        <v/>
      </c>
      <c r="P196" s="143"/>
      <c r="Q196" s="144" t="str">
        <f t="shared" si="214"/>
        <v/>
      </c>
      <c r="R196" s="144" t="str">
        <f t="shared" si="215"/>
        <v/>
      </c>
      <c r="S196" s="144" t="str">
        <f t="shared" si="216"/>
        <v/>
      </c>
      <c r="T196" s="144" t="str">
        <f t="shared" si="217"/>
        <v/>
      </c>
      <c r="U196" s="144" t="str">
        <f t="shared" si="218"/>
        <v/>
      </c>
      <c r="V196" s="144" t="str">
        <f t="shared" si="219"/>
        <v/>
      </c>
      <c r="W196" s="144" t="str">
        <f t="shared" si="220"/>
        <v/>
      </c>
      <c r="X196" s="144" t="str">
        <f t="shared" si="221"/>
        <v/>
      </c>
      <c r="Y196" s="144" t="str">
        <f t="shared" si="222"/>
        <v/>
      </c>
      <c r="Z196" s="144" t="str">
        <f t="shared" si="223"/>
        <v/>
      </c>
      <c r="AA196" s="144" t="str">
        <f t="shared" si="224"/>
        <v/>
      </c>
      <c r="AB196" s="144" t="str">
        <f t="shared" si="225"/>
        <v/>
      </c>
      <c r="AC196" s="144" t="str">
        <f t="shared" si="226"/>
        <v/>
      </c>
      <c r="AD196" s="144" t="str">
        <f t="shared" si="227"/>
        <v/>
      </c>
      <c r="AE196" s="144" t="str">
        <f t="shared" si="228"/>
        <v/>
      </c>
      <c r="AF196" s="144" t="str">
        <f t="shared" si="229"/>
        <v/>
      </c>
      <c r="AG196" s="144" t="str">
        <f t="shared" si="230"/>
        <v/>
      </c>
      <c r="AH196" s="144" t="str">
        <f t="shared" si="231"/>
        <v/>
      </c>
      <c r="AI196" s="144" t="str">
        <f t="shared" si="232"/>
        <v/>
      </c>
      <c r="AJ196" s="144" t="str">
        <f t="shared" si="233"/>
        <v/>
      </c>
      <c r="AK196" s="145"/>
      <c r="AL196" s="141"/>
      <c r="AM196" s="143"/>
      <c r="AN196" s="143"/>
      <c r="AO196" s="143"/>
      <c r="AP196" s="143"/>
      <c r="AQ196" s="156"/>
      <c r="AR196" s="145"/>
      <c r="AS196" s="157"/>
      <c r="AT196" s="160"/>
      <c r="AU196" s="117" t="str">
        <f t="shared" si="234"/>
        <v/>
      </c>
      <c r="AV196" s="117" t="str">
        <f t="shared" si="235"/>
        <v/>
      </c>
      <c r="AW196" s="117" t="str">
        <f t="shared" si="236"/>
        <v/>
      </c>
      <c r="AX196" s="117" t="str">
        <f t="shared" si="237"/>
        <v/>
      </c>
      <c r="AY196" s="117" t="str">
        <f t="shared" si="238"/>
        <v/>
      </c>
      <c r="AZ196" s="117" t="str">
        <f t="shared" si="239"/>
        <v/>
      </c>
      <c r="BA196" s="117" t="str">
        <f t="shared" si="240"/>
        <v/>
      </c>
      <c r="BB196" s="117" t="str">
        <f t="shared" si="241"/>
        <v/>
      </c>
      <c r="BC196" s="117" t="str">
        <f t="shared" si="242"/>
        <v/>
      </c>
      <c r="BD196" s="117" t="str">
        <f t="shared" si="243"/>
        <v/>
      </c>
      <c r="BE196" s="117" t="str">
        <f t="shared" si="244"/>
        <v/>
      </c>
      <c r="BF196" s="117" t="str">
        <f t="shared" si="245"/>
        <v/>
      </c>
      <c r="BG196" s="117" t="str">
        <f t="shared" si="246"/>
        <v/>
      </c>
      <c r="BH196" s="117" t="str">
        <f t="shared" si="247"/>
        <v/>
      </c>
      <c r="BI196" s="116" t="str">
        <f t="shared" ref="BI196:BI227" si="253">BB196&amp;BC196&amp;BD196&amp;BE196&amp;BF196&amp;BG196&amp;BH196</f>
        <v/>
      </c>
      <c r="BJ196" s="116" t="str">
        <f t="shared" ref="BJ196:BJ227" si="254">IF(BI196="","",VLOOKUP($BI196,$BM$2:$BP$57,2,0))</f>
        <v/>
      </c>
      <c r="BK196" s="116" t="str">
        <f t="shared" si="250"/>
        <v/>
      </c>
      <c r="BL196" s="116" t="str">
        <f t="shared" si="251"/>
        <v/>
      </c>
      <c r="BM196" s="116"/>
      <c r="BN196" s="116"/>
      <c r="BO196" s="116"/>
      <c r="BP196" s="116"/>
    </row>
    <row r="197" spans="1:68" customFormat="1" ht="16.5">
      <c r="A197" s="151"/>
      <c r="B197" s="134"/>
      <c r="C197" s="152" t="str">
        <f>IF(B197&lt;&gt;"",VLOOKUP(B197,附表五!$B$2:$C$1024,2,0),"")</f>
        <v/>
      </c>
      <c r="D197" s="153"/>
      <c r="E197" s="134"/>
      <c r="F197" s="154" t="str">
        <f>IF(E197&lt;&gt;"",VLOOKUP(E197,附表六!$B$2:$C$325,2,0),"")</f>
        <v/>
      </c>
      <c r="G197" s="155"/>
      <c r="H197" s="134"/>
      <c r="I197" s="139" t="str">
        <f>IF(H197&lt;&gt;"",VLOOKUP(H197,附表七!$B:$C,2,0),"")</f>
        <v/>
      </c>
      <c r="J197" s="145"/>
      <c r="K197" s="141"/>
      <c r="L197" s="142" t="str">
        <f t="shared" si="252"/>
        <v/>
      </c>
      <c r="M197" s="142" t="str">
        <f t="shared" si="211"/>
        <v/>
      </c>
      <c r="N197" s="142" t="str">
        <f t="shared" si="212"/>
        <v/>
      </c>
      <c r="O197" s="142" t="str">
        <f t="shared" si="213"/>
        <v/>
      </c>
      <c r="P197" s="143"/>
      <c r="Q197" s="144" t="str">
        <f t="shared" si="214"/>
        <v/>
      </c>
      <c r="R197" s="144" t="str">
        <f t="shared" si="215"/>
        <v/>
      </c>
      <c r="S197" s="144" t="str">
        <f t="shared" si="216"/>
        <v/>
      </c>
      <c r="T197" s="144" t="str">
        <f t="shared" si="217"/>
        <v/>
      </c>
      <c r="U197" s="144" t="str">
        <f t="shared" si="218"/>
        <v/>
      </c>
      <c r="V197" s="144" t="str">
        <f t="shared" si="219"/>
        <v/>
      </c>
      <c r="W197" s="144" t="str">
        <f t="shared" si="220"/>
        <v/>
      </c>
      <c r="X197" s="144" t="str">
        <f t="shared" si="221"/>
        <v/>
      </c>
      <c r="Y197" s="144" t="str">
        <f t="shared" si="222"/>
        <v/>
      </c>
      <c r="Z197" s="144" t="str">
        <f t="shared" si="223"/>
        <v/>
      </c>
      <c r="AA197" s="144" t="str">
        <f t="shared" si="224"/>
        <v/>
      </c>
      <c r="AB197" s="144" t="str">
        <f t="shared" si="225"/>
        <v/>
      </c>
      <c r="AC197" s="144" t="str">
        <f t="shared" si="226"/>
        <v/>
      </c>
      <c r="AD197" s="144" t="str">
        <f t="shared" si="227"/>
        <v/>
      </c>
      <c r="AE197" s="144" t="str">
        <f t="shared" si="228"/>
        <v/>
      </c>
      <c r="AF197" s="144" t="str">
        <f t="shared" si="229"/>
        <v/>
      </c>
      <c r="AG197" s="144" t="str">
        <f t="shared" si="230"/>
        <v/>
      </c>
      <c r="AH197" s="144" t="str">
        <f t="shared" si="231"/>
        <v/>
      </c>
      <c r="AI197" s="144" t="str">
        <f t="shared" si="232"/>
        <v/>
      </c>
      <c r="AJ197" s="144" t="str">
        <f t="shared" si="233"/>
        <v/>
      </c>
      <c r="AK197" s="145"/>
      <c r="AL197" s="141"/>
      <c r="AM197" s="143"/>
      <c r="AN197" s="143"/>
      <c r="AO197" s="143"/>
      <c r="AP197" s="143"/>
      <c r="AQ197" s="156"/>
      <c r="AR197" s="145"/>
      <c r="AS197" s="157"/>
      <c r="AT197" s="160"/>
      <c r="AU197" s="117" t="str">
        <f t="shared" si="234"/>
        <v/>
      </c>
      <c r="AV197" s="117" t="str">
        <f t="shared" si="235"/>
        <v/>
      </c>
      <c r="AW197" s="117" t="str">
        <f t="shared" si="236"/>
        <v/>
      </c>
      <c r="AX197" s="117" t="str">
        <f t="shared" si="237"/>
        <v/>
      </c>
      <c r="AY197" s="117" t="str">
        <f t="shared" si="238"/>
        <v/>
      </c>
      <c r="AZ197" s="117" t="str">
        <f t="shared" si="239"/>
        <v/>
      </c>
      <c r="BA197" s="117" t="str">
        <f t="shared" si="240"/>
        <v/>
      </c>
      <c r="BB197" s="117" t="str">
        <f t="shared" si="241"/>
        <v/>
      </c>
      <c r="BC197" s="117" t="str">
        <f t="shared" si="242"/>
        <v/>
      </c>
      <c r="BD197" s="117" t="str">
        <f t="shared" si="243"/>
        <v/>
      </c>
      <c r="BE197" s="117" t="str">
        <f t="shared" si="244"/>
        <v/>
      </c>
      <c r="BF197" s="117" t="str">
        <f t="shared" si="245"/>
        <v/>
      </c>
      <c r="BG197" s="117" t="str">
        <f t="shared" si="246"/>
        <v/>
      </c>
      <c r="BH197" s="117" t="str">
        <f t="shared" si="247"/>
        <v/>
      </c>
      <c r="BI197" s="116" t="str">
        <f t="shared" si="253"/>
        <v/>
      </c>
      <c r="BJ197" s="116" t="str">
        <f t="shared" si="254"/>
        <v/>
      </c>
      <c r="BK197" s="116" t="str">
        <f t="shared" si="250"/>
        <v/>
      </c>
      <c r="BL197" s="116" t="str">
        <f t="shared" si="251"/>
        <v/>
      </c>
      <c r="BM197" s="116"/>
      <c r="BN197" s="116"/>
      <c r="BO197" s="116"/>
      <c r="BP197" s="116"/>
    </row>
    <row r="198" spans="1:68" customFormat="1" ht="16.5">
      <c r="A198" s="151"/>
      <c r="B198" s="134"/>
      <c r="C198" s="152" t="str">
        <f>IF(B198&lt;&gt;"",VLOOKUP(B198,附表五!$B$2:$C$1024,2,0),"")</f>
        <v/>
      </c>
      <c r="D198" s="153"/>
      <c r="E198" s="134"/>
      <c r="F198" s="154" t="str">
        <f>IF(E198&lt;&gt;"",VLOOKUP(E198,附表六!$B$2:$C$325,2,0),"")</f>
        <v/>
      </c>
      <c r="G198" s="155"/>
      <c r="H198" s="134"/>
      <c r="I198" s="139" t="str">
        <f>IF(H198&lt;&gt;"",VLOOKUP(H198,附表七!$B:$C,2,0),"")</f>
        <v/>
      </c>
      <c r="J198" s="145"/>
      <c r="K198" s="141"/>
      <c r="L198" s="142" t="str">
        <f t="shared" si="252"/>
        <v/>
      </c>
      <c r="M198" s="142" t="str">
        <f t="shared" si="211"/>
        <v/>
      </c>
      <c r="N198" s="142" t="str">
        <f t="shared" si="212"/>
        <v/>
      </c>
      <c r="O198" s="142" t="str">
        <f t="shared" si="213"/>
        <v/>
      </c>
      <c r="P198" s="143"/>
      <c r="Q198" s="144" t="str">
        <f t="shared" si="214"/>
        <v/>
      </c>
      <c r="R198" s="144" t="str">
        <f t="shared" si="215"/>
        <v/>
      </c>
      <c r="S198" s="144" t="str">
        <f t="shared" si="216"/>
        <v/>
      </c>
      <c r="T198" s="144" t="str">
        <f t="shared" si="217"/>
        <v/>
      </c>
      <c r="U198" s="144" t="str">
        <f t="shared" si="218"/>
        <v/>
      </c>
      <c r="V198" s="144" t="str">
        <f t="shared" si="219"/>
        <v/>
      </c>
      <c r="W198" s="144" t="str">
        <f t="shared" si="220"/>
        <v/>
      </c>
      <c r="X198" s="144" t="str">
        <f t="shared" si="221"/>
        <v/>
      </c>
      <c r="Y198" s="144" t="str">
        <f t="shared" si="222"/>
        <v/>
      </c>
      <c r="Z198" s="144" t="str">
        <f t="shared" si="223"/>
        <v/>
      </c>
      <c r="AA198" s="144" t="str">
        <f t="shared" si="224"/>
        <v/>
      </c>
      <c r="AB198" s="144" t="str">
        <f t="shared" si="225"/>
        <v/>
      </c>
      <c r="AC198" s="144" t="str">
        <f t="shared" si="226"/>
        <v/>
      </c>
      <c r="AD198" s="144" t="str">
        <f t="shared" si="227"/>
        <v/>
      </c>
      <c r="AE198" s="144" t="str">
        <f t="shared" si="228"/>
        <v/>
      </c>
      <c r="AF198" s="144" t="str">
        <f t="shared" si="229"/>
        <v/>
      </c>
      <c r="AG198" s="144" t="str">
        <f t="shared" si="230"/>
        <v/>
      </c>
      <c r="AH198" s="144" t="str">
        <f t="shared" si="231"/>
        <v/>
      </c>
      <c r="AI198" s="144" t="str">
        <f t="shared" si="232"/>
        <v/>
      </c>
      <c r="AJ198" s="144" t="str">
        <f t="shared" si="233"/>
        <v/>
      </c>
      <c r="AK198" s="145"/>
      <c r="AL198" s="141"/>
      <c r="AM198" s="143"/>
      <c r="AN198" s="143"/>
      <c r="AO198" s="143"/>
      <c r="AP198" s="143"/>
      <c r="AQ198" s="156"/>
      <c r="AR198" s="145"/>
      <c r="AS198" s="157"/>
      <c r="AT198" s="160"/>
      <c r="AU198" s="117" t="str">
        <f t="shared" si="234"/>
        <v/>
      </c>
      <c r="AV198" s="117" t="str">
        <f t="shared" si="235"/>
        <v/>
      </c>
      <c r="AW198" s="117" t="str">
        <f t="shared" si="236"/>
        <v/>
      </c>
      <c r="AX198" s="117" t="str">
        <f t="shared" si="237"/>
        <v/>
      </c>
      <c r="AY198" s="117" t="str">
        <f t="shared" si="238"/>
        <v/>
      </c>
      <c r="AZ198" s="117" t="str">
        <f t="shared" si="239"/>
        <v/>
      </c>
      <c r="BA198" s="117" t="str">
        <f t="shared" si="240"/>
        <v/>
      </c>
      <c r="BB198" s="117" t="str">
        <f t="shared" si="241"/>
        <v/>
      </c>
      <c r="BC198" s="117" t="str">
        <f t="shared" si="242"/>
        <v/>
      </c>
      <c r="BD198" s="117" t="str">
        <f t="shared" si="243"/>
        <v/>
      </c>
      <c r="BE198" s="117" t="str">
        <f t="shared" si="244"/>
        <v/>
      </c>
      <c r="BF198" s="117" t="str">
        <f t="shared" si="245"/>
        <v/>
      </c>
      <c r="BG198" s="117" t="str">
        <f t="shared" si="246"/>
        <v/>
      </c>
      <c r="BH198" s="117" t="str">
        <f t="shared" si="247"/>
        <v/>
      </c>
      <c r="BI198" s="116" t="str">
        <f t="shared" si="253"/>
        <v/>
      </c>
      <c r="BJ198" s="116" t="str">
        <f t="shared" si="254"/>
        <v/>
      </c>
      <c r="BK198" s="116" t="str">
        <f t="shared" si="250"/>
        <v/>
      </c>
      <c r="BL198" s="116" t="str">
        <f t="shared" si="251"/>
        <v/>
      </c>
      <c r="BM198" s="116"/>
      <c r="BN198" s="116"/>
      <c r="BO198" s="116"/>
      <c r="BP198" s="116"/>
    </row>
    <row r="199" spans="1:68" customFormat="1" ht="16.5">
      <c r="A199" s="151"/>
      <c r="B199" s="134"/>
      <c r="C199" s="152" t="str">
        <f>IF(B199&lt;&gt;"",VLOOKUP(B199,附表五!$B$2:$C$1024,2,0),"")</f>
        <v/>
      </c>
      <c r="D199" s="153"/>
      <c r="E199" s="134"/>
      <c r="F199" s="154" t="str">
        <f>IF(E199&lt;&gt;"",VLOOKUP(E199,附表六!$B$2:$C$325,2,0),"")</f>
        <v/>
      </c>
      <c r="G199" s="155"/>
      <c r="H199" s="134"/>
      <c r="I199" s="139" t="str">
        <f>IF(H199&lt;&gt;"",VLOOKUP(H199,附表七!$B:$C,2,0),"")</f>
        <v/>
      </c>
      <c r="J199" s="145"/>
      <c r="K199" s="141"/>
      <c r="L199" s="142" t="str">
        <f t="shared" si="252"/>
        <v/>
      </c>
      <c r="M199" s="142" t="str">
        <f t="shared" si="211"/>
        <v/>
      </c>
      <c r="N199" s="142" t="str">
        <f t="shared" si="212"/>
        <v/>
      </c>
      <c r="O199" s="142" t="str">
        <f t="shared" si="213"/>
        <v/>
      </c>
      <c r="P199" s="143"/>
      <c r="Q199" s="144" t="str">
        <f t="shared" si="214"/>
        <v/>
      </c>
      <c r="R199" s="144" t="str">
        <f t="shared" si="215"/>
        <v/>
      </c>
      <c r="S199" s="144" t="str">
        <f t="shared" si="216"/>
        <v/>
      </c>
      <c r="T199" s="144" t="str">
        <f t="shared" si="217"/>
        <v/>
      </c>
      <c r="U199" s="144" t="str">
        <f t="shared" si="218"/>
        <v/>
      </c>
      <c r="V199" s="144" t="str">
        <f t="shared" si="219"/>
        <v/>
      </c>
      <c r="W199" s="144" t="str">
        <f t="shared" si="220"/>
        <v/>
      </c>
      <c r="X199" s="144" t="str">
        <f t="shared" si="221"/>
        <v/>
      </c>
      <c r="Y199" s="144" t="str">
        <f t="shared" si="222"/>
        <v/>
      </c>
      <c r="Z199" s="144" t="str">
        <f t="shared" si="223"/>
        <v/>
      </c>
      <c r="AA199" s="144" t="str">
        <f t="shared" si="224"/>
        <v/>
      </c>
      <c r="AB199" s="144" t="str">
        <f t="shared" si="225"/>
        <v/>
      </c>
      <c r="AC199" s="144" t="str">
        <f t="shared" si="226"/>
        <v/>
      </c>
      <c r="AD199" s="144" t="str">
        <f t="shared" si="227"/>
        <v/>
      </c>
      <c r="AE199" s="144" t="str">
        <f t="shared" si="228"/>
        <v/>
      </c>
      <c r="AF199" s="144" t="str">
        <f t="shared" si="229"/>
        <v/>
      </c>
      <c r="AG199" s="144" t="str">
        <f t="shared" si="230"/>
        <v/>
      </c>
      <c r="AH199" s="144" t="str">
        <f t="shared" si="231"/>
        <v/>
      </c>
      <c r="AI199" s="144" t="str">
        <f t="shared" si="232"/>
        <v/>
      </c>
      <c r="AJ199" s="144" t="str">
        <f t="shared" si="233"/>
        <v/>
      </c>
      <c r="AK199" s="145"/>
      <c r="AL199" s="141"/>
      <c r="AM199" s="143"/>
      <c r="AN199" s="143"/>
      <c r="AO199" s="143"/>
      <c r="AP199" s="143"/>
      <c r="AQ199" s="156"/>
      <c r="AR199" s="145"/>
      <c r="AS199" s="157"/>
      <c r="AT199" s="160"/>
      <c r="AU199" s="117" t="str">
        <f t="shared" si="234"/>
        <v/>
      </c>
      <c r="AV199" s="117" t="str">
        <f t="shared" si="235"/>
        <v/>
      </c>
      <c r="AW199" s="117" t="str">
        <f t="shared" si="236"/>
        <v/>
      </c>
      <c r="AX199" s="117" t="str">
        <f t="shared" si="237"/>
        <v/>
      </c>
      <c r="AY199" s="117" t="str">
        <f t="shared" si="238"/>
        <v/>
      </c>
      <c r="AZ199" s="117" t="str">
        <f t="shared" si="239"/>
        <v/>
      </c>
      <c r="BA199" s="117" t="str">
        <f t="shared" si="240"/>
        <v/>
      </c>
      <c r="BB199" s="117" t="str">
        <f t="shared" si="241"/>
        <v/>
      </c>
      <c r="BC199" s="117" t="str">
        <f t="shared" si="242"/>
        <v/>
      </c>
      <c r="BD199" s="117" t="str">
        <f t="shared" si="243"/>
        <v/>
      </c>
      <c r="BE199" s="117" t="str">
        <f t="shared" si="244"/>
        <v/>
      </c>
      <c r="BF199" s="117" t="str">
        <f t="shared" si="245"/>
        <v/>
      </c>
      <c r="BG199" s="117" t="str">
        <f t="shared" si="246"/>
        <v/>
      </c>
      <c r="BH199" s="117" t="str">
        <f t="shared" si="247"/>
        <v/>
      </c>
      <c r="BI199" s="116" t="str">
        <f t="shared" si="253"/>
        <v/>
      </c>
      <c r="BJ199" s="116" t="str">
        <f t="shared" si="254"/>
        <v/>
      </c>
      <c r="BK199" s="116" t="str">
        <f t="shared" si="250"/>
        <v/>
      </c>
      <c r="BL199" s="116" t="str">
        <f t="shared" si="251"/>
        <v/>
      </c>
      <c r="BM199" s="116"/>
      <c r="BN199" s="116"/>
      <c r="BO199" s="116"/>
      <c r="BP199" s="116"/>
    </row>
    <row r="200" spans="1:68" customFormat="1" ht="17.25" thickBot="1">
      <c r="A200" s="161"/>
      <c r="B200" s="162"/>
      <c r="C200" s="163" t="str">
        <f>IF(B200&lt;&gt;"",VLOOKUP(B200,附表五!$B$2:$C$1024,2,0),"")</f>
        <v/>
      </c>
      <c r="D200" s="164"/>
      <c r="E200" s="162"/>
      <c r="F200" s="165" t="str">
        <f>IF(E200&lt;&gt;"",VLOOKUP(E200,附表六!$B$2:$C$325,2,0),"")</f>
        <v/>
      </c>
      <c r="G200" s="166"/>
      <c r="H200" s="162"/>
      <c r="I200" s="139" t="str">
        <f>IF(H200&lt;&gt;"",VLOOKUP(H200,附表七!$B:$C,2,0),"")</f>
        <v/>
      </c>
      <c r="J200" s="167"/>
      <c r="K200" s="168"/>
      <c r="L200" s="169" t="str">
        <f t="shared" si="252"/>
        <v/>
      </c>
      <c r="M200" s="169" t="str">
        <f t="shared" si="211"/>
        <v/>
      </c>
      <c r="N200" s="169" t="str">
        <f t="shared" si="212"/>
        <v/>
      </c>
      <c r="O200" s="169" t="str">
        <f t="shared" si="213"/>
        <v/>
      </c>
      <c r="P200" s="170"/>
      <c r="Q200" s="169" t="str">
        <f t="shared" si="214"/>
        <v/>
      </c>
      <c r="R200" s="169" t="str">
        <f t="shared" si="215"/>
        <v/>
      </c>
      <c r="S200" s="169" t="str">
        <f t="shared" si="216"/>
        <v/>
      </c>
      <c r="T200" s="169" t="str">
        <f t="shared" si="217"/>
        <v/>
      </c>
      <c r="U200" s="169" t="str">
        <f t="shared" si="218"/>
        <v/>
      </c>
      <c r="V200" s="169" t="str">
        <f t="shared" si="219"/>
        <v/>
      </c>
      <c r="W200" s="169" t="str">
        <f t="shared" si="220"/>
        <v/>
      </c>
      <c r="X200" s="169" t="str">
        <f t="shared" si="221"/>
        <v/>
      </c>
      <c r="Y200" s="169" t="str">
        <f t="shared" si="222"/>
        <v/>
      </c>
      <c r="Z200" s="169" t="str">
        <f t="shared" si="223"/>
        <v/>
      </c>
      <c r="AA200" s="169" t="str">
        <f t="shared" si="224"/>
        <v/>
      </c>
      <c r="AB200" s="169" t="str">
        <f t="shared" si="225"/>
        <v/>
      </c>
      <c r="AC200" s="169" t="str">
        <f t="shared" si="226"/>
        <v/>
      </c>
      <c r="AD200" s="169" t="str">
        <f t="shared" si="227"/>
        <v/>
      </c>
      <c r="AE200" s="169" t="str">
        <f t="shared" si="228"/>
        <v/>
      </c>
      <c r="AF200" s="169" t="str">
        <f t="shared" si="229"/>
        <v/>
      </c>
      <c r="AG200" s="169" t="str">
        <f t="shared" si="230"/>
        <v/>
      </c>
      <c r="AH200" s="169" t="str">
        <f t="shared" si="231"/>
        <v/>
      </c>
      <c r="AI200" s="169" t="str">
        <f t="shared" si="232"/>
        <v/>
      </c>
      <c r="AJ200" s="169" t="str">
        <f t="shared" si="233"/>
        <v/>
      </c>
      <c r="AK200" s="167"/>
      <c r="AL200" s="168"/>
      <c r="AM200" s="170"/>
      <c r="AN200" s="170"/>
      <c r="AO200" s="170"/>
      <c r="AP200" s="170"/>
      <c r="AQ200" s="171"/>
      <c r="AR200" s="167"/>
      <c r="AS200" s="172"/>
      <c r="AT200" s="173"/>
      <c r="AU200" s="117" t="str">
        <f t="shared" si="234"/>
        <v/>
      </c>
      <c r="AV200" s="117" t="str">
        <f t="shared" si="235"/>
        <v/>
      </c>
      <c r="AW200" s="117" t="str">
        <f t="shared" si="236"/>
        <v/>
      </c>
      <c r="AX200" s="117" t="str">
        <f t="shared" si="237"/>
        <v/>
      </c>
      <c r="AY200" s="117" t="str">
        <f t="shared" si="238"/>
        <v/>
      </c>
      <c r="AZ200" s="117" t="str">
        <f t="shared" si="239"/>
        <v/>
      </c>
      <c r="BA200" s="117" t="str">
        <f t="shared" si="240"/>
        <v/>
      </c>
      <c r="BB200" s="117" t="str">
        <f t="shared" si="241"/>
        <v/>
      </c>
      <c r="BC200" s="117" t="str">
        <f t="shared" si="242"/>
        <v/>
      </c>
      <c r="BD200" s="117" t="str">
        <f t="shared" si="243"/>
        <v/>
      </c>
      <c r="BE200" s="117" t="str">
        <f t="shared" si="244"/>
        <v/>
      </c>
      <c r="BF200" s="117" t="str">
        <f t="shared" si="245"/>
        <v/>
      </c>
      <c r="BG200" s="117" t="str">
        <f t="shared" si="246"/>
        <v/>
      </c>
      <c r="BH200" s="117" t="str">
        <f t="shared" si="247"/>
        <v/>
      </c>
      <c r="BI200" s="116" t="str">
        <f t="shared" si="253"/>
        <v/>
      </c>
      <c r="BJ200" s="116" t="str">
        <f t="shared" si="254"/>
        <v/>
      </c>
      <c r="BK200" s="116" t="str">
        <f t="shared" si="250"/>
        <v/>
      </c>
      <c r="BL200" s="116" t="str">
        <f t="shared" si="251"/>
        <v/>
      </c>
      <c r="BM200" s="116"/>
      <c r="BN200" s="116"/>
      <c r="BO200" s="116"/>
      <c r="BP200" s="116"/>
    </row>
    <row r="201" spans="1:68" customFormat="1" ht="17.25" thickTop="1">
      <c r="A201" s="89" t="s">
        <v>148</v>
      </c>
      <c r="B201" s="68"/>
      <c r="C201" s="68"/>
      <c r="D201" s="68"/>
      <c r="E201" s="68"/>
      <c r="F201" s="68"/>
      <c r="G201" s="68"/>
      <c r="H201" s="68"/>
      <c r="I201" s="68"/>
      <c r="J201" s="68"/>
      <c r="K201" s="116"/>
      <c r="L201" s="116"/>
      <c r="M201" s="116"/>
      <c r="N201" s="116"/>
      <c r="O201" s="116"/>
      <c r="P201" s="68"/>
      <c r="Q201" s="68"/>
      <c r="R201" s="68"/>
      <c r="S201" s="68"/>
      <c r="T201" s="68"/>
      <c r="U201" s="68"/>
      <c r="V201" s="68"/>
      <c r="W201" s="68"/>
      <c r="X201" s="68"/>
      <c r="Y201" s="68"/>
      <c r="Z201" s="68"/>
      <c r="AA201" s="68"/>
      <c r="AB201" s="68"/>
      <c r="AC201" s="68"/>
      <c r="AD201" s="68"/>
      <c r="AE201" s="68"/>
      <c r="AF201" s="68"/>
      <c r="AG201" s="68"/>
      <c r="AH201" s="68"/>
      <c r="AI201" s="68"/>
      <c r="AJ201" s="68"/>
      <c r="AK201" s="68"/>
      <c r="AL201" s="116"/>
      <c r="AM201" s="116"/>
      <c r="AN201" s="116"/>
      <c r="AO201" s="116"/>
      <c r="AP201" s="116"/>
      <c r="AQ201" s="116"/>
      <c r="AR201" s="116"/>
      <c r="AS201" s="116"/>
      <c r="AT201" s="116"/>
      <c r="AU201" s="117"/>
      <c r="AV201" s="68"/>
      <c r="AW201" s="68"/>
      <c r="AX201" s="68"/>
      <c r="AY201" s="116"/>
      <c r="AZ201" s="116"/>
      <c r="BA201" s="116"/>
      <c r="BB201" s="116"/>
      <c r="BC201" s="116"/>
      <c r="BD201" s="116"/>
      <c r="BE201" s="116"/>
      <c r="BF201" s="116"/>
      <c r="BG201" s="116"/>
      <c r="BH201" s="116"/>
      <c r="BI201" s="116"/>
      <c r="BJ201" s="116"/>
      <c r="BK201" s="116"/>
      <c r="BL201" s="116"/>
      <c r="BM201" s="116"/>
      <c r="BN201" s="116"/>
      <c r="BO201" s="116"/>
      <c r="BP201" s="116"/>
    </row>
    <row r="202" spans="1:68" customFormat="1" ht="16.5">
      <c r="A202" s="45" t="s">
        <v>149</v>
      </c>
      <c r="B202" s="174" t="s">
        <v>327</v>
      </c>
      <c r="C202" s="68"/>
      <c r="D202" s="68"/>
      <c r="E202" s="68"/>
      <c r="F202" s="68"/>
      <c r="G202" s="68"/>
      <c r="H202" s="68"/>
      <c r="I202" s="68"/>
      <c r="J202" s="68"/>
      <c r="K202" s="116"/>
      <c r="L202" s="116"/>
      <c r="M202" s="116"/>
      <c r="N202" s="116"/>
      <c r="O202" s="116"/>
      <c r="P202" s="68"/>
      <c r="Q202" s="68"/>
      <c r="R202" s="68"/>
      <c r="S202" s="68"/>
      <c r="T202" s="68"/>
      <c r="U202" s="68"/>
      <c r="V202" s="68"/>
      <c r="W202" s="68"/>
      <c r="X202" s="68"/>
      <c r="Y202" s="68"/>
      <c r="Z202" s="68"/>
      <c r="AA202" s="68"/>
      <c r="AB202" s="68"/>
      <c r="AC202" s="68"/>
      <c r="AD202" s="68"/>
      <c r="AE202" s="68"/>
      <c r="AF202" s="68"/>
      <c r="AG202" s="68"/>
      <c r="AH202" s="68"/>
      <c r="AI202" s="68"/>
      <c r="AJ202" s="68"/>
      <c r="AK202" s="68"/>
      <c r="AL202" s="116"/>
      <c r="AM202" s="116"/>
      <c r="AN202" s="116"/>
      <c r="AO202" s="116"/>
      <c r="AP202" s="116"/>
      <c r="AQ202" s="116"/>
      <c r="AR202" s="116"/>
      <c r="AS202" s="116"/>
      <c r="AT202" s="116"/>
      <c r="AU202" s="117"/>
      <c r="AV202" s="68"/>
      <c r="AW202" s="68"/>
      <c r="AX202" s="68"/>
      <c r="AY202" s="116"/>
      <c r="AZ202" s="116"/>
      <c r="BA202" s="116"/>
      <c r="BB202" s="116"/>
      <c r="BC202" s="116"/>
      <c r="BD202" s="116"/>
      <c r="BE202" s="116"/>
      <c r="BF202" s="116"/>
      <c r="BG202" s="116"/>
      <c r="BH202" s="116"/>
      <c r="BI202" s="116"/>
      <c r="BJ202" s="116"/>
      <c r="BK202" s="116"/>
      <c r="BL202" s="116"/>
      <c r="BM202" s="116"/>
      <c r="BN202" s="116"/>
      <c r="BO202" s="116"/>
      <c r="BP202" s="116"/>
    </row>
    <row r="203" spans="1:68" customFormat="1" ht="16.5">
      <c r="A203" s="45" t="s">
        <v>151</v>
      </c>
      <c r="B203" s="174" t="s">
        <v>152</v>
      </c>
      <c r="C203" s="68"/>
      <c r="D203" s="68"/>
      <c r="E203" s="68"/>
      <c r="F203" s="68"/>
      <c r="G203" s="68"/>
      <c r="H203" s="68"/>
      <c r="I203" s="68"/>
      <c r="J203" s="68"/>
      <c r="K203" s="116"/>
      <c r="L203" s="116"/>
      <c r="M203" s="116"/>
      <c r="N203" s="116"/>
      <c r="O203" s="116"/>
      <c r="P203" s="68"/>
      <c r="Q203" s="68"/>
      <c r="R203" s="68"/>
      <c r="S203" s="68"/>
      <c r="T203" s="68"/>
      <c r="U203" s="68"/>
      <c r="V203" s="68"/>
      <c r="W203" s="68"/>
      <c r="X203" s="68"/>
      <c r="Y203" s="68"/>
      <c r="Z203" s="68"/>
      <c r="AA203" s="68"/>
      <c r="AB203" s="68"/>
      <c r="AC203" s="68"/>
      <c r="AD203" s="68"/>
      <c r="AE203" s="68"/>
      <c r="AF203" s="68"/>
      <c r="AG203" s="68"/>
      <c r="AH203" s="68"/>
      <c r="AI203" s="68"/>
      <c r="AJ203" s="68"/>
      <c r="AK203" s="68"/>
      <c r="AL203" s="116"/>
      <c r="AM203" s="116"/>
      <c r="AN203" s="116"/>
      <c r="AO203" s="116"/>
      <c r="AP203" s="116"/>
      <c r="AQ203" s="116"/>
      <c r="AR203" s="116"/>
      <c r="AS203" s="116"/>
      <c r="AT203" s="116"/>
      <c r="AU203" s="117"/>
      <c r="AV203" s="68"/>
      <c r="AW203" s="68"/>
      <c r="AX203" s="68"/>
      <c r="AY203" s="116"/>
      <c r="AZ203" s="116"/>
      <c r="BA203" s="116"/>
      <c r="BB203" s="116"/>
      <c r="BC203" s="116"/>
      <c r="BD203" s="116"/>
      <c r="BE203" s="116"/>
      <c r="BF203" s="116"/>
      <c r="BG203" s="116"/>
      <c r="BH203" s="116"/>
      <c r="BI203" s="116"/>
      <c r="BJ203" s="116"/>
      <c r="BK203" s="116"/>
      <c r="BL203" s="116"/>
      <c r="BM203" s="116"/>
      <c r="BN203" s="116"/>
      <c r="BO203" s="116"/>
      <c r="BP203" s="116"/>
    </row>
    <row r="204" spans="1:68" customFormat="1" ht="16.5">
      <c r="A204" s="45" t="s">
        <v>153</v>
      </c>
      <c r="B204" s="174" t="s">
        <v>328</v>
      </c>
      <c r="C204" s="68"/>
      <c r="D204" s="68"/>
      <c r="E204" s="68"/>
      <c r="F204" s="68"/>
      <c r="G204" s="68"/>
      <c r="H204" s="68"/>
      <c r="I204" s="68"/>
      <c r="J204" s="68"/>
      <c r="K204" s="116"/>
      <c r="L204" s="116"/>
      <c r="M204" s="116"/>
      <c r="N204" s="116"/>
      <c r="O204" s="116"/>
      <c r="P204" s="68"/>
      <c r="Q204" s="68"/>
      <c r="R204" s="68"/>
      <c r="S204" s="68"/>
      <c r="T204" s="68"/>
      <c r="U204" s="68"/>
      <c r="V204" s="68"/>
      <c r="W204" s="68"/>
      <c r="X204" s="68"/>
      <c r="Y204" s="68"/>
      <c r="Z204" s="68"/>
      <c r="AA204" s="68"/>
      <c r="AB204" s="68"/>
      <c r="AC204" s="68"/>
      <c r="AD204" s="68"/>
      <c r="AE204" s="68"/>
      <c r="AF204" s="68"/>
      <c r="AG204" s="68"/>
      <c r="AH204" s="68"/>
      <c r="AI204" s="68"/>
      <c r="AJ204" s="68"/>
      <c r="AK204" s="68"/>
      <c r="AL204" s="116"/>
      <c r="AM204" s="116"/>
      <c r="AN204" s="116"/>
      <c r="AO204" s="116"/>
      <c r="AP204" s="116"/>
      <c r="AQ204" s="116"/>
      <c r="AR204" s="116"/>
      <c r="AS204" s="116"/>
      <c r="AT204" s="116"/>
      <c r="AU204" s="117"/>
      <c r="AV204" s="68"/>
      <c r="AW204" s="68"/>
      <c r="AX204" s="68"/>
      <c r="AY204" s="116"/>
      <c r="AZ204" s="116"/>
      <c r="BA204" s="116"/>
      <c r="BB204" s="116"/>
      <c r="BC204" s="116"/>
      <c r="BD204" s="116"/>
      <c r="BE204" s="116"/>
      <c r="BF204" s="116"/>
      <c r="BG204" s="116"/>
      <c r="BH204" s="116"/>
      <c r="BI204" s="116"/>
      <c r="BJ204" s="116"/>
      <c r="BK204" s="116"/>
      <c r="BL204" s="116"/>
      <c r="BM204" s="116"/>
      <c r="BN204" s="116"/>
      <c r="BO204" s="116"/>
      <c r="BP204" s="116"/>
    </row>
    <row r="205" spans="1:68" customFormat="1" ht="16.5">
      <c r="A205" s="45" t="s">
        <v>329</v>
      </c>
      <c r="B205" s="174" t="s">
        <v>330</v>
      </c>
      <c r="C205" s="68"/>
      <c r="D205" s="68"/>
      <c r="E205" s="68"/>
      <c r="F205" s="68"/>
      <c r="G205" s="68"/>
      <c r="H205" s="68"/>
      <c r="I205" s="68"/>
      <c r="J205" s="68"/>
      <c r="K205" s="116"/>
      <c r="L205" s="116"/>
      <c r="M205" s="116"/>
      <c r="N205" s="116"/>
      <c r="O205" s="116"/>
      <c r="P205" s="68"/>
      <c r="Q205" s="68"/>
      <c r="R205" s="68"/>
      <c r="S205" s="68"/>
      <c r="T205" s="68"/>
      <c r="U205" s="68"/>
      <c r="V205" s="68"/>
      <c r="W205" s="68"/>
      <c r="X205" s="68"/>
      <c r="Y205" s="68"/>
      <c r="Z205" s="68"/>
      <c r="AA205" s="68"/>
      <c r="AB205" s="68"/>
      <c r="AC205" s="68"/>
      <c r="AD205" s="68"/>
      <c r="AE205" s="68"/>
      <c r="AF205" s="68"/>
      <c r="AG205" s="68"/>
      <c r="AH205" s="68"/>
      <c r="AI205" s="68"/>
      <c r="AJ205" s="68"/>
      <c r="AK205" s="68"/>
      <c r="AL205" s="116"/>
      <c r="AM205" s="116"/>
      <c r="AN205" s="116"/>
      <c r="AO205" s="116"/>
      <c r="AP205" s="116"/>
      <c r="AQ205" s="116"/>
      <c r="AR205" s="116"/>
      <c r="AS205" s="116"/>
      <c r="AT205" s="116"/>
      <c r="AU205" s="117"/>
      <c r="AV205" s="68"/>
      <c r="AW205" s="68"/>
      <c r="AX205" s="68"/>
      <c r="AY205" s="116"/>
      <c r="AZ205" s="116"/>
      <c r="BA205" s="116"/>
      <c r="BB205" s="116"/>
      <c r="BC205" s="116"/>
      <c r="BD205" s="116"/>
      <c r="BE205" s="116"/>
      <c r="BF205" s="116"/>
      <c r="BG205" s="116"/>
      <c r="BH205" s="116"/>
      <c r="BI205" s="116"/>
      <c r="BJ205" s="116"/>
      <c r="BK205" s="116"/>
      <c r="BL205" s="116"/>
      <c r="BM205" s="116"/>
      <c r="BN205" s="116"/>
      <c r="BO205" s="116"/>
      <c r="BP205" s="116"/>
    </row>
    <row r="206" spans="1:68" customFormat="1" ht="16.5">
      <c r="A206" s="45" t="s">
        <v>331</v>
      </c>
      <c r="B206" s="174" t="s">
        <v>332</v>
      </c>
      <c r="C206" s="68"/>
      <c r="D206" s="68"/>
      <c r="E206" s="68"/>
      <c r="F206" s="68"/>
      <c r="G206" s="68"/>
      <c r="H206" s="68"/>
      <c r="I206" s="68"/>
      <c r="J206" s="68"/>
      <c r="K206" s="116"/>
      <c r="L206" s="116"/>
      <c r="M206" s="116"/>
      <c r="N206" s="116"/>
      <c r="O206" s="116"/>
      <c r="P206" s="68"/>
      <c r="Q206" s="68"/>
      <c r="R206" s="68"/>
      <c r="S206" s="68"/>
      <c r="T206" s="68"/>
      <c r="U206" s="68"/>
      <c r="V206" s="68"/>
      <c r="W206" s="68"/>
      <c r="X206" s="68"/>
      <c r="Y206" s="68"/>
      <c r="Z206" s="68"/>
      <c r="AA206" s="68"/>
      <c r="AB206" s="68"/>
      <c r="AC206" s="68"/>
      <c r="AD206" s="68"/>
      <c r="AE206" s="68"/>
      <c r="AF206" s="68"/>
      <c r="AG206" s="68"/>
      <c r="AH206" s="68"/>
      <c r="AI206" s="68"/>
      <c r="AJ206" s="68"/>
      <c r="AK206" s="68"/>
      <c r="AL206" s="116"/>
      <c r="AM206" s="116"/>
      <c r="AN206" s="116"/>
      <c r="AO206" s="116"/>
      <c r="AP206" s="116"/>
      <c r="AQ206" s="116"/>
      <c r="AR206" s="116"/>
      <c r="AS206" s="116"/>
      <c r="AT206" s="116"/>
      <c r="AU206" s="117"/>
      <c r="AV206" s="68"/>
      <c r="AW206" s="68"/>
      <c r="AX206" s="68"/>
      <c r="AY206" s="116"/>
      <c r="AZ206" s="116"/>
      <c r="BA206" s="116"/>
      <c r="BB206" s="116"/>
      <c r="BC206" s="116"/>
      <c r="BD206" s="116"/>
      <c r="BE206" s="116"/>
      <c r="BF206" s="116"/>
      <c r="BG206" s="116"/>
      <c r="BH206" s="116"/>
      <c r="BI206" s="116"/>
      <c r="BJ206" s="116"/>
      <c r="BK206" s="116"/>
      <c r="BL206" s="116"/>
      <c r="BM206" s="116"/>
      <c r="BN206" s="116"/>
      <c r="BO206" s="116"/>
      <c r="BP206" s="116"/>
    </row>
    <row r="207" spans="1:68" customFormat="1" ht="16.5">
      <c r="A207" s="45" t="s">
        <v>333</v>
      </c>
      <c r="B207" s="174" t="s">
        <v>334</v>
      </c>
      <c r="C207" s="68"/>
      <c r="D207" s="68"/>
      <c r="E207" s="68"/>
      <c r="F207" s="68"/>
      <c r="G207" s="68"/>
      <c r="H207" s="68"/>
      <c r="I207" s="68"/>
      <c r="J207" s="68"/>
      <c r="K207" s="116"/>
      <c r="L207" s="116"/>
      <c r="M207" s="116"/>
      <c r="N207" s="116"/>
      <c r="O207" s="116"/>
      <c r="P207" s="68"/>
      <c r="Q207" s="68"/>
      <c r="R207" s="68"/>
      <c r="S207" s="68"/>
      <c r="T207" s="68"/>
      <c r="U207" s="68"/>
      <c r="V207" s="68"/>
      <c r="W207" s="68"/>
      <c r="X207" s="68"/>
      <c r="Y207" s="68"/>
      <c r="Z207" s="68"/>
      <c r="AA207" s="68"/>
      <c r="AB207" s="68"/>
      <c r="AC207" s="68"/>
      <c r="AD207" s="68"/>
      <c r="AE207" s="68"/>
      <c r="AF207" s="68"/>
      <c r="AG207" s="68"/>
      <c r="AH207" s="68"/>
      <c r="AI207" s="68"/>
      <c r="AJ207" s="68"/>
      <c r="AK207" s="68"/>
      <c r="AL207" s="116"/>
      <c r="AM207" s="116"/>
      <c r="AN207" s="116"/>
      <c r="AO207" s="116"/>
      <c r="AP207" s="116"/>
      <c r="AQ207" s="116"/>
      <c r="AR207" s="116"/>
      <c r="AS207" s="116"/>
      <c r="AT207" s="116"/>
      <c r="AU207" s="117"/>
      <c r="AV207" s="68"/>
      <c r="AW207" s="68"/>
      <c r="AX207" s="68"/>
      <c r="AY207" s="116"/>
      <c r="AZ207" s="116"/>
      <c r="BA207" s="116"/>
      <c r="BB207" s="116"/>
      <c r="BC207" s="116"/>
      <c r="BD207" s="116"/>
      <c r="BE207" s="116"/>
      <c r="BF207" s="116"/>
      <c r="BG207" s="116"/>
      <c r="BH207" s="116"/>
      <c r="BI207" s="116"/>
      <c r="BJ207" s="116"/>
      <c r="BK207" s="116"/>
      <c r="BL207" s="116"/>
      <c r="BM207" s="116"/>
      <c r="BN207" s="116"/>
      <c r="BO207" s="116"/>
      <c r="BP207" s="116"/>
    </row>
    <row r="208" spans="1:68" customFormat="1" ht="16.5">
      <c r="A208" s="45" t="s">
        <v>335</v>
      </c>
      <c r="B208" s="174" t="s">
        <v>336</v>
      </c>
      <c r="C208" s="68"/>
      <c r="D208" s="68"/>
      <c r="E208" s="68"/>
      <c r="F208" s="68"/>
      <c r="G208" s="68"/>
      <c r="H208" s="68"/>
      <c r="I208" s="68"/>
      <c r="J208" s="68"/>
      <c r="K208" s="116"/>
      <c r="L208" s="116"/>
      <c r="M208" s="116"/>
      <c r="N208" s="116"/>
      <c r="O208" s="116"/>
      <c r="P208" s="68"/>
      <c r="Q208" s="68"/>
      <c r="R208" s="68"/>
      <c r="S208" s="68"/>
      <c r="T208" s="68"/>
      <c r="U208" s="68"/>
      <c r="V208" s="68"/>
      <c r="W208" s="68"/>
      <c r="X208" s="68"/>
      <c r="Y208" s="68"/>
      <c r="Z208" s="68"/>
      <c r="AA208" s="68"/>
      <c r="AB208" s="68"/>
      <c r="AC208" s="68"/>
      <c r="AD208" s="68"/>
      <c r="AE208" s="68"/>
      <c r="AF208" s="68"/>
      <c r="AG208" s="68"/>
      <c r="AH208" s="68"/>
      <c r="AI208" s="68"/>
      <c r="AJ208" s="68"/>
      <c r="AK208" s="68"/>
      <c r="AL208" s="116"/>
      <c r="AM208" s="116"/>
      <c r="AN208" s="116"/>
      <c r="AO208" s="116"/>
      <c r="AP208" s="116"/>
      <c r="AQ208" s="116"/>
      <c r="AR208" s="116"/>
      <c r="AS208" s="116"/>
      <c r="AT208" s="116"/>
      <c r="AU208" s="117"/>
      <c r="AV208" s="68"/>
      <c r="AW208" s="68"/>
      <c r="AX208" s="68"/>
      <c r="AY208" s="116"/>
      <c r="AZ208" s="116"/>
      <c r="BA208" s="116"/>
      <c r="BB208" s="116"/>
      <c r="BC208" s="116"/>
      <c r="BD208" s="116"/>
      <c r="BE208" s="116"/>
      <c r="BF208" s="116"/>
      <c r="BG208" s="116"/>
      <c r="BH208" s="116"/>
      <c r="BI208" s="116"/>
      <c r="BJ208" s="116"/>
      <c r="BK208" s="116"/>
      <c r="BL208" s="116"/>
      <c r="BM208" s="116"/>
      <c r="BN208" s="116"/>
      <c r="BO208" s="116"/>
      <c r="BP208" s="116"/>
    </row>
    <row r="209" spans="1:68" customFormat="1" ht="16.5">
      <c r="A209" s="45" t="s">
        <v>337</v>
      </c>
      <c r="B209" s="174" t="s">
        <v>338</v>
      </c>
      <c r="C209" s="68"/>
      <c r="D209" s="68"/>
      <c r="E209" s="68"/>
      <c r="F209" s="68"/>
      <c r="G209" s="68"/>
      <c r="H209" s="68"/>
      <c r="I209" s="68"/>
      <c r="J209" s="68"/>
      <c r="K209" s="116"/>
      <c r="L209" s="116"/>
      <c r="M209" s="116"/>
      <c r="N209" s="116"/>
      <c r="O209" s="116"/>
      <c r="P209" s="68"/>
      <c r="Q209" s="68"/>
      <c r="R209" s="68"/>
      <c r="S209" s="68"/>
      <c r="T209" s="68"/>
      <c r="U209" s="68"/>
      <c r="V209" s="68"/>
      <c r="W209" s="68"/>
      <c r="X209" s="68"/>
      <c r="Y209" s="68"/>
      <c r="Z209" s="68"/>
      <c r="AA209" s="68"/>
      <c r="AB209" s="68"/>
      <c r="AC209" s="68"/>
      <c r="AD209" s="68"/>
      <c r="AE209" s="68"/>
      <c r="AF209" s="68"/>
      <c r="AG209" s="68"/>
      <c r="AH209" s="68"/>
      <c r="AI209" s="68"/>
      <c r="AJ209" s="68"/>
      <c r="AK209" s="68"/>
      <c r="AL209" s="116"/>
      <c r="AM209" s="116"/>
      <c r="AN209" s="116"/>
      <c r="AO209" s="116"/>
      <c r="AP209" s="116"/>
      <c r="AQ209" s="116"/>
      <c r="AR209" s="116"/>
      <c r="AS209" s="116"/>
      <c r="AT209" s="116"/>
      <c r="AU209" s="117"/>
      <c r="AV209" s="68"/>
      <c r="AW209" s="68"/>
      <c r="AX209" s="68"/>
      <c r="AY209" s="116"/>
      <c r="AZ209" s="116"/>
      <c r="BA209" s="116"/>
      <c r="BB209" s="116"/>
      <c r="BC209" s="116"/>
      <c r="BD209" s="116"/>
      <c r="BE209" s="116"/>
      <c r="BF209" s="116"/>
      <c r="BG209" s="116"/>
      <c r="BH209" s="116"/>
      <c r="BI209" s="116"/>
      <c r="BJ209" s="116"/>
      <c r="BK209" s="116"/>
      <c r="BL209" s="116"/>
      <c r="BM209" s="116"/>
      <c r="BN209" s="116"/>
      <c r="BO209" s="116"/>
      <c r="BP209" s="116"/>
    </row>
    <row r="210" spans="1:68" customFormat="1" ht="16.5">
      <c r="A210" s="45" t="s">
        <v>339</v>
      </c>
      <c r="B210" s="175" t="s">
        <v>340</v>
      </c>
      <c r="C210" s="68"/>
      <c r="D210" s="68"/>
      <c r="E210" s="68"/>
      <c r="F210" s="68"/>
      <c r="G210" s="68"/>
      <c r="H210" s="68"/>
      <c r="I210" s="68"/>
      <c r="J210" s="68"/>
      <c r="K210" s="116"/>
      <c r="L210" s="116"/>
      <c r="M210" s="116"/>
      <c r="N210" s="116"/>
      <c r="O210" s="116"/>
      <c r="P210" s="68"/>
      <c r="Q210" s="68"/>
      <c r="R210" s="68"/>
      <c r="S210" s="68"/>
      <c r="T210" s="68"/>
      <c r="U210" s="68"/>
      <c r="V210" s="68"/>
      <c r="W210" s="68"/>
      <c r="X210" s="68"/>
      <c r="Y210" s="68"/>
      <c r="Z210" s="68"/>
      <c r="AA210" s="68"/>
      <c r="AB210" s="68"/>
      <c r="AC210" s="68"/>
      <c r="AD210" s="68"/>
      <c r="AE210" s="68"/>
      <c r="AF210" s="68"/>
      <c r="AG210" s="68"/>
      <c r="AH210" s="68"/>
      <c r="AI210" s="68"/>
      <c r="AJ210" s="68"/>
      <c r="AK210" s="68"/>
      <c r="AL210" s="116"/>
      <c r="AM210" s="116"/>
      <c r="AN210" s="116"/>
      <c r="AO210" s="116"/>
      <c r="AP210" s="116"/>
      <c r="AQ210" s="116"/>
      <c r="AR210" s="116"/>
      <c r="AS210" s="116"/>
      <c r="AT210" s="116"/>
      <c r="AU210" s="117"/>
      <c r="AV210" s="68"/>
      <c r="AW210" s="68"/>
      <c r="AX210" s="68"/>
      <c r="AY210" s="116"/>
      <c r="AZ210" s="116"/>
      <c r="BA210" s="116"/>
      <c r="BB210" s="116"/>
      <c r="BC210" s="116"/>
      <c r="BD210" s="116"/>
      <c r="BE210" s="116"/>
      <c r="BF210" s="116"/>
      <c r="BG210" s="116"/>
      <c r="BH210" s="116"/>
      <c r="BI210" s="116"/>
      <c r="BJ210" s="116"/>
      <c r="BK210" s="116"/>
      <c r="BL210" s="116"/>
      <c r="BM210" s="116"/>
      <c r="BN210" s="116"/>
      <c r="BO210" s="116"/>
      <c r="BP210" s="116"/>
    </row>
    <row r="211" spans="1:68" s="91" customFormat="1">
      <c r="A211" s="184" t="s">
        <v>341</v>
      </c>
      <c r="B211" s="174" t="s">
        <v>342</v>
      </c>
      <c r="C211" s="176"/>
      <c r="D211" s="176"/>
      <c r="E211" s="68"/>
      <c r="F211" s="176"/>
      <c r="G211" s="176"/>
      <c r="H211" s="68"/>
      <c r="I211" s="176"/>
      <c r="J211" s="176"/>
      <c r="P211" s="68"/>
      <c r="Q211" s="68"/>
      <c r="R211" s="68"/>
      <c r="S211" s="68"/>
      <c r="T211" s="68"/>
      <c r="U211" s="68"/>
      <c r="V211" s="68"/>
      <c r="W211" s="68"/>
      <c r="X211" s="68"/>
      <c r="Y211" s="68"/>
      <c r="Z211" s="68"/>
      <c r="AA211" s="68"/>
      <c r="AB211" s="68"/>
      <c r="AC211" s="68"/>
      <c r="AD211" s="68"/>
      <c r="AE211" s="68"/>
      <c r="AF211" s="68"/>
      <c r="AG211" s="68"/>
      <c r="AH211" s="68"/>
      <c r="AI211" s="68"/>
      <c r="AJ211" s="68"/>
      <c r="AK211" s="68"/>
      <c r="AU211" s="177"/>
      <c r="AV211" s="176"/>
      <c r="AW211" s="176"/>
      <c r="AX211" s="176"/>
      <c r="BM211" s="116"/>
      <c r="BN211" s="116"/>
      <c r="BO211" s="116"/>
      <c r="BP211" s="116"/>
    </row>
    <row r="212" spans="1:68" customFormat="1" ht="16.5">
      <c r="A212" s="184"/>
      <c r="B212" s="174" t="s">
        <v>343</v>
      </c>
      <c r="C212" s="68"/>
      <c r="D212" s="68"/>
      <c r="E212" s="68"/>
      <c r="F212" s="68"/>
      <c r="G212" s="68"/>
      <c r="H212" s="68"/>
      <c r="I212" s="68"/>
      <c r="J212" s="68"/>
      <c r="K212" s="116"/>
      <c r="L212" s="116"/>
      <c r="M212" s="116"/>
      <c r="N212" s="116"/>
      <c r="O212" s="116"/>
      <c r="P212" s="68"/>
      <c r="Q212" s="68"/>
      <c r="R212" s="68"/>
      <c r="S212" s="68"/>
      <c r="T212" s="68"/>
      <c r="U212" s="68"/>
      <c r="V212" s="68"/>
      <c r="W212" s="68"/>
      <c r="X212" s="68"/>
      <c r="Y212" s="68"/>
      <c r="Z212" s="68"/>
      <c r="AA212" s="68"/>
      <c r="AB212" s="68"/>
      <c r="AC212" s="68"/>
      <c r="AD212" s="68"/>
      <c r="AE212" s="68"/>
      <c r="AF212" s="68"/>
      <c r="AG212" s="68"/>
      <c r="AH212" s="68"/>
      <c r="AI212" s="68"/>
      <c r="AJ212" s="68"/>
      <c r="AK212" s="68"/>
      <c r="AL212" s="116"/>
      <c r="AM212" s="116"/>
      <c r="AN212" s="116"/>
      <c r="AO212" s="116"/>
      <c r="AP212" s="116"/>
      <c r="AQ212" s="116"/>
      <c r="AR212" s="116"/>
      <c r="AS212" s="116"/>
      <c r="AT212" s="116"/>
      <c r="AU212" s="117"/>
      <c r="AV212" s="68"/>
      <c r="AW212" s="68"/>
      <c r="AX212" s="68"/>
      <c r="AY212" s="116"/>
      <c r="AZ212" s="116"/>
      <c r="BA212" s="116"/>
      <c r="BB212" s="116"/>
      <c r="BC212" s="116"/>
      <c r="BD212" s="116"/>
      <c r="BE212" s="116"/>
      <c r="BF212" s="116"/>
      <c r="BG212" s="116"/>
      <c r="BH212" s="116"/>
      <c r="BI212" s="116"/>
      <c r="BJ212" s="116"/>
      <c r="BK212" s="116"/>
      <c r="BL212" s="116"/>
      <c r="BM212" s="116"/>
      <c r="BN212" s="116"/>
      <c r="BO212" s="116"/>
      <c r="BP212" s="116"/>
    </row>
    <row r="213" spans="1:68" customFormat="1" ht="16.5">
      <c r="A213" s="45" t="s">
        <v>344</v>
      </c>
      <c r="B213" s="174" t="s">
        <v>345</v>
      </c>
      <c r="C213" s="68"/>
      <c r="D213" s="68"/>
      <c r="E213" s="68"/>
      <c r="F213" s="68"/>
      <c r="G213" s="68"/>
      <c r="H213" s="68"/>
      <c r="I213" s="68"/>
      <c r="J213" s="68"/>
      <c r="K213" s="116"/>
      <c r="L213" s="116"/>
      <c r="M213" s="116"/>
      <c r="N213" s="116"/>
      <c r="O213" s="116"/>
      <c r="P213" s="68"/>
      <c r="Q213" s="68"/>
      <c r="R213" s="68"/>
      <c r="S213" s="68"/>
      <c r="T213" s="68"/>
      <c r="U213" s="68"/>
      <c r="V213" s="68"/>
      <c r="W213" s="68"/>
      <c r="X213" s="68"/>
      <c r="Y213" s="68"/>
      <c r="Z213" s="68"/>
      <c r="AA213" s="68"/>
      <c r="AB213" s="68"/>
      <c r="AC213" s="68"/>
      <c r="AD213" s="68"/>
      <c r="AE213" s="68"/>
      <c r="AF213" s="68"/>
      <c r="AG213" s="68"/>
      <c r="AH213" s="68"/>
      <c r="AI213" s="68"/>
      <c r="AJ213" s="68"/>
      <c r="AK213" s="68"/>
      <c r="AL213" s="116"/>
      <c r="AM213" s="116"/>
      <c r="AN213" s="116"/>
      <c r="AO213" s="116"/>
      <c r="AP213" s="116"/>
      <c r="AQ213" s="116"/>
      <c r="AR213" s="116"/>
      <c r="AS213" s="116"/>
      <c r="AT213" s="116"/>
      <c r="AU213" s="117"/>
      <c r="AV213" s="68"/>
      <c r="AW213" s="68"/>
      <c r="AX213" s="68"/>
      <c r="AY213" s="116"/>
      <c r="AZ213" s="116"/>
      <c r="BA213" s="116"/>
      <c r="BB213" s="116"/>
      <c r="BC213" s="116"/>
      <c r="BD213" s="116"/>
      <c r="BE213" s="116"/>
      <c r="BF213" s="116"/>
      <c r="BG213" s="116"/>
      <c r="BH213" s="116"/>
      <c r="BI213" s="116"/>
      <c r="BJ213" s="116"/>
      <c r="BK213" s="116"/>
      <c r="BL213" s="116"/>
      <c r="BM213" s="116"/>
      <c r="BN213" s="116"/>
      <c r="BO213" s="116"/>
      <c r="BP213" s="116"/>
    </row>
    <row r="214" spans="1:68" customFormat="1" ht="16.5">
      <c r="A214" s="45" t="s">
        <v>346</v>
      </c>
      <c r="B214" s="174" t="s">
        <v>347</v>
      </c>
      <c r="C214" s="68"/>
      <c r="D214" s="68"/>
      <c r="E214" s="68"/>
      <c r="F214" s="68"/>
      <c r="G214" s="68"/>
      <c r="H214" s="68"/>
      <c r="I214" s="68"/>
      <c r="J214" s="68"/>
      <c r="K214" s="116"/>
      <c r="L214" s="116"/>
      <c r="M214" s="116"/>
      <c r="N214" s="116"/>
      <c r="O214" s="116"/>
      <c r="P214" s="68"/>
      <c r="Q214" s="68"/>
      <c r="R214" s="68"/>
      <c r="S214" s="68"/>
      <c r="T214" s="68"/>
      <c r="U214" s="68"/>
      <c r="V214" s="68"/>
      <c r="W214" s="68"/>
      <c r="X214" s="68"/>
      <c r="Y214" s="68"/>
      <c r="Z214" s="68"/>
      <c r="AA214" s="68"/>
      <c r="AB214" s="68"/>
      <c r="AC214" s="68"/>
      <c r="AD214" s="68"/>
      <c r="AE214" s="68"/>
      <c r="AF214" s="68"/>
      <c r="AG214" s="68"/>
      <c r="AH214" s="68"/>
      <c r="AI214" s="68"/>
      <c r="AJ214" s="68"/>
      <c r="AK214" s="68"/>
      <c r="AL214" s="116"/>
      <c r="AM214" s="116"/>
      <c r="AN214" s="116"/>
      <c r="AO214" s="116"/>
      <c r="AP214" s="116"/>
      <c r="AQ214" s="116"/>
      <c r="AR214" s="116"/>
      <c r="AS214" s="116"/>
      <c r="AT214" s="116"/>
      <c r="AU214" s="117"/>
      <c r="AV214" s="68"/>
      <c r="AW214" s="68"/>
      <c r="AX214" s="68"/>
      <c r="AY214" s="116"/>
      <c r="AZ214" s="116"/>
      <c r="BA214" s="116"/>
      <c r="BB214" s="116"/>
      <c r="BC214" s="116"/>
      <c r="BD214" s="116"/>
      <c r="BE214" s="116"/>
      <c r="BF214" s="116"/>
      <c r="BG214" s="116"/>
      <c r="BH214" s="116"/>
      <c r="BI214" s="116"/>
      <c r="BJ214" s="116"/>
      <c r="BK214" s="116"/>
      <c r="BL214" s="116"/>
      <c r="BM214" s="116"/>
      <c r="BN214" s="116"/>
      <c r="BO214" s="116"/>
      <c r="BP214" s="116"/>
    </row>
    <row r="215" spans="1:68" customFormat="1" ht="16.5">
      <c r="A215" s="45"/>
      <c r="B215" s="174"/>
      <c r="C215" s="68"/>
      <c r="D215" s="68"/>
      <c r="E215" s="68"/>
      <c r="F215" s="68"/>
      <c r="G215" s="68"/>
      <c r="H215" s="68"/>
      <c r="I215" s="68"/>
      <c r="J215" s="68"/>
      <c r="K215" s="116"/>
      <c r="L215" s="116"/>
      <c r="M215" s="116"/>
      <c r="N215" s="116"/>
      <c r="O215" s="116"/>
      <c r="P215" s="68"/>
      <c r="Q215" s="68"/>
      <c r="R215" s="68"/>
      <c r="S215" s="68"/>
      <c r="T215" s="68"/>
      <c r="U215" s="68"/>
      <c r="V215" s="68"/>
      <c r="W215" s="68"/>
      <c r="X215" s="68"/>
      <c r="Y215" s="68"/>
      <c r="Z215" s="68"/>
      <c r="AA215" s="68"/>
      <c r="AB215" s="68"/>
      <c r="AC215" s="68"/>
      <c r="AD215" s="68"/>
      <c r="AE215" s="68"/>
      <c r="AF215" s="68"/>
      <c r="AG215" s="68"/>
      <c r="AH215" s="68"/>
      <c r="AI215" s="68"/>
      <c r="AJ215" s="68"/>
      <c r="AK215" s="68"/>
      <c r="AL215" s="116"/>
      <c r="AM215" s="116"/>
      <c r="AN215" s="116"/>
      <c r="AO215" s="116"/>
      <c r="AP215" s="116"/>
      <c r="AQ215" s="116"/>
      <c r="AR215" s="116"/>
      <c r="AS215" s="116"/>
      <c r="AT215" s="116"/>
      <c r="AU215" s="117"/>
      <c r="AV215" s="68"/>
      <c r="AW215" s="68"/>
      <c r="AX215" s="68"/>
      <c r="AY215" s="116"/>
      <c r="AZ215" s="116"/>
      <c r="BA215" s="116"/>
      <c r="BB215" s="116"/>
      <c r="BC215" s="116"/>
      <c r="BD215" s="116"/>
      <c r="BE215" s="116"/>
      <c r="BF215" s="116"/>
      <c r="BG215" s="116"/>
      <c r="BH215" s="116"/>
      <c r="BI215" s="116"/>
      <c r="BJ215" s="116"/>
      <c r="BK215" s="116"/>
      <c r="BL215" s="116"/>
      <c r="BM215" s="116"/>
      <c r="BN215" s="116"/>
      <c r="BO215" s="116"/>
      <c r="BP215" s="116"/>
    </row>
    <row r="216" spans="1:68" customFormat="1" ht="16.5">
      <c r="A216" s="116"/>
      <c r="B216" s="68"/>
      <c r="C216" s="68"/>
      <c r="D216" s="68"/>
      <c r="E216" s="68"/>
      <c r="F216" s="68"/>
      <c r="G216" s="68"/>
      <c r="H216" s="116"/>
      <c r="I216" s="68"/>
      <c r="J216" s="68"/>
      <c r="K216" s="116"/>
      <c r="L216" s="116"/>
      <c r="M216" s="116"/>
      <c r="N216" s="116"/>
      <c r="O216" s="116"/>
      <c r="P216" s="116"/>
      <c r="Q216" s="116"/>
      <c r="R216" s="116"/>
      <c r="S216" s="116"/>
      <c r="T216" s="116"/>
      <c r="U216" s="116"/>
      <c r="V216" s="116"/>
      <c r="W216" s="116"/>
      <c r="X216" s="116"/>
      <c r="Y216" s="116"/>
      <c r="Z216" s="116"/>
      <c r="AA216" s="116"/>
      <c r="AB216" s="116"/>
      <c r="AC216" s="116"/>
      <c r="AD216" s="116"/>
      <c r="AE216" s="116"/>
      <c r="AF216" s="116"/>
      <c r="AG216" s="116"/>
      <c r="AH216" s="116"/>
      <c r="AI216" s="116"/>
      <c r="AJ216" s="116"/>
      <c r="AK216" s="116"/>
      <c r="AL216" s="116"/>
      <c r="AM216" s="116"/>
      <c r="AN216" s="116"/>
      <c r="AO216" s="116"/>
      <c r="AP216" s="116"/>
      <c r="AQ216" s="116"/>
      <c r="AR216" s="116"/>
      <c r="AS216" s="116"/>
      <c r="AT216" s="116"/>
      <c r="AU216" s="117"/>
      <c r="AV216" s="68"/>
      <c r="AW216" s="68"/>
      <c r="AX216" s="68"/>
      <c r="AY216" s="116"/>
      <c r="AZ216" s="116"/>
      <c r="BA216" s="116"/>
      <c r="BB216" s="116"/>
      <c r="BC216" s="116"/>
      <c r="BD216" s="116"/>
      <c r="BE216" s="116"/>
      <c r="BF216" s="116"/>
      <c r="BG216" s="116"/>
      <c r="BH216" s="116"/>
      <c r="BI216" s="116"/>
      <c r="BJ216" s="116"/>
      <c r="BK216" s="116"/>
      <c r="BL216" s="116"/>
      <c r="BM216" s="116"/>
      <c r="BN216" s="116"/>
      <c r="BO216" s="116"/>
      <c r="BP216" s="116"/>
    </row>
    <row r="217" spans="1:68" customFormat="1" ht="16.5">
      <c r="A217" s="116"/>
      <c r="B217" s="68"/>
      <c r="C217" s="68"/>
      <c r="D217" s="68"/>
      <c r="E217" s="68"/>
      <c r="F217" s="68"/>
      <c r="G217" s="68"/>
      <c r="H217" s="116"/>
      <c r="I217" s="68"/>
      <c r="J217" s="68"/>
      <c r="K217" s="116"/>
      <c r="L217" s="116"/>
      <c r="M217" s="116"/>
      <c r="N217" s="116"/>
      <c r="O217" s="116"/>
      <c r="P217" s="116"/>
      <c r="Q217" s="116"/>
      <c r="R217" s="116"/>
      <c r="S217" s="116"/>
      <c r="T217" s="116"/>
      <c r="U217" s="116"/>
      <c r="V217" s="116"/>
      <c r="W217" s="116"/>
      <c r="X217" s="116"/>
      <c r="Y217" s="116"/>
      <c r="Z217" s="116"/>
      <c r="AA217" s="116"/>
      <c r="AB217" s="116"/>
      <c r="AC217" s="116"/>
      <c r="AD217" s="116"/>
      <c r="AE217" s="116"/>
      <c r="AF217" s="116"/>
      <c r="AG217" s="116"/>
      <c r="AH217" s="116"/>
      <c r="AI217" s="116"/>
      <c r="AJ217" s="116"/>
      <c r="AK217" s="116"/>
      <c r="AL217" s="116"/>
      <c r="AM217" s="116"/>
      <c r="AN217" s="116"/>
      <c r="AO217" s="116"/>
      <c r="AP217" s="116"/>
      <c r="AQ217" s="116"/>
      <c r="AR217" s="116"/>
      <c r="AS217" s="116"/>
      <c r="AT217" s="116"/>
      <c r="AU217" s="117"/>
      <c r="AV217" s="68"/>
      <c r="AW217" s="68"/>
      <c r="AX217" s="68"/>
      <c r="AY217" s="116"/>
      <c r="AZ217" s="116"/>
      <c r="BA217" s="116"/>
      <c r="BB217" s="116"/>
      <c r="BC217" s="116"/>
      <c r="BD217" s="116"/>
      <c r="BE217" s="116"/>
      <c r="BF217" s="116"/>
      <c r="BG217" s="116"/>
      <c r="BH217" s="116"/>
      <c r="BI217" s="116"/>
      <c r="BJ217" s="116"/>
      <c r="BK217" s="116"/>
      <c r="BL217" s="116"/>
      <c r="BM217" s="116"/>
      <c r="BN217" s="116"/>
      <c r="BO217" s="116"/>
      <c r="BP217" s="116"/>
    </row>
    <row r="218" spans="1:68" customFormat="1" ht="16.5">
      <c r="A218" s="116"/>
      <c r="B218" s="68"/>
      <c r="C218" s="68"/>
      <c r="D218" s="68"/>
      <c r="E218" s="68"/>
      <c r="F218" s="68"/>
      <c r="G218" s="68"/>
      <c r="H218" s="116"/>
      <c r="I218" s="68"/>
      <c r="J218" s="68"/>
      <c r="K218" s="116"/>
      <c r="L218" s="116"/>
      <c r="M218" s="116"/>
      <c r="N218" s="116"/>
      <c r="O218" s="116"/>
      <c r="P218" s="116"/>
      <c r="Q218" s="116"/>
      <c r="R218" s="116"/>
      <c r="S218" s="116"/>
      <c r="T218" s="116"/>
      <c r="U218" s="116"/>
      <c r="V218" s="116"/>
      <c r="W218" s="116"/>
      <c r="X218" s="116"/>
      <c r="Y218" s="116"/>
      <c r="Z218" s="116"/>
      <c r="AA218" s="116"/>
      <c r="AB218" s="116"/>
      <c r="AC218" s="116"/>
      <c r="AD218" s="116"/>
      <c r="AE218" s="116"/>
      <c r="AF218" s="116"/>
      <c r="AG218" s="116"/>
      <c r="AH218" s="116"/>
      <c r="AI218" s="116"/>
      <c r="AJ218" s="116"/>
      <c r="AK218" s="116"/>
      <c r="AL218" s="116"/>
      <c r="AM218" s="116"/>
      <c r="AN218" s="116"/>
      <c r="AO218" s="116"/>
      <c r="AP218" s="116"/>
      <c r="AQ218" s="116"/>
      <c r="AR218" s="116"/>
      <c r="AS218" s="116"/>
      <c r="AT218" s="116"/>
      <c r="AU218" s="117"/>
      <c r="AV218" s="68"/>
      <c r="AW218" s="68"/>
      <c r="AX218" s="68"/>
      <c r="AY218" s="116"/>
      <c r="AZ218" s="116"/>
      <c r="BA218" s="116"/>
      <c r="BB218" s="116"/>
      <c r="BC218" s="116"/>
      <c r="BD218" s="116"/>
      <c r="BE218" s="116"/>
      <c r="BF218" s="116"/>
      <c r="BG218" s="116"/>
      <c r="BH218" s="116"/>
      <c r="BI218" s="116"/>
      <c r="BJ218" s="116"/>
      <c r="BK218" s="116"/>
      <c r="BL218" s="116"/>
      <c r="BM218" s="116"/>
      <c r="BN218" s="116"/>
      <c r="BO218" s="116"/>
      <c r="BP218" s="116"/>
    </row>
    <row r="219" spans="1:68" customFormat="1" ht="16.5">
      <c r="A219" s="116"/>
      <c r="B219" s="68"/>
      <c r="C219" s="68"/>
      <c r="D219" s="68"/>
      <c r="E219" s="68"/>
      <c r="F219" s="68"/>
      <c r="G219" s="68"/>
      <c r="H219" s="116"/>
      <c r="I219" s="68"/>
      <c r="J219" s="68"/>
      <c r="K219" s="116"/>
      <c r="L219" s="116"/>
      <c r="M219" s="116"/>
      <c r="N219" s="116"/>
      <c r="O219" s="116"/>
      <c r="P219" s="116"/>
      <c r="Q219" s="116"/>
      <c r="R219" s="116"/>
      <c r="S219" s="116"/>
      <c r="T219" s="116"/>
      <c r="U219" s="116"/>
      <c r="V219" s="116"/>
      <c r="W219" s="116"/>
      <c r="X219" s="116"/>
      <c r="Y219" s="116"/>
      <c r="Z219" s="116"/>
      <c r="AA219" s="116"/>
      <c r="AB219" s="116"/>
      <c r="AC219" s="116"/>
      <c r="AD219" s="116"/>
      <c r="AE219" s="116"/>
      <c r="AF219" s="116"/>
      <c r="AG219" s="116"/>
      <c r="AH219" s="116"/>
      <c r="AI219" s="116"/>
      <c r="AJ219" s="116"/>
      <c r="AK219" s="116"/>
      <c r="AL219" s="116"/>
      <c r="AM219" s="116"/>
      <c r="AN219" s="116"/>
      <c r="AO219" s="116"/>
      <c r="AP219" s="116"/>
      <c r="AQ219" s="116"/>
      <c r="AR219" s="116"/>
      <c r="AS219" s="116"/>
      <c r="AT219" s="116"/>
      <c r="AU219" s="117"/>
      <c r="AV219" s="68"/>
      <c r="AW219" s="68"/>
      <c r="AX219" s="68"/>
      <c r="AY219" s="116"/>
      <c r="AZ219" s="116"/>
      <c r="BA219" s="116"/>
      <c r="BB219" s="116"/>
      <c r="BC219" s="116"/>
      <c r="BD219" s="116"/>
      <c r="BE219" s="116"/>
      <c r="BF219" s="116"/>
      <c r="BG219" s="116"/>
      <c r="BH219" s="116"/>
      <c r="BI219" s="116"/>
      <c r="BJ219" s="116"/>
      <c r="BK219" s="116"/>
      <c r="BL219" s="116"/>
      <c r="BM219" s="116"/>
      <c r="BN219" s="116"/>
      <c r="BO219" s="116"/>
      <c r="BP219" s="116"/>
    </row>
    <row r="220" spans="1:68" customFormat="1" ht="16.5">
      <c r="A220" s="116"/>
      <c r="B220" s="68"/>
      <c r="C220" s="68"/>
      <c r="D220" s="68"/>
      <c r="E220" s="68"/>
      <c r="F220" s="68"/>
      <c r="G220" s="68"/>
      <c r="H220" s="116"/>
      <c r="I220" s="68"/>
      <c r="J220" s="68"/>
      <c r="K220" s="116"/>
      <c r="L220" s="116"/>
      <c r="M220" s="116"/>
      <c r="N220" s="116"/>
      <c r="O220" s="116"/>
      <c r="P220" s="116"/>
      <c r="Q220" s="116"/>
      <c r="R220" s="116"/>
      <c r="S220" s="116"/>
      <c r="T220" s="116"/>
      <c r="U220" s="116"/>
      <c r="V220" s="116"/>
      <c r="W220" s="116"/>
      <c r="X220" s="116"/>
      <c r="Y220" s="116"/>
      <c r="Z220" s="116"/>
      <c r="AA220" s="116"/>
      <c r="AB220" s="116"/>
      <c r="AC220" s="116"/>
      <c r="AD220" s="116"/>
      <c r="AE220" s="116"/>
      <c r="AF220" s="116"/>
      <c r="AG220" s="116"/>
      <c r="AH220" s="116"/>
      <c r="AI220" s="116"/>
      <c r="AJ220" s="116"/>
      <c r="AK220" s="116"/>
      <c r="AL220" s="116"/>
      <c r="AM220" s="116"/>
      <c r="AN220" s="116"/>
      <c r="AO220" s="116"/>
      <c r="AP220" s="116"/>
      <c r="AQ220" s="116"/>
      <c r="AR220" s="116"/>
      <c r="AS220" s="116"/>
      <c r="AT220" s="116"/>
      <c r="AU220" s="117"/>
      <c r="AV220" s="68"/>
      <c r="AW220" s="68"/>
      <c r="AX220" s="68"/>
      <c r="AY220" s="116"/>
      <c r="AZ220" s="116"/>
      <c r="BA220" s="116"/>
      <c r="BB220" s="116"/>
      <c r="BC220" s="116"/>
      <c r="BD220" s="116"/>
      <c r="BE220" s="116"/>
      <c r="BF220" s="116"/>
      <c r="BG220" s="116"/>
      <c r="BH220" s="116"/>
      <c r="BI220" s="116"/>
      <c r="BJ220" s="116"/>
      <c r="BK220" s="116"/>
      <c r="BL220" s="116"/>
      <c r="BM220" s="116"/>
      <c r="BN220" s="116"/>
      <c r="BO220" s="116"/>
      <c r="BP220" s="116"/>
    </row>
    <row r="221" spans="1:68" customFormat="1" ht="16.5">
      <c r="A221" s="116"/>
      <c r="B221" s="68"/>
      <c r="C221" s="68"/>
      <c r="D221" s="68"/>
      <c r="E221" s="68"/>
      <c r="F221" s="68"/>
      <c r="G221" s="68"/>
      <c r="H221" s="116"/>
      <c r="I221" s="68"/>
      <c r="J221" s="68"/>
      <c r="K221" s="116"/>
      <c r="L221" s="116"/>
      <c r="M221" s="116"/>
      <c r="N221" s="116"/>
      <c r="O221" s="116"/>
      <c r="P221" s="116"/>
      <c r="Q221" s="116"/>
      <c r="R221" s="116"/>
      <c r="S221" s="116"/>
      <c r="T221" s="116"/>
      <c r="U221" s="116"/>
      <c r="V221" s="116"/>
      <c r="W221" s="116"/>
      <c r="X221" s="116"/>
      <c r="Y221" s="116"/>
      <c r="Z221" s="116"/>
      <c r="AA221" s="116"/>
      <c r="AB221" s="116"/>
      <c r="AC221" s="116"/>
      <c r="AD221" s="116"/>
      <c r="AE221" s="116"/>
      <c r="AF221" s="116"/>
      <c r="AG221" s="116"/>
      <c r="AH221" s="116"/>
      <c r="AI221" s="116"/>
      <c r="AJ221" s="116"/>
      <c r="AK221" s="116"/>
      <c r="AL221" s="116"/>
      <c r="AM221" s="116"/>
      <c r="AN221" s="116"/>
      <c r="AO221" s="116"/>
      <c r="AP221" s="116"/>
      <c r="AQ221" s="116"/>
      <c r="AR221" s="116"/>
      <c r="AS221" s="116"/>
      <c r="AT221" s="116"/>
      <c r="AU221" s="117"/>
      <c r="AV221" s="68"/>
      <c r="AW221" s="68"/>
      <c r="AX221" s="68"/>
      <c r="AY221" s="116"/>
      <c r="AZ221" s="116"/>
      <c r="BA221" s="116"/>
      <c r="BB221" s="116"/>
      <c r="BC221" s="116"/>
      <c r="BD221" s="116"/>
      <c r="BE221" s="116"/>
      <c r="BF221" s="116"/>
      <c r="BG221" s="116"/>
      <c r="BH221" s="116"/>
      <c r="BI221" s="116"/>
      <c r="BJ221" s="116"/>
      <c r="BK221" s="116"/>
      <c r="BL221" s="116"/>
      <c r="BM221" s="116"/>
      <c r="BN221" s="116"/>
      <c r="BO221" s="116"/>
      <c r="BP221" s="116"/>
    </row>
    <row r="222" spans="1:68">
      <c r="B222" s="116"/>
      <c r="C222" s="116"/>
      <c r="D222" s="116"/>
      <c r="E222" s="116"/>
      <c r="F222" s="116"/>
      <c r="G222" s="116"/>
      <c r="I222" s="116"/>
      <c r="J222" s="116"/>
      <c r="AT222" s="116"/>
      <c r="AU222" s="117"/>
      <c r="AV222" s="116"/>
      <c r="AW222" s="116"/>
      <c r="AX222" s="116"/>
    </row>
    <row r="223" spans="1:68">
      <c r="B223" s="116"/>
      <c r="C223" s="116"/>
      <c r="D223" s="116"/>
      <c r="E223" s="116"/>
      <c r="F223" s="116"/>
      <c r="G223" s="116"/>
      <c r="I223" s="116"/>
      <c r="J223" s="116"/>
      <c r="AT223" s="116"/>
      <c r="AU223" s="117"/>
      <c r="AV223" s="116"/>
      <c r="AW223" s="116"/>
      <c r="AX223" s="116"/>
    </row>
    <row r="224" spans="1:68">
      <c r="B224" s="116"/>
      <c r="C224" s="116"/>
      <c r="D224" s="116"/>
      <c r="E224" s="116"/>
      <c r="F224" s="116"/>
      <c r="G224" s="116"/>
      <c r="I224" s="116"/>
      <c r="J224" s="116"/>
      <c r="AT224" s="116"/>
      <c r="AU224" s="117"/>
      <c r="AV224" s="116"/>
      <c r="AW224" s="116"/>
      <c r="AX224" s="116"/>
    </row>
    <row r="225" spans="47:68" s="116" customFormat="1">
      <c r="AU225" s="117"/>
    </row>
    <row r="226" spans="47:68" s="116" customFormat="1">
      <c r="AU226" s="117"/>
    </row>
    <row r="227" spans="47:68" s="116" customFormat="1">
      <c r="AU227" s="117"/>
      <c r="BM227" s="91"/>
      <c r="BN227" s="91"/>
      <c r="BO227" s="91"/>
      <c r="BP227" s="91"/>
    </row>
    <row r="228" spans="47:68" s="116" customFormat="1">
      <c r="AU228" s="117"/>
    </row>
    <row r="229" spans="47:68" s="116" customFormat="1">
      <c r="AU229" s="117"/>
    </row>
    <row r="230" spans="47:68" s="116" customFormat="1">
      <c r="AU230" s="117"/>
    </row>
    <row r="231" spans="47:68" s="116" customFormat="1">
      <c r="AU231" s="117"/>
    </row>
    <row r="232" spans="47:68" s="116" customFormat="1">
      <c r="AU232" s="117"/>
    </row>
    <row r="233" spans="47:68" s="116" customFormat="1">
      <c r="AU233" s="117"/>
    </row>
    <row r="234" spans="47:68" s="116" customFormat="1">
      <c r="AU234" s="117"/>
    </row>
    <row r="235" spans="47:68" s="116" customFormat="1">
      <c r="AU235" s="117"/>
    </row>
    <row r="236" spans="47:68" s="116" customFormat="1">
      <c r="AU236" s="117"/>
    </row>
    <row r="237" spans="47:68" s="116" customFormat="1">
      <c r="AU237" s="117"/>
    </row>
    <row r="238" spans="47:68" s="116" customFormat="1">
      <c r="AU238" s="117"/>
    </row>
    <row r="239" spans="47:68" s="116" customFormat="1">
      <c r="AU239" s="117"/>
    </row>
    <row r="240" spans="47:68" s="116" customFormat="1">
      <c r="AU240" s="117"/>
    </row>
    <row r="241" spans="47:47" s="116" customFormat="1">
      <c r="AU241" s="117"/>
    </row>
    <row r="242" spans="47:47" s="116" customFormat="1">
      <c r="AU242" s="117"/>
    </row>
    <row r="243" spans="47:47" s="116" customFormat="1">
      <c r="AU243" s="117"/>
    </row>
    <row r="244" spans="47:47" s="116" customFormat="1">
      <c r="AU244" s="117"/>
    </row>
    <row r="245" spans="47:47" s="116" customFormat="1">
      <c r="AU245" s="117"/>
    </row>
    <row r="246" spans="47:47" s="116" customFormat="1">
      <c r="AU246" s="117"/>
    </row>
    <row r="247" spans="47:47" s="116" customFormat="1">
      <c r="AU247" s="117"/>
    </row>
    <row r="248" spans="47:47" s="116" customFormat="1">
      <c r="AU248" s="117"/>
    </row>
    <row r="249" spans="47:47" s="116" customFormat="1">
      <c r="AU249" s="117"/>
    </row>
    <row r="250" spans="47:47" s="116" customFormat="1">
      <c r="AU250" s="117"/>
    </row>
    <row r="251" spans="47:47" s="116" customFormat="1">
      <c r="AU251" s="117"/>
    </row>
    <row r="252" spans="47:47" s="116" customFormat="1">
      <c r="AU252" s="117"/>
    </row>
    <row r="253" spans="47:47" s="116" customFormat="1">
      <c r="AU253" s="117"/>
    </row>
    <row r="254" spans="47:47" s="116" customFormat="1">
      <c r="AU254" s="117"/>
    </row>
    <row r="255" spans="47:47" s="116" customFormat="1">
      <c r="AU255" s="117"/>
    </row>
    <row r="256" spans="47:47" s="116" customFormat="1">
      <c r="AU256" s="117"/>
    </row>
    <row r="257" spans="47:47" s="116" customFormat="1">
      <c r="AU257" s="117"/>
    </row>
    <row r="258" spans="47:47" s="116" customFormat="1">
      <c r="AU258" s="117"/>
    </row>
    <row r="259" spans="47:47" s="116" customFormat="1">
      <c r="AU259" s="117"/>
    </row>
    <row r="260" spans="47:47" s="116" customFormat="1">
      <c r="AU260" s="117"/>
    </row>
    <row r="261" spans="47:47" s="116" customFormat="1">
      <c r="AU261" s="117"/>
    </row>
    <row r="262" spans="47:47" s="116" customFormat="1">
      <c r="AU262" s="117"/>
    </row>
    <row r="263" spans="47:47" s="116" customFormat="1">
      <c r="AU263" s="117"/>
    </row>
    <row r="264" spans="47:47" s="116" customFormat="1">
      <c r="AU264" s="117"/>
    </row>
    <row r="265" spans="47:47" s="116" customFormat="1">
      <c r="AU265" s="117"/>
    </row>
    <row r="266" spans="47:47" s="116" customFormat="1">
      <c r="AU266" s="117"/>
    </row>
    <row r="267" spans="47:47" s="116" customFormat="1">
      <c r="AU267" s="117"/>
    </row>
    <row r="268" spans="47:47" s="116" customFormat="1">
      <c r="AU268" s="117"/>
    </row>
    <row r="269" spans="47:47" s="116" customFormat="1">
      <c r="AU269" s="117"/>
    </row>
    <row r="270" spans="47:47" s="116" customFormat="1">
      <c r="AU270" s="117"/>
    </row>
    <row r="271" spans="47:47" s="116" customFormat="1">
      <c r="AU271" s="117"/>
    </row>
    <row r="272" spans="47:47" s="116" customFormat="1">
      <c r="AU272" s="117"/>
    </row>
    <row r="273" spans="47:47" s="116" customFormat="1">
      <c r="AU273" s="117"/>
    </row>
    <row r="274" spans="47:47" s="116" customFormat="1">
      <c r="AU274" s="117"/>
    </row>
    <row r="275" spans="47:47" s="116" customFormat="1">
      <c r="AU275" s="117"/>
    </row>
    <row r="276" spans="47:47" s="116" customFormat="1">
      <c r="AU276" s="117"/>
    </row>
    <row r="277" spans="47:47" s="116" customFormat="1">
      <c r="AU277" s="117"/>
    </row>
    <row r="278" spans="47:47" s="116" customFormat="1">
      <c r="AU278" s="117"/>
    </row>
    <row r="279" spans="47:47" s="116" customFormat="1">
      <c r="AU279" s="117"/>
    </row>
    <row r="280" spans="47:47" s="116" customFormat="1">
      <c r="AU280" s="117"/>
    </row>
    <row r="281" spans="47:47" s="116" customFormat="1">
      <c r="AU281" s="117"/>
    </row>
    <row r="282" spans="47:47" s="116" customFormat="1">
      <c r="AU282" s="117"/>
    </row>
    <row r="283" spans="47:47" s="116" customFormat="1">
      <c r="AU283" s="117"/>
    </row>
    <row r="284" spans="47:47" s="116" customFormat="1">
      <c r="AU284" s="117"/>
    </row>
    <row r="285" spans="47:47" s="116" customFormat="1">
      <c r="AU285" s="117"/>
    </row>
    <row r="286" spans="47:47" s="116" customFormat="1">
      <c r="AU286" s="117"/>
    </row>
    <row r="287" spans="47:47" s="116" customFormat="1">
      <c r="AU287" s="117"/>
    </row>
    <row r="288" spans="47:47" s="116" customFormat="1">
      <c r="AU288" s="117"/>
    </row>
    <row r="289" spans="47:47" s="116" customFormat="1">
      <c r="AU289" s="117"/>
    </row>
    <row r="290" spans="47:47" s="116" customFormat="1">
      <c r="AU290" s="117"/>
    </row>
    <row r="291" spans="47:47" s="116" customFormat="1">
      <c r="AU291" s="117"/>
    </row>
    <row r="292" spans="47:47" s="116" customFormat="1">
      <c r="AU292" s="117"/>
    </row>
    <row r="293" spans="47:47" s="116" customFormat="1">
      <c r="AU293" s="117"/>
    </row>
    <row r="294" spans="47:47" s="116" customFormat="1">
      <c r="AU294" s="117"/>
    </row>
    <row r="295" spans="47:47" s="116" customFormat="1">
      <c r="AU295" s="117"/>
    </row>
    <row r="296" spans="47:47" s="116" customFormat="1">
      <c r="AU296" s="117"/>
    </row>
    <row r="297" spans="47:47" s="116" customFormat="1">
      <c r="AU297" s="117"/>
    </row>
    <row r="298" spans="47:47" s="116" customFormat="1">
      <c r="AU298" s="117"/>
    </row>
    <row r="299" spans="47:47" s="116" customFormat="1">
      <c r="AU299" s="117"/>
    </row>
    <row r="300" spans="47:47" s="116" customFormat="1">
      <c r="AU300" s="117"/>
    </row>
    <row r="301" spans="47:47" s="116" customFormat="1">
      <c r="AU301" s="117"/>
    </row>
    <row r="302" spans="47:47" s="116" customFormat="1">
      <c r="AU302" s="117"/>
    </row>
    <row r="303" spans="47:47" s="116" customFormat="1">
      <c r="AU303" s="117"/>
    </row>
    <row r="304" spans="47:47" s="116" customFormat="1">
      <c r="AU304" s="117"/>
    </row>
    <row r="305" spans="47:47" s="116" customFormat="1">
      <c r="AU305" s="117"/>
    </row>
    <row r="306" spans="47:47" s="116" customFormat="1">
      <c r="AU306" s="117"/>
    </row>
    <row r="307" spans="47:47" s="116" customFormat="1">
      <c r="AU307" s="117"/>
    </row>
    <row r="308" spans="47:47" s="116" customFormat="1">
      <c r="AU308" s="117"/>
    </row>
    <row r="309" spans="47:47" s="116" customFormat="1">
      <c r="AU309" s="117"/>
    </row>
    <row r="310" spans="47:47" s="116" customFormat="1">
      <c r="AU310" s="117"/>
    </row>
    <row r="311" spans="47:47" s="116" customFormat="1">
      <c r="AU311" s="117"/>
    </row>
    <row r="312" spans="47:47" s="116" customFormat="1">
      <c r="AU312" s="117"/>
    </row>
    <row r="313" spans="47:47" s="116" customFormat="1">
      <c r="AU313" s="117"/>
    </row>
    <row r="314" spans="47:47" s="116" customFormat="1">
      <c r="AU314" s="117"/>
    </row>
    <row r="315" spans="47:47" s="116" customFormat="1">
      <c r="AU315" s="117"/>
    </row>
    <row r="316" spans="47:47" s="116" customFormat="1">
      <c r="AU316" s="117"/>
    </row>
    <row r="317" spans="47:47" s="116" customFormat="1">
      <c r="AU317" s="117"/>
    </row>
    <row r="318" spans="47:47" s="116" customFormat="1">
      <c r="AU318" s="117"/>
    </row>
    <row r="319" spans="47:47" s="116" customFormat="1">
      <c r="AU319" s="117"/>
    </row>
    <row r="320" spans="47:47" s="116" customFormat="1">
      <c r="AU320" s="117"/>
    </row>
    <row r="321" spans="47:47" s="116" customFormat="1">
      <c r="AU321" s="117"/>
    </row>
    <row r="322" spans="47:47" s="116" customFormat="1">
      <c r="AU322" s="117"/>
    </row>
    <row r="323" spans="47:47" s="116" customFormat="1">
      <c r="AU323" s="117"/>
    </row>
    <row r="324" spans="47:47" s="116" customFormat="1">
      <c r="AU324" s="117"/>
    </row>
    <row r="325" spans="47:47" s="116" customFormat="1">
      <c r="AU325" s="117"/>
    </row>
    <row r="326" spans="47:47" s="116" customFormat="1">
      <c r="AU326" s="117"/>
    </row>
    <row r="327" spans="47:47" s="116" customFormat="1">
      <c r="AU327" s="117"/>
    </row>
    <row r="328" spans="47:47" s="116" customFormat="1">
      <c r="AU328" s="117"/>
    </row>
    <row r="329" spans="47:47" s="116" customFormat="1">
      <c r="AU329" s="117"/>
    </row>
    <row r="330" spans="47:47" s="116" customFormat="1">
      <c r="AU330" s="117"/>
    </row>
    <row r="331" spans="47:47" s="116" customFormat="1">
      <c r="AU331" s="117"/>
    </row>
    <row r="332" spans="47:47" s="116" customFormat="1">
      <c r="AU332" s="117"/>
    </row>
    <row r="333" spans="47:47" s="116" customFormat="1">
      <c r="AU333" s="117"/>
    </row>
    <row r="334" spans="47:47" s="116" customFormat="1">
      <c r="AU334" s="117"/>
    </row>
    <row r="335" spans="47:47" s="116" customFormat="1">
      <c r="AU335" s="117"/>
    </row>
    <row r="336" spans="47:47" s="116" customFormat="1">
      <c r="AU336" s="117"/>
    </row>
    <row r="337" spans="47:47" s="116" customFormat="1">
      <c r="AU337" s="117"/>
    </row>
    <row r="338" spans="47:47" s="116" customFormat="1">
      <c r="AU338" s="117"/>
    </row>
    <row r="339" spans="47:47" s="116" customFormat="1">
      <c r="AU339" s="117"/>
    </row>
    <row r="340" spans="47:47" s="116" customFormat="1">
      <c r="AU340" s="117"/>
    </row>
    <row r="341" spans="47:47" s="116" customFormat="1">
      <c r="AU341" s="117"/>
    </row>
    <row r="342" spans="47:47" s="116" customFormat="1">
      <c r="AU342" s="117"/>
    </row>
    <row r="343" spans="47:47" s="116" customFormat="1">
      <c r="AU343" s="117"/>
    </row>
    <row r="344" spans="47:47" s="116" customFormat="1">
      <c r="AU344" s="117"/>
    </row>
    <row r="345" spans="47:47" s="116" customFormat="1">
      <c r="AU345" s="117"/>
    </row>
    <row r="346" spans="47:47" s="116" customFormat="1">
      <c r="AU346" s="117"/>
    </row>
    <row r="347" spans="47:47" s="116" customFormat="1">
      <c r="AU347" s="117"/>
    </row>
    <row r="348" spans="47:47" s="116" customFormat="1">
      <c r="AU348" s="117"/>
    </row>
    <row r="349" spans="47:47" s="116" customFormat="1">
      <c r="AU349" s="117"/>
    </row>
    <row r="350" spans="47:47" s="116" customFormat="1">
      <c r="AU350" s="117"/>
    </row>
    <row r="351" spans="47:47" s="116" customFormat="1">
      <c r="AU351" s="117"/>
    </row>
    <row r="352" spans="47:47" s="116" customFormat="1">
      <c r="AU352" s="117"/>
    </row>
    <row r="353" spans="47:47" s="116" customFormat="1">
      <c r="AU353" s="117"/>
    </row>
  </sheetData>
  <mergeCells count="12">
    <mergeCell ref="AL2:AR2"/>
    <mergeCell ref="AS2:AS3"/>
    <mergeCell ref="AT2:AT3"/>
    <mergeCell ref="L3:O3"/>
    <mergeCell ref="Q3:AJ3"/>
    <mergeCell ref="A211:A212"/>
    <mergeCell ref="D1:E1"/>
    <mergeCell ref="G1:H1"/>
    <mergeCell ref="A2:C2"/>
    <mergeCell ref="D2:F2"/>
    <mergeCell ref="G2:J2"/>
    <mergeCell ref="K2:AK2"/>
  </mergeCells>
  <phoneticPr fontId="20" type="noConversion"/>
  <dataValidations count="10">
    <dataValidation type="list" allowBlank="1" showInputMessage="1" showErrorMessage="1" prompt="提供下拉選擇" sqref="P4:P200 P201:AJ215" xr:uid="{A0BEF57F-1F33-4E64-94D2-1530F0D0A0C6}">
      <formula1>$L4:$O4</formula1>
    </dataValidation>
    <dataValidation type="textLength" errorStyle="warning" operator="equal" allowBlank="1" showInputMessage="1" showErrorMessage="1" error="請依本署建議編碼方式進行編碼。" sqref="A4" xr:uid="{2846FE31-3340-4D7C-9801-7E1FE75482D0}">
      <formula1>3</formula1>
    </dataValidation>
    <dataValidation type="textLength" errorStyle="warning" operator="equal" allowBlank="1" showInputMessage="1" showErrorMessage="1" error="請依本署建議編碼方式進行編碼" sqref="A5" xr:uid="{21F37DB0-5D3F-4E76-A913-B157B92084DE}">
      <formula1>3</formula1>
    </dataValidation>
    <dataValidation type="list" allowBlank="1" showInputMessage="1" showErrorMessage="1" prompt="提供下拉選擇" sqref="AK4:AK215" xr:uid="{8B7C3E25-DF00-4182-830F-CB1D9ECA8C40}">
      <formula1>$Q4:$AJ4</formula1>
    </dataValidation>
    <dataValidation type="list" allowBlank="1" showInputMessage="1" showErrorMessage="1" prompt="提供下拉選擇" sqref="AL4:AR200" xr:uid="{1A98E8B5-D9DE-43B5-88D9-AB4F9FEEADAA}">
      <formula1>"v"</formula1>
    </dataValidation>
    <dataValidation type="list" allowBlank="1" showInputMessage="1" showErrorMessage="1" prompt="提供下拉選擇" sqref="J4:J200 AS4:AS200" xr:uid="{1CBC8A79-6BD0-4917-99EA-92A3BFE60970}">
      <formula1>"是,否"</formula1>
    </dataValidation>
    <dataValidation type="list" allowBlank="1" showInputMessage="1" showErrorMessage="1" prompt="提供下拉選擇" sqref="K4:K200" xr:uid="{AA26871A-2E61-4317-8072-71D55B79559C}">
      <formula1>"範疇1,範疇2,範疇3"</formula1>
    </dataValidation>
    <dataValidation type="list" allowBlank="1" showInputMessage="1" showErrorMessage="1" sqref="G4:G200" xr:uid="{6E542481-BE84-448B-9ACD-C21FF40AB92E}">
      <formula1>"1.原燃物料,2.產品"</formula1>
    </dataValidation>
    <dataValidation type="textLength" operator="equal" allowBlank="1" showInputMessage="1" showErrorMessage="1" error="請依本署建議編碼方式進行編碼" sqref="A6:A200" xr:uid="{DDF9E361-717F-4A90-B335-40D018FBC951}">
      <formula1>3</formula1>
    </dataValidation>
    <dataValidation type="textLength" errorStyle="warning" operator="equal" allowBlank="1" showInputMessage="1" showErrorMessage="1" error="請依本署建議編碼方式進行編碼" sqref="D4:D200" xr:uid="{126A6C8C-C40D-4409-92A9-23F8DD0AC91E}">
      <formula1>4</formula1>
    </dataValidation>
  </dataValidations>
  <pageMargins left="0.25" right="0.25" top="0.75" bottom="0.75" header="0.30000000000000004" footer="0.30000000000000004"/>
  <pageSetup paperSize="0" scale="21" fitToWidth="0" fitToHeight="0" orientation="landscape" horizontalDpi="0" verticalDpi="0" copie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D4A6EDE-7D99-406C-AAA7-4B6172807520}">
  <dimension ref="A1:Y214"/>
  <sheetViews>
    <sheetView workbookViewId="0"/>
  </sheetViews>
  <sheetFormatPr defaultRowHeight="15.75"/>
  <cols>
    <col min="1" max="1" width="5.625" style="38" customWidth="1"/>
    <col min="2" max="2" width="8.75" style="38" customWidth="1"/>
    <col min="3" max="3" width="11.25" style="251" customWidth="1"/>
    <col min="4" max="4" width="5.625" style="252" customWidth="1"/>
    <col min="5" max="5" width="5.625" style="38" customWidth="1"/>
    <col min="6" max="6" width="8.625" style="251" customWidth="1"/>
    <col min="7" max="7" width="8.625" style="38" customWidth="1"/>
    <col min="8" max="8" width="8.625" style="251" customWidth="1"/>
    <col min="9" max="9" width="5.625" style="253" customWidth="1"/>
    <col min="10" max="12" width="11.25" style="38" customWidth="1"/>
    <col min="13" max="13" width="16.375" style="38" customWidth="1"/>
    <col min="14" max="14" width="14.5" style="190" customWidth="1"/>
    <col min="15" max="15" width="13.875" style="190" customWidth="1"/>
    <col min="16" max="16" width="10.875" style="38" bestFit="1" customWidth="1"/>
    <col min="17" max="17" width="8.875" style="38" customWidth="1"/>
    <col min="18" max="18" width="18.375" style="38" bestFit="1" customWidth="1"/>
    <col min="19" max="19" width="11.75" style="38" bestFit="1" customWidth="1"/>
    <col min="20" max="20" width="15.875" style="38" bestFit="1" customWidth="1"/>
    <col min="21" max="21" width="12.125" style="193" bestFit="1" customWidth="1"/>
    <col min="22" max="22" width="12.125" style="38" bestFit="1" customWidth="1"/>
    <col min="23" max="24" width="8.5" style="254" bestFit="1" customWidth="1"/>
    <col min="25" max="37" width="8.625" style="38" customWidth="1"/>
    <col min="38" max="38" width="9" style="38" customWidth="1"/>
    <col min="39" max="16384" width="9" style="38"/>
  </cols>
  <sheetData>
    <row r="1" spans="1:25" ht="17.25" thickBot="1">
      <c r="A1" s="185" t="s">
        <v>348</v>
      </c>
      <c r="B1" s="186"/>
      <c r="C1" s="187"/>
      <c r="D1" s="42"/>
      <c r="E1" s="42"/>
      <c r="F1" s="43"/>
      <c r="G1" s="43"/>
      <c r="H1" s="73" t="s">
        <v>90</v>
      </c>
      <c r="I1" s="73"/>
      <c r="J1" s="188" t="str">
        <f>表一!G1</f>
        <v>民國109年01月01日</v>
      </c>
      <c r="K1" s="188"/>
      <c r="L1" s="189"/>
      <c r="M1" s="189"/>
      <c r="O1" s="73" t="str">
        <f>表一!O1</f>
        <v>盤查表單版次：</v>
      </c>
      <c r="P1" s="73"/>
      <c r="Q1" s="191" t="str">
        <f>表一!Q1</f>
        <v>V1</v>
      </c>
      <c r="S1" s="192"/>
      <c r="W1" s="194"/>
      <c r="X1" s="38"/>
    </row>
    <row r="2" spans="1:25" ht="17.25" customHeight="1" thickTop="1" thickBot="1">
      <c r="A2" s="74" t="s">
        <v>349</v>
      </c>
      <c r="B2" s="74"/>
      <c r="C2" s="74"/>
      <c r="D2" s="74" t="s">
        <v>350</v>
      </c>
      <c r="E2" s="74"/>
      <c r="F2" s="74"/>
      <c r="G2" s="262" t="s">
        <v>351</v>
      </c>
      <c r="H2" s="262"/>
      <c r="I2" s="262"/>
      <c r="J2" s="263" t="s">
        <v>352</v>
      </c>
      <c r="K2" s="263"/>
      <c r="L2" s="263"/>
      <c r="M2" s="263"/>
      <c r="N2" s="264" t="s">
        <v>353</v>
      </c>
      <c r="O2" s="264"/>
      <c r="P2" s="264"/>
      <c r="Q2" s="264"/>
      <c r="R2" s="264"/>
      <c r="S2" s="264"/>
      <c r="T2" s="264"/>
      <c r="U2" s="264"/>
      <c r="V2" s="264"/>
      <c r="W2" s="264"/>
      <c r="X2" s="264"/>
      <c r="Y2" s="76" t="s">
        <v>98</v>
      </c>
    </row>
    <row r="3" spans="1:25" ht="67.5" thickTop="1" thickBot="1">
      <c r="A3" s="195" t="s">
        <v>354</v>
      </c>
      <c r="B3" s="197" t="s">
        <v>355</v>
      </c>
      <c r="C3" s="196" t="s">
        <v>356</v>
      </c>
      <c r="D3" s="195" t="s">
        <v>354</v>
      </c>
      <c r="E3" s="197" t="s">
        <v>355</v>
      </c>
      <c r="F3" s="196" t="s">
        <v>356</v>
      </c>
      <c r="G3" s="198" t="s">
        <v>357</v>
      </c>
      <c r="H3" s="199" t="s">
        <v>358</v>
      </c>
      <c r="I3" s="196" t="s">
        <v>359</v>
      </c>
      <c r="J3" s="197" t="s">
        <v>360</v>
      </c>
      <c r="K3" s="197" t="s">
        <v>361</v>
      </c>
      <c r="L3" s="200" t="s">
        <v>362</v>
      </c>
      <c r="M3" s="198" t="s">
        <v>363</v>
      </c>
      <c r="N3" s="201" t="s">
        <v>364</v>
      </c>
      <c r="O3" s="202" t="s">
        <v>365</v>
      </c>
      <c r="P3" s="203" t="s">
        <v>366</v>
      </c>
      <c r="Q3" s="203" t="s">
        <v>367</v>
      </c>
      <c r="R3" s="197" t="s">
        <v>368</v>
      </c>
      <c r="S3" s="197" t="s">
        <v>369</v>
      </c>
      <c r="T3" s="203" t="s">
        <v>370</v>
      </c>
      <c r="U3" s="204" t="s">
        <v>371</v>
      </c>
      <c r="V3" s="197" t="s">
        <v>372</v>
      </c>
      <c r="W3" s="205" t="s">
        <v>373</v>
      </c>
      <c r="X3" s="206" t="s">
        <v>374</v>
      </c>
      <c r="Y3" s="76"/>
    </row>
    <row r="4" spans="1:25" ht="27.75" customHeight="1" thickTop="1">
      <c r="A4" s="207" t="str">
        <f>IF(表三!A4&lt;&gt;"",表三!A4,"")</f>
        <v>G01</v>
      </c>
      <c r="B4" s="208" t="str">
        <f>IF(表三!B4&lt;&gt;"",表三!B4,"")</f>
        <v>000999</v>
      </c>
      <c r="C4" s="209" t="str">
        <f>IF(表三!C4&lt;&gt;"",表三!C4,"")</f>
        <v>其他未分類製程</v>
      </c>
      <c r="D4" s="207" t="str">
        <f>IF(表三!D4&lt;&gt;"",表三!D4,"")</f>
        <v>GM01</v>
      </c>
      <c r="E4" s="208" t="str">
        <f>IF(表三!E4&lt;&gt;"",表三!E4,"")</f>
        <v>0201</v>
      </c>
      <c r="F4" s="209" t="str">
        <f>IF(表三!F4&lt;&gt;"",表三!F4,"")</f>
        <v>柴油引擎 　　　</v>
      </c>
      <c r="G4" s="210" t="str">
        <f>IF(表三!H4&lt;&gt;"",表三!H4,"")</f>
        <v>170006</v>
      </c>
      <c r="H4" s="208" t="str">
        <f>IF(表三!I4&lt;&gt;"",表三!I4,"")</f>
        <v>柴油</v>
      </c>
      <c r="I4" s="209" t="str">
        <f>IF(表三!J4&lt;&gt;"",表三!J4,"")</f>
        <v>否</v>
      </c>
      <c r="J4" s="208" t="str">
        <f>IF(表三!K4&lt;&gt;"",表三!K4,"")</f>
        <v>範疇1</v>
      </c>
      <c r="K4" s="208" t="str">
        <f>IF(表三!P4&lt;&gt;"",表三!P4,"")</f>
        <v>固定 (E)</v>
      </c>
      <c r="L4" s="211" t="str">
        <f>IF(表三!AK4="","",表三!AK4)</f>
        <v/>
      </c>
      <c r="M4" s="212"/>
      <c r="N4" s="213">
        <v>2715.7339999999999</v>
      </c>
      <c r="O4" s="214">
        <v>1</v>
      </c>
      <c r="P4" s="215" t="s">
        <v>375</v>
      </c>
      <c r="Q4" s="216"/>
      <c r="R4" s="217" t="s">
        <v>376</v>
      </c>
      <c r="S4" s="217" t="s">
        <v>377</v>
      </c>
      <c r="T4" s="215" t="s">
        <v>378</v>
      </c>
      <c r="U4" s="218"/>
      <c r="V4" s="219" t="str">
        <f t="shared" ref="V4:V35" si="0">IF(P4&lt;&gt;"",IF(Q4&lt;&gt;"","Kcal/"&amp;Q4,"Kcal/"&amp;P4),"")</f>
        <v>Kcal/公秉</v>
      </c>
      <c r="W4" s="220"/>
      <c r="X4" s="221"/>
      <c r="Y4" s="222"/>
    </row>
    <row r="5" spans="1:25" ht="27.75" customHeight="1">
      <c r="A5" s="223" t="str">
        <f>IF(表三!A5&lt;&gt;"",表三!A5,"")</f>
        <v>G02</v>
      </c>
      <c r="B5" s="211" t="str">
        <f>IF(表三!B5&lt;&gt;"",表三!B5,"")</f>
        <v>000999</v>
      </c>
      <c r="C5" s="224" t="str">
        <f>IF(表三!C5&lt;&gt;"",表三!C5,"")</f>
        <v>其他未分類製程</v>
      </c>
      <c r="D5" s="223" t="str">
        <f>IF(表三!D5&lt;&gt;"",表三!D5,"")</f>
        <v>GM02</v>
      </c>
      <c r="E5" s="211" t="str">
        <f>IF(表三!E5&lt;&gt;"",表三!E5,"")</f>
        <v>0200</v>
      </c>
      <c r="F5" s="224" t="str">
        <f>IF(表三!F5&lt;&gt;"",表三!F5,"")</f>
        <v>汽油引擎 　　　</v>
      </c>
      <c r="G5" s="225" t="str">
        <f>IF(表三!H5&lt;&gt;"",表三!H5,"")</f>
        <v>170099</v>
      </c>
      <c r="H5" s="211" t="str">
        <f>IF(表三!I5&lt;&gt;"",表三!I5,"")</f>
        <v>其他汽油</v>
      </c>
      <c r="I5" s="224" t="str">
        <f>IF(表三!J5&lt;&gt;"",表三!J5,"")</f>
        <v>否</v>
      </c>
      <c r="J5" s="211" t="str">
        <f>IF(表三!K5&lt;&gt;"",表三!K5,"")</f>
        <v>範疇1</v>
      </c>
      <c r="K5" s="211" t="str">
        <f>IF(表三!P5&lt;&gt;"",表三!P5,"")</f>
        <v>固定 (E)</v>
      </c>
      <c r="L5" s="211" t="str">
        <f>IF(表三!AK5="","",表三!AK5)</f>
        <v/>
      </c>
      <c r="M5" s="226"/>
      <c r="N5" s="227">
        <v>365.23</v>
      </c>
      <c r="O5" s="214">
        <v>1</v>
      </c>
      <c r="P5" s="215" t="s">
        <v>375</v>
      </c>
      <c r="Q5" s="228"/>
      <c r="R5" s="229" t="s">
        <v>376</v>
      </c>
      <c r="S5" s="229" t="s">
        <v>377</v>
      </c>
      <c r="T5" s="230" t="s">
        <v>378</v>
      </c>
      <c r="U5" s="231"/>
      <c r="V5" s="219" t="str">
        <f t="shared" si="0"/>
        <v>Kcal/公秉</v>
      </c>
      <c r="W5" s="232"/>
      <c r="X5" s="233"/>
      <c r="Y5" s="222"/>
    </row>
    <row r="6" spans="1:25" ht="27.75" customHeight="1">
      <c r="A6" s="223" t="str">
        <f>IF(表三!A6&lt;&gt;"",表三!A6,"")</f>
        <v>G03</v>
      </c>
      <c r="B6" s="211" t="str">
        <f>IF(表三!B6&lt;&gt;"",表三!B6,"")</f>
        <v>G20902</v>
      </c>
      <c r="C6" s="224" t="str">
        <f>IF(表三!C6&lt;&gt;"",表三!C6,"")</f>
        <v>維修保養程序</v>
      </c>
      <c r="D6" s="223" t="str">
        <f>IF(表三!D6&lt;&gt;"",表三!D6,"")</f>
        <v>GM03</v>
      </c>
      <c r="E6" s="211" t="str">
        <f>IF(表三!E6&lt;&gt;"",表三!E6,"")</f>
        <v>6099</v>
      </c>
      <c r="F6" s="224" t="str">
        <f>IF(表三!F6&lt;&gt;"",表三!F6,"")</f>
        <v>其他切割設施　　　　</v>
      </c>
      <c r="G6" s="225" t="str">
        <f>IF(表三!H6&lt;&gt;"",表三!H6,"")</f>
        <v>180191</v>
      </c>
      <c r="H6" s="211" t="str">
        <f>IF(表三!I6&lt;&gt;"",表三!I6,"")</f>
        <v>乙炔</v>
      </c>
      <c r="I6" s="224" t="str">
        <f>IF(表三!J6&lt;&gt;"",表三!J6,"")</f>
        <v>否</v>
      </c>
      <c r="J6" s="211" t="str">
        <f>IF(表三!K6&lt;&gt;"",表三!K6,"")</f>
        <v>範疇1</v>
      </c>
      <c r="K6" s="211" t="str">
        <f>IF(表三!P6&lt;&gt;"",表三!P6,"")</f>
        <v>製程 (P)</v>
      </c>
      <c r="L6" s="211" t="str">
        <f>IF(表三!AK6="","",表三!AK6)</f>
        <v/>
      </c>
      <c r="M6" s="226"/>
      <c r="N6" s="227">
        <v>32</v>
      </c>
      <c r="O6" s="214">
        <v>1</v>
      </c>
      <c r="P6" s="215" t="s">
        <v>379</v>
      </c>
      <c r="Q6" s="228" t="s">
        <v>380</v>
      </c>
      <c r="R6" s="229" t="s">
        <v>381</v>
      </c>
      <c r="S6" s="229" t="s">
        <v>382</v>
      </c>
      <c r="T6" s="230" t="s">
        <v>378</v>
      </c>
      <c r="U6" s="231"/>
      <c r="V6" s="219" t="str">
        <f t="shared" si="0"/>
        <v>Kcal/公斤</v>
      </c>
      <c r="W6" s="232"/>
      <c r="X6" s="233"/>
      <c r="Y6" s="222"/>
    </row>
    <row r="7" spans="1:25" ht="27.75" customHeight="1">
      <c r="A7" s="223" t="str">
        <f>IF(表三!A7&lt;&gt;"",表三!A7,"")</f>
        <v>M01</v>
      </c>
      <c r="B7" s="211" t="str">
        <f>IF(表三!B7&lt;&gt;"",表三!B7,"")</f>
        <v>350001</v>
      </c>
      <c r="C7" s="224" t="str">
        <f>IF(表三!C7&lt;&gt;"",表三!C7,"")</f>
        <v>鍋爐發電程序</v>
      </c>
      <c r="D7" s="223" t="str">
        <f>IF(表三!D7&lt;&gt;"",表三!D7,"")</f>
        <v>E212</v>
      </c>
      <c r="E7" s="211" t="str">
        <f>IF(表三!E7&lt;&gt;"",表三!E7,"")</f>
        <v>0010</v>
      </c>
      <c r="F7" s="224" t="str">
        <f>IF(表三!F7&lt;&gt;"",表三!F7,"")</f>
        <v>燃油鍋爐　　　　　　</v>
      </c>
      <c r="G7" s="225" t="str">
        <f>IF(表三!H7&lt;&gt;"",表三!H7,"")</f>
        <v>170019</v>
      </c>
      <c r="H7" s="211" t="str">
        <f>IF(表三!I7&lt;&gt;"",表三!I7,"")</f>
        <v>４～６號重油</v>
      </c>
      <c r="I7" s="224" t="str">
        <f>IF(表三!J7&lt;&gt;"",表三!J7,"")</f>
        <v>否</v>
      </c>
      <c r="J7" s="211" t="str">
        <f>IF(表三!K7&lt;&gt;"",表三!K7,"")</f>
        <v>範疇1</v>
      </c>
      <c r="K7" s="211" t="str">
        <f>IF(表三!P7&lt;&gt;"",表三!P7,"")</f>
        <v>固定 (E)</v>
      </c>
      <c r="L7" s="211" t="str">
        <f>IF(表三!AK7="","",表三!AK7)</f>
        <v/>
      </c>
      <c r="M7" s="226"/>
      <c r="N7" s="227">
        <v>53692.356899999999</v>
      </c>
      <c r="O7" s="214">
        <v>1</v>
      </c>
      <c r="P7" s="215" t="s">
        <v>375</v>
      </c>
      <c r="Q7" s="228"/>
      <c r="R7" s="229" t="s">
        <v>383</v>
      </c>
      <c r="S7" s="229" t="s">
        <v>384</v>
      </c>
      <c r="T7" s="230" t="s">
        <v>378</v>
      </c>
      <c r="U7" s="231"/>
      <c r="V7" s="219" t="str">
        <f t="shared" si="0"/>
        <v>Kcal/公秉</v>
      </c>
      <c r="W7" s="232"/>
      <c r="X7" s="233"/>
      <c r="Y7" s="222"/>
    </row>
    <row r="8" spans="1:25" ht="27.75" customHeight="1">
      <c r="A8" s="223" t="str">
        <f>IF(表三!A8&lt;&gt;"",表三!A8,"")</f>
        <v>M02</v>
      </c>
      <c r="B8" s="211" t="str">
        <f>IF(表三!B8&lt;&gt;"",表三!B8,"")</f>
        <v>350001</v>
      </c>
      <c r="C8" s="224" t="str">
        <f>IF(表三!C8&lt;&gt;"",表三!C8,"")</f>
        <v>鍋爐發電程序</v>
      </c>
      <c r="D8" s="223" t="str">
        <f>IF(表三!D8&lt;&gt;"",表三!D8,"")</f>
        <v>E213</v>
      </c>
      <c r="E8" s="211" t="str">
        <f>IF(表三!E8&lt;&gt;"",表三!E8,"")</f>
        <v>0020</v>
      </c>
      <c r="F8" s="224" t="str">
        <f>IF(表三!F8&lt;&gt;"",表三!F8,"")</f>
        <v>燃氣鍋爐　　　　　 　</v>
      </c>
      <c r="G8" s="225" t="str">
        <f>IF(表三!H8&lt;&gt;"",表三!H8,"")</f>
        <v>050002</v>
      </c>
      <c r="H8" s="211" t="str">
        <f>IF(表三!I8&lt;&gt;"",表三!I8,"")</f>
        <v>天然氣</v>
      </c>
      <c r="I8" s="224" t="str">
        <f>IF(表三!J8&lt;&gt;"",表三!J8,"")</f>
        <v>否</v>
      </c>
      <c r="J8" s="211" t="str">
        <f>IF(表三!K8&lt;&gt;"",表三!K8,"")</f>
        <v>範疇1</v>
      </c>
      <c r="K8" s="211" t="str">
        <f>IF(表三!P8&lt;&gt;"",表三!P8,"")</f>
        <v>固定 (E)</v>
      </c>
      <c r="L8" s="211" t="str">
        <f>IF(表三!AK8="","",表三!AK8)</f>
        <v/>
      </c>
      <c r="M8" s="226"/>
      <c r="N8" s="227">
        <v>3252.12</v>
      </c>
      <c r="O8" s="214">
        <v>1</v>
      </c>
      <c r="P8" s="215" t="s">
        <v>385</v>
      </c>
      <c r="Q8" s="228"/>
      <c r="R8" s="229" t="s">
        <v>383</v>
      </c>
      <c r="S8" s="229" t="s">
        <v>384</v>
      </c>
      <c r="T8" s="230" t="s">
        <v>378</v>
      </c>
      <c r="U8" s="231"/>
      <c r="V8" s="219" t="str">
        <f t="shared" si="0"/>
        <v>Kcal/千立方公尺</v>
      </c>
      <c r="W8" s="232"/>
      <c r="X8" s="233"/>
      <c r="Y8" s="222"/>
    </row>
    <row r="9" spans="1:25" ht="27.75" customHeight="1">
      <c r="A9" s="223" t="str">
        <f>IF(表三!A9&lt;&gt;"",表三!A9,"")</f>
        <v>G04</v>
      </c>
      <c r="B9" s="211" t="str">
        <f>IF(表三!B9&lt;&gt;"",表三!B9,"")</f>
        <v>G20900</v>
      </c>
      <c r="C9" s="224" t="str">
        <f>IF(表三!C9&lt;&gt;"",表三!C9,"")</f>
        <v>交通運輸活動</v>
      </c>
      <c r="D9" s="223" t="str">
        <f>IF(表三!D9&lt;&gt;"",表三!D9,"")</f>
        <v>GV01</v>
      </c>
      <c r="E9" s="211" t="str">
        <f>IF(表三!E9&lt;&gt;"",表三!E9,"")</f>
        <v>0200</v>
      </c>
      <c r="F9" s="224" t="str">
        <f>IF(表三!F9&lt;&gt;"",表三!F9,"")</f>
        <v>汽油引擎 　　　</v>
      </c>
      <c r="G9" s="225" t="str">
        <f>IF(表三!H9&lt;&gt;"",表三!H9,"")</f>
        <v>170001</v>
      </c>
      <c r="H9" s="211" t="str">
        <f>IF(表三!I9&lt;&gt;"",表三!I9,"")</f>
        <v>車用汽油</v>
      </c>
      <c r="I9" s="224" t="str">
        <f>IF(表三!J9&lt;&gt;"",表三!J9,"")</f>
        <v>否</v>
      </c>
      <c r="J9" s="211" t="str">
        <f>IF(表三!K9&lt;&gt;"",表三!K9,"")</f>
        <v>範疇1</v>
      </c>
      <c r="K9" s="211" t="str">
        <f>IF(表三!P9&lt;&gt;"",表三!P9,"")</f>
        <v>移動 (T)</v>
      </c>
      <c r="L9" s="211" t="str">
        <f>IF(表三!AK9="","",表三!AK9)</f>
        <v/>
      </c>
      <c r="M9" s="226"/>
      <c r="N9" s="227">
        <v>523</v>
      </c>
      <c r="O9" s="214">
        <v>1</v>
      </c>
      <c r="P9" s="215" t="s">
        <v>375</v>
      </c>
      <c r="Q9" s="234"/>
      <c r="R9" s="229" t="s">
        <v>386</v>
      </c>
      <c r="S9" s="229" t="s">
        <v>382</v>
      </c>
      <c r="T9" s="230" t="s">
        <v>378</v>
      </c>
      <c r="U9" s="231"/>
      <c r="V9" s="235" t="str">
        <f t="shared" si="0"/>
        <v>Kcal/公秉</v>
      </c>
      <c r="W9" s="232"/>
      <c r="X9" s="233"/>
      <c r="Y9" s="222"/>
    </row>
    <row r="10" spans="1:25" ht="27.75" customHeight="1">
      <c r="A10" s="223" t="str">
        <f>IF(表三!A10&lt;&gt;"",表三!A10,"")</f>
        <v>G04</v>
      </c>
      <c r="B10" s="211" t="str">
        <f>IF(表三!B10&lt;&gt;"",表三!B10,"")</f>
        <v>G20900</v>
      </c>
      <c r="C10" s="224" t="str">
        <f>IF(表三!C10&lt;&gt;"",表三!C10,"")</f>
        <v>交通運輸活動</v>
      </c>
      <c r="D10" s="223" t="str">
        <f>IF(表三!D10&lt;&gt;"",表三!D10,"")</f>
        <v>GV02</v>
      </c>
      <c r="E10" s="211" t="str">
        <f>IF(表三!E10&lt;&gt;"",表三!E10,"")</f>
        <v>0200</v>
      </c>
      <c r="F10" s="224" t="str">
        <f>IF(表三!F10&lt;&gt;"",表三!F10,"")</f>
        <v>汽油引擎 　　　</v>
      </c>
      <c r="G10" s="225" t="str">
        <f>IF(表三!H10&lt;&gt;"",表三!H10,"")</f>
        <v>170001</v>
      </c>
      <c r="H10" s="211" t="str">
        <f>IF(表三!I10&lt;&gt;"",表三!I10,"")</f>
        <v>車用汽油</v>
      </c>
      <c r="I10" s="224" t="str">
        <f>IF(表三!J10&lt;&gt;"",表三!J10,"")</f>
        <v>否</v>
      </c>
      <c r="J10" s="211" t="str">
        <f>IF(表三!K10&lt;&gt;"",表三!K10,"")</f>
        <v>範疇1</v>
      </c>
      <c r="K10" s="211" t="str">
        <f>IF(表三!P10&lt;&gt;"",表三!P10,"")</f>
        <v>移動 (T)</v>
      </c>
      <c r="L10" s="211" t="str">
        <f>IF(表三!AK10="","",表三!AK10)</f>
        <v/>
      </c>
      <c r="M10" s="226"/>
      <c r="N10" s="227">
        <v>1532</v>
      </c>
      <c r="O10" s="214">
        <v>1</v>
      </c>
      <c r="P10" s="215" t="s">
        <v>375</v>
      </c>
      <c r="Q10" s="234"/>
      <c r="R10" s="229" t="s">
        <v>386</v>
      </c>
      <c r="S10" s="229" t="s">
        <v>382</v>
      </c>
      <c r="T10" s="230" t="s">
        <v>378</v>
      </c>
      <c r="U10" s="231"/>
      <c r="V10" s="235" t="str">
        <f t="shared" si="0"/>
        <v>Kcal/公秉</v>
      </c>
      <c r="W10" s="232"/>
      <c r="X10" s="233"/>
      <c r="Y10" s="222"/>
    </row>
    <row r="11" spans="1:25" ht="27.75" customHeight="1">
      <c r="A11" s="223" t="str">
        <f>IF(表三!A11&lt;&gt;"",表三!A11,"")</f>
        <v>G03</v>
      </c>
      <c r="B11" s="211" t="str">
        <f>IF(表三!B11&lt;&gt;"",表三!B11,"")</f>
        <v>G20901</v>
      </c>
      <c r="C11" s="224" t="str">
        <f>IF(表三!C11&lt;&gt;"",表三!C11,"")</f>
        <v>消防活動</v>
      </c>
      <c r="D11" s="223" t="str">
        <f>IF(表三!D11&lt;&gt;"",表三!D11,"")</f>
        <v>GF01</v>
      </c>
      <c r="E11" s="211" t="str">
        <f>IF(表三!E11&lt;&gt;"",表三!E11,"")</f>
        <v>9798</v>
      </c>
      <c r="F11" s="224" t="str">
        <f>IF(表三!F11&lt;&gt;"",表三!F11,"")</f>
        <v>消防設施</v>
      </c>
      <c r="G11" s="225" t="str">
        <f>IF(表三!H11&lt;&gt;"",表三!H11,"")</f>
        <v>180014</v>
      </c>
      <c r="H11" s="211" t="str">
        <f>IF(表三!I11&lt;&gt;"",表三!I11,"")</f>
        <v>二氧化碳</v>
      </c>
      <c r="I11" s="224" t="str">
        <f>IF(表三!J11&lt;&gt;"",表三!J11,"")</f>
        <v>否</v>
      </c>
      <c r="J11" s="211" t="str">
        <f>IF(表三!K11&lt;&gt;"",表三!K11,"")</f>
        <v>範疇1</v>
      </c>
      <c r="K11" s="211" t="str">
        <f>IF(表三!P11&lt;&gt;"",表三!P11,"")</f>
        <v>逸散 (F)</v>
      </c>
      <c r="L11" s="211" t="str">
        <f>IF(表三!AK11="","",表三!AK11)</f>
        <v/>
      </c>
      <c r="M11" s="226"/>
      <c r="N11" s="227">
        <v>10</v>
      </c>
      <c r="O11" s="214">
        <v>1</v>
      </c>
      <c r="P11" s="215" t="s">
        <v>379</v>
      </c>
      <c r="Q11" s="228" t="s">
        <v>380</v>
      </c>
      <c r="R11" s="229" t="s">
        <v>387</v>
      </c>
      <c r="S11" s="229" t="s">
        <v>382</v>
      </c>
      <c r="T11" s="230" t="s">
        <v>378</v>
      </c>
      <c r="U11" s="231"/>
      <c r="V11" s="235" t="str">
        <f t="shared" si="0"/>
        <v>Kcal/公斤</v>
      </c>
      <c r="W11" s="232"/>
      <c r="X11" s="233"/>
      <c r="Y11" s="222"/>
    </row>
    <row r="12" spans="1:25" ht="27.75" customHeight="1">
      <c r="A12" s="223" t="str">
        <f>IF(表三!A12&lt;&gt;"",表三!A12,"")</f>
        <v>G05</v>
      </c>
      <c r="B12" s="211" t="str">
        <f>IF(表三!B12&lt;&gt;"",表三!B12,"")</f>
        <v>370009</v>
      </c>
      <c r="C12" s="224" t="str">
        <f>IF(表三!C12&lt;&gt;"",表三!C12,"")</f>
        <v>其他廢水處理程序</v>
      </c>
      <c r="D12" s="223" t="str">
        <f>IF(表三!D12&lt;&gt;"",表三!D12,"")</f>
        <v>GF01</v>
      </c>
      <c r="E12" s="211" t="str">
        <f>IF(表三!E12&lt;&gt;"",表三!E12,"")</f>
        <v>9795</v>
      </c>
      <c r="F12" s="224" t="str">
        <f>IF(表三!F12&lt;&gt;"",表三!F12,"")</f>
        <v>化糞池</v>
      </c>
      <c r="G12" s="225" t="str">
        <f>IF(表三!H12&lt;&gt;"",表三!H12,"")</f>
        <v>GG3805</v>
      </c>
      <c r="H12" s="211" t="str">
        <f>IF(表三!I12&lt;&gt;"",表三!I12,"")</f>
        <v>廢水處理(BOD)</v>
      </c>
      <c r="I12" s="224" t="str">
        <f>IF(表三!J12&lt;&gt;"",表三!J12,"")</f>
        <v>否</v>
      </c>
      <c r="J12" s="211" t="str">
        <f>IF(表三!K12&lt;&gt;"",表三!K12,"")</f>
        <v>範疇1</v>
      </c>
      <c r="K12" s="211" t="str">
        <f>IF(表三!P12&lt;&gt;"",表三!P12,"")</f>
        <v>逸散 (F)</v>
      </c>
      <c r="L12" s="211" t="str">
        <f>IF(表三!AK12="","",表三!AK12)</f>
        <v/>
      </c>
      <c r="M12" s="226"/>
      <c r="N12" s="227">
        <v>12683</v>
      </c>
      <c r="O12" s="214">
        <v>1</v>
      </c>
      <c r="P12" s="215" t="s">
        <v>379</v>
      </c>
      <c r="Q12" s="228" t="s">
        <v>388</v>
      </c>
      <c r="R12" s="229" t="s">
        <v>389</v>
      </c>
      <c r="S12" s="229" t="s">
        <v>390</v>
      </c>
      <c r="T12" s="230" t="s">
        <v>391</v>
      </c>
      <c r="U12" s="231"/>
      <c r="V12" s="235" t="str">
        <f t="shared" si="0"/>
        <v>Kcal/人天</v>
      </c>
      <c r="W12" s="232"/>
      <c r="X12" s="233"/>
      <c r="Y12" s="222"/>
    </row>
    <row r="13" spans="1:25" ht="27.75" customHeight="1">
      <c r="A13" s="223" t="str">
        <f>IF(表三!A13&lt;&gt;"",表三!A13,"")</f>
        <v>G06</v>
      </c>
      <c r="B13" s="211" t="str">
        <f>IF(表三!B13&lt;&gt;"",表三!B13,"")</f>
        <v>000999</v>
      </c>
      <c r="C13" s="224" t="str">
        <f>IF(表三!C13&lt;&gt;"",表三!C13,"")</f>
        <v>其他未分類製程</v>
      </c>
      <c r="D13" s="223" t="str">
        <f>IF(表三!D13&lt;&gt;"",表三!D13,"")</f>
        <v>GP01</v>
      </c>
      <c r="E13" s="211" t="str">
        <f>IF(表三!E13&lt;&gt;"",表三!E13,"")</f>
        <v>9999</v>
      </c>
      <c r="F13" s="224" t="str">
        <f>IF(表三!F13&lt;&gt;"",表三!F13,"")</f>
        <v>其他未歸類設施</v>
      </c>
      <c r="G13" s="225" t="str">
        <f>IF(表三!H13&lt;&gt;"",表三!H13,"")</f>
        <v>350099</v>
      </c>
      <c r="H13" s="211" t="str">
        <f>IF(表三!I13&lt;&gt;"",表三!I13,"")</f>
        <v>其他電力</v>
      </c>
      <c r="I13" s="224" t="str">
        <f>IF(表三!J13&lt;&gt;"",表三!J13,"")</f>
        <v>否</v>
      </c>
      <c r="J13" s="211" t="str">
        <f>IF(表三!K13&lt;&gt;"",表三!K13,"")</f>
        <v>範疇2</v>
      </c>
      <c r="K13" s="211" t="str">
        <f>IF(表三!P13&lt;&gt;"",表三!P13,"")</f>
        <v>外購電力</v>
      </c>
      <c r="L13" s="211" t="str">
        <f>IF(表三!AK13="","",表三!AK13)</f>
        <v>併網</v>
      </c>
      <c r="M13" s="226"/>
      <c r="N13" s="227">
        <v>721175.26599999995</v>
      </c>
      <c r="O13" s="214">
        <v>1</v>
      </c>
      <c r="P13" s="215" t="s">
        <v>392</v>
      </c>
      <c r="Q13" s="234"/>
      <c r="R13" s="229" t="s">
        <v>393</v>
      </c>
      <c r="S13" s="229" t="s">
        <v>382</v>
      </c>
      <c r="T13" s="230" t="s">
        <v>378</v>
      </c>
      <c r="U13" s="231"/>
      <c r="V13" s="235" t="str">
        <f t="shared" si="0"/>
        <v>Kcal/千度</v>
      </c>
      <c r="W13" s="232"/>
      <c r="X13" s="233"/>
      <c r="Y13" s="222"/>
    </row>
    <row r="14" spans="1:25" ht="27.75" customHeight="1">
      <c r="A14" s="223" t="str">
        <f>IF(表三!A14&lt;&gt;"",表三!A14,"")</f>
        <v>G06</v>
      </c>
      <c r="B14" s="211" t="str">
        <f>IF(表三!B14&lt;&gt;"",表三!B14,"")</f>
        <v>000999</v>
      </c>
      <c r="C14" s="224" t="str">
        <f>IF(表三!C14&lt;&gt;"",表三!C14,"")</f>
        <v>其他未分類製程</v>
      </c>
      <c r="D14" s="223" t="str">
        <f>IF(表三!D14&lt;&gt;"",表三!D14,"")</f>
        <v>GP02</v>
      </c>
      <c r="E14" s="211" t="str">
        <f>IF(表三!E14&lt;&gt;"",表三!E14,"")</f>
        <v>9999</v>
      </c>
      <c r="F14" s="224" t="str">
        <f>IF(表三!F14&lt;&gt;"",表三!F14,"")</f>
        <v>其他未歸類設施</v>
      </c>
      <c r="G14" s="225" t="str">
        <f>IF(表三!H14&lt;&gt;"",表三!H14,"")</f>
        <v>GG3502</v>
      </c>
      <c r="H14" s="211" t="str">
        <f>IF(表三!I14&lt;&gt;"",表三!I14,"")</f>
        <v>REC登載電力使用-電證合一</v>
      </c>
      <c r="I14" s="224" t="str">
        <f>IF(表三!J14&lt;&gt;"",表三!J14,"")</f>
        <v>否</v>
      </c>
      <c r="J14" s="211" t="str">
        <f>IF(表三!K14&lt;&gt;"",表三!K14,"")</f>
        <v>範疇2</v>
      </c>
      <c r="K14" s="211" t="str">
        <f>IF(表三!P14&lt;&gt;"",表三!P14,"")</f>
        <v>外購電力</v>
      </c>
      <c r="L14" s="211" t="str">
        <f>IF(表三!AK14="","",表三!AK14)</f>
        <v>併網</v>
      </c>
      <c r="M14" s="226"/>
      <c r="N14" s="227">
        <v>867307.49100000004</v>
      </c>
      <c r="O14" s="214">
        <v>1</v>
      </c>
      <c r="P14" s="215" t="s">
        <v>392</v>
      </c>
      <c r="Q14" s="234"/>
      <c r="R14" s="229" t="s">
        <v>393</v>
      </c>
      <c r="S14" s="229" t="s">
        <v>382</v>
      </c>
      <c r="T14" s="230" t="s">
        <v>378</v>
      </c>
      <c r="U14" s="231"/>
      <c r="V14" s="235" t="str">
        <f t="shared" si="0"/>
        <v>Kcal/千度</v>
      </c>
      <c r="W14" s="232"/>
      <c r="X14" s="233"/>
      <c r="Y14" s="222"/>
    </row>
    <row r="15" spans="1:25" customFormat="1" ht="27.75" customHeight="1">
      <c r="A15" s="223" t="str">
        <f>IF(表三!A15&lt;&gt;"",表三!A15,"")</f>
        <v/>
      </c>
      <c r="B15" s="211" t="str">
        <f>IF(表三!B15&lt;&gt;"",表三!B15,"")</f>
        <v/>
      </c>
      <c r="C15" s="224" t="str">
        <f>IF(表三!C15&lt;&gt;"",表三!C15,"")</f>
        <v/>
      </c>
      <c r="D15" s="223" t="str">
        <f>IF(表三!D15&lt;&gt;"",表三!D15,"")</f>
        <v/>
      </c>
      <c r="E15" s="211" t="str">
        <f>IF(表三!E15&lt;&gt;"",表三!E15,"")</f>
        <v/>
      </c>
      <c r="F15" s="224" t="str">
        <f>IF(表三!F15&lt;&gt;"",表三!F15,"")</f>
        <v/>
      </c>
      <c r="G15" s="225" t="str">
        <f>IF(表三!H15&lt;&gt;"",表三!H15,"")</f>
        <v/>
      </c>
      <c r="H15" s="211" t="str">
        <f>IF(表三!I15&lt;&gt;"",表三!I15,"")</f>
        <v/>
      </c>
      <c r="I15" s="224" t="str">
        <f>IF(表三!J15&lt;&gt;"",表三!J15,"")</f>
        <v/>
      </c>
      <c r="J15" s="211" t="str">
        <f>IF(表三!K15&lt;&gt;"",表三!K15,"")</f>
        <v/>
      </c>
      <c r="K15" s="211" t="str">
        <f>IF(表三!P15&lt;&gt;"",表三!P15,"")</f>
        <v/>
      </c>
      <c r="L15" s="211" t="str">
        <f>IF(表三!AK15="","",表三!AK15)</f>
        <v/>
      </c>
      <c r="M15" s="226"/>
      <c r="N15" s="227"/>
      <c r="O15" s="214"/>
      <c r="P15" s="215"/>
      <c r="Q15" s="228"/>
      <c r="R15" s="14"/>
      <c r="S15" s="14"/>
      <c r="T15" s="230"/>
      <c r="U15" s="231"/>
      <c r="V15" s="235" t="str">
        <f t="shared" si="0"/>
        <v/>
      </c>
      <c r="W15" s="232"/>
      <c r="X15" s="233"/>
      <c r="Y15" s="222"/>
    </row>
    <row r="16" spans="1:25" customFormat="1" ht="27.75" customHeight="1">
      <c r="A16" s="223" t="str">
        <f>IF(表三!A16&lt;&gt;"",表三!A16,"")</f>
        <v/>
      </c>
      <c r="B16" s="211" t="str">
        <f>IF(表三!B16&lt;&gt;"",表三!B16,"")</f>
        <v/>
      </c>
      <c r="C16" s="224" t="str">
        <f>IF(表三!C16&lt;&gt;"",表三!C16,"")</f>
        <v/>
      </c>
      <c r="D16" s="223" t="str">
        <f>IF(表三!D16&lt;&gt;"",表三!D16,"")</f>
        <v/>
      </c>
      <c r="E16" s="211" t="str">
        <f>IF(表三!E16&lt;&gt;"",表三!E16,"")</f>
        <v/>
      </c>
      <c r="F16" s="224" t="str">
        <f>IF(表三!F16&lt;&gt;"",表三!F16,"")</f>
        <v/>
      </c>
      <c r="G16" s="225" t="str">
        <f>IF(表三!H16&lt;&gt;"",表三!H16,"")</f>
        <v/>
      </c>
      <c r="H16" s="211" t="str">
        <f>IF(表三!I16&lt;&gt;"",表三!I16,"")</f>
        <v/>
      </c>
      <c r="I16" s="224" t="str">
        <f>IF(表三!J16&lt;&gt;"",表三!J16,"")</f>
        <v/>
      </c>
      <c r="J16" s="211" t="str">
        <f>IF(表三!K16&lt;&gt;"",表三!K16,"")</f>
        <v/>
      </c>
      <c r="K16" s="211" t="str">
        <f>IF(表三!P16&lt;&gt;"",表三!P16,"")</f>
        <v/>
      </c>
      <c r="L16" s="211" t="str">
        <f>IF(表三!AK16="","",表三!AK16)</f>
        <v/>
      </c>
      <c r="M16" s="226"/>
      <c r="N16" s="227"/>
      <c r="O16" s="214"/>
      <c r="P16" s="215"/>
      <c r="Q16" s="228"/>
      <c r="R16" s="14"/>
      <c r="S16" s="14"/>
      <c r="T16" s="230"/>
      <c r="U16" s="231"/>
      <c r="V16" s="235" t="str">
        <f t="shared" si="0"/>
        <v/>
      </c>
      <c r="W16" s="232"/>
      <c r="X16" s="233"/>
      <c r="Y16" s="222"/>
    </row>
    <row r="17" spans="1:25" customFormat="1" ht="27.75" customHeight="1">
      <c r="A17" s="223" t="str">
        <f>IF(表三!A17&lt;&gt;"",表三!A17,"")</f>
        <v/>
      </c>
      <c r="B17" s="211" t="str">
        <f>IF(表三!B17&lt;&gt;"",表三!B17,"")</f>
        <v/>
      </c>
      <c r="C17" s="224" t="str">
        <f>IF(表三!C17&lt;&gt;"",表三!C17,"")</f>
        <v/>
      </c>
      <c r="D17" s="223" t="str">
        <f>IF(表三!D17&lt;&gt;"",表三!D17,"")</f>
        <v/>
      </c>
      <c r="E17" s="211" t="str">
        <f>IF(表三!E17&lt;&gt;"",表三!E17,"")</f>
        <v/>
      </c>
      <c r="F17" s="224" t="str">
        <f>IF(表三!F17&lt;&gt;"",表三!F17,"")</f>
        <v/>
      </c>
      <c r="G17" s="225" t="str">
        <f>IF(表三!H17&lt;&gt;"",表三!H17,"")</f>
        <v/>
      </c>
      <c r="H17" s="211" t="str">
        <f>IF(表三!I17&lt;&gt;"",表三!I17,"")</f>
        <v/>
      </c>
      <c r="I17" s="224" t="str">
        <f>IF(表三!J17&lt;&gt;"",表三!J17,"")</f>
        <v/>
      </c>
      <c r="J17" s="211" t="str">
        <f>IF(表三!K17&lt;&gt;"",表三!K17,"")</f>
        <v/>
      </c>
      <c r="K17" s="211" t="str">
        <f>IF(表三!P17&lt;&gt;"",表三!P17,"")</f>
        <v/>
      </c>
      <c r="L17" s="211" t="str">
        <f>IF(表三!AK17="","",表三!AK17)</f>
        <v/>
      </c>
      <c r="M17" s="226"/>
      <c r="N17" s="227"/>
      <c r="O17" s="214"/>
      <c r="P17" s="215"/>
      <c r="Q17" s="228"/>
      <c r="R17" s="14"/>
      <c r="S17" s="14"/>
      <c r="T17" s="230"/>
      <c r="U17" s="231"/>
      <c r="V17" s="235" t="str">
        <f t="shared" si="0"/>
        <v/>
      </c>
      <c r="W17" s="232"/>
      <c r="X17" s="233"/>
      <c r="Y17" s="222"/>
    </row>
    <row r="18" spans="1:25" customFormat="1" ht="27.75" customHeight="1">
      <c r="A18" s="223" t="str">
        <f>IF(表三!A18&lt;&gt;"",表三!A18,"")</f>
        <v/>
      </c>
      <c r="B18" s="211" t="str">
        <f>IF(表三!B18&lt;&gt;"",表三!B18,"")</f>
        <v/>
      </c>
      <c r="C18" s="224" t="str">
        <f>IF(表三!C18&lt;&gt;"",表三!C18,"")</f>
        <v/>
      </c>
      <c r="D18" s="223" t="str">
        <f>IF(表三!D18&lt;&gt;"",表三!D18,"")</f>
        <v/>
      </c>
      <c r="E18" s="211" t="str">
        <f>IF(表三!E18&lt;&gt;"",表三!E18,"")</f>
        <v/>
      </c>
      <c r="F18" s="224" t="str">
        <f>IF(表三!F18&lt;&gt;"",表三!F18,"")</f>
        <v/>
      </c>
      <c r="G18" s="225" t="str">
        <f>IF(表三!H18&lt;&gt;"",表三!H18,"")</f>
        <v/>
      </c>
      <c r="H18" s="211" t="str">
        <f>IF(表三!I18&lt;&gt;"",表三!I18,"")</f>
        <v/>
      </c>
      <c r="I18" s="224" t="str">
        <f>IF(表三!J18&lt;&gt;"",表三!J18,"")</f>
        <v/>
      </c>
      <c r="J18" s="211" t="str">
        <f>IF(表三!K18&lt;&gt;"",表三!K18,"")</f>
        <v/>
      </c>
      <c r="K18" s="211" t="str">
        <f>IF(表三!P18&lt;&gt;"",表三!P18,"")</f>
        <v/>
      </c>
      <c r="L18" s="211" t="str">
        <f>IF(表三!AK18="","",表三!AK18)</f>
        <v/>
      </c>
      <c r="M18" s="226"/>
      <c r="N18" s="227"/>
      <c r="O18" s="214"/>
      <c r="P18" s="215"/>
      <c r="Q18" s="228"/>
      <c r="R18" s="14"/>
      <c r="S18" s="14"/>
      <c r="T18" s="230"/>
      <c r="U18" s="231"/>
      <c r="V18" s="235" t="str">
        <f t="shared" si="0"/>
        <v/>
      </c>
      <c r="W18" s="232"/>
      <c r="X18" s="233"/>
      <c r="Y18" s="222"/>
    </row>
    <row r="19" spans="1:25" customFormat="1" ht="27.75" customHeight="1">
      <c r="A19" s="223" t="str">
        <f>IF(表三!A19&lt;&gt;"",表三!A19,"")</f>
        <v/>
      </c>
      <c r="B19" s="211" t="str">
        <f>IF(表三!B19&lt;&gt;"",表三!B19,"")</f>
        <v/>
      </c>
      <c r="C19" s="224" t="str">
        <f>IF(表三!C19&lt;&gt;"",表三!C19,"")</f>
        <v/>
      </c>
      <c r="D19" s="223" t="str">
        <f>IF(表三!D19&lt;&gt;"",表三!D19,"")</f>
        <v/>
      </c>
      <c r="E19" s="211" t="str">
        <f>IF(表三!E19&lt;&gt;"",表三!E19,"")</f>
        <v/>
      </c>
      <c r="F19" s="224" t="str">
        <f>IF(表三!F19&lt;&gt;"",表三!F19,"")</f>
        <v/>
      </c>
      <c r="G19" s="225" t="str">
        <f>IF(表三!H19&lt;&gt;"",表三!H19,"")</f>
        <v/>
      </c>
      <c r="H19" s="211" t="str">
        <f>IF(表三!I19&lt;&gt;"",表三!I19,"")</f>
        <v/>
      </c>
      <c r="I19" s="224" t="str">
        <f>IF(表三!J19&lt;&gt;"",表三!J19,"")</f>
        <v/>
      </c>
      <c r="J19" s="211" t="str">
        <f>IF(表三!K19&lt;&gt;"",表三!K19,"")</f>
        <v/>
      </c>
      <c r="K19" s="211" t="str">
        <f>IF(表三!P19&lt;&gt;"",表三!P19,"")</f>
        <v/>
      </c>
      <c r="L19" s="211" t="str">
        <f>IF(表三!AK19="","",表三!AK19)</f>
        <v/>
      </c>
      <c r="M19" s="226"/>
      <c r="N19" s="227"/>
      <c r="O19" s="214"/>
      <c r="P19" s="215"/>
      <c r="Q19" s="228"/>
      <c r="R19" s="14"/>
      <c r="S19" s="14"/>
      <c r="T19" s="230"/>
      <c r="U19" s="231"/>
      <c r="V19" s="235" t="str">
        <f t="shared" si="0"/>
        <v/>
      </c>
      <c r="W19" s="232"/>
      <c r="X19" s="233"/>
      <c r="Y19" s="222"/>
    </row>
    <row r="20" spans="1:25" customFormat="1" ht="27.75" customHeight="1">
      <c r="A20" s="223" t="str">
        <f>IF(表三!A20&lt;&gt;"",表三!A20,"")</f>
        <v/>
      </c>
      <c r="B20" s="211" t="str">
        <f>IF(表三!B20&lt;&gt;"",表三!B20,"")</f>
        <v/>
      </c>
      <c r="C20" s="224" t="str">
        <f>IF(表三!C20&lt;&gt;"",表三!C20,"")</f>
        <v/>
      </c>
      <c r="D20" s="223" t="str">
        <f>IF(表三!D20&lt;&gt;"",表三!D20,"")</f>
        <v/>
      </c>
      <c r="E20" s="211" t="str">
        <f>IF(表三!E20&lt;&gt;"",表三!E20,"")</f>
        <v/>
      </c>
      <c r="F20" s="224" t="str">
        <f>IF(表三!F20&lt;&gt;"",表三!F20,"")</f>
        <v/>
      </c>
      <c r="G20" s="225" t="str">
        <f>IF(表三!H20&lt;&gt;"",表三!H20,"")</f>
        <v/>
      </c>
      <c r="H20" s="211" t="str">
        <f>IF(表三!I20&lt;&gt;"",表三!I20,"")</f>
        <v/>
      </c>
      <c r="I20" s="224" t="str">
        <f>IF(表三!J20&lt;&gt;"",表三!J20,"")</f>
        <v/>
      </c>
      <c r="J20" s="211" t="str">
        <f>IF(表三!K20&lt;&gt;"",表三!K20,"")</f>
        <v/>
      </c>
      <c r="K20" s="211" t="str">
        <f>IF(表三!P20&lt;&gt;"",表三!P20,"")</f>
        <v/>
      </c>
      <c r="L20" s="211" t="str">
        <f>IF(表三!AK20="","",表三!AK20)</f>
        <v/>
      </c>
      <c r="M20" s="226"/>
      <c r="N20" s="227"/>
      <c r="O20" s="214"/>
      <c r="P20" s="215"/>
      <c r="Q20" s="228"/>
      <c r="R20" s="14"/>
      <c r="S20" s="14"/>
      <c r="T20" s="230"/>
      <c r="U20" s="231"/>
      <c r="V20" s="235" t="str">
        <f t="shared" si="0"/>
        <v/>
      </c>
      <c r="W20" s="232"/>
      <c r="X20" s="233"/>
      <c r="Y20" s="222"/>
    </row>
    <row r="21" spans="1:25" customFormat="1" ht="27.75" customHeight="1">
      <c r="A21" s="223" t="str">
        <f>IF(表三!A21&lt;&gt;"",表三!A21,"")</f>
        <v/>
      </c>
      <c r="B21" s="211" t="str">
        <f>IF(表三!B21&lt;&gt;"",表三!B21,"")</f>
        <v/>
      </c>
      <c r="C21" s="224" t="str">
        <f>IF(表三!C21&lt;&gt;"",表三!C21,"")</f>
        <v/>
      </c>
      <c r="D21" s="223" t="str">
        <f>IF(表三!D21&lt;&gt;"",表三!D21,"")</f>
        <v/>
      </c>
      <c r="E21" s="211" t="str">
        <f>IF(表三!E21&lt;&gt;"",表三!E21,"")</f>
        <v/>
      </c>
      <c r="F21" s="224" t="str">
        <f>IF(表三!F21&lt;&gt;"",表三!F21,"")</f>
        <v/>
      </c>
      <c r="G21" s="225" t="str">
        <f>IF(表三!H21&lt;&gt;"",表三!H21,"")</f>
        <v/>
      </c>
      <c r="H21" s="211" t="str">
        <f>IF(表三!I21&lt;&gt;"",表三!I21,"")</f>
        <v/>
      </c>
      <c r="I21" s="224" t="str">
        <f>IF(表三!J21&lt;&gt;"",表三!J21,"")</f>
        <v/>
      </c>
      <c r="J21" s="211" t="str">
        <f>IF(表三!K21&lt;&gt;"",表三!K21,"")</f>
        <v/>
      </c>
      <c r="K21" s="211" t="str">
        <f>IF(表三!P21&lt;&gt;"",表三!P21,"")</f>
        <v/>
      </c>
      <c r="L21" s="211" t="str">
        <f>IF(表三!AK21="","",表三!AK21)</f>
        <v/>
      </c>
      <c r="M21" s="226"/>
      <c r="N21" s="227"/>
      <c r="O21" s="214"/>
      <c r="P21" s="215"/>
      <c r="Q21" s="228"/>
      <c r="R21" s="14"/>
      <c r="S21" s="14"/>
      <c r="T21" s="230"/>
      <c r="U21" s="231"/>
      <c r="V21" s="235" t="str">
        <f t="shared" si="0"/>
        <v/>
      </c>
      <c r="W21" s="232"/>
      <c r="X21" s="233"/>
      <c r="Y21" s="222"/>
    </row>
    <row r="22" spans="1:25" customFormat="1" ht="27.75" customHeight="1">
      <c r="A22" s="223" t="str">
        <f>IF(表三!A22&lt;&gt;"",表三!A22,"")</f>
        <v/>
      </c>
      <c r="B22" s="211" t="str">
        <f>IF(表三!B22&lt;&gt;"",表三!B22,"")</f>
        <v/>
      </c>
      <c r="C22" s="224" t="str">
        <f>IF(表三!C22&lt;&gt;"",表三!C22,"")</f>
        <v/>
      </c>
      <c r="D22" s="223" t="str">
        <f>IF(表三!D22&lt;&gt;"",表三!D22,"")</f>
        <v/>
      </c>
      <c r="E22" s="211" t="str">
        <f>IF(表三!E22&lt;&gt;"",表三!E22,"")</f>
        <v/>
      </c>
      <c r="F22" s="224" t="str">
        <f>IF(表三!F22&lt;&gt;"",表三!F22,"")</f>
        <v/>
      </c>
      <c r="G22" s="225" t="str">
        <f>IF(表三!H22&lt;&gt;"",表三!H22,"")</f>
        <v/>
      </c>
      <c r="H22" s="211" t="str">
        <f>IF(表三!I22&lt;&gt;"",表三!I22,"")</f>
        <v/>
      </c>
      <c r="I22" s="224" t="str">
        <f>IF(表三!J22&lt;&gt;"",表三!J22,"")</f>
        <v/>
      </c>
      <c r="J22" s="211" t="str">
        <f>IF(表三!K22&lt;&gt;"",表三!K22,"")</f>
        <v/>
      </c>
      <c r="K22" s="211" t="str">
        <f>IF(表三!P22&lt;&gt;"",表三!P22,"")</f>
        <v/>
      </c>
      <c r="L22" s="211" t="str">
        <f>IF(表三!AK22="","",表三!AK22)</f>
        <v/>
      </c>
      <c r="M22" s="226"/>
      <c r="N22" s="227"/>
      <c r="O22" s="214"/>
      <c r="P22" s="215"/>
      <c r="Q22" s="228"/>
      <c r="R22" s="14"/>
      <c r="S22" s="14"/>
      <c r="T22" s="230"/>
      <c r="U22" s="231"/>
      <c r="V22" s="235" t="str">
        <f t="shared" si="0"/>
        <v/>
      </c>
      <c r="W22" s="232"/>
      <c r="X22" s="233"/>
      <c r="Y22" s="222"/>
    </row>
    <row r="23" spans="1:25" customFormat="1" ht="27.75" customHeight="1">
      <c r="A23" s="223" t="str">
        <f>IF(表三!A23&lt;&gt;"",表三!A23,"")</f>
        <v/>
      </c>
      <c r="B23" s="211" t="str">
        <f>IF(表三!B23&lt;&gt;"",表三!B23,"")</f>
        <v/>
      </c>
      <c r="C23" s="224" t="str">
        <f>IF(表三!C23&lt;&gt;"",表三!C23,"")</f>
        <v/>
      </c>
      <c r="D23" s="223" t="str">
        <f>IF(表三!D23&lt;&gt;"",表三!D23,"")</f>
        <v/>
      </c>
      <c r="E23" s="211" t="str">
        <f>IF(表三!E23&lt;&gt;"",表三!E23,"")</f>
        <v/>
      </c>
      <c r="F23" s="224" t="str">
        <f>IF(表三!F23&lt;&gt;"",表三!F23,"")</f>
        <v/>
      </c>
      <c r="G23" s="225" t="str">
        <f>IF(表三!H23&lt;&gt;"",表三!H23,"")</f>
        <v/>
      </c>
      <c r="H23" s="211" t="str">
        <f>IF(表三!I23&lt;&gt;"",表三!I23,"")</f>
        <v/>
      </c>
      <c r="I23" s="224" t="str">
        <f>IF(表三!J23&lt;&gt;"",表三!J23,"")</f>
        <v/>
      </c>
      <c r="J23" s="211" t="str">
        <f>IF(表三!K23&lt;&gt;"",表三!K23,"")</f>
        <v/>
      </c>
      <c r="K23" s="211" t="str">
        <f>IF(表三!P23&lt;&gt;"",表三!P23,"")</f>
        <v/>
      </c>
      <c r="L23" s="211" t="str">
        <f>IF(表三!AK23="","",表三!AK23)</f>
        <v/>
      </c>
      <c r="M23" s="226"/>
      <c r="N23" s="227"/>
      <c r="O23" s="214"/>
      <c r="P23" s="215"/>
      <c r="Q23" s="228"/>
      <c r="R23" s="14"/>
      <c r="S23" s="14"/>
      <c r="T23" s="230"/>
      <c r="U23" s="231"/>
      <c r="V23" s="235" t="str">
        <f t="shared" si="0"/>
        <v/>
      </c>
      <c r="W23" s="232"/>
      <c r="X23" s="233"/>
      <c r="Y23" s="222"/>
    </row>
    <row r="24" spans="1:25" customFormat="1" ht="27.75" customHeight="1">
      <c r="A24" s="223" t="str">
        <f>IF(表三!A24&lt;&gt;"",表三!A24,"")</f>
        <v/>
      </c>
      <c r="B24" s="211" t="str">
        <f>IF(表三!B24&lt;&gt;"",表三!B24,"")</f>
        <v/>
      </c>
      <c r="C24" s="224" t="str">
        <f>IF(表三!C24&lt;&gt;"",表三!C24,"")</f>
        <v/>
      </c>
      <c r="D24" s="223" t="str">
        <f>IF(表三!D24&lt;&gt;"",表三!D24,"")</f>
        <v/>
      </c>
      <c r="E24" s="211" t="str">
        <f>IF(表三!E24&lt;&gt;"",表三!E24,"")</f>
        <v/>
      </c>
      <c r="F24" s="224" t="str">
        <f>IF(表三!F24&lt;&gt;"",表三!F24,"")</f>
        <v/>
      </c>
      <c r="G24" s="225" t="str">
        <f>IF(表三!H24&lt;&gt;"",表三!H24,"")</f>
        <v/>
      </c>
      <c r="H24" s="211" t="str">
        <f>IF(表三!I24&lt;&gt;"",表三!I24,"")</f>
        <v/>
      </c>
      <c r="I24" s="224" t="str">
        <f>IF(表三!J24&lt;&gt;"",表三!J24,"")</f>
        <v/>
      </c>
      <c r="J24" s="211" t="str">
        <f>IF(表三!K24&lt;&gt;"",表三!K24,"")</f>
        <v/>
      </c>
      <c r="K24" s="211" t="str">
        <f>IF(表三!P24&lt;&gt;"",表三!P24,"")</f>
        <v/>
      </c>
      <c r="L24" s="211" t="str">
        <f>IF(表三!AK24="","",表三!AK24)</f>
        <v/>
      </c>
      <c r="M24" s="226"/>
      <c r="N24" s="227"/>
      <c r="O24" s="214"/>
      <c r="P24" s="215"/>
      <c r="Q24" s="228"/>
      <c r="R24" s="14"/>
      <c r="S24" s="14"/>
      <c r="T24" s="230"/>
      <c r="U24" s="231"/>
      <c r="V24" s="235" t="str">
        <f t="shared" si="0"/>
        <v/>
      </c>
      <c r="W24" s="232"/>
      <c r="X24" s="233"/>
      <c r="Y24" s="222"/>
    </row>
    <row r="25" spans="1:25" customFormat="1" ht="27.75" customHeight="1">
      <c r="A25" s="223" t="str">
        <f>IF(表三!A25&lt;&gt;"",表三!A25,"")</f>
        <v/>
      </c>
      <c r="B25" s="211" t="str">
        <f>IF(表三!B25&lt;&gt;"",表三!B25,"")</f>
        <v/>
      </c>
      <c r="C25" s="224" t="str">
        <f>IF(表三!C25&lt;&gt;"",表三!C25,"")</f>
        <v/>
      </c>
      <c r="D25" s="223" t="str">
        <f>IF(表三!D25&lt;&gt;"",表三!D25,"")</f>
        <v/>
      </c>
      <c r="E25" s="211" t="str">
        <f>IF(表三!E25&lt;&gt;"",表三!E25,"")</f>
        <v/>
      </c>
      <c r="F25" s="224" t="str">
        <f>IF(表三!F25&lt;&gt;"",表三!F25,"")</f>
        <v/>
      </c>
      <c r="G25" s="225" t="str">
        <f>IF(表三!H25&lt;&gt;"",表三!H25,"")</f>
        <v/>
      </c>
      <c r="H25" s="211" t="str">
        <f>IF(表三!I25&lt;&gt;"",表三!I25,"")</f>
        <v/>
      </c>
      <c r="I25" s="224" t="str">
        <f>IF(表三!J25&lt;&gt;"",表三!J25,"")</f>
        <v/>
      </c>
      <c r="J25" s="211" t="str">
        <f>IF(表三!K25&lt;&gt;"",表三!K25,"")</f>
        <v/>
      </c>
      <c r="K25" s="211" t="str">
        <f>IF(表三!P25&lt;&gt;"",表三!P25,"")</f>
        <v/>
      </c>
      <c r="L25" s="211" t="str">
        <f>IF(表三!AK25="","",表三!AK25)</f>
        <v/>
      </c>
      <c r="M25" s="226"/>
      <c r="N25" s="227"/>
      <c r="O25" s="214"/>
      <c r="P25" s="215"/>
      <c r="Q25" s="228"/>
      <c r="R25" s="14"/>
      <c r="S25" s="14"/>
      <c r="T25" s="230"/>
      <c r="U25" s="231"/>
      <c r="V25" s="235" t="str">
        <f t="shared" si="0"/>
        <v/>
      </c>
      <c r="W25" s="232"/>
      <c r="X25" s="233"/>
      <c r="Y25" s="222"/>
    </row>
    <row r="26" spans="1:25" customFormat="1" ht="27.75" customHeight="1">
      <c r="A26" s="223" t="str">
        <f>IF(表三!A26&lt;&gt;"",表三!A26,"")</f>
        <v/>
      </c>
      <c r="B26" s="211" t="str">
        <f>IF(表三!B26&lt;&gt;"",表三!B26,"")</f>
        <v/>
      </c>
      <c r="C26" s="224" t="str">
        <f>IF(表三!C26&lt;&gt;"",表三!C26,"")</f>
        <v/>
      </c>
      <c r="D26" s="223" t="str">
        <f>IF(表三!D26&lt;&gt;"",表三!D26,"")</f>
        <v/>
      </c>
      <c r="E26" s="211" t="str">
        <f>IF(表三!E26&lt;&gt;"",表三!E26,"")</f>
        <v/>
      </c>
      <c r="F26" s="224" t="str">
        <f>IF(表三!F26&lt;&gt;"",表三!F26,"")</f>
        <v/>
      </c>
      <c r="G26" s="225" t="str">
        <f>IF(表三!H26&lt;&gt;"",表三!H26,"")</f>
        <v/>
      </c>
      <c r="H26" s="211" t="str">
        <f>IF(表三!I26&lt;&gt;"",表三!I26,"")</f>
        <v/>
      </c>
      <c r="I26" s="224" t="str">
        <f>IF(表三!J26&lt;&gt;"",表三!J26,"")</f>
        <v/>
      </c>
      <c r="J26" s="211" t="str">
        <f>IF(表三!K26&lt;&gt;"",表三!K26,"")</f>
        <v/>
      </c>
      <c r="K26" s="211" t="str">
        <f>IF(表三!P26&lt;&gt;"",表三!P26,"")</f>
        <v/>
      </c>
      <c r="L26" s="211" t="str">
        <f>IF(表三!AK26="","",表三!AK26)</f>
        <v/>
      </c>
      <c r="M26" s="226"/>
      <c r="N26" s="227"/>
      <c r="O26" s="214"/>
      <c r="P26" s="215"/>
      <c r="Q26" s="228"/>
      <c r="R26" s="14"/>
      <c r="S26" s="14"/>
      <c r="T26" s="230"/>
      <c r="U26" s="231"/>
      <c r="V26" s="235" t="str">
        <f t="shared" si="0"/>
        <v/>
      </c>
      <c r="W26" s="232"/>
      <c r="X26" s="233"/>
      <c r="Y26" s="222"/>
    </row>
    <row r="27" spans="1:25" customFormat="1" ht="27.75" customHeight="1">
      <c r="A27" s="223" t="str">
        <f>IF(表三!A27&lt;&gt;"",表三!A27,"")</f>
        <v/>
      </c>
      <c r="B27" s="211" t="str">
        <f>IF(表三!B27&lt;&gt;"",表三!B27,"")</f>
        <v/>
      </c>
      <c r="C27" s="224" t="str">
        <f>IF(表三!C27&lt;&gt;"",表三!C27,"")</f>
        <v/>
      </c>
      <c r="D27" s="223" t="str">
        <f>IF(表三!D27&lt;&gt;"",表三!D27,"")</f>
        <v/>
      </c>
      <c r="E27" s="211" t="str">
        <f>IF(表三!E27&lt;&gt;"",表三!E27,"")</f>
        <v/>
      </c>
      <c r="F27" s="224" t="str">
        <f>IF(表三!F27&lt;&gt;"",表三!F27,"")</f>
        <v/>
      </c>
      <c r="G27" s="225" t="str">
        <f>IF(表三!H27&lt;&gt;"",表三!H27,"")</f>
        <v/>
      </c>
      <c r="H27" s="211" t="str">
        <f>IF(表三!I27&lt;&gt;"",表三!I27,"")</f>
        <v/>
      </c>
      <c r="I27" s="224" t="str">
        <f>IF(表三!J27&lt;&gt;"",表三!J27,"")</f>
        <v/>
      </c>
      <c r="J27" s="211" t="str">
        <f>IF(表三!K27&lt;&gt;"",表三!K27,"")</f>
        <v/>
      </c>
      <c r="K27" s="211" t="str">
        <f>IF(表三!P27&lt;&gt;"",表三!P27,"")</f>
        <v/>
      </c>
      <c r="L27" s="211" t="str">
        <f>IF(表三!AK27="","",表三!AK27)</f>
        <v/>
      </c>
      <c r="M27" s="226"/>
      <c r="N27" s="227"/>
      <c r="O27" s="214"/>
      <c r="P27" s="215"/>
      <c r="Q27" s="228"/>
      <c r="R27" s="14"/>
      <c r="S27" s="14"/>
      <c r="T27" s="230"/>
      <c r="U27" s="231"/>
      <c r="V27" s="235" t="str">
        <f t="shared" si="0"/>
        <v/>
      </c>
      <c r="W27" s="232"/>
      <c r="X27" s="233"/>
      <c r="Y27" s="222"/>
    </row>
    <row r="28" spans="1:25" customFormat="1" ht="27.75" customHeight="1">
      <c r="A28" s="223" t="str">
        <f>IF(表三!A28&lt;&gt;"",表三!A28,"")</f>
        <v/>
      </c>
      <c r="B28" s="211" t="str">
        <f>IF(表三!B28&lt;&gt;"",表三!B28,"")</f>
        <v/>
      </c>
      <c r="C28" s="224" t="str">
        <f>IF(表三!C28&lt;&gt;"",表三!C28,"")</f>
        <v/>
      </c>
      <c r="D28" s="223" t="str">
        <f>IF(表三!D28&lt;&gt;"",表三!D28,"")</f>
        <v/>
      </c>
      <c r="E28" s="211" t="str">
        <f>IF(表三!E28&lt;&gt;"",表三!E28,"")</f>
        <v/>
      </c>
      <c r="F28" s="224" t="str">
        <f>IF(表三!F28&lt;&gt;"",表三!F28,"")</f>
        <v/>
      </c>
      <c r="G28" s="225" t="str">
        <f>IF(表三!H28&lt;&gt;"",表三!H28,"")</f>
        <v/>
      </c>
      <c r="H28" s="211" t="str">
        <f>IF(表三!I28&lt;&gt;"",表三!I28,"")</f>
        <v/>
      </c>
      <c r="I28" s="224" t="str">
        <f>IF(表三!J28&lt;&gt;"",表三!J28,"")</f>
        <v/>
      </c>
      <c r="J28" s="211" t="str">
        <f>IF(表三!K28&lt;&gt;"",表三!K28,"")</f>
        <v/>
      </c>
      <c r="K28" s="211" t="str">
        <f>IF(表三!P28&lt;&gt;"",表三!P28,"")</f>
        <v/>
      </c>
      <c r="L28" s="211" t="str">
        <f>IF(表三!AK28="","",表三!AK28)</f>
        <v/>
      </c>
      <c r="M28" s="226"/>
      <c r="N28" s="227"/>
      <c r="O28" s="214"/>
      <c r="P28" s="215"/>
      <c r="Q28" s="228"/>
      <c r="R28" s="14"/>
      <c r="S28" s="14"/>
      <c r="T28" s="230"/>
      <c r="U28" s="231"/>
      <c r="V28" s="235" t="str">
        <f t="shared" si="0"/>
        <v/>
      </c>
      <c r="W28" s="232"/>
      <c r="X28" s="233"/>
      <c r="Y28" s="222"/>
    </row>
    <row r="29" spans="1:25" customFormat="1" ht="27.75" customHeight="1">
      <c r="A29" s="223" t="str">
        <f>IF(表三!A29&lt;&gt;"",表三!A29,"")</f>
        <v/>
      </c>
      <c r="B29" s="211" t="str">
        <f>IF(表三!B29&lt;&gt;"",表三!B29,"")</f>
        <v/>
      </c>
      <c r="C29" s="224" t="str">
        <f>IF(表三!C29&lt;&gt;"",表三!C29,"")</f>
        <v/>
      </c>
      <c r="D29" s="223" t="str">
        <f>IF(表三!D29&lt;&gt;"",表三!D29,"")</f>
        <v/>
      </c>
      <c r="E29" s="211" t="str">
        <f>IF(表三!E29&lt;&gt;"",表三!E29,"")</f>
        <v/>
      </c>
      <c r="F29" s="224" t="str">
        <f>IF(表三!F29&lt;&gt;"",表三!F29,"")</f>
        <v/>
      </c>
      <c r="G29" s="225" t="str">
        <f>IF(表三!H29&lt;&gt;"",表三!H29,"")</f>
        <v/>
      </c>
      <c r="H29" s="211" t="str">
        <f>IF(表三!I29&lt;&gt;"",表三!I29,"")</f>
        <v/>
      </c>
      <c r="I29" s="224" t="str">
        <f>IF(表三!J29&lt;&gt;"",表三!J29,"")</f>
        <v/>
      </c>
      <c r="J29" s="211" t="str">
        <f>IF(表三!K29&lt;&gt;"",表三!K29,"")</f>
        <v/>
      </c>
      <c r="K29" s="211" t="str">
        <f>IF(表三!P29&lt;&gt;"",表三!P29,"")</f>
        <v/>
      </c>
      <c r="L29" s="211" t="str">
        <f>IF(表三!AK29="","",表三!AK29)</f>
        <v/>
      </c>
      <c r="M29" s="226"/>
      <c r="N29" s="227"/>
      <c r="O29" s="214"/>
      <c r="P29" s="215"/>
      <c r="Q29" s="228"/>
      <c r="R29" s="14"/>
      <c r="S29" s="14"/>
      <c r="T29" s="230"/>
      <c r="U29" s="231"/>
      <c r="V29" s="235" t="str">
        <f t="shared" si="0"/>
        <v/>
      </c>
      <c r="W29" s="232"/>
      <c r="X29" s="233"/>
      <c r="Y29" s="222"/>
    </row>
    <row r="30" spans="1:25" customFormat="1" ht="27.75" customHeight="1">
      <c r="A30" s="223" t="str">
        <f>IF(表三!A30&lt;&gt;"",表三!A30,"")</f>
        <v/>
      </c>
      <c r="B30" s="211" t="str">
        <f>IF(表三!B30&lt;&gt;"",表三!B30,"")</f>
        <v/>
      </c>
      <c r="C30" s="224" t="str">
        <f>IF(表三!C30&lt;&gt;"",表三!C30,"")</f>
        <v/>
      </c>
      <c r="D30" s="223" t="str">
        <f>IF(表三!D30&lt;&gt;"",表三!D30,"")</f>
        <v/>
      </c>
      <c r="E30" s="211" t="str">
        <f>IF(表三!E30&lt;&gt;"",表三!E30,"")</f>
        <v/>
      </c>
      <c r="F30" s="224" t="str">
        <f>IF(表三!F30&lt;&gt;"",表三!F30,"")</f>
        <v/>
      </c>
      <c r="G30" s="225" t="str">
        <f>IF(表三!H30&lt;&gt;"",表三!H30,"")</f>
        <v/>
      </c>
      <c r="H30" s="211" t="str">
        <f>IF(表三!I30&lt;&gt;"",表三!I30,"")</f>
        <v/>
      </c>
      <c r="I30" s="224" t="str">
        <f>IF(表三!J30&lt;&gt;"",表三!J30,"")</f>
        <v/>
      </c>
      <c r="J30" s="211" t="str">
        <f>IF(表三!K30&lt;&gt;"",表三!K30,"")</f>
        <v/>
      </c>
      <c r="K30" s="211" t="str">
        <f>IF(表三!P30&lt;&gt;"",表三!P30,"")</f>
        <v/>
      </c>
      <c r="L30" s="211" t="str">
        <f>IF(表三!AK30="","",表三!AK30)</f>
        <v/>
      </c>
      <c r="M30" s="226"/>
      <c r="N30" s="227"/>
      <c r="O30" s="214"/>
      <c r="P30" s="215"/>
      <c r="Q30" s="228"/>
      <c r="R30" s="14"/>
      <c r="S30" s="14"/>
      <c r="T30" s="230"/>
      <c r="U30" s="231"/>
      <c r="V30" s="235" t="str">
        <f t="shared" si="0"/>
        <v/>
      </c>
      <c r="W30" s="232"/>
      <c r="X30" s="233"/>
      <c r="Y30" s="222"/>
    </row>
    <row r="31" spans="1:25" customFormat="1" ht="16.5">
      <c r="A31" s="223" t="str">
        <f>IF(表三!A31&lt;&gt;"",表三!A31,"")</f>
        <v/>
      </c>
      <c r="B31" s="211" t="str">
        <f>IF(表三!B31&lt;&gt;"",表三!B31,"")</f>
        <v/>
      </c>
      <c r="C31" s="224" t="str">
        <f>IF(表三!C31&lt;&gt;"",表三!C31,"")</f>
        <v/>
      </c>
      <c r="D31" s="223" t="str">
        <f>IF(表三!D31&lt;&gt;"",表三!D31,"")</f>
        <v/>
      </c>
      <c r="E31" s="211" t="str">
        <f>IF(表三!E31&lt;&gt;"",表三!E31,"")</f>
        <v/>
      </c>
      <c r="F31" s="224" t="str">
        <f>IF(表三!F31&lt;&gt;"",表三!F31,"")</f>
        <v/>
      </c>
      <c r="G31" s="225" t="str">
        <f>IF(表三!H31&lt;&gt;"",表三!H31,"")</f>
        <v/>
      </c>
      <c r="H31" s="211" t="str">
        <f>IF(表三!I31&lt;&gt;"",表三!I31,"")</f>
        <v/>
      </c>
      <c r="I31" s="224" t="str">
        <f>IF(表三!J31&lt;&gt;"",表三!J31,"")</f>
        <v/>
      </c>
      <c r="J31" s="211" t="str">
        <f>IF(表三!K31&lt;&gt;"",表三!K31,"")</f>
        <v/>
      </c>
      <c r="K31" s="211" t="str">
        <f>IF(表三!P31&lt;&gt;"",表三!P31,"")</f>
        <v/>
      </c>
      <c r="L31" s="211" t="str">
        <f>IF(表三!AK31="","",表三!AK31)</f>
        <v/>
      </c>
      <c r="M31" s="226"/>
      <c r="N31" s="227"/>
      <c r="O31" s="236"/>
      <c r="P31" s="215"/>
      <c r="Q31" s="228"/>
      <c r="R31" s="14"/>
      <c r="S31" s="14"/>
      <c r="T31" s="230"/>
      <c r="U31" s="231"/>
      <c r="V31" s="235" t="str">
        <f t="shared" si="0"/>
        <v/>
      </c>
      <c r="W31" s="232"/>
      <c r="X31" s="233"/>
      <c r="Y31" s="222"/>
    </row>
    <row r="32" spans="1:25" customFormat="1" ht="16.5">
      <c r="A32" s="223" t="str">
        <f>IF(表三!A32&lt;&gt;"",表三!A32,"")</f>
        <v/>
      </c>
      <c r="B32" s="211" t="str">
        <f>IF(表三!B32&lt;&gt;"",表三!B32,"")</f>
        <v/>
      </c>
      <c r="C32" s="224" t="str">
        <f>IF(表三!C32&lt;&gt;"",表三!C32,"")</f>
        <v/>
      </c>
      <c r="D32" s="223" t="str">
        <f>IF(表三!D32&lt;&gt;"",表三!D32,"")</f>
        <v/>
      </c>
      <c r="E32" s="211" t="str">
        <f>IF(表三!E32&lt;&gt;"",表三!E32,"")</f>
        <v/>
      </c>
      <c r="F32" s="224" t="str">
        <f>IF(表三!F32&lt;&gt;"",表三!F32,"")</f>
        <v/>
      </c>
      <c r="G32" s="225" t="str">
        <f>IF(表三!H32&lt;&gt;"",表三!H32,"")</f>
        <v/>
      </c>
      <c r="H32" s="211" t="str">
        <f>IF(表三!I32&lt;&gt;"",表三!I32,"")</f>
        <v/>
      </c>
      <c r="I32" s="224" t="str">
        <f>IF(表三!J32&lt;&gt;"",表三!J32,"")</f>
        <v/>
      </c>
      <c r="J32" s="211" t="str">
        <f>IF(表三!K32&lt;&gt;"",表三!K32,"")</f>
        <v/>
      </c>
      <c r="K32" s="211" t="str">
        <f>IF(表三!P32&lt;&gt;"",表三!P32,"")</f>
        <v/>
      </c>
      <c r="L32" s="211" t="str">
        <f>IF(表三!AK32="","",表三!AK32)</f>
        <v/>
      </c>
      <c r="M32" s="226"/>
      <c r="N32" s="227"/>
      <c r="O32" s="236"/>
      <c r="P32" s="215"/>
      <c r="Q32" s="228"/>
      <c r="R32" s="14"/>
      <c r="S32" s="14"/>
      <c r="T32" s="230"/>
      <c r="U32" s="231"/>
      <c r="V32" s="235" t="str">
        <f t="shared" si="0"/>
        <v/>
      </c>
      <c r="W32" s="232"/>
      <c r="X32" s="233"/>
      <c r="Y32" s="222"/>
    </row>
    <row r="33" spans="1:25" customFormat="1" ht="16.5">
      <c r="A33" s="223" t="str">
        <f>IF(表三!A33&lt;&gt;"",表三!A33,"")</f>
        <v/>
      </c>
      <c r="B33" s="211" t="str">
        <f>IF(表三!B33&lt;&gt;"",表三!B33,"")</f>
        <v/>
      </c>
      <c r="C33" s="224" t="str">
        <f>IF(表三!C33&lt;&gt;"",表三!C33,"")</f>
        <v/>
      </c>
      <c r="D33" s="223" t="str">
        <f>IF(表三!D33&lt;&gt;"",表三!D33,"")</f>
        <v/>
      </c>
      <c r="E33" s="211" t="str">
        <f>IF(表三!E33&lt;&gt;"",表三!E33,"")</f>
        <v/>
      </c>
      <c r="F33" s="224" t="str">
        <f>IF(表三!F33&lt;&gt;"",表三!F33,"")</f>
        <v/>
      </c>
      <c r="G33" s="225" t="str">
        <f>IF(表三!H33&lt;&gt;"",表三!H33,"")</f>
        <v/>
      </c>
      <c r="H33" s="211" t="str">
        <f>IF(表三!I33&lt;&gt;"",表三!I33,"")</f>
        <v/>
      </c>
      <c r="I33" s="224" t="str">
        <f>IF(表三!J33&lt;&gt;"",表三!J33,"")</f>
        <v/>
      </c>
      <c r="J33" s="211" t="str">
        <f>IF(表三!K33&lt;&gt;"",表三!K33,"")</f>
        <v/>
      </c>
      <c r="K33" s="211" t="str">
        <f>IF(表三!P33&lt;&gt;"",表三!P33,"")</f>
        <v/>
      </c>
      <c r="L33" s="211" t="str">
        <f>IF(表三!AK33="","",表三!AK33)</f>
        <v/>
      </c>
      <c r="M33" s="226"/>
      <c r="N33" s="227"/>
      <c r="O33" s="236"/>
      <c r="P33" s="215"/>
      <c r="Q33" s="228"/>
      <c r="R33" s="14"/>
      <c r="S33" s="14"/>
      <c r="T33" s="230"/>
      <c r="U33" s="231"/>
      <c r="V33" s="235" t="str">
        <f t="shared" si="0"/>
        <v/>
      </c>
      <c r="W33" s="232"/>
      <c r="X33" s="233"/>
      <c r="Y33" s="222"/>
    </row>
    <row r="34" spans="1:25" customFormat="1" ht="16.5">
      <c r="A34" s="223" t="str">
        <f>IF(表三!A34&lt;&gt;"",表三!A34,"")</f>
        <v/>
      </c>
      <c r="B34" s="211" t="str">
        <f>IF(表三!B34&lt;&gt;"",表三!B34,"")</f>
        <v/>
      </c>
      <c r="C34" s="224" t="str">
        <f>IF(表三!C34&lt;&gt;"",表三!C34,"")</f>
        <v/>
      </c>
      <c r="D34" s="223" t="str">
        <f>IF(表三!D34&lt;&gt;"",表三!D34,"")</f>
        <v/>
      </c>
      <c r="E34" s="211" t="str">
        <f>IF(表三!E34&lt;&gt;"",表三!E34,"")</f>
        <v/>
      </c>
      <c r="F34" s="224" t="str">
        <f>IF(表三!F34&lt;&gt;"",表三!F34,"")</f>
        <v/>
      </c>
      <c r="G34" s="225" t="str">
        <f>IF(表三!H34&lt;&gt;"",表三!H34,"")</f>
        <v/>
      </c>
      <c r="H34" s="211" t="str">
        <f>IF(表三!I34&lt;&gt;"",表三!I34,"")</f>
        <v/>
      </c>
      <c r="I34" s="224" t="str">
        <f>IF(表三!J34&lt;&gt;"",表三!J34,"")</f>
        <v/>
      </c>
      <c r="J34" s="211" t="str">
        <f>IF(表三!K34&lt;&gt;"",表三!K34,"")</f>
        <v/>
      </c>
      <c r="K34" s="211" t="str">
        <f>IF(表三!P34&lt;&gt;"",表三!P34,"")</f>
        <v/>
      </c>
      <c r="L34" s="211" t="str">
        <f>IF(表三!AK34="","",表三!AK34)</f>
        <v/>
      </c>
      <c r="M34" s="226"/>
      <c r="N34" s="227"/>
      <c r="O34" s="236"/>
      <c r="P34" s="215"/>
      <c r="Q34" s="234"/>
      <c r="R34" s="14"/>
      <c r="S34" s="14"/>
      <c r="T34" s="230"/>
      <c r="U34" s="231"/>
      <c r="V34" s="235" t="str">
        <f t="shared" si="0"/>
        <v/>
      </c>
      <c r="W34" s="232"/>
      <c r="X34" s="233"/>
      <c r="Y34" s="222"/>
    </row>
    <row r="35" spans="1:25" customFormat="1" ht="16.5">
      <c r="A35" s="223" t="str">
        <f>IF(表三!A35&lt;&gt;"",表三!A35,"")</f>
        <v/>
      </c>
      <c r="B35" s="211" t="str">
        <f>IF(表三!B35&lt;&gt;"",表三!B35,"")</f>
        <v/>
      </c>
      <c r="C35" s="224" t="str">
        <f>IF(表三!C35&lt;&gt;"",表三!C35,"")</f>
        <v/>
      </c>
      <c r="D35" s="223" t="str">
        <f>IF(表三!D35&lt;&gt;"",表三!D35,"")</f>
        <v/>
      </c>
      <c r="E35" s="211" t="str">
        <f>IF(表三!E35&lt;&gt;"",表三!E35,"")</f>
        <v/>
      </c>
      <c r="F35" s="224" t="str">
        <f>IF(表三!F35&lt;&gt;"",表三!F35,"")</f>
        <v/>
      </c>
      <c r="G35" s="225" t="str">
        <f>IF(表三!H35&lt;&gt;"",表三!H35,"")</f>
        <v/>
      </c>
      <c r="H35" s="211" t="str">
        <f>IF(表三!I35&lt;&gt;"",表三!I35,"")</f>
        <v/>
      </c>
      <c r="I35" s="224" t="str">
        <f>IF(表三!J35&lt;&gt;"",表三!J35,"")</f>
        <v/>
      </c>
      <c r="J35" s="211" t="str">
        <f>IF(表三!K35&lt;&gt;"",表三!K35,"")</f>
        <v/>
      </c>
      <c r="K35" s="211" t="str">
        <f>IF(表三!P35&lt;&gt;"",表三!P35,"")</f>
        <v/>
      </c>
      <c r="L35" s="211" t="str">
        <f>IF(表三!AK35="","",表三!AK35)</f>
        <v/>
      </c>
      <c r="M35" s="226"/>
      <c r="N35" s="227"/>
      <c r="O35" s="236"/>
      <c r="P35" s="215"/>
      <c r="Q35" s="234"/>
      <c r="R35" s="14"/>
      <c r="S35" s="14"/>
      <c r="T35" s="230"/>
      <c r="U35" s="231"/>
      <c r="V35" s="235" t="str">
        <f t="shared" si="0"/>
        <v/>
      </c>
      <c r="W35" s="232"/>
      <c r="X35" s="233"/>
      <c r="Y35" s="222"/>
    </row>
    <row r="36" spans="1:25" customFormat="1" ht="16.5">
      <c r="A36" s="223" t="str">
        <f>IF(表三!A36&lt;&gt;"",表三!A36,"")</f>
        <v/>
      </c>
      <c r="B36" s="211" t="str">
        <f>IF(表三!B36&lt;&gt;"",表三!B36,"")</f>
        <v/>
      </c>
      <c r="C36" s="224" t="str">
        <f>IF(表三!C36&lt;&gt;"",表三!C36,"")</f>
        <v/>
      </c>
      <c r="D36" s="223" t="str">
        <f>IF(表三!D36&lt;&gt;"",表三!D36,"")</f>
        <v/>
      </c>
      <c r="E36" s="211" t="str">
        <f>IF(表三!E36&lt;&gt;"",表三!E36,"")</f>
        <v/>
      </c>
      <c r="F36" s="224" t="str">
        <f>IF(表三!F36&lt;&gt;"",表三!F36,"")</f>
        <v/>
      </c>
      <c r="G36" s="225" t="str">
        <f>IF(表三!H36&lt;&gt;"",表三!H36,"")</f>
        <v/>
      </c>
      <c r="H36" s="211" t="str">
        <f>IF(表三!I36&lt;&gt;"",表三!I36,"")</f>
        <v/>
      </c>
      <c r="I36" s="224" t="str">
        <f>IF(表三!J36&lt;&gt;"",表三!J36,"")</f>
        <v/>
      </c>
      <c r="J36" s="211" t="str">
        <f>IF(表三!K36&lt;&gt;"",表三!K36,"")</f>
        <v/>
      </c>
      <c r="K36" s="211" t="str">
        <f>IF(表三!P36&lt;&gt;"",表三!P36,"")</f>
        <v/>
      </c>
      <c r="L36" s="211" t="str">
        <f>IF(表三!AK36="","",表三!AK36)</f>
        <v/>
      </c>
      <c r="M36" s="226"/>
      <c r="N36" s="227"/>
      <c r="O36" s="236"/>
      <c r="P36" s="215"/>
      <c r="Q36" s="234"/>
      <c r="R36" s="14"/>
      <c r="S36" s="14"/>
      <c r="T36" s="230"/>
      <c r="U36" s="231"/>
      <c r="V36" s="235" t="str">
        <f t="shared" ref="V36:V67" si="1">IF(P36&lt;&gt;"",IF(Q36&lt;&gt;"","Kcal/"&amp;Q36,"Kcal/"&amp;P36),"")</f>
        <v/>
      </c>
      <c r="W36" s="232"/>
      <c r="X36" s="233"/>
      <c r="Y36" s="222"/>
    </row>
    <row r="37" spans="1:25" customFormat="1" ht="16.5">
      <c r="A37" s="223" t="str">
        <f>IF(表三!A37&lt;&gt;"",表三!A37,"")</f>
        <v/>
      </c>
      <c r="B37" s="211" t="str">
        <f>IF(表三!B37&lt;&gt;"",表三!B37,"")</f>
        <v/>
      </c>
      <c r="C37" s="224" t="str">
        <f>IF(表三!C37&lt;&gt;"",表三!C37,"")</f>
        <v/>
      </c>
      <c r="D37" s="223" t="str">
        <f>IF(表三!D37&lt;&gt;"",表三!D37,"")</f>
        <v/>
      </c>
      <c r="E37" s="211" t="str">
        <f>IF(表三!E37&lt;&gt;"",表三!E37,"")</f>
        <v/>
      </c>
      <c r="F37" s="224" t="str">
        <f>IF(表三!F37&lt;&gt;"",表三!F37,"")</f>
        <v/>
      </c>
      <c r="G37" s="225" t="str">
        <f>IF(表三!H37&lt;&gt;"",表三!H37,"")</f>
        <v/>
      </c>
      <c r="H37" s="211" t="str">
        <f>IF(表三!I37&lt;&gt;"",表三!I37,"")</f>
        <v/>
      </c>
      <c r="I37" s="224" t="str">
        <f>IF(表三!J37&lt;&gt;"",表三!J37,"")</f>
        <v/>
      </c>
      <c r="J37" s="211" t="str">
        <f>IF(表三!K37&lt;&gt;"",表三!K37,"")</f>
        <v/>
      </c>
      <c r="K37" s="211" t="str">
        <f>IF(表三!P37&lt;&gt;"",表三!P37,"")</f>
        <v/>
      </c>
      <c r="L37" s="211" t="str">
        <f>IF(表三!AK37="","",表三!AK37)</f>
        <v/>
      </c>
      <c r="M37" s="226"/>
      <c r="N37" s="227"/>
      <c r="O37" s="236"/>
      <c r="P37" s="215"/>
      <c r="Q37" s="234"/>
      <c r="R37" s="14"/>
      <c r="S37" s="14"/>
      <c r="T37" s="230"/>
      <c r="U37" s="231"/>
      <c r="V37" s="235" t="str">
        <f t="shared" si="1"/>
        <v/>
      </c>
      <c r="W37" s="232"/>
      <c r="X37" s="233"/>
      <c r="Y37" s="222"/>
    </row>
    <row r="38" spans="1:25" customFormat="1" ht="16.5">
      <c r="A38" s="223" t="str">
        <f>IF(表三!A38&lt;&gt;"",表三!A38,"")</f>
        <v/>
      </c>
      <c r="B38" s="211" t="str">
        <f>IF(表三!B38&lt;&gt;"",表三!B38,"")</f>
        <v/>
      </c>
      <c r="C38" s="224" t="str">
        <f>IF(表三!C38&lt;&gt;"",表三!C38,"")</f>
        <v/>
      </c>
      <c r="D38" s="223" t="str">
        <f>IF(表三!D38&lt;&gt;"",表三!D38,"")</f>
        <v/>
      </c>
      <c r="E38" s="211" t="str">
        <f>IF(表三!E38&lt;&gt;"",表三!E38,"")</f>
        <v/>
      </c>
      <c r="F38" s="224" t="str">
        <f>IF(表三!F38&lt;&gt;"",表三!F38,"")</f>
        <v/>
      </c>
      <c r="G38" s="225" t="str">
        <f>IF(表三!H38&lt;&gt;"",表三!H38,"")</f>
        <v/>
      </c>
      <c r="H38" s="211" t="str">
        <f>IF(表三!I38&lt;&gt;"",表三!I38,"")</f>
        <v/>
      </c>
      <c r="I38" s="224" t="str">
        <f>IF(表三!J38&lt;&gt;"",表三!J38,"")</f>
        <v/>
      </c>
      <c r="J38" s="211" t="str">
        <f>IF(表三!K38&lt;&gt;"",表三!K38,"")</f>
        <v/>
      </c>
      <c r="K38" s="211" t="str">
        <f>IF(表三!P38&lt;&gt;"",表三!P38,"")</f>
        <v/>
      </c>
      <c r="L38" s="211" t="str">
        <f>IF(表三!AK38="","",表三!AK38)</f>
        <v/>
      </c>
      <c r="M38" s="226"/>
      <c r="N38" s="227"/>
      <c r="O38" s="236"/>
      <c r="P38" s="215"/>
      <c r="Q38" s="234"/>
      <c r="R38" s="14"/>
      <c r="S38" s="14"/>
      <c r="T38" s="230"/>
      <c r="U38" s="231"/>
      <c r="V38" s="235" t="str">
        <f t="shared" si="1"/>
        <v/>
      </c>
      <c r="W38" s="232"/>
      <c r="X38" s="233"/>
      <c r="Y38" s="222"/>
    </row>
    <row r="39" spans="1:25" customFormat="1" ht="16.5">
      <c r="A39" s="223" t="str">
        <f>IF(表三!A39&lt;&gt;"",表三!A39,"")</f>
        <v/>
      </c>
      <c r="B39" s="211" t="str">
        <f>IF(表三!B39&lt;&gt;"",表三!B39,"")</f>
        <v/>
      </c>
      <c r="C39" s="224" t="str">
        <f>IF(表三!C39&lt;&gt;"",表三!C39,"")</f>
        <v/>
      </c>
      <c r="D39" s="223" t="str">
        <f>IF(表三!D39&lt;&gt;"",表三!D39,"")</f>
        <v/>
      </c>
      <c r="E39" s="211" t="str">
        <f>IF(表三!E39&lt;&gt;"",表三!E39,"")</f>
        <v/>
      </c>
      <c r="F39" s="224" t="str">
        <f>IF(表三!F39&lt;&gt;"",表三!F39,"")</f>
        <v/>
      </c>
      <c r="G39" s="225" t="str">
        <f>IF(表三!H39&lt;&gt;"",表三!H39,"")</f>
        <v/>
      </c>
      <c r="H39" s="211" t="str">
        <f>IF(表三!I39&lt;&gt;"",表三!I39,"")</f>
        <v/>
      </c>
      <c r="I39" s="224" t="str">
        <f>IF(表三!J39&lt;&gt;"",表三!J39,"")</f>
        <v/>
      </c>
      <c r="J39" s="211" t="str">
        <f>IF(表三!K39&lt;&gt;"",表三!K39,"")</f>
        <v/>
      </c>
      <c r="K39" s="211" t="str">
        <f>IF(表三!P39&lt;&gt;"",表三!P39,"")</f>
        <v/>
      </c>
      <c r="L39" s="211" t="str">
        <f>IF(表三!AK39="","",表三!AK39)</f>
        <v/>
      </c>
      <c r="M39" s="226"/>
      <c r="N39" s="227"/>
      <c r="O39" s="236"/>
      <c r="P39" s="215"/>
      <c r="Q39" s="234"/>
      <c r="R39" s="14"/>
      <c r="S39" s="14"/>
      <c r="T39" s="230"/>
      <c r="U39" s="231"/>
      <c r="V39" s="235" t="str">
        <f t="shared" si="1"/>
        <v/>
      </c>
      <c r="W39" s="232"/>
      <c r="X39" s="233"/>
      <c r="Y39" s="222"/>
    </row>
    <row r="40" spans="1:25" customFormat="1" ht="16.5">
      <c r="A40" s="223" t="str">
        <f>IF(表三!A40&lt;&gt;"",表三!A40,"")</f>
        <v/>
      </c>
      <c r="B40" s="211" t="str">
        <f>IF(表三!B40&lt;&gt;"",表三!B40,"")</f>
        <v/>
      </c>
      <c r="C40" s="224" t="str">
        <f>IF(表三!C40&lt;&gt;"",表三!C40,"")</f>
        <v/>
      </c>
      <c r="D40" s="223" t="str">
        <f>IF(表三!D40&lt;&gt;"",表三!D40,"")</f>
        <v/>
      </c>
      <c r="E40" s="211" t="str">
        <f>IF(表三!E40&lt;&gt;"",表三!E40,"")</f>
        <v/>
      </c>
      <c r="F40" s="224" t="str">
        <f>IF(表三!F40&lt;&gt;"",表三!F40,"")</f>
        <v/>
      </c>
      <c r="G40" s="225" t="str">
        <f>IF(表三!H40&lt;&gt;"",表三!H40,"")</f>
        <v/>
      </c>
      <c r="H40" s="211" t="str">
        <f>IF(表三!I40&lt;&gt;"",表三!I40,"")</f>
        <v/>
      </c>
      <c r="I40" s="224" t="str">
        <f>IF(表三!J40&lt;&gt;"",表三!J40,"")</f>
        <v/>
      </c>
      <c r="J40" s="211" t="str">
        <f>IF(表三!K40&lt;&gt;"",表三!K40,"")</f>
        <v/>
      </c>
      <c r="K40" s="211" t="str">
        <f>IF(表三!P40&lt;&gt;"",表三!P40,"")</f>
        <v/>
      </c>
      <c r="L40" s="211" t="str">
        <f>IF(表三!AK40="","",表三!AK40)</f>
        <v/>
      </c>
      <c r="M40" s="226"/>
      <c r="N40" s="227"/>
      <c r="O40" s="236"/>
      <c r="P40" s="215"/>
      <c r="Q40" s="234"/>
      <c r="R40" s="14"/>
      <c r="S40" s="14"/>
      <c r="T40" s="230"/>
      <c r="U40" s="231"/>
      <c r="V40" s="235" t="str">
        <f t="shared" si="1"/>
        <v/>
      </c>
      <c r="W40" s="232"/>
      <c r="X40" s="233"/>
      <c r="Y40" s="222"/>
    </row>
    <row r="41" spans="1:25" customFormat="1" ht="16.5">
      <c r="A41" s="223" t="str">
        <f>IF(表三!A41&lt;&gt;"",表三!A41,"")</f>
        <v/>
      </c>
      <c r="B41" s="211" t="str">
        <f>IF(表三!B41&lt;&gt;"",表三!B41,"")</f>
        <v/>
      </c>
      <c r="C41" s="224" t="str">
        <f>IF(表三!C41&lt;&gt;"",表三!C41,"")</f>
        <v/>
      </c>
      <c r="D41" s="223" t="str">
        <f>IF(表三!D41&lt;&gt;"",表三!D41,"")</f>
        <v/>
      </c>
      <c r="E41" s="211" t="str">
        <f>IF(表三!E41&lt;&gt;"",表三!E41,"")</f>
        <v/>
      </c>
      <c r="F41" s="224" t="str">
        <f>IF(表三!F41&lt;&gt;"",表三!F41,"")</f>
        <v/>
      </c>
      <c r="G41" s="225" t="str">
        <f>IF(表三!H41&lt;&gt;"",表三!H41,"")</f>
        <v/>
      </c>
      <c r="H41" s="211" t="str">
        <f>IF(表三!I41&lt;&gt;"",表三!I41,"")</f>
        <v/>
      </c>
      <c r="I41" s="224" t="str">
        <f>IF(表三!J41&lt;&gt;"",表三!J41,"")</f>
        <v/>
      </c>
      <c r="J41" s="211" t="str">
        <f>IF(表三!K41&lt;&gt;"",表三!K41,"")</f>
        <v/>
      </c>
      <c r="K41" s="211" t="str">
        <f>IF(表三!P41&lt;&gt;"",表三!P41,"")</f>
        <v/>
      </c>
      <c r="L41" s="211" t="str">
        <f>IF(表三!AK41="","",表三!AK41)</f>
        <v/>
      </c>
      <c r="M41" s="226"/>
      <c r="N41" s="227"/>
      <c r="O41" s="236"/>
      <c r="P41" s="215"/>
      <c r="Q41" s="234"/>
      <c r="R41" s="14"/>
      <c r="S41" s="14"/>
      <c r="T41" s="230"/>
      <c r="U41" s="231"/>
      <c r="V41" s="235" t="str">
        <f t="shared" si="1"/>
        <v/>
      </c>
      <c r="W41" s="232"/>
      <c r="X41" s="233"/>
      <c r="Y41" s="222"/>
    </row>
    <row r="42" spans="1:25" customFormat="1" ht="16.5">
      <c r="A42" s="223" t="str">
        <f>IF(表三!A42&lt;&gt;"",表三!A42,"")</f>
        <v/>
      </c>
      <c r="B42" s="211" t="str">
        <f>IF(表三!B42&lt;&gt;"",表三!B42,"")</f>
        <v/>
      </c>
      <c r="C42" s="224" t="str">
        <f>IF(表三!C42&lt;&gt;"",表三!C42,"")</f>
        <v/>
      </c>
      <c r="D42" s="223" t="str">
        <f>IF(表三!D42&lt;&gt;"",表三!D42,"")</f>
        <v/>
      </c>
      <c r="E42" s="211" t="str">
        <f>IF(表三!E42&lt;&gt;"",表三!E42,"")</f>
        <v/>
      </c>
      <c r="F42" s="224" t="str">
        <f>IF(表三!F42&lt;&gt;"",表三!F42,"")</f>
        <v/>
      </c>
      <c r="G42" s="225" t="str">
        <f>IF(表三!H42&lt;&gt;"",表三!H42,"")</f>
        <v/>
      </c>
      <c r="H42" s="211" t="str">
        <f>IF(表三!I42&lt;&gt;"",表三!I42,"")</f>
        <v/>
      </c>
      <c r="I42" s="224" t="str">
        <f>IF(表三!J42&lt;&gt;"",表三!J42,"")</f>
        <v/>
      </c>
      <c r="J42" s="211" t="str">
        <f>IF(表三!K42&lt;&gt;"",表三!K42,"")</f>
        <v/>
      </c>
      <c r="K42" s="211" t="str">
        <f>IF(表三!P42&lt;&gt;"",表三!P42,"")</f>
        <v/>
      </c>
      <c r="L42" s="211" t="str">
        <f>IF(表三!AK42="","",表三!AK42)</f>
        <v/>
      </c>
      <c r="M42" s="226"/>
      <c r="N42" s="227"/>
      <c r="O42" s="236"/>
      <c r="P42" s="215"/>
      <c r="Q42" s="234"/>
      <c r="R42" s="14"/>
      <c r="S42" s="14"/>
      <c r="T42" s="230"/>
      <c r="U42" s="231"/>
      <c r="V42" s="235" t="str">
        <f t="shared" si="1"/>
        <v/>
      </c>
      <c r="W42" s="232"/>
      <c r="X42" s="233"/>
      <c r="Y42" s="222"/>
    </row>
    <row r="43" spans="1:25" customFormat="1" ht="16.5">
      <c r="A43" s="223" t="str">
        <f>IF(表三!A43&lt;&gt;"",表三!A43,"")</f>
        <v/>
      </c>
      <c r="B43" s="211" t="str">
        <f>IF(表三!B43&lt;&gt;"",表三!B43,"")</f>
        <v/>
      </c>
      <c r="C43" s="224" t="str">
        <f>IF(表三!C43&lt;&gt;"",表三!C43,"")</f>
        <v/>
      </c>
      <c r="D43" s="223" t="str">
        <f>IF(表三!D43&lt;&gt;"",表三!D43,"")</f>
        <v/>
      </c>
      <c r="E43" s="211" t="str">
        <f>IF(表三!E43&lt;&gt;"",表三!E43,"")</f>
        <v/>
      </c>
      <c r="F43" s="224" t="str">
        <f>IF(表三!F43&lt;&gt;"",表三!F43,"")</f>
        <v/>
      </c>
      <c r="G43" s="225" t="str">
        <f>IF(表三!H43&lt;&gt;"",表三!H43,"")</f>
        <v/>
      </c>
      <c r="H43" s="211" t="str">
        <f>IF(表三!I43&lt;&gt;"",表三!I43,"")</f>
        <v/>
      </c>
      <c r="I43" s="224" t="str">
        <f>IF(表三!J43&lt;&gt;"",表三!J43,"")</f>
        <v/>
      </c>
      <c r="J43" s="211" t="str">
        <f>IF(表三!K43&lt;&gt;"",表三!K43,"")</f>
        <v/>
      </c>
      <c r="K43" s="211" t="str">
        <f>IF(表三!P43&lt;&gt;"",表三!P43,"")</f>
        <v/>
      </c>
      <c r="L43" s="211" t="str">
        <f>IF(表三!AK43="","",表三!AK43)</f>
        <v/>
      </c>
      <c r="M43" s="226"/>
      <c r="N43" s="227"/>
      <c r="O43" s="236"/>
      <c r="P43" s="215"/>
      <c r="Q43" s="234"/>
      <c r="R43" s="14"/>
      <c r="S43" s="14"/>
      <c r="T43" s="230"/>
      <c r="U43" s="231"/>
      <c r="V43" s="235" t="str">
        <f t="shared" si="1"/>
        <v/>
      </c>
      <c r="W43" s="232"/>
      <c r="X43" s="233"/>
      <c r="Y43" s="222"/>
    </row>
    <row r="44" spans="1:25" customFormat="1" ht="16.5">
      <c r="A44" s="223" t="str">
        <f>IF(表三!A44&lt;&gt;"",表三!A44,"")</f>
        <v/>
      </c>
      <c r="B44" s="211" t="str">
        <f>IF(表三!B44&lt;&gt;"",表三!B44,"")</f>
        <v/>
      </c>
      <c r="C44" s="224" t="str">
        <f>IF(表三!C44&lt;&gt;"",表三!C44,"")</f>
        <v/>
      </c>
      <c r="D44" s="223" t="str">
        <f>IF(表三!D44&lt;&gt;"",表三!D44,"")</f>
        <v/>
      </c>
      <c r="E44" s="211" t="str">
        <f>IF(表三!E44&lt;&gt;"",表三!E44,"")</f>
        <v/>
      </c>
      <c r="F44" s="224" t="str">
        <f>IF(表三!F44&lt;&gt;"",表三!F44,"")</f>
        <v/>
      </c>
      <c r="G44" s="225" t="str">
        <f>IF(表三!H44&lt;&gt;"",表三!H44,"")</f>
        <v/>
      </c>
      <c r="H44" s="211" t="str">
        <f>IF(表三!I44&lt;&gt;"",表三!I44,"")</f>
        <v/>
      </c>
      <c r="I44" s="224" t="str">
        <f>IF(表三!J44&lt;&gt;"",表三!J44,"")</f>
        <v/>
      </c>
      <c r="J44" s="211" t="str">
        <f>IF(表三!K44&lt;&gt;"",表三!K44,"")</f>
        <v/>
      </c>
      <c r="K44" s="211" t="str">
        <f>IF(表三!P44&lt;&gt;"",表三!P44,"")</f>
        <v/>
      </c>
      <c r="L44" s="211" t="str">
        <f>IF(表三!AK44="","",表三!AK44)</f>
        <v/>
      </c>
      <c r="M44" s="226"/>
      <c r="N44" s="227"/>
      <c r="O44" s="236"/>
      <c r="P44" s="215"/>
      <c r="Q44" s="234"/>
      <c r="R44" s="14"/>
      <c r="S44" s="14"/>
      <c r="T44" s="230"/>
      <c r="U44" s="231"/>
      <c r="V44" s="235" t="str">
        <f t="shared" si="1"/>
        <v/>
      </c>
      <c r="W44" s="232"/>
      <c r="X44" s="233"/>
      <c r="Y44" s="222"/>
    </row>
    <row r="45" spans="1:25" customFormat="1" ht="16.5">
      <c r="A45" s="223" t="str">
        <f>IF(表三!A45&lt;&gt;"",表三!A45,"")</f>
        <v/>
      </c>
      <c r="B45" s="211" t="str">
        <f>IF(表三!B45&lt;&gt;"",表三!B45,"")</f>
        <v/>
      </c>
      <c r="C45" s="224" t="str">
        <f>IF(表三!C45&lt;&gt;"",表三!C45,"")</f>
        <v/>
      </c>
      <c r="D45" s="223" t="str">
        <f>IF(表三!D45&lt;&gt;"",表三!D45,"")</f>
        <v/>
      </c>
      <c r="E45" s="211" t="str">
        <f>IF(表三!E45&lt;&gt;"",表三!E45,"")</f>
        <v/>
      </c>
      <c r="F45" s="224" t="str">
        <f>IF(表三!F45&lt;&gt;"",表三!F45,"")</f>
        <v/>
      </c>
      <c r="G45" s="225" t="str">
        <f>IF(表三!H45&lt;&gt;"",表三!H45,"")</f>
        <v/>
      </c>
      <c r="H45" s="211" t="str">
        <f>IF(表三!I45&lt;&gt;"",表三!I45,"")</f>
        <v/>
      </c>
      <c r="I45" s="224" t="str">
        <f>IF(表三!J45&lt;&gt;"",表三!J45,"")</f>
        <v/>
      </c>
      <c r="J45" s="211" t="str">
        <f>IF(表三!K45&lt;&gt;"",表三!K45,"")</f>
        <v/>
      </c>
      <c r="K45" s="211" t="str">
        <f>IF(表三!P45&lt;&gt;"",表三!P45,"")</f>
        <v/>
      </c>
      <c r="L45" s="211" t="str">
        <f>IF(表三!AK45="","",表三!AK45)</f>
        <v/>
      </c>
      <c r="M45" s="226"/>
      <c r="N45" s="227"/>
      <c r="O45" s="236"/>
      <c r="P45" s="215"/>
      <c r="Q45" s="234"/>
      <c r="R45" s="14"/>
      <c r="S45" s="14"/>
      <c r="T45" s="230"/>
      <c r="U45" s="231"/>
      <c r="V45" s="235" t="str">
        <f t="shared" si="1"/>
        <v/>
      </c>
      <c r="W45" s="232"/>
      <c r="X45" s="233"/>
      <c r="Y45" s="222"/>
    </row>
    <row r="46" spans="1:25" customFormat="1" ht="16.5">
      <c r="A46" s="223" t="str">
        <f>IF(表三!A46&lt;&gt;"",表三!A46,"")</f>
        <v/>
      </c>
      <c r="B46" s="211" t="str">
        <f>IF(表三!B46&lt;&gt;"",表三!B46,"")</f>
        <v/>
      </c>
      <c r="C46" s="224" t="str">
        <f>IF(表三!C46&lt;&gt;"",表三!C46,"")</f>
        <v/>
      </c>
      <c r="D46" s="223" t="str">
        <f>IF(表三!D46&lt;&gt;"",表三!D46,"")</f>
        <v/>
      </c>
      <c r="E46" s="211" t="str">
        <f>IF(表三!E46&lt;&gt;"",表三!E46,"")</f>
        <v/>
      </c>
      <c r="F46" s="224" t="str">
        <f>IF(表三!F46&lt;&gt;"",表三!F46,"")</f>
        <v/>
      </c>
      <c r="G46" s="225" t="str">
        <f>IF(表三!H46&lt;&gt;"",表三!H46,"")</f>
        <v/>
      </c>
      <c r="H46" s="211" t="str">
        <f>IF(表三!I46&lt;&gt;"",表三!I46,"")</f>
        <v/>
      </c>
      <c r="I46" s="224" t="str">
        <f>IF(表三!J46&lt;&gt;"",表三!J46,"")</f>
        <v/>
      </c>
      <c r="J46" s="211" t="str">
        <f>IF(表三!K46&lt;&gt;"",表三!K46,"")</f>
        <v/>
      </c>
      <c r="K46" s="211" t="str">
        <f>IF(表三!P46&lt;&gt;"",表三!P46,"")</f>
        <v/>
      </c>
      <c r="L46" s="211" t="str">
        <f>IF(表三!AK46="","",表三!AK46)</f>
        <v/>
      </c>
      <c r="M46" s="226"/>
      <c r="N46" s="227"/>
      <c r="O46" s="236"/>
      <c r="P46" s="215"/>
      <c r="Q46" s="234"/>
      <c r="R46" s="14"/>
      <c r="S46" s="14"/>
      <c r="T46" s="230"/>
      <c r="U46" s="231"/>
      <c r="V46" s="235" t="str">
        <f t="shared" si="1"/>
        <v/>
      </c>
      <c r="W46" s="232"/>
      <c r="X46" s="233"/>
      <c r="Y46" s="222"/>
    </row>
    <row r="47" spans="1:25" customFormat="1" ht="16.5">
      <c r="A47" s="223" t="str">
        <f>IF(表三!A47&lt;&gt;"",表三!A47,"")</f>
        <v/>
      </c>
      <c r="B47" s="211" t="str">
        <f>IF(表三!B47&lt;&gt;"",表三!B47,"")</f>
        <v/>
      </c>
      <c r="C47" s="224" t="str">
        <f>IF(表三!C47&lt;&gt;"",表三!C47,"")</f>
        <v/>
      </c>
      <c r="D47" s="223" t="str">
        <f>IF(表三!D47&lt;&gt;"",表三!D47,"")</f>
        <v/>
      </c>
      <c r="E47" s="211" t="str">
        <f>IF(表三!E47&lt;&gt;"",表三!E47,"")</f>
        <v/>
      </c>
      <c r="F47" s="224" t="str">
        <f>IF(表三!F47&lt;&gt;"",表三!F47,"")</f>
        <v/>
      </c>
      <c r="G47" s="225" t="str">
        <f>IF(表三!H47&lt;&gt;"",表三!H47,"")</f>
        <v/>
      </c>
      <c r="H47" s="211" t="str">
        <f>IF(表三!I47&lt;&gt;"",表三!I47,"")</f>
        <v/>
      </c>
      <c r="I47" s="224" t="str">
        <f>IF(表三!J47&lt;&gt;"",表三!J47,"")</f>
        <v/>
      </c>
      <c r="J47" s="211" t="str">
        <f>IF(表三!K47&lt;&gt;"",表三!K47,"")</f>
        <v/>
      </c>
      <c r="K47" s="211" t="str">
        <f>IF(表三!P47&lt;&gt;"",表三!P47,"")</f>
        <v/>
      </c>
      <c r="L47" s="211" t="str">
        <f>IF(表三!AK47="","",表三!AK47)</f>
        <v/>
      </c>
      <c r="M47" s="226"/>
      <c r="N47" s="227"/>
      <c r="O47" s="236"/>
      <c r="P47" s="215"/>
      <c r="Q47" s="234"/>
      <c r="R47" s="14"/>
      <c r="S47" s="14"/>
      <c r="T47" s="230"/>
      <c r="U47" s="231"/>
      <c r="V47" s="235" t="str">
        <f t="shared" si="1"/>
        <v/>
      </c>
      <c r="W47" s="232"/>
      <c r="X47" s="233"/>
      <c r="Y47" s="222"/>
    </row>
    <row r="48" spans="1:25" customFormat="1" ht="16.5">
      <c r="A48" s="223" t="str">
        <f>IF(表三!A48&lt;&gt;"",表三!A48,"")</f>
        <v/>
      </c>
      <c r="B48" s="211" t="str">
        <f>IF(表三!B48&lt;&gt;"",表三!B48,"")</f>
        <v/>
      </c>
      <c r="C48" s="224" t="str">
        <f>IF(表三!C48&lt;&gt;"",表三!C48,"")</f>
        <v/>
      </c>
      <c r="D48" s="223" t="str">
        <f>IF(表三!D48&lt;&gt;"",表三!D48,"")</f>
        <v/>
      </c>
      <c r="E48" s="211" t="str">
        <f>IF(表三!E48&lt;&gt;"",表三!E48,"")</f>
        <v/>
      </c>
      <c r="F48" s="224" t="str">
        <f>IF(表三!F48&lt;&gt;"",表三!F48,"")</f>
        <v/>
      </c>
      <c r="G48" s="225" t="str">
        <f>IF(表三!H48&lt;&gt;"",表三!H48,"")</f>
        <v/>
      </c>
      <c r="H48" s="211" t="str">
        <f>IF(表三!I48&lt;&gt;"",表三!I48,"")</f>
        <v/>
      </c>
      <c r="I48" s="224" t="str">
        <f>IF(表三!J48&lt;&gt;"",表三!J48,"")</f>
        <v/>
      </c>
      <c r="J48" s="211" t="str">
        <f>IF(表三!K48&lt;&gt;"",表三!K48,"")</f>
        <v/>
      </c>
      <c r="K48" s="211" t="str">
        <f>IF(表三!P48&lt;&gt;"",表三!P48,"")</f>
        <v/>
      </c>
      <c r="L48" s="211" t="str">
        <f>IF(表三!AK48="","",表三!AK48)</f>
        <v/>
      </c>
      <c r="M48" s="226"/>
      <c r="N48" s="227"/>
      <c r="O48" s="236"/>
      <c r="P48" s="215"/>
      <c r="Q48" s="234"/>
      <c r="R48" s="14"/>
      <c r="S48" s="14"/>
      <c r="T48" s="230"/>
      <c r="U48" s="231"/>
      <c r="V48" s="235" t="str">
        <f t="shared" si="1"/>
        <v/>
      </c>
      <c r="W48" s="232"/>
      <c r="X48" s="233"/>
      <c r="Y48" s="222"/>
    </row>
    <row r="49" spans="1:25" customFormat="1" ht="16.5">
      <c r="A49" s="223" t="str">
        <f>IF(表三!A49&lt;&gt;"",表三!A49,"")</f>
        <v/>
      </c>
      <c r="B49" s="211" t="str">
        <f>IF(表三!B49&lt;&gt;"",表三!B49,"")</f>
        <v/>
      </c>
      <c r="C49" s="224" t="str">
        <f>IF(表三!C49&lt;&gt;"",表三!C49,"")</f>
        <v/>
      </c>
      <c r="D49" s="223" t="str">
        <f>IF(表三!D49&lt;&gt;"",表三!D49,"")</f>
        <v/>
      </c>
      <c r="E49" s="211" t="str">
        <f>IF(表三!E49&lt;&gt;"",表三!E49,"")</f>
        <v/>
      </c>
      <c r="F49" s="224" t="str">
        <f>IF(表三!F49&lt;&gt;"",表三!F49,"")</f>
        <v/>
      </c>
      <c r="G49" s="225" t="str">
        <f>IF(表三!H49&lt;&gt;"",表三!H49,"")</f>
        <v/>
      </c>
      <c r="H49" s="211" t="str">
        <f>IF(表三!I49&lt;&gt;"",表三!I49,"")</f>
        <v/>
      </c>
      <c r="I49" s="224" t="str">
        <f>IF(表三!J49&lt;&gt;"",表三!J49,"")</f>
        <v/>
      </c>
      <c r="J49" s="211" t="str">
        <f>IF(表三!K49&lt;&gt;"",表三!K49,"")</f>
        <v/>
      </c>
      <c r="K49" s="211" t="str">
        <f>IF(表三!P49&lt;&gt;"",表三!P49,"")</f>
        <v/>
      </c>
      <c r="L49" s="211" t="str">
        <f>IF(表三!AK49="","",表三!AK49)</f>
        <v/>
      </c>
      <c r="M49" s="226"/>
      <c r="N49" s="227"/>
      <c r="O49" s="236"/>
      <c r="P49" s="215"/>
      <c r="Q49" s="234"/>
      <c r="R49" s="14"/>
      <c r="S49" s="14"/>
      <c r="T49" s="230"/>
      <c r="U49" s="231"/>
      <c r="V49" s="235" t="str">
        <f t="shared" si="1"/>
        <v/>
      </c>
      <c r="W49" s="232"/>
      <c r="X49" s="233"/>
      <c r="Y49" s="222"/>
    </row>
    <row r="50" spans="1:25" customFormat="1" ht="16.5">
      <c r="A50" s="223" t="str">
        <f>IF(表三!A50&lt;&gt;"",表三!A50,"")</f>
        <v/>
      </c>
      <c r="B50" s="211" t="str">
        <f>IF(表三!B50&lt;&gt;"",表三!B50,"")</f>
        <v/>
      </c>
      <c r="C50" s="224" t="str">
        <f>IF(表三!C50&lt;&gt;"",表三!C50,"")</f>
        <v/>
      </c>
      <c r="D50" s="223" t="str">
        <f>IF(表三!D50&lt;&gt;"",表三!D50,"")</f>
        <v/>
      </c>
      <c r="E50" s="211" t="str">
        <f>IF(表三!E50&lt;&gt;"",表三!E50,"")</f>
        <v/>
      </c>
      <c r="F50" s="224" t="str">
        <f>IF(表三!F50&lt;&gt;"",表三!F50,"")</f>
        <v/>
      </c>
      <c r="G50" s="225" t="str">
        <f>IF(表三!H50&lt;&gt;"",表三!H50,"")</f>
        <v/>
      </c>
      <c r="H50" s="211" t="str">
        <f>IF(表三!I50&lt;&gt;"",表三!I50,"")</f>
        <v/>
      </c>
      <c r="I50" s="224" t="str">
        <f>IF(表三!J50&lt;&gt;"",表三!J50,"")</f>
        <v/>
      </c>
      <c r="J50" s="211" t="str">
        <f>IF(表三!K50&lt;&gt;"",表三!K50,"")</f>
        <v/>
      </c>
      <c r="K50" s="211" t="str">
        <f>IF(表三!P50&lt;&gt;"",表三!P50,"")</f>
        <v/>
      </c>
      <c r="L50" s="211" t="str">
        <f>IF(表三!AK50="","",表三!AK50)</f>
        <v/>
      </c>
      <c r="M50" s="226"/>
      <c r="N50" s="227"/>
      <c r="O50" s="236"/>
      <c r="P50" s="215"/>
      <c r="Q50" s="234"/>
      <c r="R50" s="14"/>
      <c r="S50" s="14"/>
      <c r="T50" s="230"/>
      <c r="U50" s="231"/>
      <c r="V50" s="235" t="str">
        <f t="shared" si="1"/>
        <v/>
      </c>
      <c r="W50" s="232"/>
      <c r="X50" s="233"/>
      <c r="Y50" s="222"/>
    </row>
    <row r="51" spans="1:25" customFormat="1" ht="16.5">
      <c r="A51" s="223" t="str">
        <f>IF(表三!A51&lt;&gt;"",表三!A51,"")</f>
        <v/>
      </c>
      <c r="B51" s="211" t="str">
        <f>IF(表三!B51&lt;&gt;"",表三!B51,"")</f>
        <v/>
      </c>
      <c r="C51" s="224" t="str">
        <f>IF(表三!C51&lt;&gt;"",表三!C51,"")</f>
        <v/>
      </c>
      <c r="D51" s="223" t="str">
        <f>IF(表三!D51&lt;&gt;"",表三!D51,"")</f>
        <v/>
      </c>
      <c r="E51" s="211" t="str">
        <f>IF(表三!E51&lt;&gt;"",表三!E51,"")</f>
        <v/>
      </c>
      <c r="F51" s="224" t="str">
        <f>IF(表三!F51&lt;&gt;"",表三!F51,"")</f>
        <v/>
      </c>
      <c r="G51" s="225" t="str">
        <f>IF(表三!H51&lt;&gt;"",表三!H51,"")</f>
        <v/>
      </c>
      <c r="H51" s="211" t="str">
        <f>IF(表三!I51&lt;&gt;"",表三!I51,"")</f>
        <v/>
      </c>
      <c r="I51" s="224" t="str">
        <f>IF(表三!J51&lt;&gt;"",表三!J51,"")</f>
        <v/>
      </c>
      <c r="J51" s="211" t="str">
        <f>IF(表三!K51&lt;&gt;"",表三!K51,"")</f>
        <v/>
      </c>
      <c r="K51" s="211" t="str">
        <f>IF(表三!P51&lt;&gt;"",表三!P51,"")</f>
        <v/>
      </c>
      <c r="L51" s="211" t="str">
        <f>IF(表三!AK51="","",表三!AK51)</f>
        <v/>
      </c>
      <c r="M51" s="226"/>
      <c r="N51" s="227"/>
      <c r="O51" s="236"/>
      <c r="P51" s="215"/>
      <c r="Q51" s="234"/>
      <c r="R51" s="14"/>
      <c r="S51" s="14"/>
      <c r="T51" s="230"/>
      <c r="U51" s="231"/>
      <c r="V51" s="235" t="str">
        <f t="shared" si="1"/>
        <v/>
      </c>
      <c r="W51" s="232"/>
      <c r="X51" s="233"/>
      <c r="Y51" s="222"/>
    </row>
    <row r="52" spans="1:25" customFormat="1" ht="16.5">
      <c r="A52" s="223" t="str">
        <f>IF(表三!A52&lt;&gt;"",表三!A52,"")</f>
        <v/>
      </c>
      <c r="B52" s="211" t="str">
        <f>IF(表三!B52&lt;&gt;"",表三!B52,"")</f>
        <v/>
      </c>
      <c r="C52" s="224" t="str">
        <f>IF(表三!C52&lt;&gt;"",表三!C52,"")</f>
        <v/>
      </c>
      <c r="D52" s="223" t="str">
        <f>IF(表三!D52&lt;&gt;"",表三!D52,"")</f>
        <v/>
      </c>
      <c r="E52" s="211" t="str">
        <f>IF(表三!E52&lt;&gt;"",表三!E52,"")</f>
        <v/>
      </c>
      <c r="F52" s="224" t="str">
        <f>IF(表三!F52&lt;&gt;"",表三!F52,"")</f>
        <v/>
      </c>
      <c r="G52" s="225" t="str">
        <f>IF(表三!H52&lt;&gt;"",表三!H52,"")</f>
        <v/>
      </c>
      <c r="H52" s="211" t="str">
        <f>IF(表三!I52&lt;&gt;"",表三!I52,"")</f>
        <v/>
      </c>
      <c r="I52" s="224" t="str">
        <f>IF(表三!J52&lt;&gt;"",表三!J52,"")</f>
        <v/>
      </c>
      <c r="J52" s="211" t="str">
        <f>IF(表三!K52&lt;&gt;"",表三!K52,"")</f>
        <v/>
      </c>
      <c r="K52" s="211" t="str">
        <f>IF(表三!P52&lt;&gt;"",表三!P52,"")</f>
        <v/>
      </c>
      <c r="L52" s="211" t="str">
        <f>IF(表三!AK52="","",表三!AK52)</f>
        <v/>
      </c>
      <c r="M52" s="226"/>
      <c r="N52" s="227"/>
      <c r="O52" s="236"/>
      <c r="P52" s="215"/>
      <c r="Q52" s="234"/>
      <c r="R52" s="14"/>
      <c r="S52" s="14"/>
      <c r="T52" s="230"/>
      <c r="U52" s="231"/>
      <c r="V52" s="235" t="str">
        <f t="shared" si="1"/>
        <v/>
      </c>
      <c r="W52" s="232"/>
      <c r="X52" s="233"/>
      <c r="Y52" s="222"/>
    </row>
    <row r="53" spans="1:25" customFormat="1" ht="16.5">
      <c r="A53" s="223" t="str">
        <f>IF(表三!A53&lt;&gt;"",表三!A53,"")</f>
        <v/>
      </c>
      <c r="B53" s="211" t="str">
        <f>IF(表三!B53&lt;&gt;"",表三!B53,"")</f>
        <v/>
      </c>
      <c r="C53" s="224" t="str">
        <f>IF(表三!C53&lt;&gt;"",表三!C53,"")</f>
        <v/>
      </c>
      <c r="D53" s="223" t="str">
        <f>IF(表三!D53&lt;&gt;"",表三!D53,"")</f>
        <v/>
      </c>
      <c r="E53" s="211" t="str">
        <f>IF(表三!E53&lt;&gt;"",表三!E53,"")</f>
        <v/>
      </c>
      <c r="F53" s="224" t="str">
        <f>IF(表三!F53&lt;&gt;"",表三!F53,"")</f>
        <v/>
      </c>
      <c r="G53" s="225" t="str">
        <f>IF(表三!H53&lt;&gt;"",表三!H53,"")</f>
        <v/>
      </c>
      <c r="H53" s="211" t="str">
        <f>IF(表三!I53&lt;&gt;"",表三!I53,"")</f>
        <v/>
      </c>
      <c r="I53" s="224" t="str">
        <f>IF(表三!J53&lt;&gt;"",表三!J53,"")</f>
        <v/>
      </c>
      <c r="J53" s="211" t="str">
        <f>IF(表三!K53&lt;&gt;"",表三!K53,"")</f>
        <v/>
      </c>
      <c r="K53" s="211" t="str">
        <f>IF(表三!P53&lt;&gt;"",表三!P53,"")</f>
        <v/>
      </c>
      <c r="L53" s="211" t="str">
        <f>IF(表三!AK53="","",表三!AK53)</f>
        <v/>
      </c>
      <c r="M53" s="226"/>
      <c r="N53" s="227"/>
      <c r="O53" s="236"/>
      <c r="P53" s="215"/>
      <c r="Q53" s="234"/>
      <c r="R53" s="14"/>
      <c r="S53" s="14"/>
      <c r="T53" s="230"/>
      <c r="U53" s="231"/>
      <c r="V53" s="235" t="str">
        <f t="shared" si="1"/>
        <v/>
      </c>
      <c r="W53" s="232"/>
      <c r="X53" s="233"/>
      <c r="Y53" s="222"/>
    </row>
    <row r="54" spans="1:25" customFormat="1" ht="16.5">
      <c r="A54" s="223" t="str">
        <f>IF(表三!A54&lt;&gt;"",表三!A54,"")</f>
        <v/>
      </c>
      <c r="B54" s="211" t="str">
        <f>IF(表三!B54&lt;&gt;"",表三!B54,"")</f>
        <v/>
      </c>
      <c r="C54" s="224" t="str">
        <f>IF(表三!C54&lt;&gt;"",表三!C54,"")</f>
        <v/>
      </c>
      <c r="D54" s="223" t="str">
        <f>IF(表三!D54&lt;&gt;"",表三!D54,"")</f>
        <v/>
      </c>
      <c r="E54" s="211" t="str">
        <f>IF(表三!E54&lt;&gt;"",表三!E54,"")</f>
        <v/>
      </c>
      <c r="F54" s="224" t="str">
        <f>IF(表三!F54&lt;&gt;"",表三!F54,"")</f>
        <v/>
      </c>
      <c r="G54" s="225" t="str">
        <f>IF(表三!H54&lt;&gt;"",表三!H54,"")</f>
        <v/>
      </c>
      <c r="H54" s="211" t="str">
        <f>IF(表三!I54&lt;&gt;"",表三!I54,"")</f>
        <v/>
      </c>
      <c r="I54" s="224" t="str">
        <f>IF(表三!J54&lt;&gt;"",表三!J54,"")</f>
        <v/>
      </c>
      <c r="J54" s="211" t="str">
        <f>IF(表三!K54&lt;&gt;"",表三!K54,"")</f>
        <v/>
      </c>
      <c r="K54" s="211" t="str">
        <f>IF(表三!P54&lt;&gt;"",表三!P54,"")</f>
        <v/>
      </c>
      <c r="L54" s="211" t="str">
        <f>IF(表三!AK54="","",表三!AK54)</f>
        <v/>
      </c>
      <c r="M54" s="226"/>
      <c r="N54" s="227"/>
      <c r="O54" s="236"/>
      <c r="P54" s="215"/>
      <c r="Q54" s="234"/>
      <c r="R54" s="14"/>
      <c r="S54" s="14"/>
      <c r="T54" s="230"/>
      <c r="U54" s="231"/>
      <c r="V54" s="235" t="str">
        <f t="shared" si="1"/>
        <v/>
      </c>
      <c r="W54" s="232"/>
      <c r="X54" s="233"/>
      <c r="Y54" s="222"/>
    </row>
    <row r="55" spans="1:25" customFormat="1" ht="16.5">
      <c r="A55" s="223" t="str">
        <f>IF(表三!A55&lt;&gt;"",表三!A55,"")</f>
        <v/>
      </c>
      <c r="B55" s="211" t="str">
        <f>IF(表三!B55&lt;&gt;"",表三!B55,"")</f>
        <v/>
      </c>
      <c r="C55" s="224" t="str">
        <f>IF(表三!C55&lt;&gt;"",表三!C55,"")</f>
        <v/>
      </c>
      <c r="D55" s="223" t="str">
        <f>IF(表三!D55&lt;&gt;"",表三!D55,"")</f>
        <v/>
      </c>
      <c r="E55" s="211" t="str">
        <f>IF(表三!E55&lt;&gt;"",表三!E55,"")</f>
        <v/>
      </c>
      <c r="F55" s="224" t="str">
        <f>IF(表三!F55&lt;&gt;"",表三!F55,"")</f>
        <v/>
      </c>
      <c r="G55" s="225" t="str">
        <f>IF(表三!H55&lt;&gt;"",表三!H55,"")</f>
        <v/>
      </c>
      <c r="H55" s="211" t="str">
        <f>IF(表三!I55&lt;&gt;"",表三!I55,"")</f>
        <v/>
      </c>
      <c r="I55" s="224" t="str">
        <f>IF(表三!J55&lt;&gt;"",表三!J55,"")</f>
        <v/>
      </c>
      <c r="J55" s="211" t="str">
        <f>IF(表三!K55&lt;&gt;"",表三!K55,"")</f>
        <v/>
      </c>
      <c r="K55" s="211" t="str">
        <f>IF(表三!P55&lt;&gt;"",表三!P55,"")</f>
        <v/>
      </c>
      <c r="L55" s="211" t="str">
        <f>IF(表三!AK55="","",表三!AK55)</f>
        <v/>
      </c>
      <c r="M55" s="226"/>
      <c r="N55" s="227"/>
      <c r="O55" s="236"/>
      <c r="P55" s="215"/>
      <c r="Q55" s="234"/>
      <c r="R55" s="14"/>
      <c r="S55" s="14"/>
      <c r="T55" s="230"/>
      <c r="U55" s="231"/>
      <c r="V55" s="235" t="str">
        <f t="shared" si="1"/>
        <v/>
      </c>
      <c r="W55" s="232"/>
      <c r="X55" s="233"/>
      <c r="Y55" s="222"/>
    </row>
    <row r="56" spans="1:25" customFormat="1" ht="16.5">
      <c r="A56" s="223" t="str">
        <f>IF(表三!A56&lt;&gt;"",表三!A56,"")</f>
        <v/>
      </c>
      <c r="B56" s="211" t="str">
        <f>IF(表三!B56&lt;&gt;"",表三!B56,"")</f>
        <v/>
      </c>
      <c r="C56" s="224" t="str">
        <f>IF(表三!C56&lt;&gt;"",表三!C56,"")</f>
        <v/>
      </c>
      <c r="D56" s="223" t="str">
        <f>IF(表三!D56&lt;&gt;"",表三!D56,"")</f>
        <v/>
      </c>
      <c r="E56" s="211" t="str">
        <f>IF(表三!E56&lt;&gt;"",表三!E56,"")</f>
        <v/>
      </c>
      <c r="F56" s="224" t="str">
        <f>IF(表三!F56&lt;&gt;"",表三!F56,"")</f>
        <v/>
      </c>
      <c r="G56" s="225" t="str">
        <f>IF(表三!H56&lt;&gt;"",表三!H56,"")</f>
        <v/>
      </c>
      <c r="H56" s="211" t="str">
        <f>IF(表三!I56&lt;&gt;"",表三!I56,"")</f>
        <v/>
      </c>
      <c r="I56" s="224" t="str">
        <f>IF(表三!J56&lt;&gt;"",表三!J56,"")</f>
        <v/>
      </c>
      <c r="J56" s="211" t="str">
        <f>IF(表三!K56&lt;&gt;"",表三!K56,"")</f>
        <v/>
      </c>
      <c r="K56" s="211" t="str">
        <f>IF(表三!P56&lt;&gt;"",表三!P56,"")</f>
        <v/>
      </c>
      <c r="L56" s="211" t="str">
        <f>IF(表三!AK56="","",表三!AK56)</f>
        <v/>
      </c>
      <c r="M56" s="226"/>
      <c r="N56" s="227"/>
      <c r="O56" s="236"/>
      <c r="P56" s="215"/>
      <c r="Q56" s="234"/>
      <c r="R56" s="14"/>
      <c r="S56" s="14"/>
      <c r="T56" s="230"/>
      <c r="U56" s="231"/>
      <c r="V56" s="235" t="str">
        <f t="shared" si="1"/>
        <v/>
      </c>
      <c r="W56" s="232"/>
      <c r="X56" s="233"/>
      <c r="Y56" s="222"/>
    </row>
    <row r="57" spans="1:25" customFormat="1" ht="16.5">
      <c r="A57" s="223" t="str">
        <f>IF(表三!A57&lt;&gt;"",表三!A57,"")</f>
        <v/>
      </c>
      <c r="B57" s="211" t="str">
        <f>IF(表三!B57&lt;&gt;"",表三!B57,"")</f>
        <v/>
      </c>
      <c r="C57" s="224" t="str">
        <f>IF(表三!C57&lt;&gt;"",表三!C57,"")</f>
        <v/>
      </c>
      <c r="D57" s="223" t="str">
        <f>IF(表三!D57&lt;&gt;"",表三!D57,"")</f>
        <v/>
      </c>
      <c r="E57" s="211" t="str">
        <f>IF(表三!E57&lt;&gt;"",表三!E57,"")</f>
        <v/>
      </c>
      <c r="F57" s="224" t="str">
        <f>IF(表三!F57&lt;&gt;"",表三!F57,"")</f>
        <v/>
      </c>
      <c r="G57" s="225" t="str">
        <f>IF(表三!H57&lt;&gt;"",表三!H57,"")</f>
        <v/>
      </c>
      <c r="H57" s="211" t="str">
        <f>IF(表三!I57&lt;&gt;"",表三!I57,"")</f>
        <v/>
      </c>
      <c r="I57" s="224" t="str">
        <f>IF(表三!J57&lt;&gt;"",表三!J57,"")</f>
        <v/>
      </c>
      <c r="J57" s="211" t="str">
        <f>IF(表三!K57&lt;&gt;"",表三!K57,"")</f>
        <v/>
      </c>
      <c r="K57" s="211" t="str">
        <f>IF(表三!P57&lt;&gt;"",表三!P57,"")</f>
        <v/>
      </c>
      <c r="L57" s="211" t="str">
        <f>IF(表三!AK57="","",表三!AK57)</f>
        <v/>
      </c>
      <c r="M57" s="226"/>
      <c r="N57" s="227"/>
      <c r="O57" s="236"/>
      <c r="P57" s="215"/>
      <c r="Q57" s="234"/>
      <c r="R57" s="14"/>
      <c r="S57" s="14"/>
      <c r="T57" s="230"/>
      <c r="U57" s="231"/>
      <c r="V57" s="235" t="str">
        <f t="shared" si="1"/>
        <v/>
      </c>
      <c r="W57" s="232"/>
      <c r="X57" s="233"/>
      <c r="Y57" s="222"/>
    </row>
    <row r="58" spans="1:25" customFormat="1" ht="16.5">
      <c r="A58" s="223" t="str">
        <f>IF(表三!A58&lt;&gt;"",表三!A58,"")</f>
        <v/>
      </c>
      <c r="B58" s="211" t="str">
        <f>IF(表三!B58&lt;&gt;"",表三!B58,"")</f>
        <v/>
      </c>
      <c r="C58" s="224" t="str">
        <f>IF(表三!C58&lt;&gt;"",表三!C58,"")</f>
        <v/>
      </c>
      <c r="D58" s="223" t="str">
        <f>IF(表三!D58&lt;&gt;"",表三!D58,"")</f>
        <v/>
      </c>
      <c r="E58" s="211" t="str">
        <f>IF(表三!E58&lt;&gt;"",表三!E58,"")</f>
        <v/>
      </c>
      <c r="F58" s="224" t="str">
        <f>IF(表三!F58&lt;&gt;"",表三!F58,"")</f>
        <v/>
      </c>
      <c r="G58" s="225" t="str">
        <f>IF(表三!H58&lt;&gt;"",表三!H58,"")</f>
        <v/>
      </c>
      <c r="H58" s="211" t="str">
        <f>IF(表三!I58&lt;&gt;"",表三!I58,"")</f>
        <v/>
      </c>
      <c r="I58" s="224" t="str">
        <f>IF(表三!J58&lt;&gt;"",表三!J58,"")</f>
        <v/>
      </c>
      <c r="J58" s="211" t="str">
        <f>IF(表三!K58&lt;&gt;"",表三!K58,"")</f>
        <v/>
      </c>
      <c r="K58" s="211" t="str">
        <f>IF(表三!P58&lt;&gt;"",表三!P58,"")</f>
        <v/>
      </c>
      <c r="L58" s="211" t="str">
        <f>IF(表三!AK58="","",表三!AK58)</f>
        <v/>
      </c>
      <c r="M58" s="226"/>
      <c r="N58" s="227"/>
      <c r="O58" s="236"/>
      <c r="P58" s="215"/>
      <c r="Q58" s="234"/>
      <c r="R58" s="14"/>
      <c r="S58" s="14"/>
      <c r="T58" s="230"/>
      <c r="U58" s="231"/>
      <c r="V58" s="235" t="str">
        <f t="shared" si="1"/>
        <v/>
      </c>
      <c r="W58" s="232"/>
      <c r="X58" s="233"/>
      <c r="Y58" s="222"/>
    </row>
    <row r="59" spans="1:25" customFormat="1" ht="16.5">
      <c r="A59" s="223" t="str">
        <f>IF(表三!A59&lt;&gt;"",表三!A59,"")</f>
        <v/>
      </c>
      <c r="B59" s="211" t="str">
        <f>IF(表三!B59&lt;&gt;"",表三!B59,"")</f>
        <v/>
      </c>
      <c r="C59" s="224" t="str">
        <f>IF(表三!C59&lt;&gt;"",表三!C59,"")</f>
        <v/>
      </c>
      <c r="D59" s="223" t="str">
        <f>IF(表三!D59&lt;&gt;"",表三!D59,"")</f>
        <v/>
      </c>
      <c r="E59" s="211" t="str">
        <f>IF(表三!E59&lt;&gt;"",表三!E59,"")</f>
        <v/>
      </c>
      <c r="F59" s="224" t="str">
        <f>IF(表三!F59&lt;&gt;"",表三!F59,"")</f>
        <v/>
      </c>
      <c r="G59" s="225" t="str">
        <f>IF(表三!H59&lt;&gt;"",表三!H59,"")</f>
        <v/>
      </c>
      <c r="H59" s="211" t="str">
        <f>IF(表三!I59&lt;&gt;"",表三!I59,"")</f>
        <v/>
      </c>
      <c r="I59" s="224" t="str">
        <f>IF(表三!J59&lt;&gt;"",表三!J59,"")</f>
        <v/>
      </c>
      <c r="J59" s="211" t="str">
        <f>IF(表三!K59&lt;&gt;"",表三!K59,"")</f>
        <v/>
      </c>
      <c r="K59" s="211" t="str">
        <f>IF(表三!P59&lt;&gt;"",表三!P59,"")</f>
        <v/>
      </c>
      <c r="L59" s="211" t="str">
        <f>IF(表三!AK59="","",表三!AK59)</f>
        <v/>
      </c>
      <c r="M59" s="226"/>
      <c r="N59" s="227"/>
      <c r="O59" s="236"/>
      <c r="P59" s="215"/>
      <c r="Q59" s="234"/>
      <c r="R59" s="14"/>
      <c r="S59" s="14"/>
      <c r="T59" s="230"/>
      <c r="U59" s="231"/>
      <c r="V59" s="235" t="str">
        <f t="shared" si="1"/>
        <v/>
      </c>
      <c r="W59" s="232"/>
      <c r="X59" s="233"/>
      <c r="Y59" s="222"/>
    </row>
    <row r="60" spans="1:25" customFormat="1" ht="16.5">
      <c r="A60" s="223" t="str">
        <f>IF(表三!A60&lt;&gt;"",表三!A60,"")</f>
        <v/>
      </c>
      <c r="B60" s="211" t="str">
        <f>IF(表三!B60&lt;&gt;"",表三!B60,"")</f>
        <v/>
      </c>
      <c r="C60" s="224" t="str">
        <f>IF(表三!C60&lt;&gt;"",表三!C60,"")</f>
        <v/>
      </c>
      <c r="D60" s="223" t="str">
        <f>IF(表三!D60&lt;&gt;"",表三!D60,"")</f>
        <v/>
      </c>
      <c r="E60" s="211" t="str">
        <f>IF(表三!E60&lt;&gt;"",表三!E60,"")</f>
        <v/>
      </c>
      <c r="F60" s="224" t="str">
        <f>IF(表三!F60&lt;&gt;"",表三!F60,"")</f>
        <v/>
      </c>
      <c r="G60" s="225" t="str">
        <f>IF(表三!H60&lt;&gt;"",表三!H60,"")</f>
        <v/>
      </c>
      <c r="H60" s="211" t="str">
        <f>IF(表三!I60&lt;&gt;"",表三!I60,"")</f>
        <v/>
      </c>
      <c r="I60" s="224" t="str">
        <f>IF(表三!J60&lt;&gt;"",表三!J60,"")</f>
        <v/>
      </c>
      <c r="J60" s="211" t="str">
        <f>IF(表三!K60&lt;&gt;"",表三!K60,"")</f>
        <v/>
      </c>
      <c r="K60" s="211" t="str">
        <f>IF(表三!P60&lt;&gt;"",表三!P60,"")</f>
        <v/>
      </c>
      <c r="L60" s="211" t="str">
        <f>IF(表三!AK60="","",表三!AK60)</f>
        <v/>
      </c>
      <c r="M60" s="226"/>
      <c r="N60" s="227"/>
      <c r="O60" s="236"/>
      <c r="P60" s="215"/>
      <c r="Q60" s="234"/>
      <c r="R60" s="14"/>
      <c r="S60" s="14"/>
      <c r="T60" s="230"/>
      <c r="U60" s="231"/>
      <c r="V60" s="235" t="str">
        <f t="shared" si="1"/>
        <v/>
      </c>
      <c r="W60" s="232"/>
      <c r="X60" s="233"/>
      <c r="Y60" s="222"/>
    </row>
    <row r="61" spans="1:25" customFormat="1" ht="16.5">
      <c r="A61" s="223" t="str">
        <f>IF(表三!A61&lt;&gt;"",表三!A61,"")</f>
        <v/>
      </c>
      <c r="B61" s="211" t="str">
        <f>IF(表三!B61&lt;&gt;"",表三!B61,"")</f>
        <v/>
      </c>
      <c r="C61" s="224" t="str">
        <f>IF(表三!C61&lt;&gt;"",表三!C61,"")</f>
        <v/>
      </c>
      <c r="D61" s="223" t="str">
        <f>IF(表三!D61&lt;&gt;"",表三!D61,"")</f>
        <v/>
      </c>
      <c r="E61" s="211" t="str">
        <f>IF(表三!E61&lt;&gt;"",表三!E61,"")</f>
        <v/>
      </c>
      <c r="F61" s="224" t="str">
        <f>IF(表三!F61&lt;&gt;"",表三!F61,"")</f>
        <v/>
      </c>
      <c r="G61" s="225" t="str">
        <f>IF(表三!H61&lt;&gt;"",表三!H61,"")</f>
        <v/>
      </c>
      <c r="H61" s="211" t="str">
        <f>IF(表三!I61&lt;&gt;"",表三!I61,"")</f>
        <v/>
      </c>
      <c r="I61" s="224" t="str">
        <f>IF(表三!J61&lt;&gt;"",表三!J61,"")</f>
        <v/>
      </c>
      <c r="J61" s="211" t="str">
        <f>IF(表三!K61&lt;&gt;"",表三!K61,"")</f>
        <v/>
      </c>
      <c r="K61" s="211" t="str">
        <f>IF(表三!P61&lt;&gt;"",表三!P61,"")</f>
        <v/>
      </c>
      <c r="L61" s="211" t="str">
        <f>IF(表三!AK61="","",表三!AK61)</f>
        <v/>
      </c>
      <c r="M61" s="226"/>
      <c r="N61" s="227"/>
      <c r="O61" s="236"/>
      <c r="P61" s="215"/>
      <c r="Q61" s="234"/>
      <c r="R61" s="14"/>
      <c r="S61" s="14"/>
      <c r="T61" s="230"/>
      <c r="U61" s="231"/>
      <c r="V61" s="235" t="str">
        <f t="shared" si="1"/>
        <v/>
      </c>
      <c r="W61" s="232"/>
      <c r="X61" s="233"/>
      <c r="Y61" s="222"/>
    </row>
    <row r="62" spans="1:25" customFormat="1" ht="16.5">
      <c r="A62" s="223" t="str">
        <f>IF(表三!A62&lt;&gt;"",表三!A62,"")</f>
        <v/>
      </c>
      <c r="B62" s="211" t="str">
        <f>IF(表三!B62&lt;&gt;"",表三!B62,"")</f>
        <v/>
      </c>
      <c r="C62" s="224" t="str">
        <f>IF(表三!C62&lt;&gt;"",表三!C62,"")</f>
        <v/>
      </c>
      <c r="D62" s="223" t="str">
        <f>IF(表三!D62&lt;&gt;"",表三!D62,"")</f>
        <v/>
      </c>
      <c r="E62" s="211" t="str">
        <f>IF(表三!E62&lt;&gt;"",表三!E62,"")</f>
        <v/>
      </c>
      <c r="F62" s="224" t="str">
        <f>IF(表三!F62&lt;&gt;"",表三!F62,"")</f>
        <v/>
      </c>
      <c r="G62" s="225" t="str">
        <f>IF(表三!H62&lt;&gt;"",表三!H62,"")</f>
        <v/>
      </c>
      <c r="H62" s="211" t="str">
        <f>IF(表三!I62&lt;&gt;"",表三!I62,"")</f>
        <v/>
      </c>
      <c r="I62" s="224" t="str">
        <f>IF(表三!J62&lt;&gt;"",表三!J62,"")</f>
        <v/>
      </c>
      <c r="J62" s="211" t="str">
        <f>IF(表三!K62&lt;&gt;"",表三!K62,"")</f>
        <v/>
      </c>
      <c r="K62" s="211" t="str">
        <f>IF(表三!P62&lt;&gt;"",表三!P62,"")</f>
        <v/>
      </c>
      <c r="L62" s="211" t="str">
        <f>IF(表三!AK62="","",表三!AK62)</f>
        <v/>
      </c>
      <c r="M62" s="226"/>
      <c r="N62" s="227"/>
      <c r="O62" s="236"/>
      <c r="P62" s="215"/>
      <c r="Q62" s="234"/>
      <c r="R62" s="14"/>
      <c r="S62" s="14"/>
      <c r="T62" s="230"/>
      <c r="U62" s="231"/>
      <c r="V62" s="235" t="str">
        <f t="shared" si="1"/>
        <v/>
      </c>
      <c r="W62" s="232"/>
      <c r="X62" s="233"/>
      <c r="Y62" s="222"/>
    </row>
    <row r="63" spans="1:25" customFormat="1" ht="16.5">
      <c r="A63" s="223" t="str">
        <f>IF(表三!A63&lt;&gt;"",表三!A63,"")</f>
        <v/>
      </c>
      <c r="B63" s="211" t="str">
        <f>IF(表三!B63&lt;&gt;"",表三!B63,"")</f>
        <v/>
      </c>
      <c r="C63" s="224" t="str">
        <f>IF(表三!C63&lt;&gt;"",表三!C63,"")</f>
        <v/>
      </c>
      <c r="D63" s="223" t="str">
        <f>IF(表三!D63&lt;&gt;"",表三!D63,"")</f>
        <v/>
      </c>
      <c r="E63" s="211" t="str">
        <f>IF(表三!E63&lt;&gt;"",表三!E63,"")</f>
        <v/>
      </c>
      <c r="F63" s="224" t="str">
        <f>IF(表三!F63&lt;&gt;"",表三!F63,"")</f>
        <v/>
      </c>
      <c r="G63" s="225" t="str">
        <f>IF(表三!H63&lt;&gt;"",表三!H63,"")</f>
        <v/>
      </c>
      <c r="H63" s="211" t="str">
        <f>IF(表三!I63&lt;&gt;"",表三!I63,"")</f>
        <v/>
      </c>
      <c r="I63" s="224" t="str">
        <f>IF(表三!J63&lt;&gt;"",表三!J63,"")</f>
        <v/>
      </c>
      <c r="J63" s="211" t="str">
        <f>IF(表三!K63&lt;&gt;"",表三!K63,"")</f>
        <v/>
      </c>
      <c r="K63" s="211" t="str">
        <f>IF(表三!P63&lt;&gt;"",表三!P63,"")</f>
        <v/>
      </c>
      <c r="L63" s="211" t="str">
        <f>IF(表三!AK63="","",表三!AK63)</f>
        <v/>
      </c>
      <c r="M63" s="226"/>
      <c r="N63" s="227"/>
      <c r="O63" s="236"/>
      <c r="P63" s="215"/>
      <c r="Q63" s="234"/>
      <c r="R63" s="14"/>
      <c r="S63" s="14"/>
      <c r="T63" s="230"/>
      <c r="U63" s="231"/>
      <c r="V63" s="235" t="str">
        <f t="shared" si="1"/>
        <v/>
      </c>
      <c r="W63" s="232"/>
      <c r="X63" s="233"/>
      <c r="Y63" s="222"/>
    </row>
    <row r="64" spans="1:25" customFormat="1" ht="16.5">
      <c r="A64" s="223" t="str">
        <f>IF(表三!A64&lt;&gt;"",表三!A64,"")</f>
        <v/>
      </c>
      <c r="B64" s="211" t="str">
        <f>IF(表三!B64&lt;&gt;"",表三!B64,"")</f>
        <v/>
      </c>
      <c r="C64" s="224" t="str">
        <f>IF(表三!C64&lt;&gt;"",表三!C64,"")</f>
        <v/>
      </c>
      <c r="D64" s="223" t="str">
        <f>IF(表三!D64&lt;&gt;"",表三!D64,"")</f>
        <v/>
      </c>
      <c r="E64" s="211" t="str">
        <f>IF(表三!E64&lt;&gt;"",表三!E64,"")</f>
        <v/>
      </c>
      <c r="F64" s="224" t="str">
        <f>IF(表三!F64&lt;&gt;"",表三!F64,"")</f>
        <v/>
      </c>
      <c r="G64" s="225" t="str">
        <f>IF(表三!H64&lt;&gt;"",表三!H64,"")</f>
        <v/>
      </c>
      <c r="H64" s="211" t="str">
        <f>IF(表三!I64&lt;&gt;"",表三!I64,"")</f>
        <v/>
      </c>
      <c r="I64" s="224" t="str">
        <f>IF(表三!J64&lt;&gt;"",表三!J64,"")</f>
        <v/>
      </c>
      <c r="J64" s="211" t="str">
        <f>IF(表三!K64&lt;&gt;"",表三!K64,"")</f>
        <v/>
      </c>
      <c r="K64" s="211" t="str">
        <f>IF(表三!P64&lt;&gt;"",表三!P64,"")</f>
        <v/>
      </c>
      <c r="L64" s="211" t="str">
        <f>IF(表三!AK64="","",表三!AK64)</f>
        <v/>
      </c>
      <c r="M64" s="226"/>
      <c r="N64" s="227"/>
      <c r="O64" s="236"/>
      <c r="P64" s="215"/>
      <c r="Q64" s="234"/>
      <c r="R64" s="14"/>
      <c r="S64" s="14"/>
      <c r="T64" s="230"/>
      <c r="U64" s="231"/>
      <c r="V64" s="235" t="str">
        <f t="shared" si="1"/>
        <v/>
      </c>
      <c r="W64" s="232"/>
      <c r="X64" s="233"/>
      <c r="Y64" s="222"/>
    </row>
    <row r="65" spans="1:25" customFormat="1" ht="16.5">
      <c r="A65" s="223" t="str">
        <f>IF(表三!A65&lt;&gt;"",表三!A65,"")</f>
        <v/>
      </c>
      <c r="B65" s="211" t="str">
        <f>IF(表三!B65&lt;&gt;"",表三!B65,"")</f>
        <v/>
      </c>
      <c r="C65" s="224" t="str">
        <f>IF(表三!C65&lt;&gt;"",表三!C65,"")</f>
        <v/>
      </c>
      <c r="D65" s="223" t="str">
        <f>IF(表三!D65&lt;&gt;"",表三!D65,"")</f>
        <v/>
      </c>
      <c r="E65" s="211" t="str">
        <f>IF(表三!E65&lt;&gt;"",表三!E65,"")</f>
        <v/>
      </c>
      <c r="F65" s="224" t="str">
        <f>IF(表三!F65&lt;&gt;"",表三!F65,"")</f>
        <v/>
      </c>
      <c r="G65" s="225" t="str">
        <f>IF(表三!H65&lt;&gt;"",表三!H65,"")</f>
        <v/>
      </c>
      <c r="H65" s="211" t="str">
        <f>IF(表三!I65&lt;&gt;"",表三!I65,"")</f>
        <v/>
      </c>
      <c r="I65" s="224" t="str">
        <f>IF(表三!J65&lt;&gt;"",表三!J65,"")</f>
        <v/>
      </c>
      <c r="J65" s="211" t="str">
        <f>IF(表三!K65&lt;&gt;"",表三!K65,"")</f>
        <v/>
      </c>
      <c r="K65" s="211" t="str">
        <f>IF(表三!P65&lt;&gt;"",表三!P65,"")</f>
        <v/>
      </c>
      <c r="L65" s="211" t="str">
        <f>IF(表三!AK65="","",表三!AK65)</f>
        <v/>
      </c>
      <c r="M65" s="226"/>
      <c r="N65" s="227"/>
      <c r="O65" s="236"/>
      <c r="P65" s="215"/>
      <c r="Q65" s="234"/>
      <c r="R65" s="14"/>
      <c r="S65" s="14"/>
      <c r="T65" s="230"/>
      <c r="U65" s="231"/>
      <c r="V65" s="235" t="str">
        <f t="shared" si="1"/>
        <v/>
      </c>
      <c r="W65" s="232"/>
      <c r="X65" s="233"/>
      <c r="Y65" s="222"/>
    </row>
    <row r="66" spans="1:25" customFormat="1" ht="16.5">
      <c r="A66" s="223" t="str">
        <f>IF(表三!A66&lt;&gt;"",表三!A66,"")</f>
        <v/>
      </c>
      <c r="B66" s="211" t="str">
        <f>IF(表三!B66&lt;&gt;"",表三!B66,"")</f>
        <v/>
      </c>
      <c r="C66" s="224" t="str">
        <f>IF(表三!C66&lt;&gt;"",表三!C66,"")</f>
        <v/>
      </c>
      <c r="D66" s="223" t="str">
        <f>IF(表三!D66&lt;&gt;"",表三!D66,"")</f>
        <v/>
      </c>
      <c r="E66" s="211" t="str">
        <f>IF(表三!E66&lt;&gt;"",表三!E66,"")</f>
        <v/>
      </c>
      <c r="F66" s="224" t="str">
        <f>IF(表三!F66&lt;&gt;"",表三!F66,"")</f>
        <v/>
      </c>
      <c r="G66" s="225" t="str">
        <f>IF(表三!H66&lt;&gt;"",表三!H66,"")</f>
        <v/>
      </c>
      <c r="H66" s="211" t="str">
        <f>IF(表三!I66&lt;&gt;"",表三!I66,"")</f>
        <v/>
      </c>
      <c r="I66" s="224" t="str">
        <f>IF(表三!J66&lt;&gt;"",表三!J66,"")</f>
        <v/>
      </c>
      <c r="J66" s="211" t="str">
        <f>IF(表三!K66&lt;&gt;"",表三!K66,"")</f>
        <v/>
      </c>
      <c r="K66" s="211" t="str">
        <f>IF(表三!P66&lt;&gt;"",表三!P66,"")</f>
        <v/>
      </c>
      <c r="L66" s="211" t="str">
        <f>IF(表三!AK66="","",表三!AK66)</f>
        <v/>
      </c>
      <c r="M66" s="226"/>
      <c r="N66" s="227"/>
      <c r="O66" s="236"/>
      <c r="P66" s="215"/>
      <c r="Q66" s="234"/>
      <c r="R66" s="14"/>
      <c r="S66" s="14"/>
      <c r="T66" s="230"/>
      <c r="U66" s="231"/>
      <c r="V66" s="235" t="str">
        <f t="shared" si="1"/>
        <v/>
      </c>
      <c r="W66" s="232"/>
      <c r="X66" s="233"/>
      <c r="Y66" s="222"/>
    </row>
    <row r="67" spans="1:25" customFormat="1" ht="16.5">
      <c r="A67" s="223" t="str">
        <f>IF(表三!A67&lt;&gt;"",表三!A67,"")</f>
        <v/>
      </c>
      <c r="B67" s="211" t="str">
        <f>IF(表三!B67&lt;&gt;"",表三!B67,"")</f>
        <v/>
      </c>
      <c r="C67" s="224" t="str">
        <f>IF(表三!C67&lt;&gt;"",表三!C67,"")</f>
        <v/>
      </c>
      <c r="D67" s="223" t="str">
        <f>IF(表三!D67&lt;&gt;"",表三!D67,"")</f>
        <v/>
      </c>
      <c r="E67" s="211" t="str">
        <f>IF(表三!E67&lt;&gt;"",表三!E67,"")</f>
        <v/>
      </c>
      <c r="F67" s="224" t="str">
        <f>IF(表三!F67&lt;&gt;"",表三!F67,"")</f>
        <v/>
      </c>
      <c r="G67" s="225" t="str">
        <f>IF(表三!H67&lt;&gt;"",表三!H67,"")</f>
        <v/>
      </c>
      <c r="H67" s="211" t="str">
        <f>IF(表三!I67&lt;&gt;"",表三!I67,"")</f>
        <v/>
      </c>
      <c r="I67" s="224" t="str">
        <f>IF(表三!J67&lt;&gt;"",表三!J67,"")</f>
        <v/>
      </c>
      <c r="J67" s="211" t="str">
        <f>IF(表三!K67&lt;&gt;"",表三!K67,"")</f>
        <v/>
      </c>
      <c r="K67" s="211" t="str">
        <f>IF(表三!P67&lt;&gt;"",表三!P67,"")</f>
        <v/>
      </c>
      <c r="L67" s="211" t="str">
        <f>IF(表三!AK67="","",表三!AK67)</f>
        <v/>
      </c>
      <c r="M67" s="226"/>
      <c r="N67" s="227"/>
      <c r="O67" s="236"/>
      <c r="P67" s="215"/>
      <c r="Q67" s="234"/>
      <c r="R67" s="14"/>
      <c r="S67" s="14"/>
      <c r="T67" s="230"/>
      <c r="U67" s="231"/>
      <c r="V67" s="235" t="str">
        <f t="shared" si="1"/>
        <v/>
      </c>
      <c r="W67" s="232"/>
      <c r="X67" s="233"/>
      <c r="Y67" s="222"/>
    </row>
    <row r="68" spans="1:25" customFormat="1" ht="16.5">
      <c r="A68" s="223" t="str">
        <f>IF(表三!A68&lt;&gt;"",表三!A68,"")</f>
        <v/>
      </c>
      <c r="B68" s="211" t="str">
        <f>IF(表三!B68&lt;&gt;"",表三!B68,"")</f>
        <v/>
      </c>
      <c r="C68" s="224" t="str">
        <f>IF(表三!C68&lt;&gt;"",表三!C68,"")</f>
        <v/>
      </c>
      <c r="D68" s="223" t="str">
        <f>IF(表三!D68&lt;&gt;"",表三!D68,"")</f>
        <v/>
      </c>
      <c r="E68" s="211" t="str">
        <f>IF(表三!E68&lt;&gt;"",表三!E68,"")</f>
        <v/>
      </c>
      <c r="F68" s="224" t="str">
        <f>IF(表三!F68&lt;&gt;"",表三!F68,"")</f>
        <v/>
      </c>
      <c r="G68" s="225" t="str">
        <f>IF(表三!H68&lt;&gt;"",表三!H68,"")</f>
        <v/>
      </c>
      <c r="H68" s="211" t="str">
        <f>IF(表三!I68&lt;&gt;"",表三!I68,"")</f>
        <v/>
      </c>
      <c r="I68" s="224" t="str">
        <f>IF(表三!J68&lt;&gt;"",表三!J68,"")</f>
        <v/>
      </c>
      <c r="J68" s="211" t="str">
        <f>IF(表三!K68&lt;&gt;"",表三!K68,"")</f>
        <v/>
      </c>
      <c r="K68" s="211" t="str">
        <f>IF(表三!P68&lt;&gt;"",表三!P68,"")</f>
        <v/>
      </c>
      <c r="L68" s="211" t="str">
        <f>IF(表三!AK68="","",表三!AK68)</f>
        <v/>
      </c>
      <c r="M68" s="226"/>
      <c r="N68" s="227"/>
      <c r="O68" s="236"/>
      <c r="P68" s="215"/>
      <c r="Q68" s="234"/>
      <c r="R68" s="14"/>
      <c r="S68" s="14"/>
      <c r="T68" s="230"/>
      <c r="U68" s="231"/>
      <c r="V68" s="235" t="str">
        <f t="shared" ref="V68:V99" si="2">IF(P68&lt;&gt;"",IF(Q68&lt;&gt;"","Kcal/"&amp;Q68,"Kcal/"&amp;P68),"")</f>
        <v/>
      </c>
      <c r="W68" s="232"/>
      <c r="X68" s="233"/>
      <c r="Y68" s="222"/>
    </row>
    <row r="69" spans="1:25" customFormat="1" ht="16.5">
      <c r="A69" s="223" t="str">
        <f>IF(表三!A69&lt;&gt;"",表三!A69,"")</f>
        <v/>
      </c>
      <c r="B69" s="211" t="str">
        <f>IF(表三!B69&lt;&gt;"",表三!B69,"")</f>
        <v/>
      </c>
      <c r="C69" s="224" t="str">
        <f>IF(表三!C69&lt;&gt;"",表三!C69,"")</f>
        <v/>
      </c>
      <c r="D69" s="223" t="str">
        <f>IF(表三!D69&lt;&gt;"",表三!D69,"")</f>
        <v/>
      </c>
      <c r="E69" s="211" t="str">
        <f>IF(表三!E69&lt;&gt;"",表三!E69,"")</f>
        <v/>
      </c>
      <c r="F69" s="224" t="str">
        <f>IF(表三!F69&lt;&gt;"",表三!F69,"")</f>
        <v/>
      </c>
      <c r="G69" s="225" t="str">
        <f>IF(表三!H69&lt;&gt;"",表三!H69,"")</f>
        <v/>
      </c>
      <c r="H69" s="211" t="str">
        <f>IF(表三!I69&lt;&gt;"",表三!I69,"")</f>
        <v/>
      </c>
      <c r="I69" s="224" t="str">
        <f>IF(表三!J69&lt;&gt;"",表三!J69,"")</f>
        <v/>
      </c>
      <c r="J69" s="211" t="str">
        <f>IF(表三!K69&lt;&gt;"",表三!K69,"")</f>
        <v/>
      </c>
      <c r="K69" s="211" t="str">
        <f>IF(表三!P69&lt;&gt;"",表三!P69,"")</f>
        <v/>
      </c>
      <c r="L69" s="211" t="str">
        <f>IF(表三!AK69="","",表三!AK69)</f>
        <v/>
      </c>
      <c r="M69" s="226"/>
      <c r="N69" s="227"/>
      <c r="O69" s="236"/>
      <c r="P69" s="215"/>
      <c r="Q69" s="234"/>
      <c r="R69" s="14"/>
      <c r="S69" s="14"/>
      <c r="T69" s="230"/>
      <c r="U69" s="231"/>
      <c r="V69" s="235" t="str">
        <f t="shared" si="2"/>
        <v/>
      </c>
      <c r="W69" s="232"/>
      <c r="X69" s="233"/>
      <c r="Y69" s="222"/>
    </row>
    <row r="70" spans="1:25" customFormat="1" ht="16.5">
      <c r="A70" s="223" t="str">
        <f>IF(表三!A70&lt;&gt;"",表三!A70,"")</f>
        <v/>
      </c>
      <c r="B70" s="211" t="str">
        <f>IF(表三!B70&lt;&gt;"",表三!B70,"")</f>
        <v/>
      </c>
      <c r="C70" s="224" t="str">
        <f>IF(表三!C70&lt;&gt;"",表三!C70,"")</f>
        <v/>
      </c>
      <c r="D70" s="223" t="str">
        <f>IF(表三!D70&lt;&gt;"",表三!D70,"")</f>
        <v/>
      </c>
      <c r="E70" s="211" t="str">
        <f>IF(表三!E70&lt;&gt;"",表三!E70,"")</f>
        <v/>
      </c>
      <c r="F70" s="224" t="str">
        <f>IF(表三!F70&lt;&gt;"",表三!F70,"")</f>
        <v/>
      </c>
      <c r="G70" s="225" t="str">
        <f>IF(表三!H70&lt;&gt;"",表三!H70,"")</f>
        <v/>
      </c>
      <c r="H70" s="211" t="str">
        <f>IF(表三!I70&lt;&gt;"",表三!I70,"")</f>
        <v/>
      </c>
      <c r="I70" s="224" t="str">
        <f>IF(表三!J70&lt;&gt;"",表三!J70,"")</f>
        <v/>
      </c>
      <c r="J70" s="211" t="str">
        <f>IF(表三!K70&lt;&gt;"",表三!K70,"")</f>
        <v/>
      </c>
      <c r="K70" s="211" t="str">
        <f>IF(表三!P70&lt;&gt;"",表三!P70,"")</f>
        <v/>
      </c>
      <c r="L70" s="211" t="str">
        <f>IF(表三!AK70="","",表三!AK70)</f>
        <v/>
      </c>
      <c r="M70" s="226"/>
      <c r="N70" s="227"/>
      <c r="O70" s="236"/>
      <c r="P70" s="215"/>
      <c r="Q70" s="234"/>
      <c r="R70" s="14"/>
      <c r="S70" s="14"/>
      <c r="T70" s="230"/>
      <c r="U70" s="231"/>
      <c r="V70" s="235" t="str">
        <f t="shared" si="2"/>
        <v/>
      </c>
      <c r="W70" s="232"/>
      <c r="X70" s="233"/>
      <c r="Y70" s="222"/>
    </row>
    <row r="71" spans="1:25" customFormat="1" ht="16.5">
      <c r="A71" s="223" t="str">
        <f>IF(表三!A71&lt;&gt;"",表三!A71,"")</f>
        <v/>
      </c>
      <c r="B71" s="211" t="str">
        <f>IF(表三!B71&lt;&gt;"",表三!B71,"")</f>
        <v/>
      </c>
      <c r="C71" s="224" t="str">
        <f>IF(表三!C71&lt;&gt;"",表三!C71,"")</f>
        <v/>
      </c>
      <c r="D71" s="223" t="str">
        <f>IF(表三!D71&lt;&gt;"",表三!D71,"")</f>
        <v/>
      </c>
      <c r="E71" s="211" t="str">
        <f>IF(表三!E71&lt;&gt;"",表三!E71,"")</f>
        <v/>
      </c>
      <c r="F71" s="224" t="str">
        <f>IF(表三!F71&lt;&gt;"",表三!F71,"")</f>
        <v/>
      </c>
      <c r="G71" s="225" t="str">
        <f>IF(表三!H71&lt;&gt;"",表三!H71,"")</f>
        <v/>
      </c>
      <c r="H71" s="211" t="str">
        <f>IF(表三!I71&lt;&gt;"",表三!I71,"")</f>
        <v/>
      </c>
      <c r="I71" s="224" t="str">
        <f>IF(表三!J71&lt;&gt;"",表三!J71,"")</f>
        <v/>
      </c>
      <c r="J71" s="211" t="str">
        <f>IF(表三!K71&lt;&gt;"",表三!K71,"")</f>
        <v/>
      </c>
      <c r="K71" s="211" t="str">
        <f>IF(表三!P71&lt;&gt;"",表三!P71,"")</f>
        <v/>
      </c>
      <c r="L71" s="211" t="str">
        <f>IF(表三!AK71="","",表三!AK71)</f>
        <v/>
      </c>
      <c r="M71" s="226"/>
      <c r="N71" s="227"/>
      <c r="O71" s="236"/>
      <c r="P71" s="215"/>
      <c r="Q71" s="234"/>
      <c r="R71" s="14"/>
      <c r="S71" s="14"/>
      <c r="T71" s="230"/>
      <c r="U71" s="231"/>
      <c r="V71" s="235" t="str">
        <f t="shared" si="2"/>
        <v/>
      </c>
      <c r="W71" s="232"/>
      <c r="X71" s="233"/>
      <c r="Y71" s="222"/>
    </row>
    <row r="72" spans="1:25" customFormat="1" ht="16.5">
      <c r="A72" s="223" t="str">
        <f>IF(表三!A72&lt;&gt;"",表三!A72,"")</f>
        <v/>
      </c>
      <c r="B72" s="211" t="str">
        <f>IF(表三!B72&lt;&gt;"",表三!B72,"")</f>
        <v/>
      </c>
      <c r="C72" s="224" t="str">
        <f>IF(表三!C72&lt;&gt;"",表三!C72,"")</f>
        <v/>
      </c>
      <c r="D72" s="223" t="str">
        <f>IF(表三!D72&lt;&gt;"",表三!D72,"")</f>
        <v/>
      </c>
      <c r="E72" s="211" t="str">
        <f>IF(表三!E72&lt;&gt;"",表三!E72,"")</f>
        <v/>
      </c>
      <c r="F72" s="224" t="str">
        <f>IF(表三!F72&lt;&gt;"",表三!F72,"")</f>
        <v/>
      </c>
      <c r="G72" s="225" t="str">
        <f>IF(表三!H72&lt;&gt;"",表三!H72,"")</f>
        <v/>
      </c>
      <c r="H72" s="211" t="str">
        <f>IF(表三!I72&lt;&gt;"",表三!I72,"")</f>
        <v/>
      </c>
      <c r="I72" s="224" t="str">
        <f>IF(表三!J72&lt;&gt;"",表三!J72,"")</f>
        <v/>
      </c>
      <c r="J72" s="211" t="str">
        <f>IF(表三!K72&lt;&gt;"",表三!K72,"")</f>
        <v/>
      </c>
      <c r="K72" s="211" t="str">
        <f>IF(表三!P72&lt;&gt;"",表三!P72,"")</f>
        <v/>
      </c>
      <c r="L72" s="211" t="str">
        <f>IF(表三!AK72="","",表三!AK72)</f>
        <v/>
      </c>
      <c r="M72" s="226"/>
      <c r="N72" s="227"/>
      <c r="O72" s="236"/>
      <c r="P72" s="215"/>
      <c r="Q72" s="234"/>
      <c r="R72" s="14"/>
      <c r="S72" s="14"/>
      <c r="T72" s="230"/>
      <c r="U72" s="231"/>
      <c r="V72" s="235" t="str">
        <f t="shared" si="2"/>
        <v/>
      </c>
      <c r="W72" s="232"/>
      <c r="X72" s="233"/>
      <c r="Y72" s="222"/>
    </row>
    <row r="73" spans="1:25" customFormat="1" ht="16.5">
      <c r="A73" s="223" t="str">
        <f>IF(表三!A73&lt;&gt;"",表三!A73,"")</f>
        <v/>
      </c>
      <c r="B73" s="211" t="str">
        <f>IF(表三!B73&lt;&gt;"",表三!B73,"")</f>
        <v/>
      </c>
      <c r="C73" s="224" t="str">
        <f>IF(表三!C73&lt;&gt;"",表三!C73,"")</f>
        <v/>
      </c>
      <c r="D73" s="223" t="str">
        <f>IF(表三!D73&lt;&gt;"",表三!D73,"")</f>
        <v/>
      </c>
      <c r="E73" s="211" t="str">
        <f>IF(表三!E73&lt;&gt;"",表三!E73,"")</f>
        <v/>
      </c>
      <c r="F73" s="224" t="str">
        <f>IF(表三!F73&lt;&gt;"",表三!F73,"")</f>
        <v/>
      </c>
      <c r="G73" s="225" t="str">
        <f>IF(表三!H73&lt;&gt;"",表三!H73,"")</f>
        <v/>
      </c>
      <c r="H73" s="211" t="str">
        <f>IF(表三!I73&lt;&gt;"",表三!I73,"")</f>
        <v/>
      </c>
      <c r="I73" s="224" t="str">
        <f>IF(表三!J73&lt;&gt;"",表三!J73,"")</f>
        <v/>
      </c>
      <c r="J73" s="211" t="str">
        <f>IF(表三!K73&lt;&gt;"",表三!K73,"")</f>
        <v/>
      </c>
      <c r="K73" s="211" t="str">
        <f>IF(表三!P73&lt;&gt;"",表三!P73,"")</f>
        <v/>
      </c>
      <c r="L73" s="211" t="str">
        <f>IF(表三!AK73="","",表三!AK73)</f>
        <v/>
      </c>
      <c r="M73" s="226"/>
      <c r="N73" s="227"/>
      <c r="O73" s="236"/>
      <c r="P73" s="215"/>
      <c r="Q73" s="234"/>
      <c r="R73" s="14"/>
      <c r="S73" s="14"/>
      <c r="T73" s="230"/>
      <c r="U73" s="231"/>
      <c r="V73" s="235" t="str">
        <f t="shared" si="2"/>
        <v/>
      </c>
      <c r="W73" s="232"/>
      <c r="X73" s="233"/>
      <c r="Y73" s="222"/>
    </row>
    <row r="74" spans="1:25" customFormat="1" ht="16.5">
      <c r="A74" s="223" t="str">
        <f>IF(表三!A74&lt;&gt;"",表三!A74,"")</f>
        <v/>
      </c>
      <c r="B74" s="211" t="str">
        <f>IF(表三!B74&lt;&gt;"",表三!B74,"")</f>
        <v/>
      </c>
      <c r="C74" s="224" t="str">
        <f>IF(表三!C74&lt;&gt;"",表三!C74,"")</f>
        <v/>
      </c>
      <c r="D74" s="223" t="str">
        <f>IF(表三!D74&lt;&gt;"",表三!D74,"")</f>
        <v/>
      </c>
      <c r="E74" s="211" t="str">
        <f>IF(表三!E74&lt;&gt;"",表三!E74,"")</f>
        <v/>
      </c>
      <c r="F74" s="224" t="str">
        <f>IF(表三!F74&lt;&gt;"",表三!F74,"")</f>
        <v/>
      </c>
      <c r="G74" s="225" t="str">
        <f>IF(表三!H74&lt;&gt;"",表三!H74,"")</f>
        <v/>
      </c>
      <c r="H74" s="211" t="str">
        <f>IF(表三!I74&lt;&gt;"",表三!I74,"")</f>
        <v/>
      </c>
      <c r="I74" s="224" t="str">
        <f>IF(表三!J74&lt;&gt;"",表三!J74,"")</f>
        <v/>
      </c>
      <c r="J74" s="211" t="str">
        <f>IF(表三!K74&lt;&gt;"",表三!K74,"")</f>
        <v/>
      </c>
      <c r="K74" s="211" t="str">
        <f>IF(表三!P74&lt;&gt;"",表三!P74,"")</f>
        <v/>
      </c>
      <c r="L74" s="211" t="str">
        <f>IF(表三!AK74="","",表三!AK74)</f>
        <v/>
      </c>
      <c r="M74" s="226"/>
      <c r="N74" s="227"/>
      <c r="O74" s="236"/>
      <c r="P74" s="215"/>
      <c r="Q74" s="234"/>
      <c r="R74" s="14"/>
      <c r="S74" s="14"/>
      <c r="T74" s="230"/>
      <c r="U74" s="231"/>
      <c r="V74" s="235" t="str">
        <f t="shared" si="2"/>
        <v/>
      </c>
      <c r="W74" s="232"/>
      <c r="X74" s="233"/>
      <c r="Y74" s="222"/>
    </row>
    <row r="75" spans="1:25" customFormat="1" ht="16.5">
      <c r="A75" s="223" t="str">
        <f>IF(表三!A75&lt;&gt;"",表三!A75,"")</f>
        <v/>
      </c>
      <c r="B75" s="211" t="str">
        <f>IF(表三!B75&lt;&gt;"",表三!B75,"")</f>
        <v/>
      </c>
      <c r="C75" s="224" t="str">
        <f>IF(表三!C75&lt;&gt;"",表三!C75,"")</f>
        <v/>
      </c>
      <c r="D75" s="223" t="str">
        <f>IF(表三!D75&lt;&gt;"",表三!D75,"")</f>
        <v/>
      </c>
      <c r="E75" s="211" t="str">
        <f>IF(表三!E75&lt;&gt;"",表三!E75,"")</f>
        <v/>
      </c>
      <c r="F75" s="224" t="str">
        <f>IF(表三!F75&lt;&gt;"",表三!F75,"")</f>
        <v/>
      </c>
      <c r="G75" s="225" t="str">
        <f>IF(表三!H75&lt;&gt;"",表三!H75,"")</f>
        <v/>
      </c>
      <c r="H75" s="211" t="str">
        <f>IF(表三!I75&lt;&gt;"",表三!I75,"")</f>
        <v/>
      </c>
      <c r="I75" s="224" t="str">
        <f>IF(表三!J75&lt;&gt;"",表三!J75,"")</f>
        <v/>
      </c>
      <c r="J75" s="211" t="str">
        <f>IF(表三!K75&lt;&gt;"",表三!K75,"")</f>
        <v/>
      </c>
      <c r="K75" s="211" t="str">
        <f>IF(表三!P75&lt;&gt;"",表三!P75,"")</f>
        <v/>
      </c>
      <c r="L75" s="211" t="str">
        <f>IF(表三!AK75="","",表三!AK75)</f>
        <v/>
      </c>
      <c r="M75" s="226"/>
      <c r="N75" s="227"/>
      <c r="O75" s="236"/>
      <c r="P75" s="215"/>
      <c r="Q75" s="234"/>
      <c r="R75" s="14"/>
      <c r="S75" s="14"/>
      <c r="T75" s="230"/>
      <c r="U75" s="231"/>
      <c r="V75" s="235" t="str">
        <f t="shared" si="2"/>
        <v/>
      </c>
      <c r="W75" s="232"/>
      <c r="X75" s="233"/>
      <c r="Y75" s="222"/>
    </row>
    <row r="76" spans="1:25" customFormat="1" ht="16.5">
      <c r="A76" s="223" t="str">
        <f>IF(表三!A76&lt;&gt;"",表三!A76,"")</f>
        <v/>
      </c>
      <c r="B76" s="211" t="str">
        <f>IF(表三!B76&lt;&gt;"",表三!B76,"")</f>
        <v/>
      </c>
      <c r="C76" s="224" t="str">
        <f>IF(表三!C76&lt;&gt;"",表三!C76,"")</f>
        <v/>
      </c>
      <c r="D76" s="223" t="str">
        <f>IF(表三!D76&lt;&gt;"",表三!D76,"")</f>
        <v/>
      </c>
      <c r="E76" s="211" t="str">
        <f>IF(表三!E76&lt;&gt;"",表三!E76,"")</f>
        <v/>
      </c>
      <c r="F76" s="224" t="str">
        <f>IF(表三!F76&lt;&gt;"",表三!F76,"")</f>
        <v/>
      </c>
      <c r="G76" s="225" t="str">
        <f>IF(表三!H76&lt;&gt;"",表三!H76,"")</f>
        <v/>
      </c>
      <c r="H76" s="211" t="str">
        <f>IF(表三!I76&lt;&gt;"",表三!I76,"")</f>
        <v/>
      </c>
      <c r="I76" s="224" t="str">
        <f>IF(表三!J76&lt;&gt;"",表三!J76,"")</f>
        <v/>
      </c>
      <c r="J76" s="211" t="str">
        <f>IF(表三!K76&lt;&gt;"",表三!K76,"")</f>
        <v/>
      </c>
      <c r="K76" s="211" t="str">
        <f>IF(表三!P76&lt;&gt;"",表三!P76,"")</f>
        <v/>
      </c>
      <c r="L76" s="211" t="str">
        <f>IF(表三!AK76="","",表三!AK76)</f>
        <v/>
      </c>
      <c r="M76" s="226"/>
      <c r="N76" s="227"/>
      <c r="O76" s="236"/>
      <c r="P76" s="215"/>
      <c r="Q76" s="234"/>
      <c r="R76" s="14"/>
      <c r="S76" s="14"/>
      <c r="T76" s="230"/>
      <c r="U76" s="231"/>
      <c r="V76" s="235" t="str">
        <f t="shared" si="2"/>
        <v/>
      </c>
      <c r="W76" s="232"/>
      <c r="X76" s="233"/>
      <c r="Y76" s="222"/>
    </row>
    <row r="77" spans="1:25" customFormat="1" ht="16.5">
      <c r="A77" s="223" t="str">
        <f>IF(表三!A77&lt;&gt;"",表三!A77,"")</f>
        <v/>
      </c>
      <c r="B77" s="211" t="str">
        <f>IF(表三!B77&lt;&gt;"",表三!B77,"")</f>
        <v/>
      </c>
      <c r="C77" s="224" t="str">
        <f>IF(表三!C77&lt;&gt;"",表三!C77,"")</f>
        <v/>
      </c>
      <c r="D77" s="223" t="str">
        <f>IF(表三!D77&lt;&gt;"",表三!D77,"")</f>
        <v/>
      </c>
      <c r="E77" s="211" t="str">
        <f>IF(表三!E77&lt;&gt;"",表三!E77,"")</f>
        <v/>
      </c>
      <c r="F77" s="224" t="str">
        <f>IF(表三!F77&lt;&gt;"",表三!F77,"")</f>
        <v/>
      </c>
      <c r="G77" s="225" t="str">
        <f>IF(表三!H77&lt;&gt;"",表三!H77,"")</f>
        <v/>
      </c>
      <c r="H77" s="211" t="str">
        <f>IF(表三!I77&lt;&gt;"",表三!I77,"")</f>
        <v/>
      </c>
      <c r="I77" s="224" t="str">
        <f>IF(表三!J77&lt;&gt;"",表三!J77,"")</f>
        <v/>
      </c>
      <c r="J77" s="211" t="str">
        <f>IF(表三!K77&lt;&gt;"",表三!K77,"")</f>
        <v/>
      </c>
      <c r="K77" s="211" t="str">
        <f>IF(表三!P77&lt;&gt;"",表三!P77,"")</f>
        <v/>
      </c>
      <c r="L77" s="211" t="str">
        <f>IF(表三!AK77="","",表三!AK77)</f>
        <v/>
      </c>
      <c r="M77" s="226"/>
      <c r="N77" s="227"/>
      <c r="O77" s="236"/>
      <c r="P77" s="215"/>
      <c r="Q77" s="234"/>
      <c r="R77" s="14"/>
      <c r="S77" s="14"/>
      <c r="T77" s="230"/>
      <c r="U77" s="231"/>
      <c r="V77" s="235" t="str">
        <f t="shared" si="2"/>
        <v/>
      </c>
      <c r="W77" s="232"/>
      <c r="X77" s="233"/>
      <c r="Y77" s="222"/>
    </row>
    <row r="78" spans="1:25" customFormat="1" ht="16.5">
      <c r="A78" s="223" t="str">
        <f>IF(表三!A78&lt;&gt;"",表三!A78,"")</f>
        <v/>
      </c>
      <c r="B78" s="211" t="str">
        <f>IF(表三!B78&lt;&gt;"",表三!B78,"")</f>
        <v/>
      </c>
      <c r="C78" s="224" t="str">
        <f>IF(表三!C78&lt;&gt;"",表三!C78,"")</f>
        <v/>
      </c>
      <c r="D78" s="223" t="str">
        <f>IF(表三!D78&lt;&gt;"",表三!D78,"")</f>
        <v/>
      </c>
      <c r="E78" s="211" t="str">
        <f>IF(表三!E78&lt;&gt;"",表三!E78,"")</f>
        <v/>
      </c>
      <c r="F78" s="224" t="str">
        <f>IF(表三!F78&lt;&gt;"",表三!F78,"")</f>
        <v/>
      </c>
      <c r="G78" s="225" t="str">
        <f>IF(表三!H78&lt;&gt;"",表三!H78,"")</f>
        <v/>
      </c>
      <c r="H78" s="211" t="str">
        <f>IF(表三!I78&lt;&gt;"",表三!I78,"")</f>
        <v/>
      </c>
      <c r="I78" s="224" t="str">
        <f>IF(表三!J78&lt;&gt;"",表三!J78,"")</f>
        <v/>
      </c>
      <c r="J78" s="211" t="str">
        <f>IF(表三!K78&lt;&gt;"",表三!K78,"")</f>
        <v/>
      </c>
      <c r="K78" s="211" t="str">
        <f>IF(表三!P78&lt;&gt;"",表三!P78,"")</f>
        <v/>
      </c>
      <c r="L78" s="211" t="str">
        <f>IF(表三!AK78="","",表三!AK78)</f>
        <v/>
      </c>
      <c r="M78" s="226"/>
      <c r="N78" s="227"/>
      <c r="O78" s="236"/>
      <c r="P78" s="215"/>
      <c r="Q78" s="234"/>
      <c r="R78" s="14"/>
      <c r="S78" s="14"/>
      <c r="T78" s="230"/>
      <c r="U78" s="231"/>
      <c r="V78" s="235" t="str">
        <f t="shared" si="2"/>
        <v/>
      </c>
      <c r="W78" s="232"/>
      <c r="X78" s="233"/>
      <c r="Y78" s="222"/>
    </row>
    <row r="79" spans="1:25" customFormat="1" ht="16.5">
      <c r="A79" s="223" t="str">
        <f>IF(表三!A79&lt;&gt;"",表三!A79,"")</f>
        <v/>
      </c>
      <c r="B79" s="211" t="str">
        <f>IF(表三!B79&lt;&gt;"",表三!B79,"")</f>
        <v/>
      </c>
      <c r="C79" s="224" t="str">
        <f>IF(表三!C79&lt;&gt;"",表三!C79,"")</f>
        <v/>
      </c>
      <c r="D79" s="223" t="str">
        <f>IF(表三!D79&lt;&gt;"",表三!D79,"")</f>
        <v/>
      </c>
      <c r="E79" s="211" t="str">
        <f>IF(表三!E79&lt;&gt;"",表三!E79,"")</f>
        <v/>
      </c>
      <c r="F79" s="224" t="str">
        <f>IF(表三!F79&lt;&gt;"",表三!F79,"")</f>
        <v/>
      </c>
      <c r="G79" s="225" t="str">
        <f>IF(表三!H79&lt;&gt;"",表三!H79,"")</f>
        <v/>
      </c>
      <c r="H79" s="211" t="str">
        <f>IF(表三!I79&lt;&gt;"",表三!I79,"")</f>
        <v/>
      </c>
      <c r="I79" s="224" t="str">
        <f>IF(表三!J79&lt;&gt;"",表三!J79,"")</f>
        <v/>
      </c>
      <c r="J79" s="211" t="str">
        <f>IF(表三!K79&lt;&gt;"",表三!K79,"")</f>
        <v/>
      </c>
      <c r="K79" s="211" t="str">
        <f>IF(表三!P79&lt;&gt;"",表三!P79,"")</f>
        <v/>
      </c>
      <c r="L79" s="211" t="str">
        <f>IF(表三!AK79="","",表三!AK79)</f>
        <v/>
      </c>
      <c r="M79" s="226"/>
      <c r="N79" s="227"/>
      <c r="O79" s="236"/>
      <c r="P79" s="215"/>
      <c r="Q79" s="234"/>
      <c r="R79" s="14"/>
      <c r="S79" s="14"/>
      <c r="T79" s="230"/>
      <c r="U79" s="231"/>
      <c r="V79" s="235" t="str">
        <f t="shared" si="2"/>
        <v/>
      </c>
      <c r="W79" s="232"/>
      <c r="X79" s="233"/>
      <c r="Y79" s="222"/>
    </row>
    <row r="80" spans="1:25" customFormat="1" ht="16.5">
      <c r="A80" s="223" t="str">
        <f>IF(表三!A80&lt;&gt;"",表三!A80,"")</f>
        <v/>
      </c>
      <c r="B80" s="211" t="str">
        <f>IF(表三!B80&lt;&gt;"",表三!B80,"")</f>
        <v/>
      </c>
      <c r="C80" s="224" t="str">
        <f>IF(表三!C80&lt;&gt;"",表三!C80,"")</f>
        <v/>
      </c>
      <c r="D80" s="223" t="str">
        <f>IF(表三!D80&lt;&gt;"",表三!D80,"")</f>
        <v/>
      </c>
      <c r="E80" s="211" t="str">
        <f>IF(表三!E80&lt;&gt;"",表三!E80,"")</f>
        <v/>
      </c>
      <c r="F80" s="224" t="str">
        <f>IF(表三!F80&lt;&gt;"",表三!F80,"")</f>
        <v/>
      </c>
      <c r="G80" s="225" t="str">
        <f>IF(表三!H80&lt;&gt;"",表三!H80,"")</f>
        <v/>
      </c>
      <c r="H80" s="211" t="str">
        <f>IF(表三!I80&lt;&gt;"",表三!I80,"")</f>
        <v/>
      </c>
      <c r="I80" s="224" t="str">
        <f>IF(表三!J80&lt;&gt;"",表三!J80,"")</f>
        <v/>
      </c>
      <c r="J80" s="211" t="str">
        <f>IF(表三!K80&lt;&gt;"",表三!K80,"")</f>
        <v/>
      </c>
      <c r="K80" s="211" t="str">
        <f>IF(表三!P80&lt;&gt;"",表三!P80,"")</f>
        <v/>
      </c>
      <c r="L80" s="211" t="str">
        <f>IF(表三!AK80="","",表三!AK80)</f>
        <v/>
      </c>
      <c r="M80" s="226"/>
      <c r="N80" s="227"/>
      <c r="O80" s="236"/>
      <c r="P80" s="215"/>
      <c r="Q80" s="234"/>
      <c r="R80" s="14"/>
      <c r="S80" s="14"/>
      <c r="T80" s="230"/>
      <c r="U80" s="231"/>
      <c r="V80" s="235" t="str">
        <f t="shared" si="2"/>
        <v/>
      </c>
      <c r="W80" s="232"/>
      <c r="X80" s="233"/>
      <c r="Y80" s="222"/>
    </row>
    <row r="81" spans="1:25" customFormat="1" ht="16.5">
      <c r="A81" s="223" t="str">
        <f>IF(表三!A81&lt;&gt;"",表三!A81,"")</f>
        <v/>
      </c>
      <c r="B81" s="211" t="str">
        <f>IF(表三!B81&lt;&gt;"",表三!B81,"")</f>
        <v/>
      </c>
      <c r="C81" s="224" t="str">
        <f>IF(表三!C81&lt;&gt;"",表三!C81,"")</f>
        <v/>
      </c>
      <c r="D81" s="223" t="str">
        <f>IF(表三!D81&lt;&gt;"",表三!D81,"")</f>
        <v/>
      </c>
      <c r="E81" s="211" t="str">
        <f>IF(表三!E81&lt;&gt;"",表三!E81,"")</f>
        <v/>
      </c>
      <c r="F81" s="224" t="str">
        <f>IF(表三!F81&lt;&gt;"",表三!F81,"")</f>
        <v/>
      </c>
      <c r="G81" s="225" t="str">
        <f>IF(表三!H81&lt;&gt;"",表三!H81,"")</f>
        <v/>
      </c>
      <c r="H81" s="211" t="str">
        <f>IF(表三!I81&lt;&gt;"",表三!I81,"")</f>
        <v/>
      </c>
      <c r="I81" s="224" t="str">
        <f>IF(表三!J81&lt;&gt;"",表三!J81,"")</f>
        <v/>
      </c>
      <c r="J81" s="211" t="str">
        <f>IF(表三!K81&lt;&gt;"",表三!K81,"")</f>
        <v/>
      </c>
      <c r="K81" s="211" t="str">
        <f>IF(表三!P81&lt;&gt;"",表三!P81,"")</f>
        <v/>
      </c>
      <c r="L81" s="211" t="str">
        <f>IF(表三!AK81="","",表三!AK81)</f>
        <v/>
      </c>
      <c r="M81" s="226"/>
      <c r="N81" s="227"/>
      <c r="O81" s="236"/>
      <c r="P81" s="215"/>
      <c r="Q81" s="234"/>
      <c r="R81" s="14"/>
      <c r="S81" s="14"/>
      <c r="T81" s="230"/>
      <c r="U81" s="231"/>
      <c r="V81" s="235" t="str">
        <f t="shared" si="2"/>
        <v/>
      </c>
      <c r="W81" s="232"/>
      <c r="X81" s="233"/>
      <c r="Y81" s="222"/>
    </row>
    <row r="82" spans="1:25" customFormat="1" ht="16.5">
      <c r="A82" s="223" t="str">
        <f>IF(表三!A82&lt;&gt;"",表三!A82,"")</f>
        <v/>
      </c>
      <c r="B82" s="211" t="str">
        <f>IF(表三!B82&lt;&gt;"",表三!B82,"")</f>
        <v/>
      </c>
      <c r="C82" s="224" t="str">
        <f>IF(表三!C82&lt;&gt;"",表三!C82,"")</f>
        <v/>
      </c>
      <c r="D82" s="223" t="str">
        <f>IF(表三!D82&lt;&gt;"",表三!D82,"")</f>
        <v/>
      </c>
      <c r="E82" s="211" t="str">
        <f>IF(表三!E82&lt;&gt;"",表三!E82,"")</f>
        <v/>
      </c>
      <c r="F82" s="224" t="str">
        <f>IF(表三!F82&lt;&gt;"",表三!F82,"")</f>
        <v/>
      </c>
      <c r="G82" s="225" t="str">
        <f>IF(表三!H82&lt;&gt;"",表三!H82,"")</f>
        <v/>
      </c>
      <c r="H82" s="211" t="str">
        <f>IF(表三!I82&lt;&gt;"",表三!I82,"")</f>
        <v/>
      </c>
      <c r="I82" s="224" t="str">
        <f>IF(表三!J82&lt;&gt;"",表三!J82,"")</f>
        <v/>
      </c>
      <c r="J82" s="211" t="str">
        <f>IF(表三!K82&lt;&gt;"",表三!K82,"")</f>
        <v/>
      </c>
      <c r="K82" s="211" t="str">
        <f>IF(表三!P82&lt;&gt;"",表三!P82,"")</f>
        <v/>
      </c>
      <c r="L82" s="211" t="str">
        <f>IF(表三!AK82="","",表三!AK82)</f>
        <v/>
      </c>
      <c r="M82" s="226"/>
      <c r="N82" s="227"/>
      <c r="O82" s="236"/>
      <c r="P82" s="215"/>
      <c r="Q82" s="234"/>
      <c r="R82" s="14"/>
      <c r="S82" s="14"/>
      <c r="T82" s="230"/>
      <c r="U82" s="231"/>
      <c r="V82" s="235" t="str">
        <f t="shared" si="2"/>
        <v/>
      </c>
      <c r="W82" s="232"/>
      <c r="X82" s="233"/>
      <c r="Y82" s="222"/>
    </row>
    <row r="83" spans="1:25" customFormat="1" ht="16.5">
      <c r="A83" s="223" t="str">
        <f>IF(表三!A83&lt;&gt;"",表三!A83,"")</f>
        <v/>
      </c>
      <c r="B83" s="211" t="str">
        <f>IF(表三!B83&lt;&gt;"",表三!B83,"")</f>
        <v/>
      </c>
      <c r="C83" s="224" t="str">
        <f>IF(表三!C83&lt;&gt;"",表三!C83,"")</f>
        <v/>
      </c>
      <c r="D83" s="223" t="str">
        <f>IF(表三!D83&lt;&gt;"",表三!D83,"")</f>
        <v/>
      </c>
      <c r="E83" s="211" t="str">
        <f>IF(表三!E83&lt;&gt;"",表三!E83,"")</f>
        <v/>
      </c>
      <c r="F83" s="224" t="str">
        <f>IF(表三!F83&lt;&gt;"",表三!F83,"")</f>
        <v/>
      </c>
      <c r="G83" s="225" t="str">
        <f>IF(表三!H83&lt;&gt;"",表三!H83,"")</f>
        <v/>
      </c>
      <c r="H83" s="211" t="str">
        <f>IF(表三!I83&lt;&gt;"",表三!I83,"")</f>
        <v/>
      </c>
      <c r="I83" s="224" t="str">
        <f>IF(表三!J83&lt;&gt;"",表三!J83,"")</f>
        <v/>
      </c>
      <c r="J83" s="211" t="str">
        <f>IF(表三!K83&lt;&gt;"",表三!K83,"")</f>
        <v/>
      </c>
      <c r="K83" s="211" t="str">
        <f>IF(表三!P83&lt;&gt;"",表三!P83,"")</f>
        <v/>
      </c>
      <c r="L83" s="211" t="str">
        <f>IF(表三!AK83="","",表三!AK83)</f>
        <v/>
      </c>
      <c r="M83" s="226"/>
      <c r="N83" s="227"/>
      <c r="O83" s="236"/>
      <c r="P83" s="215"/>
      <c r="Q83" s="234"/>
      <c r="R83" s="14"/>
      <c r="S83" s="14"/>
      <c r="T83" s="230"/>
      <c r="U83" s="231"/>
      <c r="V83" s="235" t="str">
        <f t="shared" si="2"/>
        <v/>
      </c>
      <c r="W83" s="232"/>
      <c r="X83" s="233"/>
      <c r="Y83" s="222"/>
    </row>
    <row r="84" spans="1:25" customFormat="1" ht="16.5">
      <c r="A84" s="223" t="str">
        <f>IF(表三!A84&lt;&gt;"",表三!A84,"")</f>
        <v/>
      </c>
      <c r="B84" s="211" t="str">
        <f>IF(表三!B84&lt;&gt;"",表三!B84,"")</f>
        <v/>
      </c>
      <c r="C84" s="224" t="str">
        <f>IF(表三!C84&lt;&gt;"",表三!C84,"")</f>
        <v/>
      </c>
      <c r="D84" s="223" t="str">
        <f>IF(表三!D84&lt;&gt;"",表三!D84,"")</f>
        <v/>
      </c>
      <c r="E84" s="211" t="str">
        <f>IF(表三!E84&lt;&gt;"",表三!E84,"")</f>
        <v/>
      </c>
      <c r="F84" s="224" t="str">
        <f>IF(表三!F84&lt;&gt;"",表三!F84,"")</f>
        <v/>
      </c>
      <c r="G84" s="225" t="str">
        <f>IF(表三!H84&lt;&gt;"",表三!H84,"")</f>
        <v/>
      </c>
      <c r="H84" s="211" t="str">
        <f>IF(表三!I84&lt;&gt;"",表三!I84,"")</f>
        <v/>
      </c>
      <c r="I84" s="224" t="str">
        <f>IF(表三!J84&lt;&gt;"",表三!J84,"")</f>
        <v/>
      </c>
      <c r="J84" s="211" t="str">
        <f>IF(表三!K84&lt;&gt;"",表三!K84,"")</f>
        <v/>
      </c>
      <c r="K84" s="211" t="str">
        <f>IF(表三!P84&lt;&gt;"",表三!P84,"")</f>
        <v/>
      </c>
      <c r="L84" s="211" t="str">
        <f>IF(表三!AK84="","",表三!AK84)</f>
        <v/>
      </c>
      <c r="M84" s="226"/>
      <c r="N84" s="227"/>
      <c r="O84" s="236"/>
      <c r="P84" s="215"/>
      <c r="Q84" s="234"/>
      <c r="R84" s="14"/>
      <c r="S84" s="14"/>
      <c r="T84" s="230"/>
      <c r="U84" s="231"/>
      <c r="V84" s="235" t="str">
        <f t="shared" si="2"/>
        <v/>
      </c>
      <c r="W84" s="232"/>
      <c r="X84" s="233"/>
      <c r="Y84" s="222"/>
    </row>
    <row r="85" spans="1:25" customFormat="1" ht="16.5">
      <c r="A85" s="223" t="str">
        <f>IF(表三!A85&lt;&gt;"",表三!A85,"")</f>
        <v/>
      </c>
      <c r="B85" s="211" t="str">
        <f>IF(表三!B85&lt;&gt;"",表三!B85,"")</f>
        <v/>
      </c>
      <c r="C85" s="224" t="str">
        <f>IF(表三!C85&lt;&gt;"",表三!C85,"")</f>
        <v/>
      </c>
      <c r="D85" s="223" t="str">
        <f>IF(表三!D85&lt;&gt;"",表三!D85,"")</f>
        <v/>
      </c>
      <c r="E85" s="211" t="str">
        <f>IF(表三!E85&lt;&gt;"",表三!E85,"")</f>
        <v/>
      </c>
      <c r="F85" s="224" t="str">
        <f>IF(表三!F85&lt;&gt;"",表三!F85,"")</f>
        <v/>
      </c>
      <c r="G85" s="225" t="str">
        <f>IF(表三!H85&lt;&gt;"",表三!H85,"")</f>
        <v/>
      </c>
      <c r="H85" s="211" t="str">
        <f>IF(表三!I85&lt;&gt;"",表三!I85,"")</f>
        <v/>
      </c>
      <c r="I85" s="224" t="str">
        <f>IF(表三!J85&lt;&gt;"",表三!J85,"")</f>
        <v/>
      </c>
      <c r="J85" s="211" t="str">
        <f>IF(表三!K85&lt;&gt;"",表三!K85,"")</f>
        <v/>
      </c>
      <c r="K85" s="211" t="str">
        <f>IF(表三!P85&lt;&gt;"",表三!P85,"")</f>
        <v/>
      </c>
      <c r="L85" s="211" t="str">
        <f>IF(表三!AK85="","",表三!AK85)</f>
        <v/>
      </c>
      <c r="M85" s="226"/>
      <c r="N85" s="227"/>
      <c r="O85" s="236"/>
      <c r="P85" s="215"/>
      <c r="Q85" s="234"/>
      <c r="R85" s="14"/>
      <c r="S85" s="14"/>
      <c r="T85" s="230"/>
      <c r="U85" s="231"/>
      <c r="V85" s="235" t="str">
        <f t="shared" si="2"/>
        <v/>
      </c>
      <c r="W85" s="232"/>
      <c r="X85" s="233"/>
      <c r="Y85" s="222"/>
    </row>
    <row r="86" spans="1:25" customFormat="1" ht="16.5">
      <c r="A86" s="223" t="str">
        <f>IF(表三!A86&lt;&gt;"",表三!A86,"")</f>
        <v/>
      </c>
      <c r="B86" s="211" t="str">
        <f>IF(表三!B86&lt;&gt;"",表三!B86,"")</f>
        <v/>
      </c>
      <c r="C86" s="224" t="str">
        <f>IF(表三!C86&lt;&gt;"",表三!C86,"")</f>
        <v/>
      </c>
      <c r="D86" s="223" t="str">
        <f>IF(表三!D86&lt;&gt;"",表三!D86,"")</f>
        <v/>
      </c>
      <c r="E86" s="211" t="str">
        <f>IF(表三!E86&lt;&gt;"",表三!E86,"")</f>
        <v/>
      </c>
      <c r="F86" s="224" t="str">
        <f>IF(表三!F86&lt;&gt;"",表三!F86,"")</f>
        <v/>
      </c>
      <c r="G86" s="225" t="str">
        <f>IF(表三!H86&lt;&gt;"",表三!H86,"")</f>
        <v/>
      </c>
      <c r="H86" s="211" t="str">
        <f>IF(表三!I86&lt;&gt;"",表三!I86,"")</f>
        <v/>
      </c>
      <c r="I86" s="224" t="str">
        <f>IF(表三!J86&lt;&gt;"",表三!J86,"")</f>
        <v/>
      </c>
      <c r="J86" s="211" t="str">
        <f>IF(表三!K86&lt;&gt;"",表三!K86,"")</f>
        <v/>
      </c>
      <c r="K86" s="211" t="str">
        <f>IF(表三!P86&lt;&gt;"",表三!P86,"")</f>
        <v/>
      </c>
      <c r="L86" s="211" t="str">
        <f>IF(表三!AK86="","",表三!AK86)</f>
        <v/>
      </c>
      <c r="M86" s="226"/>
      <c r="N86" s="227"/>
      <c r="O86" s="236"/>
      <c r="P86" s="215"/>
      <c r="Q86" s="234"/>
      <c r="R86" s="14"/>
      <c r="S86" s="14"/>
      <c r="T86" s="230"/>
      <c r="U86" s="231"/>
      <c r="V86" s="235" t="str">
        <f t="shared" si="2"/>
        <v/>
      </c>
      <c r="W86" s="232"/>
      <c r="X86" s="233"/>
      <c r="Y86" s="222"/>
    </row>
    <row r="87" spans="1:25" customFormat="1" ht="16.5">
      <c r="A87" s="223" t="str">
        <f>IF(表三!A87&lt;&gt;"",表三!A87,"")</f>
        <v/>
      </c>
      <c r="B87" s="211" t="str">
        <f>IF(表三!B87&lt;&gt;"",表三!B87,"")</f>
        <v/>
      </c>
      <c r="C87" s="224" t="str">
        <f>IF(表三!C87&lt;&gt;"",表三!C87,"")</f>
        <v/>
      </c>
      <c r="D87" s="223" t="str">
        <f>IF(表三!D87&lt;&gt;"",表三!D87,"")</f>
        <v/>
      </c>
      <c r="E87" s="211" t="str">
        <f>IF(表三!E87&lt;&gt;"",表三!E87,"")</f>
        <v/>
      </c>
      <c r="F87" s="224" t="str">
        <f>IF(表三!F87&lt;&gt;"",表三!F87,"")</f>
        <v/>
      </c>
      <c r="G87" s="225" t="str">
        <f>IF(表三!H87&lt;&gt;"",表三!H87,"")</f>
        <v/>
      </c>
      <c r="H87" s="211" t="str">
        <f>IF(表三!I87&lt;&gt;"",表三!I87,"")</f>
        <v/>
      </c>
      <c r="I87" s="224" t="str">
        <f>IF(表三!J87&lt;&gt;"",表三!J87,"")</f>
        <v/>
      </c>
      <c r="J87" s="211" t="str">
        <f>IF(表三!K87&lt;&gt;"",表三!K87,"")</f>
        <v/>
      </c>
      <c r="K87" s="211" t="str">
        <f>IF(表三!P87&lt;&gt;"",表三!P87,"")</f>
        <v/>
      </c>
      <c r="L87" s="211" t="str">
        <f>IF(表三!AK87="","",表三!AK87)</f>
        <v/>
      </c>
      <c r="M87" s="226"/>
      <c r="N87" s="227"/>
      <c r="O87" s="236"/>
      <c r="P87" s="215"/>
      <c r="Q87" s="234"/>
      <c r="R87" s="14"/>
      <c r="S87" s="14"/>
      <c r="T87" s="230"/>
      <c r="U87" s="231"/>
      <c r="V87" s="235" t="str">
        <f t="shared" si="2"/>
        <v/>
      </c>
      <c r="W87" s="232"/>
      <c r="X87" s="233"/>
      <c r="Y87" s="222"/>
    </row>
    <row r="88" spans="1:25" customFormat="1" ht="16.5">
      <c r="A88" s="223" t="str">
        <f>IF(表三!A88&lt;&gt;"",表三!A88,"")</f>
        <v/>
      </c>
      <c r="B88" s="211" t="str">
        <f>IF(表三!B88&lt;&gt;"",表三!B88,"")</f>
        <v/>
      </c>
      <c r="C88" s="224" t="str">
        <f>IF(表三!C88&lt;&gt;"",表三!C88,"")</f>
        <v/>
      </c>
      <c r="D88" s="223" t="str">
        <f>IF(表三!D88&lt;&gt;"",表三!D88,"")</f>
        <v/>
      </c>
      <c r="E88" s="211" t="str">
        <f>IF(表三!E88&lt;&gt;"",表三!E88,"")</f>
        <v/>
      </c>
      <c r="F88" s="224" t="str">
        <f>IF(表三!F88&lt;&gt;"",表三!F88,"")</f>
        <v/>
      </c>
      <c r="G88" s="225" t="str">
        <f>IF(表三!H88&lt;&gt;"",表三!H88,"")</f>
        <v/>
      </c>
      <c r="H88" s="211" t="str">
        <f>IF(表三!I88&lt;&gt;"",表三!I88,"")</f>
        <v/>
      </c>
      <c r="I88" s="224" t="str">
        <f>IF(表三!J88&lt;&gt;"",表三!J88,"")</f>
        <v/>
      </c>
      <c r="J88" s="211" t="str">
        <f>IF(表三!K88&lt;&gt;"",表三!K88,"")</f>
        <v/>
      </c>
      <c r="K88" s="211" t="str">
        <f>IF(表三!P88&lt;&gt;"",表三!P88,"")</f>
        <v/>
      </c>
      <c r="L88" s="211" t="str">
        <f>IF(表三!AK88="","",表三!AK88)</f>
        <v/>
      </c>
      <c r="M88" s="226"/>
      <c r="N88" s="227"/>
      <c r="O88" s="236"/>
      <c r="P88" s="215"/>
      <c r="Q88" s="234"/>
      <c r="R88" s="14"/>
      <c r="S88" s="14"/>
      <c r="T88" s="230"/>
      <c r="U88" s="231"/>
      <c r="V88" s="235" t="str">
        <f t="shared" si="2"/>
        <v/>
      </c>
      <c r="W88" s="232"/>
      <c r="X88" s="233"/>
      <c r="Y88" s="222"/>
    </row>
    <row r="89" spans="1:25" customFormat="1" ht="16.5">
      <c r="A89" s="223" t="str">
        <f>IF(表三!A89&lt;&gt;"",表三!A89,"")</f>
        <v/>
      </c>
      <c r="B89" s="211" t="str">
        <f>IF(表三!B89&lt;&gt;"",表三!B89,"")</f>
        <v/>
      </c>
      <c r="C89" s="224" t="str">
        <f>IF(表三!C89&lt;&gt;"",表三!C89,"")</f>
        <v/>
      </c>
      <c r="D89" s="223" t="str">
        <f>IF(表三!D89&lt;&gt;"",表三!D89,"")</f>
        <v/>
      </c>
      <c r="E89" s="211" t="str">
        <f>IF(表三!E89&lt;&gt;"",表三!E89,"")</f>
        <v/>
      </c>
      <c r="F89" s="224" t="str">
        <f>IF(表三!F89&lt;&gt;"",表三!F89,"")</f>
        <v/>
      </c>
      <c r="G89" s="225" t="str">
        <f>IF(表三!H89&lt;&gt;"",表三!H89,"")</f>
        <v/>
      </c>
      <c r="H89" s="211" t="str">
        <f>IF(表三!I89&lt;&gt;"",表三!I89,"")</f>
        <v/>
      </c>
      <c r="I89" s="224" t="str">
        <f>IF(表三!J89&lt;&gt;"",表三!J89,"")</f>
        <v/>
      </c>
      <c r="J89" s="211" t="str">
        <f>IF(表三!K89&lt;&gt;"",表三!K89,"")</f>
        <v/>
      </c>
      <c r="K89" s="211" t="str">
        <f>IF(表三!P89&lt;&gt;"",表三!P89,"")</f>
        <v/>
      </c>
      <c r="L89" s="211" t="str">
        <f>IF(表三!AK89="","",表三!AK89)</f>
        <v/>
      </c>
      <c r="M89" s="226"/>
      <c r="N89" s="227"/>
      <c r="O89" s="236"/>
      <c r="P89" s="215"/>
      <c r="Q89" s="234"/>
      <c r="R89" s="14"/>
      <c r="S89" s="14"/>
      <c r="T89" s="230"/>
      <c r="U89" s="231"/>
      <c r="V89" s="235" t="str">
        <f t="shared" si="2"/>
        <v/>
      </c>
      <c r="W89" s="232"/>
      <c r="X89" s="233"/>
      <c r="Y89" s="222"/>
    </row>
    <row r="90" spans="1:25" customFormat="1" ht="16.5">
      <c r="A90" s="223" t="str">
        <f>IF(表三!A90&lt;&gt;"",表三!A90,"")</f>
        <v/>
      </c>
      <c r="B90" s="211" t="str">
        <f>IF(表三!B90&lt;&gt;"",表三!B90,"")</f>
        <v/>
      </c>
      <c r="C90" s="224" t="str">
        <f>IF(表三!C90&lt;&gt;"",表三!C90,"")</f>
        <v/>
      </c>
      <c r="D90" s="223" t="str">
        <f>IF(表三!D90&lt;&gt;"",表三!D90,"")</f>
        <v/>
      </c>
      <c r="E90" s="211" t="str">
        <f>IF(表三!E90&lt;&gt;"",表三!E90,"")</f>
        <v/>
      </c>
      <c r="F90" s="224" t="str">
        <f>IF(表三!F90&lt;&gt;"",表三!F90,"")</f>
        <v/>
      </c>
      <c r="G90" s="225" t="str">
        <f>IF(表三!H90&lt;&gt;"",表三!H90,"")</f>
        <v/>
      </c>
      <c r="H90" s="211" t="str">
        <f>IF(表三!I90&lt;&gt;"",表三!I90,"")</f>
        <v/>
      </c>
      <c r="I90" s="224" t="str">
        <f>IF(表三!J90&lt;&gt;"",表三!J90,"")</f>
        <v/>
      </c>
      <c r="J90" s="211" t="str">
        <f>IF(表三!K90&lt;&gt;"",表三!K90,"")</f>
        <v/>
      </c>
      <c r="K90" s="211" t="str">
        <f>IF(表三!P90&lt;&gt;"",表三!P90,"")</f>
        <v/>
      </c>
      <c r="L90" s="211" t="str">
        <f>IF(表三!AK90="","",表三!AK90)</f>
        <v/>
      </c>
      <c r="M90" s="226"/>
      <c r="N90" s="227"/>
      <c r="O90" s="236"/>
      <c r="P90" s="215"/>
      <c r="Q90" s="234"/>
      <c r="R90" s="14"/>
      <c r="S90" s="14"/>
      <c r="T90" s="230"/>
      <c r="U90" s="231"/>
      <c r="V90" s="235" t="str">
        <f t="shared" si="2"/>
        <v/>
      </c>
      <c r="W90" s="232"/>
      <c r="X90" s="233"/>
      <c r="Y90" s="222"/>
    </row>
    <row r="91" spans="1:25" customFormat="1" ht="16.5">
      <c r="A91" s="223" t="str">
        <f>IF(表三!A91&lt;&gt;"",表三!A91,"")</f>
        <v/>
      </c>
      <c r="B91" s="211" t="str">
        <f>IF(表三!B91&lt;&gt;"",表三!B91,"")</f>
        <v/>
      </c>
      <c r="C91" s="224" t="str">
        <f>IF(表三!C91&lt;&gt;"",表三!C91,"")</f>
        <v/>
      </c>
      <c r="D91" s="223" t="str">
        <f>IF(表三!D91&lt;&gt;"",表三!D91,"")</f>
        <v/>
      </c>
      <c r="E91" s="211" t="str">
        <f>IF(表三!E91&lt;&gt;"",表三!E91,"")</f>
        <v/>
      </c>
      <c r="F91" s="224" t="str">
        <f>IF(表三!F91&lt;&gt;"",表三!F91,"")</f>
        <v/>
      </c>
      <c r="G91" s="225" t="str">
        <f>IF(表三!H91&lt;&gt;"",表三!H91,"")</f>
        <v/>
      </c>
      <c r="H91" s="211" t="str">
        <f>IF(表三!I91&lt;&gt;"",表三!I91,"")</f>
        <v/>
      </c>
      <c r="I91" s="224" t="str">
        <f>IF(表三!J91&lt;&gt;"",表三!J91,"")</f>
        <v/>
      </c>
      <c r="J91" s="211" t="str">
        <f>IF(表三!K91&lt;&gt;"",表三!K91,"")</f>
        <v/>
      </c>
      <c r="K91" s="211" t="str">
        <f>IF(表三!P91&lt;&gt;"",表三!P91,"")</f>
        <v/>
      </c>
      <c r="L91" s="211" t="str">
        <f>IF(表三!AK91="","",表三!AK91)</f>
        <v/>
      </c>
      <c r="M91" s="226"/>
      <c r="N91" s="227"/>
      <c r="O91" s="236"/>
      <c r="P91" s="215"/>
      <c r="Q91" s="234"/>
      <c r="R91" s="14"/>
      <c r="S91" s="14"/>
      <c r="T91" s="230"/>
      <c r="U91" s="231"/>
      <c r="V91" s="235" t="str">
        <f t="shared" si="2"/>
        <v/>
      </c>
      <c r="W91" s="232"/>
      <c r="X91" s="233"/>
      <c r="Y91" s="222"/>
    </row>
    <row r="92" spans="1:25" customFormat="1" ht="16.5">
      <c r="A92" s="223" t="str">
        <f>IF(表三!A92&lt;&gt;"",表三!A92,"")</f>
        <v/>
      </c>
      <c r="B92" s="211" t="str">
        <f>IF(表三!B92&lt;&gt;"",表三!B92,"")</f>
        <v/>
      </c>
      <c r="C92" s="224" t="str">
        <f>IF(表三!C92&lt;&gt;"",表三!C92,"")</f>
        <v/>
      </c>
      <c r="D92" s="223" t="str">
        <f>IF(表三!D92&lt;&gt;"",表三!D92,"")</f>
        <v/>
      </c>
      <c r="E92" s="211" t="str">
        <f>IF(表三!E92&lt;&gt;"",表三!E92,"")</f>
        <v/>
      </c>
      <c r="F92" s="224" t="str">
        <f>IF(表三!F92&lt;&gt;"",表三!F92,"")</f>
        <v/>
      </c>
      <c r="G92" s="225" t="str">
        <f>IF(表三!H92&lt;&gt;"",表三!H92,"")</f>
        <v/>
      </c>
      <c r="H92" s="211" t="str">
        <f>IF(表三!I92&lt;&gt;"",表三!I92,"")</f>
        <v/>
      </c>
      <c r="I92" s="224" t="str">
        <f>IF(表三!J92&lt;&gt;"",表三!J92,"")</f>
        <v/>
      </c>
      <c r="J92" s="211" t="str">
        <f>IF(表三!K92&lt;&gt;"",表三!K92,"")</f>
        <v/>
      </c>
      <c r="K92" s="211" t="str">
        <f>IF(表三!P92&lt;&gt;"",表三!P92,"")</f>
        <v/>
      </c>
      <c r="L92" s="211" t="str">
        <f>IF(表三!AK92="","",表三!AK92)</f>
        <v/>
      </c>
      <c r="M92" s="226"/>
      <c r="N92" s="227"/>
      <c r="O92" s="236"/>
      <c r="P92" s="215"/>
      <c r="Q92" s="234"/>
      <c r="R92" s="14"/>
      <c r="S92" s="14"/>
      <c r="T92" s="230"/>
      <c r="U92" s="231"/>
      <c r="V92" s="235" t="str">
        <f t="shared" si="2"/>
        <v/>
      </c>
      <c r="W92" s="232"/>
      <c r="X92" s="233"/>
      <c r="Y92" s="222"/>
    </row>
    <row r="93" spans="1:25" customFormat="1" ht="16.5">
      <c r="A93" s="223" t="str">
        <f>IF(表三!A93&lt;&gt;"",表三!A93,"")</f>
        <v/>
      </c>
      <c r="B93" s="211" t="str">
        <f>IF(表三!B93&lt;&gt;"",表三!B93,"")</f>
        <v/>
      </c>
      <c r="C93" s="224" t="str">
        <f>IF(表三!C93&lt;&gt;"",表三!C93,"")</f>
        <v/>
      </c>
      <c r="D93" s="223" t="str">
        <f>IF(表三!D93&lt;&gt;"",表三!D93,"")</f>
        <v/>
      </c>
      <c r="E93" s="211" t="str">
        <f>IF(表三!E93&lt;&gt;"",表三!E93,"")</f>
        <v/>
      </c>
      <c r="F93" s="224" t="str">
        <f>IF(表三!F93&lt;&gt;"",表三!F93,"")</f>
        <v/>
      </c>
      <c r="G93" s="225" t="str">
        <f>IF(表三!H93&lt;&gt;"",表三!H93,"")</f>
        <v/>
      </c>
      <c r="H93" s="211" t="str">
        <f>IF(表三!I93&lt;&gt;"",表三!I93,"")</f>
        <v/>
      </c>
      <c r="I93" s="224" t="str">
        <f>IF(表三!J93&lt;&gt;"",表三!J93,"")</f>
        <v/>
      </c>
      <c r="J93" s="211" t="str">
        <f>IF(表三!K93&lt;&gt;"",表三!K93,"")</f>
        <v/>
      </c>
      <c r="K93" s="211" t="str">
        <f>IF(表三!P93&lt;&gt;"",表三!P93,"")</f>
        <v/>
      </c>
      <c r="L93" s="211" t="str">
        <f>IF(表三!AK93="","",表三!AK93)</f>
        <v/>
      </c>
      <c r="M93" s="226"/>
      <c r="N93" s="227"/>
      <c r="O93" s="236"/>
      <c r="P93" s="215"/>
      <c r="Q93" s="234"/>
      <c r="R93" s="14"/>
      <c r="S93" s="14"/>
      <c r="T93" s="230"/>
      <c r="U93" s="231"/>
      <c r="V93" s="235" t="str">
        <f t="shared" si="2"/>
        <v/>
      </c>
      <c r="W93" s="232"/>
      <c r="X93" s="233"/>
      <c r="Y93" s="222"/>
    </row>
    <row r="94" spans="1:25" customFormat="1" ht="16.5">
      <c r="A94" s="223" t="str">
        <f>IF(表三!A94&lt;&gt;"",表三!A94,"")</f>
        <v/>
      </c>
      <c r="B94" s="211" t="str">
        <f>IF(表三!B94&lt;&gt;"",表三!B94,"")</f>
        <v/>
      </c>
      <c r="C94" s="224" t="str">
        <f>IF(表三!C94&lt;&gt;"",表三!C94,"")</f>
        <v/>
      </c>
      <c r="D94" s="223" t="str">
        <f>IF(表三!D94&lt;&gt;"",表三!D94,"")</f>
        <v/>
      </c>
      <c r="E94" s="211" t="str">
        <f>IF(表三!E94&lt;&gt;"",表三!E94,"")</f>
        <v/>
      </c>
      <c r="F94" s="224" t="str">
        <f>IF(表三!F94&lt;&gt;"",表三!F94,"")</f>
        <v/>
      </c>
      <c r="G94" s="225" t="str">
        <f>IF(表三!H94&lt;&gt;"",表三!H94,"")</f>
        <v/>
      </c>
      <c r="H94" s="211" t="str">
        <f>IF(表三!I94&lt;&gt;"",表三!I94,"")</f>
        <v/>
      </c>
      <c r="I94" s="224" t="str">
        <f>IF(表三!J94&lt;&gt;"",表三!J94,"")</f>
        <v/>
      </c>
      <c r="J94" s="211" t="str">
        <f>IF(表三!K94&lt;&gt;"",表三!K94,"")</f>
        <v/>
      </c>
      <c r="K94" s="211" t="str">
        <f>IF(表三!P94&lt;&gt;"",表三!P94,"")</f>
        <v/>
      </c>
      <c r="L94" s="211" t="str">
        <f>IF(表三!AK94="","",表三!AK94)</f>
        <v/>
      </c>
      <c r="M94" s="226"/>
      <c r="N94" s="227"/>
      <c r="O94" s="236"/>
      <c r="P94" s="215"/>
      <c r="Q94" s="234"/>
      <c r="R94" s="14"/>
      <c r="S94" s="14"/>
      <c r="T94" s="230"/>
      <c r="U94" s="231"/>
      <c r="V94" s="235" t="str">
        <f t="shared" si="2"/>
        <v/>
      </c>
      <c r="W94" s="232"/>
      <c r="X94" s="233"/>
      <c r="Y94" s="222"/>
    </row>
    <row r="95" spans="1:25" customFormat="1" ht="16.5">
      <c r="A95" s="223" t="str">
        <f>IF(表三!A95&lt;&gt;"",表三!A95,"")</f>
        <v/>
      </c>
      <c r="B95" s="211" t="str">
        <f>IF(表三!B95&lt;&gt;"",表三!B95,"")</f>
        <v/>
      </c>
      <c r="C95" s="224" t="str">
        <f>IF(表三!C95&lt;&gt;"",表三!C95,"")</f>
        <v/>
      </c>
      <c r="D95" s="223" t="str">
        <f>IF(表三!D95&lt;&gt;"",表三!D95,"")</f>
        <v/>
      </c>
      <c r="E95" s="211" t="str">
        <f>IF(表三!E95&lt;&gt;"",表三!E95,"")</f>
        <v/>
      </c>
      <c r="F95" s="224" t="str">
        <f>IF(表三!F95&lt;&gt;"",表三!F95,"")</f>
        <v/>
      </c>
      <c r="G95" s="225" t="str">
        <f>IF(表三!H95&lt;&gt;"",表三!H95,"")</f>
        <v/>
      </c>
      <c r="H95" s="211" t="str">
        <f>IF(表三!I95&lt;&gt;"",表三!I95,"")</f>
        <v/>
      </c>
      <c r="I95" s="224" t="str">
        <f>IF(表三!J95&lt;&gt;"",表三!J95,"")</f>
        <v/>
      </c>
      <c r="J95" s="211" t="str">
        <f>IF(表三!K95&lt;&gt;"",表三!K95,"")</f>
        <v/>
      </c>
      <c r="K95" s="211" t="str">
        <f>IF(表三!P95&lt;&gt;"",表三!P95,"")</f>
        <v/>
      </c>
      <c r="L95" s="211" t="str">
        <f>IF(表三!AK95="","",表三!AK95)</f>
        <v/>
      </c>
      <c r="M95" s="226"/>
      <c r="N95" s="227"/>
      <c r="O95" s="236"/>
      <c r="P95" s="215"/>
      <c r="Q95" s="234"/>
      <c r="R95" s="14"/>
      <c r="S95" s="14"/>
      <c r="T95" s="230"/>
      <c r="U95" s="231"/>
      <c r="V95" s="235" t="str">
        <f t="shared" si="2"/>
        <v/>
      </c>
      <c r="W95" s="232"/>
      <c r="X95" s="233"/>
      <c r="Y95" s="222"/>
    </row>
    <row r="96" spans="1:25" customFormat="1" ht="16.5">
      <c r="A96" s="223" t="str">
        <f>IF(表三!A96&lt;&gt;"",表三!A96,"")</f>
        <v/>
      </c>
      <c r="B96" s="211" t="str">
        <f>IF(表三!B96&lt;&gt;"",表三!B96,"")</f>
        <v/>
      </c>
      <c r="C96" s="224" t="str">
        <f>IF(表三!C96&lt;&gt;"",表三!C96,"")</f>
        <v/>
      </c>
      <c r="D96" s="223" t="str">
        <f>IF(表三!D96&lt;&gt;"",表三!D96,"")</f>
        <v/>
      </c>
      <c r="E96" s="211" t="str">
        <f>IF(表三!E96&lt;&gt;"",表三!E96,"")</f>
        <v/>
      </c>
      <c r="F96" s="224" t="str">
        <f>IF(表三!F96&lt;&gt;"",表三!F96,"")</f>
        <v/>
      </c>
      <c r="G96" s="225" t="str">
        <f>IF(表三!H96&lt;&gt;"",表三!H96,"")</f>
        <v/>
      </c>
      <c r="H96" s="211" t="str">
        <f>IF(表三!I96&lt;&gt;"",表三!I96,"")</f>
        <v/>
      </c>
      <c r="I96" s="224" t="str">
        <f>IF(表三!J96&lt;&gt;"",表三!J96,"")</f>
        <v/>
      </c>
      <c r="J96" s="211" t="str">
        <f>IF(表三!K96&lt;&gt;"",表三!K96,"")</f>
        <v/>
      </c>
      <c r="K96" s="211" t="str">
        <f>IF(表三!P96&lt;&gt;"",表三!P96,"")</f>
        <v/>
      </c>
      <c r="L96" s="211" t="str">
        <f>IF(表三!AK96="","",表三!AK96)</f>
        <v/>
      </c>
      <c r="M96" s="226"/>
      <c r="N96" s="227"/>
      <c r="O96" s="236"/>
      <c r="P96" s="215"/>
      <c r="Q96" s="234"/>
      <c r="R96" s="14"/>
      <c r="S96" s="14"/>
      <c r="T96" s="230"/>
      <c r="U96" s="231"/>
      <c r="V96" s="235" t="str">
        <f t="shared" si="2"/>
        <v/>
      </c>
      <c r="W96" s="232"/>
      <c r="X96" s="233"/>
      <c r="Y96" s="222"/>
    </row>
    <row r="97" spans="1:25" customFormat="1" ht="16.5">
      <c r="A97" s="223" t="str">
        <f>IF(表三!A97&lt;&gt;"",表三!A97,"")</f>
        <v/>
      </c>
      <c r="B97" s="211" t="str">
        <f>IF(表三!B97&lt;&gt;"",表三!B97,"")</f>
        <v/>
      </c>
      <c r="C97" s="224" t="str">
        <f>IF(表三!C97&lt;&gt;"",表三!C97,"")</f>
        <v/>
      </c>
      <c r="D97" s="223" t="str">
        <f>IF(表三!D97&lt;&gt;"",表三!D97,"")</f>
        <v/>
      </c>
      <c r="E97" s="211" t="str">
        <f>IF(表三!E97&lt;&gt;"",表三!E97,"")</f>
        <v/>
      </c>
      <c r="F97" s="224" t="str">
        <f>IF(表三!F97&lt;&gt;"",表三!F97,"")</f>
        <v/>
      </c>
      <c r="G97" s="225" t="str">
        <f>IF(表三!H97&lt;&gt;"",表三!H97,"")</f>
        <v/>
      </c>
      <c r="H97" s="211" t="str">
        <f>IF(表三!I97&lt;&gt;"",表三!I97,"")</f>
        <v/>
      </c>
      <c r="I97" s="224" t="str">
        <f>IF(表三!J97&lt;&gt;"",表三!J97,"")</f>
        <v/>
      </c>
      <c r="J97" s="211" t="str">
        <f>IF(表三!K97&lt;&gt;"",表三!K97,"")</f>
        <v/>
      </c>
      <c r="K97" s="211" t="str">
        <f>IF(表三!P97&lt;&gt;"",表三!P97,"")</f>
        <v/>
      </c>
      <c r="L97" s="211" t="str">
        <f>IF(表三!AK97="","",表三!AK97)</f>
        <v/>
      </c>
      <c r="M97" s="226"/>
      <c r="N97" s="227"/>
      <c r="O97" s="236"/>
      <c r="P97" s="215"/>
      <c r="Q97" s="234"/>
      <c r="R97" s="14"/>
      <c r="S97" s="14"/>
      <c r="T97" s="230"/>
      <c r="U97" s="231"/>
      <c r="V97" s="235" t="str">
        <f t="shared" si="2"/>
        <v/>
      </c>
      <c r="W97" s="232"/>
      <c r="X97" s="233"/>
      <c r="Y97" s="222"/>
    </row>
    <row r="98" spans="1:25" customFormat="1" ht="16.5">
      <c r="A98" s="223" t="str">
        <f>IF(表三!A98&lt;&gt;"",表三!A98,"")</f>
        <v/>
      </c>
      <c r="B98" s="211" t="str">
        <f>IF(表三!B98&lt;&gt;"",表三!B98,"")</f>
        <v/>
      </c>
      <c r="C98" s="224" t="str">
        <f>IF(表三!C98&lt;&gt;"",表三!C98,"")</f>
        <v/>
      </c>
      <c r="D98" s="223" t="str">
        <f>IF(表三!D98&lt;&gt;"",表三!D98,"")</f>
        <v/>
      </c>
      <c r="E98" s="211" t="str">
        <f>IF(表三!E98&lt;&gt;"",表三!E98,"")</f>
        <v/>
      </c>
      <c r="F98" s="224" t="str">
        <f>IF(表三!F98&lt;&gt;"",表三!F98,"")</f>
        <v/>
      </c>
      <c r="G98" s="225" t="str">
        <f>IF(表三!H98&lt;&gt;"",表三!H98,"")</f>
        <v/>
      </c>
      <c r="H98" s="211" t="str">
        <f>IF(表三!I98&lt;&gt;"",表三!I98,"")</f>
        <v/>
      </c>
      <c r="I98" s="224" t="str">
        <f>IF(表三!J98&lt;&gt;"",表三!J98,"")</f>
        <v/>
      </c>
      <c r="J98" s="211" t="str">
        <f>IF(表三!K98&lt;&gt;"",表三!K98,"")</f>
        <v/>
      </c>
      <c r="K98" s="211" t="str">
        <f>IF(表三!P98&lt;&gt;"",表三!P98,"")</f>
        <v/>
      </c>
      <c r="L98" s="211" t="str">
        <f>IF(表三!AK98="","",表三!AK98)</f>
        <v/>
      </c>
      <c r="M98" s="226"/>
      <c r="N98" s="227"/>
      <c r="O98" s="236"/>
      <c r="P98" s="215"/>
      <c r="Q98" s="234"/>
      <c r="R98" s="14"/>
      <c r="S98" s="14"/>
      <c r="T98" s="230"/>
      <c r="U98" s="231"/>
      <c r="V98" s="235" t="str">
        <f t="shared" si="2"/>
        <v/>
      </c>
      <c r="W98" s="232"/>
      <c r="X98" s="233"/>
      <c r="Y98" s="222"/>
    </row>
    <row r="99" spans="1:25" customFormat="1" ht="16.5">
      <c r="A99" s="223" t="str">
        <f>IF(表三!A99&lt;&gt;"",表三!A99,"")</f>
        <v/>
      </c>
      <c r="B99" s="211" t="str">
        <f>IF(表三!B99&lt;&gt;"",表三!B99,"")</f>
        <v/>
      </c>
      <c r="C99" s="224" t="str">
        <f>IF(表三!C99&lt;&gt;"",表三!C99,"")</f>
        <v/>
      </c>
      <c r="D99" s="223" t="str">
        <f>IF(表三!D99&lt;&gt;"",表三!D99,"")</f>
        <v/>
      </c>
      <c r="E99" s="211" t="str">
        <f>IF(表三!E99&lt;&gt;"",表三!E99,"")</f>
        <v/>
      </c>
      <c r="F99" s="224" t="str">
        <f>IF(表三!F99&lt;&gt;"",表三!F99,"")</f>
        <v/>
      </c>
      <c r="G99" s="225" t="str">
        <f>IF(表三!H99&lt;&gt;"",表三!H99,"")</f>
        <v/>
      </c>
      <c r="H99" s="211" t="str">
        <f>IF(表三!I99&lt;&gt;"",表三!I99,"")</f>
        <v/>
      </c>
      <c r="I99" s="224" t="str">
        <f>IF(表三!J99&lt;&gt;"",表三!J99,"")</f>
        <v/>
      </c>
      <c r="J99" s="211" t="str">
        <f>IF(表三!K99&lt;&gt;"",表三!K99,"")</f>
        <v/>
      </c>
      <c r="K99" s="211" t="str">
        <f>IF(表三!P99&lt;&gt;"",表三!P99,"")</f>
        <v/>
      </c>
      <c r="L99" s="211" t="str">
        <f>IF(表三!AK99="","",表三!AK99)</f>
        <v/>
      </c>
      <c r="M99" s="226"/>
      <c r="N99" s="227"/>
      <c r="O99" s="236"/>
      <c r="P99" s="215"/>
      <c r="Q99" s="234"/>
      <c r="R99" s="14"/>
      <c r="S99" s="14"/>
      <c r="T99" s="230"/>
      <c r="U99" s="231"/>
      <c r="V99" s="235" t="str">
        <f t="shared" si="2"/>
        <v/>
      </c>
      <c r="W99" s="232"/>
      <c r="X99" s="233"/>
      <c r="Y99" s="222"/>
    </row>
    <row r="100" spans="1:25" customFormat="1" ht="16.5">
      <c r="A100" s="223" t="str">
        <f>IF(表三!A100&lt;&gt;"",表三!A100,"")</f>
        <v/>
      </c>
      <c r="B100" s="211" t="str">
        <f>IF(表三!B100&lt;&gt;"",表三!B100,"")</f>
        <v/>
      </c>
      <c r="C100" s="224" t="str">
        <f>IF(表三!C100&lt;&gt;"",表三!C100,"")</f>
        <v/>
      </c>
      <c r="D100" s="223" t="str">
        <f>IF(表三!D100&lt;&gt;"",表三!D100,"")</f>
        <v/>
      </c>
      <c r="E100" s="211" t="str">
        <f>IF(表三!E100&lt;&gt;"",表三!E100,"")</f>
        <v/>
      </c>
      <c r="F100" s="224" t="str">
        <f>IF(表三!F100&lt;&gt;"",表三!F100,"")</f>
        <v/>
      </c>
      <c r="G100" s="225" t="str">
        <f>IF(表三!H100&lt;&gt;"",表三!H100,"")</f>
        <v/>
      </c>
      <c r="H100" s="211" t="str">
        <f>IF(表三!I100&lt;&gt;"",表三!I100,"")</f>
        <v/>
      </c>
      <c r="I100" s="224" t="str">
        <f>IF(表三!J100&lt;&gt;"",表三!J100,"")</f>
        <v/>
      </c>
      <c r="J100" s="211" t="str">
        <f>IF(表三!K100&lt;&gt;"",表三!K100,"")</f>
        <v/>
      </c>
      <c r="K100" s="211" t="str">
        <f>IF(表三!P100&lt;&gt;"",表三!P100,"")</f>
        <v/>
      </c>
      <c r="L100" s="211" t="str">
        <f>IF(表三!AK100="","",表三!AK100)</f>
        <v/>
      </c>
      <c r="M100" s="226"/>
      <c r="N100" s="227"/>
      <c r="O100" s="236"/>
      <c r="P100" s="215"/>
      <c r="Q100" s="234"/>
      <c r="R100" s="14"/>
      <c r="S100" s="14"/>
      <c r="T100" s="230"/>
      <c r="U100" s="231"/>
      <c r="V100" s="235" t="str">
        <f t="shared" ref="V100:V131" si="3">IF(P100&lt;&gt;"",IF(Q100&lt;&gt;"","Kcal/"&amp;Q100,"Kcal/"&amp;P100),"")</f>
        <v/>
      </c>
      <c r="W100" s="232"/>
      <c r="X100" s="233"/>
      <c r="Y100" s="222"/>
    </row>
    <row r="101" spans="1:25" customFormat="1" ht="16.5">
      <c r="A101" s="223" t="str">
        <f>IF(表三!A101&lt;&gt;"",表三!A101,"")</f>
        <v/>
      </c>
      <c r="B101" s="211" t="str">
        <f>IF(表三!B101&lt;&gt;"",表三!B101,"")</f>
        <v/>
      </c>
      <c r="C101" s="224" t="str">
        <f>IF(表三!C101&lt;&gt;"",表三!C101,"")</f>
        <v/>
      </c>
      <c r="D101" s="223" t="str">
        <f>IF(表三!D101&lt;&gt;"",表三!D101,"")</f>
        <v/>
      </c>
      <c r="E101" s="211" t="str">
        <f>IF(表三!E101&lt;&gt;"",表三!E101,"")</f>
        <v/>
      </c>
      <c r="F101" s="224" t="str">
        <f>IF(表三!F101&lt;&gt;"",表三!F101,"")</f>
        <v/>
      </c>
      <c r="G101" s="225" t="str">
        <f>IF(表三!H101&lt;&gt;"",表三!H101,"")</f>
        <v/>
      </c>
      <c r="H101" s="211" t="str">
        <f>IF(表三!I101&lt;&gt;"",表三!I101,"")</f>
        <v/>
      </c>
      <c r="I101" s="224" t="str">
        <f>IF(表三!J101&lt;&gt;"",表三!J101,"")</f>
        <v/>
      </c>
      <c r="J101" s="211" t="str">
        <f>IF(表三!K101&lt;&gt;"",表三!K101,"")</f>
        <v/>
      </c>
      <c r="K101" s="211" t="str">
        <f>IF(表三!P101&lt;&gt;"",表三!P101,"")</f>
        <v/>
      </c>
      <c r="L101" s="211" t="str">
        <f>IF(表三!AK101="","",表三!AK101)</f>
        <v/>
      </c>
      <c r="M101" s="226"/>
      <c r="N101" s="227"/>
      <c r="O101" s="236"/>
      <c r="P101" s="215"/>
      <c r="Q101" s="234"/>
      <c r="R101" s="14"/>
      <c r="S101" s="14"/>
      <c r="T101" s="230"/>
      <c r="U101" s="231"/>
      <c r="V101" s="235" t="str">
        <f t="shared" si="3"/>
        <v/>
      </c>
      <c r="W101" s="232"/>
      <c r="X101" s="233"/>
      <c r="Y101" s="222"/>
    </row>
    <row r="102" spans="1:25" customFormat="1" ht="16.5">
      <c r="A102" s="223" t="str">
        <f>IF(表三!A102&lt;&gt;"",表三!A102,"")</f>
        <v/>
      </c>
      <c r="B102" s="211" t="str">
        <f>IF(表三!B102&lt;&gt;"",表三!B102,"")</f>
        <v/>
      </c>
      <c r="C102" s="224" t="str">
        <f>IF(表三!C102&lt;&gt;"",表三!C102,"")</f>
        <v/>
      </c>
      <c r="D102" s="223" t="str">
        <f>IF(表三!D102&lt;&gt;"",表三!D102,"")</f>
        <v/>
      </c>
      <c r="E102" s="211" t="str">
        <f>IF(表三!E102&lt;&gt;"",表三!E102,"")</f>
        <v/>
      </c>
      <c r="F102" s="224" t="str">
        <f>IF(表三!F102&lt;&gt;"",表三!F102,"")</f>
        <v/>
      </c>
      <c r="G102" s="225" t="str">
        <f>IF(表三!H102&lt;&gt;"",表三!H102,"")</f>
        <v/>
      </c>
      <c r="H102" s="211" t="str">
        <f>IF(表三!I102&lt;&gt;"",表三!I102,"")</f>
        <v/>
      </c>
      <c r="I102" s="224" t="str">
        <f>IF(表三!J102&lt;&gt;"",表三!J102,"")</f>
        <v/>
      </c>
      <c r="J102" s="211" t="str">
        <f>IF(表三!K102&lt;&gt;"",表三!K102,"")</f>
        <v/>
      </c>
      <c r="K102" s="211" t="str">
        <f>IF(表三!P102&lt;&gt;"",表三!P102,"")</f>
        <v/>
      </c>
      <c r="L102" s="211" t="str">
        <f>IF(表三!AK102="","",表三!AK102)</f>
        <v/>
      </c>
      <c r="M102" s="226"/>
      <c r="N102" s="227"/>
      <c r="O102" s="236"/>
      <c r="P102" s="215"/>
      <c r="Q102" s="234"/>
      <c r="R102" s="14"/>
      <c r="S102" s="14"/>
      <c r="T102" s="230"/>
      <c r="U102" s="231"/>
      <c r="V102" s="235" t="str">
        <f t="shared" si="3"/>
        <v/>
      </c>
      <c r="W102" s="232"/>
      <c r="X102" s="233"/>
      <c r="Y102" s="222"/>
    </row>
    <row r="103" spans="1:25" customFormat="1" ht="16.5">
      <c r="A103" s="223" t="str">
        <f>IF(表三!A103&lt;&gt;"",表三!A103,"")</f>
        <v/>
      </c>
      <c r="B103" s="211" t="str">
        <f>IF(表三!B103&lt;&gt;"",表三!B103,"")</f>
        <v/>
      </c>
      <c r="C103" s="224" t="str">
        <f>IF(表三!C103&lt;&gt;"",表三!C103,"")</f>
        <v/>
      </c>
      <c r="D103" s="223" t="str">
        <f>IF(表三!D103&lt;&gt;"",表三!D103,"")</f>
        <v/>
      </c>
      <c r="E103" s="211" t="str">
        <f>IF(表三!E103&lt;&gt;"",表三!E103,"")</f>
        <v/>
      </c>
      <c r="F103" s="224" t="str">
        <f>IF(表三!F103&lt;&gt;"",表三!F103,"")</f>
        <v/>
      </c>
      <c r="G103" s="225" t="str">
        <f>IF(表三!H103&lt;&gt;"",表三!H103,"")</f>
        <v/>
      </c>
      <c r="H103" s="211" t="str">
        <f>IF(表三!I103&lt;&gt;"",表三!I103,"")</f>
        <v/>
      </c>
      <c r="I103" s="224" t="str">
        <f>IF(表三!J103&lt;&gt;"",表三!J103,"")</f>
        <v/>
      </c>
      <c r="J103" s="211" t="str">
        <f>IF(表三!K103&lt;&gt;"",表三!K103,"")</f>
        <v/>
      </c>
      <c r="K103" s="211" t="str">
        <f>IF(表三!P103&lt;&gt;"",表三!P103,"")</f>
        <v/>
      </c>
      <c r="L103" s="211" t="str">
        <f>IF(表三!AK103="","",表三!AK103)</f>
        <v/>
      </c>
      <c r="M103" s="226"/>
      <c r="N103" s="227"/>
      <c r="O103" s="236"/>
      <c r="P103" s="215"/>
      <c r="Q103" s="234"/>
      <c r="R103" s="14"/>
      <c r="S103" s="14"/>
      <c r="T103" s="230"/>
      <c r="U103" s="231"/>
      <c r="V103" s="235" t="str">
        <f t="shared" si="3"/>
        <v/>
      </c>
      <c r="W103" s="232"/>
      <c r="X103" s="233"/>
      <c r="Y103" s="222"/>
    </row>
    <row r="104" spans="1:25" customFormat="1" ht="16.5">
      <c r="A104" s="223" t="str">
        <f>IF(表三!A104&lt;&gt;"",表三!A104,"")</f>
        <v/>
      </c>
      <c r="B104" s="211" t="str">
        <f>IF(表三!B104&lt;&gt;"",表三!B104,"")</f>
        <v/>
      </c>
      <c r="C104" s="224" t="str">
        <f>IF(表三!C104&lt;&gt;"",表三!C104,"")</f>
        <v/>
      </c>
      <c r="D104" s="223" t="str">
        <f>IF(表三!D104&lt;&gt;"",表三!D104,"")</f>
        <v/>
      </c>
      <c r="E104" s="211" t="str">
        <f>IF(表三!E104&lt;&gt;"",表三!E104,"")</f>
        <v/>
      </c>
      <c r="F104" s="224" t="str">
        <f>IF(表三!F104&lt;&gt;"",表三!F104,"")</f>
        <v/>
      </c>
      <c r="G104" s="225" t="str">
        <f>IF(表三!H104&lt;&gt;"",表三!H104,"")</f>
        <v/>
      </c>
      <c r="H104" s="211" t="str">
        <f>IF(表三!I104&lt;&gt;"",表三!I104,"")</f>
        <v/>
      </c>
      <c r="I104" s="224" t="str">
        <f>IF(表三!J104&lt;&gt;"",表三!J104,"")</f>
        <v/>
      </c>
      <c r="J104" s="211" t="str">
        <f>IF(表三!K104&lt;&gt;"",表三!K104,"")</f>
        <v/>
      </c>
      <c r="K104" s="211" t="str">
        <f>IF(表三!P104&lt;&gt;"",表三!P104,"")</f>
        <v/>
      </c>
      <c r="L104" s="211" t="str">
        <f>IF(表三!AK104="","",表三!AK104)</f>
        <v/>
      </c>
      <c r="M104" s="226"/>
      <c r="N104" s="227"/>
      <c r="O104" s="236"/>
      <c r="P104" s="215"/>
      <c r="Q104" s="234"/>
      <c r="R104" s="14"/>
      <c r="S104" s="14"/>
      <c r="T104" s="230"/>
      <c r="U104" s="231"/>
      <c r="V104" s="235" t="str">
        <f t="shared" si="3"/>
        <v/>
      </c>
      <c r="W104" s="232"/>
      <c r="X104" s="233"/>
      <c r="Y104" s="222"/>
    </row>
    <row r="105" spans="1:25" customFormat="1" ht="16.5">
      <c r="A105" s="223" t="str">
        <f>IF(表三!A105&lt;&gt;"",表三!A105,"")</f>
        <v/>
      </c>
      <c r="B105" s="211" t="str">
        <f>IF(表三!B105&lt;&gt;"",表三!B105,"")</f>
        <v/>
      </c>
      <c r="C105" s="224" t="str">
        <f>IF(表三!C105&lt;&gt;"",表三!C105,"")</f>
        <v/>
      </c>
      <c r="D105" s="223" t="str">
        <f>IF(表三!D105&lt;&gt;"",表三!D105,"")</f>
        <v/>
      </c>
      <c r="E105" s="211" t="str">
        <f>IF(表三!E105&lt;&gt;"",表三!E105,"")</f>
        <v/>
      </c>
      <c r="F105" s="224" t="str">
        <f>IF(表三!F105&lt;&gt;"",表三!F105,"")</f>
        <v/>
      </c>
      <c r="G105" s="225" t="str">
        <f>IF(表三!H105&lt;&gt;"",表三!H105,"")</f>
        <v/>
      </c>
      <c r="H105" s="211" t="str">
        <f>IF(表三!I105&lt;&gt;"",表三!I105,"")</f>
        <v/>
      </c>
      <c r="I105" s="224" t="str">
        <f>IF(表三!J105&lt;&gt;"",表三!J105,"")</f>
        <v/>
      </c>
      <c r="J105" s="211" t="str">
        <f>IF(表三!K105&lt;&gt;"",表三!K105,"")</f>
        <v/>
      </c>
      <c r="K105" s="211" t="str">
        <f>IF(表三!P105&lt;&gt;"",表三!P105,"")</f>
        <v/>
      </c>
      <c r="L105" s="211" t="str">
        <f>IF(表三!AK105="","",表三!AK105)</f>
        <v/>
      </c>
      <c r="M105" s="226"/>
      <c r="N105" s="227"/>
      <c r="O105" s="236"/>
      <c r="P105" s="215"/>
      <c r="Q105" s="234"/>
      <c r="R105" s="14"/>
      <c r="S105" s="14"/>
      <c r="T105" s="230"/>
      <c r="U105" s="231"/>
      <c r="V105" s="235" t="str">
        <f t="shared" si="3"/>
        <v/>
      </c>
      <c r="W105" s="232"/>
      <c r="X105" s="233"/>
      <c r="Y105" s="222"/>
    </row>
    <row r="106" spans="1:25" customFormat="1" ht="16.5">
      <c r="A106" s="223" t="str">
        <f>IF(表三!A106&lt;&gt;"",表三!A106,"")</f>
        <v/>
      </c>
      <c r="B106" s="211" t="str">
        <f>IF(表三!B106&lt;&gt;"",表三!B106,"")</f>
        <v/>
      </c>
      <c r="C106" s="224" t="str">
        <f>IF(表三!C106&lt;&gt;"",表三!C106,"")</f>
        <v/>
      </c>
      <c r="D106" s="223" t="str">
        <f>IF(表三!D106&lt;&gt;"",表三!D106,"")</f>
        <v/>
      </c>
      <c r="E106" s="211" t="str">
        <f>IF(表三!E106&lt;&gt;"",表三!E106,"")</f>
        <v/>
      </c>
      <c r="F106" s="224" t="str">
        <f>IF(表三!F106&lt;&gt;"",表三!F106,"")</f>
        <v/>
      </c>
      <c r="G106" s="225" t="str">
        <f>IF(表三!H106&lt;&gt;"",表三!H106,"")</f>
        <v/>
      </c>
      <c r="H106" s="211" t="str">
        <f>IF(表三!I106&lt;&gt;"",表三!I106,"")</f>
        <v/>
      </c>
      <c r="I106" s="224" t="str">
        <f>IF(表三!J106&lt;&gt;"",表三!J106,"")</f>
        <v/>
      </c>
      <c r="J106" s="211" t="str">
        <f>IF(表三!K106&lt;&gt;"",表三!K106,"")</f>
        <v/>
      </c>
      <c r="K106" s="211" t="str">
        <f>IF(表三!P106&lt;&gt;"",表三!P106,"")</f>
        <v/>
      </c>
      <c r="L106" s="211" t="str">
        <f>IF(表三!AK106="","",表三!AK106)</f>
        <v/>
      </c>
      <c r="M106" s="226"/>
      <c r="N106" s="227"/>
      <c r="O106" s="236"/>
      <c r="P106" s="215"/>
      <c r="Q106" s="234"/>
      <c r="R106" s="14"/>
      <c r="S106" s="14"/>
      <c r="T106" s="230"/>
      <c r="U106" s="231"/>
      <c r="V106" s="235" t="str">
        <f t="shared" si="3"/>
        <v/>
      </c>
      <c r="W106" s="232"/>
      <c r="X106" s="233"/>
      <c r="Y106" s="222"/>
    </row>
    <row r="107" spans="1:25" customFormat="1" ht="16.5">
      <c r="A107" s="223" t="str">
        <f>IF(表三!A107&lt;&gt;"",表三!A107,"")</f>
        <v/>
      </c>
      <c r="B107" s="211" t="str">
        <f>IF(表三!B107&lt;&gt;"",表三!B107,"")</f>
        <v/>
      </c>
      <c r="C107" s="224" t="str">
        <f>IF(表三!C107&lt;&gt;"",表三!C107,"")</f>
        <v/>
      </c>
      <c r="D107" s="223" t="str">
        <f>IF(表三!D107&lt;&gt;"",表三!D107,"")</f>
        <v/>
      </c>
      <c r="E107" s="211" t="str">
        <f>IF(表三!E107&lt;&gt;"",表三!E107,"")</f>
        <v/>
      </c>
      <c r="F107" s="224" t="str">
        <f>IF(表三!F107&lt;&gt;"",表三!F107,"")</f>
        <v/>
      </c>
      <c r="G107" s="225" t="str">
        <f>IF(表三!H107&lt;&gt;"",表三!H107,"")</f>
        <v/>
      </c>
      <c r="H107" s="211" t="str">
        <f>IF(表三!I107&lt;&gt;"",表三!I107,"")</f>
        <v/>
      </c>
      <c r="I107" s="224" t="str">
        <f>IF(表三!J107&lt;&gt;"",表三!J107,"")</f>
        <v/>
      </c>
      <c r="J107" s="211" t="str">
        <f>IF(表三!K107&lt;&gt;"",表三!K107,"")</f>
        <v/>
      </c>
      <c r="K107" s="211" t="str">
        <f>IF(表三!P107&lt;&gt;"",表三!P107,"")</f>
        <v/>
      </c>
      <c r="L107" s="211" t="str">
        <f>IF(表三!AK107="","",表三!AK107)</f>
        <v/>
      </c>
      <c r="M107" s="226"/>
      <c r="N107" s="227"/>
      <c r="O107" s="236"/>
      <c r="P107" s="215"/>
      <c r="Q107" s="234"/>
      <c r="R107" s="14"/>
      <c r="S107" s="14"/>
      <c r="T107" s="230"/>
      <c r="U107" s="231"/>
      <c r="V107" s="235" t="str">
        <f t="shared" si="3"/>
        <v/>
      </c>
      <c r="W107" s="232"/>
      <c r="X107" s="233"/>
      <c r="Y107" s="222"/>
    </row>
    <row r="108" spans="1:25" customFormat="1" ht="16.5">
      <c r="A108" s="223" t="str">
        <f>IF(表三!A108&lt;&gt;"",表三!A108,"")</f>
        <v/>
      </c>
      <c r="B108" s="211" t="str">
        <f>IF(表三!B108&lt;&gt;"",表三!B108,"")</f>
        <v/>
      </c>
      <c r="C108" s="224" t="str">
        <f>IF(表三!C108&lt;&gt;"",表三!C108,"")</f>
        <v/>
      </c>
      <c r="D108" s="223" t="str">
        <f>IF(表三!D108&lt;&gt;"",表三!D108,"")</f>
        <v/>
      </c>
      <c r="E108" s="211" t="str">
        <f>IF(表三!E108&lt;&gt;"",表三!E108,"")</f>
        <v/>
      </c>
      <c r="F108" s="224" t="str">
        <f>IF(表三!F108&lt;&gt;"",表三!F108,"")</f>
        <v/>
      </c>
      <c r="G108" s="225" t="str">
        <f>IF(表三!H108&lt;&gt;"",表三!H108,"")</f>
        <v/>
      </c>
      <c r="H108" s="211" t="str">
        <f>IF(表三!I108&lt;&gt;"",表三!I108,"")</f>
        <v/>
      </c>
      <c r="I108" s="224" t="str">
        <f>IF(表三!J108&lt;&gt;"",表三!J108,"")</f>
        <v/>
      </c>
      <c r="J108" s="211" t="str">
        <f>IF(表三!K108&lt;&gt;"",表三!K108,"")</f>
        <v/>
      </c>
      <c r="K108" s="211" t="str">
        <f>IF(表三!P108&lt;&gt;"",表三!P108,"")</f>
        <v/>
      </c>
      <c r="L108" s="211" t="str">
        <f>IF(表三!AK108="","",表三!AK108)</f>
        <v/>
      </c>
      <c r="M108" s="226"/>
      <c r="N108" s="227"/>
      <c r="O108" s="236"/>
      <c r="P108" s="215"/>
      <c r="Q108" s="234"/>
      <c r="R108" s="14"/>
      <c r="S108" s="14"/>
      <c r="T108" s="230"/>
      <c r="U108" s="231"/>
      <c r="V108" s="235" t="str">
        <f t="shared" si="3"/>
        <v/>
      </c>
      <c r="W108" s="232"/>
      <c r="X108" s="233"/>
      <c r="Y108" s="222"/>
    </row>
    <row r="109" spans="1:25" customFormat="1" ht="16.5">
      <c r="A109" s="223" t="str">
        <f>IF(表三!A109&lt;&gt;"",表三!A109,"")</f>
        <v/>
      </c>
      <c r="B109" s="211" t="str">
        <f>IF(表三!B109&lt;&gt;"",表三!B109,"")</f>
        <v/>
      </c>
      <c r="C109" s="224" t="str">
        <f>IF(表三!C109&lt;&gt;"",表三!C109,"")</f>
        <v/>
      </c>
      <c r="D109" s="223" t="str">
        <f>IF(表三!D109&lt;&gt;"",表三!D109,"")</f>
        <v/>
      </c>
      <c r="E109" s="211" t="str">
        <f>IF(表三!E109&lt;&gt;"",表三!E109,"")</f>
        <v/>
      </c>
      <c r="F109" s="224" t="str">
        <f>IF(表三!F109&lt;&gt;"",表三!F109,"")</f>
        <v/>
      </c>
      <c r="G109" s="225" t="str">
        <f>IF(表三!H109&lt;&gt;"",表三!H109,"")</f>
        <v/>
      </c>
      <c r="H109" s="211" t="str">
        <f>IF(表三!I109&lt;&gt;"",表三!I109,"")</f>
        <v/>
      </c>
      <c r="I109" s="224" t="str">
        <f>IF(表三!J109&lt;&gt;"",表三!J109,"")</f>
        <v/>
      </c>
      <c r="J109" s="211" t="str">
        <f>IF(表三!K109&lt;&gt;"",表三!K109,"")</f>
        <v/>
      </c>
      <c r="K109" s="211" t="str">
        <f>IF(表三!P109&lt;&gt;"",表三!P109,"")</f>
        <v/>
      </c>
      <c r="L109" s="211" t="str">
        <f>IF(表三!AK109="","",表三!AK109)</f>
        <v/>
      </c>
      <c r="M109" s="226"/>
      <c r="N109" s="227"/>
      <c r="O109" s="236"/>
      <c r="P109" s="215"/>
      <c r="Q109" s="234"/>
      <c r="R109" s="14"/>
      <c r="S109" s="14"/>
      <c r="T109" s="230"/>
      <c r="U109" s="231"/>
      <c r="V109" s="235" t="str">
        <f t="shared" si="3"/>
        <v/>
      </c>
      <c r="W109" s="232"/>
      <c r="X109" s="233"/>
      <c r="Y109" s="222"/>
    </row>
    <row r="110" spans="1:25" customFormat="1" ht="16.5">
      <c r="A110" s="223" t="str">
        <f>IF(表三!A110&lt;&gt;"",表三!A110,"")</f>
        <v/>
      </c>
      <c r="B110" s="211" t="str">
        <f>IF(表三!B110&lt;&gt;"",表三!B110,"")</f>
        <v/>
      </c>
      <c r="C110" s="224" t="str">
        <f>IF(表三!C110&lt;&gt;"",表三!C110,"")</f>
        <v/>
      </c>
      <c r="D110" s="223" t="str">
        <f>IF(表三!D110&lt;&gt;"",表三!D110,"")</f>
        <v/>
      </c>
      <c r="E110" s="211" t="str">
        <f>IF(表三!E110&lt;&gt;"",表三!E110,"")</f>
        <v/>
      </c>
      <c r="F110" s="224" t="str">
        <f>IF(表三!F110&lt;&gt;"",表三!F110,"")</f>
        <v/>
      </c>
      <c r="G110" s="225" t="str">
        <f>IF(表三!H110&lt;&gt;"",表三!H110,"")</f>
        <v/>
      </c>
      <c r="H110" s="211" t="str">
        <f>IF(表三!I110&lt;&gt;"",表三!I110,"")</f>
        <v/>
      </c>
      <c r="I110" s="224" t="str">
        <f>IF(表三!J110&lt;&gt;"",表三!J110,"")</f>
        <v/>
      </c>
      <c r="J110" s="211" t="str">
        <f>IF(表三!K110&lt;&gt;"",表三!K110,"")</f>
        <v/>
      </c>
      <c r="K110" s="211" t="str">
        <f>IF(表三!P110&lt;&gt;"",表三!P110,"")</f>
        <v/>
      </c>
      <c r="L110" s="211" t="str">
        <f>IF(表三!AK110="","",表三!AK110)</f>
        <v/>
      </c>
      <c r="M110" s="226"/>
      <c r="N110" s="227"/>
      <c r="O110" s="236"/>
      <c r="P110" s="215"/>
      <c r="Q110" s="234"/>
      <c r="R110" s="14"/>
      <c r="S110" s="14"/>
      <c r="T110" s="230"/>
      <c r="U110" s="231"/>
      <c r="V110" s="235" t="str">
        <f t="shared" si="3"/>
        <v/>
      </c>
      <c r="W110" s="232"/>
      <c r="X110" s="233"/>
      <c r="Y110" s="222"/>
    </row>
    <row r="111" spans="1:25" customFormat="1" ht="16.5">
      <c r="A111" s="223" t="str">
        <f>IF(表三!A111&lt;&gt;"",表三!A111,"")</f>
        <v/>
      </c>
      <c r="B111" s="211" t="str">
        <f>IF(表三!B111&lt;&gt;"",表三!B111,"")</f>
        <v/>
      </c>
      <c r="C111" s="224" t="str">
        <f>IF(表三!C111&lt;&gt;"",表三!C111,"")</f>
        <v/>
      </c>
      <c r="D111" s="223" t="str">
        <f>IF(表三!D111&lt;&gt;"",表三!D111,"")</f>
        <v/>
      </c>
      <c r="E111" s="211" t="str">
        <f>IF(表三!E111&lt;&gt;"",表三!E111,"")</f>
        <v/>
      </c>
      <c r="F111" s="224" t="str">
        <f>IF(表三!F111&lt;&gt;"",表三!F111,"")</f>
        <v/>
      </c>
      <c r="G111" s="225" t="str">
        <f>IF(表三!H111&lt;&gt;"",表三!H111,"")</f>
        <v/>
      </c>
      <c r="H111" s="211" t="str">
        <f>IF(表三!I111&lt;&gt;"",表三!I111,"")</f>
        <v/>
      </c>
      <c r="I111" s="224" t="str">
        <f>IF(表三!J111&lt;&gt;"",表三!J111,"")</f>
        <v/>
      </c>
      <c r="J111" s="211" t="str">
        <f>IF(表三!K111&lt;&gt;"",表三!K111,"")</f>
        <v/>
      </c>
      <c r="K111" s="211" t="str">
        <f>IF(表三!P111&lt;&gt;"",表三!P111,"")</f>
        <v/>
      </c>
      <c r="L111" s="211" t="str">
        <f>IF(表三!AK111="","",表三!AK111)</f>
        <v/>
      </c>
      <c r="M111" s="226"/>
      <c r="N111" s="227"/>
      <c r="O111" s="236"/>
      <c r="P111" s="215"/>
      <c r="Q111" s="234"/>
      <c r="R111" s="14"/>
      <c r="S111" s="14"/>
      <c r="T111" s="230"/>
      <c r="U111" s="231"/>
      <c r="V111" s="235" t="str">
        <f t="shared" si="3"/>
        <v/>
      </c>
      <c r="W111" s="232"/>
      <c r="X111" s="233"/>
      <c r="Y111" s="222"/>
    </row>
    <row r="112" spans="1:25" customFormat="1" ht="16.5">
      <c r="A112" s="223" t="str">
        <f>IF(表三!A112&lt;&gt;"",表三!A112,"")</f>
        <v/>
      </c>
      <c r="B112" s="211" t="str">
        <f>IF(表三!B112&lt;&gt;"",表三!B112,"")</f>
        <v/>
      </c>
      <c r="C112" s="224" t="str">
        <f>IF(表三!C112&lt;&gt;"",表三!C112,"")</f>
        <v/>
      </c>
      <c r="D112" s="223" t="str">
        <f>IF(表三!D112&lt;&gt;"",表三!D112,"")</f>
        <v/>
      </c>
      <c r="E112" s="211" t="str">
        <f>IF(表三!E112&lt;&gt;"",表三!E112,"")</f>
        <v/>
      </c>
      <c r="F112" s="224" t="str">
        <f>IF(表三!F112&lt;&gt;"",表三!F112,"")</f>
        <v/>
      </c>
      <c r="G112" s="225" t="str">
        <f>IF(表三!H112&lt;&gt;"",表三!H112,"")</f>
        <v/>
      </c>
      <c r="H112" s="211" t="str">
        <f>IF(表三!I112&lt;&gt;"",表三!I112,"")</f>
        <v/>
      </c>
      <c r="I112" s="224" t="str">
        <f>IF(表三!J112&lt;&gt;"",表三!J112,"")</f>
        <v/>
      </c>
      <c r="J112" s="211" t="str">
        <f>IF(表三!K112&lt;&gt;"",表三!K112,"")</f>
        <v/>
      </c>
      <c r="K112" s="211" t="str">
        <f>IF(表三!P112&lt;&gt;"",表三!P112,"")</f>
        <v/>
      </c>
      <c r="L112" s="211" t="str">
        <f>IF(表三!AK112="","",表三!AK112)</f>
        <v/>
      </c>
      <c r="M112" s="226"/>
      <c r="N112" s="227"/>
      <c r="O112" s="236"/>
      <c r="P112" s="215"/>
      <c r="Q112" s="234"/>
      <c r="R112" s="14"/>
      <c r="S112" s="14"/>
      <c r="T112" s="230"/>
      <c r="U112" s="231"/>
      <c r="V112" s="235" t="str">
        <f t="shared" si="3"/>
        <v/>
      </c>
      <c r="W112" s="232"/>
      <c r="X112" s="233"/>
      <c r="Y112" s="222"/>
    </row>
    <row r="113" spans="1:25" customFormat="1" ht="16.5">
      <c r="A113" s="223" t="str">
        <f>IF(表三!A113&lt;&gt;"",表三!A113,"")</f>
        <v/>
      </c>
      <c r="B113" s="211" t="str">
        <f>IF(表三!B113&lt;&gt;"",表三!B113,"")</f>
        <v/>
      </c>
      <c r="C113" s="224" t="str">
        <f>IF(表三!C113&lt;&gt;"",表三!C113,"")</f>
        <v/>
      </c>
      <c r="D113" s="223" t="str">
        <f>IF(表三!D113&lt;&gt;"",表三!D113,"")</f>
        <v/>
      </c>
      <c r="E113" s="211" t="str">
        <f>IF(表三!E113&lt;&gt;"",表三!E113,"")</f>
        <v/>
      </c>
      <c r="F113" s="224" t="str">
        <f>IF(表三!F113&lt;&gt;"",表三!F113,"")</f>
        <v/>
      </c>
      <c r="G113" s="225" t="str">
        <f>IF(表三!H113&lt;&gt;"",表三!H113,"")</f>
        <v/>
      </c>
      <c r="H113" s="211" t="str">
        <f>IF(表三!I113&lt;&gt;"",表三!I113,"")</f>
        <v/>
      </c>
      <c r="I113" s="224" t="str">
        <f>IF(表三!J113&lt;&gt;"",表三!J113,"")</f>
        <v/>
      </c>
      <c r="J113" s="211" t="str">
        <f>IF(表三!K113&lt;&gt;"",表三!K113,"")</f>
        <v/>
      </c>
      <c r="K113" s="211" t="str">
        <f>IF(表三!P113&lt;&gt;"",表三!P113,"")</f>
        <v/>
      </c>
      <c r="L113" s="211" t="str">
        <f>IF(表三!AK113="","",表三!AK113)</f>
        <v/>
      </c>
      <c r="M113" s="226"/>
      <c r="N113" s="227"/>
      <c r="O113" s="236"/>
      <c r="P113" s="215"/>
      <c r="Q113" s="234"/>
      <c r="R113" s="14"/>
      <c r="S113" s="14"/>
      <c r="T113" s="230"/>
      <c r="U113" s="231"/>
      <c r="V113" s="235" t="str">
        <f t="shared" si="3"/>
        <v/>
      </c>
      <c r="W113" s="232"/>
      <c r="X113" s="233"/>
      <c r="Y113" s="222"/>
    </row>
    <row r="114" spans="1:25" customFormat="1" ht="16.5">
      <c r="A114" s="223" t="str">
        <f>IF(表三!A114&lt;&gt;"",表三!A114,"")</f>
        <v/>
      </c>
      <c r="B114" s="211" t="str">
        <f>IF(表三!B114&lt;&gt;"",表三!B114,"")</f>
        <v/>
      </c>
      <c r="C114" s="224" t="str">
        <f>IF(表三!C114&lt;&gt;"",表三!C114,"")</f>
        <v/>
      </c>
      <c r="D114" s="223" t="str">
        <f>IF(表三!D114&lt;&gt;"",表三!D114,"")</f>
        <v/>
      </c>
      <c r="E114" s="211" t="str">
        <f>IF(表三!E114&lt;&gt;"",表三!E114,"")</f>
        <v/>
      </c>
      <c r="F114" s="224" t="str">
        <f>IF(表三!F114&lt;&gt;"",表三!F114,"")</f>
        <v/>
      </c>
      <c r="G114" s="225" t="str">
        <f>IF(表三!H114&lt;&gt;"",表三!H114,"")</f>
        <v/>
      </c>
      <c r="H114" s="211" t="str">
        <f>IF(表三!I114&lt;&gt;"",表三!I114,"")</f>
        <v/>
      </c>
      <c r="I114" s="224" t="str">
        <f>IF(表三!J114&lt;&gt;"",表三!J114,"")</f>
        <v/>
      </c>
      <c r="J114" s="211" t="str">
        <f>IF(表三!K114&lt;&gt;"",表三!K114,"")</f>
        <v/>
      </c>
      <c r="K114" s="211" t="str">
        <f>IF(表三!P114&lt;&gt;"",表三!P114,"")</f>
        <v/>
      </c>
      <c r="L114" s="211" t="str">
        <f>IF(表三!AK114="","",表三!AK114)</f>
        <v/>
      </c>
      <c r="M114" s="226"/>
      <c r="N114" s="227"/>
      <c r="O114" s="236"/>
      <c r="P114" s="215"/>
      <c r="Q114" s="234"/>
      <c r="R114" s="14"/>
      <c r="S114" s="14"/>
      <c r="T114" s="230"/>
      <c r="U114" s="231"/>
      <c r="V114" s="235" t="str">
        <f t="shared" si="3"/>
        <v/>
      </c>
      <c r="W114" s="232"/>
      <c r="X114" s="233"/>
      <c r="Y114" s="222"/>
    </row>
    <row r="115" spans="1:25" customFormat="1" ht="16.5">
      <c r="A115" s="223" t="str">
        <f>IF(表三!A115&lt;&gt;"",表三!A115,"")</f>
        <v/>
      </c>
      <c r="B115" s="211" t="str">
        <f>IF(表三!B115&lt;&gt;"",表三!B115,"")</f>
        <v/>
      </c>
      <c r="C115" s="224" t="str">
        <f>IF(表三!C115&lt;&gt;"",表三!C115,"")</f>
        <v/>
      </c>
      <c r="D115" s="223" t="str">
        <f>IF(表三!D115&lt;&gt;"",表三!D115,"")</f>
        <v/>
      </c>
      <c r="E115" s="211" t="str">
        <f>IF(表三!E115&lt;&gt;"",表三!E115,"")</f>
        <v/>
      </c>
      <c r="F115" s="224" t="str">
        <f>IF(表三!F115&lt;&gt;"",表三!F115,"")</f>
        <v/>
      </c>
      <c r="G115" s="225" t="str">
        <f>IF(表三!H115&lt;&gt;"",表三!H115,"")</f>
        <v/>
      </c>
      <c r="H115" s="211" t="str">
        <f>IF(表三!I115&lt;&gt;"",表三!I115,"")</f>
        <v/>
      </c>
      <c r="I115" s="224" t="str">
        <f>IF(表三!J115&lt;&gt;"",表三!J115,"")</f>
        <v/>
      </c>
      <c r="J115" s="211" t="str">
        <f>IF(表三!K115&lt;&gt;"",表三!K115,"")</f>
        <v/>
      </c>
      <c r="K115" s="211" t="str">
        <f>IF(表三!P115&lt;&gt;"",表三!P115,"")</f>
        <v/>
      </c>
      <c r="L115" s="211" t="str">
        <f>IF(表三!AK115="","",表三!AK115)</f>
        <v/>
      </c>
      <c r="M115" s="226"/>
      <c r="N115" s="227"/>
      <c r="O115" s="236"/>
      <c r="P115" s="215"/>
      <c r="Q115" s="234"/>
      <c r="R115" s="14"/>
      <c r="S115" s="14"/>
      <c r="T115" s="230"/>
      <c r="U115" s="231"/>
      <c r="V115" s="235" t="str">
        <f t="shared" si="3"/>
        <v/>
      </c>
      <c r="W115" s="232"/>
      <c r="X115" s="233"/>
      <c r="Y115" s="222"/>
    </row>
    <row r="116" spans="1:25" customFormat="1" ht="16.5">
      <c r="A116" s="223" t="str">
        <f>IF(表三!A116&lt;&gt;"",表三!A116,"")</f>
        <v/>
      </c>
      <c r="B116" s="211" t="str">
        <f>IF(表三!B116&lt;&gt;"",表三!B116,"")</f>
        <v/>
      </c>
      <c r="C116" s="224" t="str">
        <f>IF(表三!C116&lt;&gt;"",表三!C116,"")</f>
        <v/>
      </c>
      <c r="D116" s="223" t="str">
        <f>IF(表三!D116&lt;&gt;"",表三!D116,"")</f>
        <v/>
      </c>
      <c r="E116" s="211" t="str">
        <f>IF(表三!E116&lt;&gt;"",表三!E116,"")</f>
        <v/>
      </c>
      <c r="F116" s="224" t="str">
        <f>IF(表三!F116&lt;&gt;"",表三!F116,"")</f>
        <v/>
      </c>
      <c r="G116" s="225" t="str">
        <f>IF(表三!H116&lt;&gt;"",表三!H116,"")</f>
        <v/>
      </c>
      <c r="H116" s="211" t="str">
        <f>IF(表三!I116&lt;&gt;"",表三!I116,"")</f>
        <v/>
      </c>
      <c r="I116" s="224" t="str">
        <f>IF(表三!J116&lt;&gt;"",表三!J116,"")</f>
        <v/>
      </c>
      <c r="J116" s="211" t="str">
        <f>IF(表三!K116&lt;&gt;"",表三!K116,"")</f>
        <v/>
      </c>
      <c r="K116" s="211" t="str">
        <f>IF(表三!P116&lt;&gt;"",表三!P116,"")</f>
        <v/>
      </c>
      <c r="L116" s="211" t="str">
        <f>IF(表三!AK116="","",表三!AK116)</f>
        <v/>
      </c>
      <c r="M116" s="226"/>
      <c r="N116" s="227"/>
      <c r="O116" s="236"/>
      <c r="P116" s="215"/>
      <c r="Q116" s="234"/>
      <c r="R116" s="14"/>
      <c r="S116" s="14"/>
      <c r="T116" s="230"/>
      <c r="U116" s="231"/>
      <c r="V116" s="235" t="str">
        <f t="shared" si="3"/>
        <v/>
      </c>
      <c r="W116" s="232"/>
      <c r="X116" s="233"/>
      <c r="Y116" s="222"/>
    </row>
    <row r="117" spans="1:25" customFormat="1" ht="16.5">
      <c r="A117" s="223" t="str">
        <f>IF(表三!A117&lt;&gt;"",表三!A117,"")</f>
        <v/>
      </c>
      <c r="B117" s="211" t="str">
        <f>IF(表三!B117&lt;&gt;"",表三!B117,"")</f>
        <v/>
      </c>
      <c r="C117" s="224" t="str">
        <f>IF(表三!C117&lt;&gt;"",表三!C117,"")</f>
        <v/>
      </c>
      <c r="D117" s="223" t="str">
        <f>IF(表三!D117&lt;&gt;"",表三!D117,"")</f>
        <v/>
      </c>
      <c r="E117" s="211" t="str">
        <f>IF(表三!E117&lt;&gt;"",表三!E117,"")</f>
        <v/>
      </c>
      <c r="F117" s="224" t="str">
        <f>IF(表三!F117&lt;&gt;"",表三!F117,"")</f>
        <v/>
      </c>
      <c r="G117" s="225" t="str">
        <f>IF(表三!H117&lt;&gt;"",表三!H117,"")</f>
        <v/>
      </c>
      <c r="H117" s="211" t="str">
        <f>IF(表三!I117&lt;&gt;"",表三!I117,"")</f>
        <v/>
      </c>
      <c r="I117" s="224" t="str">
        <f>IF(表三!J117&lt;&gt;"",表三!J117,"")</f>
        <v/>
      </c>
      <c r="J117" s="211" t="str">
        <f>IF(表三!K117&lt;&gt;"",表三!K117,"")</f>
        <v/>
      </c>
      <c r="K117" s="211" t="str">
        <f>IF(表三!P117&lt;&gt;"",表三!P117,"")</f>
        <v/>
      </c>
      <c r="L117" s="211" t="str">
        <f>IF(表三!AK117="","",表三!AK117)</f>
        <v/>
      </c>
      <c r="M117" s="226"/>
      <c r="N117" s="227"/>
      <c r="O117" s="236"/>
      <c r="P117" s="215"/>
      <c r="Q117" s="234"/>
      <c r="R117" s="14"/>
      <c r="S117" s="14"/>
      <c r="T117" s="230"/>
      <c r="U117" s="231"/>
      <c r="V117" s="235" t="str">
        <f t="shared" si="3"/>
        <v/>
      </c>
      <c r="W117" s="232"/>
      <c r="X117" s="233"/>
      <c r="Y117" s="222"/>
    </row>
    <row r="118" spans="1:25" customFormat="1" ht="16.5">
      <c r="A118" s="223" t="str">
        <f>IF(表三!A118&lt;&gt;"",表三!A118,"")</f>
        <v/>
      </c>
      <c r="B118" s="211" t="str">
        <f>IF(表三!B118&lt;&gt;"",表三!B118,"")</f>
        <v/>
      </c>
      <c r="C118" s="224" t="str">
        <f>IF(表三!C118&lt;&gt;"",表三!C118,"")</f>
        <v/>
      </c>
      <c r="D118" s="223" t="str">
        <f>IF(表三!D118&lt;&gt;"",表三!D118,"")</f>
        <v/>
      </c>
      <c r="E118" s="211" t="str">
        <f>IF(表三!E118&lt;&gt;"",表三!E118,"")</f>
        <v/>
      </c>
      <c r="F118" s="224" t="str">
        <f>IF(表三!F118&lt;&gt;"",表三!F118,"")</f>
        <v/>
      </c>
      <c r="G118" s="225" t="str">
        <f>IF(表三!H118&lt;&gt;"",表三!H118,"")</f>
        <v/>
      </c>
      <c r="H118" s="211" t="str">
        <f>IF(表三!I118&lt;&gt;"",表三!I118,"")</f>
        <v/>
      </c>
      <c r="I118" s="224" t="str">
        <f>IF(表三!J118&lt;&gt;"",表三!J118,"")</f>
        <v/>
      </c>
      <c r="J118" s="211" t="str">
        <f>IF(表三!K118&lt;&gt;"",表三!K118,"")</f>
        <v/>
      </c>
      <c r="K118" s="211" t="str">
        <f>IF(表三!P118&lt;&gt;"",表三!P118,"")</f>
        <v/>
      </c>
      <c r="L118" s="211" t="str">
        <f>IF(表三!AK118="","",表三!AK118)</f>
        <v/>
      </c>
      <c r="M118" s="226"/>
      <c r="N118" s="227"/>
      <c r="O118" s="236"/>
      <c r="P118" s="215"/>
      <c r="Q118" s="234"/>
      <c r="R118" s="14"/>
      <c r="S118" s="14"/>
      <c r="T118" s="230"/>
      <c r="U118" s="231"/>
      <c r="V118" s="235" t="str">
        <f t="shared" si="3"/>
        <v/>
      </c>
      <c r="W118" s="232"/>
      <c r="X118" s="233"/>
      <c r="Y118" s="222"/>
    </row>
    <row r="119" spans="1:25" customFormat="1" ht="16.5">
      <c r="A119" s="223" t="str">
        <f>IF(表三!A119&lt;&gt;"",表三!A119,"")</f>
        <v/>
      </c>
      <c r="B119" s="211" t="str">
        <f>IF(表三!B119&lt;&gt;"",表三!B119,"")</f>
        <v/>
      </c>
      <c r="C119" s="224" t="str">
        <f>IF(表三!C119&lt;&gt;"",表三!C119,"")</f>
        <v/>
      </c>
      <c r="D119" s="223" t="str">
        <f>IF(表三!D119&lt;&gt;"",表三!D119,"")</f>
        <v/>
      </c>
      <c r="E119" s="211" t="str">
        <f>IF(表三!E119&lt;&gt;"",表三!E119,"")</f>
        <v/>
      </c>
      <c r="F119" s="224" t="str">
        <f>IF(表三!F119&lt;&gt;"",表三!F119,"")</f>
        <v/>
      </c>
      <c r="G119" s="225" t="str">
        <f>IF(表三!H119&lt;&gt;"",表三!H119,"")</f>
        <v/>
      </c>
      <c r="H119" s="211" t="str">
        <f>IF(表三!I119&lt;&gt;"",表三!I119,"")</f>
        <v/>
      </c>
      <c r="I119" s="224" t="str">
        <f>IF(表三!J119&lt;&gt;"",表三!J119,"")</f>
        <v/>
      </c>
      <c r="J119" s="211" t="str">
        <f>IF(表三!K119&lt;&gt;"",表三!K119,"")</f>
        <v/>
      </c>
      <c r="K119" s="211" t="str">
        <f>IF(表三!P119&lt;&gt;"",表三!P119,"")</f>
        <v/>
      </c>
      <c r="L119" s="211" t="str">
        <f>IF(表三!AK119="","",表三!AK119)</f>
        <v/>
      </c>
      <c r="M119" s="226"/>
      <c r="N119" s="227"/>
      <c r="O119" s="236"/>
      <c r="P119" s="215"/>
      <c r="Q119" s="234"/>
      <c r="R119" s="14"/>
      <c r="S119" s="14"/>
      <c r="T119" s="230"/>
      <c r="U119" s="231"/>
      <c r="V119" s="235" t="str">
        <f t="shared" si="3"/>
        <v/>
      </c>
      <c r="W119" s="232"/>
      <c r="X119" s="233"/>
      <c r="Y119" s="222"/>
    </row>
    <row r="120" spans="1:25" customFormat="1" ht="16.5">
      <c r="A120" s="223" t="str">
        <f>IF(表三!A120&lt;&gt;"",表三!A120,"")</f>
        <v/>
      </c>
      <c r="B120" s="211" t="str">
        <f>IF(表三!B120&lt;&gt;"",表三!B120,"")</f>
        <v/>
      </c>
      <c r="C120" s="224" t="str">
        <f>IF(表三!C120&lt;&gt;"",表三!C120,"")</f>
        <v/>
      </c>
      <c r="D120" s="223" t="str">
        <f>IF(表三!D120&lt;&gt;"",表三!D120,"")</f>
        <v/>
      </c>
      <c r="E120" s="211" t="str">
        <f>IF(表三!E120&lt;&gt;"",表三!E120,"")</f>
        <v/>
      </c>
      <c r="F120" s="224" t="str">
        <f>IF(表三!F120&lt;&gt;"",表三!F120,"")</f>
        <v/>
      </c>
      <c r="G120" s="225" t="str">
        <f>IF(表三!H120&lt;&gt;"",表三!H120,"")</f>
        <v/>
      </c>
      <c r="H120" s="211" t="str">
        <f>IF(表三!I120&lt;&gt;"",表三!I120,"")</f>
        <v/>
      </c>
      <c r="I120" s="224" t="str">
        <f>IF(表三!J120&lt;&gt;"",表三!J120,"")</f>
        <v/>
      </c>
      <c r="J120" s="211" t="str">
        <f>IF(表三!K120&lt;&gt;"",表三!K120,"")</f>
        <v/>
      </c>
      <c r="K120" s="211" t="str">
        <f>IF(表三!P120&lt;&gt;"",表三!P120,"")</f>
        <v/>
      </c>
      <c r="L120" s="211" t="str">
        <f>IF(表三!AK120="","",表三!AK120)</f>
        <v/>
      </c>
      <c r="M120" s="226"/>
      <c r="N120" s="227"/>
      <c r="O120" s="236"/>
      <c r="P120" s="215"/>
      <c r="Q120" s="234"/>
      <c r="R120" s="14"/>
      <c r="S120" s="14"/>
      <c r="T120" s="230"/>
      <c r="U120" s="231"/>
      <c r="V120" s="235" t="str">
        <f t="shared" si="3"/>
        <v/>
      </c>
      <c r="W120" s="232"/>
      <c r="X120" s="233"/>
      <c r="Y120" s="222"/>
    </row>
    <row r="121" spans="1:25" customFormat="1" ht="16.5">
      <c r="A121" s="223" t="str">
        <f>IF(表三!A121&lt;&gt;"",表三!A121,"")</f>
        <v/>
      </c>
      <c r="B121" s="211" t="str">
        <f>IF(表三!B121&lt;&gt;"",表三!B121,"")</f>
        <v/>
      </c>
      <c r="C121" s="224" t="str">
        <f>IF(表三!C121&lt;&gt;"",表三!C121,"")</f>
        <v/>
      </c>
      <c r="D121" s="223" t="str">
        <f>IF(表三!D121&lt;&gt;"",表三!D121,"")</f>
        <v/>
      </c>
      <c r="E121" s="211" t="str">
        <f>IF(表三!E121&lt;&gt;"",表三!E121,"")</f>
        <v/>
      </c>
      <c r="F121" s="224" t="str">
        <f>IF(表三!F121&lt;&gt;"",表三!F121,"")</f>
        <v/>
      </c>
      <c r="G121" s="225" t="str">
        <f>IF(表三!H121&lt;&gt;"",表三!H121,"")</f>
        <v/>
      </c>
      <c r="H121" s="211" t="str">
        <f>IF(表三!I121&lt;&gt;"",表三!I121,"")</f>
        <v/>
      </c>
      <c r="I121" s="224" t="str">
        <f>IF(表三!J121&lt;&gt;"",表三!J121,"")</f>
        <v/>
      </c>
      <c r="J121" s="211" t="str">
        <f>IF(表三!K121&lt;&gt;"",表三!K121,"")</f>
        <v/>
      </c>
      <c r="K121" s="211" t="str">
        <f>IF(表三!P121&lt;&gt;"",表三!P121,"")</f>
        <v/>
      </c>
      <c r="L121" s="211" t="str">
        <f>IF(表三!AK121="","",表三!AK121)</f>
        <v/>
      </c>
      <c r="M121" s="226"/>
      <c r="N121" s="227"/>
      <c r="O121" s="236"/>
      <c r="P121" s="215"/>
      <c r="Q121" s="234"/>
      <c r="R121" s="14"/>
      <c r="S121" s="14"/>
      <c r="T121" s="230"/>
      <c r="U121" s="231"/>
      <c r="V121" s="235" t="str">
        <f t="shared" si="3"/>
        <v/>
      </c>
      <c r="W121" s="232"/>
      <c r="X121" s="233"/>
      <c r="Y121" s="222"/>
    </row>
    <row r="122" spans="1:25" customFormat="1" ht="16.5">
      <c r="A122" s="223" t="str">
        <f>IF(表三!A122&lt;&gt;"",表三!A122,"")</f>
        <v/>
      </c>
      <c r="B122" s="211" t="str">
        <f>IF(表三!B122&lt;&gt;"",表三!B122,"")</f>
        <v/>
      </c>
      <c r="C122" s="224" t="str">
        <f>IF(表三!C122&lt;&gt;"",表三!C122,"")</f>
        <v/>
      </c>
      <c r="D122" s="223" t="str">
        <f>IF(表三!D122&lt;&gt;"",表三!D122,"")</f>
        <v/>
      </c>
      <c r="E122" s="211" t="str">
        <f>IF(表三!E122&lt;&gt;"",表三!E122,"")</f>
        <v/>
      </c>
      <c r="F122" s="224" t="str">
        <f>IF(表三!F122&lt;&gt;"",表三!F122,"")</f>
        <v/>
      </c>
      <c r="G122" s="225" t="str">
        <f>IF(表三!H122&lt;&gt;"",表三!H122,"")</f>
        <v/>
      </c>
      <c r="H122" s="211" t="str">
        <f>IF(表三!I122&lt;&gt;"",表三!I122,"")</f>
        <v/>
      </c>
      <c r="I122" s="224" t="str">
        <f>IF(表三!J122&lt;&gt;"",表三!J122,"")</f>
        <v/>
      </c>
      <c r="J122" s="211" t="str">
        <f>IF(表三!K122&lt;&gt;"",表三!K122,"")</f>
        <v/>
      </c>
      <c r="K122" s="211" t="str">
        <f>IF(表三!P122&lt;&gt;"",表三!P122,"")</f>
        <v/>
      </c>
      <c r="L122" s="211" t="str">
        <f>IF(表三!AK122="","",表三!AK122)</f>
        <v/>
      </c>
      <c r="M122" s="226"/>
      <c r="N122" s="227"/>
      <c r="O122" s="236"/>
      <c r="P122" s="215"/>
      <c r="Q122" s="234"/>
      <c r="R122" s="14"/>
      <c r="S122" s="14"/>
      <c r="T122" s="230"/>
      <c r="U122" s="231"/>
      <c r="V122" s="235" t="str">
        <f t="shared" si="3"/>
        <v/>
      </c>
      <c r="W122" s="232"/>
      <c r="X122" s="233"/>
      <c r="Y122" s="222"/>
    </row>
    <row r="123" spans="1:25" customFormat="1" ht="16.5">
      <c r="A123" s="223" t="str">
        <f>IF(表三!A123&lt;&gt;"",表三!A123,"")</f>
        <v/>
      </c>
      <c r="B123" s="211" t="str">
        <f>IF(表三!B123&lt;&gt;"",表三!B123,"")</f>
        <v/>
      </c>
      <c r="C123" s="224" t="str">
        <f>IF(表三!C123&lt;&gt;"",表三!C123,"")</f>
        <v/>
      </c>
      <c r="D123" s="223" t="str">
        <f>IF(表三!D123&lt;&gt;"",表三!D123,"")</f>
        <v/>
      </c>
      <c r="E123" s="211" t="str">
        <f>IF(表三!E123&lt;&gt;"",表三!E123,"")</f>
        <v/>
      </c>
      <c r="F123" s="224" t="str">
        <f>IF(表三!F123&lt;&gt;"",表三!F123,"")</f>
        <v/>
      </c>
      <c r="G123" s="225" t="str">
        <f>IF(表三!H123&lt;&gt;"",表三!H123,"")</f>
        <v/>
      </c>
      <c r="H123" s="211" t="str">
        <f>IF(表三!I123&lt;&gt;"",表三!I123,"")</f>
        <v/>
      </c>
      <c r="I123" s="224" t="str">
        <f>IF(表三!J123&lt;&gt;"",表三!J123,"")</f>
        <v/>
      </c>
      <c r="J123" s="211" t="str">
        <f>IF(表三!K123&lt;&gt;"",表三!K123,"")</f>
        <v/>
      </c>
      <c r="K123" s="211" t="str">
        <f>IF(表三!P123&lt;&gt;"",表三!P123,"")</f>
        <v/>
      </c>
      <c r="L123" s="211" t="str">
        <f>IF(表三!AK123="","",表三!AK123)</f>
        <v/>
      </c>
      <c r="M123" s="226"/>
      <c r="N123" s="227"/>
      <c r="O123" s="236"/>
      <c r="P123" s="215"/>
      <c r="Q123" s="234"/>
      <c r="R123" s="14"/>
      <c r="S123" s="14"/>
      <c r="T123" s="230"/>
      <c r="U123" s="231"/>
      <c r="V123" s="235" t="str">
        <f t="shared" si="3"/>
        <v/>
      </c>
      <c r="W123" s="232"/>
      <c r="X123" s="233"/>
      <c r="Y123" s="222"/>
    </row>
    <row r="124" spans="1:25" customFormat="1" ht="16.5">
      <c r="A124" s="223" t="str">
        <f>IF(表三!A124&lt;&gt;"",表三!A124,"")</f>
        <v/>
      </c>
      <c r="B124" s="211" t="str">
        <f>IF(表三!B124&lt;&gt;"",表三!B124,"")</f>
        <v/>
      </c>
      <c r="C124" s="224" t="str">
        <f>IF(表三!C124&lt;&gt;"",表三!C124,"")</f>
        <v/>
      </c>
      <c r="D124" s="223" t="str">
        <f>IF(表三!D124&lt;&gt;"",表三!D124,"")</f>
        <v/>
      </c>
      <c r="E124" s="211" t="str">
        <f>IF(表三!E124&lt;&gt;"",表三!E124,"")</f>
        <v/>
      </c>
      <c r="F124" s="224" t="str">
        <f>IF(表三!F124&lt;&gt;"",表三!F124,"")</f>
        <v/>
      </c>
      <c r="G124" s="225" t="str">
        <f>IF(表三!H124&lt;&gt;"",表三!H124,"")</f>
        <v/>
      </c>
      <c r="H124" s="211" t="str">
        <f>IF(表三!I124&lt;&gt;"",表三!I124,"")</f>
        <v/>
      </c>
      <c r="I124" s="224" t="str">
        <f>IF(表三!J124&lt;&gt;"",表三!J124,"")</f>
        <v/>
      </c>
      <c r="J124" s="211" t="str">
        <f>IF(表三!K124&lt;&gt;"",表三!K124,"")</f>
        <v/>
      </c>
      <c r="K124" s="211" t="str">
        <f>IF(表三!P124&lt;&gt;"",表三!P124,"")</f>
        <v/>
      </c>
      <c r="L124" s="211" t="str">
        <f>IF(表三!AK124="","",表三!AK124)</f>
        <v/>
      </c>
      <c r="M124" s="226"/>
      <c r="N124" s="227"/>
      <c r="O124" s="236"/>
      <c r="P124" s="215"/>
      <c r="Q124" s="234"/>
      <c r="R124" s="14"/>
      <c r="S124" s="14"/>
      <c r="T124" s="230"/>
      <c r="U124" s="231"/>
      <c r="V124" s="235" t="str">
        <f t="shared" si="3"/>
        <v/>
      </c>
      <c r="W124" s="232"/>
      <c r="X124" s="233"/>
      <c r="Y124" s="222"/>
    </row>
    <row r="125" spans="1:25" customFormat="1" ht="16.5">
      <c r="A125" s="223" t="str">
        <f>IF(表三!A125&lt;&gt;"",表三!A125,"")</f>
        <v/>
      </c>
      <c r="B125" s="211" t="str">
        <f>IF(表三!B125&lt;&gt;"",表三!B125,"")</f>
        <v/>
      </c>
      <c r="C125" s="224" t="str">
        <f>IF(表三!C125&lt;&gt;"",表三!C125,"")</f>
        <v/>
      </c>
      <c r="D125" s="223" t="str">
        <f>IF(表三!D125&lt;&gt;"",表三!D125,"")</f>
        <v/>
      </c>
      <c r="E125" s="211" t="str">
        <f>IF(表三!E125&lt;&gt;"",表三!E125,"")</f>
        <v/>
      </c>
      <c r="F125" s="224" t="str">
        <f>IF(表三!F125&lt;&gt;"",表三!F125,"")</f>
        <v/>
      </c>
      <c r="G125" s="225" t="str">
        <f>IF(表三!H125&lt;&gt;"",表三!H125,"")</f>
        <v/>
      </c>
      <c r="H125" s="211" t="str">
        <f>IF(表三!I125&lt;&gt;"",表三!I125,"")</f>
        <v/>
      </c>
      <c r="I125" s="224" t="str">
        <f>IF(表三!J125&lt;&gt;"",表三!J125,"")</f>
        <v/>
      </c>
      <c r="J125" s="211" t="str">
        <f>IF(表三!K125&lt;&gt;"",表三!K125,"")</f>
        <v/>
      </c>
      <c r="K125" s="211" t="str">
        <f>IF(表三!P125&lt;&gt;"",表三!P125,"")</f>
        <v/>
      </c>
      <c r="L125" s="211" t="str">
        <f>IF(表三!AK125="","",表三!AK125)</f>
        <v/>
      </c>
      <c r="M125" s="226"/>
      <c r="N125" s="227"/>
      <c r="O125" s="236"/>
      <c r="P125" s="215"/>
      <c r="Q125" s="234"/>
      <c r="R125" s="14"/>
      <c r="S125" s="14"/>
      <c r="T125" s="230"/>
      <c r="U125" s="231"/>
      <c r="V125" s="235" t="str">
        <f t="shared" si="3"/>
        <v/>
      </c>
      <c r="W125" s="232"/>
      <c r="X125" s="233"/>
      <c r="Y125" s="222"/>
    </row>
    <row r="126" spans="1:25" customFormat="1" ht="16.5">
      <c r="A126" s="223" t="str">
        <f>IF(表三!A126&lt;&gt;"",表三!A126,"")</f>
        <v/>
      </c>
      <c r="B126" s="211" t="str">
        <f>IF(表三!B126&lt;&gt;"",表三!B126,"")</f>
        <v/>
      </c>
      <c r="C126" s="224" t="str">
        <f>IF(表三!C126&lt;&gt;"",表三!C126,"")</f>
        <v/>
      </c>
      <c r="D126" s="223" t="str">
        <f>IF(表三!D126&lt;&gt;"",表三!D126,"")</f>
        <v/>
      </c>
      <c r="E126" s="211" t="str">
        <f>IF(表三!E126&lt;&gt;"",表三!E126,"")</f>
        <v/>
      </c>
      <c r="F126" s="224" t="str">
        <f>IF(表三!F126&lt;&gt;"",表三!F126,"")</f>
        <v/>
      </c>
      <c r="G126" s="225" t="str">
        <f>IF(表三!H126&lt;&gt;"",表三!H126,"")</f>
        <v/>
      </c>
      <c r="H126" s="211" t="str">
        <f>IF(表三!I126&lt;&gt;"",表三!I126,"")</f>
        <v/>
      </c>
      <c r="I126" s="224" t="str">
        <f>IF(表三!J126&lt;&gt;"",表三!J126,"")</f>
        <v/>
      </c>
      <c r="J126" s="211" t="str">
        <f>IF(表三!K126&lt;&gt;"",表三!K126,"")</f>
        <v/>
      </c>
      <c r="K126" s="211" t="str">
        <f>IF(表三!P126&lt;&gt;"",表三!P126,"")</f>
        <v/>
      </c>
      <c r="L126" s="211" t="str">
        <f>IF(表三!AK126="","",表三!AK126)</f>
        <v/>
      </c>
      <c r="M126" s="226"/>
      <c r="N126" s="227"/>
      <c r="O126" s="236"/>
      <c r="P126" s="215"/>
      <c r="Q126" s="234"/>
      <c r="R126" s="14"/>
      <c r="S126" s="14"/>
      <c r="T126" s="230"/>
      <c r="U126" s="231"/>
      <c r="V126" s="235" t="str">
        <f t="shared" si="3"/>
        <v/>
      </c>
      <c r="W126" s="232"/>
      <c r="X126" s="233"/>
      <c r="Y126" s="222"/>
    </row>
    <row r="127" spans="1:25" customFormat="1" ht="16.5">
      <c r="A127" s="223" t="str">
        <f>IF(表三!A127&lt;&gt;"",表三!A127,"")</f>
        <v/>
      </c>
      <c r="B127" s="211" t="str">
        <f>IF(表三!B127&lt;&gt;"",表三!B127,"")</f>
        <v/>
      </c>
      <c r="C127" s="224" t="str">
        <f>IF(表三!C127&lt;&gt;"",表三!C127,"")</f>
        <v/>
      </c>
      <c r="D127" s="223" t="str">
        <f>IF(表三!D127&lt;&gt;"",表三!D127,"")</f>
        <v/>
      </c>
      <c r="E127" s="211" t="str">
        <f>IF(表三!E127&lt;&gt;"",表三!E127,"")</f>
        <v/>
      </c>
      <c r="F127" s="224" t="str">
        <f>IF(表三!F127&lt;&gt;"",表三!F127,"")</f>
        <v/>
      </c>
      <c r="G127" s="225" t="str">
        <f>IF(表三!H127&lt;&gt;"",表三!H127,"")</f>
        <v/>
      </c>
      <c r="H127" s="211" t="str">
        <f>IF(表三!I127&lt;&gt;"",表三!I127,"")</f>
        <v/>
      </c>
      <c r="I127" s="224" t="str">
        <f>IF(表三!J127&lt;&gt;"",表三!J127,"")</f>
        <v/>
      </c>
      <c r="J127" s="211" t="str">
        <f>IF(表三!K127&lt;&gt;"",表三!K127,"")</f>
        <v/>
      </c>
      <c r="K127" s="211" t="str">
        <f>IF(表三!P127&lt;&gt;"",表三!P127,"")</f>
        <v/>
      </c>
      <c r="L127" s="211" t="str">
        <f>IF(表三!AK127="","",表三!AK127)</f>
        <v/>
      </c>
      <c r="M127" s="226"/>
      <c r="N127" s="227"/>
      <c r="O127" s="236"/>
      <c r="P127" s="215"/>
      <c r="Q127" s="234"/>
      <c r="R127" s="14"/>
      <c r="S127" s="14"/>
      <c r="T127" s="230"/>
      <c r="U127" s="231"/>
      <c r="V127" s="235" t="str">
        <f t="shared" si="3"/>
        <v/>
      </c>
      <c r="W127" s="232"/>
      <c r="X127" s="233"/>
      <c r="Y127" s="222"/>
    </row>
    <row r="128" spans="1:25" customFormat="1" ht="16.5">
      <c r="A128" s="223" t="str">
        <f>IF(表三!A128&lt;&gt;"",表三!A128,"")</f>
        <v/>
      </c>
      <c r="B128" s="211" t="str">
        <f>IF(表三!B128&lt;&gt;"",表三!B128,"")</f>
        <v/>
      </c>
      <c r="C128" s="224" t="str">
        <f>IF(表三!C128&lt;&gt;"",表三!C128,"")</f>
        <v/>
      </c>
      <c r="D128" s="223" t="str">
        <f>IF(表三!D128&lt;&gt;"",表三!D128,"")</f>
        <v/>
      </c>
      <c r="E128" s="211" t="str">
        <f>IF(表三!E128&lt;&gt;"",表三!E128,"")</f>
        <v/>
      </c>
      <c r="F128" s="224" t="str">
        <f>IF(表三!F128&lt;&gt;"",表三!F128,"")</f>
        <v/>
      </c>
      <c r="G128" s="225" t="str">
        <f>IF(表三!H128&lt;&gt;"",表三!H128,"")</f>
        <v/>
      </c>
      <c r="H128" s="211" t="str">
        <f>IF(表三!I128&lt;&gt;"",表三!I128,"")</f>
        <v/>
      </c>
      <c r="I128" s="224" t="str">
        <f>IF(表三!J128&lt;&gt;"",表三!J128,"")</f>
        <v/>
      </c>
      <c r="J128" s="211" t="str">
        <f>IF(表三!K128&lt;&gt;"",表三!K128,"")</f>
        <v/>
      </c>
      <c r="K128" s="211" t="str">
        <f>IF(表三!P128&lt;&gt;"",表三!P128,"")</f>
        <v/>
      </c>
      <c r="L128" s="211" t="str">
        <f>IF(表三!AK128="","",表三!AK128)</f>
        <v/>
      </c>
      <c r="M128" s="226"/>
      <c r="N128" s="227"/>
      <c r="O128" s="236"/>
      <c r="P128" s="215"/>
      <c r="Q128" s="234"/>
      <c r="R128" s="14"/>
      <c r="S128" s="14"/>
      <c r="T128" s="230"/>
      <c r="U128" s="231"/>
      <c r="V128" s="235" t="str">
        <f t="shared" si="3"/>
        <v/>
      </c>
      <c r="W128" s="232"/>
      <c r="X128" s="233"/>
      <c r="Y128" s="222"/>
    </row>
    <row r="129" spans="1:25" customFormat="1" ht="16.5">
      <c r="A129" s="223" t="str">
        <f>IF(表三!A129&lt;&gt;"",表三!A129,"")</f>
        <v/>
      </c>
      <c r="B129" s="211" t="str">
        <f>IF(表三!B129&lt;&gt;"",表三!B129,"")</f>
        <v/>
      </c>
      <c r="C129" s="224" t="str">
        <f>IF(表三!C129&lt;&gt;"",表三!C129,"")</f>
        <v/>
      </c>
      <c r="D129" s="223" t="str">
        <f>IF(表三!D129&lt;&gt;"",表三!D129,"")</f>
        <v/>
      </c>
      <c r="E129" s="211" t="str">
        <f>IF(表三!E129&lt;&gt;"",表三!E129,"")</f>
        <v/>
      </c>
      <c r="F129" s="224" t="str">
        <f>IF(表三!F129&lt;&gt;"",表三!F129,"")</f>
        <v/>
      </c>
      <c r="G129" s="225" t="str">
        <f>IF(表三!H129&lt;&gt;"",表三!H129,"")</f>
        <v/>
      </c>
      <c r="H129" s="211" t="str">
        <f>IF(表三!I129&lt;&gt;"",表三!I129,"")</f>
        <v/>
      </c>
      <c r="I129" s="224" t="str">
        <f>IF(表三!J129&lt;&gt;"",表三!J129,"")</f>
        <v/>
      </c>
      <c r="J129" s="211" t="str">
        <f>IF(表三!K129&lt;&gt;"",表三!K129,"")</f>
        <v/>
      </c>
      <c r="K129" s="211" t="str">
        <f>IF(表三!P129&lt;&gt;"",表三!P129,"")</f>
        <v/>
      </c>
      <c r="L129" s="211" t="str">
        <f>IF(表三!AK129="","",表三!AK129)</f>
        <v/>
      </c>
      <c r="M129" s="226"/>
      <c r="N129" s="227"/>
      <c r="O129" s="236"/>
      <c r="P129" s="215"/>
      <c r="Q129" s="234"/>
      <c r="R129" s="14"/>
      <c r="S129" s="14"/>
      <c r="T129" s="230"/>
      <c r="U129" s="231"/>
      <c r="V129" s="235" t="str">
        <f t="shared" si="3"/>
        <v/>
      </c>
      <c r="W129" s="232"/>
      <c r="X129" s="233"/>
      <c r="Y129" s="222"/>
    </row>
    <row r="130" spans="1:25" customFormat="1" ht="16.5">
      <c r="A130" s="223" t="str">
        <f>IF(表三!A130&lt;&gt;"",表三!A130,"")</f>
        <v/>
      </c>
      <c r="B130" s="211" t="str">
        <f>IF(表三!B130&lt;&gt;"",表三!B130,"")</f>
        <v/>
      </c>
      <c r="C130" s="224" t="str">
        <f>IF(表三!C130&lt;&gt;"",表三!C130,"")</f>
        <v/>
      </c>
      <c r="D130" s="223" t="str">
        <f>IF(表三!D130&lt;&gt;"",表三!D130,"")</f>
        <v/>
      </c>
      <c r="E130" s="211" t="str">
        <f>IF(表三!E130&lt;&gt;"",表三!E130,"")</f>
        <v/>
      </c>
      <c r="F130" s="224" t="str">
        <f>IF(表三!F130&lt;&gt;"",表三!F130,"")</f>
        <v/>
      </c>
      <c r="G130" s="225" t="str">
        <f>IF(表三!H130&lt;&gt;"",表三!H130,"")</f>
        <v/>
      </c>
      <c r="H130" s="211" t="str">
        <f>IF(表三!I130&lt;&gt;"",表三!I130,"")</f>
        <v/>
      </c>
      <c r="I130" s="224" t="str">
        <f>IF(表三!J130&lt;&gt;"",表三!J130,"")</f>
        <v/>
      </c>
      <c r="J130" s="211" t="str">
        <f>IF(表三!K130&lt;&gt;"",表三!K130,"")</f>
        <v/>
      </c>
      <c r="K130" s="211" t="str">
        <f>IF(表三!P130&lt;&gt;"",表三!P130,"")</f>
        <v/>
      </c>
      <c r="L130" s="211" t="str">
        <f>IF(表三!AK130="","",表三!AK130)</f>
        <v/>
      </c>
      <c r="M130" s="226"/>
      <c r="N130" s="227"/>
      <c r="O130" s="236"/>
      <c r="P130" s="215"/>
      <c r="Q130" s="234"/>
      <c r="R130" s="14"/>
      <c r="S130" s="14"/>
      <c r="T130" s="230"/>
      <c r="U130" s="231"/>
      <c r="V130" s="235" t="str">
        <f t="shared" si="3"/>
        <v/>
      </c>
      <c r="W130" s="232"/>
      <c r="X130" s="233"/>
      <c r="Y130" s="222"/>
    </row>
    <row r="131" spans="1:25" customFormat="1" ht="16.5">
      <c r="A131" s="223" t="str">
        <f>IF(表三!A131&lt;&gt;"",表三!A131,"")</f>
        <v/>
      </c>
      <c r="B131" s="211" t="str">
        <f>IF(表三!B131&lt;&gt;"",表三!B131,"")</f>
        <v/>
      </c>
      <c r="C131" s="224" t="str">
        <f>IF(表三!C131&lt;&gt;"",表三!C131,"")</f>
        <v/>
      </c>
      <c r="D131" s="223" t="str">
        <f>IF(表三!D131&lt;&gt;"",表三!D131,"")</f>
        <v/>
      </c>
      <c r="E131" s="211" t="str">
        <f>IF(表三!E131&lt;&gt;"",表三!E131,"")</f>
        <v/>
      </c>
      <c r="F131" s="224" t="str">
        <f>IF(表三!F131&lt;&gt;"",表三!F131,"")</f>
        <v/>
      </c>
      <c r="G131" s="225" t="str">
        <f>IF(表三!H131&lt;&gt;"",表三!H131,"")</f>
        <v/>
      </c>
      <c r="H131" s="211" t="str">
        <f>IF(表三!I131&lt;&gt;"",表三!I131,"")</f>
        <v/>
      </c>
      <c r="I131" s="224" t="str">
        <f>IF(表三!J131&lt;&gt;"",表三!J131,"")</f>
        <v/>
      </c>
      <c r="J131" s="211" t="str">
        <f>IF(表三!K131&lt;&gt;"",表三!K131,"")</f>
        <v/>
      </c>
      <c r="K131" s="211" t="str">
        <f>IF(表三!P131&lt;&gt;"",表三!P131,"")</f>
        <v/>
      </c>
      <c r="L131" s="211" t="str">
        <f>IF(表三!AK131="","",表三!AK131)</f>
        <v/>
      </c>
      <c r="M131" s="226"/>
      <c r="N131" s="227"/>
      <c r="O131" s="236"/>
      <c r="P131" s="215"/>
      <c r="Q131" s="234"/>
      <c r="R131" s="14"/>
      <c r="S131" s="14"/>
      <c r="T131" s="230"/>
      <c r="U131" s="231"/>
      <c r="V131" s="235" t="str">
        <f t="shared" si="3"/>
        <v/>
      </c>
      <c r="W131" s="232"/>
      <c r="X131" s="233"/>
      <c r="Y131" s="222"/>
    </row>
    <row r="132" spans="1:25" customFormat="1" ht="16.5">
      <c r="A132" s="223" t="str">
        <f>IF(表三!A132&lt;&gt;"",表三!A132,"")</f>
        <v/>
      </c>
      <c r="B132" s="211" t="str">
        <f>IF(表三!B132&lt;&gt;"",表三!B132,"")</f>
        <v/>
      </c>
      <c r="C132" s="224" t="str">
        <f>IF(表三!C132&lt;&gt;"",表三!C132,"")</f>
        <v/>
      </c>
      <c r="D132" s="223" t="str">
        <f>IF(表三!D132&lt;&gt;"",表三!D132,"")</f>
        <v/>
      </c>
      <c r="E132" s="211" t="str">
        <f>IF(表三!E132&lt;&gt;"",表三!E132,"")</f>
        <v/>
      </c>
      <c r="F132" s="224" t="str">
        <f>IF(表三!F132&lt;&gt;"",表三!F132,"")</f>
        <v/>
      </c>
      <c r="G132" s="225" t="str">
        <f>IF(表三!H132&lt;&gt;"",表三!H132,"")</f>
        <v/>
      </c>
      <c r="H132" s="211" t="str">
        <f>IF(表三!I132&lt;&gt;"",表三!I132,"")</f>
        <v/>
      </c>
      <c r="I132" s="224" t="str">
        <f>IF(表三!J132&lt;&gt;"",表三!J132,"")</f>
        <v/>
      </c>
      <c r="J132" s="211" t="str">
        <f>IF(表三!K132&lt;&gt;"",表三!K132,"")</f>
        <v/>
      </c>
      <c r="K132" s="211" t="str">
        <f>IF(表三!P132&lt;&gt;"",表三!P132,"")</f>
        <v/>
      </c>
      <c r="L132" s="211" t="str">
        <f>IF(表三!AK132="","",表三!AK132)</f>
        <v/>
      </c>
      <c r="M132" s="226"/>
      <c r="N132" s="227"/>
      <c r="O132" s="236"/>
      <c r="P132" s="215"/>
      <c r="Q132" s="234"/>
      <c r="R132" s="14"/>
      <c r="S132" s="14"/>
      <c r="T132" s="230"/>
      <c r="U132" s="231"/>
      <c r="V132" s="235" t="str">
        <f t="shared" ref="V132:V163" si="4">IF(P132&lt;&gt;"",IF(Q132&lt;&gt;"","Kcal/"&amp;Q132,"Kcal/"&amp;P132),"")</f>
        <v/>
      </c>
      <c r="W132" s="232"/>
      <c r="X132" s="233"/>
      <c r="Y132" s="222"/>
    </row>
    <row r="133" spans="1:25" customFormat="1" ht="16.5">
      <c r="A133" s="223" t="str">
        <f>IF(表三!A133&lt;&gt;"",表三!A133,"")</f>
        <v/>
      </c>
      <c r="B133" s="211" t="str">
        <f>IF(表三!B133&lt;&gt;"",表三!B133,"")</f>
        <v/>
      </c>
      <c r="C133" s="224" t="str">
        <f>IF(表三!C133&lt;&gt;"",表三!C133,"")</f>
        <v/>
      </c>
      <c r="D133" s="223" t="str">
        <f>IF(表三!D133&lt;&gt;"",表三!D133,"")</f>
        <v/>
      </c>
      <c r="E133" s="211" t="str">
        <f>IF(表三!E133&lt;&gt;"",表三!E133,"")</f>
        <v/>
      </c>
      <c r="F133" s="224" t="str">
        <f>IF(表三!F133&lt;&gt;"",表三!F133,"")</f>
        <v/>
      </c>
      <c r="G133" s="225" t="str">
        <f>IF(表三!H133&lt;&gt;"",表三!H133,"")</f>
        <v/>
      </c>
      <c r="H133" s="211" t="str">
        <f>IF(表三!I133&lt;&gt;"",表三!I133,"")</f>
        <v/>
      </c>
      <c r="I133" s="224" t="str">
        <f>IF(表三!J133&lt;&gt;"",表三!J133,"")</f>
        <v/>
      </c>
      <c r="J133" s="211" t="str">
        <f>IF(表三!K133&lt;&gt;"",表三!K133,"")</f>
        <v/>
      </c>
      <c r="K133" s="211" t="str">
        <f>IF(表三!P133&lt;&gt;"",表三!P133,"")</f>
        <v/>
      </c>
      <c r="L133" s="211" t="str">
        <f>IF(表三!AK133="","",表三!AK133)</f>
        <v/>
      </c>
      <c r="M133" s="226"/>
      <c r="N133" s="227"/>
      <c r="O133" s="236"/>
      <c r="P133" s="215"/>
      <c r="Q133" s="234"/>
      <c r="R133" s="14"/>
      <c r="S133" s="14"/>
      <c r="T133" s="230"/>
      <c r="U133" s="231"/>
      <c r="V133" s="235" t="str">
        <f t="shared" si="4"/>
        <v/>
      </c>
      <c r="W133" s="232"/>
      <c r="X133" s="233"/>
      <c r="Y133" s="222"/>
    </row>
    <row r="134" spans="1:25" customFormat="1" ht="16.5">
      <c r="A134" s="223" t="str">
        <f>IF(表三!A134&lt;&gt;"",表三!A134,"")</f>
        <v/>
      </c>
      <c r="B134" s="211" t="str">
        <f>IF(表三!B134&lt;&gt;"",表三!B134,"")</f>
        <v/>
      </c>
      <c r="C134" s="224" t="str">
        <f>IF(表三!C134&lt;&gt;"",表三!C134,"")</f>
        <v/>
      </c>
      <c r="D134" s="223" t="str">
        <f>IF(表三!D134&lt;&gt;"",表三!D134,"")</f>
        <v/>
      </c>
      <c r="E134" s="211" t="str">
        <f>IF(表三!E134&lt;&gt;"",表三!E134,"")</f>
        <v/>
      </c>
      <c r="F134" s="224" t="str">
        <f>IF(表三!F134&lt;&gt;"",表三!F134,"")</f>
        <v/>
      </c>
      <c r="G134" s="225" t="str">
        <f>IF(表三!H134&lt;&gt;"",表三!H134,"")</f>
        <v/>
      </c>
      <c r="H134" s="211" t="str">
        <f>IF(表三!I134&lt;&gt;"",表三!I134,"")</f>
        <v/>
      </c>
      <c r="I134" s="224" t="str">
        <f>IF(表三!J134&lt;&gt;"",表三!J134,"")</f>
        <v/>
      </c>
      <c r="J134" s="211" t="str">
        <f>IF(表三!K134&lt;&gt;"",表三!K134,"")</f>
        <v/>
      </c>
      <c r="K134" s="211" t="str">
        <f>IF(表三!P134&lt;&gt;"",表三!P134,"")</f>
        <v/>
      </c>
      <c r="L134" s="211" t="str">
        <f>IF(表三!AK134="","",表三!AK134)</f>
        <v/>
      </c>
      <c r="M134" s="226"/>
      <c r="N134" s="227"/>
      <c r="O134" s="236"/>
      <c r="P134" s="215"/>
      <c r="Q134" s="234"/>
      <c r="R134" s="14"/>
      <c r="S134" s="14"/>
      <c r="T134" s="230"/>
      <c r="U134" s="231"/>
      <c r="V134" s="235" t="str">
        <f t="shared" si="4"/>
        <v/>
      </c>
      <c r="W134" s="232"/>
      <c r="X134" s="233"/>
      <c r="Y134" s="222"/>
    </row>
    <row r="135" spans="1:25" customFormat="1" ht="16.5">
      <c r="A135" s="223" t="str">
        <f>IF(表三!A135&lt;&gt;"",表三!A135,"")</f>
        <v/>
      </c>
      <c r="B135" s="211" t="str">
        <f>IF(表三!B135&lt;&gt;"",表三!B135,"")</f>
        <v/>
      </c>
      <c r="C135" s="224" t="str">
        <f>IF(表三!C135&lt;&gt;"",表三!C135,"")</f>
        <v/>
      </c>
      <c r="D135" s="223" t="str">
        <f>IF(表三!D135&lt;&gt;"",表三!D135,"")</f>
        <v/>
      </c>
      <c r="E135" s="211" t="str">
        <f>IF(表三!E135&lt;&gt;"",表三!E135,"")</f>
        <v/>
      </c>
      <c r="F135" s="224" t="str">
        <f>IF(表三!F135&lt;&gt;"",表三!F135,"")</f>
        <v/>
      </c>
      <c r="G135" s="225" t="str">
        <f>IF(表三!H135&lt;&gt;"",表三!H135,"")</f>
        <v/>
      </c>
      <c r="H135" s="211" t="str">
        <f>IF(表三!I135&lt;&gt;"",表三!I135,"")</f>
        <v/>
      </c>
      <c r="I135" s="224" t="str">
        <f>IF(表三!J135&lt;&gt;"",表三!J135,"")</f>
        <v/>
      </c>
      <c r="J135" s="211" t="str">
        <f>IF(表三!K135&lt;&gt;"",表三!K135,"")</f>
        <v/>
      </c>
      <c r="K135" s="211" t="str">
        <f>IF(表三!P135&lt;&gt;"",表三!P135,"")</f>
        <v/>
      </c>
      <c r="L135" s="211" t="str">
        <f>IF(表三!AK135="","",表三!AK135)</f>
        <v/>
      </c>
      <c r="M135" s="226"/>
      <c r="N135" s="227"/>
      <c r="O135" s="236"/>
      <c r="P135" s="215"/>
      <c r="Q135" s="234"/>
      <c r="R135" s="14"/>
      <c r="S135" s="14"/>
      <c r="T135" s="230"/>
      <c r="U135" s="231"/>
      <c r="V135" s="235" t="str">
        <f t="shared" si="4"/>
        <v/>
      </c>
      <c r="W135" s="232"/>
      <c r="X135" s="233"/>
      <c r="Y135" s="222"/>
    </row>
    <row r="136" spans="1:25" customFormat="1" ht="16.5">
      <c r="A136" s="223" t="str">
        <f>IF(表三!A136&lt;&gt;"",表三!A136,"")</f>
        <v/>
      </c>
      <c r="B136" s="211" t="str">
        <f>IF(表三!B136&lt;&gt;"",表三!B136,"")</f>
        <v/>
      </c>
      <c r="C136" s="224" t="str">
        <f>IF(表三!C136&lt;&gt;"",表三!C136,"")</f>
        <v/>
      </c>
      <c r="D136" s="223" t="str">
        <f>IF(表三!D136&lt;&gt;"",表三!D136,"")</f>
        <v/>
      </c>
      <c r="E136" s="211" t="str">
        <f>IF(表三!E136&lt;&gt;"",表三!E136,"")</f>
        <v/>
      </c>
      <c r="F136" s="224" t="str">
        <f>IF(表三!F136&lt;&gt;"",表三!F136,"")</f>
        <v/>
      </c>
      <c r="G136" s="225" t="str">
        <f>IF(表三!H136&lt;&gt;"",表三!H136,"")</f>
        <v/>
      </c>
      <c r="H136" s="211" t="str">
        <f>IF(表三!I136&lt;&gt;"",表三!I136,"")</f>
        <v/>
      </c>
      <c r="I136" s="224" t="str">
        <f>IF(表三!J136&lt;&gt;"",表三!J136,"")</f>
        <v/>
      </c>
      <c r="J136" s="211" t="str">
        <f>IF(表三!K136&lt;&gt;"",表三!K136,"")</f>
        <v/>
      </c>
      <c r="K136" s="211" t="str">
        <f>IF(表三!P136&lt;&gt;"",表三!P136,"")</f>
        <v/>
      </c>
      <c r="L136" s="211" t="str">
        <f>IF(表三!AK136="","",表三!AK136)</f>
        <v/>
      </c>
      <c r="M136" s="226"/>
      <c r="N136" s="227"/>
      <c r="O136" s="236"/>
      <c r="P136" s="215"/>
      <c r="Q136" s="234"/>
      <c r="R136" s="14"/>
      <c r="S136" s="14"/>
      <c r="T136" s="230"/>
      <c r="U136" s="231"/>
      <c r="V136" s="235" t="str">
        <f t="shared" si="4"/>
        <v/>
      </c>
      <c r="W136" s="232"/>
      <c r="X136" s="233"/>
      <c r="Y136" s="222"/>
    </row>
    <row r="137" spans="1:25" customFormat="1" ht="16.5">
      <c r="A137" s="223" t="str">
        <f>IF(表三!A137&lt;&gt;"",表三!A137,"")</f>
        <v/>
      </c>
      <c r="B137" s="211" t="str">
        <f>IF(表三!B137&lt;&gt;"",表三!B137,"")</f>
        <v/>
      </c>
      <c r="C137" s="224" t="str">
        <f>IF(表三!C137&lt;&gt;"",表三!C137,"")</f>
        <v/>
      </c>
      <c r="D137" s="223" t="str">
        <f>IF(表三!D137&lt;&gt;"",表三!D137,"")</f>
        <v/>
      </c>
      <c r="E137" s="211" t="str">
        <f>IF(表三!E137&lt;&gt;"",表三!E137,"")</f>
        <v/>
      </c>
      <c r="F137" s="224" t="str">
        <f>IF(表三!F137&lt;&gt;"",表三!F137,"")</f>
        <v/>
      </c>
      <c r="G137" s="225" t="str">
        <f>IF(表三!H137&lt;&gt;"",表三!H137,"")</f>
        <v/>
      </c>
      <c r="H137" s="211" t="str">
        <f>IF(表三!I137&lt;&gt;"",表三!I137,"")</f>
        <v/>
      </c>
      <c r="I137" s="224" t="str">
        <f>IF(表三!J137&lt;&gt;"",表三!J137,"")</f>
        <v/>
      </c>
      <c r="J137" s="211" t="str">
        <f>IF(表三!K137&lt;&gt;"",表三!K137,"")</f>
        <v/>
      </c>
      <c r="K137" s="211" t="str">
        <f>IF(表三!P137&lt;&gt;"",表三!P137,"")</f>
        <v/>
      </c>
      <c r="L137" s="211" t="str">
        <f>IF(表三!AK137="","",表三!AK137)</f>
        <v/>
      </c>
      <c r="M137" s="226"/>
      <c r="N137" s="227"/>
      <c r="O137" s="236"/>
      <c r="P137" s="215"/>
      <c r="Q137" s="234"/>
      <c r="R137" s="14"/>
      <c r="S137" s="14"/>
      <c r="T137" s="230"/>
      <c r="U137" s="231"/>
      <c r="V137" s="235" t="str">
        <f t="shared" si="4"/>
        <v/>
      </c>
      <c r="W137" s="232"/>
      <c r="X137" s="233"/>
      <c r="Y137" s="222"/>
    </row>
    <row r="138" spans="1:25" customFormat="1" ht="16.5">
      <c r="A138" s="223" t="str">
        <f>IF(表三!A138&lt;&gt;"",表三!A138,"")</f>
        <v/>
      </c>
      <c r="B138" s="211" t="str">
        <f>IF(表三!B138&lt;&gt;"",表三!B138,"")</f>
        <v/>
      </c>
      <c r="C138" s="224" t="str">
        <f>IF(表三!C138&lt;&gt;"",表三!C138,"")</f>
        <v/>
      </c>
      <c r="D138" s="223" t="str">
        <f>IF(表三!D138&lt;&gt;"",表三!D138,"")</f>
        <v/>
      </c>
      <c r="E138" s="211" t="str">
        <f>IF(表三!E138&lt;&gt;"",表三!E138,"")</f>
        <v/>
      </c>
      <c r="F138" s="224" t="str">
        <f>IF(表三!F138&lt;&gt;"",表三!F138,"")</f>
        <v/>
      </c>
      <c r="G138" s="225" t="str">
        <f>IF(表三!H138&lt;&gt;"",表三!H138,"")</f>
        <v/>
      </c>
      <c r="H138" s="211" t="str">
        <f>IF(表三!I138&lt;&gt;"",表三!I138,"")</f>
        <v/>
      </c>
      <c r="I138" s="224" t="str">
        <f>IF(表三!J138&lt;&gt;"",表三!J138,"")</f>
        <v/>
      </c>
      <c r="J138" s="211" t="str">
        <f>IF(表三!K138&lt;&gt;"",表三!K138,"")</f>
        <v/>
      </c>
      <c r="K138" s="211" t="str">
        <f>IF(表三!P138&lt;&gt;"",表三!P138,"")</f>
        <v/>
      </c>
      <c r="L138" s="211" t="str">
        <f>IF(表三!AK138="","",表三!AK138)</f>
        <v/>
      </c>
      <c r="M138" s="226"/>
      <c r="N138" s="227"/>
      <c r="O138" s="236"/>
      <c r="P138" s="215"/>
      <c r="Q138" s="234"/>
      <c r="R138" s="14"/>
      <c r="S138" s="14"/>
      <c r="T138" s="230"/>
      <c r="U138" s="231"/>
      <c r="V138" s="235" t="str">
        <f t="shared" si="4"/>
        <v/>
      </c>
      <c r="W138" s="232"/>
      <c r="X138" s="233"/>
      <c r="Y138" s="222"/>
    </row>
    <row r="139" spans="1:25" customFormat="1" ht="16.5">
      <c r="A139" s="223" t="str">
        <f>IF(表三!A139&lt;&gt;"",表三!A139,"")</f>
        <v/>
      </c>
      <c r="B139" s="211" t="str">
        <f>IF(表三!B139&lt;&gt;"",表三!B139,"")</f>
        <v/>
      </c>
      <c r="C139" s="224" t="str">
        <f>IF(表三!C139&lt;&gt;"",表三!C139,"")</f>
        <v/>
      </c>
      <c r="D139" s="223" t="str">
        <f>IF(表三!D139&lt;&gt;"",表三!D139,"")</f>
        <v/>
      </c>
      <c r="E139" s="211" t="str">
        <f>IF(表三!E139&lt;&gt;"",表三!E139,"")</f>
        <v/>
      </c>
      <c r="F139" s="224" t="str">
        <f>IF(表三!F139&lt;&gt;"",表三!F139,"")</f>
        <v/>
      </c>
      <c r="G139" s="225" t="str">
        <f>IF(表三!H139&lt;&gt;"",表三!H139,"")</f>
        <v/>
      </c>
      <c r="H139" s="211" t="str">
        <f>IF(表三!I139&lt;&gt;"",表三!I139,"")</f>
        <v/>
      </c>
      <c r="I139" s="224" t="str">
        <f>IF(表三!J139&lt;&gt;"",表三!J139,"")</f>
        <v/>
      </c>
      <c r="J139" s="211" t="str">
        <f>IF(表三!K139&lt;&gt;"",表三!K139,"")</f>
        <v/>
      </c>
      <c r="K139" s="211" t="str">
        <f>IF(表三!P139&lt;&gt;"",表三!P139,"")</f>
        <v/>
      </c>
      <c r="L139" s="211" t="str">
        <f>IF(表三!AK139="","",表三!AK139)</f>
        <v/>
      </c>
      <c r="M139" s="226"/>
      <c r="N139" s="227"/>
      <c r="O139" s="236"/>
      <c r="P139" s="215"/>
      <c r="Q139" s="234"/>
      <c r="R139" s="14"/>
      <c r="S139" s="14"/>
      <c r="T139" s="230"/>
      <c r="U139" s="231"/>
      <c r="V139" s="235" t="str">
        <f t="shared" si="4"/>
        <v/>
      </c>
      <c r="W139" s="232"/>
      <c r="X139" s="233"/>
      <c r="Y139" s="222"/>
    </row>
    <row r="140" spans="1:25" customFormat="1" ht="16.5">
      <c r="A140" s="223" t="str">
        <f>IF(表三!A140&lt;&gt;"",表三!A140,"")</f>
        <v/>
      </c>
      <c r="B140" s="211" t="str">
        <f>IF(表三!B140&lt;&gt;"",表三!B140,"")</f>
        <v/>
      </c>
      <c r="C140" s="224" t="str">
        <f>IF(表三!C140&lt;&gt;"",表三!C140,"")</f>
        <v/>
      </c>
      <c r="D140" s="223" t="str">
        <f>IF(表三!D140&lt;&gt;"",表三!D140,"")</f>
        <v/>
      </c>
      <c r="E140" s="211" t="str">
        <f>IF(表三!E140&lt;&gt;"",表三!E140,"")</f>
        <v/>
      </c>
      <c r="F140" s="224" t="str">
        <f>IF(表三!F140&lt;&gt;"",表三!F140,"")</f>
        <v/>
      </c>
      <c r="G140" s="225" t="str">
        <f>IF(表三!H140&lt;&gt;"",表三!H140,"")</f>
        <v/>
      </c>
      <c r="H140" s="211" t="str">
        <f>IF(表三!I140&lt;&gt;"",表三!I140,"")</f>
        <v/>
      </c>
      <c r="I140" s="224" t="str">
        <f>IF(表三!J140&lt;&gt;"",表三!J140,"")</f>
        <v/>
      </c>
      <c r="J140" s="211" t="str">
        <f>IF(表三!K140&lt;&gt;"",表三!K140,"")</f>
        <v/>
      </c>
      <c r="K140" s="211" t="str">
        <f>IF(表三!P140&lt;&gt;"",表三!P140,"")</f>
        <v/>
      </c>
      <c r="L140" s="211" t="str">
        <f>IF(表三!AK140="","",表三!AK140)</f>
        <v/>
      </c>
      <c r="M140" s="226"/>
      <c r="N140" s="227"/>
      <c r="O140" s="236"/>
      <c r="P140" s="215"/>
      <c r="Q140" s="234"/>
      <c r="R140" s="14"/>
      <c r="S140" s="14"/>
      <c r="T140" s="230"/>
      <c r="U140" s="231"/>
      <c r="V140" s="235" t="str">
        <f t="shared" si="4"/>
        <v/>
      </c>
      <c r="W140" s="232"/>
      <c r="X140" s="233"/>
      <c r="Y140" s="222"/>
    </row>
    <row r="141" spans="1:25" customFormat="1" ht="16.5">
      <c r="A141" s="223" t="str">
        <f>IF(表三!A141&lt;&gt;"",表三!A141,"")</f>
        <v/>
      </c>
      <c r="B141" s="211" t="str">
        <f>IF(表三!B141&lt;&gt;"",表三!B141,"")</f>
        <v/>
      </c>
      <c r="C141" s="224" t="str">
        <f>IF(表三!C141&lt;&gt;"",表三!C141,"")</f>
        <v/>
      </c>
      <c r="D141" s="223" t="str">
        <f>IF(表三!D141&lt;&gt;"",表三!D141,"")</f>
        <v/>
      </c>
      <c r="E141" s="211" t="str">
        <f>IF(表三!E141&lt;&gt;"",表三!E141,"")</f>
        <v/>
      </c>
      <c r="F141" s="224" t="str">
        <f>IF(表三!F141&lt;&gt;"",表三!F141,"")</f>
        <v/>
      </c>
      <c r="G141" s="225" t="str">
        <f>IF(表三!H141&lt;&gt;"",表三!H141,"")</f>
        <v/>
      </c>
      <c r="H141" s="211" t="str">
        <f>IF(表三!I141&lt;&gt;"",表三!I141,"")</f>
        <v/>
      </c>
      <c r="I141" s="224" t="str">
        <f>IF(表三!J141&lt;&gt;"",表三!J141,"")</f>
        <v/>
      </c>
      <c r="J141" s="211" t="str">
        <f>IF(表三!K141&lt;&gt;"",表三!K141,"")</f>
        <v/>
      </c>
      <c r="K141" s="211" t="str">
        <f>IF(表三!P141&lt;&gt;"",表三!P141,"")</f>
        <v/>
      </c>
      <c r="L141" s="211" t="str">
        <f>IF(表三!AK141="","",表三!AK141)</f>
        <v/>
      </c>
      <c r="M141" s="226"/>
      <c r="N141" s="227"/>
      <c r="O141" s="236"/>
      <c r="P141" s="215"/>
      <c r="Q141" s="234"/>
      <c r="R141" s="14"/>
      <c r="S141" s="14"/>
      <c r="T141" s="230"/>
      <c r="U141" s="231"/>
      <c r="V141" s="235" t="str">
        <f t="shared" si="4"/>
        <v/>
      </c>
      <c r="W141" s="232"/>
      <c r="X141" s="233"/>
      <c r="Y141" s="222"/>
    </row>
    <row r="142" spans="1:25" customFormat="1" ht="16.5">
      <c r="A142" s="223" t="str">
        <f>IF(表三!A142&lt;&gt;"",表三!A142,"")</f>
        <v/>
      </c>
      <c r="B142" s="211" t="str">
        <f>IF(表三!B142&lt;&gt;"",表三!B142,"")</f>
        <v/>
      </c>
      <c r="C142" s="224" t="str">
        <f>IF(表三!C142&lt;&gt;"",表三!C142,"")</f>
        <v/>
      </c>
      <c r="D142" s="223" t="str">
        <f>IF(表三!D142&lt;&gt;"",表三!D142,"")</f>
        <v/>
      </c>
      <c r="E142" s="211" t="str">
        <f>IF(表三!E142&lt;&gt;"",表三!E142,"")</f>
        <v/>
      </c>
      <c r="F142" s="224" t="str">
        <f>IF(表三!F142&lt;&gt;"",表三!F142,"")</f>
        <v/>
      </c>
      <c r="G142" s="225" t="str">
        <f>IF(表三!H142&lt;&gt;"",表三!H142,"")</f>
        <v/>
      </c>
      <c r="H142" s="211" t="str">
        <f>IF(表三!I142&lt;&gt;"",表三!I142,"")</f>
        <v/>
      </c>
      <c r="I142" s="224" t="str">
        <f>IF(表三!J142&lt;&gt;"",表三!J142,"")</f>
        <v/>
      </c>
      <c r="J142" s="211" t="str">
        <f>IF(表三!K142&lt;&gt;"",表三!K142,"")</f>
        <v/>
      </c>
      <c r="K142" s="211" t="str">
        <f>IF(表三!P142&lt;&gt;"",表三!P142,"")</f>
        <v/>
      </c>
      <c r="L142" s="211" t="str">
        <f>IF(表三!AK142="","",表三!AK142)</f>
        <v/>
      </c>
      <c r="M142" s="226"/>
      <c r="N142" s="227"/>
      <c r="O142" s="236"/>
      <c r="P142" s="215"/>
      <c r="Q142" s="234"/>
      <c r="R142" s="14"/>
      <c r="S142" s="14"/>
      <c r="T142" s="230"/>
      <c r="U142" s="231"/>
      <c r="V142" s="235" t="str">
        <f t="shared" si="4"/>
        <v/>
      </c>
      <c r="W142" s="232"/>
      <c r="X142" s="233"/>
      <c r="Y142" s="222"/>
    </row>
    <row r="143" spans="1:25" customFormat="1" ht="16.5">
      <c r="A143" s="223" t="str">
        <f>IF(表三!A143&lt;&gt;"",表三!A143,"")</f>
        <v/>
      </c>
      <c r="B143" s="211" t="str">
        <f>IF(表三!B143&lt;&gt;"",表三!B143,"")</f>
        <v/>
      </c>
      <c r="C143" s="224" t="str">
        <f>IF(表三!C143&lt;&gt;"",表三!C143,"")</f>
        <v/>
      </c>
      <c r="D143" s="223" t="str">
        <f>IF(表三!D143&lt;&gt;"",表三!D143,"")</f>
        <v/>
      </c>
      <c r="E143" s="211" t="str">
        <f>IF(表三!E143&lt;&gt;"",表三!E143,"")</f>
        <v/>
      </c>
      <c r="F143" s="224" t="str">
        <f>IF(表三!F143&lt;&gt;"",表三!F143,"")</f>
        <v/>
      </c>
      <c r="G143" s="225" t="str">
        <f>IF(表三!H143&lt;&gt;"",表三!H143,"")</f>
        <v/>
      </c>
      <c r="H143" s="211" t="str">
        <f>IF(表三!I143&lt;&gt;"",表三!I143,"")</f>
        <v/>
      </c>
      <c r="I143" s="224" t="str">
        <f>IF(表三!J143&lt;&gt;"",表三!J143,"")</f>
        <v/>
      </c>
      <c r="J143" s="211" t="str">
        <f>IF(表三!K143&lt;&gt;"",表三!K143,"")</f>
        <v/>
      </c>
      <c r="K143" s="211" t="str">
        <f>IF(表三!P143&lt;&gt;"",表三!P143,"")</f>
        <v/>
      </c>
      <c r="L143" s="211" t="str">
        <f>IF(表三!AK143="","",表三!AK143)</f>
        <v/>
      </c>
      <c r="M143" s="226"/>
      <c r="N143" s="227"/>
      <c r="O143" s="236"/>
      <c r="P143" s="215"/>
      <c r="Q143" s="234"/>
      <c r="R143" s="14"/>
      <c r="S143" s="14"/>
      <c r="T143" s="230"/>
      <c r="U143" s="231"/>
      <c r="V143" s="235" t="str">
        <f t="shared" si="4"/>
        <v/>
      </c>
      <c r="W143" s="232"/>
      <c r="X143" s="233"/>
      <c r="Y143" s="222"/>
    </row>
    <row r="144" spans="1:25" customFormat="1" ht="16.5">
      <c r="A144" s="223" t="str">
        <f>IF(表三!A144&lt;&gt;"",表三!A144,"")</f>
        <v/>
      </c>
      <c r="B144" s="211" t="str">
        <f>IF(表三!B144&lt;&gt;"",表三!B144,"")</f>
        <v/>
      </c>
      <c r="C144" s="224" t="str">
        <f>IF(表三!C144&lt;&gt;"",表三!C144,"")</f>
        <v/>
      </c>
      <c r="D144" s="223" t="str">
        <f>IF(表三!D144&lt;&gt;"",表三!D144,"")</f>
        <v/>
      </c>
      <c r="E144" s="211" t="str">
        <f>IF(表三!E144&lt;&gt;"",表三!E144,"")</f>
        <v/>
      </c>
      <c r="F144" s="224" t="str">
        <f>IF(表三!F144&lt;&gt;"",表三!F144,"")</f>
        <v/>
      </c>
      <c r="G144" s="225" t="str">
        <f>IF(表三!H144&lt;&gt;"",表三!H144,"")</f>
        <v/>
      </c>
      <c r="H144" s="211" t="str">
        <f>IF(表三!I144&lt;&gt;"",表三!I144,"")</f>
        <v/>
      </c>
      <c r="I144" s="224" t="str">
        <f>IF(表三!J144&lt;&gt;"",表三!J144,"")</f>
        <v/>
      </c>
      <c r="J144" s="211" t="str">
        <f>IF(表三!K144&lt;&gt;"",表三!K144,"")</f>
        <v/>
      </c>
      <c r="K144" s="211" t="str">
        <f>IF(表三!P144&lt;&gt;"",表三!P144,"")</f>
        <v/>
      </c>
      <c r="L144" s="211" t="str">
        <f>IF(表三!AK144="","",表三!AK144)</f>
        <v/>
      </c>
      <c r="M144" s="226"/>
      <c r="N144" s="227"/>
      <c r="O144" s="236"/>
      <c r="P144" s="215"/>
      <c r="Q144" s="234"/>
      <c r="R144" s="14"/>
      <c r="S144" s="14"/>
      <c r="T144" s="230"/>
      <c r="U144" s="231"/>
      <c r="V144" s="235" t="str">
        <f t="shared" si="4"/>
        <v/>
      </c>
      <c r="W144" s="232"/>
      <c r="X144" s="233"/>
      <c r="Y144" s="222"/>
    </row>
    <row r="145" spans="1:25" customFormat="1" ht="16.5">
      <c r="A145" s="223" t="str">
        <f>IF(表三!A145&lt;&gt;"",表三!A145,"")</f>
        <v/>
      </c>
      <c r="B145" s="211" t="str">
        <f>IF(表三!B145&lt;&gt;"",表三!B145,"")</f>
        <v/>
      </c>
      <c r="C145" s="224" t="str">
        <f>IF(表三!C145&lt;&gt;"",表三!C145,"")</f>
        <v/>
      </c>
      <c r="D145" s="223" t="str">
        <f>IF(表三!D145&lt;&gt;"",表三!D145,"")</f>
        <v/>
      </c>
      <c r="E145" s="211" t="str">
        <f>IF(表三!E145&lt;&gt;"",表三!E145,"")</f>
        <v/>
      </c>
      <c r="F145" s="224" t="str">
        <f>IF(表三!F145&lt;&gt;"",表三!F145,"")</f>
        <v/>
      </c>
      <c r="G145" s="225" t="str">
        <f>IF(表三!H145&lt;&gt;"",表三!H145,"")</f>
        <v/>
      </c>
      <c r="H145" s="211" t="str">
        <f>IF(表三!I145&lt;&gt;"",表三!I145,"")</f>
        <v/>
      </c>
      <c r="I145" s="224" t="str">
        <f>IF(表三!J145&lt;&gt;"",表三!J145,"")</f>
        <v/>
      </c>
      <c r="J145" s="211" t="str">
        <f>IF(表三!K145&lt;&gt;"",表三!K145,"")</f>
        <v/>
      </c>
      <c r="K145" s="211" t="str">
        <f>IF(表三!P145&lt;&gt;"",表三!P145,"")</f>
        <v/>
      </c>
      <c r="L145" s="211" t="str">
        <f>IF(表三!AK145="","",表三!AK145)</f>
        <v/>
      </c>
      <c r="M145" s="226"/>
      <c r="N145" s="227"/>
      <c r="O145" s="236"/>
      <c r="P145" s="215"/>
      <c r="Q145" s="234"/>
      <c r="R145" s="14"/>
      <c r="S145" s="14"/>
      <c r="T145" s="230"/>
      <c r="U145" s="231"/>
      <c r="V145" s="235" t="str">
        <f t="shared" si="4"/>
        <v/>
      </c>
      <c r="W145" s="232"/>
      <c r="X145" s="233"/>
      <c r="Y145" s="222"/>
    </row>
    <row r="146" spans="1:25" customFormat="1" ht="16.5">
      <c r="A146" s="223" t="str">
        <f>IF(表三!A146&lt;&gt;"",表三!A146,"")</f>
        <v/>
      </c>
      <c r="B146" s="211" t="str">
        <f>IF(表三!B146&lt;&gt;"",表三!B146,"")</f>
        <v/>
      </c>
      <c r="C146" s="224" t="str">
        <f>IF(表三!C146&lt;&gt;"",表三!C146,"")</f>
        <v/>
      </c>
      <c r="D146" s="223" t="str">
        <f>IF(表三!D146&lt;&gt;"",表三!D146,"")</f>
        <v/>
      </c>
      <c r="E146" s="211" t="str">
        <f>IF(表三!E146&lt;&gt;"",表三!E146,"")</f>
        <v/>
      </c>
      <c r="F146" s="224" t="str">
        <f>IF(表三!F146&lt;&gt;"",表三!F146,"")</f>
        <v/>
      </c>
      <c r="G146" s="225" t="str">
        <f>IF(表三!H146&lt;&gt;"",表三!H146,"")</f>
        <v/>
      </c>
      <c r="H146" s="211" t="str">
        <f>IF(表三!I146&lt;&gt;"",表三!I146,"")</f>
        <v/>
      </c>
      <c r="I146" s="224" t="str">
        <f>IF(表三!J146&lt;&gt;"",表三!J146,"")</f>
        <v/>
      </c>
      <c r="J146" s="211" t="str">
        <f>IF(表三!K146&lt;&gt;"",表三!K146,"")</f>
        <v/>
      </c>
      <c r="K146" s="211" t="str">
        <f>IF(表三!P146&lt;&gt;"",表三!P146,"")</f>
        <v/>
      </c>
      <c r="L146" s="211" t="str">
        <f>IF(表三!AK146="","",表三!AK146)</f>
        <v/>
      </c>
      <c r="M146" s="226"/>
      <c r="N146" s="227"/>
      <c r="O146" s="236"/>
      <c r="P146" s="215"/>
      <c r="Q146" s="234"/>
      <c r="R146" s="14"/>
      <c r="S146" s="14"/>
      <c r="T146" s="230"/>
      <c r="U146" s="231"/>
      <c r="V146" s="235" t="str">
        <f t="shared" si="4"/>
        <v/>
      </c>
      <c r="W146" s="232"/>
      <c r="X146" s="233"/>
      <c r="Y146" s="222"/>
    </row>
    <row r="147" spans="1:25" customFormat="1" ht="16.5">
      <c r="A147" s="223" t="str">
        <f>IF(表三!A147&lt;&gt;"",表三!A147,"")</f>
        <v/>
      </c>
      <c r="B147" s="211" t="str">
        <f>IF(表三!B147&lt;&gt;"",表三!B147,"")</f>
        <v/>
      </c>
      <c r="C147" s="224" t="str">
        <f>IF(表三!C147&lt;&gt;"",表三!C147,"")</f>
        <v/>
      </c>
      <c r="D147" s="223" t="str">
        <f>IF(表三!D147&lt;&gt;"",表三!D147,"")</f>
        <v/>
      </c>
      <c r="E147" s="211" t="str">
        <f>IF(表三!E147&lt;&gt;"",表三!E147,"")</f>
        <v/>
      </c>
      <c r="F147" s="224" t="str">
        <f>IF(表三!F147&lt;&gt;"",表三!F147,"")</f>
        <v/>
      </c>
      <c r="G147" s="225" t="str">
        <f>IF(表三!H147&lt;&gt;"",表三!H147,"")</f>
        <v/>
      </c>
      <c r="H147" s="211" t="str">
        <f>IF(表三!I147&lt;&gt;"",表三!I147,"")</f>
        <v/>
      </c>
      <c r="I147" s="224" t="str">
        <f>IF(表三!J147&lt;&gt;"",表三!J147,"")</f>
        <v/>
      </c>
      <c r="J147" s="211" t="str">
        <f>IF(表三!K147&lt;&gt;"",表三!K147,"")</f>
        <v/>
      </c>
      <c r="K147" s="211" t="str">
        <f>IF(表三!P147&lt;&gt;"",表三!P147,"")</f>
        <v/>
      </c>
      <c r="L147" s="211" t="str">
        <f>IF(表三!AK147="","",表三!AK147)</f>
        <v/>
      </c>
      <c r="M147" s="226"/>
      <c r="N147" s="227"/>
      <c r="O147" s="236"/>
      <c r="P147" s="215"/>
      <c r="Q147" s="234"/>
      <c r="R147" s="14"/>
      <c r="S147" s="14"/>
      <c r="T147" s="230"/>
      <c r="U147" s="231"/>
      <c r="V147" s="235" t="str">
        <f t="shared" si="4"/>
        <v/>
      </c>
      <c r="W147" s="232"/>
      <c r="X147" s="233"/>
      <c r="Y147" s="222"/>
    </row>
    <row r="148" spans="1:25" customFormat="1" ht="16.5">
      <c r="A148" s="223" t="str">
        <f>IF(表三!A148&lt;&gt;"",表三!A148,"")</f>
        <v/>
      </c>
      <c r="B148" s="211" t="str">
        <f>IF(表三!B148&lt;&gt;"",表三!B148,"")</f>
        <v/>
      </c>
      <c r="C148" s="224" t="str">
        <f>IF(表三!C148&lt;&gt;"",表三!C148,"")</f>
        <v/>
      </c>
      <c r="D148" s="223" t="str">
        <f>IF(表三!D148&lt;&gt;"",表三!D148,"")</f>
        <v/>
      </c>
      <c r="E148" s="211" t="str">
        <f>IF(表三!E148&lt;&gt;"",表三!E148,"")</f>
        <v/>
      </c>
      <c r="F148" s="224" t="str">
        <f>IF(表三!F148&lt;&gt;"",表三!F148,"")</f>
        <v/>
      </c>
      <c r="G148" s="225" t="str">
        <f>IF(表三!H148&lt;&gt;"",表三!H148,"")</f>
        <v/>
      </c>
      <c r="H148" s="211" t="str">
        <f>IF(表三!I148&lt;&gt;"",表三!I148,"")</f>
        <v/>
      </c>
      <c r="I148" s="224" t="str">
        <f>IF(表三!J148&lt;&gt;"",表三!J148,"")</f>
        <v/>
      </c>
      <c r="J148" s="211" t="str">
        <f>IF(表三!K148&lt;&gt;"",表三!K148,"")</f>
        <v/>
      </c>
      <c r="K148" s="211" t="str">
        <f>IF(表三!P148&lt;&gt;"",表三!P148,"")</f>
        <v/>
      </c>
      <c r="L148" s="211" t="str">
        <f>IF(表三!AK148="","",表三!AK148)</f>
        <v/>
      </c>
      <c r="M148" s="226"/>
      <c r="N148" s="227"/>
      <c r="O148" s="236"/>
      <c r="P148" s="215"/>
      <c r="Q148" s="234"/>
      <c r="R148" s="14"/>
      <c r="S148" s="14"/>
      <c r="T148" s="230"/>
      <c r="U148" s="231"/>
      <c r="V148" s="235" t="str">
        <f t="shared" si="4"/>
        <v/>
      </c>
      <c r="W148" s="232"/>
      <c r="X148" s="233"/>
      <c r="Y148" s="222"/>
    </row>
    <row r="149" spans="1:25" customFormat="1" ht="16.5">
      <c r="A149" s="223" t="str">
        <f>IF(表三!A149&lt;&gt;"",表三!A149,"")</f>
        <v/>
      </c>
      <c r="B149" s="211" t="str">
        <f>IF(表三!B149&lt;&gt;"",表三!B149,"")</f>
        <v/>
      </c>
      <c r="C149" s="224" t="str">
        <f>IF(表三!C149&lt;&gt;"",表三!C149,"")</f>
        <v/>
      </c>
      <c r="D149" s="223" t="str">
        <f>IF(表三!D149&lt;&gt;"",表三!D149,"")</f>
        <v/>
      </c>
      <c r="E149" s="211" t="str">
        <f>IF(表三!E149&lt;&gt;"",表三!E149,"")</f>
        <v/>
      </c>
      <c r="F149" s="224" t="str">
        <f>IF(表三!F149&lt;&gt;"",表三!F149,"")</f>
        <v/>
      </c>
      <c r="G149" s="225" t="str">
        <f>IF(表三!H149&lt;&gt;"",表三!H149,"")</f>
        <v/>
      </c>
      <c r="H149" s="211" t="str">
        <f>IF(表三!I149&lt;&gt;"",表三!I149,"")</f>
        <v/>
      </c>
      <c r="I149" s="224" t="str">
        <f>IF(表三!J149&lt;&gt;"",表三!J149,"")</f>
        <v/>
      </c>
      <c r="J149" s="211" t="str">
        <f>IF(表三!K149&lt;&gt;"",表三!K149,"")</f>
        <v/>
      </c>
      <c r="K149" s="211" t="str">
        <f>IF(表三!P149&lt;&gt;"",表三!P149,"")</f>
        <v/>
      </c>
      <c r="L149" s="211" t="str">
        <f>IF(表三!AK149="","",表三!AK149)</f>
        <v/>
      </c>
      <c r="M149" s="226"/>
      <c r="N149" s="227"/>
      <c r="O149" s="236"/>
      <c r="P149" s="215"/>
      <c r="Q149" s="234"/>
      <c r="R149" s="14"/>
      <c r="S149" s="14"/>
      <c r="T149" s="230"/>
      <c r="U149" s="231"/>
      <c r="V149" s="235" t="str">
        <f t="shared" si="4"/>
        <v/>
      </c>
      <c r="W149" s="232"/>
      <c r="X149" s="233"/>
      <c r="Y149" s="222"/>
    </row>
    <row r="150" spans="1:25" customFormat="1" ht="16.5">
      <c r="A150" s="223" t="str">
        <f>IF(表三!A150&lt;&gt;"",表三!A150,"")</f>
        <v/>
      </c>
      <c r="B150" s="211" t="str">
        <f>IF(表三!B150&lt;&gt;"",表三!B150,"")</f>
        <v/>
      </c>
      <c r="C150" s="224" t="str">
        <f>IF(表三!C150&lt;&gt;"",表三!C150,"")</f>
        <v/>
      </c>
      <c r="D150" s="223" t="str">
        <f>IF(表三!D150&lt;&gt;"",表三!D150,"")</f>
        <v/>
      </c>
      <c r="E150" s="211" t="str">
        <f>IF(表三!E150&lt;&gt;"",表三!E150,"")</f>
        <v/>
      </c>
      <c r="F150" s="224" t="str">
        <f>IF(表三!F150&lt;&gt;"",表三!F150,"")</f>
        <v/>
      </c>
      <c r="G150" s="225" t="str">
        <f>IF(表三!H150&lt;&gt;"",表三!H150,"")</f>
        <v/>
      </c>
      <c r="H150" s="211" t="str">
        <f>IF(表三!I150&lt;&gt;"",表三!I150,"")</f>
        <v/>
      </c>
      <c r="I150" s="224" t="str">
        <f>IF(表三!J150&lt;&gt;"",表三!J150,"")</f>
        <v/>
      </c>
      <c r="J150" s="211" t="str">
        <f>IF(表三!K150&lt;&gt;"",表三!K150,"")</f>
        <v/>
      </c>
      <c r="K150" s="211" t="str">
        <f>IF(表三!P150&lt;&gt;"",表三!P150,"")</f>
        <v/>
      </c>
      <c r="L150" s="211" t="str">
        <f>IF(表三!AK150="","",表三!AK150)</f>
        <v/>
      </c>
      <c r="M150" s="226"/>
      <c r="N150" s="227"/>
      <c r="O150" s="236"/>
      <c r="P150" s="215"/>
      <c r="Q150" s="234"/>
      <c r="R150" s="14"/>
      <c r="S150" s="14"/>
      <c r="T150" s="230"/>
      <c r="U150" s="231"/>
      <c r="V150" s="235" t="str">
        <f t="shared" si="4"/>
        <v/>
      </c>
      <c r="W150" s="232"/>
      <c r="X150" s="233"/>
      <c r="Y150" s="222"/>
    </row>
    <row r="151" spans="1:25" customFormat="1" ht="16.5">
      <c r="A151" s="223" t="str">
        <f>IF(表三!A151&lt;&gt;"",表三!A151,"")</f>
        <v/>
      </c>
      <c r="B151" s="211" t="str">
        <f>IF(表三!B151&lt;&gt;"",表三!B151,"")</f>
        <v/>
      </c>
      <c r="C151" s="224" t="str">
        <f>IF(表三!C151&lt;&gt;"",表三!C151,"")</f>
        <v/>
      </c>
      <c r="D151" s="223" t="str">
        <f>IF(表三!D151&lt;&gt;"",表三!D151,"")</f>
        <v/>
      </c>
      <c r="E151" s="211" t="str">
        <f>IF(表三!E151&lt;&gt;"",表三!E151,"")</f>
        <v/>
      </c>
      <c r="F151" s="224" t="str">
        <f>IF(表三!F151&lt;&gt;"",表三!F151,"")</f>
        <v/>
      </c>
      <c r="G151" s="225" t="str">
        <f>IF(表三!H151&lt;&gt;"",表三!H151,"")</f>
        <v/>
      </c>
      <c r="H151" s="211" t="str">
        <f>IF(表三!I151&lt;&gt;"",表三!I151,"")</f>
        <v/>
      </c>
      <c r="I151" s="224" t="str">
        <f>IF(表三!J151&lt;&gt;"",表三!J151,"")</f>
        <v/>
      </c>
      <c r="J151" s="211" t="str">
        <f>IF(表三!K151&lt;&gt;"",表三!K151,"")</f>
        <v/>
      </c>
      <c r="K151" s="211" t="str">
        <f>IF(表三!P151&lt;&gt;"",表三!P151,"")</f>
        <v/>
      </c>
      <c r="L151" s="211" t="str">
        <f>IF(表三!AK151="","",表三!AK151)</f>
        <v/>
      </c>
      <c r="M151" s="226"/>
      <c r="N151" s="227"/>
      <c r="O151" s="236"/>
      <c r="P151" s="215"/>
      <c r="Q151" s="234"/>
      <c r="R151" s="14"/>
      <c r="S151" s="14"/>
      <c r="T151" s="230"/>
      <c r="U151" s="231"/>
      <c r="V151" s="235" t="str">
        <f t="shared" si="4"/>
        <v/>
      </c>
      <c r="W151" s="232"/>
      <c r="X151" s="233"/>
      <c r="Y151" s="222"/>
    </row>
    <row r="152" spans="1:25" customFormat="1" ht="16.5">
      <c r="A152" s="223" t="str">
        <f>IF(表三!A152&lt;&gt;"",表三!A152,"")</f>
        <v/>
      </c>
      <c r="B152" s="211" t="str">
        <f>IF(表三!B152&lt;&gt;"",表三!B152,"")</f>
        <v/>
      </c>
      <c r="C152" s="224" t="str">
        <f>IF(表三!C152&lt;&gt;"",表三!C152,"")</f>
        <v/>
      </c>
      <c r="D152" s="223" t="str">
        <f>IF(表三!D152&lt;&gt;"",表三!D152,"")</f>
        <v/>
      </c>
      <c r="E152" s="211" t="str">
        <f>IF(表三!E152&lt;&gt;"",表三!E152,"")</f>
        <v/>
      </c>
      <c r="F152" s="224" t="str">
        <f>IF(表三!F152&lt;&gt;"",表三!F152,"")</f>
        <v/>
      </c>
      <c r="G152" s="225" t="str">
        <f>IF(表三!H152&lt;&gt;"",表三!H152,"")</f>
        <v/>
      </c>
      <c r="H152" s="211" t="str">
        <f>IF(表三!I152&lt;&gt;"",表三!I152,"")</f>
        <v/>
      </c>
      <c r="I152" s="224" t="str">
        <f>IF(表三!J152&lt;&gt;"",表三!J152,"")</f>
        <v/>
      </c>
      <c r="J152" s="211" t="str">
        <f>IF(表三!K152&lt;&gt;"",表三!K152,"")</f>
        <v/>
      </c>
      <c r="K152" s="211" t="str">
        <f>IF(表三!P152&lt;&gt;"",表三!P152,"")</f>
        <v/>
      </c>
      <c r="L152" s="211" t="str">
        <f>IF(表三!AK152="","",表三!AK152)</f>
        <v/>
      </c>
      <c r="M152" s="226"/>
      <c r="N152" s="227"/>
      <c r="O152" s="236"/>
      <c r="P152" s="215"/>
      <c r="Q152" s="234"/>
      <c r="R152" s="14"/>
      <c r="S152" s="14"/>
      <c r="T152" s="230"/>
      <c r="U152" s="231"/>
      <c r="V152" s="235" t="str">
        <f t="shared" si="4"/>
        <v/>
      </c>
      <c r="W152" s="232"/>
      <c r="X152" s="233"/>
      <c r="Y152" s="222"/>
    </row>
    <row r="153" spans="1:25" customFormat="1" ht="16.5">
      <c r="A153" s="223" t="str">
        <f>IF(表三!A153&lt;&gt;"",表三!A153,"")</f>
        <v/>
      </c>
      <c r="B153" s="211" t="str">
        <f>IF(表三!B153&lt;&gt;"",表三!B153,"")</f>
        <v/>
      </c>
      <c r="C153" s="224" t="str">
        <f>IF(表三!C153&lt;&gt;"",表三!C153,"")</f>
        <v/>
      </c>
      <c r="D153" s="223" t="str">
        <f>IF(表三!D153&lt;&gt;"",表三!D153,"")</f>
        <v/>
      </c>
      <c r="E153" s="211" t="str">
        <f>IF(表三!E153&lt;&gt;"",表三!E153,"")</f>
        <v/>
      </c>
      <c r="F153" s="224" t="str">
        <f>IF(表三!F153&lt;&gt;"",表三!F153,"")</f>
        <v/>
      </c>
      <c r="G153" s="225" t="str">
        <f>IF(表三!H153&lt;&gt;"",表三!H153,"")</f>
        <v/>
      </c>
      <c r="H153" s="211" t="str">
        <f>IF(表三!I153&lt;&gt;"",表三!I153,"")</f>
        <v/>
      </c>
      <c r="I153" s="224" t="str">
        <f>IF(表三!J153&lt;&gt;"",表三!J153,"")</f>
        <v/>
      </c>
      <c r="J153" s="211" t="str">
        <f>IF(表三!K153&lt;&gt;"",表三!K153,"")</f>
        <v/>
      </c>
      <c r="K153" s="211" t="str">
        <f>IF(表三!P153&lt;&gt;"",表三!P153,"")</f>
        <v/>
      </c>
      <c r="L153" s="211" t="str">
        <f>IF(表三!AK153="","",表三!AK153)</f>
        <v/>
      </c>
      <c r="M153" s="226"/>
      <c r="N153" s="227"/>
      <c r="O153" s="236"/>
      <c r="P153" s="215"/>
      <c r="Q153" s="234"/>
      <c r="R153" s="14"/>
      <c r="S153" s="14"/>
      <c r="T153" s="230"/>
      <c r="U153" s="231"/>
      <c r="V153" s="235" t="str">
        <f t="shared" si="4"/>
        <v/>
      </c>
      <c r="W153" s="232"/>
      <c r="X153" s="233"/>
      <c r="Y153" s="222"/>
    </row>
    <row r="154" spans="1:25" customFormat="1" ht="16.5">
      <c r="A154" s="223" t="str">
        <f>IF(表三!A154&lt;&gt;"",表三!A154,"")</f>
        <v/>
      </c>
      <c r="B154" s="211" t="str">
        <f>IF(表三!B154&lt;&gt;"",表三!B154,"")</f>
        <v/>
      </c>
      <c r="C154" s="224" t="str">
        <f>IF(表三!C154&lt;&gt;"",表三!C154,"")</f>
        <v/>
      </c>
      <c r="D154" s="223" t="str">
        <f>IF(表三!D154&lt;&gt;"",表三!D154,"")</f>
        <v/>
      </c>
      <c r="E154" s="211" t="str">
        <f>IF(表三!E154&lt;&gt;"",表三!E154,"")</f>
        <v/>
      </c>
      <c r="F154" s="224" t="str">
        <f>IF(表三!F154&lt;&gt;"",表三!F154,"")</f>
        <v/>
      </c>
      <c r="G154" s="225" t="str">
        <f>IF(表三!H154&lt;&gt;"",表三!H154,"")</f>
        <v/>
      </c>
      <c r="H154" s="211" t="str">
        <f>IF(表三!I154&lt;&gt;"",表三!I154,"")</f>
        <v/>
      </c>
      <c r="I154" s="224" t="str">
        <f>IF(表三!J154&lt;&gt;"",表三!J154,"")</f>
        <v/>
      </c>
      <c r="J154" s="211" t="str">
        <f>IF(表三!K154&lt;&gt;"",表三!K154,"")</f>
        <v/>
      </c>
      <c r="K154" s="211" t="str">
        <f>IF(表三!P154&lt;&gt;"",表三!P154,"")</f>
        <v/>
      </c>
      <c r="L154" s="211" t="str">
        <f>IF(表三!AK154="","",表三!AK154)</f>
        <v/>
      </c>
      <c r="M154" s="226"/>
      <c r="N154" s="227"/>
      <c r="O154" s="236"/>
      <c r="P154" s="215"/>
      <c r="Q154" s="234"/>
      <c r="R154" s="14"/>
      <c r="S154" s="14"/>
      <c r="T154" s="230"/>
      <c r="U154" s="231"/>
      <c r="V154" s="235" t="str">
        <f t="shared" si="4"/>
        <v/>
      </c>
      <c r="W154" s="232"/>
      <c r="X154" s="233"/>
      <c r="Y154" s="222"/>
    </row>
    <row r="155" spans="1:25" customFormat="1" ht="16.5">
      <c r="A155" s="223" t="str">
        <f>IF(表三!A155&lt;&gt;"",表三!A155,"")</f>
        <v/>
      </c>
      <c r="B155" s="211" t="str">
        <f>IF(表三!B155&lt;&gt;"",表三!B155,"")</f>
        <v/>
      </c>
      <c r="C155" s="224" t="str">
        <f>IF(表三!C155&lt;&gt;"",表三!C155,"")</f>
        <v/>
      </c>
      <c r="D155" s="223" t="str">
        <f>IF(表三!D155&lt;&gt;"",表三!D155,"")</f>
        <v/>
      </c>
      <c r="E155" s="211" t="str">
        <f>IF(表三!E155&lt;&gt;"",表三!E155,"")</f>
        <v/>
      </c>
      <c r="F155" s="224" t="str">
        <f>IF(表三!F155&lt;&gt;"",表三!F155,"")</f>
        <v/>
      </c>
      <c r="G155" s="225" t="str">
        <f>IF(表三!H155&lt;&gt;"",表三!H155,"")</f>
        <v/>
      </c>
      <c r="H155" s="211" t="str">
        <f>IF(表三!I155&lt;&gt;"",表三!I155,"")</f>
        <v/>
      </c>
      <c r="I155" s="224" t="str">
        <f>IF(表三!J155&lt;&gt;"",表三!J155,"")</f>
        <v/>
      </c>
      <c r="J155" s="211" t="str">
        <f>IF(表三!K155&lt;&gt;"",表三!K155,"")</f>
        <v/>
      </c>
      <c r="K155" s="211" t="str">
        <f>IF(表三!P155&lt;&gt;"",表三!P155,"")</f>
        <v/>
      </c>
      <c r="L155" s="211" t="str">
        <f>IF(表三!AK155="","",表三!AK155)</f>
        <v/>
      </c>
      <c r="M155" s="226"/>
      <c r="N155" s="227"/>
      <c r="O155" s="236"/>
      <c r="P155" s="215"/>
      <c r="Q155" s="234"/>
      <c r="R155" s="14"/>
      <c r="S155" s="14"/>
      <c r="T155" s="230"/>
      <c r="U155" s="231"/>
      <c r="V155" s="235" t="str">
        <f t="shared" si="4"/>
        <v/>
      </c>
      <c r="W155" s="232"/>
      <c r="X155" s="233"/>
      <c r="Y155" s="222"/>
    </row>
    <row r="156" spans="1:25" customFormat="1" ht="16.5">
      <c r="A156" s="223" t="str">
        <f>IF(表三!A156&lt;&gt;"",表三!A156,"")</f>
        <v/>
      </c>
      <c r="B156" s="211" t="str">
        <f>IF(表三!B156&lt;&gt;"",表三!B156,"")</f>
        <v/>
      </c>
      <c r="C156" s="224" t="str">
        <f>IF(表三!C156&lt;&gt;"",表三!C156,"")</f>
        <v/>
      </c>
      <c r="D156" s="223" t="str">
        <f>IF(表三!D156&lt;&gt;"",表三!D156,"")</f>
        <v/>
      </c>
      <c r="E156" s="211" t="str">
        <f>IF(表三!E156&lt;&gt;"",表三!E156,"")</f>
        <v/>
      </c>
      <c r="F156" s="224" t="str">
        <f>IF(表三!F156&lt;&gt;"",表三!F156,"")</f>
        <v/>
      </c>
      <c r="G156" s="225" t="str">
        <f>IF(表三!H156&lt;&gt;"",表三!H156,"")</f>
        <v/>
      </c>
      <c r="H156" s="211" t="str">
        <f>IF(表三!I156&lt;&gt;"",表三!I156,"")</f>
        <v/>
      </c>
      <c r="I156" s="224" t="str">
        <f>IF(表三!J156&lt;&gt;"",表三!J156,"")</f>
        <v/>
      </c>
      <c r="J156" s="211" t="str">
        <f>IF(表三!K156&lt;&gt;"",表三!K156,"")</f>
        <v/>
      </c>
      <c r="K156" s="211" t="str">
        <f>IF(表三!P156&lt;&gt;"",表三!P156,"")</f>
        <v/>
      </c>
      <c r="L156" s="211" t="str">
        <f>IF(表三!AK156="","",表三!AK156)</f>
        <v/>
      </c>
      <c r="M156" s="226"/>
      <c r="N156" s="227"/>
      <c r="O156" s="236"/>
      <c r="P156" s="215"/>
      <c r="Q156" s="234"/>
      <c r="R156" s="14"/>
      <c r="S156" s="14"/>
      <c r="T156" s="230"/>
      <c r="U156" s="231"/>
      <c r="V156" s="235" t="str">
        <f t="shared" si="4"/>
        <v/>
      </c>
      <c r="W156" s="232"/>
      <c r="X156" s="233"/>
      <c r="Y156" s="222"/>
    </row>
    <row r="157" spans="1:25" customFormat="1" ht="16.5">
      <c r="A157" s="223" t="str">
        <f>IF(表三!A157&lt;&gt;"",表三!A157,"")</f>
        <v/>
      </c>
      <c r="B157" s="211" t="str">
        <f>IF(表三!B157&lt;&gt;"",表三!B157,"")</f>
        <v/>
      </c>
      <c r="C157" s="224" t="str">
        <f>IF(表三!C157&lt;&gt;"",表三!C157,"")</f>
        <v/>
      </c>
      <c r="D157" s="223" t="str">
        <f>IF(表三!D157&lt;&gt;"",表三!D157,"")</f>
        <v/>
      </c>
      <c r="E157" s="211" t="str">
        <f>IF(表三!E157&lt;&gt;"",表三!E157,"")</f>
        <v/>
      </c>
      <c r="F157" s="224" t="str">
        <f>IF(表三!F157&lt;&gt;"",表三!F157,"")</f>
        <v/>
      </c>
      <c r="G157" s="225" t="str">
        <f>IF(表三!H157&lt;&gt;"",表三!H157,"")</f>
        <v/>
      </c>
      <c r="H157" s="211" t="str">
        <f>IF(表三!I157&lt;&gt;"",表三!I157,"")</f>
        <v/>
      </c>
      <c r="I157" s="224" t="str">
        <f>IF(表三!J157&lt;&gt;"",表三!J157,"")</f>
        <v/>
      </c>
      <c r="J157" s="211" t="str">
        <f>IF(表三!K157&lt;&gt;"",表三!K157,"")</f>
        <v/>
      </c>
      <c r="K157" s="211" t="str">
        <f>IF(表三!P157&lt;&gt;"",表三!P157,"")</f>
        <v/>
      </c>
      <c r="L157" s="211" t="str">
        <f>IF(表三!AK157="","",表三!AK157)</f>
        <v/>
      </c>
      <c r="M157" s="226"/>
      <c r="N157" s="227"/>
      <c r="O157" s="236"/>
      <c r="P157" s="215"/>
      <c r="Q157" s="234"/>
      <c r="R157" s="14"/>
      <c r="S157" s="14"/>
      <c r="T157" s="230"/>
      <c r="U157" s="231"/>
      <c r="V157" s="235" t="str">
        <f t="shared" si="4"/>
        <v/>
      </c>
      <c r="W157" s="232"/>
      <c r="X157" s="233"/>
      <c r="Y157" s="222"/>
    </row>
    <row r="158" spans="1:25" customFormat="1" ht="16.5">
      <c r="A158" s="223" t="str">
        <f>IF(表三!A158&lt;&gt;"",表三!A158,"")</f>
        <v/>
      </c>
      <c r="B158" s="211" t="str">
        <f>IF(表三!B158&lt;&gt;"",表三!B158,"")</f>
        <v/>
      </c>
      <c r="C158" s="224" t="str">
        <f>IF(表三!C158&lt;&gt;"",表三!C158,"")</f>
        <v/>
      </c>
      <c r="D158" s="223" t="str">
        <f>IF(表三!D158&lt;&gt;"",表三!D158,"")</f>
        <v/>
      </c>
      <c r="E158" s="211" t="str">
        <f>IF(表三!E158&lt;&gt;"",表三!E158,"")</f>
        <v/>
      </c>
      <c r="F158" s="224" t="str">
        <f>IF(表三!F158&lt;&gt;"",表三!F158,"")</f>
        <v/>
      </c>
      <c r="G158" s="225" t="str">
        <f>IF(表三!H158&lt;&gt;"",表三!H158,"")</f>
        <v/>
      </c>
      <c r="H158" s="211" t="str">
        <f>IF(表三!I158&lt;&gt;"",表三!I158,"")</f>
        <v/>
      </c>
      <c r="I158" s="224" t="str">
        <f>IF(表三!J158&lt;&gt;"",表三!J158,"")</f>
        <v/>
      </c>
      <c r="J158" s="211" t="str">
        <f>IF(表三!K158&lt;&gt;"",表三!K158,"")</f>
        <v/>
      </c>
      <c r="K158" s="211" t="str">
        <f>IF(表三!P158&lt;&gt;"",表三!P158,"")</f>
        <v/>
      </c>
      <c r="L158" s="211" t="str">
        <f>IF(表三!AK158="","",表三!AK158)</f>
        <v/>
      </c>
      <c r="M158" s="226"/>
      <c r="N158" s="227"/>
      <c r="O158" s="236"/>
      <c r="P158" s="215"/>
      <c r="Q158" s="234"/>
      <c r="R158" s="14"/>
      <c r="S158" s="14"/>
      <c r="T158" s="230"/>
      <c r="U158" s="231"/>
      <c r="V158" s="235" t="str">
        <f t="shared" si="4"/>
        <v/>
      </c>
      <c r="W158" s="232"/>
      <c r="X158" s="233"/>
      <c r="Y158" s="222"/>
    </row>
    <row r="159" spans="1:25" customFormat="1" ht="16.5">
      <c r="A159" s="223" t="str">
        <f>IF(表三!A159&lt;&gt;"",表三!A159,"")</f>
        <v/>
      </c>
      <c r="B159" s="211" t="str">
        <f>IF(表三!B159&lt;&gt;"",表三!B159,"")</f>
        <v/>
      </c>
      <c r="C159" s="224" t="str">
        <f>IF(表三!C159&lt;&gt;"",表三!C159,"")</f>
        <v/>
      </c>
      <c r="D159" s="223" t="str">
        <f>IF(表三!D159&lt;&gt;"",表三!D159,"")</f>
        <v/>
      </c>
      <c r="E159" s="211" t="str">
        <f>IF(表三!E159&lt;&gt;"",表三!E159,"")</f>
        <v/>
      </c>
      <c r="F159" s="224" t="str">
        <f>IF(表三!F159&lt;&gt;"",表三!F159,"")</f>
        <v/>
      </c>
      <c r="G159" s="225" t="str">
        <f>IF(表三!H159&lt;&gt;"",表三!H159,"")</f>
        <v/>
      </c>
      <c r="H159" s="211" t="str">
        <f>IF(表三!I159&lt;&gt;"",表三!I159,"")</f>
        <v/>
      </c>
      <c r="I159" s="224" t="str">
        <f>IF(表三!J159&lt;&gt;"",表三!J159,"")</f>
        <v/>
      </c>
      <c r="J159" s="211" t="str">
        <f>IF(表三!K159&lt;&gt;"",表三!K159,"")</f>
        <v/>
      </c>
      <c r="K159" s="211" t="str">
        <f>IF(表三!P159&lt;&gt;"",表三!P159,"")</f>
        <v/>
      </c>
      <c r="L159" s="211" t="str">
        <f>IF(表三!AK159="","",表三!AK159)</f>
        <v/>
      </c>
      <c r="M159" s="226"/>
      <c r="N159" s="227"/>
      <c r="O159" s="236"/>
      <c r="P159" s="215"/>
      <c r="Q159" s="234"/>
      <c r="R159" s="14"/>
      <c r="S159" s="14"/>
      <c r="T159" s="230"/>
      <c r="U159" s="231"/>
      <c r="V159" s="235" t="str">
        <f t="shared" si="4"/>
        <v/>
      </c>
      <c r="W159" s="232"/>
      <c r="X159" s="233"/>
      <c r="Y159" s="222"/>
    </row>
    <row r="160" spans="1:25" customFormat="1" ht="16.5">
      <c r="A160" s="223" t="str">
        <f>IF(表三!A160&lt;&gt;"",表三!A160,"")</f>
        <v/>
      </c>
      <c r="B160" s="211" t="str">
        <f>IF(表三!B160&lt;&gt;"",表三!B160,"")</f>
        <v/>
      </c>
      <c r="C160" s="224" t="str">
        <f>IF(表三!C160&lt;&gt;"",表三!C160,"")</f>
        <v/>
      </c>
      <c r="D160" s="223" t="str">
        <f>IF(表三!D160&lt;&gt;"",表三!D160,"")</f>
        <v/>
      </c>
      <c r="E160" s="211" t="str">
        <f>IF(表三!E160&lt;&gt;"",表三!E160,"")</f>
        <v/>
      </c>
      <c r="F160" s="224" t="str">
        <f>IF(表三!F160&lt;&gt;"",表三!F160,"")</f>
        <v/>
      </c>
      <c r="G160" s="225" t="str">
        <f>IF(表三!H160&lt;&gt;"",表三!H160,"")</f>
        <v/>
      </c>
      <c r="H160" s="211" t="str">
        <f>IF(表三!I160&lt;&gt;"",表三!I160,"")</f>
        <v/>
      </c>
      <c r="I160" s="224" t="str">
        <f>IF(表三!J160&lt;&gt;"",表三!J160,"")</f>
        <v/>
      </c>
      <c r="J160" s="211" t="str">
        <f>IF(表三!K160&lt;&gt;"",表三!K160,"")</f>
        <v/>
      </c>
      <c r="K160" s="211" t="str">
        <f>IF(表三!P160&lt;&gt;"",表三!P160,"")</f>
        <v/>
      </c>
      <c r="L160" s="211" t="str">
        <f>IF(表三!AK160="","",表三!AK160)</f>
        <v/>
      </c>
      <c r="M160" s="226"/>
      <c r="N160" s="227"/>
      <c r="O160" s="236"/>
      <c r="P160" s="215"/>
      <c r="Q160" s="234"/>
      <c r="R160" s="14"/>
      <c r="S160" s="14"/>
      <c r="T160" s="230"/>
      <c r="U160" s="231"/>
      <c r="V160" s="235" t="str">
        <f t="shared" si="4"/>
        <v/>
      </c>
      <c r="W160" s="232"/>
      <c r="X160" s="233"/>
      <c r="Y160" s="222"/>
    </row>
    <row r="161" spans="1:25" customFormat="1" ht="16.5">
      <c r="A161" s="223" t="str">
        <f>IF(表三!A161&lt;&gt;"",表三!A161,"")</f>
        <v/>
      </c>
      <c r="B161" s="211" t="str">
        <f>IF(表三!B161&lt;&gt;"",表三!B161,"")</f>
        <v/>
      </c>
      <c r="C161" s="224" t="str">
        <f>IF(表三!C161&lt;&gt;"",表三!C161,"")</f>
        <v/>
      </c>
      <c r="D161" s="223" t="str">
        <f>IF(表三!D161&lt;&gt;"",表三!D161,"")</f>
        <v/>
      </c>
      <c r="E161" s="211" t="str">
        <f>IF(表三!E161&lt;&gt;"",表三!E161,"")</f>
        <v/>
      </c>
      <c r="F161" s="224" t="str">
        <f>IF(表三!F161&lt;&gt;"",表三!F161,"")</f>
        <v/>
      </c>
      <c r="G161" s="225" t="str">
        <f>IF(表三!H161&lt;&gt;"",表三!H161,"")</f>
        <v/>
      </c>
      <c r="H161" s="211" t="str">
        <f>IF(表三!I161&lt;&gt;"",表三!I161,"")</f>
        <v/>
      </c>
      <c r="I161" s="224" t="str">
        <f>IF(表三!J161&lt;&gt;"",表三!J161,"")</f>
        <v/>
      </c>
      <c r="J161" s="211" t="str">
        <f>IF(表三!K161&lt;&gt;"",表三!K161,"")</f>
        <v/>
      </c>
      <c r="K161" s="211" t="str">
        <f>IF(表三!P161&lt;&gt;"",表三!P161,"")</f>
        <v/>
      </c>
      <c r="L161" s="211" t="str">
        <f>IF(表三!AK161="","",表三!AK161)</f>
        <v/>
      </c>
      <c r="M161" s="226"/>
      <c r="N161" s="227"/>
      <c r="O161" s="236"/>
      <c r="P161" s="215"/>
      <c r="Q161" s="234"/>
      <c r="R161" s="14"/>
      <c r="S161" s="14"/>
      <c r="T161" s="230"/>
      <c r="U161" s="231"/>
      <c r="V161" s="235" t="str">
        <f t="shared" si="4"/>
        <v/>
      </c>
      <c r="W161" s="232"/>
      <c r="X161" s="233"/>
      <c r="Y161" s="222"/>
    </row>
    <row r="162" spans="1:25" customFormat="1" ht="16.5">
      <c r="A162" s="223" t="str">
        <f>IF(表三!A162&lt;&gt;"",表三!A162,"")</f>
        <v/>
      </c>
      <c r="B162" s="211" t="str">
        <f>IF(表三!B162&lt;&gt;"",表三!B162,"")</f>
        <v/>
      </c>
      <c r="C162" s="224" t="str">
        <f>IF(表三!C162&lt;&gt;"",表三!C162,"")</f>
        <v/>
      </c>
      <c r="D162" s="223" t="str">
        <f>IF(表三!D162&lt;&gt;"",表三!D162,"")</f>
        <v/>
      </c>
      <c r="E162" s="211" t="str">
        <f>IF(表三!E162&lt;&gt;"",表三!E162,"")</f>
        <v/>
      </c>
      <c r="F162" s="224" t="str">
        <f>IF(表三!F162&lt;&gt;"",表三!F162,"")</f>
        <v/>
      </c>
      <c r="G162" s="225" t="str">
        <f>IF(表三!H162&lt;&gt;"",表三!H162,"")</f>
        <v/>
      </c>
      <c r="H162" s="211" t="str">
        <f>IF(表三!I162&lt;&gt;"",表三!I162,"")</f>
        <v/>
      </c>
      <c r="I162" s="224" t="str">
        <f>IF(表三!J162&lt;&gt;"",表三!J162,"")</f>
        <v/>
      </c>
      <c r="J162" s="211" t="str">
        <f>IF(表三!K162&lt;&gt;"",表三!K162,"")</f>
        <v/>
      </c>
      <c r="K162" s="211" t="str">
        <f>IF(表三!P162&lt;&gt;"",表三!P162,"")</f>
        <v/>
      </c>
      <c r="L162" s="211" t="str">
        <f>IF(表三!AK162="","",表三!AK162)</f>
        <v/>
      </c>
      <c r="M162" s="226"/>
      <c r="N162" s="227"/>
      <c r="O162" s="236"/>
      <c r="P162" s="215"/>
      <c r="Q162" s="234"/>
      <c r="R162" s="14"/>
      <c r="S162" s="14"/>
      <c r="T162" s="230"/>
      <c r="U162" s="231"/>
      <c r="V162" s="235" t="str">
        <f t="shared" si="4"/>
        <v/>
      </c>
      <c r="W162" s="232"/>
      <c r="X162" s="233"/>
      <c r="Y162" s="222"/>
    </row>
    <row r="163" spans="1:25" customFormat="1" ht="16.5">
      <c r="A163" s="223" t="str">
        <f>IF(表三!A163&lt;&gt;"",表三!A163,"")</f>
        <v/>
      </c>
      <c r="B163" s="211" t="str">
        <f>IF(表三!B163&lt;&gt;"",表三!B163,"")</f>
        <v/>
      </c>
      <c r="C163" s="224" t="str">
        <f>IF(表三!C163&lt;&gt;"",表三!C163,"")</f>
        <v/>
      </c>
      <c r="D163" s="223" t="str">
        <f>IF(表三!D163&lt;&gt;"",表三!D163,"")</f>
        <v/>
      </c>
      <c r="E163" s="211" t="str">
        <f>IF(表三!E163&lt;&gt;"",表三!E163,"")</f>
        <v/>
      </c>
      <c r="F163" s="224" t="str">
        <f>IF(表三!F163&lt;&gt;"",表三!F163,"")</f>
        <v/>
      </c>
      <c r="G163" s="225" t="str">
        <f>IF(表三!H163&lt;&gt;"",表三!H163,"")</f>
        <v/>
      </c>
      <c r="H163" s="211" t="str">
        <f>IF(表三!I163&lt;&gt;"",表三!I163,"")</f>
        <v/>
      </c>
      <c r="I163" s="224" t="str">
        <f>IF(表三!J163&lt;&gt;"",表三!J163,"")</f>
        <v/>
      </c>
      <c r="J163" s="211" t="str">
        <f>IF(表三!K163&lt;&gt;"",表三!K163,"")</f>
        <v/>
      </c>
      <c r="K163" s="211" t="str">
        <f>IF(表三!P163&lt;&gt;"",表三!P163,"")</f>
        <v/>
      </c>
      <c r="L163" s="211" t="str">
        <f>IF(表三!AK163="","",表三!AK163)</f>
        <v/>
      </c>
      <c r="M163" s="226"/>
      <c r="N163" s="227"/>
      <c r="O163" s="236"/>
      <c r="P163" s="215"/>
      <c r="Q163" s="234"/>
      <c r="R163" s="14"/>
      <c r="S163" s="14"/>
      <c r="T163" s="230"/>
      <c r="U163" s="231"/>
      <c r="V163" s="235" t="str">
        <f t="shared" si="4"/>
        <v/>
      </c>
      <c r="W163" s="232"/>
      <c r="X163" s="233"/>
      <c r="Y163" s="222"/>
    </row>
    <row r="164" spans="1:25" customFormat="1" ht="16.5">
      <c r="A164" s="223" t="str">
        <f>IF(表三!A164&lt;&gt;"",表三!A164,"")</f>
        <v/>
      </c>
      <c r="B164" s="211" t="str">
        <f>IF(表三!B164&lt;&gt;"",表三!B164,"")</f>
        <v/>
      </c>
      <c r="C164" s="224" t="str">
        <f>IF(表三!C164&lt;&gt;"",表三!C164,"")</f>
        <v/>
      </c>
      <c r="D164" s="223" t="str">
        <f>IF(表三!D164&lt;&gt;"",表三!D164,"")</f>
        <v/>
      </c>
      <c r="E164" s="211" t="str">
        <f>IF(表三!E164&lt;&gt;"",表三!E164,"")</f>
        <v/>
      </c>
      <c r="F164" s="224" t="str">
        <f>IF(表三!F164&lt;&gt;"",表三!F164,"")</f>
        <v/>
      </c>
      <c r="G164" s="225" t="str">
        <f>IF(表三!H164&lt;&gt;"",表三!H164,"")</f>
        <v/>
      </c>
      <c r="H164" s="211" t="str">
        <f>IF(表三!I164&lt;&gt;"",表三!I164,"")</f>
        <v/>
      </c>
      <c r="I164" s="224" t="str">
        <f>IF(表三!J164&lt;&gt;"",表三!J164,"")</f>
        <v/>
      </c>
      <c r="J164" s="211" t="str">
        <f>IF(表三!K164&lt;&gt;"",表三!K164,"")</f>
        <v/>
      </c>
      <c r="K164" s="211" t="str">
        <f>IF(表三!P164&lt;&gt;"",表三!P164,"")</f>
        <v/>
      </c>
      <c r="L164" s="211" t="str">
        <f>IF(表三!AK164="","",表三!AK164)</f>
        <v/>
      </c>
      <c r="M164" s="226"/>
      <c r="N164" s="227"/>
      <c r="O164" s="236"/>
      <c r="P164" s="215"/>
      <c r="Q164" s="234"/>
      <c r="R164" s="14"/>
      <c r="S164" s="14"/>
      <c r="T164" s="230"/>
      <c r="U164" s="231"/>
      <c r="V164" s="235" t="str">
        <f t="shared" ref="V164:V195" si="5">IF(P164&lt;&gt;"",IF(Q164&lt;&gt;"","Kcal/"&amp;Q164,"Kcal/"&amp;P164),"")</f>
        <v/>
      </c>
      <c r="W164" s="232"/>
      <c r="X164" s="233"/>
      <c r="Y164" s="222"/>
    </row>
    <row r="165" spans="1:25" customFormat="1" ht="16.5">
      <c r="A165" s="223" t="str">
        <f>IF(表三!A165&lt;&gt;"",表三!A165,"")</f>
        <v/>
      </c>
      <c r="B165" s="211" t="str">
        <f>IF(表三!B165&lt;&gt;"",表三!B165,"")</f>
        <v/>
      </c>
      <c r="C165" s="224" t="str">
        <f>IF(表三!C165&lt;&gt;"",表三!C165,"")</f>
        <v/>
      </c>
      <c r="D165" s="223" t="str">
        <f>IF(表三!D165&lt;&gt;"",表三!D165,"")</f>
        <v/>
      </c>
      <c r="E165" s="211" t="str">
        <f>IF(表三!E165&lt;&gt;"",表三!E165,"")</f>
        <v/>
      </c>
      <c r="F165" s="224" t="str">
        <f>IF(表三!F165&lt;&gt;"",表三!F165,"")</f>
        <v/>
      </c>
      <c r="G165" s="225" t="str">
        <f>IF(表三!H165&lt;&gt;"",表三!H165,"")</f>
        <v/>
      </c>
      <c r="H165" s="211" t="str">
        <f>IF(表三!I165&lt;&gt;"",表三!I165,"")</f>
        <v/>
      </c>
      <c r="I165" s="224" t="str">
        <f>IF(表三!J165&lt;&gt;"",表三!J165,"")</f>
        <v/>
      </c>
      <c r="J165" s="211" t="str">
        <f>IF(表三!K165&lt;&gt;"",表三!K165,"")</f>
        <v/>
      </c>
      <c r="K165" s="211" t="str">
        <f>IF(表三!P165&lt;&gt;"",表三!P165,"")</f>
        <v/>
      </c>
      <c r="L165" s="211" t="str">
        <f>IF(表三!AK165="","",表三!AK165)</f>
        <v/>
      </c>
      <c r="M165" s="226"/>
      <c r="N165" s="227"/>
      <c r="O165" s="236"/>
      <c r="P165" s="215"/>
      <c r="Q165" s="234"/>
      <c r="R165" s="14"/>
      <c r="S165" s="14"/>
      <c r="T165" s="230"/>
      <c r="U165" s="231"/>
      <c r="V165" s="235" t="str">
        <f t="shared" si="5"/>
        <v/>
      </c>
      <c r="W165" s="232"/>
      <c r="X165" s="233"/>
      <c r="Y165" s="222"/>
    </row>
    <row r="166" spans="1:25" customFormat="1" ht="16.5">
      <c r="A166" s="223" t="str">
        <f>IF(表三!A166&lt;&gt;"",表三!A166,"")</f>
        <v/>
      </c>
      <c r="B166" s="211" t="str">
        <f>IF(表三!B166&lt;&gt;"",表三!B166,"")</f>
        <v/>
      </c>
      <c r="C166" s="224" t="str">
        <f>IF(表三!C166&lt;&gt;"",表三!C166,"")</f>
        <v/>
      </c>
      <c r="D166" s="223" t="str">
        <f>IF(表三!D166&lt;&gt;"",表三!D166,"")</f>
        <v/>
      </c>
      <c r="E166" s="211" t="str">
        <f>IF(表三!E166&lt;&gt;"",表三!E166,"")</f>
        <v/>
      </c>
      <c r="F166" s="224" t="str">
        <f>IF(表三!F166&lt;&gt;"",表三!F166,"")</f>
        <v/>
      </c>
      <c r="G166" s="225" t="str">
        <f>IF(表三!H166&lt;&gt;"",表三!H166,"")</f>
        <v/>
      </c>
      <c r="H166" s="211" t="str">
        <f>IF(表三!I166&lt;&gt;"",表三!I166,"")</f>
        <v/>
      </c>
      <c r="I166" s="224" t="str">
        <f>IF(表三!J166&lt;&gt;"",表三!J166,"")</f>
        <v/>
      </c>
      <c r="J166" s="211" t="str">
        <f>IF(表三!K166&lt;&gt;"",表三!K166,"")</f>
        <v/>
      </c>
      <c r="K166" s="211" t="str">
        <f>IF(表三!P166&lt;&gt;"",表三!P166,"")</f>
        <v/>
      </c>
      <c r="L166" s="211" t="str">
        <f>IF(表三!AK166="","",表三!AK166)</f>
        <v/>
      </c>
      <c r="M166" s="226"/>
      <c r="N166" s="227"/>
      <c r="O166" s="236"/>
      <c r="P166" s="215"/>
      <c r="Q166" s="234"/>
      <c r="R166" s="14"/>
      <c r="S166" s="14"/>
      <c r="T166" s="230"/>
      <c r="U166" s="231"/>
      <c r="V166" s="235" t="str">
        <f t="shared" si="5"/>
        <v/>
      </c>
      <c r="W166" s="232"/>
      <c r="X166" s="233"/>
      <c r="Y166" s="222"/>
    </row>
    <row r="167" spans="1:25" customFormat="1" ht="16.5">
      <c r="A167" s="223" t="str">
        <f>IF(表三!A167&lt;&gt;"",表三!A167,"")</f>
        <v/>
      </c>
      <c r="B167" s="211" t="str">
        <f>IF(表三!B167&lt;&gt;"",表三!B167,"")</f>
        <v/>
      </c>
      <c r="C167" s="224" t="str">
        <f>IF(表三!C167&lt;&gt;"",表三!C167,"")</f>
        <v/>
      </c>
      <c r="D167" s="223" t="str">
        <f>IF(表三!D167&lt;&gt;"",表三!D167,"")</f>
        <v/>
      </c>
      <c r="E167" s="211" t="str">
        <f>IF(表三!E167&lt;&gt;"",表三!E167,"")</f>
        <v/>
      </c>
      <c r="F167" s="224" t="str">
        <f>IF(表三!F167&lt;&gt;"",表三!F167,"")</f>
        <v/>
      </c>
      <c r="G167" s="225" t="str">
        <f>IF(表三!H167&lt;&gt;"",表三!H167,"")</f>
        <v/>
      </c>
      <c r="H167" s="211" t="str">
        <f>IF(表三!I167&lt;&gt;"",表三!I167,"")</f>
        <v/>
      </c>
      <c r="I167" s="224" t="str">
        <f>IF(表三!J167&lt;&gt;"",表三!J167,"")</f>
        <v/>
      </c>
      <c r="J167" s="211" t="str">
        <f>IF(表三!K167&lt;&gt;"",表三!K167,"")</f>
        <v/>
      </c>
      <c r="K167" s="211" t="str">
        <f>IF(表三!P167&lt;&gt;"",表三!P167,"")</f>
        <v/>
      </c>
      <c r="L167" s="211" t="str">
        <f>IF(表三!AK167="","",表三!AK167)</f>
        <v/>
      </c>
      <c r="M167" s="226"/>
      <c r="N167" s="227"/>
      <c r="O167" s="236"/>
      <c r="P167" s="215"/>
      <c r="Q167" s="234"/>
      <c r="R167" s="14"/>
      <c r="S167" s="14"/>
      <c r="T167" s="230"/>
      <c r="U167" s="231"/>
      <c r="V167" s="235" t="str">
        <f t="shared" si="5"/>
        <v/>
      </c>
      <c r="W167" s="232"/>
      <c r="X167" s="233"/>
      <c r="Y167" s="222"/>
    </row>
    <row r="168" spans="1:25" customFormat="1" ht="16.5">
      <c r="A168" s="223" t="str">
        <f>IF(表三!A168&lt;&gt;"",表三!A168,"")</f>
        <v/>
      </c>
      <c r="B168" s="211" t="str">
        <f>IF(表三!B168&lt;&gt;"",表三!B168,"")</f>
        <v/>
      </c>
      <c r="C168" s="224" t="str">
        <f>IF(表三!C168&lt;&gt;"",表三!C168,"")</f>
        <v/>
      </c>
      <c r="D168" s="223" t="str">
        <f>IF(表三!D168&lt;&gt;"",表三!D168,"")</f>
        <v/>
      </c>
      <c r="E168" s="211" t="str">
        <f>IF(表三!E168&lt;&gt;"",表三!E168,"")</f>
        <v/>
      </c>
      <c r="F168" s="224" t="str">
        <f>IF(表三!F168&lt;&gt;"",表三!F168,"")</f>
        <v/>
      </c>
      <c r="G168" s="225" t="str">
        <f>IF(表三!H168&lt;&gt;"",表三!H168,"")</f>
        <v/>
      </c>
      <c r="H168" s="211" t="str">
        <f>IF(表三!I168&lt;&gt;"",表三!I168,"")</f>
        <v/>
      </c>
      <c r="I168" s="224" t="str">
        <f>IF(表三!J168&lt;&gt;"",表三!J168,"")</f>
        <v/>
      </c>
      <c r="J168" s="211" t="str">
        <f>IF(表三!K168&lt;&gt;"",表三!K168,"")</f>
        <v/>
      </c>
      <c r="K168" s="211" t="str">
        <f>IF(表三!P168&lt;&gt;"",表三!P168,"")</f>
        <v/>
      </c>
      <c r="L168" s="211" t="str">
        <f>IF(表三!AK168="","",表三!AK168)</f>
        <v/>
      </c>
      <c r="M168" s="226"/>
      <c r="N168" s="227"/>
      <c r="O168" s="236"/>
      <c r="P168" s="215"/>
      <c r="Q168" s="234"/>
      <c r="R168" s="14"/>
      <c r="S168" s="14"/>
      <c r="T168" s="230"/>
      <c r="U168" s="231"/>
      <c r="V168" s="235" t="str">
        <f t="shared" si="5"/>
        <v/>
      </c>
      <c r="W168" s="232"/>
      <c r="X168" s="233"/>
      <c r="Y168" s="222"/>
    </row>
    <row r="169" spans="1:25" customFormat="1" ht="16.5">
      <c r="A169" s="223" t="str">
        <f>IF(表三!A169&lt;&gt;"",表三!A169,"")</f>
        <v/>
      </c>
      <c r="B169" s="211" t="str">
        <f>IF(表三!B169&lt;&gt;"",表三!B169,"")</f>
        <v/>
      </c>
      <c r="C169" s="224" t="str">
        <f>IF(表三!C169&lt;&gt;"",表三!C169,"")</f>
        <v/>
      </c>
      <c r="D169" s="223" t="str">
        <f>IF(表三!D169&lt;&gt;"",表三!D169,"")</f>
        <v/>
      </c>
      <c r="E169" s="211" t="str">
        <f>IF(表三!E169&lt;&gt;"",表三!E169,"")</f>
        <v/>
      </c>
      <c r="F169" s="224" t="str">
        <f>IF(表三!F169&lt;&gt;"",表三!F169,"")</f>
        <v/>
      </c>
      <c r="G169" s="225" t="str">
        <f>IF(表三!H169&lt;&gt;"",表三!H169,"")</f>
        <v/>
      </c>
      <c r="H169" s="211" t="str">
        <f>IF(表三!I169&lt;&gt;"",表三!I169,"")</f>
        <v/>
      </c>
      <c r="I169" s="224" t="str">
        <f>IF(表三!J169&lt;&gt;"",表三!J169,"")</f>
        <v/>
      </c>
      <c r="J169" s="211" t="str">
        <f>IF(表三!K169&lt;&gt;"",表三!K169,"")</f>
        <v/>
      </c>
      <c r="K169" s="211" t="str">
        <f>IF(表三!P169&lt;&gt;"",表三!P169,"")</f>
        <v/>
      </c>
      <c r="L169" s="211" t="str">
        <f>IF(表三!AK169="","",表三!AK169)</f>
        <v/>
      </c>
      <c r="M169" s="226"/>
      <c r="N169" s="227"/>
      <c r="O169" s="236"/>
      <c r="P169" s="215"/>
      <c r="Q169" s="234"/>
      <c r="R169" s="14"/>
      <c r="S169" s="14"/>
      <c r="T169" s="230"/>
      <c r="U169" s="231"/>
      <c r="V169" s="235" t="str">
        <f t="shared" si="5"/>
        <v/>
      </c>
      <c r="W169" s="232"/>
      <c r="X169" s="233"/>
      <c r="Y169" s="222"/>
    </row>
    <row r="170" spans="1:25" customFormat="1" ht="16.5">
      <c r="A170" s="223" t="str">
        <f>IF(表三!A170&lt;&gt;"",表三!A170,"")</f>
        <v/>
      </c>
      <c r="B170" s="211" t="str">
        <f>IF(表三!B170&lt;&gt;"",表三!B170,"")</f>
        <v/>
      </c>
      <c r="C170" s="224" t="str">
        <f>IF(表三!C170&lt;&gt;"",表三!C170,"")</f>
        <v/>
      </c>
      <c r="D170" s="223" t="str">
        <f>IF(表三!D170&lt;&gt;"",表三!D170,"")</f>
        <v/>
      </c>
      <c r="E170" s="211" t="str">
        <f>IF(表三!E170&lt;&gt;"",表三!E170,"")</f>
        <v/>
      </c>
      <c r="F170" s="224" t="str">
        <f>IF(表三!F170&lt;&gt;"",表三!F170,"")</f>
        <v/>
      </c>
      <c r="G170" s="225" t="str">
        <f>IF(表三!H170&lt;&gt;"",表三!H170,"")</f>
        <v/>
      </c>
      <c r="H170" s="211" t="str">
        <f>IF(表三!I170&lt;&gt;"",表三!I170,"")</f>
        <v/>
      </c>
      <c r="I170" s="224" t="str">
        <f>IF(表三!J170&lt;&gt;"",表三!J170,"")</f>
        <v/>
      </c>
      <c r="J170" s="211" t="str">
        <f>IF(表三!K170&lt;&gt;"",表三!K170,"")</f>
        <v/>
      </c>
      <c r="K170" s="211" t="str">
        <f>IF(表三!P170&lt;&gt;"",表三!P170,"")</f>
        <v/>
      </c>
      <c r="L170" s="211" t="str">
        <f>IF(表三!AK170="","",表三!AK170)</f>
        <v/>
      </c>
      <c r="M170" s="226"/>
      <c r="N170" s="227"/>
      <c r="O170" s="236"/>
      <c r="P170" s="215"/>
      <c r="Q170" s="234"/>
      <c r="R170" s="14"/>
      <c r="S170" s="14"/>
      <c r="T170" s="230"/>
      <c r="U170" s="231"/>
      <c r="V170" s="235" t="str">
        <f t="shared" si="5"/>
        <v/>
      </c>
      <c r="W170" s="232"/>
      <c r="X170" s="233"/>
      <c r="Y170" s="222"/>
    </row>
    <row r="171" spans="1:25" customFormat="1" ht="16.5">
      <c r="A171" s="223" t="str">
        <f>IF(表三!A171&lt;&gt;"",表三!A171,"")</f>
        <v/>
      </c>
      <c r="B171" s="211" t="str">
        <f>IF(表三!B171&lt;&gt;"",表三!B171,"")</f>
        <v/>
      </c>
      <c r="C171" s="224" t="str">
        <f>IF(表三!C171&lt;&gt;"",表三!C171,"")</f>
        <v/>
      </c>
      <c r="D171" s="223" t="str">
        <f>IF(表三!D171&lt;&gt;"",表三!D171,"")</f>
        <v/>
      </c>
      <c r="E171" s="211" t="str">
        <f>IF(表三!E171&lt;&gt;"",表三!E171,"")</f>
        <v/>
      </c>
      <c r="F171" s="224" t="str">
        <f>IF(表三!F171&lt;&gt;"",表三!F171,"")</f>
        <v/>
      </c>
      <c r="G171" s="225" t="str">
        <f>IF(表三!H171&lt;&gt;"",表三!H171,"")</f>
        <v/>
      </c>
      <c r="H171" s="211" t="str">
        <f>IF(表三!I171&lt;&gt;"",表三!I171,"")</f>
        <v/>
      </c>
      <c r="I171" s="224" t="str">
        <f>IF(表三!J171&lt;&gt;"",表三!J171,"")</f>
        <v/>
      </c>
      <c r="J171" s="211" t="str">
        <f>IF(表三!K171&lt;&gt;"",表三!K171,"")</f>
        <v/>
      </c>
      <c r="K171" s="211" t="str">
        <f>IF(表三!P171&lt;&gt;"",表三!P171,"")</f>
        <v/>
      </c>
      <c r="L171" s="211" t="str">
        <f>IF(表三!AK171="","",表三!AK171)</f>
        <v/>
      </c>
      <c r="M171" s="226"/>
      <c r="N171" s="227"/>
      <c r="O171" s="236"/>
      <c r="P171" s="215"/>
      <c r="Q171" s="234"/>
      <c r="R171" s="14"/>
      <c r="S171" s="14"/>
      <c r="T171" s="230"/>
      <c r="U171" s="231"/>
      <c r="V171" s="235" t="str">
        <f t="shared" si="5"/>
        <v/>
      </c>
      <c r="W171" s="232"/>
      <c r="X171" s="233"/>
      <c r="Y171" s="222"/>
    </row>
    <row r="172" spans="1:25" customFormat="1" ht="16.5">
      <c r="A172" s="223" t="str">
        <f>IF(表三!A172&lt;&gt;"",表三!A172,"")</f>
        <v/>
      </c>
      <c r="B172" s="211" t="str">
        <f>IF(表三!B172&lt;&gt;"",表三!B172,"")</f>
        <v/>
      </c>
      <c r="C172" s="224" t="str">
        <f>IF(表三!C172&lt;&gt;"",表三!C172,"")</f>
        <v/>
      </c>
      <c r="D172" s="223" t="str">
        <f>IF(表三!D172&lt;&gt;"",表三!D172,"")</f>
        <v/>
      </c>
      <c r="E172" s="211" t="str">
        <f>IF(表三!E172&lt;&gt;"",表三!E172,"")</f>
        <v/>
      </c>
      <c r="F172" s="224" t="str">
        <f>IF(表三!F172&lt;&gt;"",表三!F172,"")</f>
        <v/>
      </c>
      <c r="G172" s="225" t="str">
        <f>IF(表三!H172&lt;&gt;"",表三!H172,"")</f>
        <v/>
      </c>
      <c r="H172" s="211" t="str">
        <f>IF(表三!I172&lt;&gt;"",表三!I172,"")</f>
        <v/>
      </c>
      <c r="I172" s="224" t="str">
        <f>IF(表三!J172&lt;&gt;"",表三!J172,"")</f>
        <v/>
      </c>
      <c r="J172" s="211" t="str">
        <f>IF(表三!K172&lt;&gt;"",表三!K172,"")</f>
        <v/>
      </c>
      <c r="K172" s="211" t="str">
        <f>IF(表三!P172&lt;&gt;"",表三!P172,"")</f>
        <v/>
      </c>
      <c r="L172" s="211" t="str">
        <f>IF(表三!AK172="","",表三!AK172)</f>
        <v/>
      </c>
      <c r="M172" s="226"/>
      <c r="N172" s="227"/>
      <c r="O172" s="236"/>
      <c r="P172" s="215"/>
      <c r="Q172" s="234"/>
      <c r="R172" s="14"/>
      <c r="S172" s="14"/>
      <c r="T172" s="230"/>
      <c r="U172" s="231"/>
      <c r="V172" s="235" t="str">
        <f t="shared" si="5"/>
        <v/>
      </c>
      <c r="W172" s="232"/>
      <c r="X172" s="233"/>
      <c r="Y172" s="222"/>
    </row>
    <row r="173" spans="1:25" customFormat="1" ht="16.5">
      <c r="A173" s="223" t="str">
        <f>IF(表三!A173&lt;&gt;"",表三!A173,"")</f>
        <v/>
      </c>
      <c r="B173" s="211" t="str">
        <f>IF(表三!B173&lt;&gt;"",表三!B173,"")</f>
        <v/>
      </c>
      <c r="C173" s="224" t="str">
        <f>IF(表三!C173&lt;&gt;"",表三!C173,"")</f>
        <v/>
      </c>
      <c r="D173" s="223" t="str">
        <f>IF(表三!D173&lt;&gt;"",表三!D173,"")</f>
        <v/>
      </c>
      <c r="E173" s="211" t="str">
        <f>IF(表三!E173&lt;&gt;"",表三!E173,"")</f>
        <v/>
      </c>
      <c r="F173" s="224" t="str">
        <f>IF(表三!F173&lt;&gt;"",表三!F173,"")</f>
        <v/>
      </c>
      <c r="G173" s="225" t="str">
        <f>IF(表三!H173&lt;&gt;"",表三!H173,"")</f>
        <v/>
      </c>
      <c r="H173" s="211" t="str">
        <f>IF(表三!I173&lt;&gt;"",表三!I173,"")</f>
        <v/>
      </c>
      <c r="I173" s="224" t="str">
        <f>IF(表三!J173&lt;&gt;"",表三!J173,"")</f>
        <v/>
      </c>
      <c r="J173" s="211" t="str">
        <f>IF(表三!K173&lt;&gt;"",表三!K173,"")</f>
        <v/>
      </c>
      <c r="K173" s="211" t="str">
        <f>IF(表三!P173&lt;&gt;"",表三!P173,"")</f>
        <v/>
      </c>
      <c r="L173" s="211" t="str">
        <f>IF(表三!AK173="","",表三!AK173)</f>
        <v/>
      </c>
      <c r="M173" s="226"/>
      <c r="N173" s="227"/>
      <c r="O173" s="236"/>
      <c r="P173" s="215"/>
      <c r="Q173" s="234"/>
      <c r="R173" s="14"/>
      <c r="S173" s="14"/>
      <c r="T173" s="230"/>
      <c r="U173" s="231"/>
      <c r="V173" s="235" t="str">
        <f t="shared" si="5"/>
        <v/>
      </c>
      <c r="W173" s="232"/>
      <c r="X173" s="233"/>
      <c r="Y173" s="222"/>
    </row>
    <row r="174" spans="1:25" customFormat="1" ht="16.5">
      <c r="A174" s="223" t="str">
        <f>IF(表三!A174&lt;&gt;"",表三!A174,"")</f>
        <v/>
      </c>
      <c r="B174" s="211" t="str">
        <f>IF(表三!B174&lt;&gt;"",表三!B174,"")</f>
        <v/>
      </c>
      <c r="C174" s="224" t="str">
        <f>IF(表三!C174&lt;&gt;"",表三!C174,"")</f>
        <v/>
      </c>
      <c r="D174" s="223" t="str">
        <f>IF(表三!D174&lt;&gt;"",表三!D174,"")</f>
        <v/>
      </c>
      <c r="E174" s="211" t="str">
        <f>IF(表三!E174&lt;&gt;"",表三!E174,"")</f>
        <v/>
      </c>
      <c r="F174" s="224" t="str">
        <f>IF(表三!F174&lt;&gt;"",表三!F174,"")</f>
        <v/>
      </c>
      <c r="G174" s="225" t="str">
        <f>IF(表三!H174&lt;&gt;"",表三!H174,"")</f>
        <v/>
      </c>
      <c r="H174" s="211" t="str">
        <f>IF(表三!I174&lt;&gt;"",表三!I174,"")</f>
        <v/>
      </c>
      <c r="I174" s="224" t="str">
        <f>IF(表三!J174&lt;&gt;"",表三!J174,"")</f>
        <v/>
      </c>
      <c r="J174" s="211" t="str">
        <f>IF(表三!K174&lt;&gt;"",表三!K174,"")</f>
        <v/>
      </c>
      <c r="K174" s="211" t="str">
        <f>IF(表三!P174&lt;&gt;"",表三!P174,"")</f>
        <v/>
      </c>
      <c r="L174" s="211" t="str">
        <f>IF(表三!AK174="","",表三!AK174)</f>
        <v/>
      </c>
      <c r="M174" s="226"/>
      <c r="N174" s="227"/>
      <c r="O174" s="236"/>
      <c r="P174" s="215"/>
      <c r="Q174" s="234"/>
      <c r="R174" s="14"/>
      <c r="S174" s="14"/>
      <c r="T174" s="230"/>
      <c r="U174" s="231"/>
      <c r="V174" s="235" t="str">
        <f t="shared" si="5"/>
        <v/>
      </c>
      <c r="W174" s="232"/>
      <c r="X174" s="233"/>
      <c r="Y174" s="222"/>
    </row>
    <row r="175" spans="1:25" customFormat="1" ht="16.5">
      <c r="A175" s="223" t="str">
        <f>IF(表三!A175&lt;&gt;"",表三!A175,"")</f>
        <v/>
      </c>
      <c r="B175" s="211" t="str">
        <f>IF(表三!B175&lt;&gt;"",表三!B175,"")</f>
        <v/>
      </c>
      <c r="C175" s="224" t="str">
        <f>IF(表三!C175&lt;&gt;"",表三!C175,"")</f>
        <v/>
      </c>
      <c r="D175" s="223" t="str">
        <f>IF(表三!D175&lt;&gt;"",表三!D175,"")</f>
        <v/>
      </c>
      <c r="E175" s="211" t="str">
        <f>IF(表三!E175&lt;&gt;"",表三!E175,"")</f>
        <v/>
      </c>
      <c r="F175" s="224" t="str">
        <f>IF(表三!F175&lt;&gt;"",表三!F175,"")</f>
        <v/>
      </c>
      <c r="G175" s="225" t="str">
        <f>IF(表三!H175&lt;&gt;"",表三!H175,"")</f>
        <v/>
      </c>
      <c r="H175" s="211" t="str">
        <f>IF(表三!I175&lt;&gt;"",表三!I175,"")</f>
        <v/>
      </c>
      <c r="I175" s="224" t="str">
        <f>IF(表三!J175&lt;&gt;"",表三!J175,"")</f>
        <v/>
      </c>
      <c r="J175" s="211" t="str">
        <f>IF(表三!K175&lt;&gt;"",表三!K175,"")</f>
        <v/>
      </c>
      <c r="K175" s="211" t="str">
        <f>IF(表三!P175&lt;&gt;"",表三!P175,"")</f>
        <v/>
      </c>
      <c r="L175" s="211" t="str">
        <f>IF(表三!AK175="","",表三!AK175)</f>
        <v/>
      </c>
      <c r="M175" s="226"/>
      <c r="N175" s="227"/>
      <c r="O175" s="236"/>
      <c r="P175" s="215"/>
      <c r="Q175" s="234"/>
      <c r="R175" s="14"/>
      <c r="S175" s="14"/>
      <c r="T175" s="230"/>
      <c r="U175" s="231"/>
      <c r="V175" s="235" t="str">
        <f t="shared" si="5"/>
        <v/>
      </c>
      <c r="W175" s="232"/>
      <c r="X175" s="233"/>
      <c r="Y175" s="222"/>
    </row>
    <row r="176" spans="1:25" customFormat="1" ht="16.5">
      <c r="A176" s="223" t="str">
        <f>IF(表三!A176&lt;&gt;"",表三!A176,"")</f>
        <v/>
      </c>
      <c r="B176" s="211" t="str">
        <f>IF(表三!B176&lt;&gt;"",表三!B176,"")</f>
        <v/>
      </c>
      <c r="C176" s="224" t="str">
        <f>IF(表三!C176&lt;&gt;"",表三!C176,"")</f>
        <v/>
      </c>
      <c r="D176" s="223" t="str">
        <f>IF(表三!D176&lt;&gt;"",表三!D176,"")</f>
        <v/>
      </c>
      <c r="E176" s="211" t="str">
        <f>IF(表三!E176&lt;&gt;"",表三!E176,"")</f>
        <v/>
      </c>
      <c r="F176" s="224" t="str">
        <f>IF(表三!F176&lt;&gt;"",表三!F176,"")</f>
        <v/>
      </c>
      <c r="G176" s="225" t="str">
        <f>IF(表三!H176&lt;&gt;"",表三!H176,"")</f>
        <v/>
      </c>
      <c r="H176" s="211" t="str">
        <f>IF(表三!I176&lt;&gt;"",表三!I176,"")</f>
        <v/>
      </c>
      <c r="I176" s="224" t="str">
        <f>IF(表三!J176&lt;&gt;"",表三!J176,"")</f>
        <v/>
      </c>
      <c r="J176" s="211" t="str">
        <f>IF(表三!K176&lt;&gt;"",表三!K176,"")</f>
        <v/>
      </c>
      <c r="K176" s="211" t="str">
        <f>IF(表三!P176&lt;&gt;"",表三!P176,"")</f>
        <v/>
      </c>
      <c r="L176" s="211" t="str">
        <f>IF(表三!AK176="","",表三!AK176)</f>
        <v/>
      </c>
      <c r="M176" s="226"/>
      <c r="N176" s="227"/>
      <c r="O176" s="236"/>
      <c r="P176" s="215"/>
      <c r="Q176" s="234"/>
      <c r="R176" s="14"/>
      <c r="S176" s="14"/>
      <c r="T176" s="230"/>
      <c r="U176" s="231"/>
      <c r="V176" s="235" t="str">
        <f t="shared" si="5"/>
        <v/>
      </c>
      <c r="W176" s="232"/>
      <c r="X176" s="233"/>
      <c r="Y176" s="222"/>
    </row>
    <row r="177" spans="1:25" customFormat="1" ht="16.5">
      <c r="A177" s="223" t="str">
        <f>IF(表三!A177&lt;&gt;"",表三!A177,"")</f>
        <v/>
      </c>
      <c r="B177" s="211" t="str">
        <f>IF(表三!B177&lt;&gt;"",表三!B177,"")</f>
        <v/>
      </c>
      <c r="C177" s="224" t="str">
        <f>IF(表三!C177&lt;&gt;"",表三!C177,"")</f>
        <v/>
      </c>
      <c r="D177" s="223" t="str">
        <f>IF(表三!D177&lt;&gt;"",表三!D177,"")</f>
        <v/>
      </c>
      <c r="E177" s="211" t="str">
        <f>IF(表三!E177&lt;&gt;"",表三!E177,"")</f>
        <v/>
      </c>
      <c r="F177" s="224" t="str">
        <f>IF(表三!F177&lt;&gt;"",表三!F177,"")</f>
        <v/>
      </c>
      <c r="G177" s="225" t="str">
        <f>IF(表三!H177&lt;&gt;"",表三!H177,"")</f>
        <v/>
      </c>
      <c r="H177" s="211" t="str">
        <f>IF(表三!I177&lt;&gt;"",表三!I177,"")</f>
        <v/>
      </c>
      <c r="I177" s="224" t="str">
        <f>IF(表三!J177&lt;&gt;"",表三!J177,"")</f>
        <v/>
      </c>
      <c r="J177" s="211" t="str">
        <f>IF(表三!K177&lt;&gt;"",表三!K177,"")</f>
        <v/>
      </c>
      <c r="K177" s="211" t="str">
        <f>IF(表三!P177&lt;&gt;"",表三!P177,"")</f>
        <v/>
      </c>
      <c r="L177" s="211" t="str">
        <f>IF(表三!AK177="","",表三!AK177)</f>
        <v/>
      </c>
      <c r="M177" s="226"/>
      <c r="N177" s="227"/>
      <c r="O177" s="236"/>
      <c r="P177" s="215"/>
      <c r="Q177" s="234"/>
      <c r="R177" s="14"/>
      <c r="S177" s="14"/>
      <c r="T177" s="230"/>
      <c r="U177" s="231"/>
      <c r="V177" s="235" t="str">
        <f t="shared" si="5"/>
        <v/>
      </c>
      <c r="W177" s="232"/>
      <c r="X177" s="233"/>
      <c r="Y177" s="222"/>
    </row>
    <row r="178" spans="1:25" customFormat="1" ht="16.5">
      <c r="A178" s="223" t="str">
        <f>IF(表三!A178&lt;&gt;"",表三!A178,"")</f>
        <v/>
      </c>
      <c r="B178" s="211" t="str">
        <f>IF(表三!B178&lt;&gt;"",表三!B178,"")</f>
        <v/>
      </c>
      <c r="C178" s="224" t="str">
        <f>IF(表三!C178&lt;&gt;"",表三!C178,"")</f>
        <v/>
      </c>
      <c r="D178" s="223" t="str">
        <f>IF(表三!D178&lt;&gt;"",表三!D178,"")</f>
        <v/>
      </c>
      <c r="E178" s="211" t="str">
        <f>IF(表三!E178&lt;&gt;"",表三!E178,"")</f>
        <v/>
      </c>
      <c r="F178" s="224" t="str">
        <f>IF(表三!F178&lt;&gt;"",表三!F178,"")</f>
        <v/>
      </c>
      <c r="G178" s="225" t="str">
        <f>IF(表三!H178&lt;&gt;"",表三!H178,"")</f>
        <v/>
      </c>
      <c r="H178" s="211" t="str">
        <f>IF(表三!I178&lt;&gt;"",表三!I178,"")</f>
        <v/>
      </c>
      <c r="I178" s="224" t="str">
        <f>IF(表三!J178&lt;&gt;"",表三!J178,"")</f>
        <v/>
      </c>
      <c r="J178" s="211" t="str">
        <f>IF(表三!K178&lt;&gt;"",表三!K178,"")</f>
        <v/>
      </c>
      <c r="K178" s="211" t="str">
        <f>IF(表三!P178&lt;&gt;"",表三!P178,"")</f>
        <v/>
      </c>
      <c r="L178" s="211" t="str">
        <f>IF(表三!AK178="","",表三!AK178)</f>
        <v/>
      </c>
      <c r="M178" s="226"/>
      <c r="N178" s="227"/>
      <c r="O178" s="236"/>
      <c r="P178" s="215"/>
      <c r="Q178" s="234"/>
      <c r="R178" s="14"/>
      <c r="S178" s="14"/>
      <c r="T178" s="230"/>
      <c r="U178" s="231"/>
      <c r="V178" s="235" t="str">
        <f t="shared" si="5"/>
        <v/>
      </c>
      <c r="W178" s="232"/>
      <c r="X178" s="233"/>
      <c r="Y178" s="222"/>
    </row>
    <row r="179" spans="1:25" customFormat="1" ht="16.5">
      <c r="A179" s="223" t="str">
        <f>IF(表三!A179&lt;&gt;"",表三!A179,"")</f>
        <v/>
      </c>
      <c r="B179" s="211" t="str">
        <f>IF(表三!B179&lt;&gt;"",表三!B179,"")</f>
        <v/>
      </c>
      <c r="C179" s="224" t="str">
        <f>IF(表三!C179&lt;&gt;"",表三!C179,"")</f>
        <v/>
      </c>
      <c r="D179" s="223" t="str">
        <f>IF(表三!D179&lt;&gt;"",表三!D179,"")</f>
        <v/>
      </c>
      <c r="E179" s="211" t="str">
        <f>IF(表三!E179&lt;&gt;"",表三!E179,"")</f>
        <v/>
      </c>
      <c r="F179" s="224" t="str">
        <f>IF(表三!F179&lt;&gt;"",表三!F179,"")</f>
        <v/>
      </c>
      <c r="G179" s="225" t="str">
        <f>IF(表三!H179&lt;&gt;"",表三!H179,"")</f>
        <v/>
      </c>
      <c r="H179" s="211" t="str">
        <f>IF(表三!I179&lt;&gt;"",表三!I179,"")</f>
        <v/>
      </c>
      <c r="I179" s="224" t="str">
        <f>IF(表三!J179&lt;&gt;"",表三!J179,"")</f>
        <v/>
      </c>
      <c r="J179" s="211" t="str">
        <f>IF(表三!K179&lt;&gt;"",表三!K179,"")</f>
        <v/>
      </c>
      <c r="K179" s="211" t="str">
        <f>IF(表三!P179&lt;&gt;"",表三!P179,"")</f>
        <v/>
      </c>
      <c r="L179" s="211" t="str">
        <f>IF(表三!AK179="","",表三!AK179)</f>
        <v/>
      </c>
      <c r="M179" s="226"/>
      <c r="N179" s="227"/>
      <c r="O179" s="236"/>
      <c r="P179" s="215"/>
      <c r="Q179" s="234"/>
      <c r="R179" s="14"/>
      <c r="S179" s="14"/>
      <c r="T179" s="230"/>
      <c r="U179" s="231"/>
      <c r="V179" s="235" t="str">
        <f t="shared" si="5"/>
        <v/>
      </c>
      <c r="W179" s="232"/>
      <c r="X179" s="233"/>
      <c r="Y179" s="222"/>
    </row>
    <row r="180" spans="1:25" customFormat="1" ht="16.5">
      <c r="A180" s="223" t="str">
        <f>IF(表三!A180&lt;&gt;"",表三!A180,"")</f>
        <v/>
      </c>
      <c r="B180" s="211" t="str">
        <f>IF(表三!B180&lt;&gt;"",表三!B180,"")</f>
        <v/>
      </c>
      <c r="C180" s="224" t="str">
        <f>IF(表三!C180&lt;&gt;"",表三!C180,"")</f>
        <v/>
      </c>
      <c r="D180" s="223" t="str">
        <f>IF(表三!D180&lt;&gt;"",表三!D180,"")</f>
        <v/>
      </c>
      <c r="E180" s="211" t="str">
        <f>IF(表三!E180&lt;&gt;"",表三!E180,"")</f>
        <v/>
      </c>
      <c r="F180" s="224" t="str">
        <f>IF(表三!F180&lt;&gt;"",表三!F180,"")</f>
        <v/>
      </c>
      <c r="G180" s="225" t="str">
        <f>IF(表三!H180&lt;&gt;"",表三!H180,"")</f>
        <v/>
      </c>
      <c r="H180" s="211" t="str">
        <f>IF(表三!I180&lt;&gt;"",表三!I180,"")</f>
        <v/>
      </c>
      <c r="I180" s="224" t="str">
        <f>IF(表三!J180&lt;&gt;"",表三!J180,"")</f>
        <v/>
      </c>
      <c r="J180" s="211" t="str">
        <f>IF(表三!K180&lt;&gt;"",表三!K180,"")</f>
        <v/>
      </c>
      <c r="K180" s="211" t="str">
        <f>IF(表三!P180&lt;&gt;"",表三!P180,"")</f>
        <v/>
      </c>
      <c r="L180" s="211" t="str">
        <f>IF(表三!AK180="","",表三!AK180)</f>
        <v/>
      </c>
      <c r="M180" s="226"/>
      <c r="N180" s="227"/>
      <c r="O180" s="236"/>
      <c r="P180" s="215"/>
      <c r="Q180" s="234"/>
      <c r="R180" s="14"/>
      <c r="S180" s="14"/>
      <c r="T180" s="230"/>
      <c r="U180" s="231"/>
      <c r="V180" s="235" t="str">
        <f t="shared" si="5"/>
        <v/>
      </c>
      <c r="W180" s="232"/>
      <c r="X180" s="233"/>
      <c r="Y180" s="222"/>
    </row>
    <row r="181" spans="1:25" customFormat="1" ht="16.5">
      <c r="A181" s="223" t="str">
        <f>IF(表三!A181&lt;&gt;"",表三!A181,"")</f>
        <v/>
      </c>
      <c r="B181" s="211" t="str">
        <f>IF(表三!B181&lt;&gt;"",表三!B181,"")</f>
        <v/>
      </c>
      <c r="C181" s="224" t="str">
        <f>IF(表三!C181&lt;&gt;"",表三!C181,"")</f>
        <v/>
      </c>
      <c r="D181" s="223" t="str">
        <f>IF(表三!D181&lt;&gt;"",表三!D181,"")</f>
        <v/>
      </c>
      <c r="E181" s="211" t="str">
        <f>IF(表三!E181&lt;&gt;"",表三!E181,"")</f>
        <v/>
      </c>
      <c r="F181" s="224" t="str">
        <f>IF(表三!F181&lt;&gt;"",表三!F181,"")</f>
        <v/>
      </c>
      <c r="G181" s="225" t="str">
        <f>IF(表三!H181&lt;&gt;"",表三!H181,"")</f>
        <v/>
      </c>
      <c r="H181" s="211" t="str">
        <f>IF(表三!I181&lt;&gt;"",表三!I181,"")</f>
        <v/>
      </c>
      <c r="I181" s="224" t="str">
        <f>IF(表三!J181&lt;&gt;"",表三!J181,"")</f>
        <v/>
      </c>
      <c r="J181" s="211" t="str">
        <f>IF(表三!K181&lt;&gt;"",表三!K181,"")</f>
        <v/>
      </c>
      <c r="K181" s="211" t="str">
        <f>IF(表三!P181&lt;&gt;"",表三!P181,"")</f>
        <v/>
      </c>
      <c r="L181" s="211" t="str">
        <f>IF(表三!AK181="","",表三!AK181)</f>
        <v/>
      </c>
      <c r="M181" s="226"/>
      <c r="N181" s="227"/>
      <c r="O181" s="236"/>
      <c r="P181" s="215"/>
      <c r="Q181" s="234"/>
      <c r="R181" s="14"/>
      <c r="S181" s="14"/>
      <c r="T181" s="230"/>
      <c r="U181" s="231"/>
      <c r="V181" s="235" t="str">
        <f t="shared" si="5"/>
        <v/>
      </c>
      <c r="W181" s="232"/>
      <c r="X181" s="233"/>
      <c r="Y181" s="222"/>
    </row>
    <row r="182" spans="1:25" customFormat="1" ht="16.5">
      <c r="A182" s="223" t="str">
        <f>IF(表三!A182&lt;&gt;"",表三!A182,"")</f>
        <v/>
      </c>
      <c r="B182" s="211" t="str">
        <f>IF(表三!B182&lt;&gt;"",表三!B182,"")</f>
        <v/>
      </c>
      <c r="C182" s="224" t="str">
        <f>IF(表三!C182&lt;&gt;"",表三!C182,"")</f>
        <v/>
      </c>
      <c r="D182" s="223" t="str">
        <f>IF(表三!D182&lt;&gt;"",表三!D182,"")</f>
        <v/>
      </c>
      <c r="E182" s="211" t="str">
        <f>IF(表三!E182&lt;&gt;"",表三!E182,"")</f>
        <v/>
      </c>
      <c r="F182" s="224" t="str">
        <f>IF(表三!F182&lt;&gt;"",表三!F182,"")</f>
        <v/>
      </c>
      <c r="G182" s="225" t="str">
        <f>IF(表三!H182&lt;&gt;"",表三!H182,"")</f>
        <v/>
      </c>
      <c r="H182" s="211" t="str">
        <f>IF(表三!I182&lt;&gt;"",表三!I182,"")</f>
        <v/>
      </c>
      <c r="I182" s="224" t="str">
        <f>IF(表三!J182&lt;&gt;"",表三!J182,"")</f>
        <v/>
      </c>
      <c r="J182" s="211" t="str">
        <f>IF(表三!K182&lt;&gt;"",表三!K182,"")</f>
        <v/>
      </c>
      <c r="K182" s="211" t="str">
        <f>IF(表三!P182&lt;&gt;"",表三!P182,"")</f>
        <v/>
      </c>
      <c r="L182" s="211" t="str">
        <f>IF(表三!AK182="","",表三!AK182)</f>
        <v/>
      </c>
      <c r="M182" s="226"/>
      <c r="N182" s="227"/>
      <c r="O182" s="236"/>
      <c r="P182" s="215"/>
      <c r="Q182" s="234"/>
      <c r="R182" s="14"/>
      <c r="S182" s="14"/>
      <c r="T182" s="230"/>
      <c r="U182" s="231"/>
      <c r="V182" s="235" t="str">
        <f t="shared" si="5"/>
        <v/>
      </c>
      <c r="W182" s="232"/>
      <c r="X182" s="233"/>
      <c r="Y182" s="222"/>
    </row>
    <row r="183" spans="1:25" customFormat="1" ht="16.5">
      <c r="A183" s="223" t="str">
        <f>IF(表三!A183&lt;&gt;"",表三!A183,"")</f>
        <v/>
      </c>
      <c r="B183" s="211" t="str">
        <f>IF(表三!B183&lt;&gt;"",表三!B183,"")</f>
        <v/>
      </c>
      <c r="C183" s="224" t="str">
        <f>IF(表三!C183&lt;&gt;"",表三!C183,"")</f>
        <v/>
      </c>
      <c r="D183" s="223" t="str">
        <f>IF(表三!D183&lt;&gt;"",表三!D183,"")</f>
        <v/>
      </c>
      <c r="E183" s="211" t="str">
        <f>IF(表三!E183&lt;&gt;"",表三!E183,"")</f>
        <v/>
      </c>
      <c r="F183" s="224" t="str">
        <f>IF(表三!F183&lt;&gt;"",表三!F183,"")</f>
        <v/>
      </c>
      <c r="G183" s="225" t="str">
        <f>IF(表三!H183&lt;&gt;"",表三!H183,"")</f>
        <v/>
      </c>
      <c r="H183" s="211" t="str">
        <f>IF(表三!I183&lt;&gt;"",表三!I183,"")</f>
        <v/>
      </c>
      <c r="I183" s="224" t="str">
        <f>IF(表三!J183&lt;&gt;"",表三!J183,"")</f>
        <v/>
      </c>
      <c r="J183" s="211" t="str">
        <f>IF(表三!K183&lt;&gt;"",表三!K183,"")</f>
        <v/>
      </c>
      <c r="K183" s="211" t="str">
        <f>IF(表三!P183&lt;&gt;"",表三!P183,"")</f>
        <v/>
      </c>
      <c r="L183" s="211" t="str">
        <f>IF(表三!AK183="","",表三!AK183)</f>
        <v/>
      </c>
      <c r="M183" s="226"/>
      <c r="N183" s="227"/>
      <c r="O183" s="236"/>
      <c r="P183" s="215"/>
      <c r="Q183" s="234"/>
      <c r="R183" s="14"/>
      <c r="S183" s="14"/>
      <c r="T183" s="230"/>
      <c r="U183" s="231"/>
      <c r="V183" s="235" t="str">
        <f t="shared" si="5"/>
        <v/>
      </c>
      <c r="W183" s="232"/>
      <c r="X183" s="233"/>
      <c r="Y183" s="222"/>
    </row>
    <row r="184" spans="1:25" customFormat="1" ht="16.5">
      <c r="A184" s="223" t="str">
        <f>IF(表三!A184&lt;&gt;"",表三!A184,"")</f>
        <v/>
      </c>
      <c r="B184" s="211" t="str">
        <f>IF(表三!B184&lt;&gt;"",表三!B184,"")</f>
        <v/>
      </c>
      <c r="C184" s="224" t="str">
        <f>IF(表三!C184&lt;&gt;"",表三!C184,"")</f>
        <v/>
      </c>
      <c r="D184" s="223" t="str">
        <f>IF(表三!D184&lt;&gt;"",表三!D184,"")</f>
        <v/>
      </c>
      <c r="E184" s="211" t="str">
        <f>IF(表三!E184&lt;&gt;"",表三!E184,"")</f>
        <v/>
      </c>
      <c r="F184" s="224" t="str">
        <f>IF(表三!F184&lt;&gt;"",表三!F184,"")</f>
        <v/>
      </c>
      <c r="G184" s="225" t="str">
        <f>IF(表三!H184&lt;&gt;"",表三!H184,"")</f>
        <v/>
      </c>
      <c r="H184" s="211" t="str">
        <f>IF(表三!I184&lt;&gt;"",表三!I184,"")</f>
        <v/>
      </c>
      <c r="I184" s="224" t="str">
        <f>IF(表三!J184&lt;&gt;"",表三!J184,"")</f>
        <v/>
      </c>
      <c r="J184" s="211" t="str">
        <f>IF(表三!K184&lt;&gt;"",表三!K184,"")</f>
        <v/>
      </c>
      <c r="K184" s="211" t="str">
        <f>IF(表三!P184&lt;&gt;"",表三!P184,"")</f>
        <v/>
      </c>
      <c r="L184" s="211" t="str">
        <f>IF(表三!AK184="","",表三!AK184)</f>
        <v/>
      </c>
      <c r="M184" s="226"/>
      <c r="N184" s="227"/>
      <c r="O184" s="236"/>
      <c r="P184" s="215"/>
      <c r="Q184" s="234"/>
      <c r="R184" s="14"/>
      <c r="S184" s="14"/>
      <c r="T184" s="230"/>
      <c r="U184" s="231"/>
      <c r="V184" s="235" t="str">
        <f t="shared" si="5"/>
        <v/>
      </c>
      <c r="W184" s="232"/>
      <c r="X184" s="233"/>
      <c r="Y184" s="222"/>
    </row>
    <row r="185" spans="1:25" customFormat="1" ht="16.5">
      <c r="A185" s="223" t="str">
        <f>IF(表三!A185&lt;&gt;"",表三!A185,"")</f>
        <v/>
      </c>
      <c r="B185" s="211" t="str">
        <f>IF(表三!B185&lt;&gt;"",表三!B185,"")</f>
        <v/>
      </c>
      <c r="C185" s="224" t="str">
        <f>IF(表三!C185&lt;&gt;"",表三!C185,"")</f>
        <v/>
      </c>
      <c r="D185" s="223" t="str">
        <f>IF(表三!D185&lt;&gt;"",表三!D185,"")</f>
        <v/>
      </c>
      <c r="E185" s="211" t="str">
        <f>IF(表三!E185&lt;&gt;"",表三!E185,"")</f>
        <v/>
      </c>
      <c r="F185" s="224" t="str">
        <f>IF(表三!F185&lt;&gt;"",表三!F185,"")</f>
        <v/>
      </c>
      <c r="G185" s="225" t="str">
        <f>IF(表三!H185&lt;&gt;"",表三!H185,"")</f>
        <v/>
      </c>
      <c r="H185" s="211" t="str">
        <f>IF(表三!I185&lt;&gt;"",表三!I185,"")</f>
        <v/>
      </c>
      <c r="I185" s="224" t="str">
        <f>IF(表三!J185&lt;&gt;"",表三!J185,"")</f>
        <v/>
      </c>
      <c r="J185" s="211" t="str">
        <f>IF(表三!K185&lt;&gt;"",表三!K185,"")</f>
        <v/>
      </c>
      <c r="K185" s="211" t="str">
        <f>IF(表三!P185&lt;&gt;"",表三!P185,"")</f>
        <v/>
      </c>
      <c r="L185" s="211" t="str">
        <f>IF(表三!AK185="","",表三!AK185)</f>
        <v/>
      </c>
      <c r="M185" s="226"/>
      <c r="N185" s="227"/>
      <c r="O185" s="236"/>
      <c r="P185" s="215"/>
      <c r="Q185" s="234"/>
      <c r="R185" s="14"/>
      <c r="S185" s="14"/>
      <c r="T185" s="230"/>
      <c r="U185" s="231"/>
      <c r="V185" s="235" t="str">
        <f t="shared" si="5"/>
        <v/>
      </c>
      <c r="W185" s="232"/>
      <c r="X185" s="233"/>
      <c r="Y185" s="222"/>
    </row>
    <row r="186" spans="1:25" customFormat="1" ht="16.5">
      <c r="A186" s="223" t="str">
        <f>IF(表三!A186&lt;&gt;"",表三!A186,"")</f>
        <v/>
      </c>
      <c r="B186" s="211" t="str">
        <f>IF(表三!B186&lt;&gt;"",表三!B186,"")</f>
        <v/>
      </c>
      <c r="C186" s="224" t="str">
        <f>IF(表三!C186&lt;&gt;"",表三!C186,"")</f>
        <v/>
      </c>
      <c r="D186" s="223" t="str">
        <f>IF(表三!D186&lt;&gt;"",表三!D186,"")</f>
        <v/>
      </c>
      <c r="E186" s="211" t="str">
        <f>IF(表三!E186&lt;&gt;"",表三!E186,"")</f>
        <v/>
      </c>
      <c r="F186" s="224" t="str">
        <f>IF(表三!F186&lt;&gt;"",表三!F186,"")</f>
        <v/>
      </c>
      <c r="G186" s="225" t="str">
        <f>IF(表三!H186&lt;&gt;"",表三!H186,"")</f>
        <v/>
      </c>
      <c r="H186" s="211" t="str">
        <f>IF(表三!I186&lt;&gt;"",表三!I186,"")</f>
        <v/>
      </c>
      <c r="I186" s="224" t="str">
        <f>IF(表三!J186&lt;&gt;"",表三!J186,"")</f>
        <v/>
      </c>
      <c r="J186" s="211" t="str">
        <f>IF(表三!K186&lt;&gt;"",表三!K186,"")</f>
        <v/>
      </c>
      <c r="K186" s="211" t="str">
        <f>IF(表三!P186&lt;&gt;"",表三!P186,"")</f>
        <v/>
      </c>
      <c r="L186" s="211" t="str">
        <f>IF(表三!AK186="","",表三!AK186)</f>
        <v/>
      </c>
      <c r="M186" s="226"/>
      <c r="N186" s="227"/>
      <c r="O186" s="236"/>
      <c r="P186" s="215"/>
      <c r="Q186" s="234"/>
      <c r="R186" s="14"/>
      <c r="S186" s="14"/>
      <c r="T186" s="230"/>
      <c r="U186" s="231"/>
      <c r="V186" s="235" t="str">
        <f t="shared" si="5"/>
        <v/>
      </c>
      <c r="W186" s="232"/>
      <c r="X186" s="233"/>
      <c r="Y186" s="222"/>
    </row>
    <row r="187" spans="1:25" customFormat="1" ht="16.5">
      <c r="A187" s="223" t="str">
        <f>IF(表三!A187&lt;&gt;"",表三!A187,"")</f>
        <v/>
      </c>
      <c r="B187" s="211" t="str">
        <f>IF(表三!B187&lt;&gt;"",表三!B187,"")</f>
        <v/>
      </c>
      <c r="C187" s="224" t="str">
        <f>IF(表三!C187&lt;&gt;"",表三!C187,"")</f>
        <v/>
      </c>
      <c r="D187" s="223" t="str">
        <f>IF(表三!D187&lt;&gt;"",表三!D187,"")</f>
        <v/>
      </c>
      <c r="E187" s="211" t="str">
        <f>IF(表三!E187&lt;&gt;"",表三!E187,"")</f>
        <v/>
      </c>
      <c r="F187" s="224" t="str">
        <f>IF(表三!F187&lt;&gt;"",表三!F187,"")</f>
        <v/>
      </c>
      <c r="G187" s="225" t="str">
        <f>IF(表三!H187&lt;&gt;"",表三!H187,"")</f>
        <v/>
      </c>
      <c r="H187" s="211" t="str">
        <f>IF(表三!I187&lt;&gt;"",表三!I187,"")</f>
        <v/>
      </c>
      <c r="I187" s="224" t="str">
        <f>IF(表三!J187&lt;&gt;"",表三!J187,"")</f>
        <v/>
      </c>
      <c r="J187" s="211" t="str">
        <f>IF(表三!K187&lt;&gt;"",表三!K187,"")</f>
        <v/>
      </c>
      <c r="K187" s="211" t="str">
        <f>IF(表三!P187&lt;&gt;"",表三!P187,"")</f>
        <v/>
      </c>
      <c r="L187" s="211" t="str">
        <f>IF(表三!AK187="","",表三!AK187)</f>
        <v/>
      </c>
      <c r="M187" s="226"/>
      <c r="N187" s="227"/>
      <c r="O187" s="236"/>
      <c r="P187" s="215"/>
      <c r="Q187" s="234"/>
      <c r="R187" s="14"/>
      <c r="S187" s="14"/>
      <c r="T187" s="230"/>
      <c r="U187" s="231"/>
      <c r="V187" s="235" t="str">
        <f t="shared" si="5"/>
        <v/>
      </c>
      <c r="W187" s="232"/>
      <c r="X187" s="233"/>
      <c r="Y187" s="222"/>
    </row>
    <row r="188" spans="1:25" customFormat="1" ht="16.5">
      <c r="A188" s="223" t="str">
        <f>IF(表三!A188&lt;&gt;"",表三!A188,"")</f>
        <v/>
      </c>
      <c r="B188" s="211" t="str">
        <f>IF(表三!B188&lt;&gt;"",表三!B188,"")</f>
        <v/>
      </c>
      <c r="C188" s="224" t="str">
        <f>IF(表三!C188&lt;&gt;"",表三!C188,"")</f>
        <v/>
      </c>
      <c r="D188" s="223" t="str">
        <f>IF(表三!D188&lt;&gt;"",表三!D188,"")</f>
        <v/>
      </c>
      <c r="E188" s="211" t="str">
        <f>IF(表三!E188&lt;&gt;"",表三!E188,"")</f>
        <v/>
      </c>
      <c r="F188" s="224" t="str">
        <f>IF(表三!F188&lt;&gt;"",表三!F188,"")</f>
        <v/>
      </c>
      <c r="G188" s="225" t="str">
        <f>IF(表三!H188&lt;&gt;"",表三!H188,"")</f>
        <v/>
      </c>
      <c r="H188" s="211" t="str">
        <f>IF(表三!I188&lt;&gt;"",表三!I188,"")</f>
        <v/>
      </c>
      <c r="I188" s="224" t="str">
        <f>IF(表三!J188&lt;&gt;"",表三!J188,"")</f>
        <v/>
      </c>
      <c r="J188" s="211" t="str">
        <f>IF(表三!K188&lt;&gt;"",表三!K188,"")</f>
        <v/>
      </c>
      <c r="K188" s="211" t="str">
        <f>IF(表三!P188&lt;&gt;"",表三!P188,"")</f>
        <v/>
      </c>
      <c r="L188" s="211" t="str">
        <f>IF(表三!AK188="","",表三!AK188)</f>
        <v/>
      </c>
      <c r="M188" s="226"/>
      <c r="N188" s="227"/>
      <c r="O188" s="236"/>
      <c r="P188" s="215"/>
      <c r="Q188" s="234"/>
      <c r="R188" s="14"/>
      <c r="S188" s="14"/>
      <c r="T188" s="230"/>
      <c r="U188" s="231"/>
      <c r="V188" s="235" t="str">
        <f t="shared" si="5"/>
        <v/>
      </c>
      <c r="W188" s="232"/>
      <c r="X188" s="233"/>
      <c r="Y188" s="222"/>
    </row>
    <row r="189" spans="1:25" customFormat="1" ht="16.5">
      <c r="A189" s="223" t="str">
        <f>IF(表三!A189&lt;&gt;"",表三!A189,"")</f>
        <v/>
      </c>
      <c r="B189" s="211" t="str">
        <f>IF(表三!B189&lt;&gt;"",表三!B189,"")</f>
        <v/>
      </c>
      <c r="C189" s="224" t="str">
        <f>IF(表三!C189&lt;&gt;"",表三!C189,"")</f>
        <v/>
      </c>
      <c r="D189" s="223" t="str">
        <f>IF(表三!D189&lt;&gt;"",表三!D189,"")</f>
        <v/>
      </c>
      <c r="E189" s="211" t="str">
        <f>IF(表三!E189&lt;&gt;"",表三!E189,"")</f>
        <v/>
      </c>
      <c r="F189" s="224" t="str">
        <f>IF(表三!F189&lt;&gt;"",表三!F189,"")</f>
        <v/>
      </c>
      <c r="G189" s="225" t="str">
        <f>IF(表三!H189&lt;&gt;"",表三!H189,"")</f>
        <v/>
      </c>
      <c r="H189" s="211" t="str">
        <f>IF(表三!I189&lt;&gt;"",表三!I189,"")</f>
        <v/>
      </c>
      <c r="I189" s="224" t="str">
        <f>IF(表三!J189&lt;&gt;"",表三!J189,"")</f>
        <v/>
      </c>
      <c r="J189" s="211" t="str">
        <f>IF(表三!K189&lt;&gt;"",表三!K189,"")</f>
        <v/>
      </c>
      <c r="K189" s="211" t="str">
        <f>IF(表三!P189&lt;&gt;"",表三!P189,"")</f>
        <v/>
      </c>
      <c r="L189" s="211" t="str">
        <f>IF(表三!AK189="","",表三!AK189)</f>
        <v/>
      </c>
      <c r="M189" s="226"/>
      <c r="N189" s="227"/>
      <c r="O189" s="236"/>
      <c r="P189" s="215"/>
      <c r="Q189" s="234"/>
      <c r="R189" s="14"/>
      <c r="S189" s="14"/>
      <c r="T189" s="230"/>
      <c r="U189" s="231"/>
      <c r="V189" s="235" t="str">
        <f t="shared" si="5"/>
        <v/>
      </c>
      <c r="W189" s="232"/>
      <c r="X189" s="233"/>
      <c r="Y189" s="222"/>
    </row>
    <row r="190" spans="1:25" customFormat="1" ht="16.5">
      <c r="A190" s="223" t="str">
        <f>IF(表三!A190&lt;&gt;"",表三!A190,"")</f>
        <v/>
      </c>
      <c r="B190" s="211" t="str">
        <f>IF(表三!B190&lt;&gt;"",表三!B190,"")</f>
        <v/>
      </c>
      <c r="C190" s="224" t="str">
        <f>IF(表三!C190&lt;&gt;"",表三!C190,"")</f>
        <v/>
      </c>
      <c r="D190" s="223" t="str">
        <f>IF(表三!D190&lt;&gt;"",表三!D190,"")</f>
        <v/>
      </c>
      <c r="E190" s="211" t="str">
        <f>IF(表三!E190&lt;&gt;"",表三!E190,"")</f>
        <v/>
      </c>
      <c r="F190" s="224" t="str">
        <f>IF(表三!F190&lt;&gt;"",表三!F190,"")</f>
        <v/>
      </c>
      <c r="G190" s="225" t="str">
        <f>IF(表三!H190&lt;&gt;"",表三!H190,"")</f>
        <v/>
      </c>
      <c r="H190" s="211" t="str">
        <f>IF(表三!I190&lt;&gt;"",表三!I190,"")</f>
        <v/>
      </c>
      <c r="I190" s="224" t="str">
        <f>IF(表三!J190&lt;&gt;"",表三!J190,"")</f>
        <v/>
      </c>
      <c r="J190" s="211" t="str">
        <f>IF(表三!K190&lt;&gt;"",表三!K190,"")</f>
        <v/>
      </c>
      <c r="K190" s="211" t="str">
        <f>IF(表三!P190&lt;&gt;"",表三!P190,"")</f>
        <v/>
      </c>
      <c r="L190" s="211" t="str">
        <f>IF(表三!AK190="","",表三!AK190)</f>
        <v/>
      </c>
      <c r="M190" s="226"/>
      <c r="N190" s="227"/>
      <c r="O190" s="236"/>
      <c r="P190" s="215"/>
      <c r="Q190" s="234"/>
      <c r="R190" s="14"/>
      <c r="S190" s="14"/>
      <c r="T190" s="230"/>
      <c r="U190" s="231"/>
      <c r="V190" s="235" t="str">
        <f t="shared" si="5"/>
        <v/>
      </c>
      <c r="W190" s="232"/>
      <c r="X190" s="233"/>
      <c r="Y190" s="222"/>
    </row>
    <row r="191" spans="1:25" customFormat="1" ht="16.5">
      <c r="A191" s="223" t="str">
        <f>IF(表三!A191&lt;&gt;"",表三!A191,"")</f>
        <v/>
      </c>
      <c r="B191" s="211" t="str">
        <f>IF(表三!B191&lt;&gt;"",表三!B191,"")</f>
        <v/>
      </c>
      <c r="C191" s="224" t="str">
        <f>IF(表三!C191&lt;&gt;"",表三!C191,"")</f>
        <v/>
      </c>
      <c r="D191" s="223" t="str">
        <f>IF(表三!D191&lt;&gt;"",表三!D191,"")</f>
        <v/>
      </c>
      <c r="E191" s="211" t="str">
        <f>IF(表三!E191&lt;&gt;"",表三!E191,"")</f>
        <v/>
      </c>
      <c r="F191" s="224" t="str">
        <f>IF(表三!F191&lt;&gt;"",表三!F191,"")</f>
        <v/>
      </c>
      <c r="G191" s="225" t="str">
        <f>IF(表三!H191&lt;&gt;"",表三!H191,"")</f>
        <v/>
      </c>
      <c r="H191" s="211" t="str">
        <f>IF(表三!I191&lt;&gt;"",表三!I191,"")</f>
        <v/>
      </c>
      <c r="I191" s="224" t="str">
        <f>IF(表三!J191&lt;&gt;"",表三!J191,"")</f>
        <v/>
      </c>
      <c r="J191" s="211" t="str">
        <f>IF(表三!K191&lt;&gt;"",表三!K191,"")</f>
        <v/>
      </c>
      <c r="K191" s="211" t="str">
        <f>IF(表三!P191&lt;&gt;"",表三!P191,"")</f>
        <v/>
      </c>
      <c r="L191" s="211" t="str">
        <f>IF(表三!AK191="","",表三!AK191)</f>
        <v/>
      </c>
      <c r="M191" s="226"/>
      <c r="N191" s="227"/>
      <c r="O191" s="236"/>
      <c r="P191" s="230"/>
      <c r="Q191" s="234"/>
      <c r="R191" s="14"/>
      <c r="S191" s="14"/>
      <c r="T191" s="230"/>
      <c r="U191" s="231"/>
      <c r="V191" s="235" t="str">
        <f t="shared" si="5"/>
        <v/>
      </c>
      <c r="W191" s="232"/>
      <c r="X191" s="233"/>
      <c r="Y191" s="222"/>
    </row>
    <row r="192" spans="1:25" customFormat="1" ht="16.5">
      <c r="A192" s="223" t="str">
        <f>IF(表三!A192&lt;&gt;"",表三!A192,"")</f>
        <v/>
      </c>
      <c r="B192" s="211" t="str">
        <f>IF(表三!B192&lt;&gt;"",表三!B192,"")</f>
        <v/>
      </c>
      <c r="C192" s="224" t="str">
        <f>IF(表三!C192&lt;&gt;"",表三!C192,"")</f>
        <v/>
      </c>
      <c r="D192" s="223" t="str">
        <f>IF(表三!D192&lt;&gt;"",表三!D192,"")</f>
        <v/>
      </c>
      <c r="E192" s="211" t="str">
        <f>IF(表三!E192&lt;&gt;"",表三!E192,"")</f>
        <v/>
      </c>
      <c r="F192" s="224" t="str">
        <f>IF(表三!F192&lt;&gt;"",表三!F192,"")</f>
        <v/>
      </c>
      <c r="G192" s="225" t="str">
        <f>IF(表三!H192&lt;&gt;"",表三!H192,"")</f>
        <v/>
      </c>
      <c r="H192" s="211" t="str">
        <f>IF(表三!I192&lt;&gt;"",表三!I192,"")</f>
        <v/>
      </c>
      <c r="I192" s="224" t="str">
        <f>IF(表三!J192&lt;&gt;"",表三!J192,"")</f>
        <v/>
      </c>
      <c r="J192" s="211" t="str">
        <f>IF(表三!K192&lt;&gt;"",表三!K192,"")</f>
        <v/>
      </c>
      <c r="K192" s="211" t="str">
        <f>IF(表三!P192&lt;&gt;"",表三!P192,"")</f>
        <v/>
      </c>
      <c r="L192" s="211" t="str">
        <f>IF(表三!AK192="","",表三!AK192)</f>
        <v/>
      </c>
      <c r="M192" s="226"/>
      <c r="N192" s="227"/>
      <c r="O192" s="236"/>
      <c r="P192" s="230"/>
      <c r="Q192" s="234"/>
      <c r="R192" s="14"/>
      <c r="S192" s="14"/>
      <c r="T192" s="230"/>
      <c r="U192" s="231"/>
      <c r="V192" s="235" t="str">
        <f t="shared" si="5"/>
        <v/>
      </c>
      <c r="W192" s="232"/>
      <c r="X192" s="233"/>
      <c r="Y192" s="222"/>
    </row>
    <row r="193" spans="1:25" customFormat="1" ht="16.5">
      <c r="A193" s="223" t="str">
        <f>IF(表三!A193&lt;&gt;"",表三!A193,"")</f>
        <v/>
      </c>
      <c r="B193" s="211" t="str">
        <f>IF(表三!B193&lt;&gt;"",表三!B193,"")</f>
        <v/>
      </c>
      <c r="C193" s="224" t="str">
        <f>IF(表三!C193&lt;&gt;"",表三!C193,"")</f>
        <v/>
      </c>
      <c r="D193" s="223" t="str">
        <f>IF(表三!D193&lt;&gt;"",表三!D193,"")</f>
        <v/>
      </c>
      <c r="E193" s="211" t="str">
        <f>IF(表三!E193&lt;&gt;"",表三!E193,"")</f>
        <v/>
      </c>
      <c r="F193" s="224" t="str">
        <f>IF(表三!F193&lt;&gt;"",表三!F193,"")</f>
        <v/>
      </c>
      <c r="G193" s="225" t="str">
        <f>IF(表三!H193&lt;&gt;"",表三!H193,"")</f>
        <v/>
      </c>
      <c r="H193" s="211" t="str">
        <f>IF(表三!I193&lt;&gt;"",表三!I193,"")</f>
        <v/>
      </c>
      <c r="I193" s="224" t="str">
        <f>IF(表三!J193&lt;&gt;"",表三!J193,"")</f>
        <v/>
      </c>
      <c r="J193" s="211" t="str">
        <f>IF(表三!K193&lt;&gt;"",表三!K193,"")</f>
        <v/>
      </c>
      <c r="K193" s="211" t="str">
        <f>IF(表三!P193&lt;&gt;"",表三!P193,"")</f>
        <v/>
      </c>
      <c r="L193" s="211" t="str">
        <f>IF(表三!AK193="","",表三!AK193)</f>
        <v/>
      </c>
      <c r="M193" s="212"/>
      <c r="N193" s="213"/>
      <c r="O193" s="237"/>
      <c r="P193" s="215"/>
      <c r="Q193" s="238"/>
      <c r="R193" s="239"/>
      <c r="S193" s="239"/>
      <c r="T193" s="230"/>
      <c r="U193" s="218"/>
      <c r="V193" s="235" t="str">
        <f t="shared" si="5"/>
        <v/>
      </c>
      <c r="W193" s="220"/>
      <c r="X193" s="221"/>
      <c r="Y193" s="240"/>
    </row>
    <row r="194" spans="1:25" customFormat="1" ht="16.5">
      <c r="A194" s="223" t="str">
        <f>IF(表三!A194&lt;&gt;"",表三!A194,"")</f>
        <v/>
      </c>
      <c r="B194" s="211" t="str">
        <f>IF(表三!B194&lt;&gt;"",表三!B194,"")</f>
        <v/>
      </c>
      <c r="C194" s="224" t="str">
        <f>IF(表三!C194&lt;&gt;"",表三!C194,"")</f>
        <v/>
      </c>
      <c r="D194" s="223" t="str">
        <f>IF(表三!D194&lt;&gt;"",表三!D194,"")</f>
        <v/>
      </c>
      <c r="E194" s="211" t="str">
        <f>IF(表三!E194&lt;&gt;"",表三!E194,"")</f>
        <v/>
      </c>
      <c r="F194" s="224" t="str">
        <f>IF(表三!F194&lt;&gt;"",表三!F194,"")</f>
        <v/>
      </c>
      <c r="G194" s="225" t="str">
        <f>IF(表三!H194&lt;&gt;"",表三!H194,"")</f>
        <v/>
      </c>
      <c r="H194" s="211" t="str">
        <f>IF(表三!I194&lt;&gt;"",表三!I194,"")</f>
        <v/>
      </c>
      <c r="I194" s="224" t="str">
        <f>IF(表三!J194&lt;&gt;"",表三!J194,"")</f>
        <v/>
      </c>
      <c r="J194" s="211" t="str">
        <f>IF(表三!K194&lt;&gt;"",表三!K194,"")</f>
        <v/>
      </c>
      <c r="K194" s="211" t="str">
        <f>IF(表三!P194&lt;&gt;"",表三!P194,"")</f>
        <v/>
      </c>
      <c r="L194" s="211" t="str">
        <f>IF(表三!AK194="","",表三!AK194)</f>
        <v/>
      </c>
      <c r="M194" s="226"/>
      <c r="N194" s="227"/>
      <c r="O194" s="236"/>
      <c r="P194" s="215"/>
      <c r="Q194" s="234"/>
      <c r="R194" s="14"/>
      <c r="S194" s="14"/>
      <c r="T194" s="230"/>
      <c r="U194" s="231"/>
      <c r="V194" s="235" t="str">
        <f t="shared" si="5"/>
        <v/>
      </c>
      <c r="W194" s="232"/>
      <c r="X194" s="233"/>
      <c r="Y194" s="222"/>
    </row>
    <row r="195" spans="1:25" customFormat="1" ht="16.5">
      <c r="A195" s="223" t="str">
        <f>IF(表三!A195&lt;&gt;"",表三!A195,"")</f>
        <v/>
      </c>
      <c r="B195" s="211" t="str">
        <f>IF(表三!B195&lt;&gt;"",表三!B195,"")</f>
        <v/>
      </c>
      <c r="C195" s="224" t="str">
        <f>IF(表三!C195&lt;&gt;"",表三!C195,"")</f>
        <v/>
      </c>
      <c r="D195" s="223" t="str">
        <f>IF(表三!D195&lt;&gt;"",表三!D195,"")</f>
        <v/>
      </c>
      <c r="E195" s="211" t="str">
        <f>IF(表三!E195&lt;&gt;"",表三!E195,"")</f>
        <v/>
      </c>
      <c r="F195" s="224" t="str">
        <f>IF(表三!F195&lt;&gt;"",表三!F195,"")</f>
        <v/>
      </c>
      <c r="G195" s="225" t="str">
        <f>IF(表三!H195&lt;&gt;"",表三!H195,"")</f>
        <v/>
      </c>
      <c r="H195" s="211" t="str">
        <f>IF(表三!I195&lt;&gt;"",表三!I195,"")</f>
        <v/>
      </c>
      <c r="I195" s="224" t="str">
        <f>IF(表三!J195&lt;&gt;"",表三!J195,"")</f>
        <v/>
      </c>
      <c r="J195" s="211" t="str">
        <f>IF(表三!K195&lt;&gt;"",表三!K195,"")</f>
        <v/>
      </c>
      <c r="K195" s="211" t="str">
        <f>IF(表三!P195&lt;&gt;"",表三!P195,"")</f>
        <v/>
      </c>
      <c r="L195" s="211" t="str">
        <f>IF(表三!AK195="","",表三!AK195)</f>
        <v/>
      </c>
      <c r="M195" s="226"/>
      <c r="N195" s="227"/>
      <c r="O195" s="236"/>
      <c r="P195" s="215"/>
      <c r="Q195" s="234"/>
      <c r="R195" s="14"/>
      <c r="S195" s="14"/>
      <c r="T195" s="230"/>
      <c r="U195" s="231"/>
      <c r="V195" s="235" t="str">
        <f t="shared" si="5"/>
        <v/>
      </c>
      <c r="W195" s="232"/>
      <c r="X195" s="233"/>
      <c r="Y195" s="222"/>
    </row>
    <row r="196" spans="1:25" customFormat="1" ht="16.5">
      <c r="A196" s="223" t="str">
        <f>IF(表三!A196&lt;&gt;"",表三!A196,"")</f>
        <v/>
      </c>
      <c r="B196" s="211" t="str">
        <f>IF(表三!B196&lt;&gt;"",表三!B196,"")</f>
        <v/>
      </c>
      <c r="C196" s="224" t="str">
        <f>IF(表三!C196&lt;&gt;"",表三!C196,"")</f>
        <v/>
      </c>
      <c r="D196" s="223" t="str">
        <f>IF(表三!D196&lt;&gt;"",表三!D196,"")</f>
        <v/>
      </c>
      <c r="E196" s="211" t="str">
        <f>IF(表三!E196&lt;&gt;"",表三!E196,"")</f>
        <v/>
      </c>
      <c r="F196" s="224" t="str">
        <f>IF(表三!F196&lt;&gt;"",表三!F196,"")</f>
        <v/>
      </c>
      <c r="G196" s="225" t="str">
        <f>IF(表三!H196&lt;&gt;"",表三!H196,"")</f>
        <v/>
      </c>
      <c r="H196" s="211" t="str">
        <f>IF(表三!I196&lt;&gt;"",表三!I196,"")</f>
        <v/>
      </c>
      <c r="I196" s="224" t="str">
        <f>IF(表三!J196&lt;&gt;"",表三!J196,"")</f>
        <v/>
      </c>
      <c r="J196" s="211" t="str">
        <f>IF(表三!K196&lt;&gt;"",表三!K196,"")</f>
        <v/>
      </c>
      <c r="K196" s="211" t="str">
        <f>IF(表三!P196&lt;&gt;"",表三!P196,"")</f>
        <v/>
      </c>
      <c r="L196" s="211" t="str">
        <f>IF(表三!AK196="","",表三!AK196)</f>
        <v/>
      </c>
      <c r="M196" s="226"/>
      <c r="N196" s="227"/>
      <c r="O196" s="236"/>
      <c r="P196" s="215"/>
      <c r="Q196" s="234"/>
      <c r="R196" s="14"/>
      <c r="S196" s="14"/>
      <c r="T196" s="230"/>
      <c r="U196" s="231"/>
      <c r="V196" s="235" t="str">
        <f t="shared" ref="V196:V201" si="6">IF(P196&lt;&gt;"",IF(Q196&lt;&gt;"","Kcal/"&amp;Q196,"Kcal/"&amp;P196),"")</f>
        <v/>
      </c>
      <c r="W196" s="232"/>
      <c r="X196" s="233"/>
      <c r="Y196" s="222"/>
    </row>
    <row r="197" spans="1:25" customFormat="1" ht="16.5">
      <c r="A197" s="223" t="str">
        <f>IF(表三!A197&lt;&gt;"",表三!A197,"")</f>
        <v/>
      </c>
      <c r="B197" s="211" t="str">
        <f>IF(表三!B197&lt;&gt;"",表三!B197,"")</f>
        <v/>
      </c>
      <c r="C197" s="224" t="str">
        <f>IF(表三!C197&lt;&gt;"",表三!C197,"")</f>
        <v/>
      </c>
      <c r="D197" s="223" t="str">
        <f>IF(表三!D197&lt;&gt;"",表三!D197,"")</f>
        <v/>
      </c>
      <c r="E197" s="211" t="str">
        <f>IF(表三!E197&lt;&gt;"",表三!E197,"")</f>
        <v/>
      </c>
      <c r="F197" s="224" t="str">
        <f>IF(表三!F197&lt;&gt;"",表三!F197,"")</f>
        <v/>
      </c>
      <c r="G197" s="225" t="str">
        <f>IF(表三!H197&lt;&gt;"",表三!H197,"")</f>
        <v/>
      </c>
      <c r="H197" s="211" t="str">
        <f>IF(表三!I197&lt;&gt;"",表三!I197,"")</f>
        <v/>
      </c>
      <c r="I197" s="224" t="str">
        <f>IF(表三!J197&lt;&gt;"",表三!J197,"")</f>
        <v/>
      </c>
      <c r="J197" s="211" t="str">
        <f>IF(表三!K197&lt;&gt;"",表三!K197,"")</f>
        <v/>
      </c>
      <c r="K197" s="211" t="str">
        <f>IF(表三!P197&lt;&gt;"",表三!P197,"")</f>
        <v/>
      </c>
      <c r="L197" s="211" t="str">
        <f>IF(表三!AK197="","",表三!AK197)</f>
        <v/>
      </c>
      <c r="M197" s="226"/>
      <c r="N197" s="227"/>
      <c r="O197" s="236"/>
      <c r="P197" s="215"/>
      <c r="Q197" s="234"/>
      <c r="R197" s="14"/>
      <c r="S197" s="14"/>
      <c r="T197" s="230"/>
      <c r="U197" s="231"/>
      <c r="V197" s="235" t="str">
        <f t="shared" si="6"/>
        <v/>
      </c>
      <c r="W197" s="232"/>
      <c r="X197" s="233"/>
      <c r="Y197" s="222"/>
    </row>
    <row r="198" spans="1:25" customFormat="1" ht="16.5">
      <c r="A198" s="223" t="str">
        <f>IF(表三!A198&lt;&gt;"",表三!A198,"")</f>
        <v/>
      </c>
      <c r="B198" s="211" t="str">
        <f>IF(表三!B198&lt;&gt;"",表三!B198,"")</f>
        <v/>
      </c>
      <c r="C198" s="224" t="str">
        <f>IF(表三!C198&lt;&gt;"",表三!C198,"")</f>
        <v/>
      </c>
      <c r="D198" s="223" t="str">
        <f>IF(表三!D198&lt;&gt;"",表三!D198,"")</f>
        <v/>
      </c>
      <c r="E198" s="211" t="str">
        <f>IF(表三!E198&lt;&gt;"",表三!E198,"")</f>
        <v/>
      </c>
      <c r="F198" s="224" t="str">
        <f>IF(表三!F198&lt;&gt;"",表三!F198,"")</f>
        <v/>
      </c>
      <c r="G198" s="225" t="str">
        <f>IF(表三!H198&lt;&gt;"",表三!H198,"")</f>
        <v/>
      </c>
      <c r="H198" s="211" t="str">
        <f>IF(表三!I198&lt;&gt;"",表三!I198,"")</f>
        <v/>
      </c>
      <c r="I198" s="224" t="str">
        <f>IF(表三!J198&lt;&gt;"",表三!J198,"")</f>
        <v/>
      </c>
      <c r="J198" s="211" t="str">
        <f>IF(表三!K198&lt;&gt;"",表三!K198,"")</f>
        <v/>
      </c>
      <c r="K198" s="211" t="str">
        <f>IF(表三!P198&lt;&gt;"",表三!P198,"")</f>
        <v/>
      </c>
      <c r="L198" s="211" t="str">
        <f>IF(表三!AK198="","",表三!AK198)</f>
        <v/>
      </c>
      <c r="M198" s="226"/>
      <c r="N198" s="227"/>
      <c r="O198" s="236"/>
      <c r="P198" s="215"/>
      <c r="Q198" s="234"/>
      <c r="R198" s="14"/>
      <c r="S198" s="14"/>
      <c r="T198" s="230"/>
      <c r="U198" s="231"/>
      <c r="V198" s="235" t="str">
        <f t="shared" si="6"/>
        <v/>
      </c>
      <c r="W198" s="232"/>
      <c r="X198" s="233"/>
      <c r="Y198" s="222"/>
    </row>
    <row r="199" spans="1:25" customFormat="1" ht="16.5">
      <c r="A199" s="223" t="str">
        <f>IF(表三!A199&lt;&gt;"",表三!A199,"")</f>
        <v/>
      </c>
      <c r="B199" s="211" t="str">
        <f>IF(表三!B199&lt;&gt;"",表三!B199,"")</f>
        <v/>
      </c>
      <c r="C199" s="224" t="str">
        <f>IF(表三!C199&lt;&gt;"",表三!C199,"")</f>
        <v/>
      </c>
      <c r="D199" s="223" t="str">
        <f>IF(表三!D199&lt;&gt;"",表三!D199,"")</f>
        <v/>
      </c>
      <c r="E199" s="211" t="str">
        <f>IF(表三!E199&lt;&gt;"",表三!E199,"")</f>
        <v/>
      </c>
      <c r="F199" s="224" t="str">
        <f>IF(表三!F199&lt;&gt;"",表三!F199,"")</f>
        <v/>
      </c>
      <c r="G199" s="225" t="str">
        <f>IF(表三!H199&lt;&gt;"",表三!H199,"")</f>
        <v/>
      </c>
      <c r="H199" s="211" t="str">
        <f>IF(表三!I199&lt;&gt;"",表三!I199,"")</f>
        <v/>
      </c>
      <c r="I199" s="224" t="str">
        <f>IF(表三!J199&lt;&gt;"",表三!J199,"")</f>
        <v/>
      </c>
      <c r="J199" s="211" t="str">
        <f>IF(表三!K199&lt;&gt;"",表三!K199,"")</f>
        <v/>
      </c>
      <c r="K199" s="211" t="str">
        <f>IF(表三!P199&lt;&gt;"",表三!P199,"")</f>
        <v/>
      </c>
      <c r="L199" s="211" t="str">
        <f>IF(表三!AK199="","",表三!AK199)</f>
        <v/>
      </c>
      <c r="M199" s="226"/>
      <c r="N199" s="227"/>
      <c r="O199" s="236"/>
      <c r="P199" s="215"/>
      <c r="Q199" s="234"/>
      <c r="R199" s="14"/>
      <c r="S199" s="14"/>
      <c r="T199" s="230"/>
      <c r="U199" s="231"/>
      <c r="V199" s="235" t="str">
        <f t="shared" si="6"/>
        <v/>
      </c>
      <c r="W199" s="232"/>
      <c r="X199" s="233"/>
      <c r="Y199" s="222"/>
    </row>
    <row r="200" spans="1:25" customFormat="1" ht="16.5">
      <c r="A200" s="223" t="str">
        <f>IF(表三!A200&lt;&gt;"",表三!A200,"")</f>
        <v/>
      </c>
      <c r="B200" s="211" t="str">
        <f>IF(表三!B200&lt;&gt;"",表三!B200,"")</f>
        <v/>
      </c>
      <c r="C200" s="224" t="str">
        <f>IF(表三!C200&lt;&gt;"",表三!C200,"")</f>
        <v/>
      </c>
      <c r="D200" s="223" t="str">
        <f>IF(表三!D200&lt;&gt;"",表三!D200,"")</f>
        <v/>
      </c>
      <c r="E200" s="211" t="str">
        <f>IF(表三!E200&lt;&gt;"",表三!E200,"")</f>
        <v/>
      </c>
      <c r="F200" s="224" t="str">
        <f>IF(表三!F200&lt;&gt;"",表三!F200,"")</f>
        <v/>
      </c>
      <c r="G200" s="225" t="str">
        <f>IF(表三!H200&lt;&gt;"",表三!H200,"")</f>
        <v/>
      </c>
      <c r="H200" s="211" t="str">
        <f>IF(表三!I200&lt;&gt;"",表三!I200,"")</f>
        <v/>
      </c>
      <c r="I200" s="224" t="str">
        <f>IF(表三!J200&lt;&gt;"",表三!J200,"")</f>
        <v/>
      </c>
      <c r="J200" s="211" t="str">
        <f>IF(表三!K200&lt;&gt;"",表三!K200,"")</f>
        <v/>
      </c>
      <c r="K200" s="211" t="str">
        <f>IF(表三!P200&lt;&gt;"",表三!P200,"")</f>
        <v/>
      </c>
      <c r="L200" s="211" t="str">
        <f>IF(表三!AK200="","",表三!AK200)</f>
        <v/>
      </c>
      <c r="M200" s="226"/>
      <c r="N200" s="227"/>
      <c r="O200" s="236"/>
      <c r="P200" s="230"/>
      <c r="Q200" s="234"/>
      <c r="R200" s="14"/>
      <c r="S200" s="14"/>
      <c r="T200" s="230"/>
      <c r="U200" s="231"/>
      <c r="V200" s="235" t="str">
        <f t="shared" si="6"/>
        <v/>
      </c>
      <c r="W200" s="232"/>
      <c r="X200" s="233"/>
      <c r="Y200" s="222"/>
    </row>
    <row r="201" spans="1:25" customFormat="1" ht="17.25" thickBot="1">
      <c r="A201" s="223"/>
      <c r="B201" s="211" t="str">
        <f>IF(表三!B201&lt;&gt;"",表三!B201,"")</f>
        <v/>
      </c>
      <c r="C201" s="224" t="str">
        <f>IF(表三!C201&lt;&gt;"",表三!C201,"")</f>
        <v/>
      </c>
      <c r="D201" s="223" t="str">
        <f>IF(表三!D201&lt;&gt;"",表三!D201,"")</f>
        <v/>
      </c>
      <c r="E201" s="211" t="str">
        <f>IF(表三!E201&lt;&gt;"",表三!E201,"")</f>
        <v/>
      </c>
      <c r="F201" s="224" t="str">
        <f>IF(表三!F201&lt;&gt;"",表三!F201,"")</f>
        <v/>
      </c>
      <c r="G201" s="225" t="str">
        <f>IF(表三!H201&lt;&gt;"",表三!H201,"")</f>
        <v/>
      </c>
      <c r="H201" s="211" t="str">
        <f>IF(表三!I201&lt;&gt;"",表三!I201,"")</f>
        <v/>
      </c>
      <c r="I201" s="224" t="str">
        <f>IF(表三!J201&lt;&gt;"",表三!J201,"")</f>
        <v/>
      </c>
      <c r="J201" s="211" t="str">
        <f>IF(表三!K201&lt;&gt;"",表三!K201,"")</f>
        <v/>
      </c>
      <c r="K201" s="211" t="str">
        <f>IF(表三!P201&lt;&gt;"",表三!P201,"")</f>
        <v/>
      </c>
      <c r="L201" s="211" t="str">
        <f>IF(表三!AK201="","",表三!AK201)</f>
        <v/>
      </c>
      <c r="M201" s="241"/>
      <c r="N201" s="242"/>
      <c r="O201" s="243"/>
      <c r="P201" s="244"/>
      <c r="Q201" s="245"/>
      <c r="R201" s="9"/>
      <c r="S201" s="9"/>
      <c r="T201" s="246"/>
      <c r="U201" s="247"/>
      <c r="V201" s="235" t="str">
        <f t="shared" si="6"/>
        <v/>
      </c>
      <c r="W201" s="248"/>
      <c r="X201" s="249"/>
      <c r="Y201" s="250"/>
    </row>
    <row r="202" spans="1:25" customFormat="1" ht="17.25" thickTop="1">
      <c r="A202" s="44" t="s">
        <v>148</v>
      </c>
      <c r="B202" s="38"/>
      <c r="C202" s="251"/>
      <c r="D202" s="252"/>
      <c r="E202" s="38"/>
      <c r="F202" s="251"/>
      <c r="G202" s="38"/>
      <c r="H202" s="251"/>
      <c r="I202" s="253"/>
      <c r="J202" s="38"/>
      <c r="K202" s="38"/>
      <c r="L202" s="38"/>
      <c r="M202" s="38"/>
      <c r="N202" s="190"/>
      <c r="O202" s="190"/>
      <c r="P202" s="38"/>
      <c r="Q202" s="38"/>
      <c r="R202" s="38"/>
      <c r="S202" s="38"/>
      <c r="T202" s="38"/>
      <c r="U202" s="193"/>
      <c r="V202" s="38"/>
      <c r="W202" s="254"/>
      <c r="X202" s="254"/>
      <c r="Y202" s="38"/>
    </row>
    <row r="203" spans="1:25">
      <c r="A203" s="41" t="s">
        <v>149</v>
      </c>
      <c r="B203" s="41" t="s">
        <v>327</v>
      </c>
      <c r="C203" s="252"/>
      <c r="D203" s="38"/>
      <c r="E203" s="251"/>
      <c r="F203" s="38"/>
      <c r="G203" s="251"/>
      <c r="H203" s="38"/>
      <c r="I203" s="38"/>
      <c r="K203" s="190"/>
      <c r="L203" s="190"/>
      <c r="M203" s="190"/>
      <c r="O203" s="38"/>
      <c r="T203" s="193"/>
      <c r="U203" s="38"/>
      <c r="V203" s="254"/>
      <c r="X203" s="38"/>
    </row>
    <row r="204" spans="1:25">
      <c r="A204" s="41" t="s">
        <v>151</v>
      </c>
      <c r="B204" s="41" t="s">
        <v>152</v>
      </c>
      <c r="C204" s="252"/>
      <c r="D204" s="38"/>
      <c r="E204" s="251"/>
      <c r="F204" s="38"/>
      <c r="G204" s="251"/>
      <c r="H204" s="38"/>
      <c r="I204" s="38"/>
      <c r="K204" s="190"/>
      <c r="L204" s="190"/>
      <c r="M204" s="190"/>
      <c r="O204" s="38"/>
      <c r="T204" s="193"/>
      <c r="U204" s="38"/>
      <c r="V204" s="254"/>
      <c r="X204" s="38"/>
    </row>
    <row r="205" spans="1:25" s="258" customFormat="1">
      <c r="A205" s="255" t="s">
        <v>153</v>
      </c>
      <c r="B205" s="256" t="s">
        <v>394</v>
      </c>
      <c r="C205" s="257"/>
      <c r="E205" s="257"/>
      <c r="G205" s="257"/>
      <c r="K205" s="259"/>
      <c r="L205" s="259"/>
      <c r="M205" s="259"/>
      <c r="N205" s="259"/>
      <c r="T205" s="260"/>
      <c r="V205" s="261"/>
      <c r="W205" s="261"/>
    </row>
    <row r="206" spans="1:25" s="258" customFormat="1">
      <c r="A206" s="255" t="s">
        <v>329</v>
      </c>
      <c r="B206" s="256" t="s">
        <v>395</v>
      </c>
      <c r="C206" s="257"/>
      <c r="E206" s="257"/>
      <c r="G206" s="257"/>
      <c r="K206" s="259"/>
      <c r="L206" s="259"/>
      <c r="M206" s="259"/>
      <c r="N206" s="259"/>
      <c r="T206" s="260"/>
      <c r="V206" s="261"/>
      <c r="W206" s="261"/>
    </row>
    <row r="207" spans="1:25">
      <c r="A207" s="41" t="s">
        <v>331</v>
      </c>
      <c r="B207" s="41" t="s">
        <v>396</v>
      </c>
      <c r="C207" s="252"/>
      <c r="D207" s="38"/>
      <c r="E207" s="252"/>
      <c r="F207" s="38"/>
      <c r="G207" s="252"/>
      <c r="H207" s="38"/>
      <c r="I207" s="38"/>
      <c r="K207" s="190"/>
      <c r="L207" s="190"/>
      <c r="M207" s="190"/>
      <c r="O207" s="38"/>
      <c r="T207" s="193"/>
      <c r="U207" s="38"/>
      <c r="V207" s="254"/>
      <c r="X207" s="38"/>
    </row>
    <row r="208" spans="1:25">
      <c r="A208" s="41" t="s">
        <v>333</v>
      </c>
      <c r="B208" s="41" t="s">
        <v>397</v>
      </c>
      <c r="C208" s="252"/>
      <c r="D208" s="38"/>
      <c r="E208" s="252"/>
      <c r="F208" s="38"/>
      <c r="G208" s="252"/>
      <c r="H208" s="38"/>
      <c r="I208" s="38"/>
      <c r="K208" s="190"/>
      <c r="L208" s="190"/>
      <c r="M208" s="190"/>
      <c r="O208" s="38"/>
      <c r="T208" s="193"/>
      <c r="U208" s="38"/>
      <c r="V208" s="254"/>
      <c r="X208" s="38"/>
    </row>
    <row r="209" spans="1:25">
      <c r="A209" s="41" t="s">
        <v>335</v>
      </c>
      <c r="B209" s="41" t="s">
        <v>398</v>
      </c>
      <c r="C209" s="252"/>
      <c r="D209" s="38"/>
      <c r="E209" s="252"/>
      <c r="F209" s="38"/>
      <c r="G209" s="252"/>
      <c r="H209" s="38"/>
      <c r="I209" s="38"/>
      <c r="K209" s="190"/>
      <c r="L209" s="190"/>
      <c r="M209" s="190"/>
      <c r="O209" s="38"/>
      <c r="T209" s="193"/>
      <c r="U209" s="38"/>
      <c r="V209" s="254"/>
      <c r="X209" s="38"/>
    </row>
    <row r="210" spans="1:25">
      <c r="A210" s="41" t="s">
        <v>337</v>
      </c>
      <c r="B210" s="41" t="s">
        <v>399</v>
      </c>
      <c r="C210" s="252"/>
      <c r="D210" s="38"/>
      <c r="E210" s="252"/>
      <c r="F210" s="38"/>
      <c r="G210" s="252"/>
      <c r="H210" s="38"/>
      <c r="I210" s="38"/>
      <c r="K210" s="190"/>
      <c r="L210" s="190"/>
      <c r="M210" s="190"/>
      <c r="O210" s="38"/>
      <c r="T210" s="193"/>
      <c r="U210" s="38"/>
      <c r="V210" s="254"/>
      <c r="X210" s="38"/>
    </row>
    <row r="211" spans="1:25">
      <c r="A211" s="41" t="s">
        <v>339</v>
      </c>
      <c r="B211" s="41" t="s">
        <v>400</v>
      </c>
      <c r="C211" s="252"/>
      <c r="D211" s="38"/>
      <c r="E211" s="252"/>
      <c r="F211" s="38"/>
      <c r="G211" s="252"/>
      <c r="H211" s="38"/>
      <c r="I211" s="38"/>
      <c r="K211" s="190"/>
      <c r="L211" s="190"/>
      <c r="M211" s="190"/>
      <c r="O211" s="38"/>
      <c r="T211" s="193"/>
      <c r="U211" s="38"/>
      <c r="V211" s="254"/>
      <c r="X211" s="38"/>
    </row>
    <row r="212" spans="1:25" customFormat="1" ht="16.5">
      <c r="A212" s="41" t="s">
        <v>341</v>
      </c>
      <c r="B212" s="41" t="s">
        <v>401</v>
      </c>
      <c r="C212" s="41"/>
      <c r="D212" s="252"/>
      <c r="E212" s="38"/>
      <c r="F212" s="251"/>
      <c r="G212" s="38"/>
      <c r="H212" s="251"/>
      <c r="I212" s="38"/>
      <c r="J212" s="38"/>
      <c r="K212" s="38"/>
      <c r="L212" s="38"/>
      <c r="M212" s="38"/>
      <c r="N212" s="190"/>
      <c r="O212" s="190"/>
      <c r="P212" s="38"/>
      <c r="Q212" s="38"/>
      <c r="R212" s="38"/>
      <c r="S212" s="38"/>
      <c r="T212" s="38"/>
      <c r="U212" s="193"/>
      <c r="V212" s="38"/>
      <c r="W212" s="254"/>
      <c r="X212" s="254"/>
      <c r="Y212" s="38"/>
    </row>
    <row r="213" spans="1:25" customFormat="1" ht="16.5">
      <c r="A213" s="41" t="s">
        <v>344</v>
      </c>
      <c r="B213" s="41" t="s">
        <v>402</v>
      </c>
      <c r="C213" s="251"/>
      <c r="D213" s="252"/>
      <c r="E213" s="38"/>
      <c r="F213" s="251"/>
      <c r="G213" s="38"/>
      <c r="H213" s="251"/>
      <c r="I213" s="253"/>
      <c r="J213" s="38"/>
      <c r="K213" s="38"/>
      <c r="L213" s="38"/>
      <c r="M213" s="38"/>
      <c r="N213" s="190"/>
      <c r="O213" s="190"/>
      <c r="P213" s="38"/>
      <c r="Q213" s="38"/>
      <c r="R213" s="38"/>
      <c r="S213" s="38"/>
      <c r="T213" s="38"/>
      <c r="U213" s="193"/>
      <c r="V213" s="38"/>
      <c r="W213" s="254"/>
      <c r="X213" s="254"/>
      <c r="Y213" s="38"/>
    </row>
    <row r="214" spans="1:25" customFormat="1" ht="16.5">
      <c r="A214" s="41"/>
      <c r="B214" s="38"/>
      <c r="C214" s="251"/>
      <c r="D214" s="252"/>
      <c r="E214" s="38"/>
      <c r="F214" s="251"/>
      <c r="G214" s="38"/>
      <c r="H214" s="251"/>
      <c r="I214" s="253"/>
      <c r="J214" s="38"/>
      <c r="K214" s="38"/>
      <c r="L214" s="38"/>
      <c r="M214" s="38"/>
      <c r="N214" s="190"/>
      <c r="O214" s="190"/>
      <c r="P214" s="38"/>
      <c r="Q214" s="38"/>
      <c r="R214" s="38"/>
      <c r="S214" s="38"/>
      <c r="T214" s="38"/>
      <c r="U214" s="193"/>
      <c r="V214" s="38"/>
      <c r="W214" s="254"/>
      <c r="X214" s="254"/>
      <c r="Y214" s="38"/>
    </row>
  </sheetData>
  <mergeCells count="8">
    <mergeCell ref="Y2:Y3"/>
    <mergeCell ref="H1:I1"/>
    <mergeCell ref="O1:P1"/>
    <mergeCell ref="A2:C2"/>
    <mergeCell ref="D2:F2"/>
    <mergeCell ref="G2:I2"/>
    <mergeCell ref="J2:M2"/>
    <mergeCell ref="N2:X2"/>
  </mergeCells>
  <phoneticPr fontId="20" type="noConversion"/>
  <dataValidations count="2">
    <dataValidation type="list" allowBlank="1" showInputMessage="1" showErrorMessage="1" prompt="提供下拉選擇" sqref="P4:P201" xr:uid="{A068D8F0-2B40-40E4-B9A4-072C84DF0819}">
      <formula1>"公噸,公秉,千立方公尺,千度,人小時,其他"</formula1>
    </dataValidation>
    <dataValidation type="list" allowBlank="1" showInputMessage="1" showErrorMessage="1" prompt="提供下拉選擇" sqref="T4:T201" xr:uid="{A9DC13FD-DA89-4623-8B7F-5B8338588D89}">
      <formula1>"連續量測,定期(間歇)量測,財務會計推估,自行評估"</formula1>
    </dataValidation>
  </dataValidations>
  <pageMargins left="0.31496062992126012" right="0.15748031496063003" top="0.66929133858267709" bottom="0.70866141732283494" header="0.27559055118110198" footer="0.15748031496063003"/>
  <pageSetup paperSize="0" scale="14" fitToWidth="0" fitToHeight="0" orientation="landscape" horizontalDpi="0" verticalDpi="0" copies="0"/>
  <headerFooter alignWithMargins="0">
    <oddHeader>&amp;C&amp;"標楷體,Regular"&amp;16表四、XX公司XX廠XX年度溫室氣體活動數據管理表</oddHeader>
    <oddFooter>&amp;L
主管：＿＿＿＿＿＿&amp;C表4-&amp;P
審核：＿＿＿＿＿＿&amp;R
製表：＿＿＿＿＿＿</oddFoot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A557FFF-BE5A-4272-9566-21C87DB72679}">
  <dimension ref="A1:HY212"/>
  <sheetViews>
    <sheetView workbookViewId="0"/>
  </sheetViews>
  <sheetFormatPr defaultRowHeight="15.75"/>
  <cols>
    <col min="1" max="1" width="12" style="41" customWidth="1"/>
    <col min="2" max="2" width="12" style="358" customWidth="1"/>
    <col min="3" max="3" width="12" style="359" customWidth="1"/>
    <col min="4" max="4" width="12" style="358" customWidth="1"/>
    <col min="5" max="5" width="12" style="359" customWidth="1"/>
    <col min="6" max="7" width="12" style="360" customWidth="1"/>
    <col min="8" max="8" width="12" style="361" customWidth="1"/>
    <col min="9" max="9" width="12" style="360" customWidth="1"/>
    <col min="10" max="10" width="18.125" style="362" customWidth="1"/>
    <col min="11" max="13" width="5.625" style="363" customWidth="1"/>
    <col min="14" max="14" width="15.625" style="364" customWidth="1"/>
    <col min="15" max="15" width="9.125" style="364" customWidth="1"/>
    <col min="16" max="16" width="15.625" style="365" customWidth="1"/>
    <col min="17" max="17" width="16" style="365" customWidth="1"/>
    <col min="18" max="18" width="6.625" style="38" customWidth="1"/>
    <col min="19" max="19" width="10.625" style="363" customWidth="1"/>
    <col min="20" max="20" width="15.5" style="363" customWidth="1"/>
    <col min="21" max="21" width="9" style="366" customWidth="1"/>
    <col min="22" max="22" width="17.625" style="363" bestFit="1" customWidth="1"/>
    <col min="23" max="23" width="5.625" style="363" customWidth="1"/>
    <col min="24" max="24" width="5.625" style="287" customWidth="1"/>
    <col min="25" max="25" width="15.625" style="367" customWidth="1"/>
    <col min="26" max="26" width="6.625" style="367" customWidth="1"/>
    <col min="27" max="27" width="15.625" style="368" customWidth="1"/>
    <col min="28" max="28" width="6.625" style="368" customWidth="1"/>
    <col min="29" max="29" width="6.625" style="38" customWidth="1"/>
    <col min="30" max="30" width="25.625" style="38" customWidth="1"/>
    <col min="31" max="31" width="15.625" style="363" customWidth="1"/>
    <col min="32" max="32" width="13" style="369" customWidth="1"/>
    <col min="33" max="33" width="17.125" style="363" bestFit="1" customWidth="1"/>
    <col min="34" max="35" width="5.625" style="363" customWidth="1"/>
    <col min="36" max="36" width="22.625" style="287" customWidth="1"/>
    <col min="37" max="37" width="20.5" style="367" customWidth="1"/>
    <col min="38" max="38" width="15.625" style="367" customWidth="1"/>
    <col min="39" max="40" width="6.625" style="368" customWidth="1"/>
    <col min="41" max="42" width="10.625" style="38" customWidth="1"/>
    <col min="43" max="43" width="11.875" style="369" customWidth="1"/>
    <col min="44" max="44" width="12" style="363" customWidth="1"/>
    <col min="45" max="45" width="15.25" style="370" customWidth="1"/>
    <col min="46" max="46" width="14" style="370" customWidth="1"/>
    <col min="47" max="47" width="10.625" style="371" customWidth="1"/>
    <col min="48" max="48" width="12.25" style="287" hidden="1" customWidth="1"/>
    <col min="49" max="49" width="14.375" style="41" hidden="1" customWidth="1"/>
    <col min="50" max="50" width="12" style="41" hidden="1" customWidth="1"/>
    <col min="51" max="52" width="10.875" style="41" hidden="1" customWidth="1"/>
    <col min="53" max="55" width="15.75" style="41" hidden="1" customWidth="1"/>
    <col min="56" max="56" width="22.625" style="41" hidden="1" customWidth="1"/>
    <col min="57" max="57" width="15.125" style="41" customWidth="1"/>
    <col min="58" max="58" width="9" style="41" customWidth="1"/>
    <col min="59" max="16384" width="9" style="41"/>
  </cols>
  <sheetData>
    <row r="1" spans="1:57" ht="30" customHeight="1" thickBot="1">
      <c r="A1" s="265" t="s">
        <v>403</v>
      </c>
      <c r="B1" s="266"/>
      <c r="C1" s="267"/>
      <c r="D1" s="268"/>
      <c r="E1" s="73" t="s">
        <v>404</v>
      </c>
      <c r="F1" s="73"/>
      <c r="G1" s="188" t="str">
        <f>表一!G1</f>
        <v>民國109年01月01日</v>
      </c>
      <c r="H1" s="269"/>
      <c r="I1" s="188"/>
      <c r="J1" s="188" t="str">
        <f>表一!O1</f>
        <v>盤查表單版次：</v>
      </c>
      <c r="K1" s="270" t="str">
        <f>表一!Q1</f>
        <v>V1</v>
      </c>
      <c r="L1" s="271"/>
      <c r="M1" s="188"/>
      <c r="N1" s="272"/>
      <c r="O1" s="272"/>
      <c r="P1" s="273"/>
      <c r="Q1" s="273"/>
      <c r="R1" s="274"/>
      <c r="S1" s="275"/>
      <c r="T1" s="276"/>
      <c r="U1" s="277"/>
      <c r="V1" s="278"/>
      <c r="W1" s="279"/>
      <c r="X1" s="280"/>
      <c r="Y1" s="281" t="s">
        <v>405</v>
      </c>
      <c r="Z1" s="281"/>
      <c r="AA1" s="282"/>
      <c r="AB1" s="282"/>
      <c r="AC1" s="283"/>
      <c r="AD1" s="274"/>
      <c r="AE1" s="278"/>
      <c r="AF1" s="284"/>
      <c r="AG1" s="278"/>
      <c r="AH1" s="279"/>
      <c r="AI1" s="279"/>
      <c r="AJ1" s="280"/>
      <c r="AK1" s="281"/>
      <c r="AL1" s="281"/>
      <c r="AM1" s="282"/>
      <c r="AN1" s="282"/>
      <c r="AO1" s="274"/>
      <c r="AP1" s="274"/>
      <c r="AQ1" s="284"/>
      <c r="AR1" s="285"/>
      <c r="AS1" s="286"/>
      <c r="AT1" s="286"/>
      <c r="AU1" s="41"/>
      <c r="AW1" s="288"/>
    </row>
    <row r="2" spans="1:57" s="278" customFormat="1" ht="21.75" customHeight="1" thickTop="1" thickBot="1">
      <c r="A2" s="379" t="s">
        <v>406</v>
      </c>
      <c r="B2" s="379"/>
      <c r="C2" s="380" t="s">
        <v>407</v>
      </c>
      <c r="D2" s="380"/>
      <c r="E2" s="380" t="s">
        <v>408</v>
      </c>
      <c r="F2" s="380"/>
      <c r="G2" s="380"/>
      <c r="H2" s="380" t="s">
        <v>409</v>
      </c>
      <c r="I2" s="380"/>
      <c r="J2" s="381" t="s">
        <v>410</v>
      </c>
      <c r="K2" s="381"/>
      <c r="L2" s="382" t="s">
        <v>411</v>
      </c>
      <c r="M2" s="382"/>
      <c r="N2" s="382"/>
      <c r="O2" s="382"/>
      <c r="P2" s="382"/>
      <c r="Q2" s="382"/>
      <c r="R2" s="382"/>
      <c r="S2" s="382"/>
      <c r="T2" s="382"/>
      <c r="U2" s="382"/>
      <c r="V2" s="382"/>
      <c r="W2" s="382"/>
      <c r="X2" s="382"/>
      <c r="Y2" s="382"/>
      <c r="Z2" s="382"/>
      <c r="AA2" s="382"/>
      <c r="AB2" s="382"/>
      <c r="AC2" s="382"/>
      <c r="AD2" s="382"/>
      <c r="AE2" s="382"/>
      <c r="AF2" s="382"/>
      <c r="AG2" s="382"/>
      <c r="AH2" s="382"/>
      <c r="AI2" s="382"/>
      <c r="AJ2" s="382"/>
      <c r="AK2" s="382"/>
      <c r="AL2" s="382"/>
      <c r="AM2" s="382"/>
      <c r="AN2" s="382"/>
      <c r="AO2" s="382"/>
      <c r="AP2" s="382"/>
      <c r="AQ2" s="382"/>
      <c r="AR2" s="382"/>
      <c r="AS2" s="383" t="s">
        <v>412</v>
      </c>
      <c r="AT2" s="384" t="s">
        <v>413</v>
      </c>
      <c r="AU2" s="385" t="s">
        <v>414</v>
      </c>
      <c r="AV2" s="386" t="s">
        <v>415</v>
      </c>
      <c r="AW2" s="387" t="s">
        <v>416</v>
      </c>
      <c r="AX2" s="387"/>
      <c r="AY2" s="387"/>
      <c r="AZ2" s="387"/>
      <c r="BA2" s="387"/>
      <c r="BB2" s="387"/>
      <c r="BC2" s="387"/>
      <c r="BD2" s="387"/>
      <c r="BE2" s="388" t="s">
        <v>417</v>
      </c>
    </row>
    <row r="3" spans="1:57" s="278" customFormat="1" ht="80.099999999999994" customHeight="1" thickTop="1" thickBot="1">
      <c r="A3" s="289" t="s">
        <v>418</v>
      </c>
      <c r="B3" s="290" t="s">
        <v>419</v>
      </c>
      <c r="C3" s="291" t="s">
        <v>418</v>
      </c>
      <c r="D3" s="292" t="s">
        <v>419</v>
      </c>
      <c r="E3" s="289" t="s">
        <v>419</v>
      </c>
      <c r="F3" s="293" t="s">
        <v>420</v>
      </c>
      <c r="G3" s="294" t="s">
        <v>421</v>
      </c>
      <c r="H3" s="291" t="s">
        <v>422</v>
      </c>
      <c r="I3" s="292" t="s">
        <v>423</v>
      </c>
      <c r="J3" s="295" t="s">
        <v>424</v>
      </c>
      <c r="K3" s="49" t="s">
        <v>425</v>
      </c>
      <c r="L3" s="296" t="s">
        <v>426</v>
      </c>
      <c r="M3" s="297" t="s">
        <v>427</v>
      </c>
      <c r="N3" s="298" t="s">
        <v>428</v>
      </c>
      <c r="O3" s="299" t="s">
        <v>429</v>
      </c>
      <c r="P3" s="300" t="s">
        <v>430</v>
      </c>
      <c r="Q3" s="299" t="s">
        <v>431</v>
      </c>
      <c r="R3" s="299" t="s">
        <v>432</v>
      </c>
      <c r="S3" s="301" t="s">
        <v>433</v>
      </c>
      <c r="T3" s="197" t="s">
        <v>434</v>
      </c>
      <c r="U3" s="302" t="s">
        <v>435</v>
      </c>
      <c r="V3" s="303" t="s">
        <v>436</v>
      </c>
      <c r="W3" s="296" t="s">
        <v>437</v>
      </c>
      <c r="X3" s="297" t="s">
        <v>438</v>
      </c>
      <c r="Y3" s="298" t="s">
        <v>439</v>
      </c>
      <c r="Z3" s="299" t="s">
        <v>440</v>
      </c>
      <c r="AA3" s="300" t="s">
        <v>430</v>
      </c>
      <c r="AB3" s="299" t="s">
        <v>431</v>
      </c>
      <c r="AC3" s="299" t="s">
        <v>441</v>
      </c>
      <c r="AD3" s="197" t="s">
        <v>442</v>
      </c>
      <c r="AE3" s="197" t="s">
        <v>434</v>
      </c>
      <c r="AF3" s="302" t="s">
        <v>435</v>
      </c>
      <c r="AG3" s="304" t="s">
        <v>443</v>
      </c>
      <c r="AH3" s="296" t="s">
        <v>444</v>
      </c>
      <c r="AI3" s="297" t="s">
        <v>438</v>
      </c>
      <c r="AJ3" s="298" t="s">
        <v>439</v>
      </c>
      <c r="AK3" s="299" t="s">
        <v>440</v>
      </c>
      <c r="AL3" s="300" t="s">
        <v>430</v>
      </c>
      <c r="AM3" s="299" t="s">
        <v>431</v>
      </c>
      <c r="AN3" s="299" t="s">
        <v>441</v>
      </c>
      <c r="AO3" s="197" t="s">
        <v>442</v>
      </c>
      <c r="AP3" s="197" t="s">
        <v>434</v>
      </c>
      <c r="AQ3" s="302" t="s">
        <v>435</v>
      </c>
      <c r="AR3" s="304" t="s">
        <v>443</v>
      </c>
      <c r="AS3" s="383"/>
      <c r="AT3" s="384"/>
      <c r="AU3" s="385"/>
      <c r="AV3" s="386"/>
      <c r="AW3" s="387"/>
      <c r="AX3" s="387"/>
      <c r="AY3" s="387"/>
      <c r="AZ3" s="387"/>
      <c r="BA3" s="387"/>
      <c r="BB3" s="387"/>
      <c r="BC3" s="387"/>
      <c r="BD3" s="387"/>
      <c r="BE3" s="388"/>
    </row>
    <row r="4" spans="1:57" s="5" customFormat="1" ht="39.75" customHeight="1" thickTop="1" thickBot="1">
      <c r="A4" s="305" t="str">
        <f>IF(表三!A4&lt;&gt;"",表三!A4,"")</f>
        <v>G01</v>
      </c>
      <c r="B4" s="306" t="str">
        <f>IF(表三!C4&lt;&gt;"",表三!C4,"")</f>
        <v>其他未分類製程</v>
      </c>
      <c r="C4" s="307" t="str">
        <f>IF(表三!D4&lt;&gt;"",表三!D4,"")</f>
        <v>GM01</v>
      </c>
      <c r="D4" s="308" t="str">
        <f>IF(表三!F4&lt;&gt;"",表三!F4,"")</f>
        <v>柴油引擎 　　　</v>
      </c>
      <c r="E4" s="305" t="str">
        <f>IF(表三!H4&lt;&gt;"",表三!H4,"")</f>
        <v>170006</v>
      </c>
      <c r="F4" s="309" t="str">
        <f>IF(表三!I4&lt;&gt;"",表三!I4,"")</f>
        <v>柴油</v>
      </c>
      <c r="G4" s="306" t="str">
        <f>IF(表三!J4&lt;&gt;"",表三!J4,"")</f>
        <v>否</v>
      </c>
      <c r="H4" s="307" t="str">
        <f>IF(表三!K4&lt;&gt;"",表三!K4,"")</f>
        <v>範疇1</v>
      </c>
      <c r="I4" s="308" t="str">
        <f>IF(表三!P4&lt;&gt;"",表三!P4,"")</f>
        <v>固定 (E)</v>
      </c>
      <c r="J4" s="310">
        <f>IF(表四!N4&lt;&gt;"",ROUND(表四!N4,4),"")</f>
        <v>2715.7339999999999</v>
      </c>
      <c r="K4" s="306" t="str">
        <f>IF(表四!Q4&lt;&gt;"",表四!Q4,IF(表四!P4&lt;&gt;"",表四!P4,""))</f>
        <v>公秉</v>
      </c>
      <c r="L4" s="305" t="str">
        <f>IF(表三!BJ4&lt;&gt;"",IF(表三!BJ4&lt;&gt;0,表三!BJ4,""),"")</f>
        <v>CO2</v>
      </c>
      <c r="M4" s="311" t="s">
        <v>446</v>
      </c>
      <c r="N4" s="312">
        <f>IF(H4&amp;I4&amp;E4="範疇2外購電力350099",IF(M4="預設",VLOOKUP(表一!$B$5,附表一!$G$186:$T$211,14,0),""),IF(M4="預設",VLOOKUP(H4&amp;I4&amp;L4&amp;E4,附表一!$F$5:$U$178,16,0),""))</f>
        <v>2.6060317920000005</v>
      </c>
      <c r="O4" s="312" t="str">
        <f>IF(H4&amp;I4="範疇2外購電力",IF(M4="預設",VLOOKUP(表一!$B$5,附表一!$G$186:$X$210,18,0),""),IF(M4="預設",VLOOKUP(H4&amp;I4&amp;L4&amp;E4,附表一!$F$5:$Y$175,20,0),""))</f>
        <v>能源局公告熱值</v>
      </c>
      <c r="P4" s="313"/>
      <c r="Q4" s="314"/>
      <c r="R4" s="315" t="str">
        <f>IF(N4&amp;P4&lt;&gt;"",IF(表四!$Q4&lt;&gt;"","公噸/"&amp;表四!$Q4,IF(表四!$P4&lt;&gt;"","公噸/"&amp;表四!$P4,"")),"")</f>
        <v>公噸/公秉</v>
      </c>
      <c r="S4" s="311" t="s">
        <v>448</v>
      </c>
      <c r="T4" s="312">
        <f>IF(表四!O4="",IF($J4&lt;&gt;"",IF(P4&lt;&gt;"",ROUND(ROUND(P4,10)*ROUND($J4,4),4),IF(N4&lt;&gt;"",ROUND(ROUND($J4,4)*ROUND(N4,10),4),"")),""),IF($J4&lt;&gt;"",IF(P4&lt;&gt;"",ROUND(ROUND(P4,10)*ROUND($J4,4)*ROUND(表四!O4,6),4),IF(N4&lt;&gt;"",ROUND(ROUND($J4,4)*ROUND(N4,10)*ROUND(表四!O4,6),4),"")),""))</f>
        <v>7077.2891</v>
      </c>
      <c r="U4" s="316">
        <f t="shared" ref="U4:U35" si="0">IF(L4="CO2",1,IF(L4="SF6",23500,IF(L4="CH4",30,IF(L4="N2O",265,IF(L4="HFCS",AV4,IF(L4="PFCs",AV4,IF(L4="NF3",16100,"")))))))</f>
        <v>1</v>
      </c>
      <c r="V4" s="317">
        <f t="shared" ref="V4:V35" si="1">IF(T4&lt;&gt;"",ROUND(T4*U4,4),"")</f>
        <v>7077.2891</v>
      </c>
      <c r="W4" s="305" t="str">
        <f>IF(表三!BK4&lt;&gt;"",IF(表三!BK4&lt;&gt;0,表三!BK4,""),"")</f>
        <v>CH4</v>
      </c>
      <c r="X4" s="311" t="s">
        <v>446</v>
      </c>
      <c r="Y4" s="318">
        <f>IF(H4&amp;I4="範疇2外購電力",IF(X4="預設",VLOOKUP(表一!$B$5,附表一!$G$186:$T$210,14,0),""),IF(X4="預設",VLOOKUP(H4&amp;I4&amp;W4&amp;E4,附表一!$F$5:$U$175,16,0),""))</f>
        <v>1.0550736000000003E-4</v>
      </c>
      <c r="Z4" s="316" t="str">
        <f>IF(H4&amp;I4="範疇2外購電力",IF(X4="預設",VLOOKUP(表一!$B$5,附表一!$G$186:$X$210,18,0),""),IF(X4="預設",VLOOKUP(H4&amp;I4&amp;W4&amp;E4,附表一!$F$5:$Y$175,20,0),""))</f>
        <v>能源局公告熱值</v>
      </c>
      <c r="AA4" s="319"/>
      <c r="AB4" s="314"/>
      <c r="AC4" s="315" t="str">
        <f>IF(Y4&amp;AA4&lt;&gt;"",IF(表四!$Q4&lt;&gt;"","公噸/"&amp;表四!$Q4,IF(表四!$P4&lt;&gt;"","公噸/"&amp;表四!$P4,"")),"")</f>
        <v>公噸/公秉</v>
      </c>
      <c r="AD4" s="320" t="s">
        <v>448</v>
      </c>
      <c r="AE4" s="312">
        <f>IF(表四!O4="",IF($J4&lt;&gt;"",IF(AA4&lt;&gt;"",ROUND(ROUND(AA4,10)*ROUND($J4,4),4),IF(Y4&lt;&gt;"",ROUND(ROUND($J4,4)*ROUND(Y4,10),4),"")),""),IF($J4&lt;&gt;"",IF(AA4&lt;&gt;"",ROUND(ROUND(AA4,10)*ROUND($J4,4)*ROUND(表四!O4,6),4),IF(Y4&lt;&gt;"",ROUND(ROUND($J4,4)*ROUND(Y4,10)*ROUND(表四!O4,6),4),"")),""))</f>
        <v>0.28649999999999998</v>
      </c>
      <c r="AF4" s="316">
        <f t="shared" ref="AF4:AF35" si="2">IF(W4="CO2",1,IF(W4="CH4",30,IF(W4="N2O",265,IF(W4="NF3",16100,""))))</f>
        <v>30</v>
      </c>
      <c r="AG4" s="317">
        <f t="shared" ref="AG4:AG35" si="3">IF(AE4&lt;&gt;"",ROUND(AE4*AF4,4),"")</f>
        <v>8.5950000000000006</v>
      </c>
      <c r="AH4" s="305" t="str">
        <f>IF(表三!BL4&lt;&gt;"",IF(表三!BL4&lt;&gt;0,表三!BL4,""),"")</f>
        <v>N2O</v>
      </c>
      <c r="AI4" s="311" t="s">
        <v>446</v>
      </c>
      <c r="AJ4" s="321">
        <f>IF(H4&amp;I4="範疇2外購電力",IF(AI4="預設",VLOOKUP(表一!$B$5,附表一!$G$186:$T$210,14,0),""),IF(AI4="預設",VLOOKUP(H4&amp;I4&amp;AH4&amp;E4,附表一!$F$5:$U$175,16,0),""))</f>
        <v>2.1101471999999998E-5</v>
      </c>
      <c r="AK4" s="316" t="str">
        <f>IF(H4&amp;I4="範疇2外購電力",IF(AI4="預設",VLOOKUP(表一!$B$5,附表一!$G$186:$X$210,18,0),""),IF(AI4="預設",VLOOKUP(H4&amp;I4&amp;AH4&amp;E4,附表一!$F$5:$Y$175,20,0),""))</f>
        <v>能源局公告熱值</v>
      </c>
      <c r="AL4" s="319"/>
      <c r="AM4" s="322"/>
      <c r="AN4" s="315" t="str">
        <f>IF(AJ4&amp;AL4&lt;&gt;"",IF(表四!$Q4&lt;&gt;"","公噸/"&amp;表四!$Q4,IF(表四!$P4&lt;&gt;"","公噸/"&amp;表四!$P4,"")),"")</f>
        <v>公噸/公秉</v>
      </c>
      <c r="AO4" s="311" t="s">
        <v>448</v>
      </c>
      <c r="AP4" s="312">
        <f>IF(表四!O4="",IF($J4&lt;&gt;"",IF(AL4&lt;&gt;"",ROUND(ROUND(AL4,10)*ROUND($J4,4),4),IF(AJ4&lt;&gt;"",ROUND(ROUND($J4,4)*ROUND(AJ4,10),4),"")),""),IF($J4&lt;&gt;"",IF(AL4&lt;&gt;"",ROUND(ROUND(AL4,10)*ROUND($J4,4)*ROUND(表四!O4,6),4),IF(AJ4&lt;&gt;"",ROUND(ROUND($J4,4)*ROUND(AJ4,10)*ROUND(表四!O4,6),4),"")),""))</f>
        <v>5.7299999999999997E-2</v>
      </c>
      <c r="AQ4" s="316">
        <f t="shared" ref="AQ4:AQ35" si="4">IF(AH4="CO2",1,IF(AH4="CH4",30,IF(AH4="N2O",265,"")))</f>
        <v>265</v>
      </c>
      <c r="AR4" s="317">
        <f t="shared" ref="AR4:AR35" si="5">IF(AP4&lt;&gt;"",ROUND(AP4*AQ4,4),"")</f>
        <v>15.1845</v>
      </c>
      <c r="AS4" s="323">
        <f>IF(表三!J4="是",IF(L4="CO2",SUM(AG4,AR4),SUM(V4,AG4,AR4)),IF(SUM(V4,AG4,AR4)&lt;&gt;0,SUM(V4,AG4,AR4),""))</f>
        <v>7101.0686000000005</v>
      </c>
      <c r="AT4" s="324" t="str">
        <f>IF(表三!J4="是",IF(L4="CO2",V4,""),"")</f>
        <v/>
      </c>
      <c r="AU4" s="317">
        <f>IF(AS4&lt;&gt;"",AS4/表八!$J$8,"")</f>
        <v>1.2944098222681839E-2</v>
      </c>
      <c r="AV4" s="325" t="e">
        <f>VLOOKUP(E4,附表二!$A:$G,3,FALSE)</f>
        <v>#N/A</v>
      </c>
      <c r="AW4" s="326" t="str">
        <f t="shared" ref="AW4:AW67" si="6">H4&amp;L4&amp;G4</f>
        <v>範疇1CO2否</v>
      </c>
      <c r="AX4" s="326" t="str">
        <f t="shared" ref="AX4:AX35" si="7">H4&amp;L4</f>
        <v>範疇1CO2</v>
      </c>
      <c r="AY4" s="326" t="str">
        <f t="shared" ref="AY4:AY35" si="8">H4&amp;W4</f>
        <v>範疇1CH4</v>
      </c>
      <c r="AZ4" s="326" t="str">
        <f t="shared" ref="AZ4:AZ35" si="9">H4&amp;AH4</f>
        <v>範疇1N2O</v>
      </c>
      <c r="BA4" s="326" t="str">
        <f t="shared" ref="BA4:BA35" si="10">H4&amp;I4</f>
        <v>範疇1固定 (E)</v>
      </c>
      <c r="BB4" s="326" t="str">
        <f t="shared" ref="BB4:BB35" si="11">H4&amp;I4</f>
        <v>範疇1固定 (E)</v>
      </c>
      <c r="BC4" s="326" t="str">
        <f t="shared" ref="BC4:BC35" si="12">H4&amp;I4</f>
        <v>範疇1固定 (E)</v>
      </c>
      <c r="BD4" s="326" t="str">
        <f t="shared" ref="BD4:BD35" si="13">H4&amp;L4&amp;I4&amp;G4</f>
        <v>範疇1CO2固定 (E)否</v>
      </c>
      <c r="BE4" s="327">
        <f t="shared" ref="BE4:BE35" si="14">IFERROR(ABS(AS4),"")</f>
        <v>7101.0686000000005</v>
      </c>
    </row>
    <row r="5" spans="1:57" s="5" customFormat="1" ht="48.75" thickTop="1" thickBot="1">
      <c r="A5" s="223" t="str">
        <f>IF(表三!A5&lt;&gt;"",表三!A5,"")</f>
        <v>G02</v>
      </c>
      <c r="B5" s="224" t="str">
        <f>IF(表三!C5&lt;&gt;"",表三!C5,"")</f>
        <v>其他未分類製程</v>
      </c>
      <c r="C5" s="225" t="str">
        <f>IF(表三!D5&lt;&gt;"",表三!D5,"")</f>
        <v>GM02</v>
      </c>
      <c r="D5" s="328" t="str">
        <f>IF(表三!F5&lt;&gt;"",表三!F5,"")</f>
        <v>汽油引擎 　　　</v>
      </c>
      <c r="E5" s="223" t="str">
        <f>IF(表三!H5&lt;&gt;"",表三!H5,"")</f>
        <v>170099</v>
      </c>
      <c r="F5" s="211" t="str">
        <f>IF(表三!I5&lt;&gt;"",表三!I5,"")</f>
        <v>其他汽油</v>
      </c>
      <c r="G5" s="224" t="str">
        <f>IF(表三!J5&lt;&gt;"",表三!J5,"")</f>
        <v>否</v>
      </c>
      <c r="H5" s="225" t="str">
        <f>IF(表三!K5&lt;&gt;"",表三!K5,"")</f>
        <v>範疇1</v>
      </c>
      <c r="I5" s="328" t="str">
        <f>IF(表三!P5&lt;&gt;"",表三!P5,"")</f>
        <v>固定 (E)</v>
      </c>
      <c r="J5" s="329">
        <f>IF(表四!N5&lt;&gt;"",ROUND(表四!N5,4),"")</f>
        <v>365.23</v>
      </c>
      <c r="K5" s="224" t="str">
        <f>IF(表四!Q5&lt;&gt;"",表四!Q5,IF(表四!P5&lt;&gt;"",表四!P5,""))</f>
        <v>公秉</v>
      </c>
      <c r="L5" s="223" t="str">
        <f>IF(表三!BJ5&lt;&gt;"",IF(表三!BJ5&lt;&gt;0,表三!BJ5,""),"")</f>
        <v>CO2</v>
      </c>
      <c r="M5" s="330" t="s">
        <v>446</v>
      </c>
      <c r="N5" s="331">
        <f>IF(H5&amp;I5&amp;E5="範疇2外購電力350099",IF(M5="預設",VLOOKUP(表一!$B$5,附表一!$G$186:$T$211,14,0),""),IF(M5="預設",VLOOKUP(H5&amp;I5&amp;L5&amp;E5,附表一!$F$5:$U$178,16,0),""))</f>
        <v>2.2631328720000004</v>
      </c>
      <c r="O5" s="331" t="str">
        <f>IF(H5&amp;I5="範疇2外購電力",IF(M5="預設",VLOOKUP(表一!$B$5,附表一!$G$186:$X$210,18,0),""),IF(M5="預設",VLOOKUP(H5&amp;I5&amp;L5&amp;E5,附表一!$F$5:$Y$175,20,0),""))</f>
        <v>能源局公告熱值</v>
      </c>
      <c r="P5" s="332"/>
      <c r="Q5" s="239"/>
      <c r="R5" s="331" t="str">
        <f>IF(N5&amp;P5&lt;&gt;"",IF(表四!$Q5&lt;&gt;"","公噸/"&amp;表四!$Q5,IF(表四!$P5&lt;&gt;"","公噸/"&amp;表四!$P5,"")),"")</f>
        <v>公噸/公秉</v>
      </c>
      <c r="S5" s="320" t="s">
        <v>448</v>
      </c>
      <c r="T5" s="331">
        <f>IF(表四!O5="",IF($J5&lt;&gt;"",IF(P5&lt;&gt;"",ROUND(ROUND(P5,10)*ROUND($J5,4),4),IF(N5&lt;&gt;"",ROUND(ROUND($J5,4)*ROUND(N5,10),4),"")),""),IF($J5&lt;&gt;"",IF(P5&lt;&gt;"",ROUND(ROUND(P5,10)*ROUND($J5,4)*ROUND(表四!O5,6),4),IF(N5&lt;&gt;"",ROUND(ROUND($J5,4)*ROUND(N5,10)*ROUND(表四!O5,6),4),"")),""))</f>
        <v>826.56399999999996</v>
      </c>
      <c r="U5" s="316">
        <f t="shared" si="0"/>
        <v>1</v>
      </c>
      <c r="V5" s="333">
        <f t="shared" si="1"/>
        <v>826.56399999999996</v>
      </c>
      <c r="W5" s="223" t="str">
        <f>IF(表三!BK5&lt;&gt;"",IF(表三!BK5&lt;&gt;0,表三!BK5,""),"")</f>
        <v>CH4</v>
      </c>
      <c r="X5" s="320" t="s">
        <v>446</v>
      </c>
      <c r="Y5" s="318">
        <f>IF(H5&amp;I5="範疇2外購電力",IF(X5="預設",VLOOKUP(表一!$B$5,附表一!$G$186:$T$210,14,0),""),IF(X5="預設",VLOOKUP(H5&amp;I5&amp;W5&amp;E5,附表一!$F$5:$U$175,16,0),""))</f>
        <v>9.7971120000000023E-5</v>
      </c>
      <c r="Z5" s="316" t="str">
        <f>IF(H5&amp;I5="範疇2外購電力",IF(X5="預設",VLOOKUP(表一!$B$5,附表一!$G$186:$X$210,18,0),""),IF(X5="預設",VLOOKUP(H5&amp;I5&amp;W5&amp;E5,附表一!$F$5:$Y$175,20,0),""))</f>
        <v>能源局公告熱值</v>
      </c>
      <c r="AA5" s="334"/>
      <c r="AB5" s="239"/>
      <c r="AC5" s="331" t="str">
        <f>IF(Y5&amp;AA5&lt;&gt;"",IF(表四!$Q5&lt;&gt;"","公噸/"&amp;表四!$Q5,IF(表四!$P5&lt;&gt;"","公噸/"&amp;表四!$P5,"")),"")</f>
        <v>公噸/公秉</v>
      </c>
      <c r="AD5" s="320" t="s">
        <v>448</v>
      </c>
      <c r="AE5" s="331">
        <f>IF(表四!O5="",IF($J5&lt;&gt;"",IF(AA5&lt;&gt;"",ROUND(ROUND(AA5,10)*ROUND($J5,4),4),IF(Y5&lt;&gt;"",ROUND(ROUND($J5,4)*ROUND(Y5,10),4),"")),""),IF($J5&lt;&gt;"",IF(AA5&lt;&gt;"",ROUND(ROUND(AA5,10)*ROUND($J5,4)*ROUND(表四!O5,6),4),IF(Y5&lt;&gt;"",ROUND(ROUND($J5,4)*ROUND(Y5,10)*ROUND(表四!O5,6),4),"")),""))</f>
        <v>3.5799999999999998E-2</v>
      </c>
      <c r="AF5" s="316">
        <f t="shared" si="2"/>
        <v>30</v>
      </c>
      <c r="AG5" s="333">
        <f t="shared" si="3"/>
        <v>1.0740000000000001</v>
      </c>
      <c r="AH5" s="207" t="str">
        <f>IF(表三!BL5&lt;&gt;"",IF(表三!BL5&lt;&gt;0,表三!BL5,""),"")</f>
        <v>N2O</v>
      </c>
      <c r="AI5" s="320" t="s">
        <v>446</v>
      </c>
      <c r="AJ5" s="321">
        <f>IF(H5&amp;I5="範疇2外購電力",IF(AI5="預設",VLOOKUP(表一!$B$5,附表一!$G$186:$T$210,14,0),""),IF(AI5="預設",VLOOKUP(H5&amp;I5&amp;AH5&amp;E5,附表一!$F$5:$U$175,16,0),""))</f>
        <v>1.9594223999999998E-5</v>
      </c>
      <c r="AK5" s="316" t="str">
        <f>IF(H5&amp;I5="範疇2外購電力",IF(AI5="預設",VLOOKUP(表一!$B$5,附表一!$G$186:$X$210,18,0),""),IF(AI5="預設",VLOOKUP(H5&amp;I5&amp;AH5&amp;E5,附表一!$F$5:$Y$175,20,0),""))</f>
        <v>能源局公告熱值</v>
      </c>
      <c r="AL5" s="334"/>
      <c r="AM5" s="335"/>
      <c r="AN5" s="315" t="str">
        <f>IF(AJ5&amp;AL5&lt;&gt;"",IF(表四!$Q5&lt;&gt;"","公噸/"&amp;表四!$Q5,IF(表四!$P5&lt;&gt;"","公噸/"&amp;表四!$P5,"")),"")</f>
        <v>公噸/公秉</v>
      </c>
      <c r="AO5" s="320" t="s">
        <v>448</v>
      </c>
      <c r="AP5" s="331">
        <f>IF(表四!O5="",IF($J5&lt;&gt;"",IF(AL5&lt;&gt;"",ROUND(ROUND(AL5,10)*ROUND($J5,4),4),IF(AJ5&lt;&gt;"",ROUND(ROUND($J5,4)*ROUND(AJ5,10),4),"")),""),IF($J5&lt;&gt;"",IF(AL5&lt;&gt;"",ROUND(ROUND(AL5,10)*ROUND($J5,4)*ROUND(表四!O5,6),4),IF(AJ5&lt;&gt;"",ROUND(ROUND($J5,4)*ROUND(AJ5,10)*ROUND(表四!O5,6),4),"")),""))</f>
        <v>7.1999999999999998E-3</v>
      </c>
      <c r="AQ5" s="316">
        <f t="shared" si="4"/>
        <v>265</v>
      </c>
      <c r="AR5" s="333">
        <f t="shared" si="5"/>
        <v>1.9079999999999999</v>
      </c>
      <c r="AS5" s="336">
        <f>IF(表三!J5="是",IF(L5="CO2",SUM(AG5,AR5),SUM(V5,AG5,AR5)),IF(SUM(V5,AG5,AR5)&lt;&gt;0,SUM(V5,AG5,AR5),""))</f>
        <v>829.54599999999994</v>
      </c>
      <c r="AT5" s="337" t="str">
        <f>IF(表三!J5="是",IF(L5="CO2",V5,""),"")</f>
        <v/>
      </c>
      <c r="AU5" s="333">
        <f>IF(AS5&lt;&gt;"",AS5/表八!$J$8,"")</f>
        <v>1.5121280343965171E-3</v>
      </c>
      <c r="AV5" s="325" t="e">
        <f>VLOOKUP(E5,附表二!$A:$G,3,FALSE)</f>
        <v>#N/A</v>
      </c>
      <c r="AW5" s="338" t="str">
        <f t="shared" si="6"/>
        <v>範疇1CO2否</v>
      </c>
      <c r="AX5" s="338" t="str">
        <f t="shared" si="7"/>
        <v>範疇1CO2</v>
      </c>
      <c r="AY5" s="338" t="str">
        <f t="shared" si="8"/>
        <v>範疇1CH4</v>
      </c>
      <c r="AZ5" s="338" t="str">
        <f t="shared" si="9"/>
        <v>範疇1N2O</v>
      </c>
      <c r="BA5" s="338" t="str">
        <f t="shared" si="10"/>
        <v>範疇1固定 (E)</v>
      </c>
      <c r="BB5" s="338" t="str">
        <f t="shared" si="11"/>
        <v>範疇1固定 (E)</v>
      </c>
      <c r="BC5" s="338" t="str">
        <f t="shared" si="12"/>
        <v>範疇1固定 (E)</v>
      </c>
      <c r="BD5" s="338" t="str">
        <f t="shared" si="13"/>
        <v>範疇1CO2固定 (E)否</v>
      </c>
      <c r="BE5" s="327">
        <f t="shared" si="14"/>
        <v>829.54599999999994</v>
      </c>
    </row>
    <row r="6" spans="1:57" s="5" customFormat="1" ht="33" thickTop="1" thickBot="1">
      <c r="A6" s="223" t="str">
        <f>IF(表三!A6&lt;&gt;"",表三!A6,"")</f>
        <v>G03</v>
      </c>
      <c r="B6" s="224" t="str">
        <f>IF(表三!C6&lt;&gt;"",表三!C6,"")</f>
        <v>維修保養程序</v>
      </c>
      <c r="C6" s="225" t="str">
        <f>IF(表三!D6&lt;&gt;"",表三!D6,"")</f>
        <v>GM03</v>
      </c>
      <c r="D6" s="328" t="str">
        <f>IF(表三!F6&lt;&gt;"",表三!F6,"")</f>
        <v>其他切割設施　　　　</v>
      </c>
      <c r="E6" s="223" t="str">
        <f>IF(表三!H6&lt;&gt;"",表三!H6,"")</f>
        <v>180191</v>
      </c>
      <c r="F6" s="211" t="str">
        <f>IF(表三!I6&lt;&gt;"",表三!I6,"")</f>
        <v>乙炔</v>
      </c>
      <c r="G6" s="224" t="str">
        <f>IF(表三!J6&lt;&gt;"",表三!J6,"")</f>
        <v>否</v>
      </c>
      <c r="H6" s="225" t="str">
        <f>IF(表三!K6&lt;&gt;"",表三!K6,"")</f>
        <v>範疇1</v>
      </c>
      <c r="I6" s="328" t="str">
        <f>IF(表三!P6&lt;&gt;"",表三!P6,"")</f>
        <v>製程 (P)</v>
      </c>
      <c r="J6" s="329">
        <f>IF(表四!N6&lt;&gt;"",ROUND(表四!N6,4),"")</f>
        <v>32</v>
      </c>
      <c r="K6" s="224" t="str">
        <f>IF(表四!Q6&lt;&gt;"",表四!Q6,IF(表四!P6&lt;&gt;"",表四!P6,""))</f>
        <v>公斤</v>
      </c>
      <c r="L6" s="207" t="str">
        <f>IF(表三!BJ6&lt;&gt;"",IF(表三!BJ6&lt;&gt;0,表三!BJ6,""),"")</f>
        <v>CO2</v>
      </c>
      <c r="M6" s="330" t="s">
        <v>451</v>
      </c>
      <c r="N6" s="331" t="str">
        <f>IF(H6&amp;I6&amp;E6="範疇2外購電力350099",IF(M6="預設",VLOOKUP(表一!$B$5,附表一!$G$186:$T$211,14,0),""),IF(M6="預設",VLOOKUP(H6&amp;I6&amp;L6&amp;E6,附表一!$F$5:$U$178,16,0),""))</f>
        <v/>
      </c>
      <c r="O6" s="331" t="str">
        <f>IF(H6&amp;I6="範疇2外購電力",IF(M6="預設",VLOOKUP(表一!$B$5,附表一!$G$186:$X$210,18,0),""),IF(M6="預設",VLOOKUP(H6&amp;I6&amp;L6&amp;E6,附表一!$F$5:$Y$175,20,0),""))</f>
        <v/>
      </c>
      <c r="P6" s="332">
        <v>3.0367393013999999</v>
      </c>
      <c r="Q6" s="239"/>
      <c r="R6" s="331" t="str">
        <f>IF(N6&amp;P6&lt;&gt;"",IF(表四!$Q6&lt;&gt;"","公噸/"&amp;表四!$Q6,IF(表四!$P6&lt;&gt;"","公噸/"&amp;表四!$P6,"")),"")</f>
        <v>公噸/公斤</v>
      </c>
      <c r="S6" s="320" t="s">
        <v>448</v>
      </c>
      <c r="T6" s="331">
        <f>IF(表四!O6="",IF($J6&lt;&gt;"",IF(P6&lt;&gt;"",ROUND(ROUND(P6,10)*ROUND($J6,4),4),IF(N6&lt;&gt;"",ROUND(ROUND($J6,4)*ROUND(N6,10),4),"")),""),IF($J6&lt;&gt;"",IF(P6&lt;&gt;"",ROUND(ROUND(P6,10)*ROUND($J6,4)*ROUND(表四!O6,6),4),IF(N6&lt;&gt;"",ROUND(ROUND($J6,4)*ROUND(N6,10)*ROUND(表四!O6,6),4),"")),""))</f>
        <v>97.175700000000006</v>
      </c>
      <c r="U6" s="316">
        <f t="shared" si="0"/>
        <v>1</v>
      </c>
      <c r="V6" s="333">
        <f t="shared" si="1"/>
        <v>97.175700000000006</v>
      </c>
      <c r="W6" s="223" t="str">
        <f>IF(表三!BK6&lt;&gt;"",IF(表三!BK6&lt;&gt;0,表三!BK6,""),"")</f>
        <v/>
      </c>
      <c r="X6" s="320"/>
      <c r="Y6" s="318" t="str">
        <f>IF(H6&amp;I6="範疇2外購電力",IF(X6="預設",VLOOKUP(表一!$B$5,附表一!$G$186:$T$210,14,0),""),IF(X6="預設",VLOOKUP(H6&amp;I6&amp;W6&amp;E6,附表一!$F$5:$U$175,16,0),""))</f>
        <v/>
      </c>
      <c r="Z6" s="316" t="str">
        <f>IF(H6&amp;I6="範疇2外購電力",IF(X6="預設",VLOOKUP(表一!$B$5,附表一!$G$186:$X$210,18,0),""),IF(X6="預設",VLOOKUP(H6&amp;I6&amp;W6&amp;E6,附表一!$F$5:$Y$175,20,0),""))</f>
        <v/>
      </c>
      <c r="AA6" s="334"/>
      <c r="AB6" s="239"/>
      <c r="AC6" s="331" t="str">
        <f>IF(Y6&amp;AA6&lt;&gt;"",IF(表四!$Q6&lt;&gt;"","公噸/"&amp;表四!$Q6,IF(表四!$P6&lt;&gt;"","公噸/"&amp;表四!$P6,"")),"")</f>
        <v/>
      </c>
      <c r="AD6" s="320"/>
      <c r="AE6" s="331" t="str">
        <f>IF(表四!O6="",IF($J6&lt;&gt;"",IF(AA6&lt;&gt;"",ROUND(ROUND(AA6,10)*ROUND($J6,4),4),IF(Y6&lt;&gt;"",ROUND(ROUND($J6,4)*ROUND(Y6,10),4),"")),""),IF($J6&lt;&gt;"",IF(AA6&lt;&gt;"",ROUND(ROUND(AA6,10)*ROUND($J6,4)*ROUND(表四!O6,6),4),IF(Y6&lt;&gt;"",ROUND(ROUND($J6,4)*ROUND(Y6,10)*ROUND(表四!O6,6),4),"")),""))</f>
        <v/>
      </c>
      <c r="AF6" s="316" t="str">
        <f t="shared" si="2"/>
        <v/>
      </c>
      <c r="AG6" s="333" t="str">
        <f t="shared" si="3"/>
        <v/>
      </c>
      <c r="AH6" s="207" t="str">
        <f>IF(表三!BL6&lt;&gt;"",IF(表三!BL6&lt;&gt;0,表三!BL6,""),"")</f>
        <v/>
      </c>
      <c r="AI6" s="320"/>
      <c r="AJ6" s="321" t="str">
        <f>IF(H6&amp;I6="範疇2外購電力",IF(AI6="預設",VLOOKUP(表一!$B$5,附表一!$G$186:$T$210,14,0),""),IF(AI6="預設",VLOOKUP(H6&amp;I6&amp;AH6&amp;E6,附表一!$F$5:$U$175,16,0),""))</f>
        <v/>
      </c>
      <c r="AK6" s="316" t="str">
        <f>IF(H6&amp;I6="範疇2外購電力",IF(AI6="預設",VLOOKUP(表一!$B$5,附表一!$G$186:$X$210,18,0),""),IF(AI6="預設",VLOOKUP(H6&amp;I6&amp;AH6&amp;E6,附表一!$F$5:$Y$175,20,0),""))</f>
        <v/>
      </c>
      <c r="AL6" s="334"/>
      <c r="AM6" s="335"/>
      <c r="AN6" s="315" t="str">
        <f>IF(AJ6&amp;AL6&lt;&gt;"",IF(表四!$Q6&lt;&gt;"","公噸/"&amp;表四!$Q6,IF(表四!$P6&lt;&gt;"","公噸/"&amp;表四!$P6,"")),"")</f>
        <v/>
      </c>
      <c r="AO6" s="320"/>
      <c r="AP6" s="331" t="str">
        <f>IF(表四!O6="",IF($J6&lt;&gt;"",IF(AL6&lt;&gt;"",ROUND(ROUND(AL6,10)*ROUND($J6,4),4),IF(AJ6&lt;&gt;"",ROUND(ROUND($J6,4)*ROUND(AJ6,10),4),"")),""),IF($J6&lt;&gt;"",IF(AL6&lt;&gt;"",ROUND(ROUND(AL6,10)*ROUND($J6,4)*ROUND(表四!O6,6),4),IF(AJ6&lt;&gt;"",ROUND(ROUND($J6,4)*ROUND(AJ6,10)*ROUND(表四!O6,6),4),"")),""))</f>
        <v/>
      </c>
      <c r="AQ6" s="316" t="str">
        <f t="shared" si="4"/>
        <v/>
      </c>
      <c r="AR6" s="333" t="str">
        <f t="shared" si="5"/>
        <v/>
      </c>
      <c r="AS6" s="336">
        <f>IF(表三!J6="是",IF(L6="CO2",SUM(AG6,AR6),SUM(V6,AG6,AR6)),IF(SUM(V6,AG6,AR6)&lt;&gt;0,SUM(V6,AG6,AR6),""))</f>
        <v>97.175700000000006</v>
      </c>
      <c r="AT6" s="337" t="str">
        <f>IF(表三!J6="是",IF(L6="CO2",V6,""),"")</f>
        <v/>
      </c>
      <c r="AU6" s="333">
        <f>IF(AS6&lt;&gt;"",AS6/表八!$J$8,"")</f>
        <v>1.7713556599887847E-4</v>
      </c>
      <c r="AV6" s="325" t="e">
        <f>VLOOKUP(E6,附表二!$A:$G,3,FALSE)</f>
        <v>#N/A</v>
      </c>
      <c r="AW6" s="338" t="str">
        <f t="shared" si="6"/>
        <v>範疇1CO2否</v>
      </c>
      <c r="AX6" s="338" t="str">
        <f t="shared" si="7"/>
        <v>範疇1CO2</v>
      </c>
      <c r="AY6" s="338" t="str">
        <f t="shared" si="8"/>
        <v>範疇1</v>
      </c>
      <c r="AZ6" s="338" t="str">
        <f t="shared" si="9"/>
        <v>範疇1</v>
      </c>
      <c r="BA6" s="338" t="str">
        <f t="shared" si="10"/>
        <v>範疇1製程 (P)</v>
      </c>
      <c r="BB6" s="338" t="str">
        <f t="shared" si="11"/>
        <v>範疇1製程 (P)</v>
      </c>
      <c r="BC6" s="338" t="str">
        <f t="shared" si="12"/>
        <v>範疇1製程 (P)</v>
      </c>
      <c r="BD6" s="338" t="str">
        <f t="shared" si="13"/>
        <v>範疇1CO2製程 (P)否</v>
      </c>
      <c r="BE6" s="327">
        <f t="shared" si="14"/>
        <v>97.175700000000006</v>
      </c>
    </row>
    <row r="7" spans="1:57" s="5" customFormat="1" ht="48.75" thickTop="1" thickBot="1">
      <c r="A7" s="223" t="str">
        <f>IF(表三!A7&lt;&gt;"",表三!A7,"")</f>
        <v>M01</v>
      </c>
      <c r="B7" s="224" t="str">
        <f>IF(表三!C7&lt;&gt;"",表三!C7,"")</f>
        <v>鍋爐發電程序</v>
      </c>
      <c r="C7" s="225" t="str">
        <f>IF(表三!D7&lt;&gt;"",表三!D7,"")</f>
        <v>E212</v>
      </c>
      <c r="D7" s="328" t="str">
        <f>IF(表三!F7&lt;&gt;"",表三!F7,"")</f>
        <v>燃油鍋爐　　　　　　</v>
      </c>
      <c r="E7" s="223" t="str">
        <f>IF(表三!H7&lt;&gt;"",表三!H7,"")</f>
        <v>170019</v>
      </c>
      <c r="F7" s="211" t="str">
        <f>IF(表三!I7&lt;&gt;"",表三!I7,"")</f>
        <v>４～６號重油</v>
      </c>
      <c r="G7" s="224" t="str">
        <f>IF(表三!J7&lt;&gt;"",表三!J7,"")</f>
        <v>否</v>
      </c>
      <c r="H7" s="225" t="str">
        <f>IF(表三!K7&lt;&gt;"",表三!K7,"")</f>
        <v>範疇1</v>
      </c>
      <c r="I7" s="328" t="str">
        <f>IF(表三!P7&lt;&gt;"",表三!P7,"")</f>
        <v>固定 (E)</v>
      </c>
      <c r="J7" s="329">
        <f>IF(表四!N7&lt;&gt;"",ROUND(表四!N7,4),"")</f>
        <v>53692.356899999999</v>
      </c>
      <c r="K7" s="224" t="str">
        <f>IF(表四!Q7&lt;&gt;"",表四!Q7,IF(表四!P7&lt;&gt;"",表四!P7,""))</f>
        <v>公秉</v>
      </c>
      <c r="L7" s="207" t="str">
        <f>IF(表三!BJ7&lt;&gt;"",IF(表三!BJ7&lt;&gt;0,表三!BJ7,""),"")</f>
        <v>CO2</v>
      </c>
      <c r="M7" s="330" t="s">
        <v>446</v>
      </c>
      <c r="N7" s="331">
        <f>IF(H7&amp;I7&amp;E7="範疇2外購電力350099",IF(M7="預設",VLOOKUP(表一!$B$5,附表一!$G$186:$T$211,14,0),""),IF(M7="預設",VLOOKUP(H7&amp;I7&amp;L7&amp;E7,附表一!$F$5:$U$178,16,0),""))</f>
        <v>3.1109598720000005</v>
      </c>
      <c r="O7" s="331" t="str">
        <f>IF(H7&amp;I7="範疇2外購電力",IF(M7="預設",VLOOKUP(表一!$B$5,附表一!$G$186:$X$210,18,0),""),IF(M7="預設",VLOOKUP(H7&amp;I7&amp;L7&amp;E7,附表一!$F$5:$Y$175,20,0),""))</f>
        <v>能源局公告熱值</v>
      </c>
      <c r="P7" s="332"/>
      <c r="Q7" s="239"/>
      <c r="R7" s="331" t="str">
        <f>IF(N7&amp;P7&lt;&gt;"",IF(表四!$Q7&lt;&gt;"","公噸/"&amp;表四!$Q7,IF(表四!$P7&lt;&gt;"","公噸/"&amp;表四!$P7,"")),"")</f>
        <v>公噸/公秉</v>
      </c>
      <c r="S7" s="320" t="s">
        <v>448</v>
      </c>
      <c r="T7" s="331">
        <f>IF(表四!O7="",IF($J7&lt;&gt;"",IF(P7&lt;&gt;"",ROUND(ROUND(P7,10)*ROUND($J7,4),4),IF(N7&lt;&gt;"",ROUND(ROUND($J7,4)*ROUND(N7,10),4),"")),""),IF($J7&lt;&gt;"",IF(P7&lt;&gt;"",ROUND(ROUND(P7,10)*ROUND($J7,4)*ROUND(表四!O7,6),4),IF(N7&lt;&gt;"",ROUND(ROUND($J7,4)*ROUND(N7,10)*ROUND(表四!O7,6),4),"")),""))</f>
        <v>167034.7677</v>
      </c>
      <c r="U7" s="316">
        <f t="shared" si="0"/>
        <v>1</v>
      </c>
      <c r="V7" s="333">
        <f t="shared" si="1"/>
        <v>167034.7677</v>
      </c>
      <c r="W7" s="223" t="str">
        <f>IF(表三!BK7&lt;&gt;"",IF(表三!BK7&lt;&gt;0,表三!BK7,""),"")</f>
        <v>CH4</v>
      </c>
      <c r="X7" s="320" t="s">
        <v>446</v>
      </c>
      <c r="Y7" s="318">
        <f>IF(H7&amp;I7="範疇2外購電力",IF(X7="預設",VLOOKUP(表一!$B$5,附表一!$G$186:$T$210,14,0),""),IF(X7="預設",VLOOKUP(H7&amp;I7&amp;W7&amp;E7,附表一!$F$5:$U$175,16,0),""))</f>
        <v>1.2057984000000003E-4</v>
      </c>
      <c r="Z7" s="316" t="str">
        <f>IF(H7&amp;I7="範疇2外購電力",IF(X7="預設",VLOOKUP(表一!$B$5,附表一!$G$186:$X$210,18,0),""),IF(X7="預設",VLOOKUP(H7&amp;I7&amp;W7&amp;E7,附表一!$F$5:$Y$175,20,0),""))</f>
        <v>能源局公告熱值</v>
      </c>
      <c r="AA7" s="334"/>
      <c r="AB7" s="239"/>
      <c r="AC7" s="331" t="str">
        <f>IF(Y7&amp;AA7&lt;&gt;"",IF(表四!$Q7&lt;&gt;"","公噸/"&amp;表四!$Q7,IF(表四!$P7&lt;&gt;"","公噸/"&amp;表四!$P7,"")),"")</f>
        <v>公噸/公秉</v>
      </c>
      <c r="AD7" s="320" t="s">
        <v>448</v>
      </c>
      <c r="AE7" s="331">
        <f>IF(表四!O7="",IF($J7&lt;&gt;"",IF(AA7&lt;&gt;"",ROUND(ROUND(AA7,10)*ROUND($J7,4),4),IF(Y7&lt;&gt;"",ROUND(ROUND($J7,4)*ROUND(Y7,10),4),"")),""),IF($J7&lt;&gt;"",IF(AA7&lt;&gt;"",ROUND(ROUND(AA7,10)*ROUND($J7,4)*ROUND(表四!O7,6),4),IF(Y7&lt;&gt;"",ROUND(ROUND($J7,4)*ROUND(Y7,10)*ROUND(表四!O7,6),4),"")),""))</f>
        <v>6.4741999999999997</v>
      </c>
      <c r="AF7" s="316">
        <f t="shared" si="2"/>
        <v>30</v>
      </c>
      <c r="AG7" s="333">
        <f t="shared" si="3"/>
        <v>194.226</v>
      </c>
      <c r="AH7" s="207" t="str">
        <f>IF(表三!BL7&lt;&gt;"",IF(表三!BL7&lt;&gt;0,表三!BL7,""),"")</f>
        <v>N2O</v>
      </c>
      <c r="AI7" s="320" t="s">
        <v>446</v>
      </c>
      <c r="AJ7" s="321">
        <f>IF(H7&amp;I7="範疇2外購電力",IF(AI7="預設",VLOOKUP(表一!$B$5,附表一!$G$186:$T$210,14,0),""),IF(AI7="預設",VLOOKUP(H7&amp;I7&amp;AH7&amp;E7,附表一!$F$5:$U$175,16,0),""))</f>
        <v>2.4115968E-5</v>
      </c>
      <c r="AK7" s="316" t="str">
        <f>IF(H7&amp;I7="範疇2外購電力",IF(AI7="預設",VLOOKUP(表一!$B$5,附表一!$G$186:$X$210,18,0),""),IF(AI7="預設",VLOOKUP(H7&amp;I7&amp;AH7&amp;E7,附表一!$F$5:$Y$175,20,0),""))</f>
        <v>能源局公告熱值</v>
      </c>
      <c r="AL7" s="334"/>
      <c r="AM7" s="335"/>
      <c r="AN7" s="315" t="str">
        <f>IF(AJ7&amp;AL7&lt;&gt;"",IF(表四!$Q7&lt;&gt;"","公噸/"&amp;表四!$Q7,IF(表四!$P7&lt;&gt;"","公噸/"&amp;表四!$P7,"")),"")</f>
        <v>公噸/公秉</v>
      </c>
      <c r="AO7" s="320" t="s">
        <v>448</v>
      </c>
      <c r="AP7" s="331">
        <f>IF(表四!O7="",IF($J7&lt;&gt;"",IF(AL7&lt;&gt;"",ROUND(ROUND(AL7,10)*ROUND($J7,4),4),IF(AJ7&lt;&gt;"",ROUND(ROUND($J7,4)*ROUND(AJ7,10),4),"")),""),IF($J7&lt;&gt;"",IF(AL7&lt;&gt;"",ROUND(ROUND(AL7,10)*ROUND($J7,4)*ROUND(表四!O7,6),4),IF(AJ7&lt;&gt;"",ROUND(ROUND($J7,4)*ROUND(AJ7,10)*ROUND(表四!O7,6),4),"")),""))</f>
        <v>1.2948</v>
      </c>
      <c r="AQ7" s="316">
        <f t="shared" si="4"/>
        <v>265</v>
      </c>
      <c r="AR7" s="333">
        <f t="shared" si="5"/>
        <v>343.12200000000001</v>
      </c>
      <c r="AS7" s="336">
        <f>IF(表三!J7="是",IF(L7="CO2",SUM(AG7,AR7),SUM(V7,AG7,AR7)),IF(SUM(V7,AG7,AR7)&lt;&gt;0,SUM(V7,AG7,AR7),""))</f>
        <v>167572.11569999999</v>
      </c>
      <c r="AT7" s="337" t="str">
        <f>IF(表三!J7="是",IF(L7="CO2",V7,""),"")</f>
        <v/>
      </c>
      <c r="AU7" s="333">
        <f>IF(AS7&lt;&gt;"",AS7/表八!$J$8,"")</f>
        <v>0.30545683293404674</v>
      </c>
      <c r="AV7" s="325" t="e">
        <f>VLOOKUP(E7,附表二!$A:$G,3,FALSE)</f>
        <v>#N/A</v>
      </c>
      <c r="AW7" s="338" t="str">
        <f t="shared" si="6"/>
        <v>範疇1CO2否</v>
      </c>
      <c r="AX7" s="338" t="str">
        <f t="shared" si="7"/>
        <v>範疇1CO2</v>
      </c>
      <c r="AY7" s="338" t="str">
        <f t="shared" si="8"/>
        <v>範疇1CH4</v>
      </c>
      <c r="AZ7" s="338" t="str">
        <f t="shared" si="9"/>
        <v>範疇1N2O</v>
      </c>
      <c r="BA7" s="338" t="str">
        <f t="shared" si="10"/>
        <v>範疇1固定 (E)</v>
      </c>
      <c r="BB7" s="338" t="str">
        <f t="shared" si="11"/>
        <v>範疇1固定 (E)</v>
      </c>
      <c r="BC7" s="338" t="str">
        <f t="shared" si="12"/>
        <v>範疇1固定 (E)</v>
      </c>
      <c r="BD7" s="338" t="str">
        <f t="shared" si="13"/>
        <v>範疇1CO2固定 (E)否</v>
      </c>
      <c r="BE7" s="327">
        <f t="shared" si="14"/>
        <v>167572.11569999999</v>
      </c>
    </row>
    <row r="8" spans="1:57" s="5" customFormat="1" ht="48.75" thickTop="1" thickBot="1">
      <c r="A8" s="223" t="str">
        <f>IF(表三!A8&lt;&gt;"",表三!A8,"")</f>
        <v>M02</v>
      </c>
      <c r="B8" s="224" t="str">
        <f>IF(表三!C8&lt;&gt;"",表三!C8,"")</f>
        <v>鍋爐發電程序</v>
      </c>
      <c r="C8" s="225" t="str">
        <f>IF(表三!D8&lt;&gt;"",表三!D8,"")</f>
        <v>E213</v>
      </c>
      <c r="D8" s="328" t="str">
        <f>IF(表三!F8&lt;&gt;"",表三!F8,"")</f>
        <v>燃氣鍋爐　　　　　 　</v>
      </c>
      <c r="E8" s="223" t="str">
        <f>IF(表三!H8&lt;&gt;"",表三!H8,"")</f>
        <v>050002</v>
      </c>
      <c r="F8" s="211" t="str">
        <f>IF(表三!I8&lt;&gt;"",表三!I8,"")</f>
        <v>天然氣</v>
      </c>
      <c r="G8" s="224" t="str">
        <f>IF(表三!J8&lt;&gt;"",表三!J8,"")</f>
        <v>否</v>
      </c>
      <c r="H8" s="225" t="str">
        <f>IF(表三!K8&lt;&gt;"",表三!K8,"")</f>
        <v>範疇1</v>
      </c>
      <c r="I8" s="328" t="str">
        <f>IF(表三!P8&lt;&gt;"",表三!P8,"")</f>
        <v>固定 (E)</v>
      </c>
      <c r="J8" s="329">
        <f>IF(表四!N8&lt;&gt;"",ROUND(表四!N8,4),"")</f>
        <v>3252.12</v>
      </c>
      <c r="K8" s="224" t="str">
        <f>IF(表四!Q8&lt;&gt;"",表四!Q8,IF(表四!P8&lt;&gt;"",表四!P8,""))</f>
        <v>千立方公尺</v>
      </c>
      <c r="L8" s="207" t="str">
        <f>IF(表三!BJ8&lt;&gt;"",IF(表三!BJ8&lt;&gt;0,表三!BJ8,""),"")</f>
        <v>CO2</v>
      </c>
      <c r="M8" s="330" t="s">
        <v>446</v>
      </c>
      <c r="N8" s="331">
        <f>IF(H8&amp;I8&amp;E8="範疇2外購電力350099",IF(M8="預設",VLOOKUP(表一!$B$5,附表一!$G$186:$T$211,14,0),""),IF(M8="預設",VLOOKUP(H8&amp;I8&amp;L8&amp;E8,附表一!$F$5:$U$178,16,0),""))</f>
        <v>1.8790358400000002</v>
      </c>
      <c r="O8" s="331" t="str">
        <f>IF(H8&amp;I8="範疇2外購電力",IF(M8="預設",VLOOKUP(表一!$B$5,附表一!$G$186:$X$210,18,0),""),IF(M8="預設",VLOOKUP(H8&amp;I8&amp;L8&amp;E8,附表一!$F$5:$Y$175,20,0),""))</f>
        <v>能源局公告熱值</v>
      </c>
      <c r="P8" s="332"/>
      <c r="Q8" s="239"/>
      <c r="R8" s="331" t="str">
        <f>IF(N8&amp;P8&lt;&gt;"",IF(表四!$Q8&lt;&gt;"","公噸/"&amp;表四!$Q8,IF(表四!$P8&lt;&gt;"","公噸/"&amp;表四!$P8,"")),"")</f>
        <v>公噸/千立方公尺</v>
      </c>
      <c r="S8" s="320" t="s">
        <v>448</v>
      </c>
      <c r="T8" s="331">
        <f>IF(表四!O8="",IF($J8&lt;&gt;"",IF(P8&lt;&gt;"",ROUND(ROUND(P8,10)*ROUND($J8,4),4),IF(N8&lt;&gt;"",ROUND(ROUND($J8,4)*ROUND(N8,10),4),"")),""),IF($J8&lt;&gt;"",IF(P8&lt;&gt;"",ROUND(ROUND(P8,10)*ROUND($J8,4)*ROUND(表四!O8,6),4),IF(N8&lt;&gt;"",ROUND(ROUND($J8,4)*ROUND(N8,10)*ROUND(表四!O8,6),4),"")),""))</f>
        <v>6110.85</v>
      </c>
      <c r="U8" s="316">
        <f t="shared" si="0"/>
        <v>1</v>
      </c>
      <c r="V8" s="333">
        <f t="shared" si="1"/>
        <v>6110.85</v>
      </c>
      <c r="W8" s="223" t="str">
        <f>IF(表三!BK8&lt;&gt;"",IF(表三!BK8&lt;&gt;0,表三!BK8,""),"")</f>
        <v>CH4</v>
      </c>
      <c r="X8" s="320" t="s">
        <v>446</v>
      </c>
      <c r="Y8" s="318">
        <f>IF(H8&amp;I8="範疇2外購電力",IF(X8="預設",VLOOKUP(表一!$B$5,附表一!$G$186:$T$210,14,0),""),IF(X8="預設",VLOOKUP(H8&amp;I8&amp;W8&amp;E8,附表一!$F$5:$U$175,16,0),""))</f>
        <v>3.3494400000000002E-5</v>
      </c>
      <c r="Z8" s="316" t="str">
        <f>IF(H8&amp;I8="範疇2外購電力",IF(X8="預設",VLOOKUP(表一!$B$5,附表一!$G$186:$X$210,18,0),""),IF(X8="預設",VLOOKUP(H8&amp;I8&amp;W8&amp;E8,附表一!$F$5:$Y$175,20,0),""))</f>
        <v>能源局公告熱值</v>
      </c>
      <c r="AA8" s="334"/>
      <c r="AB8" s="239"/>
      <c r="AC8" s="331" t="str">
        <f>IF(Y8&amp;AA8&lt;&gt;"",IF(表四!$Q8&lt;&gt;"","公噸/"&amp;表四!$Q8,IF(表四!$P8&lt;&gt;"","公噸/"&amp;表四!$P8,"")),"")</f>
        <v>公噸/千立方公尺</v>
      </c>
      <c r="AD8" s="320" t="s">
        <v>448</v>
      </c>
      <c r="AE8" s="331">
        <f>IF(表四!O8="",IF($J8&lt;&gt;"",IF(AA8&lt;&gt;"",ROUND(ROUND(AA8,10)*ROUND($J8,4),4),IF(Y8&lt;&gt;"",ROUND(ROUND($J8,4)*ROUND(Y8,10),4),"")),""),IF($J8&lt;&gt;"",IF(AA8&lt;&gt;"",ROUND(ROUND(AA8,10)*ROUND($J8,4)*ROUND(表四!O8,6),4),IF(Y8&lt;&gt;"",ROUND(ROUND($J8,4)*ROUND(Y8,10)*ROUND(表四!O8,6),4),"")),""))</f>
        <v>0.1089</v>
      </c>
      <c r="AF8" s="316">
        <f t="shared" si="2"/>
        <v>30</v>
      </c>
      <c r="AG8" s="333">
        <f t="shared" si="3"/>
        <v>3.2669999999999999</v>
      </c>
      <c r="AH8" s="207" t="str">
        <f>IF(表三!BL8&lt;&gt;"",IF(表三!BL8&lt;&gt;0,表三!BL8,""),"")</f>
        <v>N2O</v>
      </c>
      <c r="AI8" s="320" t="s">
        <v>446</v>
      </c>
      <c r="AJ8" s="321">
        <f>IF(H8&amp;I8="範疇2外購電力",IF(AI8="預設",VLOOKUP(表一!$B$5,附表一!$G$186:$T$210,14,0),""),IF(AI8="預設",VLOOKUP(H8&amp;I8&amp;AH8&amp;E8,附表一!$F$5:$U$175,16,0),""))</f>
        <v>3.3494400000000007E-6</v>
      </c>
      <c r="AK8" s="316" t="str">
        <f>IF(H8&amp;I8="範疇2外購電力",IF(AI8="預設",VLOOKUP(表一!$B$5,附表一!$G$186:$X$210,18,0),""),IF(AI8="預設",VLOOKUP(H8&amp;I8&amp;AH8&amp;E8,附表一!$F$5:$Y$175,20,0),""))</f>
        <v>能源局公告熱值</v>
      </c>
      <c r="AL8" s="334"/>
      <c r="AM8" s="335"/>
      <c r="AN8" s="315" t="str">
        <f>IF(AJ8&amp;AL8&lt;&gt;"",IF(表四!$Q8&lt;&gt;"","公噸/"&amp;表四!$Q8,IF(表四!$P8&lt;&gt;"","公噸/"&amp;表四!$P8,"")),"")</f>
        <v>公噸/千立方公尺</v>
      </c>
      <c r="AO8" s="320" t="s">
        <v>448</v>
      </c>
      <c r="AP8" s="331">
        <f>IF(表四!O8="",IF($J8&lt;&gt;"",IF(AL8&lt;&gt;"",ROUND(ROUND(AL8,10)*ROUND($J8,4),4),IF(AJ8&lt;&gt;"",ROUND(ROUND($J8,4)*ROUND(AJ8,10),4),"")),""),IF($J8&lt;&gt;"",IF(AL8&lt;&gt;"",ROUND(ROUND(AL8,10)*ROUND($J8,4)*ROUND(表四!O8,6),4),IF(AJ8&lt;&gt;"",ROUND(ROUND($J8,4)*ROUND(AJ8,10)*ROUND(表四!O8,6),4),"")),""))</f>
        <v>1.09E-2</v>
      </c>
      <c r="AQ8" s="316">
        <f t="shared" si="4"/>
        <v>265</v>
      </c>
      <c r="AR8" s="333">
        <f t="shared" si="5"/>
        <v>2.8885000000000001</v>
      </c>
      <c r="AS8" s="336">
        <f>IF(表三!J8="是",IF(L8="CO2",SUM(AG8,AR8),SUM(V8,AG8,AR8)),IF(SUM(V8,AG8,AR8)&lt;&gt;0,SUM(V8,AG8,AR8),""))</f>
        <v>6117.0055000000002</v>
      </c>
      <c r="AT8" s="337" t="str">
        <f>IF(表三!J8="是",IF(L8="CO2",V8,""),"")</f>
        <v/>
      </c>
      <c r="AU8" s="333">
        <f>IF(AS8&lt;&gt;"",AS8/表八!$J$8,"")</f>
        <v>1.1150310535048912E-2</v>
      </c>
      <c r="AV8" s="325" t="e">
        <f>VLOOKUP(E8,附表二!$A:$G,3,FALSE)</f>
        <v>#N/A</v>
      </c>
      <c r="AW8" s="338" t="str">
        <f t="shared" si="6"/>
        <v>範疇1CO2否</v>
      </c>
      <c r="AX8" s="338" t="str">
        <f t="shared" si="7"/>
        <v>範疇1CO2</v>
      </c>
      <c r="AY8" s="338" t="str">
        <f t="shared" si="8"/>
        <v>範疇1CH4</v>
      </c>
      <c r="AZ8" s="338" t="str">
        <f t="shared" si="9"/>
        <v>範疇1N2O</v>
      </c>
      <c r="BA8" s="338" t="str">
        <f t="shared" si="10"/>
        <v>範疇1固定 (E)</v>
      </c>
      <c r="BB8" s="338" t="str">
        <f t="shared" si="11"/>
        <v>範疇1固定 (E)</v>
      </c>
      <c r="BC8" s="338" t="str">
        <f t="shared" si="12"/>
        <v>範疇1固定 (E)</v>
      </c>
      <c r="BD8" s="338" t="str">
        <f t="shared" si="13"/>
        <v>範疇1CO2固定 (E)否</v>
      </c>
      <c r="BE8" s="327">
        <f t="shared" si="14"/>
        <v>6117.0055000000002</v>
      </c>
    </row>
    <row r="9" spans="1:57" s="5" customFormat="1" ht="48.75" thickTop="1" thickBot="1">
      <c r="A9" s="223" t="str">
        <f>IF(表三!A9&lt;&gt;"",表三!A9,"")</f>
        <v>G04</v>
      </c>
      <c r="B9" s="224" t="str">
        <f>IF(表三!C9&lt;&gt;"",表三!C9,"")</f>
        <v>交通運輸活動</v>
      </c>
      <c r="C9" s="225" t="str">
        <f>IF(表三!D9&lt;&gt;"",表三!D9,"")</f>
        <v>GV01</v>
      </c>
      <c r="D9" s="328" t="str">
        <f>IF(表三!F9&lt;&gt;"",表三!F9,"")</f>
        <v>汽油引擎 　　　</v>
      </c>
      <c r="E9" s="223" t="str">
        <f>IF(表三!H9&lt;&gt;"",表三!H9,"")</f>
        <v>170001</v>
      </c>
      <c r="F9" s="211" t="str">
        <f>IF(表三!I9&lt;&gt;"",表三!I9,"")</f>
        <v>車用汽油</v>
      </c>
      <c r="G9" s="224" t="str">
        <f>IF(表三!J9&lt;&gt;"",表三!J9,"")</f>
        <v>否</v>
      </c>
      <c r="H9" s="225" t="str">
        <f>IF(表三!K9&lt;&gt;"",表三!K9,"")</f>
        <v>範疇1</v>
      </c>
      <c r="I9" s="328" t="str">
        <f>IF(表三!P9&lt;&gt;"",表三!P9,"")</f>
        <v>移動 (T)</v>
      </c>
      <c r="J9" s="329">
        <f>IF(表四!N9&lt;&gt;"",ROUND(表四!N9,4),"")</f>
        <v>523</v>
      </c>
      <c r="K9" s="224" t="str">
        <f>IF(表四!Q9&lt;&gt;"",表四!Q9,IF(表四!P9&lt;&gt;"",表四!P9,""))</f>
        <v>公秉</v>
      </c>
      <c r="L9" s="207" t="str">
        <f>IF(表三!BJ9&lt;&gt;"",IF(表三!BJ9&lt;&gt;0,表三!BJ9,""),"")</f>
        <v>CO2</v>
      </c>
      <c r="M9" s="330" t="s">
        <v>446</v>
      </c>
      <c r="N9" s="331">
        <f>IF(H9&amp;I9&amp;E9="範疇2外購電力350099",IF(M9="預設",VLOOKUP(表一!$B$5,附表一!$G$186:$T$211,14,0),""),IF(M9="預設",VLOOKUP(H9&amp;I9&amp;L9&amp;E9,附表一!$F$5:$U$178,16,0),""))</f>
        <v>2.2631328720000004</v>
      </c>
      <c r="O9" s="331" t="str">
        <f>IF(H9&amp;I9="範疇2外購電力",IF(M9="預設",VLOOKUP(表一!$B$5,附表一!$G$186:$X$210,18,0),""),IF(M9="預設",VLOOKUP(H9&amp;I9&amp;L9&amp;E9,附表一!$F$5:$Y$175,20,0),""))</f>
        <v>能源局公告熱值</v>
      </c>
      <c r="P9" s="332"/>
      <c r="Q9" s="239"/>
      <c r="R9" s="331" t="str">
        <f>IF(N9&amp;P9&lt;&gt;"",IF(表四!$Q9&lt;&gt;"","公噸/"&amp;表四!$Q9,IF(表四!$P9&lt;&gt;"","公噸/"&amp;表四!$P9,"")),"")</f>
        <v>公噸/公秉</v>
      </c>
      <c r="S9" s="320" t="s">
        <v>448</v>
      </c>
      <c r="T9" s="331">
        <f>IF(表四!O9="",IF($J9&lt;&gt;"",IF(P9&lt;&gt;"",ROUND(ROUND(P9,10)*ROUND($J9,4),4),IF(N9&lt;&gt;"",ROUND(ROUND($J9,4)*ROUND(N9,10),4),"")),""),IF($J9&lt;&gt;"",IF(P9&lt;&gt;"",ROUND(ROUND(P9,10)*ROUND($J9,4)*ROUND(表四!O9,6),4),IF(N9&lt;&gt;"",ROUND(ROUND($J9,4)*ROUND(N9,10)*ROUND(表四!O9,6),4),"")),""))</f>
        <v>1183.6185</v>
      </c>
      <c r="U9" s="316">
        <f t="shared" si="0"/>
        <v>1</v>
      </c>
      <c r="V9" s="333">
        <f t="shared" si="1"/>
        <v>1183.6185</v>
      </c>
      <c r="W9" s="223" t="str">
        <f>IF(表三!BK9&lt;&gt;"",IF(表三!BK9&lt;&gt;0,表三!BK9,""),"")</f>
        <v>CH4</v>
      </c>
      <c r="X9" s="320" t="s">
        <v>446</v>
      </c>
      <c r="Y9" s="318">
        <f>IF(H9&amp;I9="範疇2外購電力",IF(X9="預設",VLOOKUP(表一!$B$5,附表一!$G$186:$T$210,14,0),""),IF(X9="預設",VLOOKUP(H9&amp;I9&amp;W9&amp;E9,附表一!$F$5:$U$175,16,0),""))</f>
        <v>8.1642600000000009E-4</v>
      </c>
      <c r="Z9" s="316" t="str">
        <f>IF(H9&amp;I9="範疇2外購電力",IF(X9="預設",VLOOKUP(表一!$B$5,附表一!$G$186:$X$210,18,0),""),IF(X9="預設",VLOOKUP(H9&amp;I9&amp;W9&amp;E9,附表一!$F$5:$Y$175,20,0),""))</f>
        <v>能源局公告熱值</v>
      </c>
      <c r="AA9" s="334"/>
      <c r="AB9" s="239"/>
      <c r="AC9" s="331" t="str">
        <f>IF(Y9&amp;AA9&lt;&gt;"",IF(表四!$Q9&lt;&gt;"","公噸/"&amp;表四!$Q9,IF(表四!$P9&lt;&gt;"","公噸/"&amp;表四!$P9,"")),"")</f>
        <v>公噸/公秉</v>
      </c>
      <c r="AD9" s="320" t="s">
        <v>448</v>
      </c>
      <c r="AE9" s="331">
        <f>IF(表四!O9="",IF($J9&lt;&gt;"",IF(AA9&lt;&gt;"",ROUND(ROUND(AA9,10)*ROUND($J9,4),4),IF(Y9&lt;&gt;"",ROUND(ROUND($J9,4)*ROUND(Y9,10),4),"")),""),IF($J9&lt;&gt;"",IF(AA9&lt;&gt;"",ROUND(ROUND(AA9,10)*ROUND($J9,4)*ROUND(表四!O9,6),4),IF(Y9&lt;&gt;"",ROUND(ROUND($J9,4)*ROUND(Y9,10)*ROUND(表四!O9,6),4),"")),""))</f>
        <v>0.42699999999999999</v>
      </c>
      <c r="AF9" s="316">
        <f t="shared" si="2"/>
        <v>30</v>
      </c>
      <c r="AG9" s="333">
        <f t="shared" si="3"/>
        <v>12.81</v>
      </c>
      <c r="AH9" s="207" t="str">
        <f>IF(表三!BL9&lt;&gt;"",IF(表三!BL9&lt;&gt;0,表三!BL9,""),"")</f>
        <v>N2O</v>
      </c>
      <c r="AI9" s="320" t="s">
        <v>446</v>
      </c>
      <c r="AJ9" s="321">
        <f>IF(H9&amp;I9="範疇2外購電力",IF(AI9="預設",VLOOKUP(表一!$B$5,附表一!$G$186:$T$210,14,0),""),IF(AI9="預設",VLOOKUP(H9&amp;I9&amp;AH9&amp;E9,附表一!$F$5:$U$175,16,0),""))</f>
        <v>2.6125632000000004E-4</v>
      </c>
      <c r="AK9" s="316" t="str">
        <f>IF(H9&amp;I9="範疇2外購電力",IF(AI9="預設",VLOOKUP(表一!$B$5,附表一!$G$186:$X$210,18,0),""),IF(AI9="預設",VLOOKUP(H9&amp;I9&amp;AH9&amp;E9,附表一!$F$5:$Y$175,20,0),""))</f>
        <v>能源局公告熱值</v>
      </c>
      <c r="AL9" s="334"/>
      <c r="AM9" s="335"/>
      <c r="AN9" s="315" t="str">
        <f>IF(AJ9&amp;AL9&lt;&gt;"",IF(表四!$Q9&lt;&gt;"","公噸/"&amp;表四!$Q9,IF(表四!$P9&lt;&gt;"","公噸/"&amp;表四!$P9,"")),"")</f>
        <v>公噸/公秉</v>
      </c>
      <c r="AO9" s="320" t="s">
        <v>448</v>
      </c>
      <c r="AP9" s="331">
        <f>IF(表四!O9="",IF($J9&lt;&gt;"",IF(AL9&lt;&gt;"",ROUND(ROUND(AL9,10)*ROUND($J9,4),4),IF(AJ9&lt;&gt;"",ROUND(ROUND($J9,4)*ROUND(AJ9,10),4),"")),""),IF($J9&lt;&gt;"",IF(AL9&lt;&gt;"",ROUND(ROUND(AL9,10)*ROUND($J9,4)*ROUND(表四!O9,6),4),IF(AJ9&lt;&gt;"",ROUND(ROUND($J9,4)*ROUND(AJ9,10)*ROUND(表四!O9,6),4),"")),""))</f>
        <v>0.1366</v>
      </c>
      <c r="AQ9" s="316">
        <f t="shared" si="4"/>
        <v>265</v>
      </c>
      <c r="AR9" s="333">
        <f t="shared" si="5"/>
        <v>36.198999999999998</v>
      </c>
      <c r="AS9" s="336">
        <f>IF(表三!J9="是",IF(L9="CO2",SUM(AG9,AR9),SUM(V9,AG9,AR9)),IF(SUM(V9,AG9,AR9)&lt;&gt;0,SUM(V9,AG9,AR9),""))</f>
        <v>1232.6275000000001</v>
      </c>
      <c r="AT9" s="337" t="str">
        <f>IF(表三!J9="是",IF(L9="CO2",V9,""),"")</f>
        <v/>
      </c>
      <c r="AU9" s="333">
        <f>IF(AS9&lt;&gt;"",AS9/表八!$J$8,"")</f>
        <v>2.2468803402319981E-3</v>
      </c>
      <c r="AV9" s="325" t="e">
        <f>VLOOKUP(E9,附表二!$A:$G,3,FALSE)</f>
        <v>#N/A</v>
      </c>
      <c r="AW9" s="338" t="str">
        <f t="shared" si="6"/>
        <v>範疇1CO2否</v>
      </c>
      <c r="AX9" s="338" t="str">
        <f t="shared" si="7"/>
        <v>範疇1CO2</v>
      </c>
      <c r="AY9" s="338" t="str">
        <f t="shared" si="8"/>
        <v>範疇1CH4</v>
      </c>
      <c r="AZ9" s="338" t="str">
        <f t="shared" si="9"/>
        <v>範疇1N2O</v>
      </c>
      <c r="BA9" s="338" t="str">
        <f t="shared" si="10"/>
        <v>範疇1移動 (T)</v>
      </c>
      <c r="BB9" s="338" t="str">
        <f t="shared" si="11"/>
        <v>範疇1移動 (T)</v>
      </c>
      <c r="BC9" s="338" t="str">
        <f t="shared" si="12"/>
        <v>範疇1移動 (T)</v>
      </c>
      <c r="BD9" s="338" t="str">
        <f t="shared" si="13"/>
        <v>範疇1CO2移動 (T)否</v>
      </c>
      <c r="BE9" s="327">
        <f t="shared" si="14"/>
        <v>1232.6275000000001</v>
      </c>
    </row>
    <row r="10" spans="1:57" s="5" customFormat="1" ht="64.5" thickTop="1" thickBot="1">
      <c r="A10" s="223" t="str">
        <f>IF(表三!A10&lt;&gt;"",表三!A10,"")</f>
        <v>G04</v>
      </c>
      <c r="B10" s="224" t="str">
        <f>IF(表三!C10&lt;&gt;"",表三!C10,"")</f>
        <v>交通運輸活動</v>
      </c>
      <c r="C10" s="225" t="str">
        <f>IF(表三!D10&lt;&gt;"",表三!D10,"")</f>
        <v>GV02</v>
      </c>
      <c r="D10" s="328" t="str">
        <f>IF(表三!F10&lt;&gt;"",表三!F10,"")</f>
        <v>汽油引擎 　　　</v>
      </c>
      <c r="E10" s="223" t="str">
        <f>IF(表三!H10&lt;&gt;"",表三!H10,"")</f>
        <v>170001</v>
      </c>
      <c r="F10" s="211" t="str">
        <f>IF(表三!I10&lt;&gt;"",表三!I10,"")</f>
        <v>車用汽油</v>
      </c>
      <c r="G10" s="224" t="str">
        <f>IF(表三!J10&lt;&gt;"",表三!J10,"")</f>
        <v>否</v>
      </c>
      <c r="H10" s="225" t="str">
        <f>IF(表三!K10&lt;&gt;"",表三!K10,"")</f>
        <v>範疇1</v>
      </c>
      <c r="I10" s="328" t="str">
        <f>IF(表三!P10&lt;&gt;"",表三!P10,"")</f>
        <v>移動 (T)</v>
      </c>
      <c r="J10" s="329">
        <f>IF(表四!N10&lt;&gt;"",ROUND(表四!N10,4),"")</f>
        <v>1532</v>
      </c>
      <c r="K10" s="224" t="str">
        <f>IF(表四!Q10&lt;&gt;"",表四!Q10,IF(表四!P10&lt;&gt;"",表四!P10,""))</f>
        <v>公秉</v>
      </c>
      <c r="L10" s="207" t="str">
        <f>IF(表三!BJ10&lt;&gt;"",IF(表三!BJ10&lt;&gt;0,表三!BJ10,""),"")</f>
        <v>CO2</v>
      </c>
      <c r="M10" s="330" t="s">
        <v>446</v>
      </c>
      <c r="N10" s="331">
        <f>IF(H10&amp;I10&amp;E10="範疇2外購電力350099",IF(M10="預設",VLOOKUP(表一!$B$5,附表一!$G$186:$T$211,14,0),""),IF(M10="預設",VLOOKUP(H10&amp;I10&amp;L10&amp;E10,附表一!$F$5:$U$178,16,0),""))</f>
        <v>2.2631328720000004</v>
      </c>
      <c r="O10" s="331" t="str">
        <f>IF(H10&amp;I10="範疇2外購電力",IF(M10="預設",VLOOKUP(表一!$B$5,附表一!$G$186:$X$210,18,0),""),IF(M10="預設",VLOOKUP(H10&amp;I10&amp;L10&amp;E10,附表一!$F$5:$Y$175,20,0),""))</f>
        <v>能源局公告熱值</v>
      </c>
      <c r="P10" s="332"/>
      <c r="Q10" s="239"/>
      <c r="R10" s="331" t="str">
        <f>IF(N10&amp;P10&lt;&gt;"",IF(表四!$Q10&lt;&gt;"","公噸/"&amp;表四!$Q10,IF(表四!$P10&lt;&gt;"","公噸/"&amp;表四!$P10,"")),"")</f>
        <v>公噸/公秉</v>
      </c>
      <c r="S10" s="320" t="s">
        <v>452</v>
      </c>
      <c r="T10" s="331">
        <f>IF(表四!O10="",IF($J10&lt;&gt;"",IF(P10&lt;&gt;"",ROUND(ROUND(P10,10)*ROUND($J10,4),4),IF(N10&lt;&gt;"",ROUND(ROUND($J10,4)*ROUND(N10,10),4),"")),""),IF($J10&lt;&gt;"",IF(P10&lt;&gt;"",ROUND(ROUND(P10,10)*ROUND($J10,4)*ROUND(表四!O10,6),4),IF(N10&lt;&gt;"",ROUND(ROUND($J10,4)*ROUND(N10,10)*ROUND(表四!O10,6),4),"")),""))</f>
        <v>3467.1196</v>
      </c>
      <c r="U10" s="316">
        <f t="shared" si="0"/>
        <v>1</v>
      </c>
      <c r="V10" s="333">
        <f t="shared" si="1"/>
        <v>3467.1196</v>
      </c>
      <c r="W10" s="223" t="str">
        <f>IF(表三!BK10&lt;&gt;"",IF(表三!BK10&lt;&gt;0,表三!BK10,""),"")</f>
        <v>CH4</v>
      </c>
      <c r="X10" s="320" t="s">
        <v>446</v>
      </c>
      <c r="Y10" s="318">
        <f>IF(H10&amp;I10="範疇2外購電力",IF(X10="預設",VLOOKUP(表一!$B$5,附表一!$G$186:$T$210,14,0),""),IF(X10="預設",VLOOKUP(H10&amp;I10&amp;W10&amp;E10,附表一!$F$5:$U$175,16,0),""))</f>
        <v>8.1642600000000009E-4</v>
      </c>
      <c r="Z10" s="316" t="str">
        <f>IF(H10&amp;I10="範疇2外購電力",IF(X10="預設",VLOOKUP(表一!$B$5,附表一!$G$186:$X$210,18,0),""),IF(X10="預設",VLOOKUP(H10&amp;I10&amp;W10&amp;E10,附表一!$F$5:$Y$175,20,0),""))</f>
        <v>能源局公告熱值</v>
      </c>
      <c r="AA10" s="334"/>
      <c r="AB10" s="239"/>
      <c r="AC10" s="331" t="str">
        <f>IF(Y10&amp;AA10&lt;&gt;"",IF(表四!$Q10&lt;&gt;"","公噸/"&amp;表四!$Q10,IF(表四!$P10&lt;&gt;"","公噸/"&amp;表四!$P10,"")),"")</f>
        <v>公噸/公秉</v>
      </c>
      <c r="AD10" s="320" t="s">
        <v>452</v>
      </c>
      <c r="AE10" s="331">
        <f>IF(表四!O10="",IF($J10&lt;&gt;"",IF(AA10&lt;&gt;"",ROUND(ROUND(AA10,10)*ROUND($J10,4),4),IF(Y10&lt;&gt;"",ROUND(ROUND($J10,4)*ROUND(Y10,10),4),"")),""),IF($J10&lt;&gt;"",IF(AA10&lt;&gt;"",ROUND(ROUND(AA10,10)*ROUND($J10,4)*ROUND(表四!O10,6),4),IF(Y10&lt;&gt;"",ROUND(ROUND($J10,4)*ROUND(Y10,10)*ROUND(表四!O10,6),4),"")),""))</f>
        <v>1.2507999999999999</v>
      </c>
      <c r="AF10" s="316">
        <f t="shared" si="2"/>
        <v>30</v>
      </c>
      <c r="AG10" s="333">
        <f t="shared" si="3"/>
        <v>37.524000000000001</v>
      </c>
      <c r="AH10" s="207" t="str">
        <f>IF(表三!BL10&lt;&gt;"",IF(表三!BL10&lt;&gt;0,表三!BL10,""),"")</f>
        <v>N2O</v>
      </c>
      <c r="AI10" s="320" t="s">
        <v>446</v>
      </c>
      <c r="AJ10" s="321">
        <f>IF(H10&amp;I10="範疇2外購電力",IF(AI10="預設",VLOOKUP(表一!$B$5,附表一!$G$186:$T$210,14,0),""),IF(AI10="預設",VLOOKUP(H10&amp;I10&amp;AH10&amp;E10,附表一!$F$5:$U$175,16,0),""))</f>
        <v>2.6125632000000004E-4</v>
      </c>
      <c r="AK10" s="316" t="str">
        <f>IF(H10&amp;I10="範疇2外購電力",IF(AI10="預設",VLOOKUP(表一!$B$5,附表一!$G$186:$X$210,18,0),""),IF(AI10="預設",VLOOKUP(H10&amp;I10&amp;AH10&amp;E10,附表一!$F$5:$Y$175,20,0),""))</f>
        <v>能源局公告熱值</v>
      </c>
      <c r="AL10" s="334"/>
      <c r="AM10" s="335"/>
      <c r="AN10" s="315" t="str">
        <f>IF(AJ10&amp;AL10&lt;&gt;"",IF(表四!$Q10&lt;&gt;"","公噸/"&amp;表四!$Q10,IF(表四!$P10&lt;&gt;"","公噸/"&amp;表四!$P10,"")),"")</f>
        <v>公噸/公秉</v>
      </c>
      <c r="AO10" s="320" t="s">
        <v>452</v>
      </c>
      <c r="AP10" s="331">
        <f>IF(表四!O10="",IF($J10&lt;&gt;"",IF(AL10&lt;&gt;"",ROUND(ROUND(AL10,10)*ROUND($J10,4),4),IF(AJ10&lt;&gt;"",ROUND(ROUND($J10,4)*ROUND(AJ10,10),4),"")),""),IF($J10&lt;&gt;"",IF(AL10&lt;&gt;"",ROUND(ROUND(AL10,10)*ROUND($J10,4)*ROUND(表四!O10,6),4),IF(AJ10&lt;&gt;"",ROUND(ROUND($J10,4)*ROUND(AJ10,10)*ROUND(表四!O10,6),4),"")),""))</f>
        <v>0.4002</v>
      </c>
      <c r="AQ10" s="316">
        <f t="shared" si="4"/>
        <v>265</v>
      </c>
      <c r="AR10" s="333">
        <f t="shared" si="5"/>
        <v>106.053</v>
      </c>
      <c r="AS10" s="336">
        <f>IF(表三!J10="是",IF(L10="CO2",SUM(AG10,AR10),SUM(V10,AG10,AR10)),IF(SUM(V10,AG10,AR10)&lt;&gt;0,SUM(V10,AG10,AR10),""))</f>
        <v>3610.6965999999998</v>
      </c>
      <c r="AT10" s="337" t="str">
        <f>IF(表三!J10="是",IF(L10="CO2",V10,""),"")</f>
        <v/>
      </c>
      <c r="AU10" s="333">
        <f>IF(AS10&lt;&gt;"",AS10/表八!$J$8,"")</f>
        <v>6.5817152425063676E-3</v>
      </c>
      <c r="AV10" s="325" t="e">
        <f>VLOOKUP(E10,附表二!$A:$G,3,FALSE)</f>
        <v>#N/A</v>
      </c>
      <c r="AW10" s="338" t="str">
        <f t="shared" si="6"/>
        <v>範疇1CO2否</v>
      </c>
      <c r="AX10" s="338" t="str">
        <f t="shared" si="7"/>
        <v>範疇1CO2</v>
      </c>
      <c r="AY10" s="338" t="str">
        <f t="shared" si="8"/>
        <v>範疇1CH4</v>
      </c>
      <c r="AZ10" s="338" t="str">
        <f t="shared" si="9"/>
        <v>範疇1N2O</v>
      </c>
      <c r="BA10" s="338" t="str">
        <f t="shared" si="10"/>
        <v>範疇1移動 (T)</v>
      </c>
      <c r="BB10" s="338" t="str">
        <f t="shared" si="11"/>
        <v>範疇1移動 (T)</v>
      </c>
      <c r="BC10" s="338" t="str">
        <f t="shared" si="12"/>
        <v>範疇1移動 (T)</v>
      </c>
      <c r="BD10" s="338" t="str">
        <f t="shared" si="13"/>
        <v>範疇1CO2移動 (T)否</v>
      </c>
      <c r="BE10" s="327">
        <f t="shared" si="14"/>
        <v>3610.6965999999998</v>
      </c>
    </row>
    <row r="11" spans="1:57" s="5" customFormat="1" ht="33" thickTop="1" thickBot="1">
      <c r="A11" s="223" t="str">
        <f>IF(表三!A11&lt;&gt;"",表三!A11,"")</f>
        <v>G03</v>
      </c>
      <c r="B11" s="224" t="str">
        <f>IF(表三!C11&lt;&gt;"",表三!C11,"")</f>
        <v>消防活動</v>
      </c>
      <c r="C11" s="225" t="str">
        <f>IF(表三!D11&lt;&gt;"",表三!D11,"")</f>
        <v>GF01</v>
      </c>
      <c r="D11" s="328" t="str">
        <f>IF(表三!F11&lt;&gt;"",表三!F11,"")</f>
        <v>消防設施</v>
      </c>
      <c r="E11" s="223" t="str">
        <f>IF(表三!H11&lt;&gt;"",表三!H11,"")</f>
        <v>180014</v>
      </c>
      <c r="F11" s="211" t="str">
        <f>IF(表三!I11&lt;&gt;"",表三!I11,"")</f>
        <v>二氧化碳</v>
      </c>
      <c r="G11" s="224" t="str">
        <f>IF(表三!J11&lt;&gt;"",表三!J11,"")</f>
        <v>否</v>
      </c>
      <c r="H11" s="225" t="str">
        <f>IF(表三!K11&lt;&gt;"",表三!K11,"")</f>
        <v>範疇1</v>
      </c>
      <c r="I11" s="328" t="str">
        <f>IF(表三!P11&lt;&gt;"",表三!P11,"")</f>
        <v>逸散 (F)</v>
      </c>
      <c r="J11" s="329">
        <f>IF(表四!N11&lt;&gt;"",ROUND(表四!N11,4),"")</f>
        <v>10</v>
      </c>
      <c r="K11" s="224" t="str">
        <f>IF(表四!Q11&lt;&gt;"",表四!Q11,IF(表四!P11&lt;&gt;"",表四!P11,""))</f>
        <v>公斤</v>
      </c>
      <c r="L11" s="207" t="str">
        <f>IF(表三!BJ11&lt;&gt;"",IF(表三!BJ11&lt;&gt;0,表三!BJ11,""),"")</f>
        <v>CO2</v>
      </c>
      <c r="M11" s="330" t="s">
        <v>451</v>
      </c>
      <c r="N11" s="331" t="str">
        <f>IF(H11&amp;I11&amp;E11="範疇2外購電力350099",IF(M11="預設",VLOOKUP(表一!$B$5,附表一!$G$186:$T$211,14,0),""),IF(M11="預設",VLOOKUP(H11&amp;I11&amp;L11&amp;E11,附表一!$F$5:$U$178,16,0),""))</f>
        <v/>
      </c>
      <c r="O11" s="331" t="str">
        <f>IF(H11&amp;I11="範疇2外購電力",IF(M11="預設",VLOOKUP(表一!$B$5,附表一!$G$186:$X$210,18,0),""),IF(M11="預設",VLOOKUP(H11&amp;I11&amp;L11&amp;E11,附表一!$F$5:$Y$175,20,0),""))</f>
        <v/>
      </c>
      <c r="P11" s="332">
        <v>1E-3</v>
      </c>
      <c r="Q11" s="239"/>
      <c r="R11" s="331" t="str">
        <f>IF(N11&amp;P11&lt;&gt;"",IF(表四!$Q11&lt;&gt;"","公噸/"&amp;表四!$Q11,IF(表四!$P11&lt;&gt;"","公噸/"&amp;表四!$P11,"")),"")</f>
        <v>公噸/公斤</v>
      </c>
      <c r="S11" s="320" t="s">
        <v>448</v>
      </c>
      <c r="T11" s="331">
        <f>IF(表四!O11="",IF($J11&lt;&gt;"",IF(P11&lt;&gt;"",ROUND(ROUND(P11,10)*ROUND($J11,4),4),IF(N11&lt;&gt;"",ROUND(ROUND($J11,4)*ROUND(N11,10),4),"")),""),IF($J11&lt;&gt;"",IF(P11&lt;&gt;"",ROUND(ROUND(P11,10)*ROUND($J11,4)*ROUND(表四!O11,6),4),IF(N11&lt;&gt;"",ROUND(ROUND($J11,4)*ROUND(N11,10)*ROUND(表四!O11,6),4),"")),""))</f>
        <v>0.01</v>
      </c>
      <c r="U11" s="316">
        <f t="shared" si="0"/>
        <v>1</v>
      </c>
      <c r="V11" s="333">
        <f t="shared" si="1"/>
        <v>0.01</v>
      </c>
      <c r="W11" s="223" t="str">
        <f>IF(表三!BK11&lt;&gt;"",IF(表三!BK11&lt;&gt;0,表三!BK11,""),"")</f>
        <v/>
      </c>
      <c r="X11" s="320"/>
      <c r="Y11" s="318" t="str">
        <f>IF(H11&amp;I11="範疇2外購電力",IF(X11="預設",VLOOKUP(表一!$B$5,附表一!$G$186:$T$210,14,0),""),IF(X11="預設",VLOOKUP(H11&amp;I11&amp;W11&amp;E11,附表一!$F$5:$U$175,16,0),""))</f>
        <v/>
      </c>
      <c r="Z11" s="316" t="str">
        <f>IF(H11&amp;I11="範疇2外購電力",IF(X11="預設",VLOOKUP(表一!$B$5,附表一!$G$186:$X$210,18,0),""),IF(X11="預設",VLOOKUP(H11&amp;I11&amp;W11&amp;E11,附表一!$F$5:$Y$175,20,0),""))</f>
        <v/>
      </c>
      <c r="AA11" s="334"/>
      <c r="AB11" s="239"/>
      <c r="AC11" s="331" t="str">
        <f>IF(Y11&amp;AA11&lt;&gt;"",IF(表四!$Q11&lt;&gt;"","公噸/"&amp;表四!$Q11,IF(表四!$P11&lt;&gt;"","公噸/"&amp;表四!$P11,"")),"")</f>
        <v/>
      </c>
      <c r="AD11" s="320"/>
      <c r="AE11" s="331" t="str">
        <f>IF(表四!O11="",IF($J11&lt;&gt;"",IF(AA11&lt;&gt;"",ROUND(ROUND(AA11,10)*ROUND($J11,4),4),IF(Y11&lt;&gt;"",ROUND(ROUND($J11,4)*ROUND(Y11,10),4),"")),""),IF($J11&lt;&gt;"",IF(AA11&lt;&gt;"",ROUND(ROUND(AA11,10)*ROUND($J11,4)*ROUND(表四!O11,6),4),IF(Y11&lt;&gt;"",ROUND(ROUND($J11,4)*ROUND(Y11,10)*ROUND(表四!O11,6),4),"")),""))</f>
        <v/>
      </c>
      <c r="AF11" s="316" t="str">
        <f t="shared" si="2"/>
        <v/>
      </c>
      <c r="AG11" s="333" t="str">
        <f t="shared" si="3"/>
        <v/>
      </c>
      <c r="AH11" s="207" t="str">
        <f>IF(表三!BL11&lt;&gt;"",IF(表三!BL11&lt;&gt;0,表三!BL11,""),"")</f>
        <v/>
      </c>
      <c r="AI11" s="320"/>
      <c r="AJ11" s="321" t="str">
        <f>IF(H11&amp;I11="範疇2外購電力",IF(AI11="預設",VLOOKUP(表一!$B$5,附表一!$G$186:$T$210,14,0),""),IF(AI11="預設",VLOOKUP(H11&amp;I11&amp;AH11&amp;E11,附表一!$F$5:$U$175,16,0),""))</f>
        <v/>
      </c>
      <c r="AK11" s="316" t="str">
        <f>IF(H11&amp;I11="範疇2外購電力",IF(AI11="預設",VLOOKUP(表一!$B$5,附表一!$G$186:$X$210,18,0),""),IF(AI11="預設",VLOOKUP(H11&amp;I11&amp;AH11&amp;E11,附表一!$F$5:$Y$175,20,0),""))</f>
        <v/>
      </c>
      <c r="AL11" s="334"/>
      <c r="AM11" s="335"/>
      <c r="AN11" s="315" t="str">
        <f>IF(AJ11&amp;AL11&lt;&gt;"",IF(表四!$Q11&lt;&gt;"","公噸/"&amp;表四!$Q11,IF(表四!$P11&lt;&gt;"","公噸/"&amp;表四!$P11,"")),"")</f>
        <v/>
      </c>
      <c r="AO11" s="320"/>
      <c r="AP11" s="331" t="str">
        <f>IF(表四!O11="",IF($J11&lt;&gt;"",IF(AL11&lt;&gt;"",ROUND(ROUND(AL11,10)*ROUND($J11,4),4),IF(AJ11&lt;&gt;"",ROUND(ROUND($J11,4)*ROUND(AJ11,10),4),"")),""),IF($J11&lt;&gt;"",IF(AL11&lt;&gt;"",ROUND(ROUND(AL11,10)*ROUND($J11,4)*ROUND(表四!O11,6),4),IF(AJ11&lt;&gt;"",ROUND(ROUND($J11,4)*ROUND(AJ11,10)*ROUND(表四!O11,6),4),"")),""))</f>
        <v/>
      </c>
      <c r="AQ11" s="316" t="str">
        <f t="shared" si="4"/>
        <v/>
      </c>
      <c r="AR11" s="333" t="str">
        <f t="shared" si="5"/>
        <v/>
      </c>
      <c r="AS11" s="336">
        <f>IF(表三!J11="是",IF(L11="CO2",SUM(AG11,AR11),SUM(V11,AG11,AR11)),IF(SUM(V11,AG11,AR11)&lt;&gt;0,SUM(V11,AG11,AR11),""))</f>
        <v>0.01</v>
      </c>
      <c r="AT11" s="337" t="str">
        <f>IF(表三!J11="是",IF(L11="CO2",V11,""),"")</f>
        <v/>
      </c>
      <c r="AU11" s="333">
        <f>IF(AS11&lt;&gt;"",AS11/表八!$J$8,"")</f>
        <v>1.8228380757625461E-8</v>
      </c>
      <c r="AV11" s="325">
        <f>VLOOKUP(E11,附表二!$A:$G,3,FALSE)</f>
        <v>1</v>
      </c>
      <c r="AW11" s="338" t="str">
        <f t="shared" si="6"/>
        <v>範疇1CO2否</v>
      </c>
      <c r="AX11" s="338" t="str">
        <f t="shared" si="7"/>
        <v>範疇1CO2</v>
      </c>
      <c r="AY11" s="338" t="str">
        <f t="shared" si="8"/>
        <v>範疇1</v>
      </c>
      <c r="AZ11" s="338" t="str">
        <f t="shared" si="9"/>
        <v>範疇1</v>
      </c>
      <c r="BA11" s="338" t="str">
        <f t="shared" si="10"/>
        <v>範疇1逸散 (F)</v>
      </c>
      <c r="BB11" s="338" t="str">
        <f t="shared" si="11"/>
        <v>範疇1逸散 (F)</v>
      </c>
      <c r="BC11" s="338" t="str">
        <f t="shared" si="12"/>
        <v>範疇1逸散 (F)</v>
      </c>
      <c r="BD11" s="338" t="str">
        <f t="shared" si="13"/>
        <v>範疇1CO2逸散 (F)否</v>
      </c>
      <c r="BE11" s="327">
        <f t="shared" si="14"/>
        <v>0.01</v>
      </c>
    </row>
    <row r="12" spans="1:57" s="5" customFormat="1" ht="33" thickTop="1" thickBot="1">
      <c r="A12" s="223" t="str">
        <f>IF(表三!A12&lt;&gt;"",表三!A12,"")</f>
        <v>G05</v>
      </c>
      <c r="B12" s="224" t="str">
        <f>IF(表三!C12&lt;&gt;"",表三!C12,"")</f>
        <v>其他廢水處理程序</v>
      </c>
      <c r="C12" s="225" t="str">
        <f>IF(表三!D12&lt;&gt;"",表三!D12,"")</f>
        <v>GF01</v>
      </c>
      <c r="D12" s="328" t="str">
        <f>IF(表三!F12&lt;&gt;"",表三!F12,"")</f>
        <v>化糞池</v>
      </c>
      <c r="E12" s="223" t="str">
        <f>IF(表三!H12&lt;&gt;"",表三!H12,"")</f>
        <v>GG3805</v>
      </c>
      <c r="F12" s="211" t="str">
        <f>IF(表三!I12&lt;&gt;"",表三!I12,"")</f>
        <v>廢水處理(BOD)</v>
      </c>
      <c r="G12" s="224" t="str">
        <f>IF(表三!J12&lt;&gt;"",表三!J12,"")</f>
        <v>否</v>
      </c>
      <c r="H12" s="225" t="str">
        <f>IF(表三!K12&lt;&gt;"",表三!K12,"")</f>
        <v>範疇1</v>
      </c>
      <c r="I12" s="328" t="str">
        <f>IF(表三!P12&lt;&gt;"",表三!P12,"")</f>
        <v>逸散 (F)</v>
      </c>
      <c r="J12" s="329">
        <f>IF(表四!N12&lt;&gt;"",ROUND(表四!N12,4),"")</f>
        <v>12683</v>
      </c>
      <c r="K12" s="224" t="str">
        <f>IF(表四!Q12&lt;&gt;"",表四!Q12,IF(表四!P12&lt;&gt;"",表四!P12,""))</f>
        <v>人天</v>
      </c>
      <c r="L12" s="207" t="str">
        <f>IF(表三!BJ12&lt;&gt;"",IF(表三!BJ12&lt;&gt;0,表三!BJ12,""),"")</f>
        <v>CH4</v>
      </c>
      <c r="M12" s="330" t="s">
        <v>451</v>
      </c>
      <c r="N12" s="331" t="str">
        <f>IF(H12&amp;I12&amp;E12="範疇2外購電力350099",IF(M12="預設",VLOOKUP(表一!$B$5,附表一!$G$186:$T$211,14,0),""),IF(M12="預設",VLOOKUP(H12&amp;I12&amp;L12&amp;E12,附表一!$F$5:$U$178,16,0),""))</f>
        <v/>
      </c>
      <c r="O12" s="331" t="str">
        <f>IF(H12&amp;I12="範疇2外購電力",IF(M12="預設",VLOOKUP(表一!$B$5,附表一!$G$186:$X$210,18,0),""),IF(M12="預設",VLOOKUP(H12&amp;I12&amp;L12&amp;E12,附表一!$F$5:$Y$175,20,0),""))</f>
        <v/>
      </c>
      <c r="P12" s="332">
        <v>1.275E-5</v>
      </c>
      <c r="Q12" s="239"/>
      <c r="R12" s="331" t="str">
        <f>IF(N12&amp;P12&lt;&gt;"",IF(表四!$Q12&lt;&gt;"","公噸/"&amp;表四!$Q12,IF(表四!$P12&lt;&gt;"","公噸/"&amp;表四!$P12,"")),"")</f>
        <v>公噸/人天</v>
      </c>
      <c r="S12" s="320" t="s">
        <v>448</v>
      </c>
      <c r="T12" s="331">
        <f>IF(表四!O12="",IF($J12&lt;&gt;"",IF(P12&lt;&gt;"",ROUND(ROUND(P12,10)*ROUND($J12,4),4),IF(N12&lt;&gt;"",ROUND(ROUND($J12,4)*ROUND(N12,10),4),"")),""),IF($J12&lt;&gt;"",IF(P12&lt;&gt;"",ROUND(ROUND(P12,10)*ROUND($J12,4)*ROUND(表四!O12,6),4),IF(N12&lt;&gt;"",ROUND(ROUND($J12,4)*ROUND(N12,10)*ROUND(表四!O12,6),4),"")),""))</f>
        <v>0.16170000000000001</v>
      </c>
      <c r="U12" s="316">
        <f t="shared" si="0"/>
        <v>30</v>
      </c>
      <c r="V12" s="333">
        <f t="shared" si="1"/>
        <v>4.851</v>
      </c>
      <c r="W12" s="223" t="str">
        <f>IF(表三!BK12&lt;&gt;"",IF(表三!BK12&lt;&gt;0,表三!BK12,""),"")</f>
        <v/>
      </c>
      <c r="X12" s="320"/>
      <c r="Y12" s="318" t="str">
        <f>IF(H12&amp;I12="範疇2外購電力",IF(X12="預設",VLOOKUP(表一!$B$5,附表一!$G$186:$T$210,14,0),""),IF(X12="預設",VLOOKUP(H12&amp;I12&amp;W12&amp;E12,附表一!$F$5:$U$175,16,0),""))</f>
        <v/>
      </c>
      <c r="Z12" s="316" t="str">
        <f>IF(H12&amp;I12="範疇2外購電力",IF(X12="預設",VLOOKUP(表一!$B$5,附表一!$G$186:$X$210,18,0),""),IF(X12="預設",VLOOKUP(H12&amp;I12&amp;W12&amp;E12,附表一!$F$5:$Y$175,20,0),""))</f>
        <v/>
      </c>
      <c r="AA12" s="332"/>
      <c r="AB12" s="239"/>
      <c r="AC12" s="331" t="str">
        <f>IF(Y12&amp;AA12&lt;&gt;"",IF(表四!$Q12&lt;&gt;"","公噸/"&amp;表四!$Q12,IF(表四!$P12&lt;&gt;"","公噸/"&amp;表四!$P12,"")),"")</f>
        <v/>
      </c>
      <c r="AD12" s="320"/>
      <c r="AE12" s="331" t="str">
        <f>IF(表四!O12="",IF($J12&lt;&gt;"",IF(AA12&lt;&gt;"",ROUND(ROUND(AA12,10)*ROUND($J12,4),4),IF(Y12&lt;&gt;"",ROUND(ROUND($J12,4)*ROUND(Y12,10),4),"")),""),IF($J12&lt;&gt;"",IF(AA12&lt;&gt;"",ROUND(ROUND(AA12,10)*ROUND($J12,4)*ROUND(表四!O12,6),4),IF(Y12&lt;&gt;"",ROUND(ROUND($J12,4)*ROUND(Y12,10)*ROUND(表四!O12,6),4),"")),""))</f>
        <v/>
      </c>
      <c r="AF12" s="316" t="str">
        <f t="shared" si="2"/>
        <v/>
      </c>
      <c r="AG12" s="333" t="str">
        <f t="shared" si="3"/>
        <v/>
      </c>
      <c r="AH12" s="207" t="str">
        <f>IF(表三!BL12&lt;&gt;"",IF(表三!BL12&lt;&gt;0,表三!BL12,""),"")</f>
        <v/>
      </c>
      <c r="AI12" s="320"/>
      <c r="AJ12" s="321" t="str">
        <f>IF(H12&amp;I12="範疇2外購電力",IF(AI12="預設",VLOOKUP(表一!$B$5,附表一!$G$186:$T$210,14,0),""),IF(AI12="預設",VLOOKUP(H12&amp;I12&amp;AH12&amp;E12,附表一!$F$5:$U$175,16,0),""))</f>
        <v/>
      </c>
      <c r="AK12" s="316" t="str">
        <f>IF(H12&amp;I12="範疇2外購電力",IF(AI12="預設",VLOOKUP(表一!$B$5,附表一!$G$186:$X$210,18,0),""),IF(AI12="預設",VLOOKUP(H12&amp;I12&amp;AH12&amp;E12,附表一!$F$5:$Y$175,20,0),""))</f>
        <v/>
      </c>
      <c r="AL12" s="332"/>
      <c r="AM12" s="335"/>
      <c r="AN12" s="315" t="str">
        <f>IF(AJ12&amp;AL12&lt;&gt;"",IF(表四!$Q12&lt;&gt;"","公噸/"&amp;表四!$Q12,IF(表四!$P12&lt;&gt;"","公噸/"&amp;表四!$P12,"")),"")</f>
        <v/>
      </c>
      <c r="AO12" s="320"/>
      <c r="AP12" s="331" t="str">
        <f>IF(表四!O12="",IF($J12&lt;&gt;"",IF(AL12&lt;&gt;"",ROUND(ROUND(AL12,10)*ROUND($J12,4),4),IF(AJ12&lt;&gt;"",ROUND(ROUND($J12,4)*ROUND(AJ12,10),4),"")),""),IF($J12&lt;&gt;"",IF(AL12&lt;&gt;"",ROUND(ROUND(AL12,10)*ROUND($J12,4)*ROUND(表四!O12,6),4),IF(AJ12&lt;&gt;"",ROUND(ROUND($J12,4)*ROUND(AJ12,10)*ROUND(表四!O12,6),4),"")),""))</f>
        <v/>
      </c>
      <c r="AQ12" s="316" t="str">
        <f t="shared" si="4"/>
        <v/>
      </c>
      <c r="AR12" s="333" t="str">
        <f t="shared" si="5"/>
        <v/>
      </c>
      <c r="AS12" s="336">
        <f>IF(表三!J12="是",IF(L12="CO2",SUM(AG12,AR12),SUM(V12,AG12,AR12)),IF(SUM(V12,AG12,AR12)&lt;&gt;0,SUM(V12,AG12,AR12),""))</f>
        <v>4.851</v>
      </c>
      <c r="AT12" s="337" t="str">
        <f>IF(表三!J12="是",IF(L12="CO2",V12,""),"")</f>
        <v/>
      </c>
      <c r="AU12" s="333">
        <f>IF(AS12&lt;&gt;"",AS12/表八!$J$8,"")</f>
        <v>8.8425875055241115E-6</v>
      </c>
      <c r="AV12" s="325" t="e">
        <f>VLOOKUP(E12,附表二!$A:$G,3,FALSE)</f>
        <v>#N/A</v>
      </c>
      <c r="AW12" s="338" t="str">
        <f t="shared" si="6"/>
        <v>範疇1CH4否</v>
      </c>
      <c r="AX12" s="338" t="str">
        <f t="shared" si="7"/>
        <v>範疇1CH4</v>
      </c>
      <c r="AY12" s="338" t="str">
        <f t="shared" si="8"/>
        <v>範疇1</v>
      </c>
      <c r="AZ12" s="338" t="str">
        <f t="shared" si="9"/>
        <v>範疇1</v>
      </c>
      <c r="BA12" s="338" t="str">
        <f t="shared" si="10"/>
        <v>範疇1逸散 (F)</v>
      </c>
      <c r="BB12" s="338" t="str">
        <f t="shared" si="11"/>
        <v>範疇1逸散 (F)</v>
      </c>
      <c r="BC12" s="338" t="str">
        <f t="shared" si="12"/>
        <v>範疇1逸散 (F)</v>
      </c>
      <c r="BD12" s="338" t="str">
        <f t="shared" si="13"/>
        <v>範疇1CH4逸散 (F)否</v>
      </c>
      <c r="BE12" s="327">
        <f t="shared" si="14"/>
        <v>4.851</v>
      </c>
    </row>
    <row r="13" spans="1:57" s="5" customFormat="1" ht="64.5" thickTop="1" thickBot="1">
      <c r="A13" s="223" t="str">
        <f>IF(表三!A13&lt;&gt;"",表三!A13,"")</f>
        <v>G06</v>
      </c>
      <c r="B13" s="224" t="str">
        <f>IF(表三!C13&lt;&gt;"",表三!C13,"")</f>
        <v>其他未分類製程</v>
      </c>
      <c r="C13" s="225" t="str">
        <f>IF(表三!D13&lt;&gt;"",表三!D13,"")</f>
        <v>GP01</v>
      </c>
      <c r="D13" s="328" t="str">
        <f>IF(表三!F13&lt;&gt;"",表三!F13,"")</f>
        <v>其他未歸類設施</v>
      </c>
      <c r="E13" s="223" t="str">
        <f>IF(表三!H13&lt;&gt;"",表三!H13,"")</f>
        <v>350099</v>
      </c>
      <c r="F13" s="211" t="str">
        <f>IF(表三!I13&lt;&gt;"",表三!I13,"")</f>
        <v>其他電力</v>
      </c>
      <c r="G13" s="224" t="str">
        <f>IF(表三!J13&lt;&gt;"",表三!J13,"")</f>
        <v>否</v>
      </c>
      <c r="H13" s="225" t="str">
        <f>IF(表三!K13&lt;&gt;"",表三!K13,"")</f>
        <v>範疇2</v>
      </c>
      <c r="I13" s="328" t="str">
        <f>IF(表三!P13&lt;&gt;"",表三!P13,"")</f>
        <v>外購電力</v>
      </c>
      <c r="J13" s="329">
        <f>IF(表四!N13&lt;&gt;"",ROUND(表四!N13,4),"")</f>
        <v>721175.26599999995</v>
      </c>
      <c r="K13" s="224" t="str">
        <f>IF(表四!Q13&lt;&gt;"",表四!Q13,IF(表四!P13&lt;&gt;"",表四!P13,""))</f>
        <v>千度</v>
      </c>
      <c r="L13" s="207" t="str">
        <f>IF(表三!BJ13&lt;&gt;"",IF(表三!BJ13&lt;&gt;0,表三!BJ13,""),"")</f>
        <v>CO2</v>
      </c>
      <c r="M13" s="330" t="s">
        <v>446</v>
      </c>
      <c r="N13" s="331">
        <f>IF(H13&amp;I13&amp;E13="範疇2外購電力350099",IF(M13="預設",VLOOKUP(表一!$B$5,附表一!$G$186:$T$211,14,0),""),IF(M13="預設",VLOOKUP(H13&amp;I13&amp;L13&amp;E13,附表一!$F$5:$U$178,16,0),""))</f>
        <v>0.502</v>
      </c>
      <c r="O13" s="331" t="str">
        <f>IF(H13&amp;I13="範疇2外購電力",IF(M13="預設",VLOOKUP(表一!$B$5,附表一!$G$186:$X$210,18,0),""),IF(M13="預設",VLOOKUP(H13&amp;I13&amp;L13&amp;E13,附表一!$F$5:$Y$175,20,0),""))</f>
        <v>能源局公告係數</v>
      </c>
      <c r="P13" s="332"/>
      <c r="Q13" s="239"/>
      <c r="R13" s="331" t="str">
        <f>IF(N13&amp;P13&lt;&gt;"",IF(表四!$Q13&lt;&gt;"","公噸/"&amp;表四!$Q13,IF(表四!$P13&lt;&gt;"","公噸/"&amp;表四!$P13,"")),"")</f>
        <v>公噸/千度</v>
      </c>
      <c r="S13" s="320" t="s">
        <v>452</v>
      </c>
      <c r="T13" s="331">
        <f>IF(表四!O13="",IF($J13&lt;&gt;"",IF(P13&lt;&gt;"",ROUND(ROUND(P13,10)*ROUND($J13,4),4),IF(N13&lt;&gt;"",ROUND(ROUND($J13,4)*ROUND(N13,10),4),"")),""),IF($J13&lt;&gt;"",IF(P13&lt;&gt;"",ROUND(ROUND(P13,10)*ROUND($J13,4)*ROUND(表四!O13,6),4),IF(N13&lt;&gt;"",ROUND(ROUND($J13,4)*ROUND(N13,10)*ROUND(表四!O13,6),4),"")),""))</f>
        <v>362029.98349999997</v>
      </c>
      <c r="U13" s="316">
        <f t="shared" si="0"/>
        <v>1</v>
      </c>
      <c r="V13" s="333">
        <f t="shared" si="1"/>
        <v>362029.98349999997</v>
      </c>
      <c r="W13" s="223" t="str">
        <f>IF(表三!BK13&lt;&gt;"",IF(表三!BK13&lt;&gt;0,表三!BK13,""),"")</f>
        <v/>
      </c>
      <c r="X13" s="320"/>
      <c r="Y13" s="318" t="str">
        <f>IF(H13&amp;I13="範疇2外購電力",IF(X13="預設",VLOOKUP(表一!$B$5,附表一!$G$186:$T$210,14,0),""),IF(X13="預設",VLOOKUP(H13&amp;I13&amp;W13&amp;E13,附表一!$F$5:$U$175,16,0),""))</f>
        <v/>
      </c>
      <c r="Z13" s="316" t="str">
        <f>IF(H13&amp;I13="範疇2外購電力",IF(X13="預設",VLOOKUP(表一!$B$5,附表一!$G$186:$X$210,18,0),""),IF(X13="預設",VLOOKUP(H13&amp;I13&amp;W13&amp;E13,附表一!$F$5:$Y$175,20,0),""))</f>
        <v/>
      </c>
      <c r="AA13" s="332"/>
      <c r="AB13" s="239"/>
      <c r="AC13" s="331" t="str">
        <f>IF(Y13&amp;AA13&lt;&gt;"",IF(表四!$Q13&lt;&gt;"","公噸/"&amp;表四!$Q13,IF(表四!$P13&lt;&gt;"","公噸/"&amp;表四!$P13,"")),"")</f>
        <v/>
      </c>
      <c r="AD13" s="320"/>
      <c r="AE13" s="331" t="str">
        <f>IF(表四!O13="",IF($J13&lt;&gt;"",IF(AA13&lt;&gt;"",ROUND(ROUND(AA13,10)*ROUND($J13,4),4),IF(Y13&lt;&gt;"",ROUND(ROUND($J13,4)*ROUND(Y13,10),4),"")),""),IF($J13&lt;&gt;"",IF(AA13&lt;&gt;"",ROUND(ROUND(AA13,10)*ROUND($J13,4)*ROUND(表四!O13,6),4),IF(Y13&lt;&gt;"",ROUND(ROUND($J13,4)*ROUND(Y13,10)*ROUND(表四!O13,6),4),"")),""))</f>
        <v/>
      </c>
      <c r="AF13" s="316" t="str">
        <f t="shared" si="2"/>
        <v/>
      </c>
      <c r="AG13" s="333" t="str">
        <f t="shared" si="3"/>
        <v/>
      </c>
      <c r="AH13" s="207" t="str">
        <f>IF(表三!BL13&lt;&gt;"",IF(表三!BL13&lt;&gt;0,表三!BL13,""),"")</f>
        <v/>
      </c>
      <c r="AI13" s="320"/>
      <c r="AJ13" s="321" t="str">
        <f>IF(H13&amp;I13="範疇2外購電力",IF(AI13="預設",VLOOKUP(表一!$B$5,附表一!$G$186:$T$210,14,0),""),IF(AI13="預設",VLOOKUP(H13&amp;I13&amp;AH13&amp;E13,附表一!$F$5:$U$175,16,0),""))</f>
        <v/>
      </c>
      <c r="AK13" s="316" t="str">
        <f>IF(H13&amp;I13="範疇2外購電力",IF(AI13="預設",VLOOKUP(表一!$B$5,附表一!$G$186:$X$210,18,0),""),IF(AI13="預設",VLOOKUP(H13&amp;I13&amp;AH13&amp;E13,附表一!$F$5:$Y$175,20,0),""))</f>
        <v/>
      </c>
      <c r="AL13" s="332"/>
      <c r="AM13" s="335"/>
      <c r="AN13" s="315" t="str">
        <f>IF(AJ13&amp;AL13&lt;&gt;"",IF(表四!$Q13&lt;&gt;"","公噸/"&amp;表四!$Q13,IF(表四!$P13&lt;&gt;"","公噸/"&amp;表四!$P13,"")),"")</f>
        <v/>
      </c>
      <c r="AO13" s="320"/>
      <c r="AP13" s="331" t="str">
        <f>IF(表四!O13="",IF($J13&lt;&gt;"",IF(AL13&lt;&gt;"",ROUND(ROUND(AL13,10)*ROUND($J13,4),4),IF(AJ13&lt;&gt;"",ROUND(ROUND($J13,4)*ROUND(AJ13,10),4),"")),""),IF($J13&lt;&gt;"",IF(AL13&lt;&gt;"",ROUND(ROUND(AL13,10)*ROUND($J13,4)*ROUND(表四!O13,6),4),IF(AJ13&lt;&gt;"",ROUND(ROUND($J13,4)*ROUND(AJ13,10)*ROUND(表四!O13,6),4),"")),""))</f>
        <v/>
      </c>
      <c r="AQ13" s="316" t="str">
        <f t="shared" si="4"/>
        <v/>
      </c>
      <c r="AR13" s="333" t="str">
        <f t="shared" si="5"/>
        <v/>
      </c>
      <c r="AS13" s="336">
        <f>IF(表三!J13="是",IF(L13="CO2",SUM(AG13,AR13),SUM(V13,AG13,AR13)),IF(SUM(V13,AG13,AR13)&lt;&gt;0,SUM(V13,AG13,AR13),""))</f>
        <v>362029.98349999997</v>
      </c>
      <c r="AT13" s="337" t="str">
        <f>IF(表三!J13="是",IF(L13="CO2",V13,""),"")</f>
        <v/>
      </c>
      <c r="AU13" s="333">
        <f>IF(AS13&lt;&gt;"",AS13/表八!$J$8,"")</f>
        <v>0.65992203849148634</v>
      </c>
      <c r="AV13" s="325" t="e">
        <f>VLOOKUP(E13,附表二!$A:$G,3,FALSE)</f>
        <v>#N/A</v>
      </c>
      <c r="AW13" s="338" t="str">
        <f t="shared" si="6"/>
        <v>範疇2CO2否</v>
      </c>
      <c r="AX13" s="338" t="str">
        <f t="shared" si="7"/>
        <v>範疇2CO2</v>
      </c>
      <c r="AY13" s="338" t="str">
        <f t="shared" si="8"/>
        <v>範疇2</v>
      </c>
      <c r="AZ13" s="338" t="str">
        <f t="shared" si="9"/>
        <v>範疇2</v>
      </c>
      <c r="BA13" s="338" t="str">
        <f t="shared" si="10"/>
        <v>範疇2外購電力</v>
      </c>
      <c r="BB13" s="338" t="str">
        <f t="shared" si="11"/>
        <v>範疇2外購電力</v>
      </c>
      <c r="BC13" s="338" t="str">
        <f t="shared" si="12"/>
        <v>範疇2外購電力</v>
      </c>
      <c r="BD13" s="338" t="str">
        <f t="shared" si="13"/>
        <v>範疇2CO2外購電力否</v>
      </c>
      <c r="BE13" s="327">
        <f t="shared" si="14"/>
        <v>362029.98349999997</v>
      </c>
    </row>
    <row r="14" spans="1:57" s="5" customFormat="1" ht="64.5" thickTop="1" thickBot="1">
      <c r="A14" s="223" t="str">
        <f>IF(表三!A14&lt;&gt;"",表三!A14,"")</f>
        <v>G06</v>
      </c>
      <c r="B14" s="224" t="str">
        <f>IF(表三!C14&lt;&gt;"",表三!C14,"")</f>
        <v>其他未分類製程</v>
      </c>
      <c r="C14" s="225" t="str">
        <f>IF(表三!D14&lt;&gt;"",表三!D14,"")</f>
        <v>GP02</v>
      </c>
      <c r="D14" s="328" t="str">
        <f>IF(表三!F14&lt;&gt;"",表三!F14,"")</f>
        <v>其他未歸類設施</v>
      </c>
      <c r="E14" s="223" t="str">
        <f>IF(表三!H14&lt;&gt;"",表三!H14,"")</f>
        <v>GG3502</v>
      </c>
      <c r="F14" s="211" t="str">
        <f>IF(表三!I14&lt;&gt;"",表三!I14,"")</f>
        <v>REC登載電力使用-電證合一</v>
      </c>
      <c r="G14" s="224" t="str">
        <f>IF(表三!J14&lt;&gt;"",表三!J14,"")</f>
        <v>否</v>
      </c>
      <c r="H14" s="225" t="str">
        <f>IF(表三!K14&lt;&gt;"",表三!K14,"")</f>
        <v>範疇2</v>
      </c>
      <c r="I14" s="328" t="str">
        <f>IF(表三!P14&lt;&gt;"",表三!P14,"")</f>
        <v>外購電力</v>
      </c>
      <c r="J14" s="329">
        <f>IF(表四!N14&lt;&gt;"",ROUND(表四!N14,4),"")</f>
        <v>867307.49100000004</v>
      </c>
      <c r="K14" s="224" t="str">
        <f>IF(表四!Q14&lt;&gt;"",表四!Q14,IF(表四!P14&lt;&gt;"",表四!P14,""))</f>
        <v>千度</v>
      </c>
      <c r="L14" s="207" t="str">
        <f>IF(表三!BJ14&lt;&gt;"",IF(表三!BJ14&lt;&gt;0,表三!BJ14,""),"")</f>
        <v>CO2</v>
      </c>
      <c r="M14" s="330" t="s">
        <v>446</v>
      </c>
      <c r="N14" s="331">
        <f>IF(H14&amp;I14&amp;E14="範疇2外購電力350099",IF(M14="預設",VLOOKUP(表一!$B$5,附表一!$G$186:$T$211,14,0),""),IF(M14="預設",VLOOKUP(H14&amp;I14&amp;L14&amp;E14,附表一!$F$5:$U$178,16,0),""))</f>
        <v>0</v>
      </c>
      <c r="O14" s="331" t="str">
        <f>IF(H14&amp;I14="範疇2外購電力",IF(M14="預設",VLOOKUP(表一!$B$5,附表一!$G$186:$X$210,18,0),""),IF(M14="預設",VLOOKUP(H14&amp;I14&amp;L14&amp;E14,附表一!$F$5:$Y$175,20,0),""))</f>
        <v>能源局公告係數</v>
      </c>
      <c r="P14" s="332"/>
      <c r="Q14" s="239"/>
      <c r="R14" s="331" t="str">
        <f>IF(N14&amp;P14&lt;&gt;"",IF(表四!$Q14&lt;&gt;"","公噸/"&amp;表四!$Q14,IF(表四!$P14&lt;&gt;"","公噸/"&amp;表四!$P14,"")),"")</f>
        <v>公噸/千度</v>
      </c>
      <c r="S14" s="320" t="s">
        <v>452</v>
      </c>
      <c r="T14" s="331">
        <f>IF(表四!O14="",IF($J14&lt;&gt;"",IF(P14&lt;&gt;"",ROUND(ROUND(P14,10)*ROUND($J14,4),4),IF(N14&lt;&gt;"",ROUND(ROUND($J14,4)*ROUND(N14,10),4),"")),""),IF($J14&lt;&gt;"",IF(P14&lt;&gt;"",ROUND(ROUND(P14,10)*ROUND($J14,4)*ROUND(表四!O14,6),4),IF(N14&lt;&gt;"",ROUND(ROUND($J14,4)*ROUND(N14,10)*ROUND(表四!O14,6),4),"")),""))</f>
        <v>0</v>
      </c>
      <c r="U14" s="316">
        <f t="shared" si="0"/>
        <v>1</v>
      </c>
      <c r="V14" s="333">
        <f t="shared" si="1"/>
        <v>0</v>
      </c>
      <c r="W14" s="223" t="str">
        <f>IF(表三!BK14&lt;&gt;"",IF(表三!BK14&lt;&gt;0,表三!BK14,""),"")</f>
        <v/>
      </c>
      <c r="X14" s="320"/>
      <c r="Y14" s="318" t="str">
        <f>IF(H14&amp;I14="範疇2外購電力",IF(X14="預設",VLOOKUP(表一!$B$5,附表一!$G$186:$T$210,14,0),""),IF(X14="預設",VLOOKUP(H14&amp;I14&amp;W14&amp;E14,附表一!$F$5:$U$175,16,0),""))</f>
        <v/>
      </c>
      <c r="Z14" s="316" t="str">
        <f>IF(H14&amp;I14="範疇2外購電力",IF(X14="預設",VLOOKUP(表一!$B$5,附表一!$G$186:$X$210,18,0),""),IF(X14="預設",VLOOKUP(H14&amp;I14&amp;W14&amp;E14,附表一!$F$5:$Y$175,20,0),""))</f>
        <v/>
      </c>
      <c r="AA14" s="334"/>
      <c r="AB14" s="239"/>
      <c r="AC14" s="331" t="str">
        <f>IF(Y14&amp;AA14&lt;&gt;"",IF(表四!$Q14&lt;&gt;"","公噸/"&amp;表四!$Q14,IF(表四!$P14&lt;&gt;"","公噸/"&amp;表四!$P14,"")),"")</f>
        <v/>
      </c>
      <c r="AD14" s="320"/>
      <c r="AE14" s="331" t="str">
        <f>IF(表四!O14="",IF($J14&lt;&gt;"",IF(AA14&lt;&gt;"",ROUND(ROUND(AA14,10)*ROUND($J14,4),4),IF(Y14&lt;&gt;"",ROUND(ROUND($J14,4)*ROUND(Y14,10),4),"")),""),IF($J14&lt;&gt;"",IF(AA14&lt;&gt;"",ROUND(ROUND(AA14,10)*ROUND($J14,4)*ROUND(表四!O14,6),4),IF(Y14&lt;&gt;"",ROUND(ROUND($J14,4)*ROUND(Y14,10)*ROUND(表四!O14,6),4),"")),""))</f>
        <v/>
      </c>
      <c r="AF14" s="316" t="str">
        <f t="shared" si="2"/>
        <v/>
      </c>
      <c r="AG14" s="333" t="str">
        <f t="shared" si="3"/>
        <v/>
      </c>
      <c r="AH14" s="207" t="str">
        <f>IF(表三!BL14&lt;&gt;"",IF(表三!BL14&lt;&gt;0,表三!BL14,""),"")</f>
        <v/>
      </c>
      <c r="AI14" s="320"/>
      <c r="AJ14" s="321" t="str">
        <f>IF(H14&amp;I14="範疇2外購電力",IF(AI14="預設",VLOOKUP(表一!$B$5,附表一!$G$186:$T$210,14,0),""),IF(AI14="預設",VLOOKUP(H14&amp;I14&amp;AH14&amp;E14,附表一!$F$5:$U$175,16,0),""))</f>
        <v/>
      </c>
      <c r="AK14" s="316" t="str">
        <f>IF(H14&amp;I14="範疇2外購電力",IF(AI14="預設",VLOOKUP(表一!$B$5,附表一!$G$186:$X$210,18,0),""),IF(AI14="預設",VLOOKUP(H14&amp;I14&amp;AH14&amp;E14,附表一!$F$5:$Y$175,20,0),""))</f>
        <v/>
      </c>
      <c r="AL14" s="334"/>
      <c r="AM14" s="335"/>
      <c r="AN14" s="315" t="str">
        <f>IF(AJ14&amp;AL14&lt;&gt;"",IF(表四!$Q14&lt;&gt;"","公噸/"&amp;表四!$Q14,IF(表四!$P14&lt;&gt;"","公噸/"&amp;表四!$P14,"")),"")</f>
        <v/>
      </c>
      <c r="AO14" s="320"/>
      <c r="AP14" s="331" t="str">
        <f>IF(表四!O14="",IF($J14&lt;&gt;"",IF(AL14&lt;&gt;"",ROUND(ROUND(AL14,10)*ROUND($J14,4),4),IF(AJ14&lt;&gt;"",ROUND(ROUND($J14,4)*ROUND(AJ14,10),4),"")),""),IF($J14&lt;&gt;"",IF(AL14&lt;&gt;"",ROUND(ROUND(AL14,10)*ROUND($J14,4)*ROUND(表四!O14,6),4),IF(AJ14&lt;&gt;"",ROUND(ROUND($J14,4)*ROUND(AJ14,10)*ROUND(表四!O14,6),4),"")),""))</f>
        <v/>
      </c>
      <c r="AQ14" s="316" t="str">
        <f t="shared" si="4"/>
        <v/>
      </c>
      <c r="AR14" s="333" t="str">
        <f t="shared" si="5"/>
        <v/>
      </c>
      <c r="AS14" s="336" t="str">
        <f>IF(表三!J14="是",IF(L14="CO2",SUM(AG14,AR14),SUM(V14,AG14,AR14)),IF(SUM(V14,AG14,AR14)&lt;&gt;0,SUM(V14,AG14,AR14),""))</f>
        <v/>
      </c>
      <c r="AT14" s="337" t="str">
        <f>IF(表三!J14="是",IF(L14="CO2",V14,""),"")</f>
        <v/>
      </c>
      <c r="AU14" s="333" t="str">
        <f>IF(AS14&lt;&gt;"",AS14/表八!$J$8,"")</f>
        <v/>
      </c>
      <c r="AV14" s="325" t="e">
        <f>VLOOKUP(E14,附表二!$A:$G,3,FALSE)</f>
        <v>#N/A</v>
      </c>
      <c r="AW14" s="338" t="str">
        <f t="shared" si="6"/>
        <v>範疇2CO2否</v>
      </c>
      <c r="AX14" s="338" t="str">
        <f t="shared" si="7"/>
        <v>範疇2CO2</v>
      </c>
      <c r="AY14" s="338" t="str">
        <f t="shared" si="8"/>
        <v>範疇2</v>
      </c>
      <c r="AZ14" s="338" t="str">
        <f t="shared" si="9"/>
        <v>範疇2</v>
      </c>
      <c r="BA14" s="338" t="str">
        <f t="shared" si="10"/>
        <v>範疇2外購電力</v>
      </c>
      <c r="BB14" s="338" t="str">
        <f t="shared" si="11"/>
        <v>範疇2外購電力</v>
      </c>
      <c r="BC14" s="338" t="str">
        <f t="shared" si="12"/>
        <v>範疇2外購電力</v>
      </c>
      <c r="BD14" s="338" t="str">
        <f t="shared" si="13"/>
        <v>範疇2CO2外購電力否</v>
      </c>
      <c r="BE14" s="327" t="str">
        <f t="shared" si="14"/>
        <v/>
      </c>
    </row>
    <row r="15" spans="1:57" s="5" customFormat="1" ht="17.25" thickTop="1" thickBot="1">
      <c r="A15" s="223" t="str">
        <f>IF(表三!A15&lt;&gt;"",表三!A15,"")</f>
        <v/>
      </c>
      <c r="B15" s="224" t="str">
        <f>IF(表三!C15&lt;&gt;"",表三!C15,"")</f>
        <v/>
      </c>
      <c r="C15" s="225" t="str">
        <f>IF(表三!D15&lt;&gt;"",表三!D15,"")</f>
        <v/>
      </c>
      <c r="D15" s="328" t="str">
        <f>IF(表三!F15&lt;&gt;"",表三!F15,"")</f>
        <v/>
      </c>
      <c r="E15" s="223" t="str">
        <f>IF(表三!H15&lt;&gt;"",表三!H15,"")</f>
        <v/>
      </c>
      <c r="F15" s="211" t="str">
        <f>IF(表三!I15&lt;&gt;"",表三!I15,"")</f>
        <v/>
      </c>
      <c r="G15" s="224" t="str">
        <f>IF(表三!J15&lt;&gt;"",表三!J15,"")</f>
        <v/>
      </c>
      <c r="H15" s="225" t="str">
        <f>IF(表三!K15&lt;&gt;"",表三!K15,"")</f>
        <v/>
      </c>
      <c r="I15" s="328" t="str">
        <f>IF(表三!P15&lt;&gt;"",表三!P15,"")</f>
        <v/>
      </c>
      <c r="J15" s="329" t="str">
        <f>IF(表四!N15&lt;&gt;"",ROUND(表四!N15,4),"")</f>
        <v/>
      </c>
      <c r="K15" s="224" t="str">
        <f>IF(表四!Q15&lt;&gt;"",表四!Q15,IF(表四!P15&lt;&gt;"",表四!P15,""))</f>
        <v/>
      </c>
      <c r="L15" s="207" t="str">
        <f>IF(表三!BJ15&lt;&gt;"",IF(表三!BJ15&lt;&gt;0,表三!BJ15,""),"")</f>
        <v/>
      </c>
      <c r="M15" s="330"/>
      <c r="N15" s="331" t="str">
        <f>IF(H15&amp;I15&amp;E15="範疇2外購電力350099",IF(M15="預設",VLOOKUP(表一!$B$5,附表一!$G$186:$T$211,14,0),""),IF(M15="預設",VLOOKUP(H15&amp;I15&amp;L15&amp;E15,附表一!$F$5:$U$178,16,0),""))</f>
        <v/>
      </c>
      <c r="O15" s="331" t="str">
        <f>IF(H15&amp;I15="範疇2外購電力",IF(M15="預設",VLOOKUP(表一!$B$5,附表一!$G$186:$X$210,18,0),""),IF(M15="預設",VLOOKUP(H15&amp;I15&amp;L15&amp;E15,附表一!$F$5:$Y$175,20,0),""))</f>
        <v/>
      </c>
      <c r="P15" s="332"/>
      <c r="Q15" s="239"/>
      <c r="R15" s="331" t="str">
        <f>IF(N15&amp;P15&lt;&gt;"",IF(表四!$Q15&lt;&gt;"","公噸/"&amp;表四!$Q15,IF(表四!$P15&lt;&gt;"","公噸/"&amp;表四!$P15,"")),"")</f>
        <v/>
      </c>
      <c r="S15" s="320"/>
      <c r="T15" s="331" t="str">
        <f>IF(表四!O16="",IF($J15&lt;&gt;"",IF(P15&lt;&gt;"",ROUND(ROUND(P15,10)*ROUND($J15,4),4),IF(N15&lt;&gt;"",ROUND(ROUND($J15,4)*ROUND(N15,10),4),"")),""),IF($J15&lt;&gt;"",IF(P15&lt;&gt;"",ROUND(ROUND(P15,10)*ROUND($J15,4)*ROUND(表四!O16,6),4),IF(N15&lt;&gt;"",ROUND(ROUND($J15,4)*ROUND(N15,10)*ROUND(表四!O16,6),4),"")),""))</f>
        <v/>
      </c>
      <c r="U15" s="316" t="str">
        <f t="shared" si="0"/>
        <v/>
      </c>
      <c r="V15" s="333" t="str">
        <f t="shared" si="1"/>
        <v/>
      </c>
      <c r="W15" s="223" t="str">
        <f>IF(表三!BK15&lt;&gt;"",IF(表三!BK15&lt;&gt;0,表三!BK15,""),"")</f>
        <v/>
      </c>
      <c r="X15" s="320"/>
      <c r="Y15" s="318" t="str">
        <f>IF(H15&amp;I15="範疇2外購電力",IF(X15="預設",VLOOKUP(表一!$B$5,附表一!$G$186:$T$210,14,0),""),IF(X15="預設",VLOOKUP(H15&amp;I15&amp;W15&amp;E15,附表一!$F$5:$U$175,16,0),""))</f>
        <v/>
      </c>
      <c r="Z15" s="337" t="str">
        <f>IF(H15&amp;I15="範疇2外購電力",IF(X15="預設",VLOOKUP(表一!$B$5,附表一!$G$186:$X$210,18,0),""),IF(X15="預設",VLOOKUP(H15&amp;I15&amp;W15&amp;E15,附表一!$F$5:$Y$175,20,0),""))</f>
        <v/>
      </c>
      <c r="AA15" s="334"/>
      <c r="AB15" s="239"/>
      <c r="AC15" s="331" t="str">
        <f>IF(Y15&amp;AA15&lt;&gt;"",IF(表四!$Q15&lt;&gt;"","公噸/"&amp;表四!$Q15,IF(表四!$P15&lt;&gt;"","公噸/"&amp;表四!$P15,"")),"")</f>
        <v/>
      </c>
      <c r="AD15" s="320"/>
      <c r="AE15" s="331" t="str">
        <f>IF(表四!O15="",IF($J15&lt;&gt;"",IF(AA15&lt;&gt;"",ROUND(ROUND(AA15,10)*ROUND($J15,4),4),IF(Y15&lt;&gt;"",ROUND(ROUND($J15,4)*ROUND(Y15,10),4),"")),""),IF($J15&lt;&gt;"",IF(AA15&lt;&gt;"",ROUND(ROUND(AA15,10)*ROUND($J15,4)*ROUND(表四!O15,6),4),IF(Y15&lt;&gt;"",ROUND(ROUND($J15,4)*ROUND(Y15,10)*ROUND(表四!O15,6),4),"")),""))</f>
        <v/>
      </c>
      <c r="AF15" s="316" t="str">
        <f t="shared" si="2"/>
        <v/>
      </c>
      <c r="AG15" s="333" t="str">
        <f t="shared" si="3"/>
        <v/>
      </c>
      <c r="AH15" s="207" t="str">
        <f>IF(表三!BL15&lt;&gt;"",IF(表三!BL15&lt;&gt;0,表三!BL15,""),"")</f>
        <v/>
      </c>
      <c r="AI15" s="320"/>
      <c r="AJ15" s="321" t="str">
        <f>IF(H15&amp;I15="範疇2外購電力",IF(AI15="預設",VLOOKUP(表一!$B$5,附表一!$G$186:$T$210,14,0),""),IF(AI15="預設",VLOOKUP(H15&amp;I15&amp;AH15&amp;E15,附表一!$F$5:$U$175,16,0),""))</f>
        <v/>
      </c>
      <c r="AK15" s="337" t="str">
        <f>IF(H15&amp;I15="範疇2外購電力",IF(AI15="預設",VLOOKUP(表一!$B$5,附表一!$G$186:$X$210,18,0),""),IF(AI15="預設",VLOOKUP(H15&amp;I15&amp;AH15&amp;E15,附表一!$F$5:$Y$175,20,0),""))</f>
        <v/>
      </c>
      <c r="AL15" s="334"/>
      <c r="AM15" s="335"/>
      <c r="AN15" s="315" t="str">
        <f>IF(AJ15&amp;AL15&lt;&gt;"",IF(表四!$Q15&lt;&gt;"","公噸/"&amp;表四!$Q15,IF(表四!$P15&lt;&gt;"","公噸/"&amp;表四!$P15,"")),"")</f>
        <v/>
      </c>
      <c r="AO15" s="320"/>
      <c r="AP15" s="331" t="str">
        <f>IF(表四!O15="",IF($J15&lt;&gt;"",IF(AL15&lt;&gt;"",ROUND(ROUND(AL15,10)*ROUND($J15,4),4),IF(AJ15&lt;&gt;"",ROUND(ROUND($J15,4)*ROUND(AJ15,10),4),"")),""),IF($J15&lt;&gt;"",IF(AL15&lt;&gt;"",ROUND(ROUND(AL15,10)*ROUND($J15,4)*ROUND(表四!O15,6),4),IF(AJ15&lt;&gt;"",ROUND(ROUND($J15,4)*ROUND(AJ15,10)*ROUND(表四!O15,6),4),"")),""))</f>
        <v/>
      </c>
      <c r="AQ15" s="316" t="str">
        <f t="shared" si="4"/>
        <v/>
      </c>
      <c r="AR15" s="333" t="str">
        <f t="shared" si="5"/>
        <v/>
      </c>
      <c r="AS15" s="336" t="str">
        <f>IF(表三!J15="是",IF(L15="CO2",SUM(AG15,AR15),SUM(V15,AG15,AR15)),IF(SUM(V15,AG15,AR15)&lt;&gt;0,SUM(V15,AG15,AR15),""))</f>
        <v/>
      </c>
      <c r="AT15" s="337" t="str">
        <f>IF(表三!J15="是",IF(L15="CO2",V15,""),"")</f>
        <v/>
      </c>
      <c r="AU15" s="333" t="str">
        <f>IF(AS15&lt;&gt;"",AS15/表八!$J$8,"")</f>
        <v/>
      </c>
      <c r="AV15" s="325" t="e">
        <f>VLOOKUP(E15,附表二!$A:$G,3,FALSE)</f>
        <v>#N/A</v>
      </c>
      <c r="AW15" s="338" t="str">
        <f t="shared" si="6"/>
        <v/>
      </c>
      <c r="AX15" s="338" t="str">
        <f t="shared" si="7"/>
        <v/>
      </c>
      <c r="AY15" s="338" t="str">
        <f t="shared" si="8"/>
        <v/>
      </c>
      <c r="AZ15" s="338" t="str">
        <f t="shared" si="9"/>
        <v/>
      </c>
      <c r="BA15" s="338" t="str">
        <f t="shared" si="10"/>
        <v/>
      </c>
      <c r="BB15" s="338" t="str">
        <f t="shared" si="11"/>
        <v/>
      </c>
      <c r="BC15" s="338" t="str">
        <f t="shared" si="12"/>
        <v/>
      </c>
      <c r="BD15" s="338" t="str">
        <f t="shared" si="13"/>
        <v/>
      </c>
      <c r="BE15" s="327" t="str">
        <f t="shared" si="14"/>
        <v/>
      </c>
    </row>
    <row r="16" spans="1:57" s="5" customFormat="1" ht="17.25" thickTop="1" thickBot="1">
      <c r="A16" s="223" t="str">
        <f>IF(表三!A16&lt;&gt;"",表三!A16,"")</f>
        <v/>
      </c>
      <c r="B16" s="224" t="str">
        <f>IF(表三!C16&lt;&gt;"",表三!C16,"")</f>
        <v/>
      </c>
      <c r="C16" s="225" t="str">
        <f>IF(表三!D16&lt;&gt;"",表三!D16,"")</f>
        <v/>
      </c>
      <c r="D16" s="328" t="str">
        <f>IF(表三!F16&lt;&gt;"",表三!F16,"")</f>
        <v/>
      </c>
      <c r="E16" s="223" t="str">
        <f>IF(表三!H16&lt;&gt;"",表三!H16,"")</f>
        <v/>
      </c>
      <c r="F16" s="211" t="str">
        <f>IF(表三!I16&lt;&gt;"",表三!I16,"")</f>
        <v/>
      </c>
      <c r="G16" s="224" t="str">
        <f>IF(表三!J16&lt;&gt;"",表三!J16,"")</f>
        <v/>
      </c>
      <c r="H16" s="225" t="str">
        <f>IF(表三!K16&lt;&gt;"",表三!K16,"")</f>
        <v/>
      </c>
      <c r="I16" s="328" t="str">
        <f>IF(表三!P16&lt;&gt;"",表三!P16,"")</f>
        <v/>
      </c>
      <c r="J16" s="329" t="str">
        <f>IF(表四!N16&lt;&gt;"",ROUND(表四!N16,4),"")</f>
        <v/>
      </c>
      <c r="K16" s="224" t="str">
        <f>IF(表四!Q16&lt;&gt;"",表四!Q16,IF(表四!P16&lt;&gt;"",表四!P16,""))</f>
        <v/>
      </c>
      <c r="L16" s="207" t="str">
        <f>IF(表三!BJ16&lt;&gt;"",IF(表三!BJ16&lt;&gt;0,表三!BJ16,""),"")</f>
        <v/>
      </c>
      <c r="M16" s="330"/>
      <c r="N16" s="331" t="str">
        <f>IF(H16&amp;I16&amp;E16="範疇2外購電力350099",IF(M16="預設",VLOOKUP(表一!$B$5,附表一!$G$186:$T$211,14,0),""),IF(M16="預設",VLOOKUP(H16&amp;I16&amp;L16&amp;E16,附表一!$F$5:$U$178,16,0),""))</f>
        <v/>
      </c>
      <c r="O16" s="331" t="str">
        <f>IF(H16&amp;I16="範疇2外購電力",IF(M16="預設",VLOOKUP(表一!$B$5,附表一!$G$186:$X$210,18,0),""),IF(M16="預設",VLOOKUP(H16&amp;I16&amp;L16&amp;E16,附表一!$F$5:$Y$175,20,0),""))</f>
        <v/>
      </c>
      <c r="P16" s="332"/>
      <c r="Q16" s="239"/>
      <c r="R16" s="331" t="str">
        <f>IF(N16&amp;P16&lt;&gt;"",IF(表四!$Q16&lt;&gt;"","公噸/"&amp;表四!$Q16,IF(表四!$P16&lt;&gt;"","公噸/"&amp;表四!$P16,"")),"")</f>
        <v/>
      </c>
      <c r="S16" s="320"/>
      <c r="T16" s="331" t="str">
        <f>IF(表四!O17="",IF($J16&lt;&gt;"",IF(P16&lt;&gt;"",ROUND(ROUND(P16,10)*ROUND($J16,4),4),IF(N16&lt;&gt;"",ROUND(ROUND($J16,4)*ROUND(N16,10),4),"")),""),IF($J16&lt;&gt;"",IF(P16&lt;&gt;"",ROUND(ROUND(P16,10)*ROUND($J16,4)*ROUND(表四!O17,6),4),IF(N16&lt;&gt;"",ROUND(ROUND($J16,4)*ROUND(N16,10)*ROUND(表四!O17,6),4),"")),""))</f>
        <v/>
      </c>
      <c r="U16" s="316" t="str">
        <f t="shared" si="0"/>
        <v/>
      </c>
      <c r="V16" s="333" t="str">
        <f t="shared" si="1"/>
        <v/>
      </c>
      <c r="W16" s="223" t="str">
        <f>IF(表三!BK16&lt;&gt;"",IF(表三!BK16&lt;&gt;0,表三!BK16,""),"")</f>
        <v/>
      </c>
      <c r="X16" s="320"/>
      <c r="Y16" s="318" t="str">
        <f>IF(H16&amp;I16="範疇2外購電力",IF(X16="預設",VLOOKUP(表一!$B$5,附表一!$G$186:$T$210,14,0),""),IF(X16="預設",VLOOKUP(H16&amp;I16&amp;W16&amp;E16,附表一!$F$5:$U$175,16,0),""))</f>
        <v/>
      </c>
      <c r="Z16" s="337" t="str">
        <f>IF(H16&amp;I16="範疇2外購電力",IF(X16="預設",VLOOKUP(表一!$B$5,附表一!$G$186:$X$210,18,0),""),IF(X16="預設",VLOOKUP(H16&amp;I16&amp;W16&amp;E16,附表一!$F$5:$Y$175,20,0),""))</f>
        <v/>
      </c>
      <c r="AA16" s="334"/>
      <c r="AB16" s="239"/>
      <c r="AC16" s="331" t="str">
        <f>IF(Y16&amp;AA16&lt;&gt;"",IF(表四!$Q16&lt;&gt;"","公噸/"&amp;表四!$Q16,IF(表四!$P16&lt;&gt;"","公噸/"&amp;表四!$P16,"")),"")</f>
        <v/>
      </c>
      <c r="AD16" s="320"/>
      <c r="AE16" s="331" t="str">
        <f>IF(表四!O16="",IF($J16&lt;&gt;"",IF(AA16&lt;&gt;"",ROUND(ROUND(AA16,10)*ROUND($J16,4),4),IF(Y16&lt;&gt;"",ROUND(ROUND($J16,4)*ROUND(Y16,10),4),"")),""),IF($J16&lt;&gt;"",IF(AA16&lt;&gt;"",ROUND(ROUND(AA16,10)*ROUND($J16,4)*ROUND(表四!O16,6),4),IF(Y16&lt;&gt;"",ROUND(ROUND($J16,4)*ROUND(Y16,10)*ROUND(表四!O16,6),4),"")),""))</f>
        <v/>
      </c>
      <c r="AF16" s="316" t="str">
        <f t="shared" si="2"/>
        <v/>
      </c>
      <c r="AG16" s="333" t="str">
        <f t="shared" si="3"/>
        <v/>
      </c>
      <c r="AH16" s="207" t="str">
        <f>IF(表三!BL16&lt;&gt;"",IF(表三!BL16&lt;&gt;0,表三!BL16,""),"")</f>
        <v/>
      </c>
      <c r="AI16" s="320"/>
      <c r="AJ16" s="321" t="str">
        <f>IF(H16&amp;I16="範疇2外購電力",IF(AI16="預設",VLOOKUP(表一!$B$5,附表一!$G$186:$T$210,14,0),""),IF(AI16="預設",VLOOKUP(H16&amp;I16&amp;AH16&amp;E16,附表一!$F$5:$U$175,16,0),""))</f>
        <v/>
      </c>
      <c r="AK16" s="337" t="str">
        <f>IF(H16&amp;I16="範疇2外購電力",IF(AI16="預設",VLOOKUP(表一!$B$5,附表一!$G$186:$X$210,18,0),""),IF(AI16="預設",VLOOKUP(H16&amp;I16&amp;AH16&amp;E16,附表一!$F$5:$Y$175,20,0),""))</f>
        <v/>
      </c>
      <c r="AL16" s="334"/>
      <c r="AM16" s="335"/>
      <c r="AN16" s="315" t="str">
        <f>IF(AJ16&amp;AL16&lt;&gt;"",IF(表四!$Q16&lt;&gt;"","公噸/"&amp;表四!$Q16,IF(表四!$P16&lt;&gt;"","公噸/"&amp;表四!$P16,"")),"")</f>
        <v/>
      </c>
      <c r="AO16" s="320"/>
      <c r="AP16" s="331" t="str">
        <f>IF(表四!O16="",IF($J16&lt;&gt;"",IF(AL16&lt;&gt;"",ROUND(ROUND(AL16,10)*ROUND($J16,4),4),IF(AJ16&lt;&gt;"",ROUND(ROUND($J16,4)*ROUND(AJ16,10),4),"")),""),IF($J16&lt;&gt;"",IF(AL16&lt;&gt;"",ROUND(ROUND(AL16,10)*ROUND($J16,4)*ROUND(表四!O16,6),4),IF(AJ16&lt;&gt;"",ROUND(ROUND($J16,4)*ROUND(AJ16,10)*ROUND(表四!O16,6),4),"")),""))</f>
        <v/>
      </c>
      <c r="AQ16" s="316" t="str">
        <f t="shared" si="4"/>
        <v/>
      </c>
      <c r="AR16" s="333" t="str">
        <f t="shared" si="5"/>
        <v/>
      </c>
      <c r="AS16" s="336" t="str">
        <f>IF(表三!J16="是",IF(L16="CO2",SUM(AG16,AR16),SUM(V16,AG16,AR16)),IF(SUM(V16,AG16,AR16)&lt;&gt;0,SUM(V16,AG16,AR16),""))</f>
        <v/>
      </c>
      <c r="AT16" s="337" t="str">
        <f>IF(表三!J16="是",IF(L16="CO2",V16,""),"")</f>
        <v/>
      </c>
      <c r="AU16" s="333" t="str">
        <f>IF(AS16&lt;&gt;"",AS16/表八!$J$8,"")</f>
        <v/>
      </c>
      <c r="AV16" s="325" t="e">
        <f>VLOOKUP(E16,附表二!$A:$G,3,FALSE)</f>
        <v>#N/A</v>
      </c>
      <c r="AW16" s="338" t="str">
        <f t="shared" si="6"/>
        <v/>
      </c>
      <c r="AX16" s="338" t="str">
        <f t="shared" si="7"/>
        <v/>
      </c>
      <c r="AY16" s="338" t="str">
        <f t="shared" si="8"/>
        <v/>
      </c>
      <c r="AZ16" s="338" t="str">
        <f t="shared" si="9"/>
        <v/>
      </c>
      <c r="BA16" s="338" t="str">
        <f t="shared" si="10"/>
        <v/>
      </c>
      <c r="BB16" s="338" t="str">
        <f t="shared" si="11"/>
        <v/>
      </c>
      <c r="BC16" s="338" t="str">
        <f t="shared" si="12"/>
        <v/>
      </c>
      <c r="BD16" s="338" t="str">
        <f t="shared" si="13"/>
        <v/>
      </c>
      <c r="BE16" s="327" t="str">
        <f t="shared" si="14"/>
        <v/>
      </c>
    </row>
    <row r="17" spans="1:57" s="5" customFormat="1" ht="17.25" thickTop="1" thickBot="1">
      <c r="A17" s="223" t="str">
        <f>IF(表三!A17&lt;&gt;"",表三!A17,"")</f>
        <v/>
      </c>
      <c r="B17" s="224" t="str">
        <f>IF(表三!C17&lt;&gt;"",表三!C17,"")</f>
        <v/>
      </c>
      <c r="C17" s="225" t="str">
        <f>IF(表三!D17&lt;&gt;"",表三!D17,"")</f>
        <v/>
      </c>
      <c r="D17" s="328" t="str">
        <f>IF(表三!F17&lt;&gt;"",表三!F17,"")</f>
        <v/>
      </c>
      <c r="E17" s="223" t="str">
        <f>IF(表三!H17&lt;&gt;"",表三!H17,"")</f>
        <v/>
      </c>
      <c r="F17" s="211" t="str">
        <f>IF(表三!I17&lt;&gt;"",表三!I17,"")</f>
        <v/>
      </c>
      <c r="G17" s="224" t="str">
        <f>IF(表三!J17&lt;&gt;"",表三!J17,"")</f>
        <v/>
      </c>
      <c r="H17" s="225" t="str">
        <f>IF(表三!K17&lt;&gt;"",表三!K17,"")</f>
        <v/>
      </c>
      <c r="I17" s="328" t="str">
        <f>IF(表三!P17&lt;&gt;"",表三!P17,"")</f>
        <v/>
      </c>
      <c r="J17" s="329" t="str">
        <f>IF(表四!N17&lt;&gt;"",ROUND(表四!N17,4),"")</f>
        <v/>
      </c>
      <c r="K17" s="224" t="str">
        <f>IF(表四!Q17&lt;&gt;"",表四!Q17,IF(表四!P17&lt;&gt;"",表四!P17,""))</f>
        <v/>
      </c>
      <c r="L17" s="207" t="str">
        <f>IF(表三!BJ17&lt;&gt;"",IF(表三!BJ17&lt;&gt;0,表三!BJ17,""),"")</f>
        <v/>
      </c>
      <c r="M17" s="330"/>
      <c r="N17" s="331" t="str">
        <f>IF(H17&amp;I17&amp;E17="範疇2外購電力350099",IF(M17="預設",VLOOKUP(表一!$B$5,附表一!$G$186:$T$211,14,0),""),IF(M17="預設",VLOOKUP(H17&amp;I17&amp;L17&amp;E17,附表一!$F$5:$U$178,16,0),""))</f>
        <v/>
      </c>
      <c r="O17" s="331" t="str">
        <f>IF(H17&amp;I17="範疇2外購電力",IF(M17="預設",VLOOKUP(表一!$B$5,附表一!$G$186:$X$210,18,0),""),IF(M17="預設",VLOOKUP(H17&amp;I17&amp;L17&amp;E17,附表一!$F$5:$Y$175,20,0),""))</f>
        <v/>
      </c>
      <c r="P17" s="332"/>
      <c r="Q17" s="239"/>
      <c r="R17" s="331" t="str">
        <f>IF(N17&amp;P17&lt;&gt;"",IF(表四!$Q17&lt;&gt;"","公噸/"&amp;表四!$Q17,IF(表四!$P17&lt;&gt;"","公噸/"&amp;表四!$P17,"")),"")</f>
        <v/>
      </c>
      <c r="S17" s="320"/>
      <c r="T17" s="331" t="str">
        <f>IF(表四!O18="",IF($J17&lt;&gt;"",IF(P17&lt;&gt;"",ROUND(ROUND(P17,10)*ROUND($J17,4),4),IF(N17&lt;&gt;"",ROUND(ROUND($J17,4)*ROUND(N17,10),4),"")),""),IF($J17&lt;&gt;"",IF(P17&lt;&gt;"",ROUND(ROUND(P17,10)*ROUND($J17,4)*ROUND(表四!O18,6),4),IF(N17&lt;&gt;"",ROUND(ROUND($J17,4)*ROUND(N17,10)*ROUND(表四!O18,6),4),"")),""))</f>
        <v/>
      </c>
      <c r="U17" s="316" t="str">
        <f t="shared" si="0"/>
        <v/>
      </c>
      <c r="V17" s="333" t="str">
        <f t="shared" si="1"/>
        <v/>
      </c>
      <c r="W17" s="223" t="str">
        <f>IF(表三!BK17&lt;&gt;"",IF(表三!BK17&lt;&gt;0,表三!BK17,""),"")</f>
        <v/>
      </c>
      <c r="X17" s="320"/>
      <c r="Y17" s="318" t="str">
        <f>IF(H17&amp;I17="範疇2外購電力",IF(X17="預設",VLOOKUP(表一!$B$5,附表一!$G$186:$T$210,14,0),""),IF(X17="預設",VLOOKUP(H17&amp;I17&amp;W17&amp;E17,附表一!$F$5:$U$175,16,0),""))</f>
        <v/>
      </c>
      <c r="Z17" s="337" t="str">
        <f>IF(H17&amp;I17="範疇2外購電力",IF(X17="預設",VLOOKUP(表一!$B$5,附表一!$G$186:$X$210,18,0),""),IF(X17="預設",VLOOKUP(H17&amp;I17&amp;W17&amp;E17,附表一!$F$5:$Y$175,20,0),""))</f>
        <v/>
      </c>
      <c r="AA17" s="334"/>
      <c r="AB17" s="239"/>
      <c r="AC17" s="331" t="str">
        <f>IF(Y17&amp;AA17&lt;&gt;"",IF(表四!$Q17&lt;&gt;"","公噸/"&amp;表四!$Q17,IF(表四!$P17&lt;&gt;"","公噸/"&amp;表四!$P17,"")),"")</f>
        <v/>
      </c>
      <c r="AD17" s="320"/>
      <c r="AE17" s="331" t="str">
        <f>IF(表四!O17="",IF($J17&lt;&gt;"",IF(AA17&lt;&gt;"",ROUND(ROUND(AA17,10)*ROUND($J17,4),4),IF(Y17&lt;&gt;"",ROUND(ROUND($J17,4)*ROUND(Y17,10),4),"")),""),IF($J17&lt;&gt;"",IF(AA17&lt;&gt;"",ROUND(ROUND(AA17,10)*ROUND($J17,4)*ROUND(表四!O17,6),4),IF(Y17&lt;&gt;"",ROUND(ROUND($J17,4)*ROUND(Y17,10)*ROUND(表四!O17,6),4),"")),""))</f>
        <v/>
      </c>
      <c r="AF17" s="316" t="str">
        <f t="shared" si="2"/>
        <v/>
      </c>
      <c r="AG17" s="333" t="str">
        <f t="shared" si="3"/>
        <v/>
      </c>
      <c r="AH17" s="207" t="str">
        <f>IF(表三!BL17&lt;&gt;"",IF(表三!BL17&lt;&gt;0,表三!BL17,""),"")</f>
        <v/>
      </c>
      <c r="AI17" s="320"/>
      <c r="AJ17" s="321" t="str">
        <f>IF(H17&amp;I17="範疇2外購電力",IF(AI17="預設",VLOOKUP(表一!$B$5,附表一!$G$186:$T$210,14,0),""),IF(AI17="預設",VLOOKUP(H17&amp;I17&amp;AH17&amp;E17,附表一!$F$5:$U$175,16,0),""))</f>
        <v/>
      </c>
      <c r="AK17" s="337" t="str">
        <f>IF(H17&amp;I17="範疇2外購電力",IF(AI17="預設",VLOOKUP(表一!$B$5,附表一!$G$186:$X$210,18,0),""),IF(AI17="預設",VLOOKUP(H17&amp;I17&amp;AH17&amp;E17,附表一!$F$5:$Y$175,20,0),""))</f>
        <v/>
      </c>
      <c r="AL17" s="334"/>
      <c r="AM17" s="335"/>
      <c r="AN17" s="315" t="str">
        <f>IF(AJ17&amp;AL17&lt;&gt;"",IF(表四!$Q17&lt;&gt;"","公噸/"&amp;表四!$Q17,IF(表四!$P17&lt;&gt;"","公噸/"&amp;表四!$P17,"")),"")</f>
        <v/>
      </c>
      <c r="AO17" s="320"/>
      <c r="AP17" s="331" t="str">
        <f>IF(表四!O17="",IF($J17&lt;&gt;"",IF(AL17&lt;&gt;"",ROUND(ROUND(AL17,10)*ROUND($J17,4),4),IF(AJ17&lt;&gt;"",ROUND(ROUND($J17,4)*ROUND(AJ17,10),4),"")),""),IF($J17&lt;&gt;"",IF(AL17&lt;&gt;"",ROUND(ROUND(AL17,10)*ROUND($J17,4)*ROUND(表四!O17,6),4),IF(AJ17&lt;&gt;"",ROUND(ROUND($J17,4)*ROUND(AJ17,10)*ROUND(表四!O17,6),4),"")),""))</f>
        <v/>
      </c>
      <c r="AQ17" s="316" t="str">
        <f t="shared" si="4"/>
        <v/>
      </c>
      <c r="AR17" s="333" t="str">
        <f t="shared" si="5"/>
        <v/>
      </c>
      <c r="AS17" s="336" t="str">
        <f>IF(表三!J17="是",IF(L17="CO2",SUM(AG17,AR17),SUM(V17,AG17,AR17)),IF(SUM(V17,AG17,AR17)&lt;&gt;0,SUM(V17,AG17,AR17),""))</f>
        <v/>
      </c>
      <c r="AT17" s="337" t="str">
        <f>IF(表三!J17="是",IF(L17="CO2",V17,""),"")</f>
        <v/>
      </c>
      <c r="AU17" s="333" t="str">
        <f>IF(AS17&lt;&gt;"",AS17/表八!$J$8,"")</f>
        <v/>
      </c>
      <c r="AV17" s="325" t="e">
        <f>VLOOKUP(E17,附表二!$A:$G,3,FALSE)</f>
        <v>#N/A</v>
      </c>
      <c r="AW17" s="338" t="str">
        <f t="shared" si="6"/>
        <v/>
      </c>
      <c r="AX17" s="338" t="str">
        <f t="shared" si="7"/>
        <v/>
      </c>
      <c r="AY17" s="338" t="str">
        <f t="shared" si="8"/>
        <v/>
      </c>
      <c r="AZ17" s="338" t="str">
        <f t="shared" si="9"/>
        <v/>
      </c>
      <c r="BA17" s="338" t="str">
        <f t="shared" si="10"/>
        <v/>
      </c>
      <c r="BB17" s="338" t="str">
        <f t="shared" si="11"/>
        <v/>
      </c>
      <c r="BC17" s="338" t="str">
        <f t="shared" si="12"/>
        <v/>
      </c>
      <c r="BD17" s="338" t="str">
        <f t="shared" si="13"/>
        <v/>
      </c>
      <c r="BE17" s="327" t="str">
        <f t="shared" si="14"/>
        <v/>
      </c>
    </row>
    <row r="18" spans="1:57" s="5" customFormat="1" ht="17.25" thickTop="1" thickBot="1">
      <c r="A18" s="223" t="str">
        <f>IF(表三!A18&lt;&gt;"",表三!A18,"")</f>
        <v/>
      </c>
      <c r="B18" s="224" t="str">
        <f>IF(表三!C18&lt;&gt;"",表三!C18,"")</f>
        <v/>
      </c>
      <c r="C18" s="225" t="str">
        <f>IF(表三!D18&lt;&gt;"",表三!D18,"")</f>
        <v/>
      </c>
      <c r="D18" s="328" t="str">
        <f>IF(表三!F18&lt;&gt;"",表三!F18,"")</f>
        <v/>
      </c>
      <c r="E18" s="223" t="str">
        <f>IF(表三!H18&lt;&gt;"",表三!H18,"")</f>
        <v/>
      </c>
      <c r="F18" s="211" t="str">
        <f>IF(表三!I18&lt;&gt;"",表三!I18,"")</f>
        <v/>
      </c>
      <c r="G18" s="224" t="str">
        <f>IF(表三!J18&lt;&gt;"",表三!J18,"")</f>
        <v/>
      </c>
      <c r="H18" s="225" t="str">
        <f>IF(表三!K18&lt;&gt;"",表三!K18,"")</f>
        <v/>
      </c>
      <c r="I18" s="328" t="str">
        <f>IF(表三!P18&lt;&gt;"",表三!P18,"")</f>
        <v/>
      </c>
      <c r="J18" s="329" t="str">
        <f>IF(表四!N18&lt;&gt;"",ROUND(表四!N18,4),"")</f>
        <v/>
      </c>
      <c r="K18" s="224" t="str">
        <f>IF(表四!Q18&lt;&gt;"",表四!Q18,IF(表四!P18&lt;&gt;"",表四!P18,""))</f>
        <v/>
      </c>
      <c r="L18" s="207" t="str">
        <f>IF(表三!BJ18&lt;&gt;"",IF(表三!BJ18&lt;&gt;0,表三!BJ18,""),"")</f>
        <v/>
      </c>
      <c r="M18" s="330"/>
      <c r="N18" s="331" t="str">
        <f>IF(H18&amp;I18&amp;E18="範疇2外購電力350099",IF(M18="預設",VLOOKUP(表一!$B$5,附表一!$G$186:$T$211,14,0),""),IF(M18="預設",VLOOKUP(H18&amp;I18&amp;L18&amp;E18,附表一!$F$5:$U$178,16,0),""))</f>
        <v/>
      </c>
      <c r="O18" s="331" t="str">
        <f>IF(H18&amp;I18="範疇2外購電力",IF(M18="預設",VLOOKUP(表一!$B$5,附表一!$G$186:$X$210,18,0),""),IF(M18="預設",VLOOKUP(H18&amp;I18&amp;L18&amp;E18,附表一!$F$5:$Y$175,20,0),""))</f>
        <v/>
      </c>
      <c r="P18" s="332"/>
      <c r="Q18" s="239"/>
      <c r="R18" s="331" t="str">
        <f>IF(N18&amp;P18&lt;&gt;"",IF(表四!$Q18&lt;&gt;"","公噸/"&amp;表四!$Q18,IF(表四!$P18&lt;&gt;"","公噸/"&amp;表四!$P18,"")),"")</f>
        <v/>
      </c>
      <c r="S18" s="320"/>
      <c r="T18" s="331" t="str">
        <f>IF(表四!O19="",IF($J18&lt;&gt;"",IF(P18&lt;&gt;"",ROUND(ROUND(P18,10)*ROUND($J18,4),4),IF(N18&lt;&gt;"",ROUND(ROUND($J18,4)*ROUND(N18,10),4),"")),""),IF($J18&lt;&gt;"",IF(P18&lt;&gt;"",ROUND(ROUND(P18,10)*ROUND($J18,4)*ROUND(表四!O19,6),4),IF(N18&lt;&gt;"",ROUND(ROUND($J18,4)*ROUND(N18,10)*ROUND(表四!O19,6),4),"")),""))</f>
        <v/>
      </c>
      <c r="U18" s="316" t="str">
        <f t="shared" si="0"/>
        <v/>
      </c>
      <c r="V18" s="333" t="str">
        <f t="shared" si="1"/>
        <v/>
      </c>
      <c r="W18" s="223" t="str">
        <f>IF(表三!BK18&lt;&gt;"",IF(表三!BK18&lt;&gt;0,表三!BK18,""),"")</f>
        <v/>
      </c>
      <c r="X18" s="320"/>
      <c r="Y18" s="318" t="str">
        <f>IF(H18&amp;I18="範疇2外購電力",IF(X18="預設",VLOOKUP(表一!$B$5,附表一!$G$186:$T$210,14,0),""),IF(X18="預設",VLOOKUP(H18&amp;I18&amp;W18&amp;E18,附表一!$F$5:$U$175,16,0),""))</f>
        <v/>
      </c>
      <c r="Z18" s="337" t="str">
        <f>IF(H18&amp;I18="範疇2外購電力",IF(X18="預設",VLOOKUP(表一!$B$5,附表一!$G$186:$X$210,18,0),""),IF(X18="預設",VLOOKUP(H18&amp;I18&amp;W18&amp;E18,附表一!$F$5:$Y$175,20,0),""))</f>
        <v/>
      </c>
      <c r="AA18" s="334"/>
      <c r="AB18" s="239"/>
      <c r="AC18" s="331" t="str">
        <f>IF(Y18&amp;AA18&lt;&gt;"",IF(表四!$Q18&lt;&gt;"","公噸/"&amp;表四!$Q18,IF(表四!$P18&lt;&gt;"","公噸/"&amp;表四!$P18,"")),"")</f>
        <v/>
      </c>
      <c r="AD18" s="320"/>
      <c r="AE18" s="331" t="str">
        <f>IF(表四!O18="",IF($J18&lt;&gt;"",IF(AA18&lt;&gt;"",ROUND(ROUND(AA18,10)*ROUND($J18,4),4),IF(Y18&lt;&gt;"",ROUND(ROUND($J18,4)*ROUND(Y18,10),4),"")),""),IF($J18&lt;&gt;"",IF(AA18&lt;&gt;"",ROUND(ROUND(AA18,10)*ROUND($J18,4)*ROUND(表四!O18,6),4),IF(Y18&lt;&gt;"",ROUND(ROUND($J18,4)*ROUND(Y18,10)*ROUND(表四!O18,6),4),"")),""))</f>
        <v/>
      </c>
      <c r="AF18" s="316" t="str">
        <f t="shared" si="2"/>
        <v/>
      </c>
      <c r="AG18" s="333" t="str">
        <f t="shared" si="3"/>
        <v/>
      </c>
      <c r="AH18" s="207" t="str">
        <f>IF(表三!BL18&lt;&gt;"",IF(表三!BL18&lt;&gt;0,表三!BL18,""),"")</f>
        <v/>
      </c>
      <c r="AI18" s="320"/>
      <c r="AJ18" s="321" t="str">
        <f>IF(H18&amp;I18="範疇2外購電力",IF(AI18="預設",VLOOKUP(表一!$B$5,附表一!$G$186:$T$210,14,0),""),IF(AI18="預設",VLOOKUP(H18&amp;I18&amp;AH18&amp;E18,附表一!$F$5:$U$175,16,0),""))</f>
        <v/>
      </c>
      <c r="AK18" s="337" t="str">
        <f>IF(H18&amp;I18="範疇2外購電力",IF(AI18="預設",VLOOKUP(表一!$B$5,附表一!$G$186:$X$210,18,0),""),IF(AI18="預設",VLOOKUP(H18&amp;I18&amp;AH18&amp;E18,附表一!$F$5:$Y$175,20,0),""))</f>
        <v/>
      </c>
      <c r="AL18" s="334"/>
      <c r="AM18" s="335"/>
      <c r="AN18" s="315" t="str">
        <f>IF(AJ18&amp;AL18&lt;&gt;"",IF(表四!$Q18&lt;&gt;"","公噸/"&amp;表四!$Q18,IF(表四!$P18&lt;&gt;"","公噸/"&amp;表四!$P18,"")),"")</f>
        <v/>
      </c>
      <c r="AO18" s="320"/>
      <c r="AP18" s="331" t="str">
        <f>IF(表四!O18="",IF($J18&lt;&gt;"",IF(AL18&lt;&gt;"",ROUND(ROUND(AL18,10)*ROUND($J18,4),4),IF(AJ18&lt;&gt;"",ROUND(ROUND($J18,4)*ROUND(AJ18,10),4),"")),""),IF($J18&lt;&gt;"",IF(AL18&lt;&gt;"",ROUND(ROUND(AL18,10)*ROUND($J18,4)*ROUND(表四!O18,6),4),IF(AJ18&lt;&gt;"",ROUND(ROUND($J18,4)*ROUND(AJ18,10)*ROUND(表四!O18,6),4),"")),""))</f>
        <v/>
      </c>
      <c r="AQ18" s="316" t="str">
        <f t="shared" si="4"/>
        <v/>
      </c>
      <c r="AR18" s="333" t="str">
        <f t="shared" si="5"/>
        <v/>
      </c>
      <c r="AS18" s="336" t="str">
        <f>IF(表三!J18="是",IF(L18="CO2",SUM(AG18,AR18),SUM(V18,AG18,AR18)),IF(SUM(V18,AG18,AR18)&lt;&gt;0,SUM(V18,AG18,AR18),""))</f>
        <v/>
      </c>
      <c r="AT18" s="337" t="str">
        <f>IF(表三!J18="是",IF(L18="CO2",V18,""),"")</f>
        <v/>
      </c>
      <c r="AU18" s="333" t="str">
        <f>IF(AS18&lt;&gt;"",AS18/表八!$J$8,"")</f>
        <v/>
      </c>
      <c r="AV18" s="325" t="e">
        <f>VLOOKUP(E18,附表二!$A:$G,3,FALSE)</f>
        <v>#N/A</v>
      </c>
      <c r="AW18" s="338" t="str">
        <f t="shared" si="6"/>
        <v/>
      </c>
      <c r="AX18" s="338" t="str">
        <f t="shared" si="7"/>
        <v/>
      </c>
      <c r="AY18" s="338" t="str">
        <f t="shared" si="8"/>
        <v/>
      </c>
      <c r="AZ18" s="338" t="str">
        <f t="shared" si="9"/>
        <v/>
      </c>
      <c r="BA18" s="338" t="str">
        <f t="shared" si="10"/>
        <v/>
      </c>
      <c r="BB18" s="338" t="str">
        <f t="shared" si="11"/>
        <v/>
      </c>
      <c r="BC18" s="338" t="str">
        <f t="shared" si="12"/>
        <v/>
      </c>
      <c r="BD18" s="338" t="str">
        <f t="shared" si="13"/>
        <v/>
      </c>
      <c r="BE18" s="327" t="str">
        <f t="shared" si="14"/>
        <v/>
      </c>
    </row>
    <row r="19" spans="1:57" s="5" customFormat="1" ht="17.25" thickTop="1" thickBot="1">
      <c r="A19" s="223" t="str">
        <f>IF(表三!A19&lt;&gt;"",表三!A19,"")</f>
        <v/>
      </c>
      <c r="B19" s="224" t="str">
        <f>IF(表三!C19&lt;&gt;"",表三!C19,"")</f>
        <v/>
      </c>
      <c r="C19" s="225" t="str">
        <f>IF(表三!D19&lt;&gt;"",表三!D19,"")</f>
        <v/>
      </c>
      <c r="D19" s="328" t="str">
        <f>IF(表三!F19&lt;&gt;"",表三!F19,"")</f>
        <v/>
      </c>
      <c r="E19" s="223" t="str">
        <f>IF(表三!H19&lt;&gt;"",表三!H19,"")</f>
        <v/>
      </c>
      <c r="F19" s="211" t="str">
        <f>IF(表三!I19&lt;&gt;"",表三!I19,"")</f>
        <v/>
      </c>
      <c r="G19" s="224" t="str">
        <f>IF(表三!J19&lt;&gt;"",表三!J19,"")</f>
        <v/>
      </c>
      <c r="H19" s="225" t="str">
        <f>IF(表三!K19&lt;&gt;"",表三!K19,"")</f>
        <v/>
      </c>
      <c r="I19" s="328" t="str">
        <f>IF(表三!P19&lt;&gt;"",表三!P19,"")</f>
        <v/>
      </c>
      <c r="J19" s="329" t="str">
        <f>IF(表四!N19&lt;&gt;"",ROUND(表四!N19,4),"")</f>
        <v/>
      </c>
      <c r="K19" s="224" t="str">
        <f>IF(表四!Q19&lt;&gt;"",表四!Q19,IF(表四!P19&lt;&gt;"",表四!P19,""))</f>
        <v/>
      </c>
      <c r="L19" s="207" t="str">
        <f>IF(表三!BJ19&lt;&gt;"",IF(表三!BJ19&lt;&gt;0,表三!BJ19,""),"")</f>
        <v/>
      </c>
      <c r="M19" s="330"/>
      <c r="N19" s="331" t="str">
        <f>IF(H19&amp;I19&amp;E19="範疇2外購電力350099",IF(M19="預設",VLOOKUP(表一!$B$5,附表一!$G$186:$T$211,14,0),""),IF(M19="預設",VLOOKUP(H19&amp;I19&amp;L19&amp;E19,附表一!$F$5:$U$178,16,0),""))</f>
        <v/>
      </c>
      <c r="O19" s="331" t="str">
        <f>IF(H19&amp;I19="範疇2外購電力",IF(M19="預設",VLOOKUP(表一!$B$5,附表一!$G$186:$X$210,18,0),""),IF(M19="預設",VLOOKUP(H19&amp;I19&amp;L19&amp;E19,附表一!$F$5:$Y$175,20,0),""))</f>
        <v/>
      </c>
      <c r="P19" s="332"/>
      <c r="Q19" s="239"/>
      <c r="R19" s="331" t="str">
        <f>IF(N19&amp;P19&lt;&gt;"",IF(表四!$Q19&lt;&gt;"","公噸/"&amp;表四!$Q19,IF(表四!$P19&lt;&gt;"","公噸/"&amp;表四!$P19,"")),"")</f>
        <v/>
      </c>
      <c r="S19" s="320"/>
      <c r="T19" s="331" t="str">
        <f>IF(表四!O20="",IF($J19&lt;&gt;"",IF(P19&lt;&gt;"",ROUND(ROUND(P19,10)*ROUND($J19,4),4),IF(N19&lt;&gt;"",ROUND(ROUND($J19,4)*ROUND(N19,10),4),"")),""),IF($J19&lt;&gt;"",IF(P19&lt;&gt;"",ROUND(ROUND(P19,10)*ROUND($J19,4)*ROUND(表四!O20,6),4),IF(N19&lt;&gt;"",ROUND(ROUND($J19,4)*ROUND(N19,10)*ROUND(表四!O20,6),4),"")),""))</f>
        <v/>
      </c>
      <c r="U19" s="316" t="str">
        <f t="shared" si="0"/>
        <v/>
      </c>
      <c r="V19" s="333" t="str">
        <f t="shared" si="1"/>
        <v/>
      </c>
      <c r="W19" s="223" t="str">
        <f>IF(表三!BK19&lt;&gt;"",IF(表三!BK19&lt;&gt;0,表三!BK19,""),"")</f>
        <v/>
      </c>
      <c r="X19" s="320"/>
      <c r="Y19" s="318" t="str">
        <f>IF(H19&amp;I19="範疇2外購電力",IF(X19="預設",VLOOKUP(表一!$B$5,附表一!$G$186:$T$210,14,0),""),IF(X19="預設",VLOOKUP(H19&amp;I19&amp;W19&amp;E19,附表一!$F$5:$U$175,16,0),""))</f>
        <v/>
      </c>
      <c r="Z19" s="337" t="str">
        <f>IF(H19&amp;I19="範疇2外購電力",IF(X19="預設",VLOOKUP(表一!$B$5,附表一!$G$186:$X$210,18,0),""),IF(X19="預設",VLOOKUP(H19&amp;I19&amp;W19&amp;E19,附表一!$F$5:$Y$175,20,0),""))</f>
        <v/>
      </c>
      <c r="AA19" s="334"/>
      <c r="AB19" s="239"/>
      <c r="AC19" s="331" t="str">
        <f>IF(Y19&amp;AA19&lt;&gt;"",IF(表四!$Q19&lt;&gt;"","公噸/"&amp;表四!$Q19,IF(表四!$P19&lt;&gt;"","公噸/"&amp;表四!$P19,"")),"")</f>
        <v/>
      </c>
      <c r="AD19" s="320"/>
      <c r="AE19" s="331" t="str">
        <f>IF(表四!O19="",IF($J19&lt;&gt;"",IF(AA19&lt;&gt;"",ROUND(ROUND(AA19,10)*ROUND($J19,4),4),IF(Y19&lt;&gt;"",ROUND(ROUND($J19,4)*ROUND(Y19,10),4),"")),""),IF($J19&lt;&gt;"",IF(AA19&lt;&gt;"",ROUND(ROUND(AA19,10)*ROUND($J19,4)*ROUND(表四!O19,6),4),IF(Y19&lt;&gt;"",ROUND(ROUND($J19,4)*ROUND(Y19,10)*ROUND(表四!O19,6),4),"")),""))</f>
        <v/>
      </c>
      <c r="AF19" s="316" t="str">
        <f t="shared" si="2"/>
        <v/>
      </c>
      <c r="AG19" s="333" t="str">
        <f t="shared" si="3"/>
        <v/>
      </c>
      <c r="AH19" s="207" t="str">
        <f>IF(表三!BL19&lt;&gt;"",IF(表三!BL19&lt;&gt;0,表三!BL19,""),"")</f>
        <v/>
      </c>
      <c r="AI19" s="320"/>
      <c r="AJ19" s="321" t="str">
        <f>IF(H19&amp;I19="範疇2外購電力",IF(AI19="預設",VLOOKUP(表一!$B$5,附表一!$G$186:$T$210,14,0),""),IF(AI19="預設",VLOOKUP(H19&amp;I19&amp;AH19&amp;E19,附表一!$F$5:$U$175,16,0),""))</f>
        <v/>
      </c>
      <c r="AK19" s="337" t="str">
        <f>IF(H19&amp;I19="範疇2外購電力",IF(AI19="預設",VLOOKUP(表一!$B$5,附表一!$G$186:$X$210,18,0),""),IF(AI19="預設",VLOOKUP(H19&amp;I19&amp;AH19&amp;E19,附表一!$F$5:$Y$175,20,0),""))</f>
        <v/>
      </c>
      <c r="AL19" s="334"/>
      <c r="AM19" s="335"/>
      <c r="AN19" s="315" t="str">
        <f>IF(AJ19&amp;AL19&lt;&gt;"",IF(表四!$Q19&lt;&gt;"","公噸/"&amp;表四!$Q19,IF(表四!$P19&lt;&gt;"","公噸/"&amp;表四!$P19,"")),"")</f>
        <v/>
      </c>
      <c r="AO19" s="320"/>
      <c r="AP19" s="331" t="str">
        <f>IF(表四!O19="",IF($J19&lt;&gt;"",IF(AL19&lt;&gt;"",ROUND(ROUND(AL19,10)*ROUND($J19,4),4),IF(AJ19&lt;&gt;"",ROUND(ROUND($J19,4)*ROUND(AJ19,10),4),"")),""),IF($J19&lt;&gt;"",IF(AL19&lt;&gt;"",ROUND(ROUND(AL19,10)*ROUND($J19,4)*ROUND(表四!O19,6),4),IF(AJ19&lt;&gt;"",ROUND(ROUND($J19,4)*ROUND(AJ19,10)*ROUND(表四!O19,6),4),"")),""))</f>
        <v/>
      </c>
      <c r="AQ19" s="316" t="str">
        <f t="shared" si="4"/>
        <v/>
      </c>
      <c r="AR19" s="333" t="str">
        <f t="shared" si="5"/>
        <v/>
      </c>
      <c r="AS19" s="336" t="str">
        <f>IF(表三!J19="是",IF(L19="CO2",SUM(AG19,AR19),SUM(V19,AG19,AR19)),IF(SUM(V19,AG19,AR19)&lt;&gt;0,SUM(V19,AG19,AR19),""))</f>
        <v/>
      </c>
      <c r="AT19" s="337" t="str">
        <f>IF(表三!J19="是",IF(L19="CO2",V19,""),"")</f>
        <v/>
      </c>
      <c r="AU19" s="333" t="str">
        <f>IF(AS19&lt;&gt;"",AS19/表八!$J$8,"")</f>
        <v/>
      </c>
      <c r="AV19" s="325" t="e">
        <f>VLOOKUP(E19,附表二!$A:$G,3,FALSE)</f>
        <v>#N/A</v>
      </c>
      <c r="AW19" s="338" t="str">
        <f t="shared" si="6"/>
        <v/>
      </c>
      <c r="AX19" s="338" t="str">
        <f t="shared" si="7"/>
        <v/>
      </c>
      <c r="AY19" s="338" t="str">
        <f t="shared" si="8"/>
        <v/>
      </c>
      <c r="AZ19" s="338" t="str">
        <f t="shared" si="9"/>
        <v/>
      </c>
      <c r="BA19" s="338" t="str">
        <f t="shared" si="10"/>
        <v/>
      </c>
      <c r="BB19" s="338" t="str">
        <f t="shared" si="11"/>
        <v/>
      </c>
      <c r="BC19" s="338" t="str">
        <f t="shared" si="12"/>
        <v/>
      </c>
      <c r="BD19" s="338" t="str">
        <f t="shared" si="13"/>
        <v/>
      </c>
      <c r="BE19" s="327" t="str">
        <f t="shared" si="14"/>
        <v/>
      </c>
    </row>
    <row r="20" spans="1:57" s="5" customFormat="1" ht="17.25" thickTop="1" thickBot="1">
      <c r="A20" s="223" t="str">
        <f>IF(表三!A20&lt;&gt;"",表三!A20,"")</f>
        <v/>
      </c>
      <c r="B20" s="224" t="str">
        <f>IF(表三!C20&lt;&gt;"",表三!C20,"")</f>
        <v/>
      </c>
      <c r="C20" s="225" t="str">
        <f>IF(表三!D20&lt;&gt;"",表三!D20,"")</f>
        <v/>
      </c>
      <c r="D20" s="328" t="str">
        <f>IF(表三!F20&lt;&gt;"",表三!F20,"")</f>
        <v/>
      </c>
      <c r="E20" s="223" t="str">
        <f>IF(表三!H20&lt;&gt;"",表三!H20,"")</f>
        <v/>
      </c>
      <c r="F20" s="211" t="str">
        <f>IF(表三!I20&lt;&gt;"",表三!I20,"")</f>
        <v/>
      </c>
      <c r="G20" s="224" t="str">
        <f>IF(表三!J20&lt;&gt;"",表三!J20,"")</f>
        <v/>
      </c>
      <c r="H20" s="225" t="str">
        <f>IF(表三!K20&lt;&gt;"",表三!K20,"")</f>
        <v/>
      </c>
      <c r="I20" s="328" t="str">
        <f>IF(表三!P20&lt;&gt;"",表三!P20,"")</f>
        <v/>
      </c>
      <c r="J20" s="329" t="str">
        <f>IF(表四!N20&lt;&gt;"",ROUND(表四!N20,4),"")</f>
        <v/>
      </c>
      <c r="K20" s="224" t="str">
        <f>IF(表四!Q20&lt;&gt;"",表四!Q20,IF(表四!P20&lt;&gt;"",表四!P20,""))</f>
        <v/>
      </c>
      <c r="L20" s="207" t="str">
        <f>IF(表三!BJ20&lt;&gt;"",IF(表三!BJ20&lt;&gt;0,表三!BJ20,""),"")</f>
        <v/>
      </c>
      <c r="M20" s="330"/>
      <c r="N20" s="331" t="str">
        <f>IF(H20&amp;I20&amp;E20="範疇2外購電力350099",IF(M20="預設",VLOOKUP(表一!$B$5,附表一!$G$186:$T$211,14,0),""),IF(M20="預設",VLOOKUP(H20&amp;I20&amp;L20&amp;E20,附表一!$F$5:$U$178,16,0),""))</f>
        <v/>
      </c>
      <c r="O20" s="331" t="str">
        <f>IF(H20&amp;I20="範疇2外購電力",IF(M20="預設",VLOOKUP(表一!$B$5,附表一!$G$186:$X$210,18,0),""),IF(M20="預設",VLOOKUP(H20&amp;I20&amp;L20&amp;E20,附表一!$F$5:$Y$175,20,0),""))</f>
        <v/>
      </c>
      <c r="P20" s="332"/>
      <c r="Q20" s="239"/>
      <c r="R20" s="331" t="str">
        <f>IF(N20&amp;P20&lt;&gt;"",IF(表四!$Q20&lt;&gt;"","公噸/"&amp;表四!$Q20,IF(表四!$P20&lt;&gt;"","公噸/"&amp;表四!$P20,"")),"")</f>
        <v/>
      </c>
      <c r="S20" s="320"/>
      <c r="T20" s="331" t="str">
        <f>IF(表四!O21="",IF($J20&lt;&gt;"",IF(P20&lt;&gt;"",ROUND(ROUND(P20,10)*ROUND($J20,4),4),IF(N20&lt;&gt;"",ROUND(ROUND($J20,4)*ROUND(N20,10),4),"")),""),IF($J20&lt;&gt;"",IF(P20&lt;&gt;"",ROUND(ROUND(P20,10)*ROUND($J20,4)*ROUND(表四!O21,6),4),IF(N20&lt;&gt;"",ROUND(ROUND($J20,4)*ROUND(N20,10)*ROUND(表四!O21,6),4),"")),""))</f>
        <v/>
      </c>
      <c r="U20" s="316" t="str">
        <f t="shared" si="0"/>
        <v/>
      </c>
      <c r="V20" s="333" t="str">
        <f t="shared" si="1"/>
        <v/>
      </c>
      <c r="W20" s="223" t="str">
        <f>IF(表三!BK20&lt;&gt;"",IF(表三!BK20&lt;&gt;0,表三!BK20,""),"")</f>
        <v/>
      </c>
      <c r="X20" s="320"/>
      <c r="Y20" s="318" t="str">
        <f>IF(H20&amp;I20="範疇2外購電力",IF(X20="預設",VLOOKUP(表一!$B$5,附表一!$G$186:$T$210,14,0),""),IF(X20="預設",VLOOKUP(H20&amp;I20&amp;W20&amp;E20,附表一!$F$5:$U$175,16,0),""))</f>
        <v/>
      </c>
      <c r="Z20" s="337" t="str">
        <f>IF(H20&amp;I20="範疇2外購電力",IF(X20="預設",VLOOKUP(表一!$B$5,附表一!$G$186:$X$210,18,0),""),IF(X20="預設",VLOOKUP(H20&amp;I20&amp;W20&amp;E20,附表一!$F$5:$Y$175,20,0),""))</f>
        <v/>
      </c>
      <c r="AA20" s="334"/>
      <c r="AB20" s="239"/>
      <c r="AC20" s="331" t="str">
        <f>IF(Y20&amp;AA20&lt;&gt;"",IF(表四!$Q20&lt;&gt;"","公噸/"&amp;表四!$Q20,IF(表四!$P20&lt;&gt;"","公噸/"&amp;表四!$P20,"")),"")</f>
        <v/>
      </c>
      <c r="AD20" s="320"/>
      <c r="AE20" s="331" t="str">
        <f>IF(表四!O20="",IF($J20&lt;&gt;"",IF(AA20&lt;&gt;"",ROUND(ROUND(AA20,10)*ROUND($J20,4),4),IF(Y20&lt;&gt;"",ROUND(ROUND($J20,4)*ROUND(Y20,10),4),"")),""),IF($J20&lt;&gt;"",IF(AA20&lt;&gt;"",ROUND(ROUND(AA20,10)*ROUND($J20,4)*ROUND(表四!O20,6),4),IF(Y20&lt;&gt;"",ROUND(ROUND($J20,4)*ROUND(Y20,10)*ROUND(表四!O20,6),4),"")),""))</f>
        <v/>
      </c>
      <c r="AF20" s="316" t="str">
        <f t="shared" si="2"/>
        <v/>
      </c>
      <c r="AG20" s="333" t="str">
        <f t="shared" si="3"/>
        <v/>
      </c>
      <c r="AH20" s="207" t="str">
        <f>IF(表三!BL20&lt;&gt;"",IF(表三!BL20&lt;&gt;0,表三!BL20,""),"")</f>
        <v/>
      </c>
      <c r="AI20" s="320"/>
      <c r="AJ20" s="321" t="str">
        <f>IF(H20&amp;I20="範疇2外購電力",IF(AI20="預設",VLOOKUP(表一!$B$5,附表一!$G$186:$T$210,14,0),""),IF(AI20="預設",VLOOKUP(H20&amp;I20&amp;AH20&amp;E20,附表一!$F$5:$U$175,16,0),""))</f>
        <v/>
      </c>
      <c r="AK20" s="337" t="str">
        <f>IF(H20&amp;I20="範疇2外購電力",IF(AI20="預設",VLOOKUP(表一!$B$5,附表一!$G$186:$X$210,18,0),""),IF(AI20="預設",VLOOKUP(H20&amp;I20&amp;AH20&amp;E20,附表一!$F$5:$Y$175,20,0),""))</f>
        <v/>
      </c>
      <c r="AL20" s="334"/>
      <c r="AM20" s="335"/>
      <c r="AN20" s="315" t="str">
        <f>IF(AJ20&amp;AL20&lt;&gt;"",IF(表四!$Q20&lt;&gt;"","公噸/"&amp;表四!$Q20,IF(表四!$P20&lt;&gt;"","公噸/"&amp;表四!$P20,"")),"")</f>
        <v/>
      </c>
      <c r="AO20" s="320"/>
      <c r="AP20" s="331" t="str">
        <f>IF(表四!O20="",IF($J20&lt;&gt;"",IF(AL20&lt;&gt;"",ROUND(ROUND(AL20,10)*ROUND($J20,4),4),IF(AJ20&lt;&gt;"",ROUND(ROUND($J20,4)*ROUND(AJ20,10),4),"")),""),IF($J20&lt;&gt;"",IF(AL20&lt;&gt;"",ROUND(ROUND(AL20,10)*ROUND($J20,4)*ROUND(表四!O20,6),4),IF(AJ20&lt;&gt;"",ROUND(ROUND($J20,4)*ROUND(AJ20,10)*ROUND(表四!O20,6),4),"")),""))</f>
        <v/>
      </c>
      <c r="AQ20" s="316" t="str">
        <f t="shared" si="4"/>
        <v/>
      </c>
      <c r="AR20" s="333" t="str">
        <f t="shared" si="5"/>
        <v/>
      </c>
      <c r="AS20" s="336" t="str">
        <f>IF(表三!J20="是",IF(L20="CO2",SUM(AG20,AR20),SUM(V20,AG20,AR20)),IF(SUM(V20,AG20,AR20)&lt;&gt;0,SUM(V20,AG20,AR20),""))</f>
        <v/>
      </c>
      <c r="AT20" s="337" t="str">
        <f>IF(表三!J20="是",IF(L20="CO2",V20,""),"")</f>
        <v/>
      </c>
      <c r="AU20" s="333" t="str">
        <f>IF(AS20&lt;&gt;"",AS20/表八!$J$8,"")</f>
        <v/>
      </c>
      <c r="AV20" s="325" t="e">
        <f>VLOOKUP(E20,附表二!$A:$G,3,FALSE)</f>
        <v>#N/A</v>
      </c>
      <c r="AW20" s="338" t="str">
        <f t="shared" si="6"/>
        <v/>
      </c>
      <c r="AX20" s="338" t="str">
        <f t="shared" si="7"/>
        <v/>
      </c>
      <c r="AY20" s="338" t="str">
        <f t="shared" si="8"/>
        <v/>
      </c>
      <c r="AZ20" s="338" t="str">
        <f t="shared" si="9"/>
        <v/>
      </c>
      <c r="BA20" s="338" t="str">
        <f t="shared" si="10"/>
        <v/>
      </c>
      <c r="BB20" s="338" t="str">
        <f t="shared" si="11"/>
        <v/>
      </c>
      <c r="BC20" s="338" t="str">
        <f t="shared" si="12"/>
        <v/>
      </c>
      <c r="BD20" s="338" t="str">
        <f t="shared" si="13"/>
        <v/>
      </c>
      <c r="BE20" s="327" t="str">
        <f t="shared" si="14"/>
        <v/>
      </c>
    </row>
    <row r="21" spans="1:57" s="5" customFormat="1" ht="17.25" thickTop="1" thickBot="1">
      <c r="A21" s="223" t="str">
        <f>IF(表三!A21&lt;&gt;"",表三!A21,"")</f>
        <v/>
      </c>
      <c r="B21" s="224" t="str">
        <f>IF(表三!C21&lt;&gt;"",表三!C21,"")</f>
        <v/>
      </c>
      <c r="C21" s="225" t="str">
        <f>IF(表三!D21&lt;&gt;"",表三!D21,"")</f>
        <v/>
      </c>
      <c r="D21" s="328" t="str">
        <f>IF(表三!F21&lt;&gt;"",表三!F21,"")</f>
        <v/>
      </c>
      <c r="E21" s="223" t="str">
        <f>IF(表三!H21&lt;&gt;"",表三!H21,"")</f>
        <v/>
      </c>
      <c r="F21" s="211" t="str">
        <f>IF(表三!I21&lt;&gt;"",表三!I21,"")</f>
        <v/>
      </c>
      <c r="G21" s="224" t="str">
        <f>IF(表三!J21&lt;&gt;"",表三!J21,"")</f>
        <v/>
      </c>
      <c r="H21" s="225" t="str">
        <f>IF(表三!K21&lt;&gt;"",表三!K21,"")</f>
        <v/>
      </c>
      <c r="I21" s="328" t="str">
        <f>IF(表三!P21&lt;&gt;"",表三!P21,"")</f>
        <v/>
      </c>
      <c r="J21" s="329" t="str">
        <f>IF(表四!N21&lt;&gt;"",ROUND(表四!N21,4),"")</f>
        <v/>
      </c>
      <c r="K21" s="224" t="str">
        <f>IF(表四!Q21&lt;&gt;"",表四!Q21,IF(表四!P21&lt;&gt;"",表四!P21,""))</f>
        <v/>
      </c>
      <c r="L21" s="207" t="str">
        <f>IF(表三!BJ21&lt;&gt;"",IF(表三!BJ21&lt;&gt;0,表三!BJ21,""),"")</f>
        <v/>
      </c>
      <c r="M21" s="330"/>
      <c r="N21" s="331" t="str">
        <f>IF(H21&amp;I21&amp;E21="範疇2外購電力350099",IF(M21="預設",VLOOKUP(表一!$B$5,附表一!$G$186:$T$211,14,0),""),IF(M21="預設",VLOOKUP(H21&amp;I21&amp;L21&amp;E21,附表一!$F$5:$U$178,16,0),""))</f>
        <v/>
      </c>
      <c r="O21" s="331" t="str">
        <f>IF(H21&amp;I21="範疇2外購電力",IF(M21="預設",VLOOKUP(表一!$B$5,附表一!$G$186:$X$210,18,0),""),IF(M21="預設",VLOOKUP(H21&amp;I21&amp;L21&amp;E21,附表一!$F$5:$Y$175,20,0),""))</f>
        <v/>
      </c>
      <c r="P21" s="332"/>
      <c r="Q21" s="239"/>
      <c r="R21" s="331" t="str">
        <f>IF(N21&amp;P21&lt;&gt;"",IF(表四!$Q21&lt;&gt;"","公噸/"&amp;表四!$Q21,IF(表四!$P21&lt;&gt;"","公噸/"&amp;表四!$P21,"")),"")</f>
        <v/>
      </c>
      <c r="S21" s="320"/>
      <c r="T21" s="331" t="str">
        <f>IF(表四!O22="",IF($J21&lt;&gt;"",IF(P21&lt;&gt;"",ROUND(ROUND(P21,10)*ROUND($J21,4),4),IF(N21&lt;&gt;"",ROUND(ROUND($J21,4)*ROUND(N21,10),4),"")),""),IF($J21&lt;&gt;"",IF(P21&lt;&gt;"",ROUND(ROUND(P21,10)*ROUND($J21,4)*ROUND(表四!O22,6),4),IF(N21&lt;&gt;"",ROUND(ROUND($J21,4)*ROUND(N21,10)*ROUND(表四!O22,6),4),"")),""))</f>
        <v/>
      </c>
      <c r="U21" s="316" t="str">
        <f t="shared" si="0"/>
        <v/>
      </c>
      <c r="V21" s="333" t="str">
        <f t="shared" si="1"/>
        <v/>
      </c>
      <c r="W21" s="223" t="str">
        <f>IF(表三!BK21&lt;&gt;"",IF(表三!BK21&lt;&gt;0,表三!BK21,""),"")</f>
        <v/>
      </c>
      <c r="X21" s="320"/>
      <c r="Y21" s="318" t="str">
        <f>IF(H21&amp;I21="範疇2外購電力",IF(X21="預設",VLOOKUP(表一!$B$5,附表一!$G$186:$T$210,14,0),""),IF(X21="預設",VLOOKUP(H21&amp;I21&amp;W21&amp;E21,附表一!$F$5:$U$175,16,0),""))</f>
        <v/>
      </c>
      <c r="Z21" s="337" t="str">
        <f>IF(H21&amp;I21="範疇2外購電力",IF(X21="預設",VLOOKUP(表一!$B$5,附表一!$G$186:$X$210,18,0),""),IF(X21="預設",VLOOKUP(H21&amp;I21&amp;W21&amp;E21,附表一!$F$5:$Y$175,20,0),""))</f>
        <v/>
      </c>
      <c r="AA21" s="334"/>
      <c r="AB21" s="239"/>
      <c r="AC21" s="331" t="str">
        <f>IF(Y21&amp;AA21&lt;&gt;"",IF(表四!$Q21&lt;&gt;"","公噸/"&amp;表四!$Q21,IF(表四!$P21&lt;&gt;"","公噸/"&amp;表四!$P21,"")),"")</f>
        <v/>
      </c>
      <c r="AD21" s="320"/>
      <c r="AE21" s="331" t="str">
        <f>IF(表四!O21="",IF($J21&lt;&gt;"",IF(AA21&lt;&gt;"",ROUND(ROUND(AA21,10)*ROUND($J21,4),4),IF(Y21&lt;&gt;"",ROUND(ROUND($J21,4)*ROUND(Y21,10),4),"")),""),IF($J21&lt;&gt;"",IF(AA21&lt;&gt;"",ROUND(ROUND(AA21,10)*ROUND($J21,4)*ROUND(表四!O21,6),4),IF(Y21&lt;&gt;"",ROUND(ROUND($J21,4)*ROUND(Y21,10)*ROUND(表四!O21,6),4),"")),""))</f>
        <v/>
      </c>
      <c r="AF21" s="316" t="str">
        <f t="shared" si="2"/>
        <v/>
      </c>
      <c r="AG21" s="333" t="str">
        <f t="shared" si="3"/>
        <v/>
      </c>
      <c r="AH21" s="207" t="str">
        <f>IF(表三!BL21&lt;&gt;"",IF(表三!BL21&lt;&gt;0,表三!BL21,""),"")</f>
        <v/>
      </c>
      <c r="AI21" s="320"/>
      <c r="AJ21" s="321" t="str">
        <f>IF(H21&amp;I21="範疇2外購電力",IF(AI21="預設",VLOOKUP(表一!$B$5,附表一!$G$186:$T$210,14,0),""),IF(AI21="預設",VLOOKUP(H21&amp;I21&amp;AH21&amp;E21,附表一!$F$5:$U$175,16,0),""))</f>
        <v/>
      </c>
      <c r="AK21" s="337" t="str">
        <f>IF(H21&amp;I21="範疇2外購電力",IF(AI21="預設",VLOOKUP(表一!$B$5,附表一!$G$186:$X$210,18,0),""),IF(AI21="預設",VLOOKUP(H21&amp;I21&amp;AH21&amp;E21,附表一!$F$5:$Y$175,20,0),""))</f>
        <v/>
      </c>
      <c r="AL21" s="334"/>
      <c r="AM21" s="335"/>
      <c r="AN21" s="315" t="str">
        <f>IF(AJ21&amp;AL21&lt;&gt;"",IF(表四!$Q21&lt;&gt;"","公噸/"&amp;表四!$Q21,IF(表四!$P21&lt;&gt;"","公噸/"&amp;表四!$P21,"")),"")</f>
        <v/>
      </c>
      <c r="AO21" s="320"/>
      <c r="AP21" s="331" t="str">
        <f>IF(表四!O21="",IF($J21&lt;&gt;"",IF(AL21&lt;&gt;"",ROUND(ROUND(AL21,10)*ROUND($J21,4),4),IF(AJ21&lt;&gt;"",ROUND(ROUND($J21,4)*ROUND(AJ21,10),4),"")),""),IF($J21&lt;&gt;"",IF(AL21&lt;&gt;"",ROUND(ROUND(AL21,10)*ROUND($J21,4)*ROUND(表四!O21,6),4),IF(AJ21&lt;&gt;"",ROUND(ROUND($J21,4)*ROUND(AJ21,10)*ROUND(表四!O21,6),4),"")),""))</f>
        <v/>
      </c>
      <c r="AQ21" s="316" t="str">
        <f t="shared" si="4"/>
        <v/>
      </c>
      <c r="AR21" s="333" t="str">
        <f t="shared" si="5"/>
        <v/>
      </c>
      <c r="AS21" s="336" t="str">
        <f>IF(表三!J21="是",IF(L21="CO2",SUM(AG21,AR21),SUM(V21,AG21,AR21)),IF(SUM(V21,AG21,AR21)&lt;&gt;0,SUM(V21,AG21,AR21),""))</f>
        <v/>
      </c>
      <c r="AT21" s="337" t="str">
        <f>IF(表三!J21="是",IF(L21="CO2",V21,""),"")</f>
        <v/>
      </c>
      <c r="AU21" s="333" t="str">
        <f>IF(AS21&lt;&gt;"",AS21/表八!$J$8,"")</f>
        <v/>
      </c>
      <c r="AV21" s="325" t="e">
        <f>VLOOKUP(E21,附表二!$A:$G,3,FALSE)</f>
        <v>#N/A</v>
      </c>
      <c r="AW21" s="338" t="str">
        <f t="shared" si="6"/>
        <v/>
      </c>
      <c r="AX21" s="338" t="str">
        <f t="shared" si="7"/>
        <v/>
      </c>
      <c r="AY21" s="338" t="str">
        <f t="shared" si="8"/>
        <v/>
      </c>
      <c r="AZ21" s="338" t="str">
        <f t="shared" si="9"/>
        <v/>
      </c>
      <c r="BA21" s="338" t="str">
        <f t="shared" si="10"/>
        <v/>
      </c>
      <c r="BB21" s="338" t="str">
        <f t="shared" si="11"/>
        <v/>
      </c>
      <c r="BC21" s="338" t="str">
        <f t="shared" si="12"/>
        <v/>
      </c>
      <c r="BD21" s="338" t="str">
        <f t="shared" si="13"/>
        <v/>
      </c>
      <c r="BE21" s="327" t="str">
        <f t="shared" si="14"/>
        <v/>
      </c>
    </row>
    <row r="22" spans="1:57" s="5" customFormat="1" ht="17.25" thickTop="1" thickBot="1">
      <c r="A22" s="223" t="str">
        <f>IF(表三!A22&lt;&gt;"",表三!A22,"")</f>
        <v/>
      </c>
      <c r="B22" s="224" t="str">
        <f>IF(表三!C22&lt;&gt;"",表三!C22,"")</f>
        <v/>
      </c>
      <c r="C22" s="225" t="str">
        <f>IF(表三!D22&lt;&gt;"",表三!D22,"")</f>
        <v/>
      </c>
      <c r="D22" s="328" t="str">
        <f>IF(表三!F22&lt;&gt;"",表三!F22,"")</f>
        <v/>
      </c>
      <c r="E22" s="223" t="str">
        <f>IF(表三!H22&lt;&gt;"",表三!H22,"")</f>
        <v/>
      </c>
      <c r="F22" s="211" t="str">
        <f>IF(表三!I22&lt;&gt;"",表三!I22,"")</f>
        <v/>
      </c>
      <c r="G22" s="224" t="str">
        <f>IF(表三!J22&lt;&gt;"",表三!J22,"")</f>
        <v/>
      </c>
      <c r="H22" s="225" t="str">
        <f>IF(表三!K22&lt;&gt;"",表三!K22,"")</f>
        <v/>
      </c>
      <c r="I22" s="328" t="str">
        <f>IF(表三!P22&lt;&gt;"",表三!P22,"")</f>
        <v/>
      </c>
      <c r="J22" s="329" t="str">
        <f>IF(表四!N22&lt;&gt;"",ROUND(表四!N22,4),"")</f>
        <v/>
      </c>
      <c r="K22" s="224" t="str">
        <f>IF(表四!Q22&lt;&gt;"",表四!Q22,IF(表四!P22&lt;&gt;"",表四!P22,""))</f>
        <v/>
      </c>
      <c r="L22" s="207" t="str">
        <f>IF(表三!BJ22&lt;&gt;"",IF(表三!BJ22&lt;&gt;0,表三!BJ22,""),"")</f>
        <v/>
      </c>
      <c r="M22" s="330"/>
      <c r="N22" s="331" t="str">
        <f>IF(H22&amp;I22&amp;E22="範疇2外購電力350099",IF(M22="預設",VLOOKUP(表一!$B$5,附表一!$G$186:$T$211,14,0),""),IF(M22="預設",VLOOKUP(H22&amp;I22&amp;L22&amp;E22,附表一!$F$5:$U$178,16,0),""))</f>
        <v/>
      </c>
      <c r="O22" s="331" t="str">
        <f>IF(H22&amp;I22="範疇2外購電力",IF(M22="預設",VLOOKUP(表一!$B$5,附表一!$G$186:$X$210,18,0),""),IF(M22="預設",VLOOKUP(H22&amp;I22&amp;L22&amp;E22,附表一!$F$5:$Y$175,20,0),""))</f>
        <v/>
      </c>
      <c r="P22" s="332"/>
      <c r="Q22" s="239"/>
      <c r="R22" s="331" t="str">
        <f>IF(N22&amp;P22&lt;&gt;"",IF(表四!$Q22&lt;&gt;"","公噸/"&amp;表四!$Q22,IF(表四!$P22&lt;&gt;"","公噸/"&amp;表四!$P22,"")),"")</f>
        <v/>
      </c>
      <c r="S22" s="320"/>
      <c r="T22" s="331" t="str">
        <f>IF(表四!O23="",IF($J22&lt;&gt;"",IF(P22&lt;&gt;"",ROUND(ROUND(P22,10)*ROUND($J22,4),4),IF(N22&lt;&gt;"",ROUND(ROUND($J22,4)*ROUND(N22,10),4),"")),""),IF($J22&lt;&gt;"",IF(P22&lt;&gt;"",ROUND(ROUND(P22,10)*ROUND($J22,4)*ROUND(表四!O23,6),4),IF(N22&lt;&gt;"",ROUND(ROUND($J22,4)*ROUND(N22,10)*ROUND(表四!O23,6),4),"")),""))</f>
        <v/>
      </c>
      <c r="U22" s="316" t="str">
        <f t="shared" si="0"/>
        <v/>
      </c>
      <c r="V22" s="333" t="str">
        <f t="shared" si="1"/>
        <v/>
      </c>
      <c r="W22" s="223" t="str">
        <f>IF(表三!BK22&lt;&gt;"",IF(表三!BK22&lt;&gt;0,表三!BK22,""),"")</f>
        <v/>
      </c>
      <c r="X22" s="320"/>
      <c r="Y22" s="318" t="str">
        <f>IF(H22&amp;I22="範疇2外購電力",IF(X22="預設",VLOOKUP(表一!$B$5,附表一!$G$186:$T$210,14,0),""),IF(X22="預設",VLOOKUP(H22&amp;I22&amp;W22&amp;E22,附表一!$F$5:$U$175,16,0),""))</f>
        <v/>
      </c>
      <c r="Z22" s="337" t="str">
        <f>IF(H22&amp;I22="範疇2外購電力",IF(X22="預設",VLOOKUP(表一!$B$5,附表一!$G$186:$X$210,18,0),""),IF(X22="預設",VLOOKUP(H22&amp;I22&amp;W22&amp;E22,附表一!$F$5:$Y$175,20,0),""))</f>
        <v/>
      </c>
      <c r="AA22" s="334"/>
      <c r="AB22" s="239"/>
      <c r="AC22" s="331" t="str">
        <f>IF(Y22&amp;AA22&lt;&gt;"",IF(表四!$Q22&lt;&gt;"","公噸/"&amp;表四!$Q22,IF(表四!$P22&lt;&gt;"","公噸/"&amp;表四!$P22,"")),"")</f>
        <v/>
      </c>
      <c r="AD22" s="320"/>
      <c r="AE22" s="331" t="str">
        <f>IF(表四!O22="",IF($J22&lt;&gt;"",IF(AA22&lt;&gt;"",ROUND(ROUND(AA22,10)*ROUND($J22,4),4),IF(Y22&lt;&gt;"",ROUND(ROUND($J22,4)*ROUND(Y22,10),4),"")),""),IF($J22&lt;&gt;"",IF(AA22&lt;&gt;"",ROUND(ROUND(AA22,10)*ROUND($J22,4)*ROUND(表四!O22,6),4),IF(Y22&lt;&gt;"",ROUND(ROUND($J22,4)*ROUND(Y22,10)*ROUND(表四!O22,6),4),"")),""))</f>
        <v/>
      </c>
      <c r="AF22" s="316" t="str">
        <f t="shared" si="2"/>
        <v/>
      </c>
      <c r="AG22" s="333" t="str">
        <f t="shared" si="3"/>
        <v/>
      </c>
      <c r="AH22" s="207" t="str">
        <f>IF(表三!BL22&lt;&gt;"",IF(表三!BL22&lt;&gt;0,表三!BL22,""),"")</f>
        <v/>
      </c>
      <c r="AI22" s="320"/>
      <c r="AJ22" s="321" t="str">
        <f>IF(H22&amp;I22="範疇2外購電力",IF(AI22="預設",VLOOKUP(表一!$B$5,附表一!$G$186:$T$210,14,0),""),IF(AI22="預設",VLOOKUP(H22&amp;I22&amp;AH22&amp;E22,附表一!$F$5:$U$175,16,0),""))</f>
        <v/>
      </c>
      <c r="AK22" s="337" t="str">
        <f>IF(H22&amp;I22="範疇2外購電力",IF(AI22="預設",VLOOKUP(表一!$B$5,附表一!$G$186:$X$210,18,0),""),IF(AI22="預設",VLOOKUP(H22&amp;I22&amp;AH22&amp;E22,附表一!$F$5:$Y$175,20,0),""))</f>
        <v/>
      </c>
      <c r="AL22" s="334"/>
      <c r="AM22" s="335"/>
      <c r="AN22" s="315" t="str">
        <f>IF(AJ22&amp;AL22&lt;&gt;"",IF(表四!$Q22&lt;&gt;"","公噸/"&amp;表四!$Q22,IF(表四!$P22&lt;&gt;"","公噸/"&amp;表四!$P22,"")),"")</f>
        <v/>
      </c>
      <c r="AO22" s="320"/>
      <c r="AP22" s="331" t="str">
        <f>IF(表四!O22="",IF($J22&lt;&gt;"",IF(AL22&lt;&gt;"",ROUND(ROUND(AL22,10)*ROUND($J22,4),4),IF(AJ22&lt;&gt;"",ROUND(ROUND($J22,4)*ROUND(AJ22,10),4),"")),""),IF($J22&lt;&gt;"",IF(AL22&lt;&gt;"",ROUND(ROUND(AL22,10)*ROUND($J22,4)*ROUND(表四!O22,6),4),IF(AJ22&lt;&gt;"",ROUND(ROUND($J22,4)*ROUND(AJ22,10)*ROUND(表四!O22,6),4),"")),""))</f>
        <v/>
      </c>
      <c r="AQ22" s="316" t="str">
        <f t="shared" si="4"/>
        <v/>
      </c>
      <c r="AR22" s="333" t="str">
        <f t="shared" si="5"/>
        <v/>
      </c>
      <c r="AS22" s="336" t="str">
        <f>IF(表三!J22="是",IF(L22="CO2",SUM(AG22,AR22),SUM(V22,AG22,AR22)),IF(SUM(V22,AG22,AR22)&lt;&gt;0,SUM(V22,AG22,AR22),""))</f>
        <v/>
      </c>
      <c r="AT22" s="337" t="str">
        <f>IF(表三!J22="是",IF(L22="CO2",V22,""),"")</f>
        <v/>
      </c>
      <c r="AU22" s="333" t="str">
        <f>IF(AS22&lt;&gt;"",AS22/表八!$J$8,"")</f>
        <v/>
      </c>
      <c r="AV22" s="325" t="e">
        <f>VLOOKUP(E22,附表二!$A:$G,3,FALSE)</f>
        <v>#N/A</v>
      </c>
      <c r="AW22" s="338" t="str">
        <f t="shared" si="6"/>
        <v/>
      </c>
      <c r="AX22" s="338" t="str">
        <f t="shared" si="7"/>
        <v/>
      </c>
      <c r="AY22" s="338" t="str">
        <f t="shared" si="8"/>
        <v/>
      </c>
      <c r="AZ22" s="338" t="str">
        <f t="shared" si="9"/>
        <v/>
      </c>
      <c r="BA22" s="338" t="str">
        <f t="shared" si="10"/>
        <v/>
      </c>
      <c r="BB22" s="338" t="str">
        <f t="shared" si="11"/>
        <v/>
      </c>
      <c r="BC22" s="338" t="str">
        <f t="shared" si="12"/>
        <v/>
      </c>
      <c r="BD22" s="338" t="str">
        <f t="shared" si="13"/>
        <v/>
      </c>
      <c r="BE22" s="327" t="str">
        <f t="shared" si="14"/>
        <v/>
      </c>
    </row>
    <row r="23" spans="1:57" s="5" customFormat="1" ht="17.25" thickTop="1" thickBot="1">
      <c r="A23" s="223" t="str">
        <f>IF(表三!A23&lt;&gt;"",表三!A23,"")</f>
        <v/>
      </c>
      <c r="B23" s="224" t="str">
        <f>IF(表三!C23&lt;&gt;"",表三!C23,"")</f>
        <v/>
      </c>
      <c r="C23" s="225" t="str">
        <f>IF(表三!D23&lt;&gt;"",表三!D23,"")</f>
        <v/>
      </c>
      <c r="D23" s="328" t="str">
        <f>IF(表三!F23&lt;&gt;"",表三!F23,"")</f>
        <v/>
      </c>
      <c r="E23" s="223" t="str">
        <f>IF(表三!H23&lt;&gt;"",表三!H23,"")</f>
        <v/>
      </c>
      <c r="F23" s="211" t="str">
        <f>IF(表三!I23&lt;&gt;"",表三!I23,"")</f>
        <v/>
      </c>
      <c r="G23" s="224" t="str">
        <f>IF(表三!J23&lt;&gt;"",表三!J23,"")</f>
        <v/>
      </c>
      <c r="H23" s="225" t="str">
        <f>IF(表三!K23&lt;&gt;"",表三!K23,"")</f>
        <v/>
      </c>
      <c r="I23" s="328" t="str">
        <f>IF(表三!P23&lt;&gt;"",表三!P23,"")</f>
        <v/>
      </c>
      <c r="J23" s="329" t="str">
        <f>IF(表四!N23&lt;&gt;"",ROUND(表四!N23,4),"")</f>
        <v/>
      </c>
      <c r="K23" s="224" t="str">
        <f>IF(表四!Q23&lt;&gt;"",表四!Q23,IF(表四!P23&lt;&gt;"",表四!P23,""))</f>
        <v/>
      </c>
      <c r="L23" s="207" t="str">
        <f>IF(表三!BJ23&lt;&gt;"",IF(表三!BJ23&lt;&gt;0,表三!BJ23,""),"")</f>
        <v/>
      </c>
      <c r="M23" s="330"/>
      <c r="N23" s="331" t="str">
        <f>IF(H23&amp;I23&amp;E23="範疇2外購電力350099",IF(M23="預設",VLOOKUP(表一!$B$5,附表一!$G$186:$T$211,14,0),""),IF(M23="預設",VLOOKUP(H23&amp;I23&amp;L23&amp;E23,附表一!$F$5:$U$178,16,0),""))</f>
        <v/>
      </c>
      <c r="O23" s="331" t="str">
        <f>IF(H23&amp;I23="範疇2外購電力",IF(M23="預設",VLOOKUP(表一!$B$5,附表一!$G$186:$X$210,18,0),""),IF(M23="預設",VLOOKUP(H23&amp;I23&amp;L23&amp;E23,附表一!$F$5:$Y$175,20,0),""))</f>
        <v/>
      </c>
      <c r="P23" s="332"/>
      <c r="Q23" s="239"/>
      <c r="R23" s="331" t="str">
        <f>IF(N23&amp;P23&lt;&gt;"",IF(表四!$Q23&lt;&gt;"","公噸/"&amp;表四!$Q23,IF(表四!$P23&lt;&gt;"","公噸/"&amp;表四!$P23,"")),"")</f>
        <v/>
      </c>
      <c r="S23" s="320"/>
      <c r="T23" s="331" t="str">
        <f>IF(表四!O24="",IF($J23&lt;&gt;"",IF(P23&lt;&gt;"",ROUND(ROUND(P23,10)*ROUND($J23,4),4),IF(N23&lt;&gt;"",ROUND(ROUND($J23,4)*ROUND(N23,10),4),"")),""),IF($J23&lt;&gt;"",IF(P23&lt;&gt;"",ROUND(ROUND(P23,10)*ROUND($J23,4)*ROUND(表四!O24,6),4),IF(N23&lt;&gt;"",ROUND(ROUND($J23,4)*ROUND(N23,10)*ROUND(表四!O24,6),4),"")),""))</f>
        <v/>
      </c>
      <c r="U23" s="316" t="str">
        <f t="shared" si="0"/>
        <v/>
      </c>
      <c r="V23" s="333" t="str">
        <f t="shared" si="1"/>
        <v/>
      </c>
      <c r="W23" s="223" t="str">
        <f>IF(表三!BK23&lt;&gt;"",IF(表三!BK23&lt;&gt;0,表三!BK23,""),"")</f>
        <v/>
      </c>
      <c r="X23" s="320"/>
      <c r="Y23" s="318" t="str">
        <f>IF(H23&amp;I23="範疇2外購電力",IF(X23="預設",VLOOKUP(表一!$B$5,附表一!$G$186:$T$210,14,0),""),IF(X23="預設",VLOOKUP(H23&amp;I23&amp;W23&amp;E23,附表一!$F$5:$U$175,16,0),""))</f>
        <v/>
      </c>
      <c r="Z23" s="337" t="str">
        <f>IF(H23&amp;I23="範疇2外購電力",IF(X23="預設",VLOOKUP(表一!$B$5,附表一!$G$186:$X$210,18,0),""),IF(X23="預設",VLOOKUP(H23&amp;I23&amp;W23&amp;E23,附表一!$F$5:$Y$175,20,0),""))</f>
        <v/>
      </c>
      <c r="AA23" s="334"/>
      <c r="AB23" s="239"/>
      <c r="AC23" s="331" t="str">
        <f>IF(Y23&amp;AA23&lt;&gt;"",IF(表四!$Q23&lt;&gt;"","公噸/"&amp;表四!$Q23,IF(表四!$P23&lt;&gt;"","公噸/"&amp;表四!$P23,"")),"")</f>
        <v/>
      </c>
      <c r="AD23" s="320"/>
      <c r="AE23" s="331" t="str">
        <f>IF(表四!O23="",IF($J23&lt;&gt;"",IF(AA23&lt;&gt;"",ROUND(ROUND(AA23,10)*ROUND($J23,4),4),IF(Y23&lt;&gt;"",ROUND(ROUND($J23,4)*ROUND(Y23,10),4),"")),""),IF($J23&lt;&gt;"",IF(AA23&lt;&gt;"",ROUND(ROUND(AA23,10)*ROUND($J23,4)*ROUND(表四!O23,6),4),IF(Y23&lt;&gt;"",ROUND(ROUND($J23,4)*ROUND(Y23,10)*ROUND(表四!O23,6),4),"")),""))</f>
        <v/>
      </c>
      <c r="AF23" s="316" t="str">
        <f t="shared" si="2"/>
        <v/>
      </c>
      <c r="AG23" s="333" t="str">
        <f t="shared" si="3"/>
        <v/>
      </c>
      <c r="AH23" s="207" t="str">
        <f>IF(表三!BL23&lt;&gt;"",IF(表三!BL23&lt;&gt;0,表三!BL23,""),"")</f>
        <v/>
      </c>
      <c r="AI23" s="320"/>
      <c r="AJ23" s="321" t="str">
        <f>IF(H23&amp;I23="範疇2外購電力",IF(AI23="預設",VLOOKUP(表一!$B$5,附表一!$G$186:$T$210,14,0),""),IF(AI23="預設",VLOOKUP(H23&amp;I23&amp;AH23&amp;E23,附表一!$F$5:$U$175,16,0),""))</f>
        <v/>
      </c>
      <c r="AK23" s="337" t="str">
        <f>IF(H23&amp;I23="範疇2外購電力",IF(AI23="預設",VLOOKUP(表一!$B$5,附表一!$G$186:$X$210,18,0),""),IF(AI23="預設",VLOOKUP(H23&amp;I23&amp;AH23&amp;E23,附表一!$F$5:$Y$175,20,0),""))</f>
        <v/>
      </c>
      <c r="AL23" s="334"/>
      <c r="AM23" s="335"/>
      <c r="AN23" s="315" t="str">
        <f>IF(AJ23&amp;AL23&lt;&gt;"",IF(表四!$Q23&lt;&gt;"","公噸/"&amp;表四!$Q23,IF(表四!$P23&lt;&gt;"","公噸/"&amp;表四!$P23,"")),"")</f>
        <v/>
      </c>
      <c r="AO23" s="320"/>
      <c r="AP23" s="331" t="str">
        <f>IF(表四!O23="",IF($J23&lt;&gt;"",IF(AL23&lt;&gt;"",ROUND(ROUND(AL23,10)*ROUND($J23,4),4),IF(AJ23&lt;&gt;"",ROUND(ROUND($J23,4)*ROUND(AJ23,10),4),"")),""),IF($J23&lt;&gt;"",IF(AL23&lt;&gt;"",ROUND(ROUND(AL23,10)*ROUND($J23,4)*ROUND(表四!O23,6),4),IF(AJ23&lt;&gt;"",ROUND(ROUND($J23,4)*ROUND(AJ23,10)*ROUND(表四!O23,6),4),"")),""))</f>
        <v/>
      </c>
      <c r="AQ23" s="316" t="str">
        <f t="shared" si="4"/>
        <v/>
      </c>
      <c r="AR23" s="333" t="str">
        <f t="shared" si="5"/>
        <v/>
      </c>
      <c r="AS23" s="336" t="str">
        <f>IF(表三!J23="是",IF(L23="CO2",SUM(AG23,AR23),SUM(V23,AG23,AR23)),IF(SUM(V23,AG23,AR23)&lt;&gt;0,SUM(V23,AG23,AR23),""))</f>
        <v/>
      </c>
      <c r="AT23" s="337" t="str">
        <f>IF(表三!J23="是",IF(L23="CO2",V23,""),"")</f>
        <v/>
      </c>
      <c r="AU23" s="333" t="str">
        <f>IF(AS23&lt;&gt;"",AS23/表八!$J$8,"")</f>
        <v/>
      </c>
      <c r="AV23" s="325" t="e">
        <f>VLOOKUP(E23,附表二!$A:$G,3,FALSE)</f>
        <v>#N/A</v>
      </c>
      <c r="AW23" s="338" t="str">
        <f t="shared" si="6"/>
        <v/>
      </c>
      <c r="AX23" s="338" t="str">
        <f t="shared" si="7"/>
        <v/>
      </c>
      <c r="AY23" s="338" t="str">
        <f t="shared" si="8"/>
        <v/>
      </c>
      <c r="AZ23" s="338" t="str">
        <f t="shared" si="9"/>
        <v/>
      </c>
      <c r="BA23" s="338" t="str">
        <f t="shared" si="10"/>
        <v/>
      </c>
      <c r="BB23" s="338" t="str">
        <f t="shared" si="11"/>
        <v/>
      </c>
      <c r="BC23" s="338" t="str">
        <f t="shared" si="12"/>
        <v/>
      </c>
      <c r="BD23" s="338" t="str">
        <f t="shared" si="13"/>
        <v/>
      </c>
      <c r="BE23" s="327" t="str">
        <f t="shared" si="14"/>
        <v/>
      </c>
    </row>
    <row r="24" spans="1:57" s="5" customFormat="1" ht="17.25" thickTop="1" thickBot="1">
      <c r="A24" s="223" t="str">
        <f>IF(表三!A24&lt;&gt;"",表三!A24,"")</f>
        <v/>
      </c>
      <c r="B24" s="224" t="str">
        <f>IF(表三!C24&lt;&gt;"",表三!C24,"")</f>
        <v/>
      </c>
      <c r="C24" s="225" t="str">
        <f>IF(表三!D24&lt;&gt;"",表三!D24,"")</f>
        <v/>
      </c>
      <c r="D24" s="328" t="str">
        <f>IF(表三!F24&lt;&gt;"",表三!F24,"")</f>
        <v/>
      </c>
      <c r="E24" s="223" t="str">
        <f>IF(表三!H24&lt;&gt;"",表三!H24,"")</f>
        <v/>
      </c>
      <c r="F24" s="211" t="str">
        <f>IF(表三!I24&lt;&gt;"",表三!I24,"")</f>
        <v/>
      </c>
      <c r="G24" s="224" t="str">
        <f>IF(表三!J24&lt;&gt;"",表三!J24,"")</f>
        <v/>
      </c>
      <c r="H24" s="225" t="str">
        <f>IF(表三!K24&lt;&gt;"",表三!K24,"")</f>
        <v/>
      </c>
      <c r="I24" s="328" t="str">
        <f>IF(表三!P24&lt;&gt;"",表三!P24,"")</f>
        <v/>
      </c>
      <c r="J24" s="329" t="str">
        <f>IF(表四!N24&lt;&gt;"",ROUND(表四!N24,4),"")</f>
        <v/>
      </c>
      <c r="K24" s="224" t="str">
        <f>IF(表四!Q24&lt;&gt;"",表四!Q24,IF(表四!P24&lt;&gt;"",表四!P24,""))</f>
        <v/>
      </c>
      <c r="L24" s="207" t="str">
        <f>IF(表三!BJ24&lt;&gt;"",IF(表三!BJ24&lt;&gt;0,表三!BJ24,""),"")</f>
        <v/>
      </c>
      <c r="M24" s="330"/>
      <c r="N24" s="331" t="str">
        <f>IF(H24&amp;I24&amp;E24="範疇2外購電力350099",IF(M24="預設",VLOOKUP(表一!$B$5,附表一!$G$186:$T$211,14,0),""),IF(M24="預設",VLOOKUP(H24&amp;I24&amp;L24&amp;E24,附表一!$F$5:$U$178,16,0),""))</f>
        <v/>
      </c>
      <c r="O24" s="331" t="str">
        <f>IF(H24&amp;I24="範疇2外購電力",IF(M24="預設",VLOOKUP(表一!$B$5,附表一!$G$186:$X$210,18,0),""),IF(M24="預設",VLOOKUP(H24&amp;I24&amp;L24&amp;E24,附表一!$F$5:$Y$175,20,0),""))</f>
        <v/>
      </c>
      <c r="P24" s="332"/>
      <c r="Q24" s="239"/>
      <c r="R24" s="331" t="str">
        <f>IF(N24&amp;P24&lt;&gt;"",IF(表四!$Q24&lt;&gt;"","公噸/"&amp;表四!$Q24,IF(表四!$P24&lt;&gt;"","公噸/"&amp;表四!$P24,"")),"")</f>
        <v/>
      </c>
      <c r="S24" s="320"/>
      <c r="T24" s="331" t="str">
        <f>IF(表四!O25="",IF($J24&lt;&gt;"",IF(P24&lt;&gt;"",ROUND(ROUND(P24,10)*ROUND($J24,4),4),IF(N24&lt;&gt;"",ROUND(ROUND($J24,4)*ROUND(N24,10),4),"")),""),IF($J24&lt;&gt;"",IF(P24&lt;&gt;"",ROUND(ROUND(P24,10)*ROUND($J24,4)*ROUND(表四!O25,6),4),IF(N24&lt;&gt;"",ROUND(ROUND($J24,4)*ROUND(N24,10)*ROUND(表四!O25,6),4),"")),""))</f>
        <v/>
      </c>
      <c r="U24" s="316" t="str">
        <f t="shared" si="0"/>
        <v/>
      </c>
      <c r="V24" s="333" t="str">
        <f t="shared" si="1"/>
        <v/>
      </c>
      <c r="W24" s="223" t="str">
        <f>IF(表三!BK24&lt;&gt;"",IF(表三!BK24&lt;&gt;0,表三!BK24,""),"")</f>
        <v/>
      </c>
      <c r="X24" s="320"/>
      <c r="Y24" s="318" t="str">
        <f>IF(H24&amp;I24="範疇2外購電力",IF(X24="預設",VLOOKUP(表一!$B$5,附表一!$G$186:$T$210,14,0),""),IF(X24="預設",VLOOKUP(H24&amp;I24&amp;W24&amp;E24,附表一!$F$5:$U$175,16,0),""))</f>
        <v/>
      </c>
      <c r="Z24" s="337" t="str">
        <f>IF(H24&amp;I24="範疇2外購電力",IF(X24="預設",VLOOKUP(表一!$B$5,附表一!$G$186:$X$210,18,0),""),IF(X24="預設",VLOOKUP(H24&amp;I24&amp;W24&amp;E24,附表一!$F$5:$Y$175,20,0),""))</f>
        <v/>
      </c>
      <c r="AA24" s="334"/>
      <c r="AB24" s="239"/>
      <c r="AC24" s="331" t="str">
        <f>IF(Y24&amp;AA24&lt;&gt;"",IF(表四!$Q24&lt;&gt;"","公噸/"&amp;表四!$Q24,IF(表四!$P24&lt;&gt;"","公噸/"&amp;表四!$P24,"")),"")</f>
        <v/>
      </c>
      <c r="AD24" s="320"/>
      <c r="AE24" s="331" t="str">
        <f>IF(表四!O24="",IF($J24&lt;&gt;"",IF(AA24&lt;&gt;"",ROUND(ROUND(AA24,10)*ROUND($J24,4),4),IF(Y24&lt;&gt;"",ROUND(ROUND($J24,4)*ROUND(Y24,10),4),"")),""),IF($J24&lt;&gt;"",IF(AA24&lt;&gt;"",ROUND(ROUND(AA24,10)*ROUND($J24,4)*ROUND(表四!O24,6),4),IF(Y24&lt;&gt;"",ROUND(ROUND($J24,4)*ROUND(Y24,10)*ROUND(表四!O24,6),4),"")),""))</f>
        <v/>
      </c>
      <c r="AF24" s="316" t="str">
        <f t="shared" si="2"/>
        <v/>
      </c>
      <c r="AG24" s="333" t="str">
        <f t="shared" si="3"/>
        <v/>
      </c>
      <c r="AH24" s="207" t="str">
        <f>IF(表三!BL24&lt;&gt;"",IF(表三!BL24&lt;&gt;0,表三!BL24,""),"")</f>
        <v/>
      </c>
      <c r="AI24" s="320"/>
      <c r="AJ24" s="321" t="str">
        <f>IF(H24&amp;I24="範疇2外購電力",IF(AI24="預設",VLOOKUP(表一!$B$5,附表一!$G$186:$T$210,14,0),""),IF(AI24="預設",VLOOKUP(H24&amp;I24&amp;AH24&amp;E24,附表一!$F$5:$U$175,16,0),""))</f>
        <v/>
      </c>
      <c r="AK24" s="337" t="str">
        <f>IF(H24&amp;I24="範疇2外購電力",IF(AI24="預設",VLOOKUP(表一!$B$5,附表一!$G$186:$X$210,18,0),""),IF(AI24="預設",VLOOKUP(H24&amp;I24&amp;AH24&amp;E24,附表一!$F$5:$Y$175,20,0),""))</f>
        <v/>
      </c>
      <c r="AL24" s="334"/>
      <c r="AM24" s="335"/>
      <c r="AN24" s="315" t="str">
        <f>IF(AJ24&amp;AL24&lt;&gt;"",IF(表四!$Q24&lt;&gt;"","公噸/"&amp;表四!$Q24,IF(表四!$P24&lt;&gt;"","公噸/"&amp;表四!$P24,"")),"")</f>
        <v/>
      </c>
      <c r="AO24" s="320"/>
      <c r="AP24" s="331" t="str">
        <f>IF(表四!O24="",IF($J24&lt;&gt;"",IF(AL24&lt;&gt;"",ROUND(ROUND(AL24,10)*ROUND($J24,4),4),IF(AJ24&lt;&gt;"",ROUND(ROUND($J24,4)*ROUND(AJ24,10),4),"")),""),IF($J24&lt;&gt;"",IF(AL24&lt;&gt;"",ROUND(ROUND(AL24,10)*ROUND($J24,4)*ROUND(表四!O24,6),4),IF(AJ24&lt;&gt;"",ROUND(ROUND($J24,4)*ROUND(AJ24,10)*ROUND(表四!O24,6),4),"")),""))</f>
        <v/>
      </c>
      <c r="AQ24" s="316" t="str">
        <f t="shared" si="4"/>
        <v/>
      </c>
      <c r="AR24" s="333" t="str">
        <f t="shared" si="5"/>
        <v/>
      </c>
      <c r="AS24" s="336" t="str">
        <f>IF(表三!J24="是",IF(L24="CO2",SUM(AG24,AR24),SUM(V24,AG24,AR24)),IF(SUM(V24,AG24,AR24)&lt;&gt;0,SUM(V24,AG24,AR24),""))</f>
        <v/>
      </c>
      <c r="AT24" s="337" t="str">
        <f>IF(表三!J24="是",IF(L24="CO2",V24,""),"")</f>
        <v/>
      </c>
      <c r="AU24" s="333" t="str">
        <f>IF(AS24&lt;&gt;"",AS24/表八!$J$8,"")</f>
        <v/>
      </c>
      <c r="AV24" s="325" t="e">
        <f>VLOOKUP(E24,附表二!$A:$G,3,FALSE)</f>
        <v>#N/A</v>
      </c>
      <c r="AW24" s="338" t="str">
        <f t="shared" si="6"/>
        <v/>
      </c>
      <c r="AX24" s="338" t="str">
        <f t="shared" si="7"/>
        <v/>
      </c>
      <c r="AY24" s="338" t="str">
        <f t="shared" si="8"/>
        <v/>
      </c>
      <c r="AZ24" s="338" t="str">
        <f t="shared" si="9"/>
        <v/>
      </c>
      <c r="BA24" s="338" t="str">
        <f t="shared" si="10"/>
        <v/>
      </c>
      <c r="BB24" s="338" t="str">
        <f t="shared" si="11"/>
        <v/>
      </c>
      <c r="BC24" s="338" t="str">
        <f t="shared" si="12"/>
        <v/>
      </c>
      <c r="BD24" s="338" t="str">
        <f t="shared" si="13"/>
        <v/>
      </c>
      <c r="BE24" s="327" t="str">
        <f t="shared" si="14"/>
        <v/>
      </c>
    </row>
    <row r="25" spans="1:57" s="5" customFormat="1" ht="17.25" thickTop="1" thickBot="1">
      <c r="A25" s="223" t="str">
        <f>IF(表三!A25&lt;&gt;"",表三!A25,"")</f>
        <v/>
      </c>
      <c r="B25" s="224" t="str">
        <f>IF(表三!C25&lt;&gt;"",表三!C25,"")</f>
        <v/>
      </c>
      <c r="C25" s="225" t="str">
        <f>IF(表三!D25&lt;&gt;"",表三!D25,"")</f>
        <v/>
      </c>
      <c r="D25" s="328" t="str">
        <f>IF(表三!F25&lt;&gt;"",表三!F25,"")</f>
        <v/>
      </c>
      <c r="E25" s="223" t="str">
        <f>IF(表三!H25&lt;&gt;"",表三!H25,"")</f>
        <v/>
      </c>
      <c r="F25" s="211" t="str">
        <f>IF(表三!I25&lt;&gt;"",表三!I25,"")</f>
        <v/>
      </c>
      <c r="G25" s="224" t="str">
        <f>IF(表三!J25&lt;&gt;"",表三!J25,"")</f>
        <v/>
      </c>
      <c r="H25" s="225" t="str">
        <f>IF(表三!K25&lt;&gt;"",表三!K25,"")</f>
        <v/>
      </c>
      <c r="I25" s="328" t="str">
        <f>IF(表三!P25&lt;&gt;"",表三!P25,"")</f>
        <v/>
      </c>
      <c r="J25" s="329" t="str">
        <f>IF(表四!N25&lt;&gt;"",ROUND(表四!N25,4),"")</f>
        <v/>
      </c>
      <c r="K25" s="224" t="str">
        <f>IF(表四!Q25&lt;&gt;"",表四!Q25,IF(表四!P25&lt;&gt;"",表四!P25,""))</f>
        <v/>
      </c>
      <c r="L25" s="207" t="str">
        <f>IF(表三!BJ25&lt;&gt;"",IF(表三!BJ25&lt;&gt;0,表三!BJ25,""),"")</f>
        <v/>
      </c>
      <c r="M25" s="330"/>
      <c r="N25" s="331" t="str">
        <f>IF(H25&amp;I25&amp;E25="範疇2外購電力350099",IF(M25="預設",VLOOKUP(表一!$B$5,附表一!$G$186:$T$211,14,0),""),IF(M25="預設",VLOOKUP(H25&amp;I25&amp;L25&amp;E25,附表一!$F$5:$U$178,16,0),""))</f>
        <v/>
      </c>
      <c r="O25" s="331" t="str">
        <f>IF(H25&amp;I25="範疇2外購電力",IF(M25="預設",VLOOKUP(表一!$B$5,附表一!$G$186:$X$210,18,0),""),IF(M25="預設",VLOOKUP(H25&amp;I25&amp;L25&amp;E25,附表一!$F$5:$Y$175,20,0),""))</f>
        <v/>
      </c>
      <c r="P25" s="332"/>
      <c r="Q25" s="239"/>
      <c r="R25" s="331" t="str">
        <f>IF(N25&amp;P25&lt;&gt;"",IF(表四!$Q25&lt;&gt;"","公噸/"&amp;表四!$Q25,IF(表四!$P25&lt;&gt;"","公噸/"&amp;表四!$P25,"")),"")</f>
        <v/>
      </c>
      <c r="S25" s="320"/>
      <c r="T25" s="331" t="str">
        <f>IF(表四!O26="",IF($J25&lt;&gt;"",IF(P25&lt;&gt;"",ROUND(ROUND(P25,10)*ROUND($J25,4),4),IF(N25&lt;&gt;"",ROUND(ROUND($J25,4)*ROUND(N25,10),4),"")),""),IF($J25&lt;&gt;"",IF(P25&lt;&gt;"",ROUND(ROUND(P25,10)*ROUND($J25,4)*ROUND(表四!O26,6),4),IF(N25&lt;&gt;"",ROUND(ROUND($J25,4)*ROUND(N25,10)*ROUND(表四!O26,6),4),"")),""))</f>
        <v/>
      </c>
      <c r="U25" s="316" t="str">
        <f t="shared" si="0"/>
        <v/>
      </c>
      <c r="V25" s="333" t="str">
        <f t="shared" si="1"/>
        <v/>
      </c>
      <c r="W25" s="223" t="str">
        <f>IF(表三!BK25&lt;&gt;"",IF(表三!BK25&lt;&gt;0,表三!BK25,""),"")</f>
        <v/>
      </c>
      <c r="X25" s="320"/>
      <c r="Y25" s="318" t="str">
        <f>IF(H25&amp;I25="範疇2外購電力",IF(X25="預設",VLOOKUP(表一!$B$5,附表一!$G$186:$T$210,14,0),""),IF(X25="預設",VLOOKUP(H25&amp;I25&amp;W25&amp;E25,附表一!$F$5:$U$175,16,0),""))</f>
        <v/>
      </c>
      <c r="Z25" s="337" t="str">
        <f>IF(H25&amp;I25="範疇2外購電力",IF(X25="預設",VLOOKUP(表一!$B$5,附表一!$G$186:$X$210,18,0),""),IF(X25="預設",VLOOKUP(H25&amp;I25&amp;W25&amp;E25,附表一!$F$5:$Y$175,20,0),""))</f>
        <v/>
      </c>
      <c r="AA25" s="334"/>
      <c r="AB25" s="239"/>
      <c r="AC25" s="331" t="str">
        <f>IF(Y25&amp;AA25&lt;&gt;"",IF(表四!$Q25&lt;&gt;"","公噸/"&amp;表四!$Q25,IF(表四!$P25&lt;&gt;"","公噸/"&amp;表四!$P25,"")),"")</f>
        <v/>
      </c>
      <c r="AD25" s="320"/>
      <c r="AE25" s="331" t="str">
        <f>IF(表四!O25="",IF($J25&lt;&gt;"",IF(AA25&lt;&gt;"",ROUND(ROUND(AA25,10)*ROUND($J25,4),4),IF(Y25&lt;&gt;"",ROUND(ROUND($J25,4)*ROUND(Y25,10),4),"")),""),IF($J25&lt;&gt;"",IF(AA25&lt;&gt;"",ROUND(ROUND(AA25,10)*ROUND($J25,4)*ROUND(表四!O25,6),4),IF(Y25&lt;&gt;"",ROUND(ROUND($J25,4)*ROUND(Y25,10)*ROUND(表四!O25,6),4),"")),""))</f>
        <v/>
      </c>
      <c r="AF25" s="316" t="str">
        <f t="shared" si="2"/>
        <v/>
      </c>
      <c r="AG25" s="333" t="str">
        <f t="shared" si="3"/>
        <v/>
      </c>
      <c r="AH25" s="207" t="str">
        <f>IF(表三!BL25&lt;&gt;"",IF(表三!BL25&lt;&gt;0,表三!BL25,""),"")</f>
        <v/>
      </c>
      <c r="AI25" s="320"/>
      <c r="AJ25" s="321" t="str">
        <f>IF(H25&amp;I25="範疇2外購電力",IF(AI25="預設",VLOOKUP(表一!$B$5,附表一!$G$186:$T$210,14,0),""),IF(AI25="預設",VLOOKUP(H25&amp;I25&amp;AH25&amp;E25,附表一!$F$5:$U$175,16,0),""))</f>
        <v/>
      </c>
      <c r="AK25" s="337" t="str">
        <f>IF(H25&amp;I25="範疇2外購電力",IF(AI25="預設",VLOOKUP(表一!$B$5,附表一!$G$186:$X$210,18,0),""),IF(AI25="預設",VLOOKUP(H25&amp;I25&amp;AH25&amp;E25,附表一!$F$5:$Y$175,20,0),""))</f>
        <v/>
      </c>
      <c r="AL25" s="334"/>
      <c r="AM25" s="335"/>
      <c r="AN25" s="315" t="str">
        <f>IF(AJ25&amp;AL25&lt;&gt;"",IF(表四!$Q25&lt;&gt;"","公噸/"&amp;表四!$Q25,IF(表四!$P25&lt;&gt;"","公噸/"&amp;表四!$P25,"")),"")</f>
        <v/>
      </c>
      <c r="AO25" s="320"/>
      <c r="AP25" s="331" t="str">
        <f>IF(表四!O25="",IF($J25&lt;&gt;"",IF(AL25&lt;&gt;"",ROUND(ROUND(AL25,10)*ROUND($J25,4),4),IF(AJ25&lt;&gt;"",ROUND(ROUND($J25,4)*ROUND(AJ25,10),4),"")),""),IF($J25&lt;&gt;"",IF(AL25&lt;&gt;"",ROUND(ROUND(AL25,10)*ROUND($J25,4)*ROUND(表四!O25,6),4),IF(AJ25&lt;&gt;"",ROUND(ROUND($J25,4)*ROUND(AJ25,10)*ROUND(表四!O25,6),4),"")),""))</f>
        <v/>
      </c>
      <c r="AQ25" s="316" t="str">
        <f t="shared" si="4"/>
        <v/>
      </c>
      <c r="AR25" s="333" t="str">
        <f t="shared" si="5"/>
        <v/>
      </c>
      <c r="AS25" s="336" t="str">
        <f>IF(表三!J25="是",IF(L25="CO2",SUM(AG25,AR25),SUM(V25,AG25,AR25)),IF(SUM(V25,AG25,AR25)&lt;&gt;0,SUM(V25,AG25,AR25),""))</f>
        <v/>
      </c>
      <c r="AT25" s="337" t="str">
        <f>IF(表三!J25="是",IF(L25="CO2",V25,""),"")</f>
        <v/>
      </c>
      <c r="AU25" s="333" t="str">
        <f>IF(AS25&lt;&gt;"",AS25/表八!$J$8,"")</f>
        <v/>
      </c>
      <c r="AV25" s="325" t="e">
        <f>VLOOKUP(E25,附表二!$A:$G,3,FALSE)</f>
        <v>#N/A</v>
      </c>
      <c r="AW25" s="338" t="str">
        <f t="shared" si="6"/>
        <v/>
      </c>
      <c r="AX25" s="338" t="str">
        <f t="shared" si="7"/>
        <v/>
      </c>
      <c r="AY25" s="338" t="str">
        <f t="shared" si="8"/>
        <v/>
      </c>
      <c r="AZ25" s="338" t="str">
        <f t="shared" si="9"/>
        <v/>
      </c>
      <c r="BA25" s="338" t="str">
        <f t="shared" si="10"/>
        <v/>
      </c>
      <c r="BB25" s="338" t="str">
        <f t="shared" si="11"/>
        <v/>
      </c>
      <c r="BC25" s="338" t="str">
        <f t="shared" si="12"/>
        <v/>
      </c>
      <c r="BD25" s="338" t="str">
        <f t="shared" si="13"/>
        <v/>
      </c>
      <c r="BE25" s="327" t="str">
        <f t="shared" si="14"/>
        <v/>
      </c>
    </row>
    <row r="26" spans="1:57" s="5" customFormat="1" ht="17.25" thickTop="1" thickBot="1">
      <c r="A26" s="223" t="str">
        <f>IF(表三!A26&lt;&gt;"",表三!A26,"")</f>
        <v/>
      </c>
      <c r="B26" s="224" t="str">
        <f>IF(表三!C26&lt;&gt;"",表三!C26,"")</f>
        <v/>
      </c>
      <c r="C26" s="225" t="str">
        <f>IF(表三!D26&lt;&gt;"",表三!D26,"")</f>
        <v/>
      </c>
      <c r="D26" s="328" t="str">
        <f>IF(表三!F26&lt;&gt;"",表三!F26,"")</f>
        <v/>
      </c>
      <c r="E26" s="223" t="str">
        <f>IF(表三!H26&lt;&gt;"",表三!H26,"")</f>
        <v/>
      </c>
      <c r="F26" s="211" t="str">
        <f>IF(表三!I26&lt;&gt;"",表三!I26,"")</f>
        <v/>
      </c>
      <c r="G26" s="224" t="str">
        <f>IF(表三!J26&lt;&gt;"",表三!J26,"")</f>
        <v/>
      </c>
      <c r="H26" s="225" t="str">
        <f>IF(表三!K26&lt;&gt;"",表三!K26,"")</f>
        <v/>
      </c>
      <c r="I26" s="328" t="str">
        <f>IF(表三!P26&lt;&gt;"",表三!P26,"")</f>
        <v/>
      </c>
      <c r="J26" s="329" t="str">
        <f>IF(表四!N26&lt;&gt;"",ROUND(表四!N26,4),"")</f>
        <v/>
      </c>
      <c r="K26" s="224" t="str">
        <f>IF(表四!Q26&lt;&gt;"",表四!Q26,IF(表四!P26&lt;&gt;"",表四!P26,""))</f>
        <v/>
      </c>
      <c r="L26" s="207" t="str">
        <f>IF(表三!BJ26&lt;&gt;"",IF(表三!BJ26&lt;&gt;0,表三!BJ26,""),"")</f>
        <v/>
      </c>
      <c r="M26" s="330"/>
      <c r="N26" s="331" t="str">
        <f>IF(H26&amp;I26&amp;E26="範疇2外購電力350099",IF(M26="預設",VLOOKUP(表一!$B$5,附表一!$G$186:$T$211,14,0),""),IF(M26="預設",VLOOKUP(H26&amp;I26&amp;L26&amp;E26,附表一!$F$5:$U$178,16,0),""))</f>
        <v/>
      </c>
      <c r="O26" s="331" t="str">
        <f>IF(H26&amp;I26="範疇2外購電力",IF(M26="預設",VLOOKUP(表一!$B$5,附表一!$G$186:$X$210,18,0),""),IF(M26="預設",VLOOKUP(H26&amp;I26&amp;L26&amp;E26,附表一!$F$5:$Y$175,20,0),""))</f>
        <v/>
      </c>
      <c r="P26" s="332"/>
      <c r="Q26" s="239"/>
      <c r="R26" s="331" t="str">
        <f>IF(N26&amp;P26&lt;&gt;"",IF(表四!$Q26&lt;&gt;"","公噸/"&amp;表四!$Q26,IF(表四!$P26&lt;&gt;"","公噸/"&amp;表四!$P26,"")),"")</f>
        <v/>
      </c>
      <c r="S26" s="320"/>
      <c r="T26" s="331" t="str">
        <f>IF(表四!O27="",IF($J26&lt;&gt;"",IF(P26&lt;&gt;"",ROUND(ROUND(P26,10)*ROUND($J26,4),4),IF(N26&lt;&gt;"",ROUND(ROUND($J26,4)*ROUND(N26,10),4),"")),""),IF($J26&lt;&gt;"",IF(P26&lt;&gt;"",ROUND(ROUND(P26,10)*ROUND($J26,4)*ROUND(表四!O27,6),4),IF(N26&lt;&gt;"",ROUND(ROUND($J26,4)*ROUND(N26,10)*ROUND(表四!O27,6),4),"")),""))</f>
        <v/>
      </c>
      <c r="U26" s="316" t="str">
        <f t="shared" si="0"/>
        <v/>
      </c>
      <c r="V26" s="333" t="str">
        <f t="shared" si="1"/>
        <v/>
      </c>
      <c r="W26" s="223" t="str">
        <f>IF(表三!BK26&lt;&gt;"",IF(表三!BK26&lt;&gt;0,表三!BK26,""),"")</f>
        <v/>
      </c>
      <c r="X26" s="320"/>
      <c r="Y26" s="318" t="str">
        <f>IF(H26&amp;I26="範疇2外購電力",IF(X26="預設",VLOOKUP(表一!$B$5,附表一!$G$186:$T$210,14,0),""),IF(X26="預設",VLOOKUP(H26&amp;I26&amp;W26&amp;E26,附表一!$F$5:$U$175,16,0),""))</f>
        <v/>
      </c>
      <c r="Z26" s="337" t="str">
        <f>IF(H26&amp;I26="範疇2外購電力",IF(X26="預設",VLOOKUP(表一!$B$5,附表一!$G$186:$X$210,18,0),""),IF(X26="預設",VLOOKUP(H26&amp;I26&amp;W26&amp;E26,附表一!$F$5:$Y$175,20,0),""))</f>
        <v/>
      </c>
      <c r="AA26" s="334"/>
      <c r="AB26" s="239"/>
      <c r="AC26" s="331" t="str">
        <f>IF(Y26&amp;AA26&lt;&gt;"",IF(表四!$Q26&lt;&gt;"","公噸/"&amp;表四!$Q26,IF(表四!$P26&lt;&gt;"","公噸/"&amp;表四!$P26,"")),"")</f>
        <v/>
      </c>
      <c r="AD26" s="320"/>
      <c r="AE26" s="331" t="str">
        <f>IF(表四!O26="",IF($J26&lt;&gt;"",IF(AA26&lt;&gt;"",ROUND(ROUND(AA26,10)*ROUND($J26,4),4),IF(Y26&lt;&gt;"",ROUND(ROUND($J26,4)*ROUND(Y26,10),4),"")),""),IF($J26&lt;&gt;"",IF(AA26&lt;&gt;"",ROUND(ROUND(AA26,10)*ROUND($J26,4)*ROUND(表四!O26,6),4),IF(Y26&lt;&gt;"",ROUND(ROUND($J26,4)*ROUND(Y26,10)*ROUND(表四!O26,6),4),"")),""))</f>
        <v/>
      </c>
      <c r="AF26" s="316" t="str">
        <f t="shared" si="2"/>
        <v/>
      </c>
      <c r="AG26" s="333" t="str">
        <f t="shared" si="3"/>
        <v/>
      </c>
      <c r="AH26" s="207" t="str">
        <f>IF(表三!BL26&lt;&gt;"",IF(表三!BL26&lt;&gt;0,表三!BL26,""),"")</f>
        <v/>
      </c>
      <c r="AI26" s="320"/>
      <c r="AJ26" s="321" t="str">
        <f>IF(H26&amp;I26="範疇2外購電力",IF(AI26="預設",VLOOKUP(表一!$B$5,附表一!$G$186:$T$210,14,0),""),IF(AI26="預設",VLOOKUP(H26&amp;I26&amp;AH26&amp;E26,附表一!$F$5:$U$175,16,0),""))</f>
        <v/>
      </c>
      <c r="AK26" s="337" t="str">
        <f>IF(H26&amp;I26="範疇2外購電力",IF(AI26="預設",VLOOKUP(表一!$B$5,附表一!$G$186:$X$210,18,0),""),IF(AI26="預設",VLOOKUP(H26&amp;I26&amp;AH26&amp;E26,附表一!$F$5:$Y$175,20,0),""))</f>
        <v/>
      </c>
      <c r="AL26" s="334"/>
      <c r="AM26" s="335"/>
      <c r="AN26" s="315" t="str">
        <f>IF(AJ26&amp;AL26&lt;&gt;"",IF(表四!$Q26&lt;&gt;"","公噸/"&amp;表四!$Q26,IF(表四!$P26&lt;&gt;"","公噸/"&amp;表四!$P26,"")),"")</f>
        <v/>
      </c>
      <c r="AO26" s="320"/>
      <c r="AP26" s="331" t="str">
        <f>IF(表四!O26="",IF($J26&lt;&gt;"",IF(AL26&lt;&gt;"",ROUND(ROUND(AL26,10)*ROUND($J26,4),4),IF(AJ26&lt;&gt;"",ROUND(ROUND($J26,4)*ROUND(AJ26,10),4),"")),""),IF($J26&lt;&gt;"",IF(AL26&lt;&gt;"",ROUND(ROUND(AL26,10)*ROUND($J26,4)*ROUND(表四!O26,6),4),IF(AJ26&lt;&gt;"",ROUND(ROUND($J26,4)*ROUND(AJ26,10)*ROUND(表四!O26,6),4),"")),""))</f>
        <v/>
      </c>
      <c r="AQ26" s="316" t="str">
        <f t="shared" si="4"/>
        <v/>
      </c>
      <c r="AR26" s="333" t="str">
        <f t="shared" si="5"/>
        <v/>
      </c>
      <c r="AS26" s="336" t="str">
        <f>IF(表三!J26="是",IF(L26="CO2",SUM(AG26,AR26),SUM(V26,AG26,AR26)),IF(SUM(V26,AG26,AR26)&lt;&gt;0,SUM(V26,AG26,AR26),""))</f>
        <v/>
      </c>
      <c r="AT26" s="337" t="str">
        <f>IF(表三!J26="是",IF(L26="CO2",V26,""),"")</f>
        <v/>
      </c>
      <c r="AU26" s="333" t="str">
        <f>IF(AS26&lt;&gt;"",AS26/表八!$J$8,"")</f>
        <v/>
      </c>
      <c r="AV26" s="325" t="e">
        <f>VLOOKUP(E26,附表二!$A:$G,3,FALSE)</f>
        <v>#N/A</v>
      </c>
      <c r="AW26" s="338" t="str">
        <f t="shared" si="6"/>
        <v/>
      </c>
      <c r="AX26" s="338" t="str">
        <f t="shared" si="7"/>
        <v/>
      </c>
      <c r="AY26" s="338" t="str">
        <f t="shared" si="8"/>
        <v/>
      </c>
      <c r="AZ26" s="338" t="str">
        <f t="shared" si="9"/>
        <v/>
      </c>
      <c r="BA26" s="338" t="str">
        <f t="shared" si="10"/>
        <v/>
      </c>
      <c r="BB26" s="338" t="str">
        <f t="shared" si="11"/>
        <v/>
      </c>
      <c r="BC26" s="338" t="str">
        <f t="shared" si="12"/>
        <v/>
      </c>
      <c r="BD26" s="338" t="str">
        <f t="shared" si="13"/>
        <v/>
      </c>
      <c r="BE26" s="327" t="str">
        <f t="shared" si="14"/>
        <v/>
      </c>
    </row>
    <row r="27" spans="1:57" s="5" customFormat="1" ht="17.25" thickTop="1" thickBot="1">
      <c r="A27" s="223" t="str">
        <f>IF(表三!A27&lt;&gt;"",表三!A27,"")</f>
        <v/>
      </c>
      <c r="B27" s="224" t="str">
        <f>IF(表三!C27&lt;&gt;"",表三!C27,"")</f>
        <v/>
      </c>
      <c r="C27" s="225" t="str">
        <f>IF(表三!D27&lt;&gt;"",表三!D27,"")</f>
        <v/>
      </c>
      <c r="D27" s="328" t="str">
        <f>IF(表三!F27&lt;&gt;"",表三!F27,"")</f>
        <v/>
      </c>
      <c r="E27" s="223" t="str">
        <f>IF(表三!H27&lt;&gt;"",表三!H27,"")</f>
        <v/>
      </c>
      <c r="F27" s="211" t="str">
        <f>IF(表三!I27&lt;&gt;"",表三!I27,"")</f>
        <v/>
      </c>
      <c r="G27" s="224" t="str">
        <f>IF(表三!J27&lt;&gt;"",表三!J27,"")</f>
        <v/>
      </c>
      <c r="H27" s="225" t="str">
        <f>IF(表三!K27&lt;&gt;"",表三!K27,"")</f>
        <v/>
      </c>
      <c r="I27" s="328" t="str">
        <f>IF(表三!P27&lt;&gt;"",表三!P27,"")</f>
        <v/>
      </c>
      <c r="J27" s="329" t="str">
        <f>IF(表四!N27&lt;&gt;"",ROUND(表四!N27,4),"")</f>
        <v/>
      </c>
      <c r="K27" s="224" t="str">
        <f>IF(表四!Q27&lt;&gt;"",表四!Q27,IF(表四!P27&lt;&gt;"",表四!P27,""))</f>
        <v/>
      </c>
      <c r="L27" s="207" t="str">
        <f>IF(表三!BJ27&lt;&gt;"",IF(表三!BJ27&lt;&gt;0,表三!BJ27,""),"")</f>
        <v/>
      </c>
      <c r="M27" s="330"/>
      <c r="N27" s="331" t="str">
        <f>IF(H27&amp;I27&amp;E27="範疇2外購電力350099",IF(M27="預設",VLOOKUP(表一!$B$5,附表一!$G$186:$T$211,14,0),""),IF(M27="預設",VLOOKUP(H27&amp;I27&amp;L27&amp;E27,附表一!$F$5:$U$178,16,0),""))</f>
        <v/>
      </c>
      <c r="O27" s="331" t="str">
        <f>IF(H27&amp;I27="範疇2外購電力",IF(M27="預設",VLOOKUP(表一!$B$5,附表一!$G$186:$X$210,18,0),""),IF(M27="預設",VLOOKUP(H27&amp;I27&amp;L27&amp;E27,附表一!$F$5:$Y$175,20,0),""))</f>
        <v/>
      </c>
      <c r="P27" s="332"/>
      <c r="Q27" s="239"/>
      <c r="R27" s="331" t="str">
        <f>IF(N27&amp;P27&lt;&gt;"",IF(表四!$Q27&lt;&gt;"","公噸/"&amp;表四!$Q27,IF(表四!$P27&lt;&gt;"","公噸/"&amp;表四!$P27,"")),"")</f>
        <v/>
      </c>
      <c r="S27" s="320"/>
      <c r="T27" s="331" t="str">
        <f>IF(表四!O28="",IF($J27&lt;&gt;"",IF(P27&lt;&gt;"",ROUND(ROUND(P27,10)*ROUND($J27,4),4),IF(N27&lt;&gt;"",ROUND(ROUND($J27,4)*ROUND(N27,10),4),"")),""),IF($J27&lt;&gt;"",IF(P27&lt;&gt;"",ROUND(ROUND(P27,10)*ROUND($J27,4)*ROUND(表四!O28,6),4),IF(N27&lt;&gt;"",ROUND(ROUND($J27,4)*ROUND(N27,10)*ROUND(表四!O28,6),4),"")),""))</f>
        <v/>
      </c>
      <c r="U27" s="316" t="str">
        <f t="shared" si="0"/>
        <v/>
      </c>
      <c r="V27" s="333" t="str">
        <f t="shared" si="1"/>
        <v/>
      </c>
      <c r="W27" s="223" t="str">
        <f>IF(表三!BK27&lt;&gt;"",IF(表三!BK27&lt;&gt;0,表三!BK27,""),"")</f>
        <v/>
      </c>
      <c r="X27" s="320"/>
      <c r="Y27" s="318" t="str">
        <f>IF(H27&amp;I27="範疇2外購電力",IF(X27="預設",VLOOKUP(表一!$B$5,附表一!$G$186:$T$210,14,0),""),IF(X27="預設",VLOOKUP(H27&amp;I27&amp;W27&amp;E27,附表一!$F$5:$U$175,16,0),""))</f>
        <v/>
      </c>
      <c r="Z27" s="337" t="str">
        <f>IF(H27&amp;I27="範疇2外購電力",IF(X27="預設",VLOOKUP(表一!$B$5,附表一!$G$186:$X$210,18,0),""),IF(X27="預設",VLOOKUP(H27&amp;I27&amp;W27&amp;E27,附表一!$F$5:$Y$175,20,0),""))</f>
        <v/>
      </c>
      <c r="AA27" s="334"/>
      <c r="AB27" s="239"/>
      <c r="AC27" s="331" t="str">
        <f>IF(Y27&amp;AA27&lt;&gt;"",IF(表四!$Q27&lt;&gt;"","公噸/"&amp;表四!$Q27,IF(表四!$P27&lt;&gt;"","公噸/"&amp;表四!$P27,"")),"")</f>
        <v/>
      </c>
      <c r="AD27" s="320"/>
      <c r="AE27" s="331" t="str">
        <f>IF(表四!O27="",IF($J27&lt;&gt;"",IF(AA27&lt;&gt;"",ROUND(ROUND(AA27,10)*ROUND($J27,4),4),IF(Y27&lt;&gt;"",ROUND(ROUND($J27,4)*ROUND(Y27,10),4),"")),""),IF($J27&lt;&gt;"",IF(AA27&lt;&gt;"",ROUND(ROUND(AA27,10)*ROUND($J27,4)*ROUND(表四!O27,6),4),IF(Y27&lt;&gt;"",ROUND(ROUND($J27,4)*ROUND(Y27,10)*ROUND(表四!O27,6),4),"")),""))</f>
        <v/>
      </c>
      <c r="AF27" s="316" t="str">
        <f t="shared" si="2"/>
        <v/>
      </c>
      <c r="AG27" s="333" t="str">
        <f t="shared" si="3"/>
        <v/>
      </c>
      <c r="AH27" s="207" t="str">
        <f>IF(表三!BL27&lt;&gt;"",IF(表三!BL27&lt;&gt;0,表三!BL27,""),"")</f>
        <v/>
      </c>
      <c r="AI27" s="320"/>
      <c r="AJ27" s="321" t="str">
        <f>IF(H27&amp;I27="範疇2外購電力",IF(AI27="預設",VLOOKUP(表一!$B$5,附表一!$G$186:$T$210,14,0),""),IF(AI27="預設",VLOOKUP(H27&amp;I27&amp;AH27&amp;E27,附表一!$F$5:$U$175,16,0),""))</f>
        <v/>
      </c>
      <c r="AK27" s="337" t="str">
        <f>IF(H27&amp;I27="範疇2外購電力",IF(AI27="預設",VLOOKUP(表一!$B$5,附表一!$G$186:$X$210,18,0),""),IF(AI27="預設",VLOOKUP(H27&amp;I27&amp;AH27&amp;E27,附表一!$F$5:$Y$175,20,0),""))</f>
        <v/>
      </c>
      <c r="AL27" s="334"/>
      <c r="AM27" s="335"/>
      <c r="AN27" s="315" t="str">
        <f>IF(AJ27&amp;AL27&lt;&gt;"",IF(表四!$Q27&lt;&gt;"","公噸/"&amp;表四!$Q27,IF(表四!$P27&lt;&gt;"","公噸/"&amp;表四!$P27,"")),"")</f>
        <v/>
      </c>
      <c r="AO27" s="320"/>
      <c r="AP27" s="331" t="str">
        <f>IF(表四!O27="",IF($J27&lt;&gt;"",IF(AL27&lt;&gt;"",ROUND(ROUND(AL27,10)*ROUND($J27,4),4),IF(AJ27&lt;&gt;"",ROUND(ROUND($J27,4)*ROUND(AJ27,10),4),"")),""),IF($J27&lt;&gt;"",IF(AL27&lt;&gt;"",ROUND(ROUND(AL27,10)*ROUND($J27,4)*ROUND(表四!O27,6),4),IF(AJ27&lt;&gt;"",ROUND(ROUND($J27,4)*ROUND(AJ27,10)*ROUND(表四!O27,6),4),"")),""))</f>
        <v/>
      </c>
      <c r="AQ27" s="316" t="str">
        <f t="shared" si="4"/>
        <v/>
      </c>
      <c r="AR27" s="333" t="str">
        <f t="shared" si="5"/>
        <v/>
      </c>
      <c r="AS27" s="336" t="str">
        <f>IF(表三!J27="是",IF(L27="CO2",SUM(AG27,AR27),SUM(V27,AG27,AR27)),IF(SUM(V27,AG27,AR27)&lt;&gt;0,SUM(V27,AG27,AR27),""))</f>
        <v/>
      </c>
      <c r="AT27" s="337" t="str">
        <f>IF(表三!J27="是",IF(L27="CO2",V27,""),"")</f>
        <v/>
      </c>
      <c r="AU27" s="333" t="str">
        <f>IF(AS27&lt;&gt;"",AS27/表八!$J$8,"")</f>
        <v/>
      </c>
      <c r="AV27" s="325" t="e">
        <f>VLOOKUP(E27,附表二!$A:$G,3,FALSE)</f>
        <v>#N/A</v>
      </c>
      <c r="AW27" s="338" t="str">
        <f t="shared" si="6"/>
        <v/>
      </c>
      <c r="AX27" s="338" t="str">
        <f t="shared" si="7"/>
        <v/>
      </c>
      <c r="AY27" s="338" t="str">
        <f t="shared" si="8"/>
        <v/>
      </c>
      <c r="AZ27" s="338" t="str">
        <f t="shared" si="9"/>
        <v/>
      </c>
      <c r="BA27" s="338" t="str">
        <f t="shared" si="10"/>
        <v/>
      </c>
      <c r="BB27" s="338" t="str">
        <f t="shared" si="11"/>
        <v/>
      </c>
      <c r="BC27" s="338" t="str">
        <f t="shared" si="12"/>
        <v/>
      </c>
      <c r="BD27" s="338" t="str">
        <f t="shared" si="13"/>
        <v/>
      </c>
      <c r="BE27" s="327" t="str">
        <f t="shared" si="14"/>
        <v/>
      </c>
    </row>
    <row r="28" spans="1:57" s="5" customFormat="1" ht="17.25" thickTop="1" thickBot="1">
      <c r="A28" s="223" t="str">
        <f>IF(表三!A28&lt;&gt;"",表三!A28,"")</f>
        <v/>
      </c>
      <c r="B28" s="224" t="str">
        <f>IF(表三!C28&lt;&gt;"",表三!C28,"")</f>
        <v/>
      </c>
      <c r="C28" s="225" t="str">
        <f>IF(表三!D28&lt;&gt;"",表三!D28,"")</f>
        <v/>
      </c>
      <c r="D28" s="328" t="str">
        <f>IF(表三!F28&lt;&gt;"",表三!F28,"")</f>
        <v/>
      </c>
      <c r="E28" s="223" t="str">
        <f>IF(表三!H28&lt;&gt;"",表三!H28,"")</f>
        <v/>
      </c>
      <c r="F28" s="211" t="str">
        <f>IF(表三!I28&lt;&gt;"",表三!I28,"")</f>
        <v/>
      </c>
      <c r="G28" s="224" t="str">
        <f>IF(表三!J28&lt;&gt;"",表三!J28,"")</f>
        <v/>
      </c>
      <c r="H28" s="225" t="str">
        <f>IF(表三!K28&lt;&gt;"",表三!K28,"")</f>
        <v/>
      </c>
      <c r="I28" s="328" t="str">
        <f>IF(表三!P28&lt;&gt;"",表三!P28,"")</f>
        <v/>
      </c>
      <c r="J28" s="329" t="str">
        <f>IF(表四!N28&lt;&gt;"",ROUND(表四!N28,4),"")</f>
        <v/>
      </c>
      <c r="K28" s="224" t="str">
        <f>IF(表四!Q28&lt;&gt;"",表四!Q28,IF(表四!P28&lt;&gt;"",表四!P28,""))</f>
        <v/>
      </c>
      <c r="L28" s="207" t="str">
        <f>IF(表三!BJ28&lt;&gt;"",IF(表三!BJ28&lt;&gt;0,表三!BJ28,""),"")</f>
        <v/>
      </c>
      <c r="M28" s="330"/>
      <c r="N28" s="331" t="str">
        <f>IF(H28&amp;I28&amp;E28="範疇2外購電力350099",IF(M28="預設",VLOOKUP(表一!$B$5,附表一!$G$186:$T$211,14,0),""),IF(M28="預設",VLOOKUP(H28&amp;I28&amp;L28&amp;E28,附表一!$F$5:$U$178,16,0),""))</f>
        <v/>
      </c>
      <c r="O28" s="331" t="str">
        <f>IF(H28&amp;I28="範疇2外購電力",IF(M28="預設",VLOOKUP(表一!$B$5,附表一!$G$186:$X$210,18,0),""),IF(M28="預設",VLOOKUP(H28&amp;I28&amp;L28&amp;E28,附表一!$F$5:$Y$175,20,0),""))</f>
        <v/>
      </c>
      <c r="P28" s="332"/>
      <c r="Q28" s="239"/>
      <c r="R28" s="331" t="str">
        <f>IF(N28&amp;P28&lt;&gt;"",IF(表四!$Q28&lt;&gt;"","公噸/"&amp;表四!$Q28,IF(表四!$P28&lt;&gt;"","公噸/"&amp;表四!$P28,"")),"")</f>
        <v/>
      </c>
      <c r="S28" s="320"/>
      <c r="T28" s="331" t="str">
        <f>IF(表四!O29="",IF($J28&lt;&gt;"",IF(P28&lt;&gt;"",ROUND(ROUND(P28,10)*ROUND($J28,4),4),IF(N28&lt;&gt;"",ROUND(ROUND($J28,4)*ROUND(N28,10),4),"")),""),IF($J28&lt;&gt;"",IF(P28&lt;&gt;"",ROUND(ROUND(P28,10)*ROUND($J28,4)*ROUND(表四!O29,6),4),IF(N28&lt;&gt;"",ROUND(ROUND($J28,4)*ROUND(N28,10)*ROUND(表四!O29,6),4),"")),""))</f>
        <v/>
      </c>
      <c r="U28" s="316" t="str">
        <f t="shared" si="0"/>
        <v/>
      </c>
      <c r="V28" s="333" t="str">
        <f t="shared" si="1"/>
        <v/>
      </c>
      <c r="W28" s="223" t="str">
        <f>IF(表三!BK28&lt;&gt;"",IF(表三!BK28&lt;&gt;0,表三!BK28,""),"")</f>
        <v/>
      </c>
      <c r="X28" s="320"/>
      <c r="Y28" s="318" t="str">
        <f>IF(H28&amp;I28="範疇2外購電力",IF(X28="預設",VLOOKUP(表一!$B$5,附表一!$G$186:$T$210,14,0),""),IF(X28="預設",VLOOKUP(H28&amp;I28&amp;W28&amp;E28,附表一!$F$5:$U$175,16,0),""))</f>
        <v/>
      </c>
      <c r="Z28" s="337" t="str">
        <f>IF(H28&amp;I28="範疇2外購電力",IF(X28="預設",VLOOKUP(表一!$B$5,附表一!$G$186:$X$210,18,0),""),IF(X28="預設",VLOOKUP(H28&amp;I28&amp;W28&amp;E28,附表一!$F$5:$Y$175,20,0),""))</f>
        <v/>
      </c>
      <c r="AA28" s="334"/>
      <c r="AB28" s="239"/>
      <c r="AC28" s="331" t="str">
        <f>IF(Y28&amp;AA28&lt;&gt;"",IF(表四!$Q28&lt;&gt;"","公噸/"&amp;表四!$Q28,IF(表四!$P28&lt;&gt;"","公噸/"&amp;表四!$P28,"")),"")</f>
        <v/>
      </c>
      <c r="AD28" s="320"/>
      <c r="AE28" s="331" t="str">
        <f>IF(表四!O28="",IF($J28&lt;&gt;"",IF(AA28&lt;&gt;"",ROUND(ROUND(AA28,10)*ROUND($J28,4),4),IF(Y28&lt;&gt;"",ROUND(ROUND($J28,4)*ROUND(Y28,10),4),"")),""),IF($J28&lt;&gt;"",IF(AA28&lt;&gt;"",ROUND(ROUND(AA28,10)*ROUND($J28,4)*ROUND(表四!O28,6),4),IF(Y28&lt;&gt;"",ROUND(ROUND($J28,4)*ROUND(Y28,10)*ROUND(表四!O28,6),4),"")),""))</f>
        <v/>
      </c>
      <c r="AF28" s="316" t="str">
        <f t="shared" si="2"/>
        <v/>
      </c>
      <c r="AG28" s="333" t="str">
        <f t="shared" si="3"/>
        <v/>
      </c>
      <c r="AH28" s="207" t="str">
        <f>IF(表三!BL28&lt;&gt;"",IF(表三!BL28&lt;&gt;0,表三!BL28,""),"")</f>
        <v/>
      </c>
      <c r="AI28" s="320"/>
      <c r="AJ28" s="321" t="str">
        <f>IF(H28&amp;I28="範疇2外購電力",IF(AI28="預設",VLOOKUP(表一!$B$5,附表一!$G$186:$T$210,14,0),""),IF(AI28="預設",VLOOKUP(H28&amp;I28&amp;AH28&amp;E28,附表一!$F$5:$U$175,16,0),""))</f>
        <v/>
      </c>
      <c r="AK28" s="337" t="str">
        <f>IF(H28&amp;I28="範疇2外購電力",IF(AI28="預設",VLOOKUP(表一!$B$5,附表一!$G$186:$X$210,18,0),""),IF(AI28="預設",VLOOKUP(H28&amp;I28&amp;AH28&amp;E28,附表一!$F$5:$Y$175,20,0),""))</f>
        <v/>
      </c>
      <c r="AL28" s="334"/>
      <c r="AM28" s="335"/>
      <c r="AN28" s="315" t="str">
        <f>IF(AJ28&amp;AL28&lt;&gt;"",IF(表四!$Q28&lt;&gt;"","公噸/"&amp;表四!$Q28,IF(表四!$P28&lt;&gt;"","公噸/"&amp;表四!$P28,"")),"")</f>
        <v/>
      </c>
      <c r="AO28" s="320"/>
      <c r="AP28" s="331" t="str">
        <f>IF(表四!O28="",IF($J28&lt;&gt;"",IF(AL28&lt;&gt;"",ROUND(ROUND(AL28,10)*ROUND($J28,4),4),IF(AJ28&lt;&gt;"",ROUND(ROUND($J28,4)*ROUND(AJ28,10),4),"")),""),IF($J28&lt;&gt;"",IF(AL28&lt;&gt;"",ROUND(ROUND(AL28,10)*ROUND($J28,4)*ROUND(表四!O28,6),4),IF(AJ28&lt;&gt;"",ROUND(ROUND($J28,4)*ROUND(AJ28,10)*ROUND(表四!O28,6),4),"")),""))</f>
        <v/>
      </c>
      <c r="AQ28" s="316" t="str">
        <f t="shared" si="4"/>
        <v/>
      </c>
      <c r="AR28" s="333" t="str">
        <f t="shared" si="5"/>
        <v/>
      </c>
      <c r="AS28" s="336" t="str">
        <f>IF(表三!J28="是",IF(L28="CO2",SUM(AG28,AR28),SUM(V28,AG28,AR28)),IF(SUM(V28,AG28,AR28)&lt;&gt;0,SUM(V28,AG28,AR28),""))</f>
        <v/>
      </c>
      <c r="AT28" s="337" t="str">
        <f>IF(表三!J28="是",IF(L28="CO2",V28,""),"")</f>
        <v/>
      </c>
      <c r="AU28" s="333" t="str">
        <f>IF(AS28&lt;&gt;"",AS28/表八!$J$8,"")</f>
        <v/>
      </c>
      <c r="AV28" s="325" t="e">
        <f>VLOOKUP(E28,附表二!$A:$G,3,FALSE)</f>
        <v>#N/A</v>
      </c>
      <c r="AW28" s="338" t="str">
        <f t="shared" si="6"/>
        <v/>
      </c>
      <c r="AX28" s="338" t="str">
        <f t="shared" si="7"/>
        <v/>
      </c>
      <c r="AY28" s="338" t="str">
        <f t="shared" si="8"/>
        <v/>
      </c>
      <c r="AZ28" s="338" t="str">
        <f t="shared" si="9"/>
        <v/>
      </c>
      <c r="BA28" s="338" t="str">
        <f t="shared" si="10"/>
        <v/>
      </c>
      <c r="BB28" s="338" t="str">
        <f t="shared" si="11"/>
        <v/>
      </c>
      <c r="BC28" s="338" t="str">
        <f t="shared" si="12"/>
        <v/>
      </c>
      <c r="BD28" s="338" t="str">
        <f t="shared" si="13"/>
        <v/>
      </c>
      <c r="BE28" s="327" t="str">
        <f t="shared" si="14"/>
        <v/>
      </c>
    </row>
    <row r="29" spans="1:57" s="5" customFormat="1" ht="17.25" thickTop="1" thickBot="1">
      <c r="A29" s="223" t="str">
        <f>IF(表三!A29&lt;&gt;"",表三!A29,"")</f>
        <v/>
      </c>
      <c r="B29" s="224" t="str">
        <f>IF(表三!C29&lt;&gt;"",表三!C29,"")</f>
        <v/>
      </c>
      <c r="C29" s="225" t="str">
        <f>IF(表三!D29&lt;&gt;"",表三!D29,"")</f>
        <v/>
      </c>
      <c r="D29" s="328" t="str">
        <f>IF(表三!F29&lt;&gt;"",表三!F29,"")</f>
        <v/>
      </c>
      <c r="E29" s="223" t="str">
        <f>IF(表三!H29&lt;&gt;"",表三!H29,"")</f>
        <v/>
      </c>
      <c r="F29" s="211" t="str">
        <f>IF(表三!I29&lt;&gt;"",表三!I29,"")</f>
        <v/>
      </c>
      <c r="G29" s="224" t="str">
        <f>IF(表三!J29&lt;&gt;"",表三!J29,"")</f>
        <v/>
      </c>
      <c r="H29" s="225" t="str">
        <f>IF(表三!K29&lt;&gt;"",表三!K29,"")</f>
        <v/>
      </c>
      <c r="I29" s="328" t="str">
        <f>IF(表三!P29&lt;&gt;"",表三!P29,"")</f>
        <v/>
      </c>
      <c r="J29" s="329" t="str">
        <f>IF(表四!N29&lt;&gt;"",ROUND(表四!N29,4),"")</f>
        <v/>
      </c>
      <c r="K29" s="224" t="str">
        <f>IF(表四!Q29&lt;&gt;"",表四!Q29,IF(表四!P29&lt;&gt;"",表四!P29,""))</f>
        <v/>
      </c>
      <c r="L29" s="207" t="str">
        <f>IF(表三!BJ29&lt;&gt;"",IF(表三!BJ29&lt;&gt;0,表三!BJ29,""),"")</f>
        <v/>
      </c>
      <c r="M29" s="330"/>
      <c r="N29" s="331" t="str">
        <f>IF(H29&amp;I29&amp;E29="範疇2外購電力350099",IF(M29="預設",VLOOKUP(表一!$B$5,附表一!$G$186:$T$211,14,0),""),IF(M29="預設",VLOOKUP(H29&amp;I29&amp;L29&amp;E29,附表一!$F$5:$U$178,16,0),""))</f>
        <v/>
      </c>
      <c r="O29" s="331" t="str">
        <f>IF(H29&amp;I29="範疇2外購電力",IF(M29="預設",VLOOKUP(表一!$B$5,附表一!$G$186:$X$210,18,0),""),IF(M29="預設",VLOOKUP(H29&amp;I29&amp;L29&amp;E29,附表一!$F$5:$Y$175,20,0),""))</f>
        <v/>
      </c>
      <c r="P29" s="332"/>
      <c r="Q29" s="239"/>
      <c r="R29" s="331" t="str">
        <f>IF(N29&amp;P29&lt;&gt;"",IF(表四!$Q29&lt;&gt;"","公噸/"&amp;表四!$Q29,IF(表四!$P29&lt;&gt;"","公噸/"&amp;表四!$P29,"")),"")</f>
        <v/>
      </c>
      <c r="S29" s="320"/>
      <c r="T29" s="331" t="str">
        <f>IF(表四!O30="",IF($J29&lt;&gt;"",IF(P29&lt;&gt;"",ROUND(ROUND(P29,10)*ROUND($J29,4),4),IF(N29&lt;&gt;"",ROUND(ROUND($J29,4)*ROUND(N29,10),4),"")),""),IF($J29&lt;&gt;"",IF(P29&lt;&gt;"",ROUND(ROUND(P29,10)*ROUND($J29,4)*ROUND(表四!O30,6),4),IF(N29&lt;&gt;"",ROUND(ROUND($J29,4)*ROUND(N29,10)*ROUND(表四!O30,6),4),"")),""))</f>
        <v/>
      </c>
      <c r="U29" s="316" t="str">
        <f t="shared" si="0"/>
        <v/>
      </c>
      <c r="V29" s="333" t="str">
        <f t="shared" si="1"/>
        <v/>
      </c>
      <c r="W29" s="223" t="str">
        <f>IF(表三!BK29&lt;&gt;"",IF(表三!BK29&lt;&gt;0,表三!BK29,""),"")</f>
        <v/>
      </c>
      <c r="X29" s="320"/>
      <c r="Y29" s="318" t="str">
        <f>IF(H29&amp;I29="範疇2外購電力",IF(X29="預設",VLOOKUP(表一!$B$5,附表一!$G$186:$T$210,14,0),""),IF(X29="預設",VLOOKUP(H29&amp;I29&amp;W29&amp;E29,附表一!$F$5:$U$175,16,0),""))</f>
        <v/>
      </c>
      <c r="Z29" s="337" t="str">
        <f>IF(H29&amp;I29="範疇2外購電力",IF(X29="預設",VLOOKUP(表一!$B$5,附表一!$G$186:$X$210,18,0),""),IF(X29="預設",VLOOKUP(H29&amp;I29&amp;W29&amp;E29,附表一!$F$5:$Y$175,20,0),""))</f>
        <v/>
      </c>
      <c r="AA29" s="334"/>
      <c r="AB29" s="239"/>
      <c r="AC29" s="331" t="str">
        <f>IF(Y29&amp;AA29&lt;&gt;"",IF(表四!$Q29&lt;&gt;"","公噸/"&amp;表四!$Q29,IF(表四!$P29&lt;&gt;"","公噸/"&amp;表四!$P29,"")),"")</f>
        <v/>
      </c>
      <c r="AD29" s="320"/>
      <c r="AE29" s="331" t="str">
        <f>IF(表四!O29="",IF($J29&lt;&gt;"",IF(AA29&lt;&gt;"",ROUND(ROUND(AA29,10)*ROUND($J29,4),4),IF(Y29&lt;&gt;"",ROUND(ROUND($J29,4)*ROUND(Y29,10),4),"")),""),IF($J29&lt;&gt;"",IF(AA29&lt;&gt;"",ROUND(ROUND(AA29,10)*ROUND($J29,4)*ROUND(表四!O29,6),4),IF(Y29&lt;&gt;"",ROUND(ROUND($J29,4)*ROUND(Y29,10)*ROUND(表四!O29,6),4),"")),""))</f>
        <v/>
      </c>
      <c r="AF29" s="316" t="str">
        <f t="shared" si="2"/>
        <v/>
      </c>
      <c r="AG29" s="333" t="str">
        <f t="shared" si="3"/>
        <v/>
      </c>
      <c r="AH29" s="207" t="str">
        <f>IF(表三!BL29&lt;&gt;"",IF(表三!BL29&lt;&gt;0,表三!BL29,""),"")</f>
        <v/>
      </c>
      <c r="AI29" s="320"/>
      <c r="AJ29" s="321" t="str">
        <f>IF(H29&amp;I29="範疇2外購電力",IF(AI29="預設",VLOOKUP(表一!$B$5,附表一!$G$186:$T$210,14,0),""),IF(AI29="預設",VLOOKUP(H29&amp;I29&amp;AH29&amp;E29,附表一!$F$5:$U$175,16,0),""))</f>
        <v/>
      </c>
      <c r="AK29" s="337" t="str">
        <f>IF(H29&amp;I29="範疇2外購電力",IF(AI29="預設",VLOOKUP(表一!$B$5,附表一!$G$186:$X$210,18,0),""),IF(AI29="預設",VLOOKUP(H29&amp;I29&amp;AH29&amp;E29,附表一!$F$5:$Y$175,20,0),""))</f>
        <v/>
      </c>
      <c r="AL29" s="334"/>
      <c r="AM29" s="335"/>
      <c r="AN29" s="315" t="str">
        <f>IF(AJ29&amp;AL29&lt;&gt;"",IF(表四!$Q29&lt;&gt;"","公噸/"&amp;表四!$Q29,IF(表四!$P29&lt;&gt;"","公噸/"&amp;表四!$P29,"")),"")</f>
        <v/>
      </c>
      <c r="AO29" s="320"/>
      <c r="AP29" s="331" t="str">
        <f>IF(表四!O29="",IF($J29&lt;&gt;"",IF(AL29&lt;&gt;"",ROUND(ROUND(AL29,10)*ROUND($J29,4),4),IF(AJ29&lt;&gt;"",ROUND(ROUND($J29,4)*ROUND(AJ29,10),4),"")),""),IF($J29&lt;&gt;"",IF(AL29&lt;&gt;"",ROUND(ROUND(AL29,10)*ROUND($J29,4)*ROUND(表四!O29,6),4),IF(AJ29&lt;&gt;"",ROUND(ROUND($J29,4)*ROUND(AJ29,10)*ROUND(表四!O29,6),4),"")),""))</f>
        <v/>
      </c>
      <c r="AQ29" s="316" t="str">
        <f t="shared" si="4"/>
        <v/>
      </c>
      <c r="AR29" s="333" t="str">
        <f t="shared" si="5"/>
        <v/>
      </c>
      <c r="AS29" s="336" t="str">
        <f>IF(表三!J29="是",IF(L29="CO2",SUM(AG29,AR29),SUM(V29,AG29,AR29)),IF(SUM(V29,AG29,AR29)&lt;&gt;0,SUM(V29,AG29,AR29),""))</f>
        <v/>
      </c>
      <c r="AT29" s="337" t="str">
        <f>IF(表三!J29="是",IF(L29="CO2",V29,""),"")</f>
        <v/>
      </c>
      <c r="AU29" s="333" t="str">
        <f>IF(AS29&lt;&gt;"",AS29/表八!$J$8,"")</f>
        <v/>
      </c>
      <c r="AV29" s="325" t="e">
        <f>VLOOKUP(E29,附表二!$A:$G,3,FALSE)</f>
        <v>#N/A</v>
      </c>
      <c r="AW29" s="338" t="str">
        <f t="shared" si="6"/>
        <v/>
      </c>
      <c r="AX29" s="338" t="str">
        <f t="shared" si="7"/>
        <v/>
      </c>
      <c r="AY29" s="338" t="str">
        <f t="shared" si="8"/>
        <v/>
      </c>
      <c r="AZ29" s="338" t="str">
        <f t="shared" si="9"/>
        <v/>
      </c>
      <c r="BA29" s="338" t="str">
        <f t="shared" si="10"/>
        <v/>
      </c>
      <c r="BB29" s="338" t="str">
        <f t="shared" si="11"/>
        <v/>
      </c>
      <c r="BC29" s="338" t="str">
        <f t="shared" si="12"/>
        <v/>
      </c>
      <c r="BD29" s="338" t="str">
        <f t="shared" si="13"/>
        <v/>
      </c>
      <c r="BE29" s="327" t="str">
        <f t="shared" si="14"/>
        <v/>
      </c>
    </row>
    <row r="30" spans="1:57" s="5" customFormat="1" ht="17.25" thickTop="1" thickBot="1">
      <c r="A30" s="223" t="str">
        <f>IF(表三!A30&lt;&gt;"",表三!A30,"")</f>
        <v/>
      </c>
      <c r="B30" s="224" t="str">
        <f>IF(表三!C30&lt;&gt;"",表三!C30,"")</f>
        <v/>
      </c>
      <c r="C30" s="225" t="str">
        <f>IF(表三!D30&lt;&gt;"",表三!D30,"")</f>
        <v/>
      </c>
      <c r="D30" s="328" t="str">
        <f>IF(表三!F30&lt;&gt;"",表三!F30,"")</f>
        <v/>
      </c>
      <c r="E30" s="223" t="str">
        <f>IF(表三!H30&lt;&gt;"",表三!H30,"")</f>
        <v/>
      </c>
      <c r="F30" s="211" t="str">
        <f>IF(表三!I30&lt;&gt;"",表三!I30,"")</f>
        <v/>
      </c>
      <c r="G30" s="224" t="str">
        <f>IF(表三!J30&lt;&gt;"",表三!J30,"")</f>
        <v/>
      </c>
      <c r="H30" s="225" t="str">
        <f>IF(表三!K30&lt;&gt;"",表三!K30,"")</f>
        <v/>
      </c>
      <c r="I30" s="328" t="str">
        <f>IF(表三!P30&lt;&gt;"",表三!P30,"")</f>
        <v/>
      </c>
      <c r="J30" s="329" t="str">
        <f>IF(表四!N30&lt;&gt;"",ROUND(表四!N30,4),"")</f>
        <v/>
      </c>
      <c r="K30" s="224" t="str">
        <f>IF(表四!Q30&lt;&gt;"",表四!Q30,IF(表四!P30&lt;&gt;"",表四!P30,""))</f>
        <v/>
      </c>
      <c r="L30" s="207" t="str">
        <f>IF(表三!BJ30&lt;&gt;"",IF(表三!BJ30&lt;&gt;0,表三!BJ30,""),"")</f>
        <v/>
      </c>
      <c r="M30" s="330"/>
      <c r="N30" s="331" t="str">
        <f>IF(H30&amp;I30&amp;E30="範疇2外購電力350099",IF(M30="預設",VLOOKUP(表一!$B$5,附表一!$G$186:$T$211,14,0),""),IF(M30="預設",VLOOKUP(H30&amp;I30&amp;L30&amp;E30,附表一!$F$5:$U$178,16,0),""))</f>
        <v/>
      </c>
      <c r="O30" s="331" t="str">
        <f>IF(H30&amp;I30="範疇2外購電力",IF(M30="預設",VLOOKUP(表一!$B$5,附表一!$G$186:$X$210,18,0),""),IF(M30="預設",VLOOKUP(H30&amp;I30&amp;L30&amp;E30,附表一!$F$5:$Y$175,20,0),""))</f>
        <v/>
      </c>
      <c r="P30" s="332"/>
      <c r="Q30" s="239"/>
      <c r="R30" s="331" t="str">
        <f>IF(N30&amp;P30&lt;&gt;"",IF(表四!$Q30&lt;&gt;"","公噸/"&amp;表四!$Q30,IF(表四!$P30&lt;&gt;"","公噸/"&amp;表四!$P30,"")),"")</f>
        <v/>
      </c>
      <c r="S30" s="320"/>
      <c r="T30" s="331" t="str">
        <f>IF(表四!O31="",IF($J30&lt;&gt;"",IF(P30&lt;&gt;"",ROUND(ROUND(P30,10)*ROUND($J30,4),4),IF(N30&lt;&gt;"",ROUND(ROUND($J30,4)*ROUND(N30,10),4),"")),""),IF($J30&lt;&gt;"",IF(P30&lt;&gt;"",ROUND(ROUND(P30,10)*ROUND($J30,4)*ROUND(表四!O31,6),4),IF(N30&lt;&gt;"",ROUND(ROUND($J30,4)*ROUND(N30,10)*ROUND(表四!O31,6),4),"")),""))</f>
        <v/>
      </c>
      <c r="U30" s="316" t="str">
        <f t="shared" si="0"/>
        <v/>
      </c>
      <c r="V30" s="333" t="str">
        <f t="shared" si="1"/>
        <v/>
      </c>
      <c r="W30" s="223" t="str">
        <f>IF(表三!BK30&lt;&gt;"",IF(表三!BK30&lt;&gt;0,表三!BK30,""),"")</f>
        <v/>
      </c>
      <c r="X30" s="320"/>
      <c r="Y30" s="318" t="str">
        <f>IF(H30&amp;I30="範疇2外購電力",IF(X30="預設",VLOOKUP(表一!$B$5,附表一!$G$186:$T$210,14,0),""),IF(X30="預設",VLOOKUP(H30&amp;I30&amp;W30&amp;E30,附表一!$F$5:$U$175,16,0),""))</f>
        <v/>
      </c>
      <c r="Z30" s="337" t="str">
        <f>IF(H30&amp;I30="範疇2外購電力",IF(X30="預設",VLOOKUP(表一!$B$5,附表一!$G$186:$X$210,18,0),""),IF(X30="預設",VLOOKUP(H30&amp;I30&amp;W30&amp;E30,附表一!$F$5:$Y$175,20,0),""))</f>
        <v/>
      </c>
      <c r="AA30" s="334"/>
      <c r="AB30" s="239"/>
      <c r="AC30" s="331" t="str">
        <f>IF(Y30&amp;AA30&lt;&gt;"",IF(表四!$Q30&lt;&gt;"","公噸/"&amp;表四!$Q30,IF(表四!$P30&lt;&gt;"","公噸/"&amp;表四!$P30,"")),"")</f>
        <v/>
      </c>
      <c r="AD30" s="320"/>
      <c r="AE30" s="331" t="str">
        <f>IF(表四!O30="",IF($J30&lt;&gt;"",IF(AA30&lt;&gt;"",ROUND(ROUND(AA30,10)*ROUND($J30,4),4),IF(Y30&lt;&gt;"",ROUND(ROUND($J30,4)*ROUND(Y30,10),4),"")),""),IF($J30&lt;&gt;"",IF(AA30&lt;&gt;"",ROUND(ROUND(AA30,10)*ROUND($J30,4)*ROUND(表四!O30,6),4),IF(Y30&lt;&gt;"",ROUND(ROUND($J30,4)*ROUND(Y30,10)*ROUND(表四!O30,6),4),"")),""))</f>
        <v/>
      </c>
      <c r="AF30" s="316" t="str">
        <f t="shared" si="2"/>
        <v/>
      </c>
      <c r="AG30" s="333" t="str">
        <f t="shared" si="3"/>
        <v/>
      </c>
      <c r="AH30" s="207" t="str">
        <f>IF(表三!BL30&lt;&gt;"",IF(表三!BL30&lt;&gt;0,表三!BL30,""),"")</f>
        <v/>
      </c>
      <c r="AI30" s="320"/>
      <c r="AJ30" s="321" t="str">
        <f>IF(H30&amp;I30="範疇2外購電力",IF(AI30="預設",VLOOKUP(表一!$B$5,附表一!$G$186:$T$210,14,0),""),IF(AI30="預設",VLOOKUP(H30&amp;I30&amp;AH30&amp;E30,附表一!$F$5:$U$175,16,0),""))</f>
        <v/>
      </c>
      <c r="AK30" s="337" t="str">
        <f>IF(H30&amp;I30="範疇2外購電力",IF(AI30="預設",VLOOKUP(表一!$B$5,附表一!$G$186:$X$210,18,0),""),IF(AI30="預設",VLOOKUP(H30&amp;I30&amp;AH30&amp;E30,附表一!$F$5:$Y$175,20,0),""))</f>
        <v/>
      </c>
      <c r="AL30" s="334"/>
      <c r="AM30" s="335"/>
      <c r="AN30" s="315" t="str">
        <f>IF(AJ30&amp;AL30&lt;&gt;"",IF(表四!$Q30&lt;&gt;"","公噸/"&amp;表四!$Q30,IF(表四!$P30&lt;&gt;"","公噸/"&amp;表四!$P30,"")),"")</f>
        <v/>
      </c>
      <c r="AO30" s="320"/>
      <c r="AP30" s="331" t="str">
        <f>IF(表四!O30="",IF($J30&lt;&gt;"",IF(AL30&lt;&gt;"",ROUND(ROUND(AL30,10)*ROUND($J30,4),4),IF(AJ30&lt;&gt;"",ROUND(ROUND($J30,4)*ROUND(AJ30,10),4),"")),""),IF($J30&lt;&gt;"",IF(AL30&lt;&gt;"",ROUND(ROUND(AL30,10)*ROUND($J30,4)*ROUND(表四!O30,6),4),IF(AJ30&lt;&gt;"",ROUND(ROUND($J30,4)*ROUND(AJ30,10)*ROUND(表四!O30,6),4),"")),""))</f>
        <v/>
      </c>
      <c r="AQ30" s="316" t="str">
        <f t="shared" si="4"/>
        <v/>
      </c>
      <c r="AR30" s="333" t="str">
        <f t="shared" si="5"/>
        <v/>
      </c>
      <c r="AS30" s="336" t="str">
        <f>IF(表三!J30="是",IF(L30="CO2",SUM(AG30,AR30),SUM(V30,AG30,AR30)),IF(SUM(V30,AG30,AR30)&lt;&gt;0,SUM(V30,AG30,AR30),""))</f>
        <v/>
      </c>
      <c r="AT30" s="337" t="str">
        <f>IF(表三!J30="是",IF(L30="CO2",V30,""),"")</f>
        <v/>
      </c>
      <c r="AU30" s="333" t="str">
        <f>IF(AS30&lt;&gt;"",AS30/表八!$J$8,"")</f>
        <v/>
      </c>
      <c r="AV30" s="325" t="e">
        <f>VLOOKUP(E30,附表二!$A:$G,3,FALSE)</f>
        <v>#N/A</v>
      </c>
      <c r="AW30" s="338" t="str">
        <f t="shared" si="6"/>
        <v/>
      </c>
      <c r="AX30" s="338" t="str">
        <f t="shared" si="7"/>
        <v/>
      </c>
      <c r="AY30" s="338" t="str">
        <f t="shared" si="8"/>
        <v/>
      </c>
      <c r="AZ30" s="338" t="str">
        <f t="shared" si="9"/>
        <v/>
      </c>
      <c r="BA30" s="338" t="str">
        <f t="shared" si="10"/>
        <v/>
      </c>
      <c r="BB30" s="338" t="str">
        <f t="shared" si="11"/>
        <v/>
      </c>
      <c r="BC30" s="338" t="str">
        <f t="shared" si="12"/>
        <v/>
      </c>
      <c r="BD30" s="338" t="str">
        <f t="shared" si="13"/>
        <v/>
      </c>
      <c r="BE30" s="327" t="str">
        <f t="shared" si="14"/>
        <v/>
      </c>
    </row>
    <row r="31" spans="1:57" s="5" customFormat="1" ht="17.25" thickTop="1" thickBot="1">
      <c r="A31" s="223" t="str">
        <f>IF(表三!A31&lt;&gt;"",表三!A31,"")</f>
        <v/>
      </c>
      <c r="B31" s="224" t="str">
        <f>IF(表三!C31&lt;&gt;"",表三!C31,"")</f>
        <v/>
      </c>
      <c r="C31" s="225" t="str">
        <f>IF(表三!D31&lt;&gt;"",表三!D31,"")</f>
        <v/>
      </c>
      <c r="D31" s="328" t="str">
        <f>IF(表三!F31&lt;&gt;"",表三!F31,"")</f>
        <v/>
      </c>
      <c r="E31" s="223" t="str">
        <f>IF(表三!H31&lt;&gt;"",表三!H31,"")</f>
        <v/>
      </c>
      <c r="F31" s="211" t="str">
        <f>IF(表三!I31&lt;&gt;"",表三!I31,"")</f>
        <v/>
      </c>
      <c r="G31" s="224" t="str">
        <f>IF(表三!J31&lt;&gt;"",表三!J31,"")</f>
        <v/>
      </c>
      <c r="H31" s="225" t="str">
        <f>IF(表三!K31&lt;&gt;"",表三!K31,"")</f>
        <v/>
      </c>
      <c r="I31" s="328" t="str">
        <f>IF(表三!P31&lt;&gt;"",表三!P31,"")</f>
        <v/>
      </c>
      <c r="J31" s="329" t="str">
        <f>IF(表四!N31&lt;&gt;"",ROUND(表四!N31,4),"")</f>
        <v/>
      </c>
      <c r="K31" s="224" t="str">
        <f>IF(表四!Q31&lt;&gt;"",表四!Q31,IF(表四!P31&lt;&gt;"",表四!P31,""))</f>
        <v/>
      </c>
      <c r="L31" s="207" t="str">
        <f>IF(表三!BJ31&lt;&gt;"",IF(表三!BJ31&lt;&gt;0,表三!BJ31,""),"")</f>
        <v/>
      </c>
      <c r="M31" s="320"/>
      <c r="N31" s="331" t="str">
        <f>IF(H31&amp;I31&amp;E31="範疇2外購電力350099",IF(M31="預設",VLOOKUP(表一!$B$5,附表一!$G$186:$T$211,14,0),""),IF(M31="預設",VLOOKUP(H31&amp;I31&amp;L31&amp;E31,附表一!$F$5:$U$178,16,0),""))</f>
        <v/>
      </c>
      <c r="O31" s="331" t="str">
        <f>IF(H31&amp;I31="範疇2外購電力",IF(M31="預設",VLOOKUP(表一!$B$5,附表一!$G$186:$X$210,18,0),""),IF(M31="預設",VLOOKUP(H31&amp;I31&amp;L31&amp;E31,附表一!$F$5:$Y$175,20,0),""))</f>
        <v/>
      </c>
      <c r="P31" s="332"/>
      <c r="Q31" s="239"/>
      <c r="R31" s="331" t="str">
        <f>IF(N31&amp;P31&lt;&gt;"",IF(表四!$Q31&lt;&gt;"","公噸/"&amp;表四!$Q31,IF(表四!$P31&lt;&gt;"","公噸/"&amp;表四!$P31,"")),"")</f>
        <v/>
      </c>
      <c r="S31" s="320"/>
      <c r="T31" s="331" t="str">
        <f>IF(表四!O32="",IF($J31&lt;&gt;"",IF(P31&lt;&gt;"",ROUND(ROUND(P31,10)*ROUND($J31,4),4),IF(N31&lt;&gt;"",ROUND(ROUND($J31,4)*ROUND(N31,10),4),"")),""),IF($J31&lt;&gt;"",IF(P31&lt;&gt;"",ROUND(ROUND(P31,10)*ROUND($J31,4)*ROUND(表四!O32,6),4),IF(N31&lt;&gt;"",ROUND(ROUND($J31,4)*ROUND(N31,10)*ROUND(表四!O32,6),4),"")),""))</f>
        <v/>
      </c>
      <c r="U31" s="316" t="str">
        <f t="shared" si="0"/>
        <v/>
      </c>
      <c r="V31" s="333" t="str">
        <f t="shared" si="1"/>
        <v/>
      </c>
      <c r="W31" s="223" t="str">
        <f>IF(表三!BK31&lt;&gt;"",IF(表三!BK31&lt;&gt;0,表三!BK31,""),"")</f>
        <v/>
      </c>
      <c r="X31" s="320"/>
      <c r="Y31" s="318" t="str">
        <f>IF(H31&amp;I31="範疇2外購電力",IF(X31="預設",VLOOKUP(表一!$B$5,附表一!$G$186:$T$210,14,0),""),IF(X31="預設",VLOOKUP(H31&amp;I31&amp;W31&amp;E31,附表一!$F$5:$U$175,16,0),""))</f>
        <v/>
      </c>
      <c r="Z31" s="337" t="str">
        <f>IF(H31&amp;I31="範疇2外購電力",IF(X31="預設",VLOOKUP(表一!$B$5,附表一!$G$186:$X$210,18,0),""),IF(X31="預設",VLOOKUP(H31&amp;I31&amp;W31&amp;E31,附表一!$F$5:$Y$175,20,0),""))</f>
        <v/>
      </c>
      <c r="AA31" s="334"/>
      <c r="AB31" s="239"/>
      <c r="AC31" s="331" t="str">
        <f>IF(Y31&amp;AA31&lt;&gt;"",IF(表四!$Q31&lt;&gt;"","公噸/"&amp;表四!$Q31,IF(表四!$P31&lt;&gt;"","公噸/"&amp;表四!$P31,"")),"")</f>
        <v/>
      </c>
      <c r="AD31" s="320"/>
      <c r="AE31" s="331" t="str">
        <f>IF(表四!O31="",IF($J31&lt;&gt;"",IF(AA31&lt;&gt;"",ROUND(ROUND(AA31,10)*ROUND($J31,4),4),IF(Y31&lt;&gt;"",ROUND(ROUND($J31,4)*ROUND(Y31,10),4),"")),""),IF($J31&lt;&gt;"",IF(AA31&lt;&gt;"",ROUND(ROUND(AA31,10)*ROUND($J31,4)*ROUND(表四!O31,6),4),IF(Y31&lt;&gt;"",ROUND(ROUND($J31,4)*ROUND(Y31,10)*ROUND(表四!O31,6),4),"")),""))</f>
        <v/>
      </c>
      <c r="AF31" s="316" t="str">
        <f t="shared" si="2"/>
        <v/>
      </c>
      <c r="AG31" s="333" t="str">
        <f t="shared" si="3"/>
        <v/>
      </c>
      <c r="AH31" s="207" t="str">
        <f>IF(表三!BL31&lt;&gt;"",IF(表三!BL31&lt;&gt;0,表三!BL31,""),"")</f>
        <v/>
      </c>
      <c r="AI31" s="320"/>
      <c r="AJ31" s="321" t="str">
        <f>IF(H31&amp;I31="範疇2外購電力",IF(AI31="預設",VLOOKUP(表一!$B$5,附表一!$G$186:$T$210,14,0),""),IF(AI31="預設",VLOOKUP(H31&amp;I31&amp;AH31&amp;E31,附表一!$F$5:$U$175,16,0),""))</f>
        <v/>
      </c>
      <c r="AK31" s="337" t="str">
        <f>IF(H31&amp;I31="範疇2外購電力",IF(AI31="預設",VLOOKUP(表一!$B$5,附表一!$G$186:$X$210,18,0),""),IF(AI31="預設",VLOOKUP(H31&amp;I31&amp;AH31&amp;E31,附表一!$F$5:$Y$175,20,0),""))</f>
        <v/>
      </c>
      <c r="AL31" s="334"/>
      <c r="AM31" s="335"/>
      <c r="AN31" s="315" t="str">
        <f>IF(AJ31&amp;AL31&lt;&gt;"",IF(表四!$Q31&lt;&gt;"","公噸/"&amp;表四!$Q31,IF(表四!$P31&lt;&gt;"","公噸/"&amp;表四!$P31,"")),"")</f>
        <v/>
      </c>
      <c r="AO31" s="320"/>
      <c r="AP31" s="331" t="str">
        <f>IF(表四!O31="",IF($J31&lt;&gt;"",IF(AL31&lt;&gt;"",ROUND(ROUND(AL31,10)*ROUND($J31,4),4),IF(AJ31&lt;&gt;"",ROUND(ROUND($J31,4)*ROUND(AJ31,10),4),"")),""),IF($J31&lt;&gt;"",IF(AL31&lt;&gt;"",ROUND(ROUND(AL31,10)*ROUND($J31,4)*ROUND(表四!O31,6),4),IF(AJ31&lt;&gt;"",ROUND(ROUND($J31,4)*ROUND(AJ31,10)*ROUND(表四!O31,6),4),"")),""))</f>
        <v/>
      </c>
      <c r="AQ31" s="316" t="str">
        <f t="shared" si="4"/>
        <v/>
      </c>
      <c r="AR31" s="333" t="str">
        <f t="shared" si="5"/>
        <v/>
      </c>
      <c r="AS31" s="336" t="str">
        <f>IF(表三!J31="是",IF(L31="CO2",SUM(AG31,AR31),SUM(V31,AG31,AR31)),IF(SUM(V31,AG31,AR31)&lt;&gt;0,SUM(V31,AG31,AR31),""))</f>
        <v/>
      </c>
      <c r="AT31" s="337" t="str">
        <f>IF(表三!J31="是",IF(L31="CO2",V31,""),"")</f>
        <v/>
      </c>
      <c r="AU31" s="333" t="str">
        <f>IF(AS31&lt;&gt;"",AS31/表八!$J$8,"")</f>
        <v/>
      </c>
      <c r="AV31" s="325" t="e">
        <f>VLOOKUP(E31,附表二!$A:$G,3,FALSE)</f>
        <v>#N/A</v>
      </c>
      <c r="AW31" s="338" t="str">
        <f t="shared" si="6"/>
        <v/>
      </c>
      <c r="AX31" s="338" t="str">
        <f t="shared" si="7"/>
        <v/>
      </c>
      <c r="AY31" s="338" t="str">
        <f t="shared" si="8"/>
        <v/>
      </c>
      <c r="AZ31" s="338" t="str">
        <f t="shared" si="9"/>
        <v/>
      </c>
      <c r="BA31" s="338" t="str">
        <f t="shared" si="10"/>
        <v/>
      </c>
      <c r="BB31" s="338" t="str">
        <f t="shared" si="11"/>
        <v/>
      </c>
      <c r="BC31" s="338" t="str">
        <f t="shared" si="12"/>
        <v/>
      </c>
      <c r="BD31" s="338" t="str">
        <f t="shared" si="13"/>
        <v/>
      </c>
      <c r="BE31" s="327" t="str">
        <f t="shared" si="14"/>
        <v/>
      </c>
    </row>
    <row r="32" spans="1:57" s="5" customFormat="1" ht="17.25" thickTop="1" thickBot="1">
      <c r="A32" s="223" t="str">
        <f>IF(表三!A32&lt;&gt;"",表三!A32,"")</f>
        <v/>
      </c>
      <c r="B32" s="224" t="str">
        <f>IF(表三!C32&lt;&gt;"",表三!C32,"")</f>
        <v/>
      </c>
      <c r="C32" s="225" t="str">
        <f>IF(表三!D32&lt;&gt;"",表三!D32,"")</f>
        <v/>
      </c>
      <c r="D32" s="328" t="str">
        <f>IF(表三!F32&lt;&gt;"",表三!F32,"")</f>
        <v/>
      </c>
      <c r="E32" s="223" t="str">
        <f>IF(表三!H32&lt;&gt;"",表三!H32,"")</f>
        <v/>
      </c>
      <c r="F32" s="211" t="str">
        <f>IF(表三!I32&lt;&gt;"",表三!I32,"")</f>
        <v/>
      </c>
      <c r="G32" s="224" t="str">
        <f>IF(表三!J32&lt;&gt;"",表三!J32,"")</f>
        <v/>
      </c>
      <c r="H32" s="225" t="str">
        <f>IF(表三!K32&lt;&gt;"",表三!K32,"")</f>
        <v/>
      </c>
      <c r="I32" s="328" t="str">
        <f>IF(表三!P32&lt;&gt;"",表三!P32,"")</f>
        <v/>
      </c>
      <c r="J32" s="329" t="str">
        <f>IF(表四!N32&lt;&gt;"",ROUND(表四!N32,4),"")</f>
        <v/>
      </c>
      <c r="K32" s="224" t="str">
        <f>IF(表四!Q32&lt;&gt;"",表四!Q32,IF(表四!P32&lt;&gt;"",表四!P32,""))</f>
        <v/>
      </c>
      <c r="L32" s="207" t="str">
        <f>IF(表三!BJ32&lt;&gt;"",IF(表三!BJ32&lt;&gt;0,表三!BJ32,""),"")</f>
        <v/>
      </c>
      <c r="M32" s="320"/>
      <c r="N32" s="331" t="str">
        <f>IF(H32&amp;I32&amp;E32="範疇2外購電力350099",IF(M32="預設",VLOOKUP(表一!$B$5,附表一!$G$186:$T$211,14,0),""),IF(M32="預設",VLOOKUP(H32&amp;I32&amp;L32&amp;E32,附表一!$F$5:$U$178,16,0),""))</f>
        <v/>
      </c>
      <c r="O32" s="331" t="str">
        <f>IF(H32&amp;I32="範疇2外購電力",IF(M32="預設",VLOOKUP(表一!$B$5,附表一!$G$186:$X$210,18,0),""),IF(M32="預設",VLOOKUP(H32&amp;I32&amp;L32&amp;E32,附表一!$F$5:$Y$175,20,0),""))</f>
        <v/>
      </c>
      <c r="P32" s="332"/>
      <c r="Q32" s="239"/>
      <c r="R32" s="331" t="str">
        <f>IF(N32&amp;P32&lt;&gt;"",IF(表四!$Q32&lt;&gt;"","公噸/"&amp;表四!$Q32,IF(表四!$P32&lt;&gt;"","公噸/"&amp;表四!$P32,"")),"")</f>
        <v/>
      </c>
      <c r="S32" s="320"/>
      <c r="T32" s="331" t="str">
        <f>IF(表四!O33="",IF($J32&lt;&gt;"",IF(P32&lt;&gt;"",ROUND(ROUND(P32,10)*ROUND($J32,4),4),IF(N32&lt;&gt;"",ROUND(ROUND($J32,4)*ROUND(N32,10),4),"")),""),IF($J32&lt;&gt;"",IF(P32&lt;&gt;"",ROUND(ROUND(P32,10)*ROUND($J32,4)*ROUND(表四!O33,6),4),IF(N32&lt;&gt;"",ROUND(ROUND($J32,4)*ROUND(N32,10)*ROUND(表四!O33,6),4),"")),""))</f>
        <v/>
      </c>
      <c r="U32" s="316" t="str">
        <f t="shared" si="0"/>
        <v/>
      </c>
      <c r="V32" s="333" t="str">
        <f t="shared" si="1"/>
        <v/>
      </c>
      <c r="W32" s="223" t="str">
        <f>IF(表三!BK32&lt;&gt;"",IF(表三!BK32&lt;&gt;0,表三!BK32,""),"")</f>
        <v/>
      </c>
      <c r="X32" s="320"/>
      <c r="Y32" s="318" t="str">
        <f>IF(H32&amp;I32="範疇2外購電力",IF(X32="預設",VLOOKUP(表一!$B$5,附表一!$G$186:$T$210,14,0),""),IF(X32="預設",VLOOKUP(H32&amp;I32&amp;W32&amp;E32,附表一!$F$5:$U$175,16,0),""))</f>
        <v/>
      </c>
      <c r="Z32" s="337" t="str">
        <f>IF(H32&amp;I32="範疇2外購電力",IF(X32="預設",VLOOKUP(表一!$B$5,附表一!$G$186:$X$210,18,0),""),IF(X32="預設",VLOOKUP(H32&amp;I32&amp;W32&amp;E32,附表一!$F$5:$Y$175,20,0),""))</f>
        <v/>
      </c>
      <c r="AA32" s="334"/>
      <c r="AB32" s="239"/>
      <c r="AC32" s="331" t="str">
        <f>IF(Y32&amp;AA32&lt;&gt;"",IF(表四!$Q32&lt;&gt;"","公噸/"&amp;表四!$Q32,IF(表四!$P32&lt;&gt;"","公噸/"&amp;表四!$P32,"")),"")</f>
        <v/>
      </c>
      <c r="AD32" s="320"/>
      <c r="AE32" s="331" t="str">
        <f>IF(表四!O32="",IF($J32&lt;&gt;"",IF(AA32&lt;&gt;"",ROUND(ROUND(AA32,10)*ROUND($J32,4),4),IF(Y32&lt;&gt;"",ROUND(ROUND($J32,4)*ROUND(Y32,10),4),"")),""),IF($J32&lt;&gt;"",IF(AA32&lt;&gt;"",ROUND(ROUND(AA32,10)*ROUND($J32,4)*ROUND(表四!O32,6),4),IF(Y32&lt;&gt;"",ROUND(ROUND($J32,4)*ROUND(Y32,10)*ROUND(表四!O32,6),4),"")),""))</f>
        <v/>
      </c>
      <c r="AF32" s="316" t="str">
        <f t="shared" si="2"/>
        <v/>
      </c>
      <c r="AG32" s="333" t="str">
        <f t="shared" si="3"/>
        <v/>
      </c>
      <c r="AH32" s="207" t="str">
        <f>IF(表三!BL32&lt;&gt;"",IF(表三!BL32&lt;&gt;0,表三!BL32,""),"")</f>
        <v/>
      </c>
      <c r="AI32" s="320"/>
      <c r="AJ32" s="321" t="str">
        <f>IF(H32&amp;I32="範疇2外購電力",IF(AI32="預設",VLOOKUP(表一!$B$5,附表一!$G$186:$T$210,14,0),""),IF(AI32="預設",VLOOKUP(H32&amp;I32&amp;AH32&amp;E32,附表一!$F$5:$U$175,16,0),""))</f>
        <v/>
      </c>
      <c r="AK32" s="337" t="str">
        <f>IF(H32&amp;I32="範疇2外購電力",IF(AI32="預設",VLOOKUP(表一!$B$5,附表一!$G$186:$X$210,18,0),""),IF(AI32="預設",VLOOKUP(H32&amp;I32&amp;AH32&amp;E32,附表一!$F$5:$Y$175,20,0),""))</f>
        <v/>
      </c>
      <c r="AL32" s="334"/>
      <c r="AM32" s="335"/>
      <c r="AN32" s="315" t="str">
        <f>IF(AJ32&amp;AL32&lt;&gt;"",IF(表四!$Q32&lt;&gt;"","公噸/"&amp;表四!$Q32,IF(表四!$P32&lt;&gt;"","公噸/"&amp;表四!$P32,"")),"")</f>
        <v/>
      </c>
      <c r="AO32" s="320"/>
      <c r="AP32" s="331" t="str">
        <f>IF(表四!O32="",IF($J32&lt;&gt;"",IF(AL32&lt;&gt;"",ROUND(ROUND(AL32,10)*ROUND($J32,4),4),IF(AJ32&lt;&gt;"",ROUND(ROUND($J32,4)*ROUND(AJ32,10),4),"")),""),IF($J32&lt;&gt;"",IF(AL32&lt;&gt;"",ROUND(ROUND(AL32,10)*ROUND($J32,4)*ROUND(表四!O32,6),4),IF(AJ32&lt;&gt;"",ROUND(ROUND($J32,4)*ROUND(AJ32,10)*ROUND(表四!O32,6),4),"")),""))</f>
        <v/>
      </c>
      <c r="AQ32" s="316" t="str">
        <f t="shared" si="4"/>
        <v/>
      </c>
      <c r="AR32" s="333" t="str">
        <f t="shared" si="5"/>
        <v/>
      </c>
      <c r="AS32" s="336" t="str">
        <f>IF(表三!J32="是",IF(L32="CO2",SUM(AG32,AR32),SUM(V32,AG32,AR32)),IF(SUM(V32,AG32,AR32)&lt;&gt;0,SUM(V32,AG32,AR32),""))</f>
        <v/>
      </c>
      <c r="AT32" s="337" t="str">
        <f>IF(表三!J32="是",IF(L32="CO2",V32,""),"")</f>
        <v/>
      </c>
      <c r="AU32" s="333" t="str">
        <f>IF(AS32&lt;&gt;"",AS32/表八!$J$8,"")</f>
        <v/>
      </c>
      <c r="AV32" s="325" t="e">
        <f>VLOOKUP(E32,附表二!$A:$G,3,FALSE)</f>
        <v>#N/A</v>
      </c>
      <c r="AW32" s="338" t="str">
        <f t="shared" si="6"/>
        <v/>
      </c>
      <c r="AX32" s="338" t="str">
        <f t="shared" si="7"/>
        <v/>
      </c>
      <c r="AY32" s="338" t="str">
        <f t="shared" si="8"/>
        <v/>
      </c>
      <c r="AZ32" s="338" t="str">
        <f t="shared" si="9"/>
        <v/>
      </c>
      <c r="BA32" s="338" t="str">
        <f t="shared" si="10"/>
        <v/>
      </c>
      <c r="BB32" s="338" t="str">
        <f t="shared" si="11"/>
        <v/>
      </c>
      <c r="BC32" s="338" t="str">
        <f t="shared" si="12"/>
        <v/>
      </c>
      <c r="BD32" s="338" t="str">
        <f t="shared" si="13"/>
        <v/>
      </c>
      <c r="BE32" s="327" t="str">
        <f t="shared" si="14"/>
        <v/>
      </c>
    </row>
    <row r="33" spans="1:57" s="5" customFormat="1" ht="17.25" thickTop="1" thickBot="1">
      <c r="A33" s="223" t="str">
        <f>IF(表三!A33&lt;&gt;"",表三!A33,"")</f>
        <v/>
      </c>
      <c r="B33" s="224" t="str">
        <f>IF(表三!C33&lt;&gt;"",表三!C33,"")</f>
        <v/>
      </c>
      <c r="C33" s="225" t="str">
        <f>IF(表三!D33&lt;&gt;"",表三!D33,"")</f>
        <v/>
      </c>
      <c r="D33" s="328" t="str">
        <f>IF(表三!F33&lt;&gt;"",表三!F33,"")</f>
        <v/>
      </c>
      <c r="E33" s="223" t="str">
        <f>IF(表三!H33&lt;&gt;"",表三!H33,"")</f>
        <v/>
      </c>
      <c r="F33" s="211" t="str">
        <f>IF(表三!I33&lt;&gt;"",表三!I33,"")</f>
        <v/>
      </c>
      <c r="G33" s="224" t="str">
        <f>IF(表三!J33&lt;&gt;"",表三!J33,"")</f>
        <v/>
      </c>
      <c r="H33" s="225" t="str">
        <f>IF(表三!K33&lt;&gt;"",表三!K33,"")</f>
        <v/>
      </c>
      <c r="I33" s="328" t="str">
        <f>IF(表三!P33&lt;&gt;"",表三!P33,"")</f>
        <v/>
      </c>
      <c r="J33" s="329" t="str">
        <f>IF(表四!N33&lt;&gt;"",ROUND(表四!N33,4),"")</f>
        <v/>
      </c>
      <c r="K33" s="224" t="str">
        <f>IF(表四!Q33&lt;&gt;"",表四!Q33,IF(表四!P33&lt;&gt;"",表四!P33,""))</f>
        <v/>
      </c>
      <c r="L33" s="207" t="str">
        <f>IF(表三!BJ33&lt;&gt;"",IF(表三!BJ33&lt;&gt;0,表三!BJ33,""),"")</f>
        <v/>
      </c>
      <c r="M33" s="320"/>
      <c r="N33" s="331" t="str">
        <f>IF(H33&amp;I33&amp;E33="範疇2外購電力350099",IF(M33="預設",VLOOKUP(表一!$B$5,附表一!$G$186:$T$211,14,0),""),IF(M33="預設",VLOOKUP(H33&amp;I33&amp;L33&amp;E33,附表一!$F$5:$U$178,16,0),""))</f>
        <v/>
      </c>
      <c r="O33" s="331" t="str">
        <f>IF(H33&amp;I33="範疇2外購電力",IF(M33="預設",VLOOKUP(表一!$B$5,附表一!$G$186:$X$210,18,0),""),IF(M33="預設",VLOOKUP(H33&amp;I33&amp;L33&amp;E33,附表一!$F$5:$Y$175,20,0),""))</f>
        <v/>
      </c>
      <c r="P33" s="332"/>
      <c r="Q33" s="239"/>
      <c r="R33" s="331" t="str">
        <f>IF(N33&amp;P33&lt;&gt;"",IF(表四!$Q33&lt;&gt;"","公噸/"&amp;表四!$Q33,IF(表四!$P33&lt;&gt;"","公噸/"&amp;表四!$P33,"")),"")</f>
        <v/>
      </c>
      <c r="S33" s="320"/>
      <c r="T33" s="331" t="str">
        <f>IF(表四!O34="",IF($J33&lt;&gt;"",IF(P33&lt;&gt;"",ROUND(ROUND(P33,10)*ROUND($J33,4),4),IF(N33&lt;&gt;"",ROUND(ROUND($J33,4)*ROUND(N33,10),4),"")),""),IF($J33&lt;&gt;"",IF(P33&lt;&gt;"",ROUND(ROUND(P33,10)*ROUND($J33,4)*ROUND(表四!O34,6),4),IF(N33&lt;&gt;"",ROUND(ROUND($J33,4)*ROUND(N33,10)*ROUND(表四!O34,6),4),"")),""))</f>
        <v/>
      </c>
      <c r="U33" s="316" t="str">
        <f t="shared" si="0"/>
        <v/>
      </c>
      <c r="V33" s="333" t="str">
        <f t="shared" si="1"/>
        <v/>
      </c>
      <c r="W33" s="223" t="str">
        <f>IF(表三!BK33&lt;&gt;"",IF(表三!BK33&lt;&gt;0,表三!BK33,""),"")</f>
        <v/>
      </c>
      <c r="X33" s="320"/>
      <c r="Y33" s="318" t="str">
        <f>IF(H33&amp;I33="範疇2外購電力",IF(X33="預設",VLOOKUP(表一!$B$5,附表一!$G$186:$T$210,14,0),""),IF(X33="預設",VLOOKUP(H33&amp;I33&amp;W33&amp;E33,附表一!$F$5:$U$175,16,0),""))</f>
        <v/>
      </c>
      <c r="Z33" s="337" t="str">
        <f>IF(H33&amp;I33="範疇2外購電力",IF(X33="預設",VLOOKUP(表一!$B$5,附表一!$G$186:$X$210,18,0),""),IF(X33="預設",VLOOKUP(H33&amp;I33&amp;W33&amp;E33,附表一!$F$5:$Y$175,20,0),""))</f>
        <v/>
      </c>
      <c r="AA33" s="334"/>
      <c r="AB33" s="239"/>
      <c r="AC33" s="331" t="str">
        <f>IF(Y33&amp;AA33&lt;&gt;"",IF(表四!$Q33&lt;&gt;"","公噸/"&amp;表四!$Q33,IF(表四!$P33&lt;&gt;"","公噸/"&amp;表四!$P33,"")),"")</f>
        <v/>
      </c>
      <c r="AD33" s="320"/>
      <c r="AE33" s="331" t="str">
        <f>IF(表四!O33="",IF($J33&lt;&gt;"",IF(AA33&lt;&gt;"",ROUND(ROUND(AA33,10)*ROUND($J33,4),4),IF(Y33&lt;&gt;"",ROUND(ROUND($J33,4)*ROUND(Y33,10),4),"")),""),IF($J33&lt;&gt;"",IF(AA33&lt;&gt;"",ROUND(ROUND(AA33,10)*ROUND($J33,4)*ROUND(表四!O33,6),4),IF(Y33&lt;&gt;"",ROUND(ROUND($J33,4)*ROUND(Y33,10)*ROUND(表四!O33,6),4),"")),""))</f>
        <v/>
      </c>
      <c r="AF33" s="316" t="str">
        <f t="shared" si="2"/>
        <v/>
      </c>
      <c r="AG33" s="333" t="str">
        <f t="shared" si="3"/>
        <v/>
      </c>
      <c r="AH33" s="207" t="str">
        <f>IF(表三!BL33&lt;&gt;"",IF(表三!BL33&lt;&gt;0,表三!BL33,""),"")</f>
        <v/>
      </c>
      <c r="AI33" s="320"/>
      <c r="AJ33" s="321" t="str">
        <f>IF(H33&amp;I33="範疇2外購電力",IF(AI33="預設",VLOOKUP(表一!$B$5,附表一!$G$186:$T$210,14,0),""),IF(AI33="預設",VLOOKUP(H33&amp;I33&amp;AH33&amp;E33,附表一!$F$5:$U$175,16,0),""))</f>
        <v/>
      </c>
      <c r="AK33" s="337" t="str">
        <f>IF(H33&amp;I33="範疇2外購電力",IF(AI33="預設",VLOOKUP(表一!$B$5,附表一!$G$186:$X$210,18,0),""),IF(AI33="預設",VLOOKUP(H33&amp;I33&amp;AH33&amp;E33,附表一!$F$5:$Y$175,20,0),""))</f>
        <v/>
      </c>
      <c r="AL33" s="334"/>
      <c r="AM33" s="335"/>
      <c r="AN33" s="315" t="str">
        <f>IF(AJ33&amp;AL33&lt;&gt;"",IF(表四!$Q33&lt;&gt;"","公噸/"&amp;表四!$Q33,IF(表四!$P33&lt;&gt;"","公噸/"&amp;表四!$P33,"")),"")</f>
        <v/>
      </c>
      <c r="AO33" s="320"/>
      <c r="AP33" s="331" t="str">
        <f>IF(表四!O33="",IF($J33&lt;&gt;"",IF(AL33&lt;&gt;"",ROUND(ROUND(AL33,10)*ROUND($J33,4),4),IF(AJ33&lt;&gt;"",ROUND(ROUND($J33,4)*ROUND(AJ33,10),4),"")),""),IF($J33&lt;&gt;"",IF(AL33&lt;&gt;"",ROUND(ROUND(AL33,10)*ROUND($J33,4)*ROUND(表四!O33,6),4),IF(AJ33&lt;&gt;"",ROUND(ROUND($J33,4)*ROUND(AJ33,10)*ROUND(表四!O33,6),4),"")),""))</f>
        <v/>
      </c>
      <c r="AQ33" s="316" t="str">
        <f t="shared" si="4"/>
        <v/>
      </c>
      <c r="AR33" s="333" t="str">
        <f t="shared" si="5"/>
        <v/>
      </c>
      <c r="AS33" s="336" t="str">
        <f>IF(表三!J33="是",IF(L33="CO2",SUM(AG33,AR33),SUM(V33,AG33,AR33)),IF(SUM(V33,AG33,AR33)&lt;&gt;0,SUM(V33,AG33,AR33),""))</f>
        <v/>
      </c>
      <c r="AT33" s="337" t="str">
        <f>IF(表三!J33="是",IF(L33="CO2",V33,""),"")</f>
        <v/>
      </c>
      <c r="AU33" s="333" t="str">
        <f>IF(AS33&lt;&gt;"",AS33/表八!$J$8,"")</f>
        <v/>
      </c>
      <c r="AV33" s="325" t="e">
        <f>VLOOKUP(E33,附表二!$A:$G,3,FALSE)</f>
        <v>#N/A</v>
      </c>
      <c r="AW33" s="338" t="str">
        <f t="shared" si="6"/>
        <v/>
      </c>
      <c r="AX33" s="338" t="str">
        <f t="shared" si="7"/>
        <v/>
      </c>
      <c r="AY33" s="338" t="str">
        <f t="shared" si="8"/>
        <v/>
      </c>
      <c r="AZ33" s="338" t="str">
        <f t="shared" si="9"/>
        <v/>
      </c>
      <c r="BA33" s="338" t="str">
        <f t="shared" si="10"/>
        <v/>
      </c>
      <c r="BB33" s="338" t="str">
        <f t="shared" si="11"/>
        <v/>
      </c>
      <c r="BC33" s="338" t="str">
        <f t="shared" si="12"/>
        <v/>
      </c>
      <c r="BD33" s="338" t="str">
        <f t="shared" si="13"/>
        <v/>
      </c>
      <c r="BE33" s="327" t="str">
        <f t="shared" si="14"/>
        <v/>
      </c>
    </row>
    <row r="34" spans="1:57" s="5" customFormat="1" ht="17.25" thickTop="1" thickBot="1">
      <c r="A34" s="223" t="str">
        <f>IF(表三!A34&lt;&gt;"",表三!A34,"")</f>
        <v/>
      </c>
      <c r="B34" s="224" t="str">
        <f>IF(表三!C34&lt;&gt;"",表三!C34,"")</f>
        <v/>
      </c>
      <c r="C34" s="225" t="str">
        <f>IF(表三!D34&lt;&gt;"",表三!D34,"")</f>
        <v/>
      </c>
      <c r="D34" s="328" t="str">
        <f>IF(表三!F34&lt;&gt;"",表三!F34,"")</f>
        <v/>
      </c>
      <c r="E34" s="223" t="str">
        <f>IF(表三!H34&lt;&gt;"",表三!H34,"")</f>
        <v/>
      </c>
      <c r="F34" s="211" t="str">
        <f>IF(表三!I34&lt;&gt;"",表三!I34,"")</f>
        <v/>
      </c>
      <c r="G34" s="224" t="str">
        <f>IF(表三!J34&lt;&gt;"",表三!J34,"")</f>
        <v/>
      </c>
      <c r="H34" s="225" t="str">
        <f>IF(表三!K34&lt;&gt;"",表三!K34,"")</f>
        <v/>
      </c>
      <c r="I34" s="328" t="str">
        <f>IF(表三!P34&lt;&gt;"",表三!P34,"")</f>
        <v/>
      </c>
      <c r="J34" s="329" t="str">
        <f>IF(表四!N34&lt;&gt;"",ROUND(表四!N34,4),"")</f>
        <v/>
      </c>
      <c r="K34" s="224" t="str">
        <f>IF(表四!Q34&lt;&gt;"",表四!Q34,IF(表四!P34&lt;&gt;"",表四!P34,""))</f>
        <v/>
      </c>
      <c r="L34" s="207" t="str">
        <f>IF(表三!BJ34&lt;&gt;"",IF(表三!BJ34&lt;&gt;0,表三!BJ34,""),"")</f>
        <v/>
      </c>
      <c r="M34" s="320"/>
      <c r="N34" s="331" t="str">
        <f>IF(H34&amp;I34&amp;E34="範疇2外購電力350099",IF(M34="預設",VLOOKUP(表一!$B$5,附表一!$G$186:$T$211,14,0),""),IF(M34="預設",VLOOKUP(H34&amp;I34&amp;L34&amp;E34,附表一!$F$5:$U$178,16,0),""))</f>
        <v/>
      </c>
      <c r="O34" s="331" t="str">
        <f>IF(H34&amp;I34="範疇2外購電力",IF(M34="預設",VLOOKUP(表一!$B$5,附表一!$G$186:$X$210,18,0),""),IF(M34="預設",VLOOKUP(H34&amp;I34&amp;L34&amp;E34,附表一!$F$5:$Y$175,20,0),""))</f>
        <v/>
      </c>
      <c r="P34" s="332"/>
      <c r="Q34" s="239"/>
      <c r="R34" s="331" t="str">
        <f>IF(N34&amp;P34&lt;&gt;"",IF(表四!$Q34&lt;&gt;"","公噸/"&amp;表四!$Q34,IF(表四!$P34&lt;&gt;"","公噸/"&amp;表四!$P34,"")),"")</f>
        <v/>
      </c>
      <c r="S34" s="320"/>
      <c r="T34" s="331" t="str">
        <f>IF(表四!O35="",IF($J34&lt;&gt;"",IF(P34&lt;&gt;"",ROUND(ROUND(P34,10)*ROUND($J34,4),4),IF(N34&lt;&gt;"",ROUND(ROUND($J34,4)*ROUND(N34,10),4),"")),""),IF($J34&lt;&gt;"",IF(P34&lt;&gt;"",ROUND(ROUND(P34,10)*ROUND($J34,4)*ROUND(表四!O35,6),4),IF(N34&lt;&gt;"",ROUND(ROUND($J34,4)*ROUND(N34,10)*ROUND(表四!O35,6),4),"")),""))</f>
        <v/>
      </c>
      <c r="U34" s="316" t="str">
        <f t="shared" si="0"/>
        <v/>
      </c>
      <c r="V34" s="333" t="str">
        <f t="shared" si="1"/>
        <v/>
      </c>
      <c r="W34" s="223" t="str">
        <f>IF(表三!BK34&lt;&gt;"",IF(表三!BK34&lt;&gt;0,表三!BK34,""),"")</f>
        <v/>
      </c>
      <c r="X34" s="320"/>
      <c r="Y34" s="318" t="str">
        <f>IF(H34&amp;I34="範疇2外購電力",IF(X34="預設",VLOOKUP(表一!$B$5,附表一!$G$186:$T$210,14,0),""),IF(X34="預設",VLOOKUP(H34&amp;I34&amp;W34&amp;E34,附表一!$F$5:$U$175,16,0),""))</f>
        <v/>
      </c>
      <c r="Z34" s="337" t="str">
        <f>IF(H34&amp;I34="範疇2外購電力",IF(X34="預設",VLOOKUP(表一!$B$5,附表一!$G$186:$X$210,18,0),""),IF(X34="預設",VLOOKUP(H34&amp;I34&amp;W34&amp;E34,附表一!$F$5:$Y$175,20,0),""))</f>
        <v/>
      </c>
      <c r="AA34" s="334"/>
      <c r="AB34" s="239"/>
      <c r="AC34" s="331" t="str">
        <f>IF(Y34&amp;AA34&lt;&gt;"",IF(表四!$Q34&lt;&gt;"","公噸/"&amp;表四!$Q34,IF(表四!$P34&lt;&gt;"","公噸/"&amp;表四!$P34,"")),"")</f>
        <v/>
      </c>
      <c r="AD34" s="320"/>
      <c r="AE34" s="331" t="str">
        <f>IF(表四!O34="",IF($J34&lt;&gt;"",IF(AA34&lt;&gt;"",ROUND(ROUND(AA34,10)*ROUND($J34,4),4),IF(Y34&lt;&gt;"",ROUND(ROUND($J34,4)*ROUND(Y34,10),4),"")),""),IF($J34&lt;&gt;"",IF(AA34&lt;&gt;"",ROUND(ROUND(AA34,10)*ROUND($J34,4)*ROUND(表四!O34,6),4),IF(Y34&lt;&gt;"",ROUND(ROUND($J34,4)*ROUND(Y34,10)*ROUND(表四!O34,6),4),"")),""))</f>
        <v/>
      </c>
      <c r="AF34" s="316" t="str">
        <f t="shared" si="2"/>
        <v/>
      </c>
      <c r="AG34" s="333" t="str">
        <f t="shared" si="3"/>
        <v/>
      </c>
      <c r="AH34" s="207" t="str">
        <f>IF(表三!BL34&lt;&gt;"",IF(表三!BL34&lt;&gt;0,表三!BL34,""),"")</f>
        <v/>
      </c>
      <c r="AI34" s="320"/>
      <c r="AJ34" s="321" t="str">
        <f>IF(H34&amp;I34="範疇2外購電力",IF(AI34="預設",VLOOKUP(表一!$B$5,附表一!$G$186:$T$210,14,0),""),IF(AI34="預設",VLOOKUP(H34&amp;I34&amp;AH34&amp;E34,附表一!$F$5:$U$175,16,0),""))</f>
        <v/>
      </c>
      <c r="AK34" s="337" t="str">
        <f>IF(H34&amp;I34="範疇2外購電力",IF(AI34="預設",VLOOKUP(表一!$B$5,附表一!$G$186:$X$210,18,0),""),IF(AI34="預設",VLOOKUP(H34&amp;I34&amp;AH34&amp;E34,附表一!$F$5:$Y$175,20,0),""))</f>
        <v/>
      </c>
      <c r="AL34" s="334"/>
      <c r="AM34" s="335"/>
      <c r="AN34" s="315" t="str">
        <f>IF(AJ34&amp;AL34&lt;&gt;"",IF(表四!$Q34&lt;&gt;"","公噸/"&amp;表四!$Q34,IF(表四!$P34&lt;&gt;"","公噸/"&amp;表四!$P34,"")),"")</f>
        <v/>
      </c>
      <c r="AO34" s="320"/>
      <c r="AP34" s="331" t="str">
        <f>IF(表四!O34="",IF($J34&lt;&gt;"",IF(AL34&lt;&gt;"",ROUND(ROUND(AL34,10)*ROUND($J34,4),4),IF(AJ34&lt;&gt;"",ROUND(ROUND($J34,4)*ROUND(AJ34,10),4),"")),""),IF($J34&lt;&gt;"",IF(AL34&lt;&gt;"",ROUND(ROUND(AL34,10)*ROUND($J34,4)*ROUND(表四!O34,6),4),IF(AJ34&lt;&gt;"",ROUND(ROUND($J34,4)*ROUND(AJ34,10)*ROUND(表四!O34,6),4),"")),""))</f>
        <v/>
      </c>
      <c r="AQ34" s="316" t="str">
        <f t="shared" si="4"/>
        <v/>
      </c>
      <c r="AR34" s="333" t="str">
        <f t="shared" si="5"/>
        <v/>
      </c>
      <c r="AS34" s="336" t="str">
        <f>IF(表三!J34="是",IF(L34="CO2",SUM(AG34,AR34),SUM(V34,AG34,AR34)),IF(SUM(V34,AG34,AR34)&lt;&gt;0,SUM(V34,AG34,AR34),""))</f>
        <v/>
      </c>
      <c r="AT34" s="337" t="str">
        <f>IF(表三!J34="是",IF(L34="CO2",V34,""),"")</f>
        <v/>
      </c>
      <c r="AU34" s="333" t="str">
        <f>IF(AS34&lt;&gt;"",AS34/表八!$J$8,"")</f>
        <v/>
      </c>
      <c r="AV34" s="325" t="e">
        <f>VLOOKUP(E34,附表二!$A:$G,3,FALSE)</f>
        <v>#N/A</v>
      </c>
      <c r="AW34" s="338" t="str">
        <f t="shared" si="6"/>
        <v/>
      </c>
      <c r="AX34" s="338" t="str">
        <f t="shared" si="7"/>
        <v/>
      </c>
      <c r="AY34" s="338" t="str">
        <f t="shared" si="8"/>
        <v/>
      </c>
      <c r="AZ34" s="338" t="str">
        <f t="shared" si="9"/>
        <v/>
      </c>
      <c r="BA34" s="338" t="str">
        <f t="shared" si="10"/>
        <v/>
      </c>
      <c r="BB34" s="338" t="str">
        <f t="shared" si="11"/>
        <v/>
      </c>
      <c r="BC34" s="338" t="str">
        <f t="shared" si="12"/>
        <v/>
      </c>
      <c r="BD34" s="338" t="str">
        <f t="shared" si="13"/>
        <v/>
      </c>
      <c r="BE34" s="327" t="str">
        <f t="shared" si="14"/>
        <v/>
      </c>
    </row>
    <row r="35" spans="1:57" s="5" customFormat="1" ht="17.25" thickTop="1" thickBot="1">
      <c r="A35" s="223" t="str">
        <f>IF(表三!A35&lt;&gt;"",表三!A35,"")</f>
        <v/>
      </c>
      <c r="B35" s="224" t="str">
        <f>IF(表三!C35&lt;&gt;"",表三!C35,"")</f>
        <v/>
      </c>
      <c r="C35" s="225" t="str">
        <f>IF(表三!D35&lt;&gt;"",表三!D35,"")</f>
        <v/>
      </c>
      <c r="D35" s="328" t="str">
        <f>IF(表三!F35&lt;&gt;"",表三!F35,"")</f>
        <v/>
      </c>
      <c r="E35" s="223" t="str">
        <f>IF(表三!H35&lt;&gt;"",表三!H35,"")</f>
        <v/>
      </c>
      <c r="F35" s="211" t="str">
        <f>IF(表三!I35&lt;&gt;"",表三!I35,"")</f>
        <v/>
      </c>
      <c r="G35" s="224" t="str">
        <f>IF(表三!J35&lt;&gt;"",表三!J35,"")</f>
        <v/>
      </c>
      <c r="H35" s="225" t="str">
        <f>IF(表三!K35&lt;&gt;"",表三!K35,"")</f>
        <v/>
      </c>
      <c r="I35" s="328" t="str">
        <f>IF(表三!P35&lt;&gt;"",表三!P35,"")</f>
        <v/>
      </c>
      <c r="J35" s="329" t="str">
        <f>IF(表四!N35&lt;&gt;"",ROUND(表四!N35,4),"")</f>
        <v/>
      </c>
      <c r="K35" s="224" t="str">
        <f>IF(表四!Q35&lt;&gt;"",表四!Q35,IF(表四!P35&lt;&gt;"",表四!P35,""))</f>
        <v/>
      </c>
      <c r="L35" s="207" t="str">
        <f>IF(表三!BJ35&lt;&gt;"",IF(表三!BJ35&lt;&gt;0,表三!BJ35,""),"")</f>
        <v/>
      </c>
      <c r="M35" s="320"/>
      <c r="N35" s="331" t="str">
        <f>IF(H35&amp;I35&amp;E35="範疇2外購電力350099",IF(M35="預設",VLOOKUP(表一!$B$5,附表一!$G$186:$T$211,14,0),""),IF(M35="預設",VLOOKUP(H35&amp;I35&amp;L35&amp;E35,附表一!$F$5:$U$178,16,0),""))</f>
        <v/>
      </c>
      <c r="O35" s="331" t="str">
        <f>IF(H35&amp;I35="範疇2外購電力",IF(M35="預設",VLOOKUP(表一!$B$5,附表一!$G$186:$X$210,18,0),""),IF(M35="預設",VLOOKUP(H35&amp;I35&amp;L35&amp;E35,附表一!$F$5:$Y$175,20,0),""))</f>
        <v/>
      </c>
      <c r="P35" s="332"/>
      <c r="Q35" s="239"/>
      <c r="R35" s="331" t="str">
        <f>IF(N35&amp;P35&lt;&gt;"",IF(表四!$Q35&lt;&gt;"","公噸/"&amp;表四!$Q35,IF(表四!$P35&lt;&gt;"","公噸/"&amp;表四!$P35,"")),"")</f>
        <v/>
      </c>
      <c r="S35" s="320"/>
      <c r="T35" s="331" t="str">
        <f>IF(表四!O36="",IF($J35&lt;&gt;"",IF(P35&lt;&gt;"",ROUND(ROUND(P35,10)*ROUND($J35,4),4),IF(N35&lt;&gt;"",ROUND(ROUND($J35,4)*ROUND(N35,10),4),"")),""),IF($J35&lt;&gt;"",IF(P35&lt;&gt;"",ROUND(ROUND(P35,10)*ROUND($J35,4)*ROUND(表四!O36,6),4),IF(N35&lt;&gt;"",ROUND(ROUND($J35,4)*ROUND(N35,10)*ROUND(表四!O36,6),4),"")),""))</f>
        <v/>
      </c>
      <c r="U35" s="316" t="str">
        <f t="shared" si="0"/>
        <v/>
      </c>
      <c r="V35" s="333" t="str">
        <f t="shared" si="1"/>
        <v/>
      </c>
      <c r="W35" s="223" t="str">
        <f>IF(表三!BK35&lt;&gt;"",IF(表三!BK35&lt;&gt;0,表三!BK35,""),"")</f>
        <v/>
      </c>
      <c r="X35" s="320"/>
      <c r="Y35" s="318" t="str">
        <f>IF(H35&amp;I35="範疇2外購電力",IF(X35="預設",VLOOKUP(表一!$B$5,附表一!$G$186:$T$210,14,0),""),IF(X35="預設",VLOOKUP(H35&amp;I35&amp;W35&amp;E35,附表一!$F$5:$U$175,16,0),""))</f>
        <v/>
      </c>
      <c r="Z35" s="337" t="str">
        <f>IF(H35&amp;I35="範疇2外購電力",IF(X35="預設",VLOOKUP(表一!$B$5,附表一!$G$186:$X$210,18,0),""),IF(X35="預設",VLOOKUP(H35&amp;I35&amp;W35&amp;E35,附表一!$F$5:$Y$175,20,0),""))</f>
        <v/>
      </c>
      <c r="AA35" s="334"/>
      <c r="AB35" s="239"/>
      <c r="AC35" s="331" t="str">
        <f>IF(Y35&amp;AA35&lt;&gt;"",IF(表四!$Q35&lt;&gt;"","公噸/"&amp;表四!$Q35,IF(表四!$P35&lt;&gt;"","公噸/"&amp;表四!$P35,"")),"")</f>
        <v/>
      </c>
      <c r="AD35" s="320"/>
      <c r="AE35" s="331" t="str">
        <f>IF(表四!O35="",IF($J35&lt;&gt;"",IF(AA35&lt;&gt;"",ROUND(ROUND(AA35,10)*ROUND($J35,4),4),IF(Y35&lt;&gt;"",ROUND(ROUND($J35,4)*ROUND(Y35,10),4),"")),""),IF($J35&lt;&gt;"",IF(AA35&lt;&gt;"",ROUND(ROUND(AA35,10)*ROUND($J35,4)*ROUND(表四!O35,6),4),IF(Y35&lt;&gt;"",ROUND(ROUND($J35,4)*ROUND(Y35,10)*ROUND(表四!O35,6),4),"")),""))</f>
        <v/>
      </c>
      <c r="AF35" s="316" t="str">
        <f t="shared" si="2"/>
        <v/>
      </c>
      <c r="AG35" s="333" t="str">
        <f t="shared" si="3"/>
        <v/>
      </c>
      <c r="AH35" s="207" t="str">
        <f>IF(表三!BL35&lt;&gt;"",IF(表三!BL35&lt;&gt;0,表三!BL35,""),"")</f>
        <v/>
      </c>
      <c r="AI35" s="320"/>
      <c r="AJ35" s="321" t="str">
        <f>IF(H35&amp;I35="範疇2外購電力",IF(AI35="預設",VLOOKUP(表一!$B$5,附表一!$G$186:$T$210,14,0),""),IF(AI35="預設",VLOOKUP(H35&amp;I35&amp;AH35&amp;E35,附表一!$F$5:$U$175,16,0),""))</f>
        <v/>
      </c>
      <c r="AK35" s="337" t="str">
        <f>IF(H35&amp;I35="範疇2外購電力",IF(AI35="預設",VLOOKUP(表一!$B$5,附表一!$G$186:$X$210,18,0),""),IF(AI35="預設",VLOOKUP(H35&amp;I35&amp;AH35&amp;E35,附表一!$F$5:$Y$175,20,0),""))</f>
        <v/>
      </c>
      <c r="AL35" s="334"/>
      <c r="AM35" s="335"/>
      <c r="AN35" s="315" t="str">
        <f>IF(AJ35&amp;AL35&lt;&gt;"",IF(表四!$Q35&lt;&gt;"","公噸/"&amp;表四!$Q35,IF(表四!$P35&lt;&gt;"","公噸/"&amp;表四!$P35,"")),"")</f>
        <v/>
      </c>
      <c r="AO35" s="320"/>
      <c r="AP35" s="331" t="str">
        <f>IF(表四!O35="",IF($J35&lt;&gt;"",IF(AL35&lt;&gt;"",ROUND(ROUND(AL35,10)*ROUND($J35,4),4),IF(AJ35&lt;&gt;"",ROUND(ROUND($J35,4)*ROUND(AJ35,10),4),"")),""),IF($J35&lt;&gt;"",IF(AL35&lt;&gt;"",ROUND(ROUND(AL35,10)*ROUND($J35,4)*ROUND(表四!O35,6),4),IF(AJ35&lt;&gt;"",ROUND(ROUND($J35,4)*ROUND(AJ35,10)*ROUND(表四!O35,6),4),"")),""))</f>
        <v/>
      </c>
      <c r="AQ35" s="316" t="str">
        <f t="shared" si="4"/>
        <v/>
      </c>
      <c r="AR35" s="333" t="str">
        <f t="shared" si="5"/>
        <v/>
      </c>
      <c r="AS35" s="336" t="str">
        <f>IF(表三!J35="是",IF(L35="CO2",SUM(AG35,AR35),SUM(V35,AG35,AR35)),IF(SUM(V35,AG35,AR35)&lt;&gt;0,SUM(V35,AG35,AR35),""))</f>
        <v/>
      </c>
      <c r="AT35" s="337" t="str">
        <f>IF(表三!J35="是",IF(L35="CO2",V35,""),"")</f>
        <v/>
      </c>
      <c r="AU35" s="333" t="str">
        <f>IF(AS35&lt;&gt;"",AS35/表八!$J$8,"")</f>
        <v/>
      </c>
      <c r="AV35" s="325" t="e">
        <f>VLOOKUP(E35,附表二!$A:$G,3,FALSE)</f>
        <v>#N/A</v>
      </c>
      <c r="AW35" s="338" t="str">
        <f t="shared" si="6"/>
        <v/>
      </c>
      <c r="AX35" s="338" t="str">
        <f t="shared" si="7"/>
        <v/>
      </c>
      <c r="AY35" s="338" t="str">
        <f t="shared" si="8"/>
        <v/>
      </c>
      <c r="AZ35" s="338" t="str">
        <f t="shared" si="9"/>
        <v/>
      </c>
      <c r="BA35" s="338" t="str">
        <f t="shared" si="10"/>
        <v/>
      </c>
      <c r="BB35" s="338" t="str">
        <f t="shared" si="11"/>
        <v/>
      </c>
      <c r="BC35" s="338" t="str">
        <f t="shared" si="12"/>
        <v/>
      </c>
      <c r="BD35" s="338" t="str">
        <f t="shared" si="13"/>
        <v/>
      </c>
      <c r="BE35" s="327" t="str">
        <f t="shared" si="14"/>
        <v/>
      </c>
    </row>
    <row r="36" spans="1:57" s="5" customFormat="1" ht="17.25" thickTop="1" thickBot="1">
      <c r="A36" s="223" t="str">
        <f>IF(表三!A36&lt;&gt;"",表三!A36,"")</f>
        <v/>
      </c>
      <c r="B36" s="224" t="str">
        <f>IF(表三!C36&lt;&gt;"",表三!C36,"")</f>
        <v/>
      </c>
      <c r="C36" s="225" t="str">
        <f>IF(表三!D36&lt;&gt;"",表三!D36,"")</f>
        <v/>
      </c>
      <c r="D36" s="328" t="str">
        <f>IF(表三!F36&lt;&gt;"",表三!F36,"")</f>
        <v/>
      </c>
      <c r="E36" s="223" t="str">
        <f>IF(表三!H36&lt;&gt;"",表三!H36,"")</f>
        <v/>
      </c>
      <c r="F36" s="211" t="str">
        <f>IF(表三!I36&lt;&gt;"",表三!I36,"")</f>
        <v/>
      </c>
      <c r="G36" s="224" t="str">
        <f>IF(表三!J36&lt;&gt;"",表三!J36,"")</f>
        <v/>
      </c>
      <c r="H36" s="225" t="str">
        <f>IF(表三!K36&lt;&gt;"",表三!K36,"")</f>
        <v/>
      </c>
      <c r="I36" s="328" t="str">
        <f>IF(表三!P36&lt;&gt;"",表三!P36,"")</f>
        <v/>
      </c>
      <c r="J36" s="329" t="str">
        <f>IF(表四!N36&lt;&gt;"",ROUND(表四!N36,4),"")</f>
        <v/>
      </c>
      <c r="K36" s="224" t="str">
        <f>IF(表四!Q36&lt;&gt;"",表四!Q36,IF(表四!P36&lt;&gt;"",表四!P36,""))</f>
        <v/>
      </c>
      <c r="L36" s="207" t="str">
        <f>IF(表三!BJ36&lt;&gt;"",IF(表三!BJ36&lt;&gt;0,表三!BJ36,""),"")</f>
        <v/>
      </c>
      <c r="M36" s="320"/>
      <c r="N36" s="331" t="str">
        <f>IF(H36&amp;I36&amp;E36="範疇2外購電力350099",IF(M36="預設",VLOOKUP(表一!$B$5,附表一!$G$186:$T$211,14,0),""),IF(M36="預設",VLOOKUP(H36&amp;I36&amp;L36&amp;E36,附表一!$F$5:$U$178,16,0),""))</f>
        <v/>
      </c>
      <c r="O36" s="331" t="str">
        <f>IF(H36&amp;I36="範疇2外購電力",IF(M36="預設",VLOOKUP(表一!$B$5,附表一!$G$186:$X$210,18,0),""),IF(M36="預設",VLOOKUP(H36&amp;I36&amp;L36&amp;E36,附表一!$F$5:$Y$175,20,0),""))</f>
        <v/>
      </c>
      <c r="P36" s="332"/>
      <c r="Q36" s="239"/>
      <c r="R36" s="331" t="str">
        <f>IF(N36&amp;P36&lt;&gt;"",IF(表四!$Q36&lt;&gt;"","公噸/"&amp;表四!$Q36,IF(表四!$P36&lt;&gt;"","公噸/"&amp;表四!$P36,"")),"")</f>
        <v/>
      </c>
      <c r="S36" s="320"/>
      <c r="T36" s="331" t="str">
        <f>IF(表四!O37="",IF($J36&lt;&gt;"",IF(P36&lt;&gt;"",ROUND(ROUND(P36,10)*ROUND($J36,4),4),IF(N36&lt;&gt;"",ROUND(ROUND($J36,4)*ROUND(N36,10),4),"")),""),IF($J36&lt;&gt;"",IF(P36&lt;&gt;"",ROUND(ROUND(P36,10)*ROUND($J36,4)*ROUND(表四!O37,6),4),IF(N36&lt;&gt;"",ROUND(ROUND($J36,4)*ROUND(N36,10)*ROUND(表四!O37,6),4),"")),""))</f>
        <v/>
      </c>
      <c r="U36" s="316" t="str">
        <f t="shared" ref="U36:U67" si="15">IF(L36="CO2",1,IF(L36="SF6",23500,IF(L36="CH4",30,IF(L36="N2O",265,IF(L36="HFCS",AV36,IF(L36="PFCs",AV36,IF(L36="NF3",16100,"")))))))</f>
        <v/>
      </c>
      <c r="V36" s="333" t="str">
        <f t="shared" ref="V36:V67" si="16">IF(T36&lt;&gt;"",ROUND(T36*U36,4),"")</f>
        <v/>
      </c>
      <c r="W36" s="223" t="str">
        <f>IF(表三!BK36&lt;&gt;"",IF(表三!BK36&lt;&gt;0,表三!BK36,""),"")</f>
        <v/>
      </c>
      <c r="X36" s="320"/>
      <c r="Y36" s="318" t="str">
        <f>IF(H36&amp;I36="範疇2外購電力",IF(X36="預設",VLOOKUP(表一!$B$5,附表一!$G$186:$T$210,14,0),""),IF(X36="預設",VLOOKUP(H36&amp;I36&amp;W36&amp;E36,附表一!$F$5:$U$175,16,0),""))</f>
        <v/>
      </c>
      <c r="Z36" s="337" t="str">
        <f>IF(H36&amp;I36="範疇2外購電力",IF(X36="預設",VLOOKUP(表一!$B$5,附表一!$G$186:$X$210,18,0),""),IF(X36="預設",VLOOKUP(H36&amp;I36&amp;W36&amp;E36,附表一!$F$5:$Y$175,20,0),""))</f>
        <v/>
      </c>
      <c r="AA36" s="334"/>
      <c r="AB36" s="239"/>
      <c r="AC36" s="331" t="str">
        <f>IF(Y36&amp;AA36&lt;&gt;"",IF(表四!$Q36&lt;&gt;"","公噸/"&amp;表四!$Q36,IF(表四!$P36&lt;&gt;"","公噸/"&amp;表四!$P36,"")),"")</f>
        <v/>
      </c>
      <c r="AD36" s="320"/>
      <c r="AE36" s="331" t="str">
        <f>IF(表四!O36="",IF($J36&lt;&gt;"",IF(AA36&lt;&gt;"",ROUND(ROUND(AA36,10)*ROUND($J36,4),4),IF(Y36&lt;&gt;"",ROUND(ROUND($J36,4)*ROUND(Y36,10),4),"")),""),IF($J36&lt;&gt;"",IF(AA36&lt;&gt;"",ROUND(ROUND(AA36,10)*ROUND($J36,4)*ROUND(表四!O36,6),4),IF(Y36&lt;&gt;"",ROUND(ROUND($J36,4)*ROUND(Y36,10)*ROUND(表四!O36,6),4),"")),""))</f>
        <v/>
      </c>
      <c r="AF36" s="316" t="str">
        <f t="shared" ref="AF36:AF67" si="17">IF(W36="CO2",1,IF(W36="CH4",30,IF(W36="N2O",265,IF(W36="NF3",16100,""))))</f>
        <v/>
      </c>
      <c r="AG36" s="333" t="str">
        <f t="shared" ref="AG36:AG67" si="18">IF(AE36&lt;&gt;"",ROUND(AE36*AF36,4),"")</f>
        <v/>
      </c>
      <c r="AH36" s="207" t="str">
        <f>IF(表三!BL36&lt;&gt;"",IF(表三!BL36&lt;&gt;0,表三!BL36,""),"")</f>
        <v/>
      </c>
      <c r="AI36" s="320"/>
      <c r="AJ36" s="321" t="str">
        <f>IF(H36&amp;I36="範疇2外購電力",IF(AI36="預設",VLOOKUP(表一!$B$5,附表一!$G$186:$T$210,14,0),""),IF(AI36="預設",VLOOKUP(H36&amp;I36&amp;AH36&amp;E36,附表一!$F$5:$U$175,16,0),""))</f>
        <v/>
      </c>
      <c r="AK36" s="337" t="str">
        <f>IF(H36&amp;I36="範疇2外購電力",IF(AI36="預設",VLOOKUP(表一!$B$5,附表一!$G$186:$X$210,18,0),""),IF(AI36="預設",VLOOKUP(H36&amp;I36&amp;AH36&amp;E36,附表一!$F$5:$Y$175,20,0),""))</f>
        <v/>
      </c>
      <c r="AL36" s="334"/>
      <c r="AM36" s="335"/>
      <c r="AN36" s="315" t="str">
        <f>IF(AJ36&amp;AL36&lt;&gt;"",IF(表四!$Q36&lt;&gt;"","公噸/"&amp;表四!$Q36,IF(表四!$P36&lt;&gt;"","公噸/"&amp;表四!$P36,"")),"")</f>
        <v/>
      </c>
      <c r="AO36" s="320"/>
      <c r="AP36" s="331" t="str">
        <f>IF(表四!O36="",IF($J36&lt;&gt;"",IF(AL36&lt;&gt;"",ROUND(ROUND(AL36,10)*ROUND($J36,4),4),IF(AJ36&lt;&gt;"",ROUND(ROUND($J36,4)*ROUND(AJ36,10),4),"")),""),IF($J36&lt;&gt;"",IF(AL36&lt;&gt;"",ROUND(ROUND(AL36,10)*ROUND($J36,4)*ROUND(表四!O36,6),4),IF(AJ36&lt;&gt;"",ROUND(ROUND($J36,4)*ROUND(AJ36,10)*ROUND(表四!O36,6),4),"")),""))</f>
        <v/>
      </c>
      <c r="AQ36" s="316" t="str">
        <f t="shared" ref="AQ36:AQ67" si="19">IF(AH36="CO2",1,IF(AH36="CH4",30,IF(AH36="N2O",265,"")))</f>
        <v/>
      </c>
      <c r="AR36" s="333" t="str">
        <f t="shared" ref="AR36:AR67" si="20">IF(AP36&lt;&gt;"",ROUND(AP36*AQ36,4),"")</f>
        <v/>
      </c>
      <c r="AS36" s="336" t="str">
        <f>IF(表三!J36="是",IF(L36="CO2",SUM(AG36,AR36),SUM(V36,AG36,AR36)),IF(SUM(V36,AG36,AR36)&lt;&gt;0,SUM(V36,AG36,AR36),""))</f>
        <v/>
      </c>
      <c r="AT36" s="337" t="str">
        <f>IF(表三!J36="是",IF(L36="CO2",V36,""),"")</f>
        <v/>
      </c>
      <c r="AU36" s="333" t="str">
        <f>IF(AS36&lt;&gt;"",AS36/表八!$J$8,"")</f>
        <v/>
      </c>
      <c r="AV36" s="325" t="e">
        <f>VLOOKUP(E36,附表二!$A:$G,3,FALSE)</f>
        <v>#N/A</v>
      </c>
      <c r="AW36" s="338" t="str">
        <f t="shared" si="6"/>
        <v/>
      </c>
      <c r="AX36" s="338" t="str">
        <f t="shared" ref="AX36:AX67" si="21">H36&amp;L36</f>
        <v/>
      </c>
      <c r="AY36" s="338" t="str">
        <f t="shared" ref="AY36:AY67" si="22">H36&amp;W36</f>
        <v/>
      </c>
      <c r="AZ36" s="338" t="str">
        <f t="shared" ref="AZ36:AZ67" si="23">H36&amp;AH36</f>
        <v/>
      </c>
      <c r="BA36" s="338" t="str">
        <f t="shared" ref="BA36:BA67" si="24">H36&amp;I36</f>
        <v/>
      </c>
      <c r="BB36" s="338" t="str">
        <f t="shared" ref="BB36:BB67" si="25">H36&amp;I36</f>
        <v/>
      </c>
      <c r="BC36" s="338" t="str">
        <f t="shared" ref="BC36:BC67" si="26">H36&amp;I36</f>
        <v/>
      </c>
      <c r="BD36" s="338" t="str">
        <f t="shared" ref="BD36:BD67" si="27">H36&amp;L36&amp;I36&amp;G36</f>
        <v/>
      </c>
      <c r="BE36" s="327" t="str">
        <f t="shared" ref="BE36:BE67" si="28">IFERROR(ABS(AS36),"")</f>
        <v/>
      </c>
    </row>
    <row r="37" spans="1:57" s="5" customFormat="1" ht="17.25" thickTop="1" thickBot="1">
      <c r="A37" s="223" t="str">
        <f>IF(表三!A37&lt;&gt;"",表三!A37,"")</f>
        <v/>
      </c>
      <c r="B37" s="224" t="str">
        <f>IF(表三!C37&lt;&gt;"",表三!C37,"")</f>
        <v/>
      </c>
      <c r="C37" s="225" t="str">
        <f>IF(表三!D37&lt;&gt;"",表三!D37,"")</f>
        <v/>
      </c>
      <c r="D37" s="328" t="str">
        <f>IF(表三!F37&lt;&gt;"",表三!F37,"")</f>
        <v/>
      </c>
      <c r="E37" s="223" t="str">
        <f>IF(表三!H37&lt;&gt;"",表三!H37,"")</f>
        <v/>
      </c>
      <c r="F37" s="211" t="str">
        <f>IF(表三!I37&lt;&gt;"",表三!I37,"")</f>
        <v/>
      </c>
      <c r="G37" s="224" t="str">
        <f>IF(表三!J37&lt;&gt;"",表三!J37,"")</f>
        <v/>
      </c>
      <c r="H37" s="225" t="str">
        <f>IF(表三!K37&lt;&gt;"",表三!K37,"")</f>
        <v/>
      </c>
      <c r="I37" s="328" t="str">
        <f>IF(表三!P37&lt;&gt;"",表三!P37,"")</f>
        <v/>
      </c>
      <c r="J37" s="329" t="str">
        <f>IF(表四!N37&lt;&gt;"",ROUND(表四!N37,4),"")</f>
        <v/>
      </c>
      <c r="K37" s="224" t="str">
        <f>IF(表四!Q37&lt;&gt;"",表四!Q37,IF(表四!P37&lt;&gt;"",表四!P37,""))</f>
        <v/>
      </c>
      <c r="L37" s="207" t="str">
        <f>IF(表三!BJ37&lt;&gt;"",IF(表三!BJ37&lt;&gt;0,表三!BJ37,""),"")</f>
        <v/>
      </c>
      <c r="M37" s="320"/>
      <c r="N37" s="331" t="str">
        <f>IF(H37&amp;I37&amp;E37="範疇2外購電力350099",IF(M37="預設",VLOOKUP(表一!$B$5,附表一!$G$186:$T$211,14,0),""),IF(M37="預設",VLOOKUP(H37&amp;I37&amp;L37&amp;E37,附表一!$F$5:$U$178,16,0),""))</f>
        <v/>
      </c>
      <c r="O37" s="331" t="str">
        <f>IF(H37&amp;I37="範疇2外購電力",IF(M37="預設",VLOOKUP(表一!$B$5,附表一!$G$186:$X$210,18,0),""),IF(M37="預設",VLOOKUP(H37&amp;I37&amp;L37&amp;E37,附表一!$F$5:$Y$175,20,0),""))</f>
        <v/>
      </c>
      <c r="P37" s="332"/>
      <c r="Q37" s="239"/>
      <c r="R37" s="331" t="str">
        <f>IF(N37&amp;P37&lt;&gt;"",IF(表四!$Q37&lt;&gt;"","公噸/"&amp;表四!$Q37,IF(表四!$P37&lt;&gt;"","公噸/"&amp;表四!$P37,"")),"")</f>
        <v/>
      </c>
      <c r="S37" s="320"/>
      <c r="T37" s="331" t="str">
        <f>IF(表四!O38="",IF($J37&lt;&gt;"",IF(P37&lt;&gt;"",ROUND(ROUND(P37,10)*ROUND($J37,4),4),IF(N37&lt;&gt;"",ROUND(ROUND($J37,4)*ROUND(N37,10),4),"")),""),IF($J37&lt;&gt;"",IF(P37&lt;&gt;"",ROUND(ROUND(P37,10)*ROUND($J37,4)*ROUND(表四!O38,6),4),IF(N37&lt;&gt;"",ROUND(ROUND($J37,4)*ROUND(N37,10)*ROUND(表四!O38,6),4),"")),""))</f>
        <v/>
      </c>
      <c r="U37" s="316" t="str">
        <f t="shared" si="15"/>
        <v/>
      </c>
      <c r="V37" s="333" t="str">
        <f t="shared" si="16"/>
        <v/>
      </c>
      <c r="W37" s="223" t="str">
        <f>IF(表三!BK37&lt;&gt;"",IF(表三!BK37&lt;&gt;0,表三!BK37,""),"")</f>
        <v/>
      </c>
      <c r="X37" s="320"/>
      <c r="Y37" s="318" t="str">
        <f>IF(H37&amp;I37="範疇2外購電力",IF(X37="預設",VLOOKUP(表一!$B$5,附表一!$G$186:$T$210,14,0),""),IF(X37="預設",VLOOKUP(H37&amp;I37&amp;W37&amp;E37,附表一!$F$5:$U$175,16,0),""))</f>
        <v/>
      </c>
      <c r="Z37" s="337" t="str">
        <f>IF(H37&amp;I37="範疇2外購電力",IF(X37="預設",VLOOKUP(表一!$B$5,附表一!$G$186:$X$210,18,0),""),IF(X37="預設",VLOOKUP(H37&amp;I37&amp;W37&amp;E37,附表一!$F$5:$Y$175,20,0),""))</f>
        <v/>
      </c>
      <c r="AA37" s="334"/>
      <c r="AB37" s="239"/>
      <c r="AC37" s="331" t="str">
        <f>IF(Y37&amp;AA37&lt;&gt;"",IF(表四!$Q37&lt;&gt;"","公噸/"&amp;表四!$Q37,IF(表四!$P37&lt;&gt;"","公噸/"&amp;表四!$P37,"")),"")</f>
        <v/>
      </c>
      <c r="AD37" s="320"/>
      <c r="AE37" s="331" t="str">
        <f>IF(表四!O37="",IF($J37&lt;&gt;"",IF(AA37&lt;&gt;"",ROUND(ROUND(AA37,10)*ROUND($J37,4),4),IF(Y37&lt;&gt;"",ROUND(ROUND($J37,4)*ROUND(Y37,10),4),"")),""),IF($J37&lt;&gt;"",IF(AA37&lt;&gt;"",ROUND(ROUND(AA37,10)*ROUND($J37,4)*ROUND(表四!O37,6),4),IF(Y37&lt;&gt;"",ROUND(ROUND($J37,4)*ROUND(Y37,10)*ROUND(表四!O37,6),4),"")),""))</f>
        <v/>
      </c>
      <c r="AF37" s="316" t="str">
        <f t="shared" si="17"/>
        <v/>
      </c>
      <c r="AG37" s="333" t="str">
        <f t="shared" si="18"/>
        <v/>
      </c>
      <c r="AH37" s="207" t="str">
        <f>IF(表三!BL37&lt;&gt;"",IF(表三!BL37&lt;&gt;0,表三!BL37,""),"")</f>
        <v/>
      </c>
      <c r="AI37" s="320"/>
      <c r="AJ37" s="321" t="str">
        <f>IF(H37&amp;I37="範疇2外購電力",IF(AI37="預設",VLOOKUP(表一!$B$5,附表一!$G$186:$T$210,14,0),""),IF(AI37="預設",VLOOKUP(H37&amp;I37&amp;AH37&amp;E37,附表一!$F$5:$U$175,16,0),""))</f>
        <v/>
      </c>
      <c r="AK37" s="337" t="str">
        <f>IF(H37&amp;I37="範疇2外購電力",IF(AI37="預設",VLOOKUP(表一!$B$5,附表一!$G$186:$X$210,18,0),""),IF(AI37="預設",VLOOKUP(H37&amp;I37&amp;AH37&amp;E37,附表一!$F$5:$Y$175,20,0),""))</f>
        <v/>
      </c>
      <c r="AL37" s="334"/>
      <c r="AM37" s="335"/>
      <c r="AN37" s="315" t="str">
        <f>IF(AJ37&amp;AL37&lt;&gt;"",IF(表四!$Q37&lt;&gt;"","公噸/"&amp;表四!$Q37,IF(表四!$P37&lt;&gt;"","公噸/"&amp;表四!$P37,"")),"")</f>
        <v/>
      </c>
      <c r="AO37" s="320"/>
      <c r="AP37" s="331" t="str">
        <f>IF(表四!O37="",IF($J37&lt;&gt;"",IF(AL37&lt;&gt;"",ROUND(ROUND(AL37,10)*ROUND($J37,4),4),IF(AJ37&lt;&gt;"",ROUND(ROUND($J37,4)*ROUND(AJ37,10),4),"")),""),IF($J37&lt;&gt;"",IF(AL37&lt;&gt;"",ROUND(ROUND(AL37,10)*ROUND($J37,4)*ROUND(表四!O37,6),4),IF(AJ37&lt;&gt;"",ROUND(ROUND($J37,4)*ROUND(AJ37,10)*ROUND(表四!O37,6),4),"")),""))</f>
        <v/>
      </c>
      <c r="AQ37" s="316" t="str">
        <f t="shared" si="19"/>
        <v/>
      </c>
      <c r="AR37" s="333" t="str">
        <f t="shared" si="20"/>
        <v/>
      </c>
      <c r="AS37" s="336" t="str">
        <f>IF(表三!J37="是",IF(L37="CO2",SUM(AG37,AR37),SUM(V37,AG37,AR37)),IF(SUM(V37,AG37,AR37)&lt;&gt;0,SUM(V37,AG37,AR37),""))</f>
        <v/>
      </c>
      <c r="AT37" s="337" t="str">
        <f>IF(表三!J37="是",IF(L37="CO2",V37,""),"")</f>
        <v/>
      </c>
      <c r="AU37" s="333" t="str">
        <f>IF(AS37&lt;&gt;"",AS37/表八!$J$8,"")</f>
        <v/>
      </c>
      <c r="AV37" s="325" t="e">
        <f>VLOOKUP(E37,附表二!$A:$G,3,FALSE)</f>
        <v>#N/A</v>
      </c>
      <c r="AW37" s="338" t="str">
        <f t="shared" si="6"/>
        <v/>
      </c>
      <c r="AX37" s="338" t="str">
        <f t="shared" si="21"/>
        <v/>
      </c>
      <c r="AY37" s="338" t="str">
        <f t="shared" si="22"/>
        <v/>
      </c>
      <c r="AZ37" s="338" t="str">
        <f t="shared" si="23"/>
        <v/>
      </c>
      <c r="BA37" s="338" t="str">
        <f t="shared" si="24"/>
        <v/>
      </c>
      <c r="BB37" s="338" t="str">
        <f t="shared" si="25"/>
        <v/>
      </c>
      <c r="BC37" s="338" t="str">
        <f t="shared" si="26"/>
        <v/>
      </c>
      <c r="BD37" s="338" t="str">
        <f t="shared" si="27"/>
        <v/>
      </c>
      <c r="BE37" s="327" t="str">
        <f t="shared" si="28"/>
        <v/>
      </c>
    </row>
    <row r="38" spans="1:57" s="5" customFormat="1" ht="17.25" thickTop="1" thickBot="1">
      <c r="A38" s="223" t="str">
        <f>IF(表三!A38&lt;&gt;"",表三!A38,"")</f>
        <v/>
      </c>
      <c r="B38" s="224" t="str">
        <f>IF(表三!C38&lt;&gt;"",表三!C38,"")</f>
        <v/>
      </c>
      <c r="C38" s="225" t="str">
        <f>IF(表三!D38&lt;&gt;"",表三!D38,"")</f>
        <v/>
      </c>
      <c r="D38" s="328" t="str">
        <f>IF(表三!F38&lt;&gt;"",表三!F38,"")</f>
        <v/>
      </c>
      <c r="E38" s="223" t="str">
        <f>IF(表三!H38&lt;&gt;"",表三!H38,"")</f>
        <v/>
      </c>
      <c r="F38" s="211" t="str">
        <f>IF(表三!I38&lt;&gt;"",表三!I38,"")</f>
        <v/>
      </c>
      <c r="G38" s="224" t="str">
        <f>IF(表三!J38&lt;&gt;"",表三!J38,"")</f>
        <v/>
      </c>
      <c r="H38" s="225" t="str">
        <f>IF(表三!K38&lt;&gt;"",表三!K38,"")</f>
        <v/>
      </c>
      <c r="I38" s="328" t="str">
        <f>IF(表三!P38&lt;&gt;"",表三!P38,"")</f>
        <v/>
      </c>
      <c r="J38" s="329" t="str">
        <f>IF(表四!N38&lt;&gt;"",ROUND(表四!N38,4),"")</f>
        <v/>
      </c>
      <c r="K38" s="224" t="str">
        <f>IF(表四!Q38&lt;&gt;"",表四!Q38,IF(表四!P38&lt;&gt;"",表四!P38,""))</f>
        <v/>
      </c>
      <c r="L38" s="207" t="str">
        <f>IF(表三!BJ38&lt;&gt;"",IF(表三!BJ38&lt;&gt;0,表三!BJ38,""),"")</f>
        <v/>
      </c>
      <c r="M38" s="320"/>
      <c r="N38" s="331" t="str">
        <f>IF(H38&amp;I38&amp;E38="範疇2外購電力350099",IF(M38="預設",VLOOKUP(表一!$B$5,附表一!$G$186:$T$211,14,0),""),IF(M38="預設",VLOOKUP(H38&amp;I38&amp;L38&amp;E38,附表一!$F$5:$U$178,16,0),""))</f>
        <v/>
      </c>
      <c r="O38" s="331" t="str">
        <f>IF(H38&amp;I38="範疇2外購電力",IF(M38="預設",VLOOKUP(表一!$B$5,附表一!$G$186:$X$210,18,0),""),IF(M38="預設",VLOOKUP(H38&amp;I38&amp;L38&amp;E38,附表一!$F$5:$Y$175,20,0),""))</f>
        <v/>
      </c>
      <c r="P38" s="332"/>
      <c r="Q38" s="239"/>
      <c r="R38" s="331" t="str">
        <f>IF(N38&amp;P38&lt;&gt;"",IF(表四!$Q38&lt;&gt;"","公噸/"&amp;表四!$Q38,IF(表四!$P38&lt;&gt;"","公噸/"&amp;表四!$P38,"")),"")</f>
        <v/>
      </c>
      <c r="S38" s="320"/>
      <c r="T38" s="331" t="str">
        <f>IF(表四!O39="",IF($J38&lt;&gt;"",IF(P38&lt;&gt;"",ROUND(ROUND(P38,10)*ROUND($J38,4),4),IF(N38&lt;&gt;"",ROUND(ROUND($J38,4)*ROUND(N38,10),4),"")),""),IF($J38&lt;&gt;"",IF(P38&lt;&gt;"",ROUND(ROUND(P38,10)*ROUND($J38,4)*ROUND(表四!O39,6),4),IF(N38&lt;&gt;"",ROUND(ROUND($J38,4)*ROUND(N38,10)*ROUND(表四!O39,6),4),"")),""))</f>
        <v/>
      </c>
      <c r="U38" s="316" t="str">
        <f t="shared" si="15"/>
        <v/>
      </c>
      <c r="V38" s="333" t="str">
        <f t="shared" si="16"/>
        <v/>
      </c>
      <c r="W38" s="223" t="str">
        <f>IF(表三!BK38&lt;&gt;"",IF(表三!BK38&lt;&gt;0,表三!BK38,""),"")</f>
        <v/>
      </c>
      <c r="X38" s="320"/>
      <c r="Y38" s="318" t="str">
        <f>IF(H38&amp;I38="範疇2外購電力",IF(X38="預設",VLOOKUP(表一!$B$5,附表一!$G$186:$T$210,14,0),""),IF(X38="預設",VLOOKUP(H38&amp;I38&amp;W38&amp;E38,附表一!$F$5:$U$175,16,0),""))</f>
        <v/>
      </c>
      <c r="Z38" s="337" t="str">
        <f>IF(H38&amp;I38="範疇2外購電力",IF(X38="預設",VLOOKUP(表一!$B$5,附表一!$G$186:$X$210,18,0),""),IF(X38="預設",VLOOKUP(H38&amp;I38&amp;W38&amp;E38,附表一!$F$5:$Y$175,20,0),""))</f>
        <v/>
      </c>
      <c r="AA38" s="334"/>
      <c r="AB38" s="239"/>
      <c r="AC38" s="331" t="str">
        <f>IF(Y38&amp;AA38&lt;&gt;"",IF(表四!$Q38&lt;&gt;"","公噸/"&amp;表四!$Q38,IF(表四!$P38&lt;&gt;"","公噸/"&amp;表四!$P38,"")),"")</f>
        <v/>
      </c>
      <c r="AD38" s="320"/>
      <c r="AE38" s="331" t="str">
        <f>IF(表四!O38="",IF($J38&lt;&gt;"",IF(AA38&lt;&gt;"",ROUND(ROUND(AA38,10)*ROUND($J38,4),4),IF(Y38&lt;&gt;"",ROUND(ROUND($J38,4)*ROUND(Y38,10),4),"")),""),IF($J38&lt;&gt;"",IF(AA38&lt;&gt;"",ROUND(ROUND(AA38,10)*ROUND($J38,4)*ROUND(表四!O38,6),4),IF(Y38&lt;&gt;"",ROUND(ROUND($J38,4)*ROUND(Y38,10)*ROUND(表四!O38,6),4),"")),""))</f>
        <v/>
      </c>
      <c r="AF38" s="316" t="str">
        <f t="shared" si="17"/>
        <v/>
      </c>
      <c r="AG38" s="333" t="str">
        <f t="shared" si="18"/>
        <v/>
      </c>
      <c r="AH38" s="207" t="str">
        <f>IF(表三!BL38&lt;&gt;"",IF(表三!BL38&lt;&gt;0,表三!BL38,""),"")</f>
        <v/>
      </c>
      <c r="AI38" s="320"/>
      <c r="AJ38" s="321" t="str">
        <f>IF(H38&amp;I38="範疇2外購電力",IF(AI38="預設",VLOOKUP(表一!$B$5,附表一!$G$186:$T$210,14,0),""),IF(AI38="預設",VLOOKUP(H38&amp;I38&amp;AH38&amp;E38,附表一!$F$5:$U$175,16,0),""))</f>
        <v/>
      </c>
      <c r="AK38" s="337" t="str">
        <f>IF(H38&amp;I38="範疇2外購電力",IF(AI38="預設",VLOOKUP(表一!$B$5,附表一!$G$186:$X$210,18,0),""),IF(AI38="預設",VLOOKUP(H38&amp;I38&amp;AH38&amp;E38,附表一!$F$5:$Y$175,20,0),""))</f>
        <v/>
      </c>
      <c r="AL38" s="334"/>
      <c r="AM38" s="335"/>
      <c r="AN38" s="315" t="str">
        <f>IF(AJ38&amp;AL38&lt;&gt;"",IF(表四!$Q38&lt;&gt;"","公噸/"&amp;表四!$Q38,IF(表四!$P38&lt;&gt;"","公噸/"&amp;表四!$P38,"")),"")</f>
        <v/>
      </c>
      <c r="AO38" s="320"/>
      <c r="AP38" s="331" t="str">
        <f>IF(表四!O38="",IF($J38&lt;&gt;"",IF(AL38&lt;&gt;"",ROUND(ROUND(AL38,10)*ROUND($J38,4),4),IF(AJ38&lt;&gt;"",ROUND(ROUND($J38,4)*ROUND(AJ38,10),4),"")),""),IF($J38&lt;&gt;"",IF(AL38&lt;&gt;"",ROUND(ROUND(AL38,10)*ROUND($J38,4)*ROUND(表四!O38,6),4),IF(AJ38&lt;&gt;"",ROUND(ROUND($J38,4)*ROUND(AJ38,10)*ROUND(表四!O38,6),4),"")),""))</f>
        <v/>
      </c>
      <c r="AQ38" s="316" t="str">
        <f t="shared" si="19"/>
        <v/>
      </c>
      <c r="AR38" s="333" t="str">
        <f t="shared" si="20"/>
        <v/>
      </c>
      <c r="AS38" s="336" t="str">
        <f>IF(表三!J38="是",IF(L38="CO2",SUM(AG38,AR38),SUM(V38,AG38,AR38)),IF(SUM(V38,AG38,AR38)&lt;&gt;0,SUM(V38,AG38,AR38),""))</f>
        <v/>
      </c>
      <c r="AT38" s="337" t="str">
        <f>IF(表三!J38="是",IF(L38="CO2",V38,""),"")</f>
        <v/>
      </c>
      <c r="AU38" s="333" t="str">
        <f>IF(AS38&lt;&gt;"",AS38/表八!$J$8,"")</f>
        <v/>
      </c>
      <c r="AV38" s="325" t="e">
        <f>VLOOKUP(E38,附表二!$A:$G,3,FALSE)</f>
        <v>#N/A</v>
      </c>
      <c r="AW38" s="338" t="str">
        <f t="shared" si="6"/>
        <v/>
      </c>
      <c r="AX38" s="338" t="str">
        <f t="shared" si="21"/>
        <v/>
      </c>
      <c r="AY38" s="338" t="str">
        <f t="shared" si="22"/>
        <v/>
      </c>
      <c r="AZ38" s="338" t="str">
        <f t="shared" si="23"/>
        <v/>
      </c>
      <c r="BA38" s="338" t="str">
        <f t="shared" si="24"/>
        <v/>
      </c>
      <c r="BB38" s="338" t="str">
        <f t="shared" si="25"/>
        <v/>
      </c>
      <c r="BC38" s="338" t="str">
        <f t="shared" si="26"/>
        <v/>
      </c>
      <c r="BD38" s="338" t="str">
        <f t="shared" si="27"/>
        <v/>
      </c>
      <c r="BE38" s="327" t="str">
        <f t="shared" si="28"/>
        <v/>
      </c>
    </row>
    <row r="39" spans="1:57" s="5" customFormat="1" ht="17.25" thickTop="1" thickBot="1">
      <c r="A39" s="223" t="str">
        <f>IF(表三!A39&lt;&gt;"",表三!A39,"")</f>
        <v/>
      </c>
      <c r="B39" s="224" t="str">
        <f>IF(表三!C39&lt;&gt;"",表三!C39,"")</f>
        <v/>
      </c>
      <c r="C39" s="225" t="str">
        <f>IF(表三!D39&lt;&gt;"",表三!D39,"")</f>
        <v/>
      </c>
      <c r="D39" s="328" t="str">
        <f>IF(表三!F39&lt;&gt;"",表三!F39,"")</f>
        <v/>
      </c>
      <c r="E39" s="223" t="str">
        <f>IF(表三!H39&lt;&gt;"",表三!H39,"")</f>
        <v/>
      </c>
      <c r="F39" s="211" t="str">
        <f>IF(表三!I39&lt;&gt;"",表三!I39,"")</f>
        <v/>
      </c>
      <c r="G39" s="224" t="str">
        <f>IF(表三!J39&lt;&gt;"",表三!J39,"")</f>
        <v/>
      </c>
      <c r="H39" s="225" t="str">
        <f>IF(表三!K39&lt;&gt;"",表三!K39,"")</f>
        <v/>
      </c>
      <c r="I39" s="328" t="str">
        <f>IF(表三!P39&lt;&gt;"",表三!P39,"")</f>
        <v/>
      </c>
      <c r="J39" s="329" t="str">
        <f>IF(表四!N39&lt;&gt;"",ROUND(表四!N39,4),"")</f>
        <v/>
      </c>
      <c r="K39" s="224" t="str">
        <f>IF(表四!Q39&lt;&gt;"",表四!Q39,IF(表四!P39&lt;&gt;"",表四!P39,""))</f>
        <v/>
      </c>
      <c r="L39" s="207" t="str">
        <f>IF(表三!BJ39&lt;&gt;"",IF(表三!BJ39&lt;&gt;0,表三!BJ39,""),"")</f>
        <v/>
      </c>
      <c r="M39" s="320"/>
      <c r="N39" s="331" t="str">
        <f>IF(H39&amp;I39&amp;E39="範疇2外購電力350099",IF(M39="預設",VLOOKUP(表一!$B$5,附表一!$G$186:$T$211,14,0),""),IF(M39="預設",VLOOKUP(H39&amp;I39&amp;L39&amp;E39,附表一!$F$5:$U$178,16,0),""))</f>
        <v/>
      </c>
      <c r="O39" s="331" t="str">
        <f>IF(H39&amp;I39="範疇2外購電力",IF(M39="預設",VLOOKUP(表一!$B$5,附表一!$G$186:$X$210,18,0),""),IF(M39="預設",VLOOKUP(H39&amp;I39&amp;L39&amp;E39,附表一!$F$5:$Y$175,20,0),""))</f>
        <v/>
      </c>
      <c r="P39" s="332"/>
      <c r="Q39" s="239"/>
      <c r="R39" s="331" t="str">
        <f>IF(N39&amp;P39&lt;&gt;"",IF(表四!$Q39&lt;&gt;"","公噸/"&amp;表四!$Q39,IF(表四!$P39&lt;&gt;"","公噸/"&amp;表四!$P39,"")),"")</f>
        <v/>
      </c>
      <c r="S39" s="320"/>
      <c r="T39" s="331" t="str">
        <f>IF(表四!O40="",IF($J39&lt;&gt;"",IF(P39&lt;&gt;"",ROUND(ROUND(P39,10)*ROUND($J39,4),4),IF(N39&lt;&gt;"",ROUND(ROUND($J39,4)*ROUND(N39,10),4),"")),""),IF($J39&lt;&gt;"",IF(P39&lt;&gt;"",ROUND(ROUND(P39,10)*ROUND($J39,4)*ROUND(表四!O40,6),4),IF(N39&lt;&gt;"",ROUND(ROUND($J39,4)*ROUND(N39,10)*ROUND(表四!O40,6),4),"")),""))</f>
        <v/>
      </c>
      <c r="U39" s="316" t="str">
        <f t="shared" si="15"/>
        <v/>
      </c>
      <c r="V39" s="333" t="str">
        <f t="shared" si="16"/>
        <v/>
      </c>
      <c r="W39" s="223" t="str">
        <f>IF(表三!BK39&lt;&gt;"",IF(表三!BK39&lt;&gt;0,表三!BK39,""),"")</f>
        <v/>
      </c>
      <c r="X39" s="320"/>
      <c r="Y39" s="318" t="str">
        <f>IF(H39&amp;I39="範疇2外購電力",IF(X39="預設",VLOOKUP(表一!$B$5,附表一!$G$186:$T$210,14,0),""),IF(X39="預設",VLOOKUP(H39&amp;I39&amp;W39&amp;E39,附表一!$F$5:$U$175,16,0),""))</f>
        <v/>
      </c>
      <c r="Z39" s="337" t="str">
        <f>IF(H39&amp;I39="範疇2外購電力",IF(X39="預設",VLOOKUP(表一!$B$5,附表一!$G$186:$X$210,18,0),""),IF(X39="預設",VLOOKUP(H39&amp;I39&amp;W39&amp;E39,附表一!$F$5:$Y$175,20,0),""))</f>
        <v/>
      </c>
      <c r="AA39" s="334"/>
      <c r="AB39" s="239"/>
      <c r="AC39" s="331" t="str">
        <f>IF(Y39&amp;AA39&lt;&gt;"",IF(表四!$Q39&lt;&gt;"","公噸/"&amp;表四!$Q39,IF(表四!$P39&lt;&gt;"","公噸/"&amp;表四!$P39,"")),"")</f>
        <v/>
      </c>
      <c r="AD39" s="320"/>
      <c r="AE39" s="331" t="str">
        <f>IF(表四!O39="",IF($J39&lt;&gt;"",IF(AA39&lt;&gt;"",ROUND(ROUND(AA39,10)*ROUND($J39,4),4),IF(Y39&lt;&gt;"",ROUND(ROUND($J39,4)*ROUND(Y39,10),4),"")),""),IF($J39&lt;&gt;"",IF(AA39&lt;&gt;"",ROUND(ROUND(AA39,10)*ROUND($J39,4)*ROUND(表四!O39,6),4),IF(Y39&lt;&gt;"",ROUND(ROUND($J39,4)*ROUND(Y39,10)*ROUND(表四!O39,6),4),"")),""))</f>
        <v/>
      </c>
      <c r="AF39" s="316" t="str">
        <f t="shared" si="17"/>
        <v/>
      </c>
      <c r="AG39" s="333" t="str">
        <f t="shared" si="18"/>
        <v/>
      </c>
      <c r="AH39" s="207" t="str">
        <f>IF(表三!BL39&lt;&gt;"",IF(表三!BL39&lt;&gt;0,表三!BL39,""),"")</f>
        <v/>
      </c>
      <c r="AI39" s="320"/>
      <c r="AJ39" s="321" t="str">
        <f>IF(H39&amp;I39="範疇2外購電力",IF(AI39="預設",VLOOKUP(表一!$B$5,附表一!$G$186:$T$210,14,0),""),IF(AI39="預設",VLOOKUP(H39&amp;I39&amp;AH39&amp;E39,附表一!$F$5:$U$175,16,0),""))</f>
        <v/>
      </c>
      <c r="AK39" s="337" t="str">
        <f>IF(H39&amp;I39="範疇2外購電力",IF(AI39="預設",VLOOKUP(表一!$B$5,附表一!$G$186:$X$210,18,0),""),IF(AI39="預設",VLOOKUP(H39&amp;I39&amp;AH39&amp;E39,附表一!$F$5:$Y$175,20,0),""))</f>
        <v/>
      </c>
      <c r="AL39" s="334"/>
      <c r="AM39" s="335"/>
      <c r="AN39" s="315" t="str">
        <f>IF(AJ39&amp;AL39&lt;&gt;"",IF(表四!$Q39&lt;&gt;"","公噸/"&amp;表四!$Q39,IF(表四!$P39&lt;&gt;"","公噸/"&amp;表四!$P39,"")),"")</f>
        <v/>
      </c>
      <c r="AO39" s="320"/>
      <c r="AP39" s="331" t="str">
        <f>IF(表四!O39="",IF($J39&lt;&gt;"",IF(AL39&lt;&gt;"",ROUND(ROUND(AL39,10)*ROUND($J39,4),4),IF(AJ39&lt;&gt;"",ROUND(ROUND($J39,4)*ROUND(AJ39,10),4),"")),""),IF($J39&lt;&gt;"",IF(AL39&lt;&gt;"",ROUND(ROUND(AL39,10)*ROUND($J39,4)*ROUND(表四!O39,6),4),IF(AJ39&lt;&gt;"",ROUND(ROUND($J39,4)*ROUND(AJ39,10)*ROUND(表四!O39,6),4),"")),""))</f>
        <v/>
      </c>
      <c r="AQ39" s="316" t="str">
        <f t="shared" si="19"/>
        <v/>
      </c>
      <c r="AR39" s="333" t="str">
        <f t="shared" si="20"/>
        <v/>
      </c>
      <c r="AS39" s="336" t="str">
        <f>IF(表三!J39="是",IF(L39="CO2",SUM(AG39,AR39),SUM(V39,AG39,AR39)),IF(SUM(V39,AG39,AR39)&lt;&gt;0,SUM(V39,AG39,AR39),""))</f>
        <v/>
      </c>
      <c r="AT39" s="337" t="str">
        <f>IF(表三!J39="是",IF(L39="CO2",V39,""),"")</f>
        <v/>
      </c>
      <c r="AU39" s="333" t="str">
        <f>IF(AS39&lt;&gt;"",AS39/表八!$J$8,"")</f>
        <v/>
      </c>
      <c r="AV39" s="325" t="e">
        <f>VLOOKUP(E39,附表二!$A:$G,3,FALSE)</f>
        <v>#N/A</v>
      </c>
      <c r="AW39" s="338" t="str">
        <f t="shared" si="6"/>
        <v/>
      </c>
      <c r="AX39" s="338" t="str">
        <f t="shared" si="21"/>
        <v/>
      </c>
      <c r="AY39" s="338" t="str">
        <f t="shared" si="22"/>
        <v/>
      </c>
      <c r="AZ39" s="338" t="str">
        <f t="shared" si="23"/>
        <v/>
      </c>
      <c r="BA39" s="338" t="str">
        <f t="shared" si="24"/>
        <v/>
      </c>
      <c r="BB39" s="338" t="str">
        <f t="shared" si="25"/>
        <v/>
      </c>
      <c r="BC39" s="338" t="str">
        <f t="shared" si="26"/>
        <v/>
      </c>
      <c r="BD39" s="338" t="str">
        <f t="shared" si="27"/>
        <v/>
      </c>
      <c r="BE39" s="327" t="str">
        <f t="shared" si="28"/>
        <v/>
      </c>
    </row>
    <row r="40" spans="1:57" s="5" customFormat="1" ht="17.25" thickTop="1" thickBot="1">
      <c r="A40" s="223" t="str">
        <f>IF(表三!A40&lt;&gt;"",表三!A40,"")</f>
        <v/>
      </c>
      <c r="B40" s="224" t="str">
        <f>IF(表三!C40&lt;&gt;"",表三!C40,"")</f>
        <v/>
      </c>
      <c r="C40" s="225" t="str">
        <f>IF(表三!D40&lt;&gt;"",表三!D40,"")</f>
        <v/>
      </c>
      <c r="D40" s="328" t="str">
        <f>IF(表三!F40&lt;&gt;"",表三!F40,"")</f>
        <v/>
      </c>
      <c r="E40" s="223" t="str">
        <f>IF(表三!H40&lt;&gt;"",表三!H40,"")</f>
        <v/>
      </c>
      <c r="F40" s="211" t="str">
        <f>IF(表三!I40&lt;&gt;"",表三!I40,"")</f>
        <v/>
      </c>
      <c r="G40" s="224" t="str">
        <f>IF(表三!J40&lt;&gt;"",表三!J40,"")</f>
        <v/>
      </c>
      <c r="H40" s="225" t="str">
        <f>IF(表三!K40&lt;&gt;"",表三!K40,"")</f>
        <v/>
      </c>
      <c r="I40" s="328" t="str">
        <f>IF(表三!P40&lt;&gt;"",表三!P40,"")</f>
        <v/>
      </c>
      <c r="J40" s="329" t="str">
        <f>IF(表四!N40&lt;&gt;"",ROUND(表四!N40,4),"")</f>
        <v/>
      </c>
      <c r="K40" s="224" t="str">
        <f>IF(表四!Q40&lt;&gt;"",表四!Q40,IF(表四!P40&lt;&gt;"",表四!P40,""))</f>
        <v/>
      </c>
      <c r="L40" s="207" t="str">
        <f>IF(表三!BJ40&lt;&gt;"",IF(表三!BJ40&lt;&gt;0,表三!BJ40,""),"")</f>
        <v/>
      </c>
      <c r="M40" s="320"/>
      <c r="N40" s="331" t="str">
        <f>IF(H40&amp;I40&amp;E40="範疇2外購電力350099",IF(M40="預設",VLOOKUP(表一!$B$5,附表一!$G$186:$T$211,14,0),""),IF(M40="預設",VLOOKUP(H40&amp;I40&amp;L40&amp;E40,附表一!$F$5:$U$178,16,0),""))</f>
        <v/>
      </c>
      <c r="O40" s="331" t="str">
        <f>IF(H40&amp;I40="範疇2外購電力",IF(M40="預設",VLOOKUP(表一!$B$5,附表一!$G$186:$X$210,18,0),""),IF(M40="預設",VLOOKUP(H40&amp;I40&amp;L40&amp;E40,附表一!$F$5:$Y$175,20,0),""))</f>
        <v/>
      </c>
      <c r="P40" s="332"/>
      <c r="Q40" s="239"/>
      <c r="R40" s="331" t="str">
        <f>IF(N40&amp;P40&lt;&gt;"",IF(表四!$Q40&lt;&gt;"","公噸/"&amp;表四!$Q40,IF(表四!$P40&lt;&gt;"","公噸/"&amp;表四!$P40,"")),"")</f>
        <v/>
      </c>
      <c r="S40" s="320"/>
      <c r="T40" s="331" t="str">
        <f>IF(表四!O41="",IF($J40&lt;&gt;"",IF(P40&lt;&gt;"",ROUND(ROUND(P40,10)*ROUND($J40,4),4),IF(N40&lt;&gt;"",ROUND(ROUND($J40,4)*ROUND(N40,10),4),"")),""),IF($J40&lt;&gt;"",IF(P40&lt;&gt;"",ROUND(ROUND(P40,10)*ROUND($J40,4)*ROUND(表四!O41,6),4),IF(N40&lt;&gt;"",ROUND(ROUND($J40,4)*ROUND(N40,10)*ROUND(表四!O41,6),4),"")),""))</f>
        <v/>
      </c>
      <c r="U40" s="316" t="str">
        <f t="shared" si="15"/>
        <v/>
      </c>
      <c r="V40" s="333" t="str">
        <f t="shared" si="16"/>
        <v/>
      </c>
      <c r="W40" s="223" t="str">
        <f>IF(表三!BK40&lt;&gt;"",IF(表三!BK40&lt;&gt;0,表三!BK40,""),"")</f>
        <v/>
      </c>
      <c r="X40" s="320"/>
      <c r="Y40" s="318" t="str">
        <f>IF(H40&amp;I40="範疇2外購電力",IF(X40="預設",VLOOKUP(表一!$B$5,附表一!$G$186:$T$210,14,0),""),IF(X40="預設",VLOOKUP(H40&amp;I40&amp;W40&amp;E40,附表一!$F$5:$U$175,16,0),""))</f>
        <v/>
      </c>
      <c r="Z40" s="337" t="str">
        <f>IF(H40&amp;I40="範疇2外購電力",IF(X40="預設",VLOOKUP(表一!$B$5,附表一!$G$186:$X$210,18,0),""),IF(X40="預設",VLOOKUP(H40&amp;I40&amp;W40&amp;E40,附表一!$F$5:$Y$175,20,0),""))</f>
        <v/>
      </c>
      <c r="AA40" s="334"/>
      <c r="AB40" s="239"/>
      <c r="AC40" s="331" t="str">
        <f>IF(Y40&amp;AA40&lt;&gt;"",IF(表四!$Q40&lt;&gt;"","公噸/"&amp;表四!$Q40,IF(表四!$P40&lt;&gt;"","公噸/"&amp;表四!$P40,"")),"")</f>
        <v/>
      </c>
      <c r="AD40" s="320"/>
      <c r="AE40" s="331" t="str">
        <f>IF(表四!O40="",IF($J40&lt;&gt;"",IF(AA40&lt;&gt;"",ROUND(ROUND(AA40,10)*ROUND($J40,4),4),IF(Y40&lt;&gt;"",ROUND(ROUND($J40,4)*ROUND(Y40,10),4),"")),""),IF($J40&lt;&gt;"",IF(AA40&lt;&gt;"",ROUND(ROUND(AA40,10)*ROUND($J40,4)*ROUND(表四!O40,6),4),IF(Y40&lt;&gt;"",ROUND(ROUND($J40,4)*ROUND(Y40,10)*ROUND(表四!O40,6),4),"")),""))</f>
        <v/>
      </c>
      <c r="AF40" s="316" t="str">
        <f t="shared" si="17"/>
        <v/>
      </c>
      <c r="AG40" s="333" t="str">
        <f t="shared" si="18"/>
        <v/>
      </c>
      <c r="AH40" s="207" t="str">
        <f>IF(表三!BL40&lt;&gt;"",IF(表三!BL40&lt;&gt;0,表三!BL40,""),"")</f>
        <v/>
      </c>
      <c r="AI40" s="320"/>
      <c r="AJ40" s="321" t="str">
        <f>IF(H40&amp;I40="範疇2外購電力",IF(AI40="預設",VLOOKUP(表一!$B$5,附表一!$G$186:$T$210,14,0),""),IF(AI40="預設",VLOOKUP(H40&amp;I40&amp;AH40&amp;E40,附表一!$F$5:$U$175,16,0),""))</f>
        <v/>
      </c>
      <c r="AK40" s="337" t="str">
        <f>IF(H40&amp;I40="範疇2外購電力",IF(AI40="預設",VLOOKUP(表一!$B$5,附表一!$G$186:$X$210,18,0),""),IF(AI40="預設",VLOOKUP(H40&amp;I40&amp;AH40&amp;E40,附表一!$F$5:$Y$175,20,0),""))</f>
        <v/>
      </c>
      <c r="AL40" s="334"/>
      <c r="AM40" s="335"/>
      <c r="AN40" s="315" t="str">
        <f>IF(AJ40&amp;AL40&lt;&gt;"",IF(表四!$Q40&lt;&gt;"","公噸/"&amp;表四!$Q40,IF(表四!$P40&lt;&gt;"","公噸/"&amp;表四!$P40,"")),"")</f>
        <v/>
      </c>
      <c r="AO40" s="320"/>
      <c r="AP40" s="331" t="str">
        <f>IF(表四!O40="",IF($J40&lt;&gt;"",IF(AL40&lt;&gt;"",ROUND(ROUND(AL40,10)*ROUND($J40,4),4),IF(AJ40&lt;&gt;"",ROUND(ROUND($J40,4)*ROUND(AJ40,10),4),"")),""),IF($J40&lt;&gt;"",IF(AL40&lt;&gt;"",ROUND(ROUND(AL40,10)*ROUND($J40,4)*ROUND(表四!O40,6),4),IF(AJ40&lt;&gt;"",ROUND(ROUND($J40,4)*ROUND(AJ40,10)*ROUND(表四!O40,6),4),"")),""))</f>
        <v/>
      </c>
      <c r="AQ40" s="316" t="str">
        <f t="shared" si="19"/>
        <v/>
      </c>
      <c r="AR40" s="333" t="str">
        <f t="shared" si="20"/>
        <v/>
      </c>
      <c r="AS40" s="336" t="str">
        <f>IF(表三!J40="是",IF(L40="CO2",SUM(AG40,AR40),SUM(V40,AG40,AR40)),IF(SUM(V40,AG40,AR40)&lt;&gt;0,SUM(V40,AG40,AR40),""))</f>
        <v/>
      </c>
      <c r="AT40" s="337" t="str">
        <f>IF(表三!J40="是",IF(L40="CO2",V40,""),"")</f>
        <v/>
      </c>
      <c r="AU40" s="333" t="str">
        <f>IF(AS40&lt;&gt;"",AS40/表八!$J$8,"")</f>
        <v/>
      </c>
      <c r="AV40" s="325" t="e">
        <f>VLOOKUP(E40,附表二!$A:$G,3,FALSE)</f>
        <v>#N/A</v>
      </c>
      <c r="AW40" s="338" t="str">
        <f t="shared" si="6"/>
        <v/>
      </c>
      <c r="AX40" s="338" t="str">
        <f t="shared" si="21"/>
        <v/>
      </c>
      <c r="AY40" s="338" t="str">
        <f t="shared" si="22"/>
        <v/>
      </c>
      <c r="AZ40" s="338" t="str">
        <f t="shared" si="23"/>
        <v/>
      </c>
      <c r="BA40" s="338" t="str">
        <f t="shared" si="24"/>
        <v/>
      </c>
      <c r="BB40" s="338" t="str">
        <f t="shared" si="25"/>
        <v/>
      </c>
      <c r="BC40" s="338" t="str">
        <f t="shared" si="26"/>
        <v/>
      </c>
      <c r="BD40" s="338" t="str">
        <f t="shared" si="27"/>
        <v/>
      </c>
      <c r="BE40" s="327" t="str">
        <f t="shared" si="28"/>
        <v/>
      </c>
    </row>
    <row r="41" spans="1:57" s="5" customFormat="1" ht="17.25" thickTop="1" thickBot="1">
      <c r="A41" s="223" t="str">
        <f>IF(表三!A41&lt;&gt;"",表三!A41,"")</f>
        <v/>
      </c>
      <c r="B41" s="224" t="str">
        <f>IF(表三!C41&lt;&gt;"",表三!C41,"")</f>
        <v/>
      </c>
      <c r="C41" s="225" t="str">
        <f>IF(表三!D41&lt;&gt;"",表三!D41,"")</f>
        <v/>
      </c>
      <c r="D41" s="328" t="str">
        <f>IF(表三!F41&lt;&gt;"",表三!F41,"")</f>
        <v/>
      </c>
      <c r="E41" s="223" t="str">
        <f>IF(表三!H41&lt;&gt;"",表三!H41,"")</f>
        <v/>
      </c>
      <c r="F41" s="211" t="str">
        <f>IF(表三!I41&lt;&gt;"",表三!I41,"")</f>
        <v/>
      </c>
      <c r="G41" s="224" t="str">
        <f>IF(表三!J41&lt;&gt;"",表三!J41,"")</f>
        <v/>
      </c>
      <c r="H41" s="225" t="str">
        <f>IF(表三!K41&lt;&gt;"",表三!K41,"")</f>
        <v/>
      </c>
      <c r="I41" s="328" t="str">
        <f>IF(表三!P41&lt;&gt;"",表三!P41,"")</f>
        <v/>
      </c>
      <c r="J41" s="329" t="str">
        <f>IF(表四!N41&lt;&gt;"",ROUND(表四!N41,4),"")</f>
        <v/>
      </c>
      <c r="K41" s="224" t="str">
        <f>IF(表四!Q41&lt;&gt;"",表四!Q41,IF(表四!P41&lt;&gt;"",表四!P41,""))</f>
        <v/>
      </c>
      <c r="L41" s="207" t="str">
        <f>IF(表三!BJ41&lt;&gt;"",IF(表三!BJ41&lt;&gt;0,表三!BJ41,""),"")</f>
        <v/>
      </c>
      <c r="M41" s="320"/>
      <c r="N41" s="331" t="str">
        <f>IF(H41&amp;I41&amp;E41="範疇2外購電力350099",IF(M41="預設",VLOOKUP(表一!$B$5,附表一!$G$186:$T$211,14,0),""),IF(M41="預設",VLOOKUP(H41&amp;I41&amp;L41&amp;E41,附表一!$F$5:$U$178,16,0),""))</f>
        <v/>
      </c>
      <c r="O41" s="331" t="str">
        <f>IF(H41&amp;I41="範疇2外購電力",IF(M41="預設",VLOOKUP(表一!$B$5,附表一!$G$186:$X$210,18,0),""),IF(M41="預設",VLOOKUP(H41&amp;I41&amp;L41&amp;E41,附表一!$F$5:$Y$175,20,0),""))</f>
        <v/>
      </c>
      <c r="P41" s="332"/>
      <c r="Q41" s="239"/>
      <c r="R41" s="331" t="str">
        <f>IF(N41&amp;P41&lt;&gt;"",IF(表四!$Q41&lt;&gt;"","公噸/"&amp;表四!$Q41,IF(表四!$P41&lt;&gt;"","公噸/"&amp;表四!$P41,"")),"")</f>
        <v/>
      </c>
      <c r="S41" s="320"/>
      <c r="T41" s="331" t="str">
        <f>IF(表四!O42="",IF($J41&lt;&gt;"",IF(P41&lt;&gt;"",ROUND(ROUND(P41,10)*ROUND($J41,4),4),IF(N41&lt;&gt;"",ROUND(ROUND($J41,4)*ROUND(N41,10),4),"")),""),IF($J41&lt;&gt;"",IF(P41&lt;&gt;"",ROUND(ROUND(P41,10)*ROUND($J41,4)*ROUND(表四!O42,6),4),IF(N41&lt;&gt;"",ROUND(ROUND($J41,4)*ROUND(N41,10)*ROUND(表四!O42,6),4),"")),""))</f>
        <v/>
      </c>
      <c r="U41" s="316" t="str">
        <f t="shared" si="15"/>
        <v/>
      </c>
      <c r="V41" s="333" t="str">
        <f t="shared" si="16"/>
        <v/>
      </c>
      <c r="W41" s="223" t="str">
        <f>IF(表三!BK41&lt;&gt;"",IF(表三!BK41&lt;&gt;0,表三!BK41,""),"")</f>
        <v/>
      </c>
      <c r="X41" s="320"/>
      <c r="Y41" s="318" t="str">
        <f>IF(H41&amp;I41="範疇2外購電力",IF(X41="預設",VLOOKUP(表一!$B$5,附表一!$G$186:$T$210,14,0),""),IF(X41="預設",VLOOKUP(H41&amp;I41&amp;W41&amp;E41,附表一!$F$5:$U$175,16,0),""))</f>
        <v/>
      </c>
      <c r="Z41" s="337" t="str">
        <f>IF(H41&amp;I41="範疇2外購電力",IF(X41="預設",VLOOKUP(表一!$B$5,附表一!$G$186:$X$210,18,0),""),IF(X41="預設",VLOOKUP(H41&amp;I41&amp;W41&amp;E41,附表一!$F$5:$Y$175,20,0),""))</f>
        <v/>
      </c>
      <c r="AA41" s="334"/>
      <c r="AB41" s="239"/>
      <c r="AC41" s="331" t="str">
        <f>IF(Y41&amp;AA41&lt;&gt;"",IF(表四!$Q41&lt;&gt;"","公噸/"&amp;表四!$Q41,IF(表四!$P41&lt;&gt;"","公噸/"&amp;表四!$P41,"")),"")</f>
        <v/>
      </c>
      <c r="AD41" s="320"/>
      <c r="AE41" s="331" t="str">
        <f>IF(表四!O41="",IF($J41&lt;&gt;"",IF(AA41&lt;&gt;"",ROUND(ROUND(AA41,10)*ROUND($J41,4),4),IF(Y41&lt;&gt;"",ROUND(ROUND($J41,4)*ROUND(Y41,10),4),"")),""),IF($J41&lt;&gt;"",IF(AA41&lt;&gt;"",ROUND(ROUND(AA41,10)*ROUND($J41,4)*ROUND(表四!O41,6),4),IF(Y41&lt;&gt;"",ROUND(ROUND($J41,4)*ROUND(Y41,10)*ROUND(表四!O41,6),4),"")),""))</f>
        <v/>
      </c>
      <c r="AF41" s="316" t="str">
        <f t="shared" si="17"/>
        <v/>
      </c>
      <c r="AG41" s="333" t="str">
        <f t="shared" si="18"/>
        <v/>
      </c>
      <c r="AH41" s="207" t="str">
        <f>IF(表三!BL41&lt;&gt;"",IF(表三!BL41&lt;&gt;0,表三!BL41,""),"")</f>
        <v/>
      </c>
      <c r="AI41" s="320"/>
      <c r="AJ41" s="321" t="str">
        <f>IF(H41&amp;I41="範疇2外購電力",IF(AI41="預設",VLOOKUP(表一!$B$5,附表一!$G$186:$T$210,14,0),""),IF(AI41="預設",VLOOKUP(H41&amp;I41&amp;AH41&amp;E41,附表一!$F$5:$U$175,16,0),""))</f>
        <v/>
      </c>
      <c r="AK41" s="337" t="str">
        <f>IF(H41&amp;I41="範疇2外購電力",IF(AI41="預設",VLOOKUP(表一!$B$5,附表一!$G$186:$X$210,18,0),""),IF(AI41="預設",VLOOKUP(H41&amp;I41&amp;AH41&amp;E41,附表一!$F$5:$Y$175,20,0),""))</f>
        <v/>
      </c>
      <c r="AL41" s="334"/>
      <c r="AM41" s="335"/>
      <c r="AN41" s="315" t="str">
        <f>IF(AJ41&amp;AL41&lt;&gt;"",IF(表四!$Q41&lt;&gt;"","公噸/"&amp;表四!$Q41,IF(表四!$P41&lt;&gt;"","公噸/"&amp;表四!$P41,"")),"")</f>
        <v/>
      </c>
      <c r="AO41" s="320"/>
      <c r="AP41" s="331" t="str">
        <f>IF(表四!O41="",IF($J41&lt;&gt;"",IF(AL41&lt;&gt;"",ROUND(ROUND(AL41,10)*ROUND($J41,4),4),IF(AJ41&lt;&gt;"",ROUND(ROUND($J41,4)*ROUND(AJ41,10),4),"")),""),IF($J41&lt;&gt;"",IF(AL41&lt;&gt;"",ROUND(ROUND(AL41,10)*ROUND($J41,4)*ROUND(表四!O41,6),4),IF(AJ41&lt;&gt;"",ROUND(ROUND($J41,4)*ROUND(AJ41,10)*ROUND(表四!O41,6),4),"")),""))</f>
        <v/>
      </c>
      <c r="AQ41" s="316" t="str">
        <f t="shared" si="19"/>
        <v/>
      </c>
      <c r="AR41" s="333" t="str">
        <f t="shared" si="20"/>
        <v/>
      </c>
      <c r="AS41" s="336" t="str">
        <f>IF(表三!J41="是",IF(L41="CO2",SUM(AG41,AR41),SUM(V41,AG41,AR41)),IF(SUM(V41,AG41,AR41)&lt;&gt;0,SUM(V41,AG41,AR41),""))</f>
        <v/>
      </c>
      <c r="AT41" s="337" t="str">
        <f>IF(表三!J41="是",IF(L41="CO2",V41,""),"")</f>
        <v/>
      </c>
      <c r="AU41" s="333" t="str">
        <f>IF(AS41&lt;&gt;"",AS41/表八!$J$8,"")</f>
        <v/>
      </c>
      <c r="AV41" s="325" t="e">
        <f>VLOOKUP(E41,附表二!$A:$G,3,FALSE)</f>
        <v>#N/A</v>
      </c>
      <c r="AW41" s="338" t="str">
        <f t="shared" si="6"/>
        <v/>
      </c>
      <c r="AX41" s="338" t="str">
        <f t="shared" si="21"/>
        <v/>
      </c>
      <c r="AY41" s="338" t="str">
        <f t="shared" si="22"/>
        <v/>
      </c>
      <c r="AZ41" s="338" t="str">
        <f t="shared" si="23"/>
        <v/>
      </c>
      <c r="BA41" s="338" t="str">
        <f t="shared" si="24"/>
        <v/>
      </c>
      <c r="BB41" s="338" t="str">
        <f t="shared" si="25"/>
        <v/>
      </c>
      <c r="BC41" s="338" t="str">
        <f t="shared" si="26"/>
        <v/>
      </c>
      <c r="BD41" s="338" t="str">
        <f t="shared" si="27"/>
        <v/>
      </c>
      <c r="BE41" s="327" t="str">
        <f t="shared" si="28"/>
        <v/>
      </c>
    </row>
    <row r="42" spans="1:57" s="5" customFormat="1" ht="17.25" thickTop="1" thickBot="1">
      <c r="A42" s="223" t="str">
        <f>IF(表三!A42&lt;&gt;"",表三!A42,"")</f>
        <v/>
      </c>
      <c r="B42" s="224" t="str">
        <f>IF(表三!C42&lt;&gt;"",表三!C42,"")</f>
        <v/>
      </c>
      <c r="C42" s="225" t="str">
        <f>IF(表三!D42&lt;&gt;"",表三!D42,"")</f>
        <v/>
      </c>
      <c r="D42" s="328" t="str">
        <f>IF(表三!F42&lt;&gt;"",表三!F42,"")</f>
        <v/>
      </c>
      <c r="E42" s="223" t="str">
        <f>IF(表三!H42&lt;&gt;"",表三!H42,"")</f>
        <v/>
      </c>
      <c r="F42" s="211" t="str">
        <f>IF(表三!I42&lt;&gt;"",表三!I42,"")</f>
        <v/>
      </c>
      <c r="G42" s="224" t="str">
        <f>IF(表三!J42&lt;&gt;"",表三!J42,"")</f>
        <v/>
      </c>
      <c r="H42" s="225" t="str">
        <f>IF(表三!K42&lt;&gt;"",表三!K42,"")</f>
        <v/>
      </c>
      <c r="I42" s="328" t="str">
        <f>IF(表三!P42&lt;&gt;"",表三!P42,"")</f>
        <v/>
      </c>
      <c r="J42" s="329" t="str">
        <f>IF(表四!N42&lt;&gt;"",ROUND(表四!N42,4),"")</f>
        <v/>
      </c>
      <c r="K42" s="224" t="str">
        <f>IF(表四!Q42&lt;&gt;"",表四!Q42,IF(表四!P42&lt;&gt;"",表四!P42,""))</f>
        <v/>
      </c>
      <c r="L42" s="207" t="str">
        <f>IF(表三!BJ42&lt;&gt;"",IF(表三!BJ42&lt;&gt;0,表三!BJ42,""),"")</f>
        <v/>
      </c>
      <c r="M42" s="320"/>
      <c r="N42" s="331" t="str">
        <f>IF(H42&amp;I42&amp;E42="範疇2外購電力350099",IF(M42="預設",VLOOKUP(表一!$B$5,附表一!$G$186:$T$211,14,0),""),IF(M42="預設",VLOOKUP(H42&amp;I42&amp;L42&amp;E42,附表一!$F$5:$U$178,16,0),""))</f>
        <v/>
      </c>
      <c r="O42" s="331" t="str">
        <f>IF(H42&amp;I42="範疇2外購電力",IF(M42="預設",VLOOKUP(表一!$B$5,附表一!$G$186:$X$210,18,0),""),IF(M42="預設",VLOOKUP(H42&amp;I42&amp;L42&amp;E42,附表一!$F$5:$Y$175,20,0),""))</f>
        <v/>
      </c>
      <c r="P42" s="332"/>
      <c r="Q42" s="239"/>
      <c r="R42" s="331" t="str">
        <f>IF(N42&amp;P42&lt;&gt;"",IF(表四!$Q42&lt;&gt;"","公噸/"&amp;表四!$Q42,IF(表四!$P42&lt;&gt;"","公噸/"&amp;表四!$P42,"")),"")</f>
        <v/>
      </c>
      <c r="S42" s="320"/>
      <c r="T42" s="331" t="str">
        <f>IF(表四!O43="",IF($J42&lt;&gt;"",IF(P42&lt;&gt;"",ROUND(ROUND(P42,10)*ROUND($J42,4),4),IF(N42&lt;&gt;"",ROUND(ROUND($J42,4)*ROUND(N42,10),4),"")),""),IF($J42&lt;&gt;"",IF(P42&lt;&gt;"",ROUND(ROUND(P42,10)*ROUND($J42,4)*ROUND(表四!O43,6),4),IF(N42&lt;&gt;"",ROUND(ROUND($J42,4)*ROUND(N42,10)*ROUND(表四!O43,6),4),"")),""))</f>
        <v/>
      </c>
      <c r="U42" s="316" t="str">
        <f t="shared" si="15"/>
        <v/>
      </c>
      <c r="V42" s="333" t="str">
        <f t="shared" si="16"/>
        <v/>
      </c>
      <c r="W42" s="223" t="str">
        <f>IF(表三!BK42&lt;&gt;"",IF(表三!BK42&lt;&gt;0,表三!BK42,""),"")</f>
        <v/>
      </c>
      <c r="X42" s="320"/>
      <c r="Y42" s="318" t="str">
        <f>IF(H42&amp;I42="範疇2外購電力",IF(X42="預設",VLOOKUP(表一!$B$5,附表一!$G$186:$T$210,14,0),""),IF(X42="預設",VLOOKUP(H42&amp;I42&amp;W42&amp;E42,附表一!$F$5:$U$175,16,0),""))</f>
        <v/>
      </c>
      <c r="Z42" s="337" t="str">
        <f>IF(H42&amp;I42="範疇2外購電力",IF(X42="預設",VLOOKUP(表一!$B$5,附表一!$G$186:$X$210,18,0),""),IF(X42="預設",VLOOKUP(H42&amp;I42&amp;W42&amp;E42,附表一!$F$5:$Y$175,20,0),""))</f>
        <v/>
      </c>
      <c r="AA42" s="334"/>
      <c r="AB42" s="239"/>
      <c r="AC42" s="331" t="str">
        <f>IF(Y42&amp;AA42&lt;&gt;"",IF(表四!$Q42&lt;&gt;"","公噸/"&amp;表四!$Q42,IF(表四!$P42&lt;&gt;"","公噸/"&amp;表四!$P42,"")),"")</f>
        <v/>
      </c>
      <c r="AD42" s="320"/>
      <c r="AE42" s="331" t="str">
        <f>IF(表四!O42="",IF($J42&lt;&gt;"",IF(AA42&lt;&gt;"",ROUND(ROUND(AA42,10)*ROUND($J42,4),4),IF(Y42&lt;&gt;"",ROUND(ROUND($J42,4)*ROUND(Y42,10),4),"")),""),IF($J42&lt;&gt;"",IF(AA42&lt;&gt;"",ROUND(ROUND(AA42,10)*ROUND($J42,4)*ROUND(表四!O42,6),4),IF(Y42&lt;&gt;"",ROUND(ROUND($J42,4)*ROUND(Y42,10)*ROUND(表四!O42,6),4),"")),""))</f>
        <v/>
      </c>
      <c r="AF42" s="316" t="str">
        <f t="shared" si="17"/>
        <v/>
      </c>
      <c r="AG42" s="333" t="str">
        <f t="shared" si="18"/>
        <v/>
      </c>
      <c r="AH42" s="207" t="str">
        <f>IF(表三!BL42&lt;&gt;"",IF(表三!BL42&lt;&gt;0,表三!BL42,""),"")</f>
        <v/>
      </c>
      <c r="AI42" s="320"/>
      <c r="AJ42" s="321" t="str">
        <f>IF(H42&amp;I42="範疇2外購電力",IF(AI42="預設",VLOOKUP(表一!$B$5,附表一!$G$186:$T$210,14,0),""),IF(AI42="預設",VLOOKUP(H42&amp;I42&amp;AH42&amp;E42,附表一!$F$5:$U$175,16,0),""))</f>
        <v/>
      </c>
      <c r="AK42" s="337" t="str">
        <f>IF(H42&amp;I42="範疇2外購電力",IF(AI42="預設",VLOOKUP(表一!$B$5,附表一!$G$186:$X$210,18,0),""),IF(AI42="預設",VLOOKUP(H42&amp;I42&amp;AH42&amp;E42,附表一!$F$5:$Y$175,20,0),""))</f>
        <v/>
      </c>
      <c r="AL42" s="334"/>
      <c r="AM42" s="335"/>
      <c r="AN42" s="315" t="str">
        <f>IF(AJ42&amp;AL42&lt;&gt;"",IF(表四!$Q42&lt;&gt;"","公噸/"&amp;表四!$Q42,IF(表四!$P42&lt;&gt;"","公噸/"&amp;表四!$P42,"")),"")</f>
        <v/>
      </c>
      <c r="AO42" s="320"/>
      <c r="AP42" s="331" t="str">
        <f>IF(表四!O42="",IF($J42&lt;&gt;"",IF(AL42&lt;&gt;"",ROUND(ROUND(AL42,10)*ROUND($J42,4),4),IF(AJ42&lt;&gt;"",ROUND(ROUND($J42,4)*ROUND(AJ42,10),4),"")),""),IF($J42&lt;&gt;"",IF(AL42&lt;&gt;"",ROUND(ROUND(AL42,10)*ROUND($J42,4)*ROUND(表四!O42,6),4),IF(AJ42&lt;&gt;"",ROUND(ROUND($J42,4)*ROUND(AJ42,10)*ROUND(表四!O42,6),4),"")),""))</f>
        <v/>
      </c>
      <c r="AQ42" s="316" t="str">
        <f t="shared" si="19"/>
        <v/>
      </c>
      <c r="AR42" s="333" t="str">
        <f t="shared" si="20"/>
        <v/>
      </c>
      <c r="AS42" s="336" t="str">
        <f>IF(表三!J42="是",IF(L42="CO2",SUM(AG42,AR42),SUM(V42,AG42,AR42)),IF(SUM(V42,AG42,AR42)&lt;&gt;0,SUM(V42,AG42,AR42),""))</f>
        <v/>
      </c>
      <c r="AT42" s="337" t="str">
        <f>IF(表三!J42="是",IF(L42="CO2",V42,""),"")</f>
        <v/>
      </c>
      <c r="AU42" s="333" t="str">
        <f>IF(AS42&lt;&gt;"",AS42/表八!$J$8,"")</f>
        <v/>
      </c>
      <c r="AV42" s="325" t="e">
        <f>VLOOKUP(E42,附表二!$A:$G,3,FALSE)</f>
        <v>#N/A</v>
      </c>
      <c r="AW42" s="338" t="str">
        <f t="shared" si="6"/>
        <v/>
      </c>
      <c r="AX42" s="338" t="str">
        <f t="shared" si="21"/>
        <v/>
      </c>
      <c r="AY42" s="338" t="str">
        <f t="shared" si="22"/>
        <v/>
      </c>
      <c r="AZ42" s="338" t="str">
        <f t="shared" si="23"/>
        <v/>
      </c>
      <c r="BA42" s="338" t="str">
        <f t="shared" si="24"/>
        <v/>
      </c>
      <c r="BB42" s="338" t="str">
        <f t="shared" si="25"/>
        <v/>
      </c>
      <c r="BC42" s="338" t="str">
        <f t="shared" si="26"/>
        <v/>
      </c>
      <c r="BD42" s="338" t="str">
        <f t="shared" si="27"/>
        <v/>
      </c>
      <c r="BE42" s="327" t="str">
        <f t="shared" si="28"/>
        <v/>
      </c>
    </row>
    <row r="43" spans="1:57" s="5" customFormat="1" ht="17.25" thickTop="1" thickBot="1">
      <c r="A43" s="223" t="str">
        <f>IF(表三!A43&lt;&gt;"",表三!A43,"")</f>
        <v/>
      </c>
      <c r="B43" s="224" t="str">
        <f>IF(表三!C43&lt;&gt;"",表三!C43,"")</f>
        <v/>
      </c>
      <c r="C43" s="225" t="str">
        <f>IF(表三!D43&lt;&gt;"",表三!D43,"")</f>
        <v/>
      </c>
      <c r="D43" s="328" t="str">
        <f>IF(表三!F43&lt;&gt;"",表三!F43,"")</f>
        <v/>
      </c>
      <c r="E43" s="223" t="str">
        <f>IF(表三!H43&lt;&gt;"",表三!H43,"")</f>
        <v/>
      </c>
      <c r="F43" s="211" t="str">
        <f>IF(表三!I43&lt;&gt;"",表三!I43,"")</f>
        <v/>
      </c>
      <c r="G43" s="224" t="str">
        <f>IF(表三!J43&lt;&gt;"",表三!J43,"")</f>
        <v/>
      </c>
      <c r="H43" s="225" t="str">
        <f>IF(表三!K43&lt;&gt;"",表三!K43,"")</f>
        <v/>
      </c>
      <c r="I43" s="328" t="str">
        <f>IF(表三!P43&lt;&gt;"",表三!P43,"")</f>
        <v/>
      </c>
      <c r="J43" s="329" t="str">
        <f>IF(表四!N43&lt;&gt;"",ROUND(表四!N43,4),"")</f>
        <v/>
      </c>
      <c r="K43" s="224" t="str">
        <f>IF(表四!Q43&lt;&gt;"",表四!Q43,IF(表四!P43&lt;&gt;"",表四!P43,""))</f>
        <v/>
      </c>
      <c r="L43" s="207" t="str">
        <f>IF(表三!BJ43&lt;&gt;"",IF(表三!BJ43&lt;&gt;0,表三!BJ43,""),"")</f>
        <v/>
      </c>
      <c r="M43" s="320"/>
      <c r="N43" s="331" t="str">
        <f>IF(H43&amp;I43&amp;E43="範疇2外購電力350099",IF(M43="預設",VLOOKUP(表一!$B$5,附表一!$G$186:$T$211,14,0),""),IF(M43="預設",VLOOKUP(H43&amp;I43&amp;L43&amp;E43,附表一!$F$5:$U$178,16,0),""))</f>
        <v/>
      </c>
      <c r="O43" s="331" t="str">
        <f>IF(H43&amp;I43="範疇2外購電力",IF(M43="預設",VLOOKUP(表一!$B$5,附表一!$G$186:$X$210,18,0),""),IF(M43="預設",VLOOKUP(H43&amp;I43&amp;L43&amp;E43,附表一!$F$5:$Y$175,20,0),""))</f>
        <v/>
      </c>
      <c r="P43" s="332"/>
      <c r="Q43" s="239"/>
      <c r="R43" s="331" t="str">
        <f>IF(N43&amp;P43&lt;&gt;"",IF(表四!$Q43&lt;&gt;"","公噸/"&amp;表四!$Q43,IF(表四!$P43&lt;&gt;"","公噸/"&amp;表四!$P43,"")),"")</f>
        <v/>
      </c>
      <c r="S43" s="320"/>
      <c r="T43" s="331" t="str">
        <f>IF(表四!O44="",IF($J43&lt;&gt;"",IF(P43&lt;&gt;"",ROUND(ROUND(P43,10)*ROUND($J43,4),4),IF(N43&lt;&gt;"",ROUND(ROUND($J43,4)*ROUND(N43,10),4),"")),""),IF($J43&lt;&gt;"",IF(P43&lt;&gt;"",ROUND(ROUND(P43,10)*ROUND($J43,4)*ROUND(表四!O44,6),4),IF(N43&lt;&gt;"",ROUND(ROUND($J43,4)*ROUND(N43,10)*ROUND(表四!O44,6),4),"")),""))</f>
        <v/>
      </c>
      <c r="U43" s="316" t="str">
        <f t="shared" si="15"/>
        <v/>
      </c>
      <c r="V43" s="333" t="str">
        <f t="shared" si="16"/>
        <v/>
      </c>
      <c r="W43" s="223" t="str">
        <f>IF(表三!BK43&lt;&gt;"",IF(表三!BK43&lt;&gt;0,表三!BK43,""),"")</f>
        <v/>
      </c>
      <c r="X43" s="320"/>
      <c r="Y43" s="318" t="str">
        <f>IF(H43&amp;I43="範疇2外購電力",IF(X43="預設",VLOOKUP(表一!$B$5,附表一!$G$186:$T$210,14,0),""),IF(X43="預設",VLOOKUP(H43&amp;I43&amp;W43&amp;E43,附表一!$F$5:$U$175,16,0),""))</f>
        <v/>
      </c>
      <c r="Z43" s="337" t="str">
        <f>IF(H43&amp;I43="範疇2外購電力",IF(X43="預設",VLOOKUP(表一!$B$5,附表一!$G$186:$X$210,18,0),""),IF(X43="預設",VLOOKUP(H43&amp;I43&amp;W43&amp;E43,附表一!$F$5:$Y$175,20,0),""))</f>
        <v/>
      </c>
      <c r="AA43" s="334"/>
      <c r="AB43" s="239"/>
      <c r="AC43" s="331" t="str">
        <f>IF(Y43&amp;AA43&lt;&gt;"",IF(表四!$Q43&lt;&gt;"","公噸/"&amp;表四!$Q43,IF(表四!$P43&lt;&gt;"","公噸/"&amp;表四!$P43,"")),"")</f>
        <v/>
      </c>
      <c r="AD43" s="320"/>
      <c r="AE43" s="331" t="str">
        <f>IF(表四!O43="",IF($J43&lt;&gt;"",IF(AA43&lt;&gt;"",ROUND(ROUND(AA43,10)*ROUND($J43,4),4),IF(Y43&lt;&gt;"",ROUND(ROUND($J43,4)*ROUND(Y43,10),4),"")),""),IF($J43&lt;&gt;"",IF(AA43&lt;&gt;"",ROUND(ROUND(AA43,10)*ROUND($J43,4)*ROUND(表四!O43,6),4),IF(Y43&lt;&gt;"",ROUND(ROUND($J43,4)*ROUND(Y43,10)*ROUND(表四!O43,6),4),"")),""))</f>
        <v/>
      </c>
      <c r="AF43" s="316" t="str">
        <f t="shared" si="17"/>
        <v/>
      </c>
      <c r="AG43" s="333" t="str">
        <f t="shared" si="18"/>
        <v/>
      </c>
      <c r="AH43" s="207" t="str">
        <f>IF(表三!BL43&lt;&gt;"",IF(表三!BL43&lt;&gt;0,表三!BL43,""),"")</f>
        <v/>
      </c>
      <c r="AI43" s="320"/>
      <c r="AJ43" s="321" t="str">
        <f>IF(H43&amp;I43="範疇2外購電力",IF(AI43="預設",VLOOKUP(表一!$B$5,附表一!$G$186:$T$210,14,0),""),IF(AI43="預設",VLOOKUP(H43&amp;I43&amp;AH43&amp;E43,附表一!$F$5:$U$175,16,0),""))</f>
        <v/>
      </c>
      <c r="AK43" s="337" t="str">
        <f>IF(H43&amp;I43="範疇2外購電力",IF(AI43="預設",VLOOKUP(表一!$B$5,附表一!$G$186:$X$210,18,0),""),IF(AI43="預設",VLOOKUP(H43&amp;I43&amp;AH43&amp;E43,附表一!$F$5:$Y$175,20,0),""))</f>
        <v/>
      </c>
      <c r="AL43" s="334"/>
      <c r="AM43" s="335"/>
      <c r="AN43" s="315" t="str">
        <f>IF(AJ43&amp;AL43&lt;&gt;"",IF(表四!$Q43&lt;&gt;"","公噸/"&amp;表四!$Q43,IF(表四!$P43&lt;&gt;"","公噸/"&amp;表四!$P43,"")),"")</f>
        <v/>
      </c>
      <c r="AO43" s="320"/>
      <c r="AP43" s="331" t="str">
        <f>IF(表四!O43="",IF($J43&lt;&gt;"",IF(AL43&lt;&gt;"",ROUND(ROUND(AL43,10)*ROUND($J43,4),4),IF(AJ43&lt;&gt;"",ROUND(ROUND($J43,4)*ROUND(AJ43,10),4),"")),""),IF($J43&lt;&gt;"",IF(AL43&lt;&gt;"",ROUND(ROUND(AL43,10)*ROUND($J43,4)*ROUND(表四!O43,6),4),IF(AJ43&lt;&gt;"",ROUND(ROUND($J43,4)*ROUND(AJ43,10)*ROUND(表四!O43,6),4),"")),""))</f>
        <v/>
      </c>
      <c r="AQ43" s="316" t="str">
        <f t="shared" si="19"/>
        <v/>
      </c>
      <c r="AR43" s="333" t="str">
        <f t="shared" si="20"/>
        <v/>
      </c>
      <c r="AS43" s="336" t="str">
        <f>IF(表三!J43="是",IF(L43="CO2",SUM(AG43,AR43),SUM(V43,AG43,AR43)),IF(SUM(V43,AG43,AR43)&lt;&gt;0,SUM(V43,AG43,AR43),""))</f>
        <v/>
      </c>
      <c r="AT43" s="337" t="str">
        <f>IF(表三!J43="是",IF(L43="CO2",V43,""),"")</f>
        <v/>
      </c>
      <c r="AU43" s="333" t="str">
        <f>IF(AS43&lt;&gt;"",AS43/表八!$J$8,"")</f>
        <v/>
      </c>
      <c r="AV43" s="325" t="e">
        <f>VLOOKUP(E43,附表二!$A:$G,3,FALSE)</f>
        <v>#N/A</v>
      </c>
      <c r="AW43" s="338" t="str">
        <f t="shared" si="6"/>
        <v/>
      </c>
      <c r="AX43" s="338" t="str">
        <f t="shared" si="21"/>
        <v/>
      </c>
      <c r="AY43" s="338" t="str">
        <f t="shared" si="22"/>
        <v/>
      </c>
      <c r="AZ43" s="338" t="str">
        <f t="shared" si="23"/>
        <v/>
      </c>
      <c r="BA43" s="338" t="str">
        <f t="shared" si="24"/>
        <v/>
      </c>
      <c r="BB43" s="338" t="str">
        <f t="shared" si="25"/>
        <v/>
      </c>
      <c r="BC43" s="338" t="str">
        <f t="shared" si="26"/>
        <v/>
      </c>
      <c r="BD43" s="338" t="str">
        <f t="shared" si="27"/>
        <v/>
      </c>
      <c r="BE43" s="327" t="str">
        <f t="shared" si="28"/>
        <v/>
      </c>
    </row>
    <row r="44" spans="1:57" s="5" customFormat="1" ht="17.25" thickTop="1" thickBot="1">
      <c r="A44" s="223" t="str">
        <f>IF(表三!A44&lt;&gt;"",表三!A44,"")</f>
        <v/>
      </c>
      <c r="B44" s="224" t="str">
        <f>IF(表三!C44&lt;&gt;"",表三!C44,"")</f>
        <v/>
      </c>
      <c r="C44" s="225" t="str">
        <f>IF(表三!D44&lt;&gt;"",表三!D44,"")</f>
        <v/>
      </c>
      <c r="D44" s="328" t="str">
        <f>IF(表三!F44&lt;&gt;"",表三!F44,"")</f>
        <v/>
      </c>
      <c r="E44" s="223" t="str">
        <f>IF(表三!H44&lt;&gt;"",表三!H44,"")</f>
        <v/>
      </c>
      <c r="F44" s="211" t="str">
        <f>IF(表三!I44&lt;&gt;"",表三!I44,"")</f>
        <v/>
      </c>
      <c r="G44" s="224" t="str">
        <f>IF(表三!J44&lt;&gt;"",表三!J44,"")</f>
        <v/>
      </c>
      <c r="H44" s="225" t="str">
        <f>IF(表三!K44&lt;&gt;"",表三!K44,"")</f>
        <v/>
      </c>
      <c r="I44" s="328" t="str">
        <f>IF(表三!P44&lt;&gt;"",表三!P44,"")</f>
        <v/>
      </c>
      <c r="J44" s="329" t="str">
        <f>IF(表四!N44&lt;&gt;"",ROUND(表四!N44,4),"")</f>
        <v/>
      </c>
      <c r="K44" s="224" t="str">
        <f>IF(表四!Q44&lt;&gt;"",表四!Q44,IF(表四!P44&lt;&gt;"",表四!P44,""))</f>
        <v/>
      </c>
      <c r="L44" s="207" t="str">
        <f>IF(表三!BJ44&lt;&gt;"",IF(表三!BJ44&lt;&gt;0,表三!BJ44,""),"")</f>
        <v/>
      </c>
      <c r="M44" s="320"/>
      <c r="N44" s="331" t="str">
        <f>IF(H44&amp;I44&amp;E44="範疇2外購電力350099",IF(M44="預設",VLOOKUP(表一!$B$5,附表一!$G$186:$T$211,14,0),""),IF(M44="預設",VLOOKUP(H44&amp;I44&amp;L44&amp;E44,附表一!$F$5:$U$178,16,0),""))</f>
        <v/>
      </c>
      <c r="O44" s="331" t="str">
        <f>IF(H44&amp;I44="範疇2外購電力",IF(M44="預設",VLOOKUP(表一!$B$5,附表一!$G$186:$X$210,18,0),""),IF(M44="預設",VLOOKUP(H44&amp;I44&amp;L44&amp;E44,附表一!$F$5:$Y$175,20,0),""))</f>
        <v/>
      </c>
      <c r="P44" s="332"/>
      <c r="Q44" s="239"/>
      <c r="R44" s="331" t="str">
        <f>IF(N44&amp;P44&lt;&gt;"",IF(表四!$Q44&lt;&gt;"","公噸/"&amp;表四!$Q44,IF(表四!$P44&lt;&gt;"","公噸/"&amp;表四!$P44,"")),"")</f>
        <v/>
      </c>
      <c r="S44" s="320"/>
      <c r="T44" s="331" t="str">
        <f>IF(表四!O45="",IF($J44&lt;&gt;"",IF(P44&lt;&gt;"",ROUND(ROUND(P44,10)*ROUND($J44,4),4),IF(N44&lt;&gt;"",ROUND(ROUND($J44,4)*ROUND(N44,10),4),"")),""),IF($J44&lt;&gt;"",IF(P44&lt;&gt;"",ROUND(ROUND(P44,10)*ROUND($J44,4)*ROUND(表四!O45,6),4),IF(N44&lt;&gt;"",ROUND(ROUND($J44,4)*ROUND(N44,10)*ROUND(表四!O45,6),4),"")),""))</f>
        <v/>
      </c>
      <c r="U44" s="316" t="str">
        <f t="shared" si="15"/>
        <v/>
      </c>
      <c r="V44" s="333" t="str">
        <f t="shared" si="16"/>
        <v/>
      </c>
      <c r="W44" s="223" t="str">
        <f>IF(表三!BK44&lt;&gt;"",IF(表三!BK44&lt;&gt;0,表三!BK44,""),"")</f>
        <v/>
      </c>
      <c r="X44" s="320"/>
      <c r="Y44" s="318" t="str">
        <f>IF(H44&amp;I44="範疇2外購電力",IF(X44="預設",VLOOKUP(表一!$B$5,附表一!$G$186:$T$210,14,0),""),IF(X44="預設",VLOOKUP(H44&amp;I44&amp;W44&amp;E44,附表一!$F$5:$U$175,16,0),""))</f>
        <v/>
      </c>
      <c r="Z44" s="337" t="str">
        <f>IF(H44&amp;I44="範疇2外購電力",IF(X44="預設",VLOOKUP(表一!$B$5,附表一!$G$186:$X$210,18,0),""),IF(X44="預設",VLOOKUP(H44&amp;I44&amp;W44&amp;E44,附表一!$F$5:$Y$175,20,0),""))</f>
        <v/>
      </c>
      <c r="AA44" s="334"/>
      <c r="AB44" s="239"/>
      <c r="AC44" s="331" t="str">
        <f>IF(Y44&amp;AA44&lt;&gt;"",IF(表四!$Q44&lt;&gt;"","公噸/"&amp;表四!$Q44,IF(表四!$P44&lt;&gt;"","公噸/"&amp;表四!$P44,"")),"")</f>
        <v/>
      </c>
      <c r="AD44" s="320"/>
      <c r="AE44" s="331" t="str">
        <f>IF(表四!O44="",IF($J44&lt;&gt;"",IF(AA44&lt;&gt;"",ROUND(ROUND(AA44,10)*ROUND($J44,4),4),IF(Y44&lt;&gt;"",ROUND(ROUND($J44,4)*ROUND(Y44,10),4),"")),""),IF($J44&lt;&gt;"",IF(AA44&lt;&gt;"",ROUND(ROUND(AA44,10)*ROUND($J44,4)*ROUND(表四!O44,6),4),IF(Y44&lt;&gt;"",ROUND(ROUND($J44,4)*ROUND(Y44,10)*ROUND(表四!O44,6),4),"")),""))</f>
        <v/>
      </c>
      <c r="AF44" s="316" t="str">
        <f t="shared" si="17"/>
        <v/>
      </c>
      <c r="AG44" s="333" t="str">
        <f t="shared" si="18"/>
        <v/>
      </c>
      <c r="AH44" s="207" t="str">
        <f>IF(表三!BL44&lt;&gt;"",IF(表三!BL44&lt;&gt;0,表三!BL44,""),"")</f>
        <v/>
      </c>
      <c r="AI44" s="320"/>
      <c r="AJ44" s="321" t="str">
        <f>IF(H44&amp;I44="範疇2外購電力",IF(AI44="預設",VLOOKUP(表一!$B$5,附表一!$G$186:$T$210,14,0),""),IF(AI44="預設",VLOOKUP(H44&amp;I44&amp;AH44&amp;E44,附表一!$F$5:$U$175,16,0),""))</f>
        <v/>
      </c>
      <c r="AK44" s="337" t="str">
        <f>IF(H44&amp;I44="範疇2外購電力",IF(AI44="預設",VLOOKUP(表一!$B$5,附表一!$G$186:$X$210,18,0),""),IF(AI44="預設",VLOOKUP(H44&amp;I44&amp;AH44&amp;E44,附表一!$F$5:$Y$175,20,0),""))</f>
        <v/>
      </c>
      <c r="AL44" s="334"/>
      <c r="AM44" s="335"/>
      <c r="AN44" s="315" t="str">
        <f>IF(AJ44&amp;AL44&lt;&gt;"",IF(表四!$Q44&lt;&gt;"","公噸/"&amp;表四!$Q44,IF(表四!$P44&lt;&gt;"","公噸/"&amp;表四!$P44,"")),"")</f>
        <v/>
      </c>
      <c r="AO44" s="320"/>
      <c r="AP44" s="331" t="str">
        <f>IF(表四!O44="",IF($J44&lt;&gt;"",IF(AL44&lt;&gt;"",ROUND(ROUND(AL44,10)*ROUND($J44,4),4),IF(AJ44&lt;&gt;"",ROUND(ROUND($J44,4)*ROUND(AJ44,10),4),"")),""),IF($J44&lt;&gt;"",IF(AL44&lt;&gt;"",ROUND(ROUND(AL44,10)*ROUND($J44,4)*ROUND(表四!O44,6),4),IF(AJ44&lt;&gt;"",ROUND(ROUND($J44,4)*ROUND(AJ44,10)*ROUND(表四!O44,6),4),"")),""))</f>
        <v/>
      </c>
      <c r="AQ44" s="316" t="str">
        <f t="shared" si="19"/>
        <v/>
      </c>
      <c r="AR44" s="333" t="str">
        <f t="shared" si="20"/>
        <v/>
      </c>
      <c r="AS44" s="336" t="str">
        <f>IF(表三!J44="是",IF(L44="CO2",SUM(AG44,AR44),SUM(V44,AG44,AR44)),IF(SUM(V44,AG44,AR44)&lt;&gt;0,SUM(V44,AG44,AR44),""))</f>
        <v/>
      </c>
      <c r="AT44" s="337" t="str">
        <f>IF(表三!J44="是",IF(L44="CO2",V44,""),"")</f>
        <v/>
      </c>
      <c r="AU44" s="333" t="str">
        <f>IF(AS44&lt;&gt;"",AS44/表八!$J$8,"")</f>
        <v/>
      </c>
      <c r="AV44" s="325" t="e">
        <f>VLOOKUP(E44,附表二!$A:$G,3,FALSE)</f>
        <v>#N/A</v>
      </c>
      <c r="AW44" s="338" t="str">
        <f t="shared" si="6"/>
        <v/>
      </c>
      <c r="AX44" s="338" t="str">
        <f t="shared" si="21"/>
        <v/>
      </c>
      <c r="AY44" s="338" t="str">
        <f t="shared" si="22"/>
        <v/>
      </c>
      <c r="AZ44" s="338" t="str">
        <f t="shared" si="23"/>
        <v/>
      </c>
      <c r="BA44" s="338" t="str">
        <f t="shared" si="24"/>
        <v/>
      </c>
      <c r="BB44" s="338" t="str">
        <f t="shared" si="25"/>
        <v/>
      </c>
      <c r="BC44" s="338" t="str">
        <f t="shared" si="26"/>
        <v/>
      </c>
      <c r="BD44" s="338" t="str">
        <f t="shared" si="27"/>
        <v/>
      </c>
      <c r="BE44" s="327" t="str">
        <f t="shared" si="28"/>
        <v/>
      </c>
    </row>
    <row r="45" spans="1:57" s="5" customFormat="1" ht="17.25" thickTop="1" thickBot="1">
      <c r="A45" s="223" t="str">
        <f>IF(表三!A45&lt;&gt;"",表三!A45,"")</f>
        <v/>
      </c>
      <c r="B45" s="224" t="str">
        <f>IF(表三!C45&lt;&gt;"",表三!C45,"")</f>
        <v/>
      </c>
      <c r="C45" s="225" t="str">
        <f>IF(表三!D45&lt;&gt;"",表三!D45,"")</f>
        <v/>
      </c>
      <c r="D45" s="328" t="str">
        <f>IF(表三!F45&lt;&gt;"",表三!F45,"")</f>
        <v/>
      </c>
      <c r="E45" s="223" t="str">
        <f>IF(表三!H45&lt;&gt;"",表三!H45,"")</f>
        <v/>
      </c>
      <c r="F45" s="211" t="str">
        <f>IF(表三!I45&lt;&gt;"",表三!I45,"")</f>
        <v/>
      </c>
      <c r="G45" s="224" t="str">
        <f>IF(表三!J45&lt;&gt;"",表三!J45,"")</f>
        <v/>
      </c>
      <c r="H45" s="225" t="str">
        <f>IF(表三!K45&lt;&gt;"",表三!K45,"")</f>
        <v/>
      </c>
      <c r="I45" s="328" t="str">
        <f>IF(表三!P45&lt;&gt;"",表三!P45,"")</f>
        <v/>
      </c>
      <c r="J45" s="329" t="str">
        <f>IF(表四!N45&lt;&gt;"",ROUND(表四!N45,4),"")</f>
        <v/>
      </c>
      <c r="K45" s="224" t="str">
        <f>IF(表四!Q45&lt;&gt;"",表四!Q45,IF(表四!P45&lt;&gt;"",表四!P45,""))</f>
        <v/>
      </c>
      <c r="L45" s="207" t="str">
        <f>IF(表三!BJ45&lt;&gt;"",IF(表三!BJ45&lt;&gt;0,表三!BJ45,""),"")</f>
        <v/>
      </c>
      <c r="M45" s="320"/>
      <c r="N45" s="331" t="str">
        <f>IF(H45&amp;I45&amp;E45="範疇2外購電力350099",IF(M45="預設",VLOOKUP(表一!$B$5,附表一!$G$186:$T$211,14,0),""),IF(M45="預設",VLOOKUP(H45&amp;I45&amp;L45&amp;E45,附表一!$F$5:$U$178,16,0),""))</f>
        <v/>
      </c>
      <c r="O45" s="331" t="str">
        <f>IF(H45&amp;I45="範疇2外購電力",IF(M45="預設",VLOOKUP(表一!$B$5,附表一!$G$186:$X$210,18,0),""),IF(M45="預設",VLOOKUP(H45&amp;I45&amp;L45&amp;E45,附表一!$F$5:$Y$175,20,0),""))</f>
        <v/>
      </c>
      <c r="P45" s="332"/>
      <c r="Q45" s="239"/>
      <c r="R45" s="331" t="str">
        <f>IF(N45&amp;P45&lt;&gt;"",IF(表四!$Q45&lt;&gt;"","公噸/"&amp;表四!$Q45,IF(表四!$P45&lt;&gt;"","公噸/"&amp;表四!$P45,"")),"")</f>
        <v/>
      </c>
      <c r="S45" s="320"/>
      <c r="T45" s="331" t="str">
        <f>IF(表四!O46="",IF($J45&lt;&gt;"",IF(P45&lt;&gt;"",ROUND(ROUND(P45,10)*ROUND($J45,4),4),IF(N45&lt;&gt;"",ROUND(ROUND($J45,4)*ROUND(N45,10),4),"")),""),IF($J45&lt;&gt;"",IF(P45&lt;&gt;"",ROUND(ROUND(P45,10)*ROUND($J45,4)*ROUND(表四!O46,6),4),IF(N45&lt;&gt;"",ROUND(ROUND($J45,4)*ROUND(N45,10)*ROUND(表四!O46,6),4),"")),""))</f>
        <v/>
      </c>
      <c r="U45" s="316" t="str">
        <f t="shared" si="15"/>
        <v/>
      </c>
      <c r="V45" s="333" t="str">
        <f t="shared" si="16"/>
        <v/>
      </c>
      <c r="W45" s="223" t="str">
        <f>IF(表三!BK45&lt;&gt;"",IF(表三!BK45&lt;&gt;0,表三!BK45,""),"")</f>
        <v/>
      </c>
      <c r="X45" s="320"/>
      <c r="Y45" s="318" t="str">
        <f>IF(H45&amp;I45="範疇2外購電力",IF(X45="預設",VLOOKUP(表一!$B$5,附表一!$G$186:$T$210,14,0),""),IF(X45="預設",VLOOKUP(H45&amp;I45&amp;W45&amp;E45,附表一!$F$5:$U$175,16,0),""))</f>
        <v/>
      </c>
      <c r="Z45" s="337" t="str">
        <f>IF(H45&amp;I45="範疇2外購電力",IF(X45="預設",VLOOKUP(表一!$B$5,附表一!$G$186:$X$210,18,0),""),IF(X45="預設",VLOOKUP(H45&amp;I45&amp;W45&amp;E45,附表一!$F$5:$Y$175,20,0),""))</f>
        <v/>
      </c>
      <c r="AA45" s="334"/>
      <c r="AB45" s="239"/>
      <c r="AC45" s="331" t="str">
        <f>IF(Y45&amp;AA45&lt;&gt;"",IF(表四!$Q45&lt;&gt;"","公噸/"&amp;表四!$Q45,IF(表四!$P45&lt;&gt;"","公噸/"&amp;表四!$P45,"")),"")</f>
        <v/>
      </c>
      <c r="AD45" s="320"/>
      <c r="AE45" s="331" t="str">
        <f>IF(表四!O45="",IF($J45&lt;&gt;"",IF(AA45&lt;&gt;"",ROUND(ROUND(AA45,10)*ROUND($J45,4),4),IF(Y45&lt;&gt;"",ROUND(ROUND($J45,4)*ROUND(Y45,10),4),"")),""),IF($J45&lt;&gt;"",IF(AA45&lt;&gt;"",ROUND(ROUND(AA45,10)*ROUND($J45,4)*ROUND(表四!O45,6),4),IF(Y45&lt;&gt;"",ROUND(ROUND($J45,4)*ROUND(Y45,10)*ROUND(表四!O45,6),4),"")),""))</f>
        <v/>
      </c>
      <c r="AF45" s="316" t="str">
        <f t="shared" si="17"/>
        <v/>
      </c>
      <c r="AG45" s="333" t="str">
        <f t="shared" si="18"/>
        <v/>
      </c>
      <c r="AH45" s="207" t="str">
        <f>IF(表三!BL45&lt;&gt;"",IF(表三!BL45&lt;&gt;0,表三!BL45,""),"")</f>
        <v/>
      </c>
      <c r="AI45" s="320"/>
      <c r="AJ45" s="321" t="str">
        <f>IF(H45&amp;I45="範疇2外購電力",IF(AI45="預設",VLOOKUP(表一!$B$5,附表一!$G$186:$T$210,14,0),""),IF(AI45="預設",VLOOKUP(H45&amp;I45&amp;AH45&amp;E45,附表一!$F$5:$U$175,16,0),""))</f>
        <v/>
      </c>
      <c r="AK45" s="337" t="str">
        <f>IF(H45&amp;I45="範疇2外購電力",IF(AI45="預設",VLOOKUP(表一!$B$5,附表一!$G$186:$X$210,18,0),""),IF(AI45="預設",VLOOKUP(H45&amp;I45&amp;AH45&amp;E45,附表一!$F$5:$Y$175,20,0),""))</f>
        <v/>
      </c>
      <c r="AL45" s="334"/>
      <c r="AM45" s="335"/>
      <c r="AN45" s="315" t="str">
        <f>IF(AJ45&amp;AL45&lt;&gt;"",IF(表四!$Q45&lt;&gt;"","公噸/"&amp;表四!$Q45,IF(表四!$P45&lt;&gt;"","公噸/"&amp;表四!$P45,"")),"")</f>
        <v/>
      </c>
      <c r="AO45" s="320"/>
      <c r="AP45" s="331" t="str">
        <f>IF(表四!O45="",IF($J45&lt;&gt;"",IF(AL45&lt;&gt;"",ROUND(ROUND(AL45,10)*ROUND($J45,4),4),IF(AJ45&lt;&gt;"",ROUND(ROUND($J45,4)*ROUND(AJ45,10),4),"")),""),IF($J45&lt;&gt;"",IF(AL45&lt;&gt;"",ROUND(ROUND(AL45,10)*ROUND($J45,4)*ROUND(表四!O45,6),4),IF(AJ45&lt;&gt;"",ROUND(ROUND($J45,4)*ROUND(AJ45,10)*ROUND(表四!O45,6),4),"")),""))</f>
        <v/>
      </c>
      <c r="AQ45" s="316" t="str">
        <f t="shared" si="19"/>
        <v/>
      </c>
      <c r="AR45" s="333" t="str">
        <f t="shared" si="20"/>
        <v/>
      </c>
      <c r="AS45" s="336" t="str">
        <f>IF(表三!J45="是",IF(L45="CO2",SUM(AG45,AR45),SUM(V45,AG45,AR45)),IF(SUM(V45,AG45,AR45)&lt;&gt;0,SUM(V45,AG45,AR45),""))</f>
        <v/>
      </c>
      <c r="AT45" s="337" t="str">
        <f>IF(表三!J45="是",IF(L45="CO2",V45,""),"")</f>
        <v/>
      </c>
      <c r="AU45" s="333" t="str">
        <f>IF(AS45&lt;&gt;"",AS45/表八!$J$8,"")</f>
        <v/>
      </c>
      <c r="AV45" s="325" t="e">
        <f>VLOOKUP(E45,附表二!$A:$G,3,FALSE)</f>
        <v>#N/A</v>
      </c>
      <c r="AW45" s="338" t="str">
        <f t="shared" si="6"/>
        <v/>
      </c>
      <c r="AX45" s="338" t="str">
        <f t="shared" si="21"/>
        <v/>
      </c>
      <c r="AY45" s="338" t="str">
        <f t="shared" si="22"/>
        <v/>
      </c>
      <c r="AZ45" s="338" t="str">
        <f t="shared" si="23"/>
        <v/>
      </c>
      <c r="BA45" s="338" t="str">
        <f t="shared" si="24"/>
        <v/>
      </c>
      <c r="BB45" s="338" t="str">
        <f t="shared" si="25"/>
        <v/>
      </c>
      <c r="BC45" s="338" t="str">
        <f t="shared" si="26"/>
        <v/>
      </c>
      <c r="BD45" s="338" t="str">
        <f t="shared" si="27"/>
        <v/>
      </c>
      <c r="BE45" s="327" t="str">
        <f t="shared" si="28"/>
        <v/>
      </c>
    </row>
    <row r="46" spans="1:57" s="5" customFormat="1" ht="17.25" thickTop="1" thickBot="1">
      <c r="A46" s="223" t="str">
        <f>IF(表三!A46&lt;&gt;"",表三!A46,"")</f>
        <v/>
      </c>
      <c r="B46" s="224" t="str">
        <f>IF(表三!C46&lt;&gt;"",表三!C46,"")</f>
        <v/>
      </c>
      <c r="C46" s="225" t="str">
        <f>IF(表三!D46&lt;&gt;"",表三!D46,"")</f>
        <v/>
      </c>
      <c r="D46" s="328" t="str">
        <f>IF(表三!F46&lt;&gt;"",表三!F46,"")</f>
        <v/>
      </c>
      <c r="E46" s="223" t="str">
        <f>IF(表三!H46&lt;&gt;"",表三!H46,"")</f>
        <v/>
      </c>
      <c r="F46" s="211" t="str">
        <f>IF(表三!I46&lt;&gt;"",表三!I46,"")</f>
        <v/>
      </c>
      <c r="G46" s="224" t="str">
        <f>IF(表三!J46&lt;&gt;"",表三!J46,"")</f>
        <v/>
      </c>
      <c r="H46" s="225" t="str">
        <f>IF(表三!K46&lt;&gt;"",表三!K46,"")</f>
        <v/>
      </c>
      <c r="I46" s="328" t="str">
        <f>IF(表三!P46&lt;&gt;"",表三!P46,"")</f>
        <v/>
      </c>
      <c r="J46" s="329" t="str">
        <f>IF(表四!N46&lt;&gt;"",ROUND(表四!N46,4),"")</f>
        <v/>
      </c>
      <c r="K46" s="224" t="str">
        <f>IF(表四!Q46&lt;&gt;"",表四!Q46,IF(表四!P46&lt;&gt;"",表四!P46,""))</f>
        <v/>
      </c>
      <c r="L46" s="207" t="str">
        <f>IF(表三!BJ46&lt;&gt;"",IF(表三!BJ46&lt;&gt;0,表三!BJ46,""),"")</f>
        <v/>
      </c>
      <c r="M46" s="320"/>
      <c r="N46" s="331" t="str">
        <f>IF(H46&amp;I46&amp;E46="範疇2外購電力350099",IF(M46="預設",VLOOKUP(表一!$B$5,附表一!$G$186:$T$211,14,0),""),IF(M46="預設",VLOOKUP(H46&amp;I46&amp;L46&amp;E46,附表一!$F$5:$U$178,16,0),""))</f>
        <v/>
      </c>
      <c r="O46" s="331" t="str">
        <f>IF(H46&amp;I46="範疇2外購電力",IF(M46="預設",VLOOKUP(表一!$B$5,附表一!$G$186:$X$210,18,0),""),IF(M46="預設",VLOOKUP(H46&amp;I46&amp;L46&amp;E46,附表一!$F$5:$Y$175,20,0),""))</f>
        <v/>
      </c>
      <c r="P46" s="332"/>
      <c r="Q46" s="239"/>
      <c r="R46" s="331" t="str">
        <f>IF(N46&amp;P46&lt;&gt;"",IF(表四!$Q46&lt;&gt;"","公噸/"&amp;表四!$Q46,IF(表四!$P46&lt;&gt;"","公噸/"&amp;表四!$P46,"")),"")</f>
        <v/>
      </c>
      <c r="S46" s="320"/>
      <c r="T46" s="331" t="str">
        <f>IF(表四!O47="",IF($J46&lt;&gt;"",IF(P46&lt;&gt;"",ROUND(ROUND(P46,10)*ROUND($J46,4),4),IF(N46&lt;&gt;"",ROUND(ROUND($J46,4)*ROUND(N46,10),4),"")),""),IF($J46&lt;&gt;"",IF(P46&lt;&gt;"",ROUND(ROUND(P46,10)*ROUND($J46,4)*ROUND(表四!O47,6),4),IF(N46&lt;&gt;"",ROUND(ROUND($J46,4)*ROUND(N46,10)*ROUND(表四!O47,6),4),"")),""))</f>
        <v/>
      </c>
      <c r="U46" s="316" t="str">
        <f t="shared" si="15"/>
        <v/>
      </c>
      <c r="V46" s="333" t="str">
        <f t="shared" si="16"/>
        <v/>
      </c>
      <c r="W46" s="223" t="str">
        <f>IF(表三!BK46&lt;&gt;"",IF(表三!BK46&lt;&gt;0,表三!BK46,""),"")</f>
        <v/>
      </c>
      <c r="X46" s="320"/>
      <c r="Y46" s="318" t="str">
        <f>IF(H46&amp;I46="範疇2外購電力",IF(X46="預設",VLOOKUP(表一!$B$5,附表一!$G$186:$T$210,14,0),""),IF(X46="預設",VLOOKUP(H46&amp;I46&amp;W46&amp;E46,附表一!$F$5:$U$175,16,0),""))</f>
        <v/>
      </c>
      <c r="Z46" s="337" t="str">
        <f>IF(H46&amp;I46="範疇2外購電力",IF(X46="預設",VLOOKUP(表一!$B$5,附表一!$G$186:$X$210,18,0),""),IF(X46="預設",VLOOKUP(H46&amp;I46&amp;W46&amp;E46,附表一!$F$5:$Y$175,20,0),""))</f>
        <v/>
      </c>
      <c r="AA46" s="334"/>
      <c r="AB46" s="239"/>
      <c r="AC46" s="331" t="str">
        <f>IF(Y46&amp;AA46&lt;&gt;"",IF(表四!$Q46&lt;&gt;"","公噸/"&amp;表四!$Q46,IF(表四!$P46&lt;&gt;"","公噸/"&amp;表四!$P46,"")),"")</f>
        <v/>
      </c>
      <c r="AD46" s="320"/>
      <c r="AE46" s="331" t="str">
        <f>IF(表四!O46="",IF($J46&lt;&gt;"",IF(AA46&lt;&gt;"",ROUND(ROUND(AA46,10)*ROUND($J46,4),4),IF(Y46&lt;&gt;"",ROUND(ROUND($J46,4)*ROUND(Y46,10),4),"")),""),IF($J46&lt;&gt;"",IF(AA46&lt;&gt;"",ROUND(ROUND(AA46,10)*ROUND($J46,4)*ROUND(表四!O46,6),4),IF(Y46&lt;&gt;"",ROUND(ROUND($J46,4)*ROUND(Y46,10)*ROUND(表四!O46,6),4),"")),""))</f>
        <v/>
      </c>
      <c r="AF46" s="316" t="str">
        <f t="shared" si="17"/>
        <v/>
      </c>
      <c r="AG46" s="333" t="str">
        <f t="shared" si="18"/>
        <v/>
      </c>
      <c r="AH46" s="207" t="str">
        <f>IF(表三!BL46&lt;&gt;"",IF(表三!BL46&lt;&gt;0,表三!BL46,""),"")</f>
        <v/>
      </c>
      <c r="AI46" s="320"/>
      <c r="AJ46" s="321" t="str">
        <f>IF(H46&amp;I46="範疇2外購電力",IF(AI46="預設",VLOOKUP(表一!$B$5,附表一!$G$186:$T$210,14,0),""),IF(AI46="預設",VLOOKUP(H46&amp;I46&amp;AH46&amp;E46,附表一!$F$5:$U$175,16,0),""))</f>
        <v/>
      </c>
      <c r="AK46" s="337" t="str">
        <f>IF(H46&amp;I46="範疇2外購電力",IF(AI46="預設",VLOOKUP(表一!$B$5,附表一!$G$186:$X$210,18,0),""),IF(AI46="預設",VLOOKUP(H46&amp;I46&amp;AH46&amp;E46,附表一!$F$5:$Y$175,20,0),""))</f>
        <v/>
      </c>
      <c r="AL46" s="334"/>
      <c r="AM46" s="335"/>
      <c r="AN46" s="315" t="str">
        <f>IF(AJ46&amp;AL46&lt;&gt;"",IF(表四!$Q46&lt;&gt;"","公噸/"&amp;表四!$Q46,IF(表四!$P46&lt;&gt;"","公噸/"&amp;表四!$P46,"")),"")</f>
        <v/>
      </c>
      <c r="AO46" s="320"/>
      <c r="AP46" s="331" t="str">
        <f>IF(表四!O46="",IF($J46&lt;&gt;"",IF(AL46&lt;&gt;"",ROUND(ROUND(AL46,10)*ROUND($J46,4),4),IF(AJ46&lt;&gt;"",ROUND(ROUND($J46,4)*ROUND(AJ46,10),4),"")),""),IF($J46&lt;&gt;"",IF(AL46&lt;&gt;"",ROUND(ROUND(AL46,10)*ROUND($J46,4)*ROUND(表四!O46,6),4),IF(AJ46&lt;&gt;"",ROUND(ROUND($J46,4)*ROUND(AJ46,10)*ROUND(表四!O46,6),4),"")),""))</f>
        <v/>
      </c>
      <c r="AQ46" s="316" t="str">
        <f t="shared" si="19"/>
        <v/>
      </c>
      <c r="AR46" s="333" t="str">
        <f t="shared" si="20"/>
        <v/>
      </c>
      <c r="AS46" s="336" t="str">
        <f>IF(表三!J46="是",IF(L46="CO2",SUM(AG46,AR46),SUM(V46,AG46,AR46)),IF(SUM(V46,AG46,AR46)&lt;&gt;0,SUM(V46,AG46,AR46),""))</f>
        <v/>
      </c>
      <c r="AT46" s="337" t="str">
        <f>IF(表三!J46="是",IF(L46="CO2",V46,""),"")</f>
        <v/>
      </c>
      <c r="AU46" s="333" t="str">
        <f>IF(AS46&lt;&gt;"",AS46/表八!$J$8,"")</f>
        <v/>
      </c>
      <c r="AV46" s="325" t="e">
        <f>VLOOKUP(E46,附表二!$A:$G,3,FALSE)</f>
        <v>#N/A</v>
      </c>
      <c r="AW46" s="338" t="str">
        <f t="shared" si="6"/>
        <v/>
      </c>
      <c r="AX46" s="338" t="str">
        <f t="shared" si="21"/>
        <v/>
      </c>
      <c r="AY46" s="338" t="str">
        <f t="shared" si="22"/>
        <v/>
      </c>
      <c r="AZ46" s="338" t="str">
        <f t="shared" si="23"/>
        <v/>
      </c>
      <c r="BA46" s="338" t="str">
        <f t="shared" si="24"/>
        <v/>
      </c>
      <c r="BB46" s="338" t="str">
        <f t="shared" si="25"/>
        <v/>
      </c>
      <c r="BC46" s="338" t="str">
        <f t="shared" si="26"/>
        <v/>
      </c>
      <c r="BD46" s="338" t="str">
        <f t="shared" si="27"/>
        <v/>
      </c>
      <c r="BE46" s="327" t="str">
        <f t="shared" si="28"/>
        <v/>
      </c>
    </row>
    <row r="47" spans="1:57" s="5" customFormat="1" ht="17.25" thickTop="1" thickBot="1">
      <c r="A47" s="223" t="str">
        <f>IF(表三!A47&lt;&gt;"",表三!A47,"")</f>
        <v/>
      </c>
      <c r="B47" s="224" t="str">
        <f>IF(表三!C47&lt;&gt;"",表三!C47,"")</f>
        <v/>
      </c>
      <c r="C47" s="225" t="str">
        <f>IF(表三!D47&lt;&gt;"",表三!D47,"")</f>
        <v/>
      </c>
      <c r="D47" s="328" t="str">
        <f>IF(表三!F47&lt;&gt;"",表三!F47,"")</f>
        <v/>
      </c>
      <c r="E47" s="223" t="str">
        <f>IF(表三!H47&lt;&gt;"",表三!H47,"")</f>
        <v/>
      </c>
      <c r="F47" s="211" t="str">
        <f>IF(表三!I47&lt;&gt;"",表三!I47,"")</f>
        <v/>
      </c>
      <c r="G47" s="224" t="str">
        <f>IF(表三!J47&lt;&gt;"",表三!J47,"")</f>
        <v/>
      </c>
      <c r="H47" s="225" t="str">
        <f>IF(表三!K47&lt;&gt;"",表三!K47,"")</f>
        <v/>
      </c>
      <c r="I47" s="328" t="str">
        <f>IF(表三!P47&lt;&gt;"",表三!P47,"")</f>
        <v/>
      </c>
      <c r="J47" s="329" t="str">
        <f>IF(表四!N47&lt;&gt;"",ROUND(表四!N47,4),"")</f>
        <v/>
      </c>
      <c r="K47" s="224" t="str">
        <f>IF(表四!Q47&lt;&gt;"",表四!Q47,IF(表四!P47&lt;&gt;"",表四!P47,""))</f>
        <v/>
      </c>
      <c r="L47" s="207" t="str">
        <f>IF(表三!BJ47&lt;&gt;"",IF(表三!BJ47&lt;&gt;0,表三!BJ47,""),"")</f>
        <v/>
      </c>
      <c r="M47" s="320"/>
      <c r="N47" s="331" t="str">
        <f>IF(H47&amp;I47&amp;E47="範疇2外購電力350099",IF(M47="預設",VLOOKUP(表一!$B$5,附表一!$G$186:$T$211,14,0),""),IF(M47="預設",VLOOKUP(H47&amp;I47&amp;L47&amp;E47,附表一!$F$5:$U$178,16,0),""))</f>
        <v/>
      </c>
      <c r="O47" s="331" t="str">
        <f>IF(H47&amp;I47="範疇2外購電力",IF(M47="預設",VLOOKUP(表一!$B$5,附表一!$G$186:$X$210,18,0),""),IF(M47="預設",VLOOKUP(H47&amp;I47&amp;L47&amp;E47,附表一!$F$5:$Y$175,20,0),""))</f>
        <v/>
      </c>
      <c r="P47" s="332"/>
      <c r="Q47" s="239"/>
      <c r="R47" s="331" t="str">
        <f>IF(N47&amp;P47&lt;&gt;"",IF(表四!$Q47&lt;&gt;"","公噸/"&amp;表四!$Q47,IF(表四!$P47&lt;&gt;"","公噸/"&amp;表四!$P47,"")),"")</f>
        <v/>
      </c>
      <c r="S47" s="320"/>
      <c r="T47" s="331" t="str">
        <f>IF(表四!O48="",IF($J47&lt;&gt;"",IF(P47&lt;&gt;"",ROUND(ROUND(P47,10)*ROUND($J47,4),4),IF(N47&lt;&gt;"",ROUND(ROUND($J47,4)*ROUND(N47,10),4),"")),""),IF($J47&lt;&gt;"",IF(P47&lt;&gt;"",ROUND(ROUND(P47,10)*ROUND($J47,4)*ROUND(表四!O48,6),4),IF(N47&lt;&gt;"",ROUND(ROUND($J47,4)*ROUND(N47,10)*ROUND(表四!O48,6),4),"")),""))</f>
        <v/>
      </c>
      <c r="U47" s="316" t="str">
        <f t="shared" si="15"/>
        <v/>
      </c>
      <c r="V47" s="333" t="str">
        <f t="shared" si="16"/>
        <v/>
      </c>
      <c r="W47" s="223" t="str">
        <f>IF(表三!BK47&lt;&gt;"",IF(表三!BK47&lt;&gt;0,表三!BK47,""),"")</f>
        <v/>
      </c>
      <c r="X47" s="320"/>
      <c r="Y47" s="318" t="str">
        <f>IF(H47&amp;I47="範疇2外購電力",IF(X47="預設",VLOOKUP(表一!$B$5,附表一!$G$186:$T$210,14,0),""),IF(X47="預設",VLOOKUP(H47&amp;I47&amp;W47&amp;E47,附表一!$F$5:$U$175,16,0),""))</f>
        <v/>
      </c>
      <c r="Z47" s="337" t="str">
        <f>IF(H47&amp;I47="範疇2外購電力",IF(X47="預設",VLOOKUP(表一!$B$5,附表一!$G$186:$X$210,18,0),""),IF(X47="預設",VLOOKUP(H47&amp;I47&amp;W47&amp;E47,附表一!$F$5:$Y$175,20,0),""))</f>
        <v/>
      </c>
      <c r="AA47" s="334"/>
      <c r="AB47" s="239"/>
      <c r="AC47" s="331" t="str">
        <f>IF(Y47&amp;AA47&lt;&gt;"",IF(表四!$Q47&lt;&gt;"","公噸/"&amp;表四!$Q47,IF(表四!$P47&lt;&gt;"","公噸/"&amp;表四!$P47,"")),"")</f>
        <v/>
      </c>
      <c r="AD47" s="320"/>
      <c r="AE47" s="331" t="str">
        <f>IF(表四!O47="",IF($J47&lt;&gt;"",IF(AA47&lt;&gt;"",ROUND(ROUND(AA47,10)*ROUND($J47,4),4),IF(Y47&lt;&gt;"",ROUND(ROUND($J47,4)*ROUND(Y47,10),4),"")),""),IF($J47&lt;&gt;"",IF(AA47&lt;&gt;"",ROUND(ROUND(AA47,10)*ROUND($J47,4)*ROUND(表四!O47,6),4),IF(Y47&lt;&gt;"",ROUND(ROUND($J47,4)*ROUND(Y47,10)*ROUND(表四!O47,6),4),"")),""))</f>
        <v/>
      </c>
      <c r="AF47" s="316" t="str">
        <f t="shared" si="17"/>
        <v/>
      </c>
      <c r="AG47" s="333" t="str">
        <f t="shared" si="18"/>
        <v/>
      </c>
      <c r="AH47" s="207" t="str">
        <f>IF(表三!BL47&lt;&gt;"",IF(表三!BL47&lt;&gt;0,表三!BL47,""),"")</f>
        <v/>
      </c>
      <c r="AI47" s="320"/>
      <c r="AJ47" s="321" t="str">
        <f>IF(H47&amp;I47="範疇2外購電力",IF(AI47="預設",VLOOKUP(表一!$B$5,附表一!$G$186:$T$210,14,0),""),IF(AI47="預設",VLOOKUP(H47&amp;I47&amp;AH47&amp;E47,附表一!$F$5:$U$175,16,0),""))</f>
        <v/>
      </c>
      <c r="AK47" s="337" t="str">
        <f>IF(H47&amp;I47="範疇2外購電力",IF(AI47="預設",VLOOKUP(表一!$B$5,附表一!$G$186:$X$210,18,0),""),IF(AI47="預設",VLOOKUP(H47&amp;I47&amp;AH47&amp;E47,附表一!$F$5:$Y$175,20,0),""))</f>
        <v/>
      </c>
      <c r="AL47" s="334"/>
      <c r="AM47" s="335"/>
      <c r="AN47" s="315" t="str">
        <f>IF(AJ47&amp;AL47&lt;&gt;"",IF(表四!$Q47&lt;&gt;"","公噸/"&amp;表四!$Q47,IF(表四!$P47&lt;&gt;"","公噸/"&amp;表四!$P47,"")),"")</f>
        <v/>
      </c>
      <c r="AO47" s="320"/>
      <c r="AP47" s="331" t="str">
        <f>IF(表四!O47="",IF($J47&lt;&gt;"",IF(AL47&lt;&gt;"",ROUND(ROUND(AL47,10)*ROUND($J47,4),4),IF(AJ47&lt;&gt;"",ROUND(ROUND($J47,4)*ROUND(AJ47,10),4),"")),""),IF($J47&lt;&gt;"",IF(AL47&lt;&gt;"",ROUND(ROUND(AL47,10)*ROUND($J47,4)*ROUND(表四!O47,6),4),IF(AJ47&lt;&gt;"",ROUND(ROUND($J47,4)*ROUND(AJ47,10)*ROUND(表四!O47,6),4),"")),""))</f>
        <v/>
      </c>
      <c r="AQ47" s="316" t="str">
        <f t="shared" si="19"/>
        <v/>
      </c>
      <c r="AR47" s="333" t="str">
        <f t="shared" si="20"/>
        <v/>
      </c>
      <c r="AS47" s="336" t="str">
        <f>IF(表三!J47="是",IF(L47="CO2",SUM(AG47,AR47),SUM(V47,AG47,AR47)),IF(SUM(V47,AG47,AR47)&lt;&gt;0,SUM(V47,AG47,AR47),""))</f>
        <v/>
      </c>
      <c r="AT47" s="337" t="str">
        <f>IF(表三!J47="是",IF(L47="CO2",V47,""),"")</f>
        <v/>
      </c>
      <c r="AU47" s="333" t="str">
        <f>IF(AS47&lt;&gt;"",AS47/表八!$J$8,"")</f>
        <v/>
      </c>
      <c r="AV47" s="325" t="e">
        <f>VLOOKUP(E47,附表二!$A:$G,3,FALSE)</f>
        <v>#N/A</v>
      </c>
      <c r="AW47" s="338" t="str">
        <f t="shared" si="6"/>
        <v/>
      </c>
      <c r="AX47" s="338" t="str">
        <f t="shared" si="21"/>
        <v/>
      </c>
      <c r="AY47" s="338" t="str">
        <f t="shared" si="22"/>
        <v/>
      </c>
      <c r="AZ47" s="338" t="str">
        <f t="shared" si="23"/>
        <v/>
      </c>
      <c r="BA47" s="338" t="str">
        <f t="shared" si="24"/>
        <v/>
      </c>
      <c r="BB47" s="338" t="str">
        <f t="shared" si="25"/>
        <v/>
      </c>
      <c r="BC47" s="338" t="str">
        <f t="shared" si="26"/>
        <v/>
      </c>
      <c r="BD47" s="338" t="str">
        <f t="shared" si="27"/>
        <v/>
      </c>
      <c r="BE47" s="327" t="str">
        <f t="shared" si="28"/>
        <v/>
      </c>
    </row>
    <row r="48" spans="1:57" s="5" customFormat="1" ht="17.25" thickTop="1" thickBot="1">
      <c r="A48" s="223" t="str">
        <f>IF(表三!A48&lt;&gt;"",表三!A48,"")</f>
        <v/>
      </c>
      <c r="B48" s="224" t="str">
        <f>IF(表三!C48&lt;&gt;"",表三!C48,"")</f>
        <v/>
      </c>
      <c r="C48" s="225" t="str">
        <f>IF(表三!D48&lt;&gt;"",表三!D48,"")</f>
        <v/>
      </c>
      <c r="D48" s="328" t="str">
        <f>IF(表三!F48&lt;&gt;"",表三!F48,"")</f>
        <v/>
      </c>
      <c r="E48" s="223" t="str">
        <f>IF(表三!H48&lt;&gt;"",表三!H48,"")</f>
        <v/>
      </c>
      <c r="F48" s="211" t="str">
        <f>IF(表三!I48&lt;&gt;"",表三!I48,"")</f>
        <v/>
      </c>
      <c r="G48" s="224" t="str">
        <f>IF(表三!J48&lt;&gt;"",表三!J48,"")</f>
        <v/>
      </c>
      <c r="H48" s="225" t="str">
        <f>IF(表三!K48&lt;&gt;"",表三!K48,"")</f>
        <v/>
      </c>
      <c r="I48" s="328" t="str">
        <f>IF(表三!P48&lt;&gt;"",表三!P48,"")</f>
        <v/>
      </c>
      <c r="J48" s="329" t="str">
        <f>IF(表四!N48&lt;&gt;"",ROUND(表四!N48,4),"")</f>
        <v/>
      </c>
      <c r="K48" s="224" t="str">
        <f>IF(表四!Q48&lt;&gt;"",表四!Q48,IF(表四!P48&lt;&gt;"",表四!P48,""))</f>
        <v/>
      </c>
      <c r="L48" s="207" t="str">
        <f>IF(表三!BJ48&lt;&gt;"",IF(表三!BJ48&lt;&gt;0,表三!BJ48,""),"")</f>
        <v/>
      </c>
      <c r="M48" s="320"/>
      <c r="N48" s="331" t="str">
        <f>IF(H48&amp;I48&amp;E48="範疇2外購電力350099",IF(M48="預設",VLOOKUP(表一!$B$5,附表一!$G$186:$T$211,14,0),""),IF(M48="預設",VLOOKUP(H48&amp;I48&amp;L48&amp;E48,附表一!$F$5:$U$178,16,0),""))</f>
        <v/>
      </c>
      <c r="O48" s="331" t="str">
        <f>IF(H48&amp;I48="範疇2外購電力",IF(M48="預設",VLOOKUP(表一!$B$5,附表一!$G$186:$X$210,18,0),""),IF(M48="預設",VLOOKUP(H48&amp;I48&amp;L48&amp;E48,附表一!$F$5:$Y$175,20,0),""))</f>
        <v/>
      </c>
      <c r="P48" s="332"/>
      <c r="Q48" s="239"/>
      <c r="R48" s="331" t="str">
        <f>IF(N48&amp;P48&lt;&gt;"",IF(表四!$Q48&lt;&gt;"","公噸/"&amp;表四!$Q48,IF(表四!$P48&lt;&gt;"","公噸/"&amp;表四!$P48,"")),"")</f>
        <v/>
      </c>
      <c r="S48" s="320"/>
      <c r="T48" s="331" t="str">
        <f>IF(表四!O49="",IF($J48&lt;&gt;"",IF(P48&lt;&gt;"",ROUND(ROUND(P48,10)*ROUND($J48,4),4),IF(N48&lt;&gt;"",ROUND(ROUND($J48,4)*ROUND(N48,10),4),"")),""),IF($J48&lt;&gt;"",IF(P48&lt;&gt;"",ROUND(ROUND(P48,10)*ROUND($J48,4)*ROUND(表四!O49,6),4),IF(N48&lt;&gt;"",ROUND(ROUND($J48,4)*ROUND(N48,10)*ROUND(表四!O49,6),4),"")),""))</f>
        <v/>
      </c>
      <c r="U48" s="316" t="str">
        <f t="shared" si="15"/>
        <v/>
      </c>
      <c r="V48" s="333" t="str">
        <f t="shared" si="16"/>
        <v/>
      </c>
      <c r="W48" s="223" t="str">
        <f>IF(表三!BK48&lt;&gt;"",IF(表三!BK48&lt;&gt;0,表三!BK48,""),"")</f>
        <v/>
      </c>
      <c r="X48" s="320"/>
      <c r="Y48" s="318" t="str">
        <f>IF(H48&amp;I48="範疇2外購電力",IF(X48="預設",VLOOKUP(表一!$B$5,附表一!$G$186:$T$210,14,0),""),IF(X48="預設",VLOOKUP(H48&amp;I48&amp;W48&amp;E48,附表一!$F$5:$U$175,16,0),""))</f>
        <v/>
      </c>
      <c r="Z48" s="337" t="str">
        <f>IF(H48&amp;I48="範疇2外購電力",IF(X48="預設",VLOOKUP(表一!$B$5,附表一!$G$186:$X$210,18,0),""),IF(X48="預設",VLOOKUP(H48&amp;I48&amp;W48&amp;E48,附表一!$F$5:$Y$175,20,0),""))</f>
        <v/>
      </c>
      <c r="AA48" s="334"/>
      <c r="AB48" s="239"/>
      <c r="AC48" s="331" t="str">
        <f>IF(Y48&amp;AA48&lt;&gt;"",IF(表四!$Q48&lt;&gt;"","公噸/"&amp;表四!$Q48,IF(表四!$P48&lt;&gt;"","公噸/"&amp;表四!$P48,"")),"")</f>
        <v/>
      </c>
      <c r="AD48" s="320"/>
      <c r="AE48" s="331" t="str">
        <f>IF(表四!O48="",IF($J48&lt;&gt;"",IF(AA48&lt;&gt;"",ROUND(ROUND(AA48,10)*ROUND($J48,4),4),IF(Y48&lt;&gt;"",ROUND(ROUND($J48,4)*ROUND(Y48,10),4),"")),""),IF($J48&lt;&gt;"",IF(AA48&lt;&gt;"",ROUND(ROUND(AA48,10)*ROUND($J48,4)*ROUND(表四!O48,6),4),IF(Y48&lt;&gt;"",ROUND(ROUND($J48,4)*ROUND(Y48,10)*ROUND(表四!O48,6),4),"")),""))</f>
        <v/>
      </c>
      <c r="AF48" s="316" t="str">
        <f t="shared" si="17"/>
        <v/>
      </c>
      <c r="AG48" s="333" t="str">
        <f t="shared" si="18"/>
        <v/>
      </c>
      <c r="AH48" s="207" t="str">
        <f>IF(表三!BL48&lt;&gt;"",IF(表三!BL48&lt;&gt;0,表三!BL48,""),"")</f>
        <v/>
      </c>
      <c r="AI48" s="320"/>
      <c r="AJ48" s="321" t="str">
        <f>IF(H48&amp;I48="範疇2外購電力",IF(AI48="預設",VLOOKUP(表一!$B$5,附表一!$G$186:$T$210,14,0),""),IF(AI48="預設",VLOOKUP(H48&amp;I48&amp;AH48&amp;E48,附表一!$F$5:$U$175,16,0),""))</f>
        <v/>
      </c>
      <c r="AK48" s="337" t="str">
        <f>IF(H48&amp;I48="範疇2外購電力",IF(AI48="預設",VLOOKUP(表一!$B$5,附表一!$G$186:$X$210,18,0),""),IF(AI48="預設",VLOOKUP(H48&amp;I48&amp;AH48&amp;E48,附表一!$F$5:$Y$175,20,0),""))</f>
        <v/>
      </c>
      <c r="AL48" s="334"/>
      <c r="AM48" s="335"/>
      <c r="AN48" s="315" t="str">
        <f>IF(AJ48&amp;AL48&lt;&gt;"",IF(表四!$Q48&lt;&gt;"","公噸/"&amp;表四!$Q48,IF(表四!$P48&lt;&gt;"","公噸/"&amp;表四!$P48,"")),"")</f>
        <v/>
      </c>
      <c r="AO48" s="320"/>
      <c r="AP48" s="331" t="str">
        <f>IF(表四!O48="",IF($J48&lt;&gt;"",IF(AL48&lt;&gt;"",ROUND(ROUND(AL48,10)*ROUND($J48,4),4),IF(AJ48&lt;&gt;"",ROUND(ROUND($J48,4)*ROUND(AJ48,10),4),"")),""),IF($J48&lt;&gt;"",IF(AL48&lt;&gt;"",ROUND(ROUND(AL48,10)*ROUND($J48,4)*ROUND(表四!O48,6),4),IF(AJ48&lt;&gt;"",ROUND(ROUND($J48,4)*ROUND(AJ48,10)*ROUND(表四!O48,6),4),"")),""))</f>
        <v/>
      </c>
      <c r="AQ48" s="316" t="str">
        <f t="shared" si="19"/>
        <v/>
      </c>
      <c r="AR48" s="333" t="str">
        <f t="shared" si="20"/>
        <v/>
      </c>
      <c r="AS48" s="336" t="str">
        <f>IF(表三!J48="是",IF(L48="CO2",SUM(AG48,AR48),SUM(V48,AG48,AR48)),IF(SUM(V48,AG48,AR48)&lt;&gt;0,SUM(V48,AG48,AR48),""))</f>
        <v/>
      </c>
      <c r="AT48" s="337" t="str">
        <f>IF(表三!J48="是",IF(L48="CO2",V48,""),"")</f>
        <v/>
      </c>
      <c r="AU48" s="333" t="str">
        <f>IF(AS48&lt;&gt;"",AS48/表八!$J$8,"")</f>
        <v/>
      </c>
      <c r="AV48" s="325" t="e">
        <f>VLOOKUP(E48,附表二!$A:$G,3,FALSE)</f>
        <v>#N/A</v>
      </c>
      <c r="AW48" s="338" t="str">
        <f t="shared" si="6"/>
        <v/>
      </c>
      <c r="AX48" s="338" t="str">
        <f t="shared" si="21"/>
        <v/>
      </c>
      <c r="AY48" s="338" t="str">
        <f t="shared" si="22"/>
        <v/>
      </c>
      <c r="AZ48" s="338" t="str">
        <f t="shared" si="23"/>
        <v/>
      </c>
      <c r="BA48" s="338" t="str">
        <f t="shared" si="24"/>
        <v/>
      </c>
      <c r="BB48" s="338" t="str">
        <f t="shared" si="25"/>
        <v/>
      </c>
      <c r="BC48" s="338" t="str">
        <f t="shared" si="26"/>
        <v/>
      </c>
      <c r="BD48" s="338" t="str">
        <f t="shared" si="27"/>
        <v/>
      </c>
      <c r="BE48" s="327" t="str">
        <f t="shared" si="28"/>
        <v/>
      </c>
    </row>
    <row r="49" spans="1:57" s="5" customFormat="1" ht="17.25" thickTop="1" thickBot="1">
      <c r="A49" s="223" t="str">
        <f>IF(表三!A49&lt;&gt;"",表三!A49,"")</f>
        <v/>
      </c>
      <c r="B49" s="224" t="str">
        <f>IF(表三!C49&lt;&gt;"",表三!C49,"")</f>
        <v/>
      </c>
      <c r="C49" s="225" t="str">
        <f>IF(表三!D49&lt;&gt;"",表三!D49,"")</f>
        <v/>
      </c>
      <c r="D49" s="328" t="str">
        <f>IF(表三!F49&lt;&gt;"",表三!F49,"")</f>
        <v/>
      </c>
      <c r="E49" s="223" t="str">
        <f>IF(表三!H49&lt;&gt;"",表三!H49,"")</f>
        <v/>
      </c>
      <c r="F49" s="211" t="str">
        <f>IF(表三!I49&lt;&gt;"",表三!I49,"")</f>
        <v/>
      </c>
      <c r="G49" s="224" t="str">
        <f>IF(表三!J49&lt;&gt;"",表三!J49,"")</f>
        <v/>
      </c>
      <c r="H49" s="225" t="str">
        <f>IF(表三!K49&lt;&gt;"",表三!K49,"")</f>
        <v/>
      </c>
      <c r="I49" s="328" t="str">
        <f>IF(表三!P49&lt;&gt;"",表三!P49,"")</f>
        <v/>
      </c>
      <c r="J49" s="329" t="str">
        <f>IF(表四!N49&lt;&gt;"",ROUND(表四!N49,4),"")</f>
        <v/>
      </c>
      <c r="K49" s="224" t="str">
        <f>IF(表四!Q49&lt;&gt;"",表四!Q49,IF(表四!P49&lt;&gt;"",表四!P49,""))</f>
        <v/>
      </c>
      <c r="L49" s="207" t="str">
        <f>IF(表三!BJ49&lt;&gt;"",IF(表三!BJ49&lt;&gt;0,表三!BJ49,""),"")</f>
        <v/>
      </c>
      <c r="M49" s="320"/>
      <c r="N49" s="331" t="str">
        <f>IF(H49&amp;I49&amp;E49="範疇2外購電力350099",IF(M49="預設",VLOOKUP(表一!$B$5,附表一!$G$186:$T$211,14,0),""),IF(M49="預設",VLOOKUP(H49&amp;I49&amp;L49&amp;E49,附表一!$F$5:$U$178,16,0),""))</f>
        <v/>
      </c>
      <c r="O49" s="331" t="str">
        <f>IF(H49&amp;I49="範疇2外購電力",IF(M49="預設",VLOOKUP(表一!$B$5,附表一!$G$186:$X$210,18,0),""),IF(M49="預設",VLOOKUP(H49&amp;I49&amp;L49&amp;E49,附表一!$F$5:$Y$175,20,0),""))</f>
        <v/>
      </c>
      <c r="P49" s="332"/>
      <c r="Q49" s="239"/>
      <c r="R49" s="331" t="str">
        <f>IF(N49&amp;P49&lt;&gt;"",IF(表四!$Q49&lt;&gt;"","公噸/"&amp;表四!$Q49,IF(表四!$P49&lt;&gt;"","公噸/"&amp;表四!$P49,"")),"")</f>
        <v/>
      </c>
      <c r="S49" s="320"/>
      <c r="T49" s="331" t="str">
        <f>IF(表四!O50="",IF($J49&lt;&gt;"",IF(P49&lt;&gt;"",ROUND(ROUND(P49,10)*ROUND($J49,4),4),IF(N49&lt;&gt;"",ROUND(ROUND($J49,4)*ROUND(N49,10),4),"")),""),IF($J49&lt;&gt;"",IF(P49&lt;&gt;"",ROUND(ROUND(P49,10)*ROUND($J49,4)*ROUND(表四!O50,6),4),IF(N49&lt;&gt;"",ROUND(ROUND($J49,4)*ROUND(N49,10)*ROUND(表四!O50,6),4),"")),""))</f>
        <v/>
      </c>
      <c r="U49" s="316" t="str">
        <f t="shared" si="15"/>
        <v/>
      </c>
      <c r="V49" s="333" t="str">
        <f t="shared" si="16"/>
        <v/>
      </c>
      <c r="W49" s="223" t="str">
        <f>IF(表三!BK49&lt;&gt;"",IF(表三!BK49&lt;&gt;0,表三!BK49,""),"")</f>
        <v/>
      </c>
      <c r="X49" s="320"/>
      <c r="Y49" s="318" t="str">
        <f>IF(H49&amp;I49="範疇2外購電力",IF(X49="預設",VLOOKUP(表一!$B$5,附表一!$G$186:$T$210,14,0),""),IF(X49="預設",VLOOKUP(H49&amp;I49&amp;W49&amp;E49,附表一!$F$5:$U$175,16,0),""))</f>
        <v/>
      </c>
      <c r="Z49" s="337" t="str">
        <f>IF(H49&amp;I49="範疇2外購電力",IF(X49="預設",VLOOKUP(表一!$B$5,附表一!$G$186:$X$210,18,0),""),IF(X49="預設",VLOOKUP(H49&amp;I49&amp;W49&amp;E49,附表一!$F$5:$Y$175,20,0),""))</f>
        <v/>
      </c>
      <c r="AA49" s="334"/>
      <c r="AB49" s="239"/>
      <c r="AC49" s="331" t="str">
        <f>IF(Y49&amp;AA49&lt;&gt;"",IF(表四!$Q49&lt;&gt;"","公噸/"&amp;表四!$Q49,IF(表四!$P49&lt;&gt;"","公噸/"&amp;表四!$P49,"")),"")</f>
        <v/>
      </c>
      <c r="AD49" s="320"/>
      <c r="AE49" s="331" t="str">
        <f>IF(表四!O49="",IF($J49&lt;&gt;"",IF(AA49&lt;&gt;"",ROUND(ROUND(AA49,10)*ROUND($J49,4),4),IF(Y49&lt;&gt;"",ROUND(ROUND($J49,4)*ROUND(Y49,10),4),"")),""),IF($J49&lt;&gt;"",IF(AA49&lt;&gt;"",ROUND(ROUND(AA49,10)*ROUND($J49,4)*ROUND(表四!O49,6),4),IF(Y49&lt;&gt;"",ROUND(ROUND($J49,4)*ROUND(Y49,10)*ROUND(表四!O49,6),4),"")),""))</f>
        <v/>
      </c>
      <c r="AF49" s="316" t="str">
        <f t="shared" si="17"/>
        <v/>
      </c>
      <c r="AG49" s="333" t="str">
        <f t="shared" si="18"/>
        <v/>
      </c>
      <c r="AH49" s="207" t="str">
        <f>IF(表三!BL49&lt;&gt;"",IF(表三!BL49&lt;&gt;0,表三!BL49,""),"")</f>
        <v/>
      </c>
      <c r="AI49" s="320"/>
      <c r="AJ49" s="321" t="str">
        <f>IF(H49&amp;I49="範疇2外購電力",IF(AI49="預設",VLOOKUP(表一!$B$5,附表一!$G$186:$T$210,14,0),""),IF(AI49="預設",VLOOKUP(H49&amp;I49&amp;AH49&amp;E49,附表一!$F$5:$U$175,16,0),""))</f>
        <v/>
      </c>
      <c r="AK49" s="337" t="str">
        <f>IF(H49&amp;I49="範疇2外購電力",IF(AI49="預設",VLOOKUP(表一!$B$5,附表一!$G$186:$X$210,18,0),""),IF(AI49="預設",VLOOKUP(H49&amp;I49&amp;AH49&amp;E49,附表一!$F$5:$Y$175,20,0),""))</f>
        <v/>
      </c>
      <c r="AL49" s="334"/>
      <c r="AM49" s="335"/>
      <c r="AN49" s="315" t="str">
        <f>IF(AJ49&amp;AL49&lt;&gt;"",IF(表四!$Q49&lt;&gt;"","公噸/"&amp;表四!$Q49,IF(表四!$P49&lt;&gt;"","公噸/"&amp;表四!$P49,"")),"")</f>
        <v/>
      </c>
      <c r="AO49" s="320"/>
      <c r="AP49" s="331" t="str">
        <f>IF(表四!O49="",IF($J49&lt;&gt;"",IF(AL49&lt;&gt;"",ROUND(ROUND(AL49,10)*ROUND($J49,4),4),IF(AJ49&lt;&gt;"",ROUND(ROUND($J49,4)*ROUND(AJ49,10),4),"")),""),IF($J49&lt;&gt;"",IF(AL49&lt;&gt;"",ROUND(ROUND(AL49,10)*ROUND($J49,4)*ROUND(表四!O49,6),4),IF(AJ49&lt;&gt;"",ROUND(ROUND($J49,4)*ROUND(AJ49,10)*ROUND(表四!O49,6),4),"")),""))</f>
        <v/>
      </c>
      <c r="AQ49" s="316" t="str">
        <f t="shared" si="19"/>
        <v/>
      </c>
      <c r="AR49" s="333" t="str">
        <f t="shared" si="20"/>
        <v/>
      </c>
      <c r="AS49" s="336" t="str">
        <f>IF(表三!J49="是",IF(L49="CO2",SUM(AG49,AR49),SUM(V49,AG49,AR49)),IF(SUM(V49,AG49,AR49)&lt;&gt;0,SUM(V49,AG49,AR49),""))</f>
        <v/>
      </c>
      <c r="AT49" s="337" t="str">
        <f>IF(表三!J49="是",IF(L49="CO2",V49,""),"")</f>
        <v/>
      </c>
      <c r="AU49" s="333" t="str">
        <f>IF(AS49&lt;&gt;"",AS49/表八!$J$8,"")</f>
        <v/>
      </c>
      <c r="AV49" s="325" t="e">
        <f>VLOOKUP(E49,附表二!$A:$G,3,FALSE)</f>
        <v>#N/A</v>
      </c>
      <c r="AW49" s="338" t="str">
        <f t="shared" si="6"/>
        <v/>
      </c>
      <c r="AX49" s="338" t="str">
        <f t="shared" si="21"/>
        <v/>
      </c>
      <c r="AY49" s="338" t="str">
        <f t="shared" si="22"/>
        <v/>
      </c>
      <c r="AZ49" s="338" t="str">
        <f t="shared" si="23"/>
        <v/>
      </c>
      <c r="BA49" s="338" t="str">
        <f t="shared" si="24"/>
        <v/>
      </c>
      <c r="BB49" s="338" t="str">
        <f t="shared" si="25"/>
        <v/>
      </c>
      <c r="BC49" s="338" t="str">
        <f t="shared" si="26"/>
        <v/>
      </c>
      <c r="BD49" s="338" t="str">
        <f t="shared" si="27"/>
        <v/>
      </c>
      <c r="BE49" s="327" t="str">
        <f t="shared" si="28"/>
        <v/>
      </c>
    </row>
    <row r="50" spans="1:57" s="5" customFormat="1" ht="17.25" thickTop="1" thickBot="1">
      <c r="A50" s="223" t="str">
        <f>IF(表三!A50&lt;&gt;"",表三!A50,"")</f>
        <v/>
      </c>
      <c r="B50" s="224" t="str">
        <f>IF(表三!C50&lt;&gt;"",表三!C50,"")</f>
        <v/>
      </c>
      <c r="C50" s="225" t="str">
        <f>IF(表三!D50&lt;&gt;"",表三!D50,"")</f>
        <v/>
      </c>
      <c r="D50" s="328" t="str">
        <f>IF(表三!F50&lt;&gt;"",表三!F50,"")</f>
        <v/>
      </c>
      <c r="E50" s="223" t="str">
        <f>IF(表三!H50&lt;&gt;"",表三!H50,"")</f>
        <v/>
      </c>
      <c r="F50" s="211" t="str">
        <f>IF(表三!I50&lt;&gt;"",表三!I50,"")</f>
        <v/>
      </c>
      <c r="G50" s="224" t="str">
        <f>IF(表三!J50&lt;&gt;"",表三!J50,"")</f>
        <v/>
      </c>
      <c r="H50" s="225" t="str">
        <f>IF(表三!K50&lt;&gt;"",表三!K50,"")</f>
        <v/>
      </c>
      <c r="I50" s="328" t="str">
        <f>IF(表三!P50&lt;&gt;"",表三!P50,"")</f>
        <v/>
      </c>
      <c r="J50" s="329" t="str">
        <f>IF(表四!N50&lt;&gt;"",ROUND(表四!N50,4),"")</f>
        <v/>
      </c>
      <c r="K50" s="224" t="str">
        <f>IF(表四!Q50&lt;&gt;"",表四!Q50,IF(表四!P50&lt;&gt;"",表四!P50,""))</f>
        <v/>
      </c>
      <c r="L50" s="207" t="str">
        <f>IF(表三!BJ50&lt;&gt;"",IF(表三!BJ50&lt;&gt;0,表三!BJ50,""),"")</f>
        <v/>
      </c>
      <c r="M50" s="320"/>
      <c r="N50" s="331" t="str">
        <f>IF(H50&amp;I50&amp;E50="範疇2外購電力350099",IF(M50="預設",VLOOKUP(表一!$B$5,附表一!$G$186:$T$211,14,0),""),IF(M50="預設",VLOOKUP(H50&amp;I50&amp;L50&amp;E50,附表一!$F$5:$U$178,16,0),""))</f>
        <v/>
      </c>
      <c r="O50" s="331" t="str">
        <f>IF(H50&amp;I50="範疇2外購電力",IF(M50="預設",VLOOKUP(表一!$B$5,附表一!$G$186:$X$210,18,0),""),IF(M50="預設",VLOOKUP(H50&amp;I50&amp;L50&amp;E50,附表一!$F$5:$Y$175,20,0),""))</f>
        <v/>
      </c>
      <c r="P50" s="332"/>
      <c r="Q50" s="239"/>
      <c r="R50" s="331" t="str">
        <f>IF(N50&amp;P50&lt;&gt;"",IF(表四!$Q50&lt;&gt;"","公噸/"&amp;表四!$Q50,IF(表四!$P50&lt;&gt;"","公噸/"&amp;表四!$P50,"")),"")</f>
        <v/>
      </c>
      <c r="S50" s="320"/>
      <c r="T50" s="331" t="str">
        <f>IF(表四!O51="",IF($J50&lt;&gt;"",IF(P50&lt;&gt;"",ROUND(ROUND(P50,10)*ROUND($J50,4),4),IF(N50&lt;&gt;"",ROUND(ROUND($J50,4)*ROUND(N50,10),4),"")),""),IF($J50&lt;&gt;"",IF(P50&lt;&gt;"",ROUND(ROUND(P50,10)*ROUND($J50,4)*ROUND(表四!O51,6),4),IF(N50&lt;&gt;"",ROUND(ROUND($J50,4)*ROUND(N50,10)*ROUND(表四!O51,6),4),"")),""))</f>
        <v/>
      </c>
      <c r="U50" s="316" t="str">
        <f t="shared" si="15"/>
        <v/>
      </c>
      <c r="V50" s="333" t="str">
        <f t="shared" si="16"/>
        <v/>
      </c>
      <c r="W50" s="223" t="str">
        <f>IF(表三!BK50&lt;&gt;"",IF(表三!BK50&lt;&gt;0,表三!BK50,""),"")</f>
        <v/>
      </c>
      <c r="X50" s="320"/>
      <c r="Y50" s="318" t="str">
        <f>IF(H50&amp;I50="範疇2外購電力",IF(X50="預設",VLOOKUP(表一!$B$5,附表一!$G$186:$T$210,14,0),""),IF(X50="預設",VLOOKUP(H50&amp;I50&amp;W50&amp;E50,附表一!$F$5:$U$175,16,0),""))</f>
        <v/>
      </c>
      <c r="Z50" s="337" t="str">
        <f>IF(H50&amp;I50="範疇2外購電力",IF(X50="預設",VLOOKUP(表一!$B$5,附表一!$G$186:$X$210,18,0),""),IF(X50="預設",VLOOKUP(H50&amp;I50&amp;W50&amp;E50,附表一!$F$5:$Y$175,20,0),""))</f>
        <v/>
      </c>
      <c r="AA50" s="334"/>
      <c r="AB50" s="239"/>
      <c r="AC50" s="331" t="str">
        <f>IF(Y50&amp;AA50&lt;&gt;"",IF(表四!$Q50&lt;&gt;"","公噸/"&amp;表四!$Q50,IF(表四!$P50&lt;&gt;"","公噸/"&amp;表四!$P50,"")),"")</f>
        <v/>
      </c>
      <c r="AD50" s="320"/>
      <c r="AE50" s="331" t="str">
        <f>IF(表四!O50="",IF($J50&lt;&gt;"",IF(AA50&lt;&gt;"",ROUND(ROUND(AA50,10)*ROUND($J50,4),4),IF(Y50&lt;&gt;"",ROUND(ROUND($J50,4)*ROUND(Y50,10),4),"")),""),IF($J50&lt;&gt;"",IF(AA50&lt;&gt;"",ROUND(ROUND(AA50,10)*ROUND($J50,4)*ROUND(表四!O50,6),4),IF(Y50&lt;&gt;"",ROUND(ROUND($J50,4)*ROUND(Y50,10)*ROUND(表四!O50,6),4),"")),""))</f>
        <v/>
      </c>
      <c r="AF50" s="316" t="str">
        <f t="shared" si="17"/>
        <v/>
      </c>
      <c r="AG50" s="333" t="str">
        <f t="shared" si="18"/>
        <v/>
      </c>
      <c r="AH50" s="207" t="str">
        <f>IF(表三!BL50&lt;&gt;"",IF(表三!BL50&lt;&gt;0,表三!BL50,""),"")</f>
        <v/>
      </c>
      <c r="AI50" s="320"/>
      <c r="AJ50" s="321" t="str">
        <f>IF(H50&amp;I50="範疇2外購電力",IF(AI50="預設",VLOOKUP(表一!$B$5,附表一!$G$186:$T$210,14,0),""),IF(AI50="預設",VLOOKUP(H50&amp;I50&amp;AH50&amp;E50,附表一!$F$5:$U$175,16,0),""))</f>
        <v/>
      </c>
      <c r="AK50" s="337" t="str">
        <f>IF(H50&amp;I50="範疇2外購電力",IF(AI50="預設",VLOOKUP(表一!$B$5,附表一!$G$186:$X$210,18,0),""),IF(AI50="預設",VLOOKUP(H50&amp;I50&amp;AH50&amp;E50,附表一!$F$5:$Y$175,20,0),""))</f>
        <v/>
      </c>
      <c r="AL50" s="334"/>
      <c r="AM50" s="335"/>
      <c r="AN50" s="315" t="str">
        <f>IF(AJ50&amp;AL50&lt;&gt;"",IF(表四!$Q50&lt;&gt;"","公噸/"&amp;表四!$Q50,IF(表四!$P50&lt;&gt;"","公噸/"&amp;表四!$P50,"")),"")</f>
        <v/>
      </c>
      <c r="AO50" s="320"/>
      <c r="AP50" s="331" t="str">
        <f>IF(表四!O50="",IF($J50&lt;&gt;"",IF(AL50&lt;&gt;"",ROUND(ROUND(AL50,10)*ROUND($J50,4),4),IF(AJ50&lt;&gt;"",ROUND(ROUND($J50,4)*ROUND(AJ50,10),4),"")),""),IF($J50&lt;&gt;"",IF(AL50&lt;&gt;"",ROUND(ROUND(AL50,10)*ROUND($J50,4)*ROUND(表四!O50,6),4),IF(AJ50&lt;&gt;"",ROUND(ROUND($J50,4)*ROUND(AJ50,10)*ROUND(表四!O50,6),4),"")),""))</f>
        <v/>
      </c>
      <c r="AQ50" s="316" t="str">
        <f t="shared" si="19"/>
        <v/>
      </c>
      <c r="AR50" s="333" t="str">
        <f t="shared" si="20"/>
        <v/>
      </c>
      <c r="AS50" s="336" t="str">
        <f>IF(表三!J50="是",IF(L50="CO2",SUM(AG50,AR50),SUM(V50,AG50,AR50)),IF(SUM(V50,AG50,AR50)&lt;&gt;0,SUM(V50,AG50,AR50),""))</f>
        <v/>
      </c>
      <c r="AT50" s="337" t="str">
        <f>IF(表三!J50="是",IF(L50="CO2",V50,""),"")</f>
        <v/>
      </c>
      <c r="AU50" s="333" t="str">
        <f>IF(AS50&lt;&gt;"",AS50/表八!$J$8,"")</f>
        <v/>
      </c>
      <c r="AV50" s="325" t="e">
        <f>VLOOKUP(E50,附表二!$A:$G,3,FALSE)</f>
        <v>#N/A</v>
      </c>
      <c r="AW50" s="338" t="str">
        <f t="shared" si="6"/>
        <v/>
      </c>
      <c r="AX50" s="338" t="str">
        <f t="shared" si="21"/>
        <v/>
      </c>
      <c r="AY50" s="338" t="str">
        <f t="shared" si="22"/>
        <v/>
      </c>
      <c r="AZ50" s="338" t="str">
        <f t="shared" si="23"/>
        <v/>
      </c>
      <c r="BA50" s="338" t="str">
        <f t="shared" si="24"/>
        <v/>
      </c>
      <c r="BB50" s="338" t="str">
        <f t="shared" si="25"/>
        <v/>
      </c>
      <c r="BC50" s="338" t="str">
        <f t="shared" si="26"/>
        <v/>
      </c>
      <c r="BD50" s="338" t="str">
        <f t="shared" si="27"/>
        <v/>
      </c>
      <c r="BE50" s="327" t="str">
        <f t="shared" si="28"/>
        <v/>
      </c>
    </row>
    <row r="51" spans="1:57" s="5" customFormat="1" ht="17.25" thickTop="1" thickBot="1">
      <c r="A51" s="223" t="str">
        <f>IF(表三!A51&lt;&gt;"",表三!A51,"")</f>
        <v/>
      </c>
      <c r="B51" s="224" t="str">
        <f>IF(表三!C51&lt;&gt;"",表三!C51,"")</f>
        <v/>
      </c>
      <c r="C51" s="225" t="str">
        <f>IF(表三!D51&lt;&gt;"",表三!D51,"")</f>
        <v/>
      </c>
      <c r="D51" s="328" t="str">
        <f>IF(表三!F51&lt;&gt;"",表三!F51,"")</f>
        <v/>
      </c>
      <c r="E51" s="223" t="str">
        <f>IF(表三!H51&lt;&gt;"",表三!H51,"")</f>
        <v/>
      </c>
      <c r="F51" s="211" t="str">
        <f>IF(表三!I51&lt;&gt;"",表三!I51,"")</f>
        <v/>
      </c>
      <c r="G51" s="224" t="str">
        <f>IF(表三!J51&lt;&gt;"",表三!J51,"")</f>
        <v/>
      </c>
      <c r="H51" s="225" t="str">
        <f>IF(表三!K51&lt;&gt;"",表三!K51,"")</f>
        <v/>
      </c>
      <c r="I51" s="328" t="str">
        <f>IF(表三!P51&lt;&gt;"",表三!P51,"")</f>
        <v/>
      </c>
      <c r="J51" s="329" t="str">
        <f>IF(表四!N51&lt;&gt;"",ROUND(表四!N51,4),"")</f>
        <v/>
      </c>
      <c r="K51" s="224" t="str">
        <f>IF(表四!Q51&lt;&gt;"",表四!Q51,IF(表四!P51&lt;&gt;"",表四!P51,""))</f>
        <v/>
      </c>
      <c r="L51" s="207" t="str">
        <f>IF(表三!BJ51&lt;&gt;"",IF(表三!BJ51&lt;&gt;0,表三!BJ51,""),"")</f>
        <v/>
      </c>
      <c r="M51" s="320"/>
      <c r="N51" s="331" t="str">
        <f>IF(H51&amp;I51&amp;E51="範疇2外購電力350099",IF(M51="預設",VLOOKUP(表一!$B$5,附表一!$G$186:$T$211,14,0),""),IF(M51="預設",VLOOKUP(H51&amp;I51&amp;L51&amp;E51,附表一!$F$5:$U$178,16,0),""))</f>
        <v/>
      </c>
      <c r="O51" s="331" t="str">
        <f>IF(H51&amp;I51="範疇2外購電力",IF(M51="預設",VLOOKUP(表一!$B$5,附表一!$G$186:$X$210,18,0),""),IF(M51="預設",VLOOKUP(H51&amp;I51&amp;L51&amp;E51,附表一!$F$5:$Y$175,20,0),""))</f>
        <v/>
      </c>
      <c r="P51" s="332"/>
      <c r="Q51" s="239"/>
      <c r="R51" s="331" t="str">
        <f>IF(N51&amp;P51&lt;&gt;"",IF(表四!$Q51&lt;&gt;"","公噸/"&amp;表四!$Q51,IF(表四!$P51&lt;&gt;"","公噸/"&amp;表四!$P51,"")),"")</f>
        <v/>
      </c>
      <c r="S51" s="320"/>
      <c r="T51" s="331" t="str">
        <f>IF(表四!O52="",IF($J51&lt;&gt;"",IF(P51&lt;&gt;"",ROUND(ROUND(P51,10)*ROUND($J51,4),4),IF(N51&lt;&gt;"",ROUND(ROUND($J51,4)*ROUND(N51,10),4),"")),""),IF($J51&lt;&gt;"",IF(P51&lt;&gt;"",ROUND(ROUND(P51,10)*ROUND($J51,4)*ROUND(表四!O52,6),4),IF(N51&lt;&gt;"",ROUND(ROUND($J51,4)*ROUND(N51,10)*ROUND(表四!O52,6),4),"")),""))</f>
        <v/>
      </c>
      <c r="U51" s="316" t="str">
        <f t="shared" si="15"/>
        <v/>
      </c>
      <c r="V51" s="333" t="str">
        <f t="shared" si="16"/>
        <v/>
      </c>
      <c r="W51" s="223" t="str">
        <f>IF(表三!BK51&lt;&gt;"",IF(表三!BK51&lt;&gt;0,表三!BK51,""),"")</f>
        <v/>
      </c>
      <c r="X51" s="320"/>
      <c r="Y51" s="318" t="str">
        <f>IF(H51&amp;I51="範疇2外購電力",IF(X51="預設",VLOOKUP(表一!$B$5,附表一!$G$186:$T$210,14,0),""),IF(X51="預設",VLOOKUP(H51&amp;I51&amp;W51&amp;E51,附表一!$F$5:$U$175,16,0),""))</f>
        <v/>
      </c>
      <c r="Z51" s="337" t="str">
        <f>IF(H51&amp;I51="範疇2外購電力",IF(X51="預設",VLOOKUP(表一!$B$5,附表一!$G$186:$X$210,18,0),""),IF(X51="預設",VLOOKUP(H51&amp;I51&amp;W51&amp;E51,附表一!$F$5:$Y$175,20,0),""))</f>
        <v/>
      </c>
      <c r="AA51" s="334"/>
      <c r="AB51" s="239"/>
      <c r="AC51" s="331" t="str">
        <f>IF(Y51&amp;AA51&lt;&gt;"",IF(表四!$Q51&lt;&gt;"","公噸/"&amp;表四!$Q51,IF(表四!$P51&lt;&gt;"","公噸/"&amp;表四!$P51,"")),"")</f>
        <v/>
      </c>
      <c r="AD51" s="320"/>
      <c r="AE51" s="331" t="str">
        <f>IF(表四!O51="",IF($J51&lt;&gt;"",IF(AA51&lt;&gt;"",ROUND(ROUND(AA51,10)*ROUND($J51,4),4),IF(Y51&lt;&gt;"",ROUND(ROUND($J51,4)*ROUND(Y51,10),4),"")),""),IF($J51&lt;&gt;"",IF(AA51&lt;&gt;"",ROUND(ROUND(AA51,10)*ROUND($J51,4)*ROUND(表四!O51,6),4),IF(Y51&lt;&gt;"",ROUND(ROUND($J51,4)*ROUND(Y51,10)*ROUND(表四!O51,6),4),"")),""))</f>
        <v/>
      </c>
      <c r="AF51" s="316" t="str">
        <f t="shared" si="17"/>
        <v/>
      </c>
      <c r="AG51" s="333" t="str">
        <f t="shared" si="18"/>
        <v/>
      </c>
      <c r="AH51" s="207" t="str">
        <f>IF(表三!BL51&lt;&gt;"",IF(表三!BL51&lt;&gt;0,表三!BL51,""),"")</f>
        <v/>
      </c>
      <c r="AI51" s="320"/>
      <c r="AJ51" s="321" t="str">
        <f>IF(H51&amp;I51="範疇2外購電力",IF(AI51="預設",VLOOKUP(表一!$B$5,附表一!$G$186:$T$210,14,0),""),IF(AI51="預設",VLOOKUP(H51&amp;I51&amp;AH51&amp;E51,附表一!$F$5:$U$175,16,0),""))</f>
        <v/>
      </c>
      <c r="AK51" s="337" t="str">
        <f>IF(H51&amp;I51="範疇2外購電力",IF(AI51="預設",VLOOKUP(表一!$B$5,附表一!$G$186:$X$210,18,0),""),IF(AI51="預設",VLOOKUP(H51&amp;I51&amp;AH51&amp;E51,附表一!$F$5:$Y$175,20,0),""))</f>
        <v/>
      </c>
      <c r="AL51" s="334"/>
      <c r="AM51" s="335"/>
      <c r="AN51" s="315" t="str">
        <f>IF(AJ51&amp;AL51&lt;&gt;"",IF(表四!$Q51&lt;&gt;"","公噸/"&amp;表四!$Q51,IF(表四!$P51&lt;&gt;"","公噸/"&amp;表四!$P51,"")),"")</f>
        <v/>
      </c>
      <c r="AO51" s="320"/>
      <c r="AP51" s="331" t="str">
        <f>IF(表四!O51="",IF($J51&lt;&gt;"",IF(AL51&lt;&gt;"",ROUND(ROUND(AL51,10)*ROUND($J51,4),4),IF(AJ51&lt;&gt;"",ROUND(ROUND($J51,4)*ROUND(AJ51,10),4),"")),""),IF($J51&lt;&gt;"",IF(AL51&lt;&gt;"",ROUND(ROUND(AL51,10)*ROUND($J51,4)*ROUND(表四!O51,6),4),IF(AJ51&lt;&gt;"",ROUND(ROUND($J51,4)*ROUND(AJ51,10)*ROUND(表四!O51,6),4),"")),""))</f>
        <v/>
      </c>
      <c r="AQ51" s="316" t="str">
        <f t="shared" si="19"/>
        <v/>
      </c>
      <c r="AR51" s="333" t="str">
        <f t="shared" si="20"/>
        <v/>
      </c>
      <c r="AS51" s="336" t="str">
        <f>IF(表三!J51="是",IF(L51="CO2",SUM(AG51,AR51),SUM(V51,AG51,AR51)),IF(SUM(V51,AG51,AR51)&lt;&gt;0,SUM(V51,AG51,AR51),""))</f>
        <v/>
      </c>
      <c r="AT51" s="337" t="str">
        <f>IF(表三!J51="是",IF(L51="CO2",V51,""),"")</f>
        <v/>
      </c>
      <c r="AU51" s="333" t="str">
        <f>IF(AS51&lt;&gt;"",AS51/表八!$J$8,"")</f>
        <v/>
      </c>
      <c r="AV51" s="325" t="e">
        <f>VLOOKUP(E51,附表二!$A:$G,3,FALSE)</f>
        <v>#N/A</v>
      </c>
      <c r="AW51" s="338" t="str">
        <f t="shared" si="6"/>
        <v/>
      </c>
      <c r="AX51" s="338" t="str">
        <f t="shared" si="21"/>
        <v/>
      </c>
      <c r="AY51" s="338" t="str">
        <f t="shared" si="22"/>
        <v/>
      </c>
      <c r="AZ51" s="338" t="str">
        <f t="shared" si="23"/>
        <v/>
      </c>
      <c r="BA51" s="338" t="str">
        <f t="shared" si="24"/>
        <v/>
      </c>
      <c r="BB51" s="338" t="str">
        <f t="shared" si="25"/>
        <v/>
      </c>
      <c r="BC51" s="338" t="str">
        <f t="shared" si="26"/>
        <v/>
      </c>
      <c r="BD51" s="338" t="str">
        <f t="shared" si="27"/>
        <v/>
      </c>
      <c r="BE51" s="327" t="str">
        <f t="shared" si="28"/>
        <v/>
      </c>
    </row>
    <row r="52" spans="1:57" s="5" customFormat="1" ht="17.25" thickTop="1" thickBot="1">
      <c r="A52" s="223" t="str">
        <f>IF(表三!A52&lt;&gt;"",表三!A52,"")</f>
        <v/>
      </c>
      <c r="B52" s="224" t="str">
        <f>IF(表三!C52&lt;&gt;"",表三!C52,"")</f>
        <v/>
      </c>
      <c r="C52" s="225" t="str">
        <f>IF(表三!D52&lt;&gt;"",表三!D52,"")</f>
        <v/>
      </c>
      <c r="D52" s="328" t="str">
        <f>IF(表三!F52&lt;&gt;"",表三!F52,"")</f>
        <v/>
      </c>
      <c r="E52" s="223" t="str">
        <f>IF(表三!H52&lt;&gt;"",表三!H52,"")</f>
        <v/>
      </c>
      <c r="F52" s="211" t="str">
        <f>IF(表三!I52&lt;&gt;"",表三!I52,"")</f>
        <v/>
      </c>
      <c r="G52" s="224" t="str">
        <f>IF(表三!J52&lt;&gt;"",表三!J52,"")</f>
        <v/>
      </c>
      <c r="H52" s="225" t="str">
        <f>IF(表三!K52&lt;&gt;"",表三!K52,"")</f>
        <v/>
      </c>
      <c r="I52" s="328" t="str">
        <f>IF(表三!P52&lt;&gt;"",表三!P52,"")</f>
        <v/>
      </c>
      <c r="J52" s="329" t="str">
        <f>IF(表四!N52&lt;&gt;"",ROUND(表四!N52,4),"")</f>
        <v/>
      </c>
      <c r="K52" s="224" t="str">
        <f>IF(表四!Q52&lt;&gt;"",表四!Q52,IF(表四!P52&lt;&gt;"",表四!P52,""))</f>
        <v/>
      </c>
      <c r="L52" s="207" t="str">
        <f>IF(表三!BJ52&lt;&gt;"",IF(表三!BJ52&lt;&gt;0,表三!BJ52,""),"")</f>
        <v/>
      </c>
      <c r="M52" s="320"/>
      <c r="N52" s="331" t="str">
        <f>IF(H52&amp;I52&amp;E52="範疇2外購電力350099",IF(M52="預設",VLOOKUP(表一!$B$5,附表一!$G$186:$T$211,14,0),""),IF(M52="預設",VLOOKUP(H52&amp;I52&amp;L52&amp;E52,附表一!$F$5:$U$178,16,0),""))</f>
        <v/>
      </c>
      <c r="O52" s="331" t="str">
        <f>IF(H52&amp;I52="範疇2外購電力",IF(M52="預設",VLOOKUP(表一!$B$5,附表一!$G$186:$X$210,18,0),""),IF(M52="預設",VLOOKUP(H52&amp;I52&amp;L52&amp;E52,附表一!$F$5:$Y$175,20,0),""))</f>
        <v/>
      </c>
      <c r="P52" s="332"/>
      <c r="Q52" s="239"/>
      <c r="R52" s="331" t="str">
        <f>IF(N52&amp;P52&lt;&gt;"",IF(表四!$Q52&lt;&gt;"","公噸/"&amp;表四!$Q52,IF(表四!$P52&lt;&gt;"","公噸/"&amp;表四!$P52,"")),"")</f>
        <v/>
      </c>
      <c r="S52" s="320"/>
      <c r="T52" s="331" t="str">
        <f>IF(表四!O53="",IF($J52&lt;&gt;"",IF(P52&lt;&gt;"",ROUND(ROUND(P52,10)*ROUND($J52,4),4),IF(N52&lt;&gt;"",ROUND(ROUND($J52,4)*ROUND(N52,10),4),"")),""),IF($J52&lt;&gt;"",IF(P52&lt;&gt;"",ROUND(ROUND(P52,10)*ROUND($J52,4)*ROUND(表四!O53,6),4),IF(N52&lt;&gt;"",ROUND(ROUND($J52,4)*ROUND(N52,10)*ROUND(表四!O53,6),4),"")),""))</f>
        <v/>
      </c>
      <c r="U52" s="316" t="str">
        <f t="shared" si="15"/>
        <v/>
      </c>
      <c r="V52" s="333" t="str">
        <f t="shared" si="16"/>
        <v/>
      </c>
      <c r="W52" s="223" t="str">
        <f>IF(表三!BK52&lt;&gt;"",IF(表三!BK52&lt;&gt;0,表三!BK52,""),"")</f>
        <v/>
      </c>
      <c r="X52" s="320"/>
      <c r="Y52" s="318" t="str">
        <f>IF(H52&amp;I52="範疇2外購電力",IF(X52="預設",VLOOKUP(表一!$B$5,附表一!$G$186:$T$210,14,0),""),IF(X52="預設",VLOOKUP(H52&amp;I52&amp;W52&amp;E52,附表一!$F$5:$U$175,16,0),""))</f>
        <v/>
      </c>
      <c r="Z52" s="337" t="str">
        <f>IF(H52&amp;I52="範疇2外購電力",IF(X52="預設",VLOOKUP(表一!$B$5,附表一!$G$186:$X$210,18,0),""),IF(X52="預設",VLOOKUP(H52&amp;I52&amp;W52&amp;E52,附表一!$F$5:$Y$175,20,0),""))</f>
        <v/>
      </c>
      <c r="AA52" s="334"/>
      <c r="AB52" s="239"/>
      <c r="AC52" s="331" t="str">
        <f>IF(Y52&amp;AA52&lt;&gt;"",IF(表四!$Q52&lt;&gt;"","公噸/"&amp;表四!$Q52,IF(表四!$P52&lt;&gt;"","公噸/"&amp;表四!$P52,"")),"")</f>
        <v/>
      </c>
      <c r="AD52" s="320"/>
      <c r="AE52" s="331" t="str">
        <f>IF(表四!O52="",IF($J52&lt;&gt;"",IF(AA52&lt;&gt;"",ROUND(ROUND(AA52,10)*ROUND($J52,4),4),IF(Y52&lt;&gt;"",ROUND(ROUND($J52,4)*ROUND(Y52,10),4),"")),""),IF($J52&lt;&gt;"",IF(AA52&lt;&gt;"",ROUND(ROUND(AA52,10)*ROUND($J52,4)*ROUND(表四!O52,6),4),IF(Y52&lt;&gt;"",ROUND(ROUND($J52,4)*ROUND(Y52,10)*ROUND(表四!O52,6),4),"")),""))</f>
        <v/>
      </c>
      <c r="AF52" s="316" t="str">
        <f t="shared" si="17"/>
        <v/>
      </c>
      <c r="AG52" s="333" t="str">
        <f t="shared" si="18"/>
        <v/>
      </c>
      <c r="AH52" s="207" t="str">
        <f>IF(表三!BL52&lt;&gt;"",IF(表三!BL52&lt;&gt;0,表三!BL52,""),"")</f>
        <v/>
      </c>
      <c r="AI52" s="320"/>
      <c r="AJ52" s="321" t="str">
        <f>IF(H52&amp;I52="範疇2外購電力",IF(AI52="預設",VLOOKUP(表一!$B$5,附表一!$G$186:$T$210,14,0),""),IF(AI52="預設",VLOOKUP(H52&amp;I52&amp;AH52&amp;E52,附表一!$F$5:$U$175,16,0),""))</f>
        <v/>
      </c>
      <c r="AK52" s="337" t="str">
        <f>IF(H52&amp;I52="範疇2外購電力",IF(AI52="預設",VLOOKUP(表一!$B$5,附表一!$G$186:$X$210,18,0),""),IF(AI52="預設",VLOOKUP(H52&amp;I52&amp;AH52&amp;E52,附表一!$F$5:$Y$175,20,0),""))</f>
        <v/>
      </c>
      <c r="AL52" s="334"/>
      <c r="AM52" s="335"/>
      <c r="AN52" s="315" t="str">
        <f>IF(AJ52&amp;AL52&lt;&gt;"",IF(表四!$Q52&lt;&gt;"","公噸/"&amp;表四!$Q52,IF(表四!$P52&lt;&gt;"","公噸/"&amp;表四!$P52,"")),"")</f>
        <v/>
      </c>
      <c r="AO52" s="320"/>
      <c r="AP52" s="331" t="str">
        <f>IF(表四!O52="",IF($J52&lt;&gt;"",IF(AL52&lt;&gt;"",ROUND(ROUND(AL52,10)*ROUND($J52,4),4),IF(AJ52&lt;&gt;"",ROUND(ROUND($J52,4)*ROUND(AJ52,10),4),"")),""),IF($J52&lt;&gt;"",IF(AL52&lt;&gt;"",ROUND(ROUND(AL52,10)*ROUND($J52,4)*ROUND(表四!O52,6),4),IF(AJ52&lt;&gt;"",ROUND(ROUND($J52,4)*ROUND(AJ52,10)*ROUND(表四!O52,6),4),"")),""))</f>
        <v/>
      </c>
      <c r="AQ52" s="316" t="str">
        <f t="shared" si="19"/>
        <v/>
      </c>
      <c r="AR52" s="333" t="str">
        <f t="shared" si="20"/>
        <v/>
      </c>
      <c r="AS52" s="336" t="str">
        <f>IF(表三!J52="是",IF(L52="CO2",SUM(AG52,AR52),SUM(V52,AG52,AR52)),IF(SUM(V52,AG52,AR52)&lt;&gt;0,SUM(V52,AG52,AR52),""))</f>
        <v/>
      </c>
      <c r="AT52" s="337" t="str">
        <f>IF(表三!J52="是",IF(L52="CO2",V52,""),"")</f>
        <v/>
      </c>
      <c r="AU52" s="333" t="str">
        <f>IF(AS52&lt;&gt;"",AS52/表八!$J$8,"")</f>
        <v/>
      </c>
      <c r="AV52" s="325" t="e">
        <f>VLOOKUP(E52,附表二!$A:$G,3,FALSE)</f>
        <v>#N/A</v>
      </c>
      <c r="AW52" s="338" t="str">
        <f t="shared" si="6"/>
        <v/>
      </c>
      <c r="AX52" s="338" t="str">
        <f t="shared" si="21"/>
        <v/>
      </c>
      <c r="AY52" s="338" t="str">
        <f t="shared" si="22"/>
        <v/>
      </c>
      <c r="AZ52" s="338" t="str">
        <f t="shared" si="23"/>
        <v/>
      </c>
      <c r="BA52" s="338" t="str">
        <f t="shared" si="24"/>
        <v/>
      </c>
      <c r="BB52" s="338" t="str">
        <f t="shared" si="25"/>
        <v/>
      </c>
      <c r="BC52" s="338" t="str">
        <f t="shared" si="26"/>
        <v/>
      </c>
      <c r="BD52" s="338" t="str">
        <f t="shared" si="27"/>
        <v/>
      </c>
      <c r="BE52" s="327" t="str">
        <f t="shared" si="28"/>
        <v/>
      </c>
    </row>
    <row r="53" spans="1:57" s="5" customFormat="1" ht="17.25" thickTop="1" thickBot="1">
      <c r="A53" s="223" t="str">
        <f>IF(表三!A53&lt;&gt;"",表三!A53,"")</f>
        <v/>
      </c>
      <c r="B53" s="224" t="str">
        <f>IF(表三!C53&lt;&gt;"",表三!C53,"")</f>
        <v/>
      </c>
      <c r="C53" s="225" t="str">
        <f>IF(表三!D53&lt;&gt;"",表三!D53,"")</f>
        <v/>
      </c>
      <c r="D53" s="328" t="str">
        <f>IF(表三!F53&lt;&gt;"",表三!F53,"")</f>
        <v/>
      </c>
      <c r="E53" s="223" t="str">
        <f>IF(表三!H53&lt;&gt;"",表三!H53,"")</f>
        <v/>
      </c>
      <c r="F53" s="211" t="str">
        <f>IF(表三!I53&lt;&gt;"",表三!I53,"")</f>
        <v/>
      </c>
      <c r="G53" s="224" t="str">
        <f>IF(表三!J53&lt;&gt;"",表三!J53,"")</f>
        <v/>
      </c>
      <c r="H53" s="225" t="str">
        <f>IF(表三!K53&lt;&gt;"",表三!K53,"")</f>
        <v/>
      </c>
      <c r="I53" s="328" t="str">
        <f>IF(表三!P53&lt;&gt;"",表三!P53,"")</f>
        <v/>
      </c>
      <c r="J53" s="329" t="str">
        <f>IF(表四!N53&lt;&gt;"",ROUND(表四!N53,4),"")</f>
        <v/>
      </c>
      <c r="K53" s="224" t="str">
        <f>IF(表四!Q53&lt;&gt;"",表四!Q53,IF(表四!P53&lt;&gt;"",表四!P53,""))</f>
        <v/>
      </c>
      <c r="L53" s="207" t="str">
        <f>IF(表三!BJ53&lt;&gt;"",IF(表三!BJ53&lt;&gt;0,表三!BJ53,""),"")</f>
        <v/>
      </c>
      <c r="M53" s="320"/>
      <c r="N53" s="331" t="str">
        <f>IF(H53&amp;I53&amp;E53="範疇2外購電力350099",IF(M53="預設",VLOOKUP(表一!$B$5,附表一!$G$186:$T$211,14,0),""),IF(M53="預設",VLOOKUP(H53&amp;I53&amp;L53&amp;E53,附表一!$F$5:$U$178,16,0),""))</f>
        <v/>
      </c>
      <c r="O53" s="331" t="str">
        <f>IF(H53&amp;I53="範疇2外購電力",IF(M53="預設",VLOOKUP(表一!$B$5,附表一!$G$186:$X$210,18,0),""),IF(M53="預設",VLOOKUP(H53&amp;I53&amp;L53&amp;E53,附表一!$F$5:$Y$175,20,0),""))</f>
        <v/>
      </c>
      <c r="P53" s="332"/>
      <c r="Q53" s="239"/>
      <c r="R53" s="331" t="str">
        <f>IF(N53&amp;P53&lt;&gt;"",IF(表四!$Q53&lt;&gt;"","公噸/"&amp;表四!$Q53,IF(表四!$P53&lt;&gt;"","公噸/"&amp;表四!$P53,"")),"")</f>
        <v/>
      </c>
      <c r="S53" s="320"/>
      <c r="T53" s="331" t="str">
        <f>IF(表四!O54="",IF($J53&lt;&gt;"",IF(P53&lt;&gt;"",ROUND(ROUND(P53,10)*ROUND($J53,4),4),IF(N53&lt;&gt;"",ROUND(ROUND($J53,4)*ROUND(N53,10),4),"")),""),IF($J53&lt;&gt;"",IF(P53&lt;&gt;"",ROUND(ROUND(P53,10)*ROUND($J53,4)*ROUND(表四!O54,6),4),IF(N53&lt;&gt;"",ROUND(ROUND($J53,4)*ROUND(N53,10)*ROUND(表四!O54,6),4),"")),""))</f>
        <v/>
      </c>
      <c r="U53" s="316" t="str">
        <f t="shared" si="15"/>
        <v/>
      </c>
      <c r="V53" s="333" t="str">
        <f t="shared" si="16"/>
        <v/>
      </c>
      <c r="W53" s="223" t="str">
        <f>IF(表三!BK53&lt;&gt;"",IF(表三!BK53&lt;&gt;0,表三!BK53,""),"")</f>
        <v/>
      </c>
      <c r="X53" s="320"/>
      <c r="Y53" s="318" t="str">
        <f>IF(H53&amp;I53="範疇2外購電力",IF(X53="預設",VLOOKUP(表一!$B$5,附表一!$G$186:$T$210,14,0),""),IF(X53="預設",VLOOKUP(H53&amp;I53&amp;W53&amp;E53,附表一!$F$5:$U$175,16,0),""))</f>
        <v/>
      </c>
      <c r="Z53" s="337" t="str">
        <f>IF(H53&amp;I53="範疇2外購電力",IF(X53="預設",VLOOKUP(表一!$B$5,附表一!$G$186:$X$210,18,0),""),IF(X53="預設",VLOOKUP(H53&amp;I53&amp;W53&amp;E53,附表一!$F$5:$Y$175,20,0),""))</f>
        <v/>
      </c>
      <c r="AA53" s="334"/>
      <c r="AB53" s="239"/>
      <c r="AC53" s="331" t="str">
        <f>IF(Y53&amp;AA53&lt;&gt;"",IF(表四!$Q53&lt;&gt;"","公噸/"&amp;表四!$Q53,IF(表四!$P53&lt;&gt;"","公噸/"&amp;表四!$P53,"")),"")</f>
        <v/>
      </c>
      <c r="AD53" s="320"/>
      <c r="AE53" s="331" t="str">
        <f>IF(表四!O53="",IF($J53&lt;&gt;"",IF(AA53&lt;&gt;"",ROUND(ROUND(AA53,10)*ROUND($J53,4),4),IF(Y53&lt;&gt;"",ROUND(ROUND($J53,4)*ROUND(Y53,10),4),"")),""),IF($J53&lt;&gt;"",IF(AA53&lt;&gt;"",ROUND(ROUND(AA53,10)*ROUND($J53,4)*ROUND(表四!O53,6),4),IF(Y53&lt;&gt;"",ROUND(ROUND($J53,4)*ROUND(Y53,10)*ROUND(表四!O53,6),4),"")),""))</f>
        <v/>
      </c>
      <c r="AF53" s="316" t="str">
        <f t="shared" si="17"/>
        <v/>
      </c>
      <c r="AG53" s="333" t="str">
        <f t="shared" si="18"/>
        <v/>
      </c>
      <c r="AH53" s="207" t="str">
        <f>IF(表三!BL53&lt;&gt;"",IF(表三!BL53&lt;&gt;0,表三!BL53,""),"")</f>
        <v/>
      </c>
      <c r="AI53" s="320"/>
      <c r="AJ53" s="321" t="str">
        <f>IF(H53&amp;I53="範疇2外購電力",IF(AI53="預設",VLOOKUP(表一!$B$5,附表一!$G$186:$T$210,14,0),""),IF(AI53="預設",VLOOKUP(H53&amp;I53&amp;AH53&amp;E53,附表一!$F$5:$U$175,16,0),""))</f>
        <v/>
      </c>
      <c r="AK53" s="337" t="str">
        <f>IF(H53&amp;I53="範疇2外購電力",IF(AI53="預設",VLOOKUP(表一!$B$5,附表一!$G$186:$X$210,18,0),""),IF(AI53="預設",VLOOKUP(H53&amp;I53&amp;AH53&amp;E53,附表一!$F$5:$Y$175,20,0),""))</f>
        <v/>
      </c>
      <c r="AL53" s="334"/>
      <c r="AM53" s="335"/>
      <c r="AN53" s="315" t="str">
        <f>IF(AJ53&amp;AL53&lt;&gt;"",IF(表四!$Q53&lt;&gt;"","公噸/"&amp;表四!$Q53,IF(表四!$P53&lt;&gt;"","公噸/"&amp;表四!$P53,"")),"")</f>
        <v/>
      </c>
      <c r="AO53" s="320"/>
      <c r="AP53" s="331" t="str">
        <f>IF(表四!O53="",IF($J53&lt;&gt;"",IF(AL53&lt;&gt;"",ROUND(ROUND(AL53,10)*ROUND($J53,4),4),IF(AJ53&lt;&gt;"",ROUND(ROUND($J53,4)*ROUND(AJ53,10),4),"")),""),IF($J53&lt;&gt;"",IF(AL53&lt;&gt;"",ROUND(ROUND(AL53,10)*ROUND($J53,4)*ROUND(表四!O53,6),4),IF(AJ53&lt;&gt;"",ROUND(ROUND($J53,4)*ROUND(AJ53,10)*ROUND(表四!O53,6),4),"")),""))</f>
        <v/>
      </c>
      <c r="AQ53" s="316" t="str">
        <f t="shared" si="19"/>
        <v/>
      </c>
      <c r="AR53" s="333" t="str">
        <f t="shared" si="20"/>
        <v/>
      </c>
      <c r="AS53" s="336" t="str">
        <f>IF(表三!J53="是",IF(L53="CO2",SUM(AG53,AR53),SUM(V53,AG53,AR53)),IF(SUM(V53,AG53,AR53)&lt;&gt;0,SUM(V53,AG53,AR53),""))</f>
        <v/>
      </c>
      <c r="AT53" s="337" t="str">
        <f>IF(表三!J53="是",IF(L53="CO2",V53,""),"")</f>
        <v/>
      </c>
      <c r="AU53" s="333" t="str">
        <f>IF(AS53&lt;&gt;"",AS53/表八!$J$8,"")</f>
        <v/>
      </c>
      <c r="AV53" s="325" t="e">
        <f>VLOOKUP(E53,附表二!$A:$G,3,FALSE)</f>
        <v>#N/A</v>
      </c>
      <c r="AW53" s="338" t="str">
        <f t="shared" si="6"/>
        <v/>
      </c>
      <c r="AX53" s="338" t="str">
        <f t="shared" si="21"/>
        <v/>
      </c>
      <c r="AY53" s="338" t="str">
        <f t="shared" si="22"/>
        <v/>
      </c>
      <c r="AZ53" s="338" t="str">
        <f t="shared" si="23"/>
        <v/>
      </c>
      <c r="BA53" s="338" t="str">
        <f t="shared" si="24"/>
        <v/>
      </c>
      <c r="BB53" s="338" t="str">
        <f t="shared" si="25"/>
        <v/>
      </c>
      <c r="BC53" s="338" t="str">
        <f t="shared" si="26"/>
        <v/>
      </c>
      <c r="BD53" s="338" t="str">
        <f t="shared" si="27"/>
        <v/>
      </c>
      <c r="BE53" s="327" t="str">
        <f t="shared" si="28"/>
        <v/>
      </c>
    </row>
    <row r="54" spans="1:57" s="5" customFormat="1" ht="17.25" thickTop="1" thickBot="1">
      <c r="A54" s="223" t="str">
        <f>IF(表三!A54&lt;&gt;"",表三!A54,"")</f>
        <v/>
      </c>
      <c r="B54" s="224" t="str">
        <f>IF(表三!C54&lt;&gt;"",表三!C54,"")</f>
        <v/>
      </c>
      <c r="C54" s="225" t="str">
        <f>IF(表三!D54&lt;&gt;"",表三!D54,"")</f>
        <v/>
      </c>
      <c r="D54" s="328" t="str">
        <f>IF(表三!F54&lt;&gt;"",表三!F54,"")</f>
        <v/>
      </c>
      <c r="E54" s="223" t="str">
        <f>IF(表三!H54&lt;&gt;"",表三!H54,"")</f>
        <v/>
      </c>
      <c r="F54" s="211" t="str">
        <f>IF(表三!I54&lt;&gt;"",表三!I54,"")</f>
        <v/>
      </c>
      <c r="G54" s="224" t="str">
        <f>IF(表三!J54&lt;&gt;"",表三!J54,"")</f>
        <v/>
      </c>
      <c r="H54" s="225" t="str">
        <f>IF(表三!K54&lt;&gt;"",表三!K54,"")</f>
        <v/>
      </c>
      <c r="I54" s="328" t="str">
        <f>IF(表三!P54&lt;&gt;"",表三!P54,"")</f>
        <v/>
      </c>
      <c r="J54" s="329" t="str">
        <f>IF(表四!N54&lt;&gt;"",ROUND(表四!N54,4),"")</f>
        <v/>
      </c>
      <c r="K54" s="224" t="str">
        <f>IF(表四!Q54&lt;&gt;"",表四!Q54,IF(表四!P54&lt;&gt;"",表四!P54,""))</f>
        <v/>
      </c>
      <c r="L54" s="207" t="str">
        <f>IF(表三!BJ54&lt;&gt;"",IF(表三!BJ54&lt;&gt;0,表三!BJ54,""),"")</f>
        <v/>
      </c>
      <c r="M54" s="320"/>
      <c r="N54" s="331" t="str">
        <f>IF(H54&amp;I54&amp;E54="範疇2外購電力350099",IF(M54="預設",VLOOKUP(表一!$B$5,附表一!$G$186:$T$211,14,0),""),IF(M54="預設",VLOOKUP(H54&amp;I54&amp;L54&amp;E54,附表一!$F$5:$U$178,16,0),""))</f>
        <v/>
      </c>
      <c r="O54" s="331" t="str">
        <f>IF(H54&amp;I54="範疇2外購電力",IF(M54="預設",VLOOKUP(表一!$B$5,附表一!$G$186:$X$210,18,0),""),IF(M54="預設",VLOOKUP(H54&amp;I54&amp;L54&amp;E54,附表一!$F$5:$Y$175,20,0),""))</f>
        <v/>
      </c>
      <c r="P54" s="332"/>
      <c r="Q54" s="239"/>
      <c r="R54" s="331" t="str">
        <f>IF(N54&amp;P54&lt;&gt;"",IF(表四!$Q54&lt;&gt;"","公噸/"&amp;表四!$Q54,IF(表四!$P54&lt;&gt;"","公噸/"&amp;表四!$P54,"")),"")</f>
        <v/>
      </c>
      <c r="S54" s="320"/>
      <c r="T54" s="331" t="str">
        <f>IF(表四!O55="",IF($J54&lt;&gt;"",IF(P54&lt;&gt;"",ROUND(ROUND(P54,10)*ROUND($J54,4),4),IF(N54&lt;&gt;"",ROUND(ROUND($J54,4)*ROUND(N54,10),4),"")),""),IF($J54&lt;&gt;"",IF(P54&lt;&gt;"",ROUND(ROUND(P54,10)*ROUND($J54,4)*ROUND(表四!O55,6),4),IF(N54&lt;&gt;"",ROUND(ROUND($J54,4)*ROUND(N54,10)*ROUND(表四!O55,6),4),"")),""))</f>
        <v/>
      </c>
      <c r="U54" s="316" t="str">
        <f t="shared" si="15"/>
        <v/>
      </c>
      <c r="V54" s="333" t="str">
        <f t="shared" si="16"/>
        <v/>
      </c>
      <c r="W54" s="223" t="str">
        <f>IF(表三!BK54&lt;&gt;"",IF(表三!BK54&lt;&gt;0,表三!BK54,""),"")</f>
        <v/>
      </c>
      <c r="X54" s="320"/>
      <c r="Y54" s="318" t="str">
        <f>IF(H54&amp;I54="範疇2外購電力",IF(X54="預設",VLOOKUP(表一!$B$5,附表一!$G$186:$T$210,14,0),""),IF(X54="預設",VLOOKUP(H54&amp;I54&amp;W54&amp;E54,附表一!$F$5:$U$175,16,0),""))</f>
        <v/>
      </c>
      <c r="Z54" s="337" t="str">
        <f>IF(H54&amp;I54="範疇2外購電力",IF(X54="預設",VLOOKUP(表一!$B$5,附表一!$G$186:$X$210,18,0),""),IF(X54="預設",VLOOKUP(H54&amp;I54&amp;W54&amp;E54,附表一!$F$5:$Y$175,20,0),""))</f>
        <v/>
      </c>
      <c r="AA54" s="334"/>
      <c r="AB54" s="239"/>
      <c r="AC54" s="331" t="str">
        <f>IF(Y54&amp;AA54&lt;&gt;"",IF(表四!$Q54&lt;&gt;"","公噸/"&amp;表四!$Q54,IF(表四!$P54&lt;&gt;"","公噸/"&amp;表四!$P54,"")),"")</f>
        <v/>
      </c>
      <c r="AD54" s="320"/>
      <c r="AE54" s="331" t="str">
        <f>IF(表四!O54="",IF($J54&lt;&gt;"",IF(AA54&lt;&gt;"",ROUND(ROUND(AA54,10)*ROUND($J54,4),4),IF(Y54&lt;&gt;"",ROUND(ROUND($J54,4)*ROUND(Y54,10),4),"")),""),IF($J54&lt;&gt;"",IF(AA54&lt;&gt;"",ROUND(ROUND(AA54,10)*ROUND($J54,4)*ROUND(表四!O54,6),4),IF(Y54&lt;&gt;"",ROUND(ROUND($J54,4)*ROUND(Y54,10)*ROUND(表四!O54,6),4),"")),""))</f>
        <v/>
      </c>
      <c r="AF54" s="316" t="str">
        <f t="shared" si="17"/>
        <v/>
      </c>
      <c r="AG54" s="333" t="str">
        <f t="shared" si="18"/>
        <v/>
      </c>
      <c r="AH54" s="207" t="str">
        <f>IF(表三!BL54&lt;&gt;"",IF(表三!BL54&lt;&gt;0,表三!BL54,""),"")</f>
        <v/>
      </c>
      <c r="AI54" s="320"/>
      <c r="AJ54" s="321" t="str">
        <f>IF(H54&amp;I54="範疇2外購電力",IF(AI54="預設",VLOOKUP(表一!$B$5,附表一!$G$186:$T$210,14,0),""),IF(AI54="預設",VLOOKUP(H54&amp;I54&amp;AH54&amp;E54,附表一!$F$5:$U$175,16,0),""))</f>
        <v/>
      </c>
      <c r="AK54" s="337" t="str">
        <f>IF(H54&amp;I54="範疇2外購電力",IF(AI54="預設",VLOOKUP(表一!$B$5,附表一!$G$186:$X$210,18,0),""),IF(AI54="預設",VLOOKUP(H54&amp;I54&amp;AH54&amp;E54,附表一!$F$5:$Y$175,20,0),""))</f>
        <v/>
      </c>
      <c r="AL54" s="334"/>
      <c r="AM54" s="335"/>
      <c r="AN54" s="315" t="str">
        <f>IF(AJ54&amp;AL54&lt;&gt;"",IF(表四!$Q54&lt;&gt;"","公噸/"&amp;表四!$Q54,IF(表四!$P54&lt;&gt;"","公噸/"&amp;表四!$P54,"")),"")</f>
        <v/>
      </c>
      <c r="AO54" s="320"/>
      <c r="AP54" s="331" t="str">
        <f>IF(表四!O54="",IF($J54&lt;&gt;"",IF(AL54&lt;&gt;"",ROUND(ROUND(AL54,10)*ROUND($J54,4),4),IF(AJ54&lt;&gt;"",ROUND(ROUND($J54,4)*ROUND(AJ54,10),4),"")),""),IF($J54&lt;&gt;"",IF(AL54&lt;&gt;"",ROUND(ROUND(AL54,10)*ROUND($J54,4)*ROUND(表四!O54,6),4),IF(AJ54&lt;&gt;"",ROUND(ROUND($J54,4)*ROUND(AJ54,10)*ROUND(表四!O54,6),4),"")),""))</f>
        <v/>
      </c>
      <c r="AQ54" s="316" t="str">
        <f t="shared" si="19"/>
        <v/>
      </c>
      <c r="AR54" s="333" t="str">
        <f t="shared" si="20"/>
        <v/>
      </c>
      <c r="AS54" s="336" t="str">
        <f>IF(表三!J54="是",IF(L54="CO2",SUM(AG54,AR54),SUM(V54,AG54,AR54)),IF(SUM(V54,AG54,AR54)&lt;&gt;0,SUM(V54,AG54,AR54),""))</f>
        <v/>
      </c>
      <c r="AT54" s="337" t="str">
        <f>IF(表三!J54="是",IF(L54="CO2",V54,""),"")</f>
        <v/>
      </c>
      <c r="AU54" s="333" t="str">
        <f>IF(AS54&lt;&gt;"",AS54/表八!$J$8,"")</f>
        <v/>
      </c>
      <c r="AV54" s="325" t="e">
        <f>VLOOKUP(E54,附表二!$A:$G,3,FALSE)</f>
        <v>#N/A</v>
      </c>
      <c r="AW54" s="338" t="str">
        <f t="shared" si="6"/>
        <v/>
      </c>
      <c r="AX54" s="338" t="str">
        <f t="shared" si="21"/>
        <v/>
      </c>
      <c r="AY54" s="338" t="str">
        <f t="shared" si="22"/>
        <v/>
      </c>
      <c r="AZ54" s="338" t="str">
        <f t="shared" si="23"/>
        <v/>
      </c>
      <c r="BA54" s="338" t="str">
        <f t="shared" si="24"/>
        <v/>
      </c>
      <c r="BB54" s="338" t="str">
        <f t="shared" si="25"/>
        <v/>
      </c>
      <c r="BC54" s="338" t="str">
        <f t="shared" si="26"/>
        <v/>
      </c>
      <c r="BD54" s="338" t="str">
        <f t="shared" si="27"/>
        <v/>
      </c>
      <c r="BE54" s="327" t="str">
        <f t="shared" si="28"/>
        <v/>
      </c>
    </row>
    <row r="55" spans="1:57" s="5" customFormat="1" ht="17.25" thickTop="1" thickBot="1">
      <c r="A55" s="223" t="str">
        <f>IF(表三!A55&lt;&gt;"",表三!A55,"")</f>
        <v/>
      </c>
      <c r="B55" s="224" t="str">
        <f>IF(表三!C55&lt;&gt;"",表三!C55,"")</f>
        <v/>
      </c>
      <c r="C55" s="225" t="str">
        <f>IF(表三!D55&lt;&gt;"",表三!D55,"")</f>
        <v/>
      </c>
      <c r="D55" s="328" t="str">
        <f>IF(表三!F55&lt;&gt;"",表三!F55,"")</f>
        <v/>
      </c>
      <c r="E55" s="223" t="str">
        <f>IF(表三!H55&lt;&gt;"",表三!H55,"")</f>
        <v/>
      </c>
      <c r="F55" s="211" t="str">
        <f>IF(表三!I55&lt;&gt;"",表三!I55,"")</f>
        <v/>
      </c>
      <c r="G55" s="224" t="str">
        <f>IF(表三!J55&lt;&gt;"",表三!J55,"")</f>
        <v/>
      </c>
      <c r="H55" s="225" t="str">
        <f>IF(表三!K55&lt;&gt;"",表三!K55,"")</f>
        <v/>
      </c>
      <c r="I55" s="328" t="str">
        <f>IF(表三!P55&lt;&gt;"",表三!P55,"")</f>
        <v/>
      </c>
      <c r="J55" s="329" t="str">
        <f>IF(表四!N55&lt;&gt;"",ROUND(表四!N55,4),"")</f>
        <v/>
      </c>
      <c r="K55" s="224" t="str">
        <f>IF(表四!Q55&lt;&gt;"",表四!Q55,IF(表四!P55&lt;&gt;"",表四!P55,""))</f>
        <v/>
      </c>
      <c r="L55" s="207" t="str">
        <f>IF(表三!BJ55&lt;&gt;"",IF(表三!BJ55&lt;&gt;0,表三!BJ55,""),"")</f>
        <v/>
      </c>
      <c r="M55" s="320"/>
      <c r="N55" s="331" t="str">
        <f>IF(H55&amp;I55&amp;E55="範疇2外購電力350099",IF(M55="預設",VLOOKUP(表一!$B$5,附表一!$G$186:$T$211,14,0),""),IF(M55="預設",VLOOKUP(H55&amp;I55&amp;L55&amp;E55,附表一!$F$5:$U$178,16,0),""))</f>
        <v/>
      </c>
      <c r="O55" s="331" t="str">
        <f>IF(H55&amp;I55="範疇2外購電力",IF(M55="預設",VLOOKUP(表一!$B$5,附表一!$G$186:$X$210,18,0),""),IF(M55="預設",VLOOKUP(H55&amp;I55&amp;L55&amp;E55,附表一!$F$5:$Y$175,20,0),""))</f>
        <v/>
      </c>
      <c r="P55" s="332"/>
      <c r="Q55" s="239"/>
      <c r="R55" s="331" t="str">
        <f>IF(N55&amp;P55&lt;&gt;"",IF(表四!$Q55&lt;&gt;"","公噸/"&amp;表四!$Q55,IF(表四!$P55&lt;&gt;"","公噸/"&amp;表四!$P55,"")),"")</f>
        <v/>
      </c>
      <c r="S55" s="320"/>
      <c r="T55" s="331" t="str">
        <f>IF(表四!O56="",IF($J55&lt;&gt;"",IF(P55&lt;&gt;"",ROUND(ROUND(P55,10)*ROUND($J55,4),4),IF(N55&lt;&gt;"",ROUND(ROUND($J55,4)*ROUND(N55,10),4),"")),""),IF($J55&lt;&gt;"",IF(P55&lt;&gt;"",ROUND(ROUND(P55,10)*ROUND($J55,4)*ROUND(表四!O56,6),4),IF(N55&lt;&gt;"",ROUND(ROUND($J55,4)*ROUND(N55,10)*ROUND(表四!O56,6),4),"")),""))</f>
        <v/>
      </c>
      <c r="U55" s="316" t="str">
        <f t="shared" si="15"/>
        <v/>
      </c>
      <c r="V55" s="333" t="str">
        <f t="shared" si="16"/>
        <v/>
      </c>
      <c r="W55" s="223" t="str">
        <f>IF(表三!BK55&lt;&gt;"",IF(表三!BK55&lt;&gt;0,表三!BK55,""),"")</f>
        <v/>
      </c>
      <c r="X55" s="320"/>
      <c r="Y55" s="318" t="str">
        <f>IF(H55&amp;I55="範疇2外購電力",IF(X55="預設",VLOOKUP(表一!$B$5,附表一!$G$186:$T$210,14,0),""),IF(X55="預設",VLOOKUP(H55&amp;I55&amp;W55&amp;E55,附表一!$F$5:$U$175,16,0),""))</f>
        <v/>
      </c>
      <c r="Z55" s="337" t="str">
        <f>IF(H55&amp;I55="範疇2外購電力",IF(X55="預設",VLOOKUP(表一!$B$5,附表一!$G$186:$X$210,18,0),""),IF(X55="預設",VLOOKUP(H55&amp;I55&amp;W55&amp;E55,附表一!$F$5:$Y$175,20,0),""))</f>
        <v/>
      </c>
      <c r="AA55" s="334"/>
      <c r="AB55" s="239"/>
      <c r="AC55" s="331" t="str">
        <f>IF(Y55&amp;AA55&lt;&gt;"",IF(表四!$Q55&lt;&gt;"","公噸/"&amp;表四!$Q55,IF(表四!$P55&lt;&gt;"","公噸/"&amp;表四!$P55,"")),"")</f>
        <v/>
      </c>
      <c r="AD55" s="320"/>
      <c r="AE55" s="331" t="str">
        <f>IF(表四!O55="",IF($J55&lt;&gt;"",IF(AA55&lt;&gt;"",ROUND(ROUND(AA55,10)*ROUND($J55,4),4),IF(Y55&lt;&gt;"",ROUND(ROUND($J55,4)*ROUND(Y55,10),4),"")),""),IF($J55&lt;&gt;"",IF(AA55&lt;&gt;"",ROUND(ROUND(AA55,10)*ROUND($J55,4)*ROUND(表四!O55,6),4),IF(Y55&lt;&gt;"",ROUND(ROUND($J55,4)*ROUND(Y55,10)*ROUND(表四!O55,6),4),"")),""))</f>
        <v/>
      </c>
      <c r="AF55" s="316" t="str">
        <f t="shared" si="17"/>
        <v/>
      </c>
      <c r="AG55" s="333" t="str">
        <f t="shared" si="18"/>
        <v/>
      </c>
      <c r="AH55" s="207" t="str">
        <f>IF(表三!BL55&lt;&gt;"",IF(表三!BL55&lt;&gt;0,表三!BL55,""),"")</f>
        <v/>
      </c>
      <c r="AI55" s="320"/>
      <c r="AJ55" s="321" t="str">
        <f>IF(H55&amp;I55="範疇2外購電力",IF(AI55="預設",VLOOKUP(表一!$B$5,附表一!$G$186:$T$210,14,0),""),IF(AI55="預設",VLOOKUP(H55&amp;I55&amp;AH55&amp;E55,附表一!$F$5:$U$175,16,0),""))</f>
        <v/>
      </c>
      <c r="AK55" s="337" t="str">
        <f>IF(H55&amp;I55="範疇2外購電力",IF(AI55="預設",VLOOKUP(表一!$B$5,附表一!$G$186:$X$210,18,0),""),IF(AI55="預設",VLOOKUP(H55&amp;I55&amp;AH55&amp;E55,附表一!$F$5:$Y$175,20,0),""))</f>
        <v/>
      </c>
      <c r="AL55" s="334"/>
      <c r="AM55" s="335"/>
      <c r="AN55" s="315" t="str">
        <f>IF(AJ55&amp;AL55&lt;&gt;"",IF(表四!$Q55&lt;&gt;"","公噸/"&amp;表四!$Q55,IF(表四!$P55&lt;&gt;"","公噸/"&amp;表四!$P55,"")),"")</f>
        <v/>
      </c>
      <c r="AO55" s="320"/>
      <c r="AP55" s="331" t="str">
        <f>IF(表四!O55="",IF($J55&lt;&gt;"",IF(AL55&lt;&gt;"",ROUND(ROUND(AL55,10)*ROUND($J55,4),4),IF(AJ55&lt;&gt;"",ROUND(ROUND($J55,4)*ROUND(AJ55,10),4),"")),""),IF($J55&lt;&gt;"",IF(AL55&lt;&gt;"",ROUND(ROUND(AL55,10)*ROUND($J55,4)*ROUND(表四!O55,6),4),IF(AJ55&lt;&gt;"",ROUND(ROUND($J55,4)*ROUND(AJ55,10)*ROUND(表四!O55,6),4),"")),""))</f>
        <v/>
      </c>
      <c r="AQ55" s="316" t="str">
        <f t="shared" si="19"/>
        <v/>
      </c>
      <c r="AR55" s="333" t="str">
        <f t="shared" si="20"/>
        <v/>
      </c>
      <c r="AS55" s="336" t="str">
        <f>IF(表三!J55="是",IF(L55="CO2",SUM(AG55,AR55),SUM(V55,AG55,AR55)),IF(SUM(V55,AG55,AR55)&lt;&gt;0,SUM(V55,AG55,AR55),""))</f>
        <v/>
      </c>
      <c r="AT55" s="337" t="str">
        <f>IF(表三!J55="是",IF(L55="CO2",V55,""),"")</f>
        <v/>
      </c>
      <c r="AU55" s="333" t="str">
        <f>IF(AS55&lt;&gt;"",AS55/表八!$J$8,"")</f>
        <v/>
      </c>
      <c r="AV55" s="325" t="e">
        <f>VLOOKUP(E55,附表二!$A:$G,3,FALSE)</f>
        <v>#N/A</v>
      </c>
      <c r="AW55" s="338" t="str">
        <f t="shared" si="6"/>
        <v/>
      </c>
      <c r="AX55" s="338" t="str">
        <f t="shared" si="21"/>
        <v/>
      </c>
      <c r="AY55" s="338" t="str">
        <f t="shared" si="22"/>
        <v/>
      </c>
      <c r="AZ55" s="338" t="str">
        <f t="shared" si="23"/>
        <v/>
      </c>
      <c r="BA55" s="338" t="str">
        <f t="shared" si="24"/>
        <v/>
      </c>
      <c r="BB55" s="338" t="str">
        <f t="shared" si="25"/>
        <v/>
      </c>
      <c r="BC55" s="338" t="str">
        <f t="shared" si="26"/>
        <v/>
      </c>
      <c r="BD55" s="338" t="str">
        <f t="shared" si="27"/>
        <v/>
      </c>
      <c r="BE55" s="327" t="str">
        <f t="shared" si="28"/>
        <v/>
      </c>
    </row>
    <row r="56" spans="1:57" s="5" customFormat="1" ht="17.25" thickTop="1" thickBot="1">
      <c r="A56" s="223" t="str">
        <f>IF(表三!A56&lt;&gt;"",表三!A56,"")</f>
        <v/>
      </c>
      <c r="B56" s="224" t="str">
        <f>IF(表三!C56&lt;&gt;"",表三!C56,"")</f>
        <v/>
      </c>
      <c r="C56" s="225" t="str">
        <f>IF(表三!D56&lt;&gt;"",表三!D56,"")</f>
        <v/>
      </c>
      <c r="D56" s="328" t="str">
        <f>IF(表三!F56&lt;&gt;"",表三!F56,"")</f>
        <v/>
      </c>
      <c r="E56" s="223" t="str">
        <f>IF(表三!H56&lt;&gt;"",表三!H56,"")</f>
        <v/>
      </c>
      <c r="F56" s="211" t="str">
        <f>IF(表三!I56&lt;&gt;"",表三!I56,"")</f>
        <v/>
      </c>
      <c r="G56" s="224" t="str">
        <f>IF(表三!J56&lt;&gt;"",表三!J56,"")</f>
        <v/>
      </c>
      <c r="H56" s="225" t="str">
        <f>IF(表三!K56&lt;&gt;"",表三!K56,"")</f>
        <v/>
      </c>
      <c r="I56" s="328" t="str">
        <f>IF(表三!P56&lt;&gt;"",表三!P56,"")</f>
        <v/>
      </c>
      <c r="J56" s="329" t="str">
        <f>IF(表四!N56&lt;&gt;"",ROUND(表四!N56,4),"")</f>
        <v/>
      </c>
      <c r="K56" s="224" t="str">
        <f>IF(表四!Q56&lt;&gt;"",表四!Q56,IF(表四!P56&lt;&gt;"",表四!P56,""))</f>
        <v/>
      </c>
      <c r="L56" s="207" t="str">
        <f>IF(表三!BJ56&lt;&gt;"",IF(表三!BJ56&lt;&gt;0,表三!BJ56,""),"")</f>
        <v/>
      </c>
      <c r="M56" s="320"/>
      <c r="N56" s="331" t="str">
        <f>IF(H56&amp;I56&amp;E56="範疇2外購電力350099",IF(M56="預設",VLOOKUP(表一!$B$5,附表一!$G$186:$T$211,14,0),""),IF(M56="預設",VLOOKUP(H56&amp;I56&amp;L56&amp;E56,附表一!$F$5:$U$178,16,0),""))</f>
        <v/>
      </c>
      <c r="O56" s="331" t="str">
        <f>IF(H56&amp;I56="範疇2外購電力",IF(M56="預設",VLOOKUP(表一!$B$5,附表一!$G$186:$X$210,18,0),""),IF(M56="預設",VLOOKUP(H56&amp;I56&amp;L56&amp;E56,附表一!$F$5:$Y$175,20,0),""))</f>
        <v/>
      </c>
      <c r="P56" s="332"/>
      <c r="Q56" s="239"/>
      <c r="R56" s="331" t="str">
        <f>IF(N56&amp;P56&lt;&gt;"",IF(表四!$Q56&lt;&gt;"","公噸/"&amp;表四!$Q56,IF(表四!$P56&lt;&gt;"","公噸/"&amp;表四!$P56,"")),"")</f>
        <v/>
      </c>
      <c r="S56" s="320"/>
      <c r="T56" s="331" t="str">
        <f>IF(表四!O57="",IF($J56&lt;&gt;"",IF(P56&lt;&gt;"",ROUND(ROUND(P56,10)*ROUND($J56,4),4),IF(N56&lt;&gt;"",ROUND(ROUND($J56,4)*ROUND(N56,10),4),"")),""),IF($J56&lt;&gt;"",IF(P56&lt;&gt;"",ROUND(ROUND(P56,10)*ROUND($J56,4)*ROUND(表四!O57,6),4),IF(N56&lt;&gt;"",ROUND(ROUND($J56,4)*ROUND(N56,10)*ROUND(表四!O57,6),4),"")),""))</f>
        <v/>
      </c>
      <c r="U56" s="316" t="str">
        <f t="shared" si="15"/>
        <v/>
      </c>
      <c r="V56" s="333" t="str">
        <f t="shared" si="16"/>
        <v/>
      </c>
      <c r="W56" s="223" t="str">
        <f>IF(表三!BK56&lt;&gt;"",IF(表三!BK56&lt;&gt;0,表三!BK56,""),"")</f>
        <v/>
      </c>
      <c r="X56" s="320"/>
      <c r="Y56" s="318" t="str">
        <f>IF(H56&amp;I56="範疇2外購電力",IF(X56="預設",VLOOKUP(表一!$B$5,附表一!$G$186:$T$210,14,0),""),IF(X56="預設",VLOOKUP(H56&amp;I56&amp;W56&amp;E56,附表一!$F$5:$U$175,16,0),""))</f>
        <v/>
      </c>
      <c r="Z56" s="337" t="str">
        <f>IF(H56&amp;I56="範疇2外購電力",IF(X56="預設",VLOOKUP(表一!$B$5,附表一!$G$186:$X$210,18,0),""),IF(X56="預設",VLOOKUP(H56&amp;I56&amp;W56&amp;E56,附表一!$F$5:$Y$175,20,0),""))</f>
        <v/>
      </c>
      <c r="AA56" s="334"/>
      <c r="AB56" s="239"/>
      <c r="AC56" s="331" t="str">
        <f>IF(Y56&amp;AA56&lt;&gt;"",IF(表四!$Q56&lt;&gt;"","公噸/"&amp;表四!$Q56,IF(表四!$P56&lt;&gt;"","公噸/"&amp;表四!$P56,"")),"")</f>
        <v/>
      </c>
      <c r="AD56" s="320"/>
      <c r="AE56" s="331" t="str">
        <f>IF(表四!O56="",IF($J56&lt;&gt;"",IF(AA56&lt;&gt;"",ROUND(ROUND(AA56,10)*ROUND($J56,4),4),IF(Y56&lt;&gt;"",ROUND(ROUND($J56,4)*ROUND(Y56,10),4),"")),""),IF($J56&lt;&gt;"",IF(AA56&lt;&gt;"",ROUND(ROUND(AA56,10)*ROUND($J56,4)*ROUND(表四!O56,6),4),IF(Y56&lt;&gt;"",ROUND(ROUND($J56,4)*ROUND(Y56,10)*ROUND(表四!O56,6),4),"")),""))</f>
        <v/>
      </c>
      <c r="AF56" s="316" t="str">
        <f t="shared" si="17"/>
        <v/>
      </c>
      <c r="AG56" s="333" t="str">
        <f t="shared" si="18"/>
        <v/>
      </c>
      <c r="AH56" s="207" t="str">
        <f>IF(表三!BL56&lt;&gt;"",IF(表三!BL56&lt;&gt;0,表三!BL56,""),"")</f>
        <v/>
      </c>
      <c r="AI56" s="320"/>
      <c r="AJ56" s="321" t="str">
        <f>IF(H56&amp;I56="範疇2外購電力",IF(AI56="預設",VLOOKUP(表一!$B$5,附表一!$G$186:$T$210,14,0),""),IF(AI56="預設",VLOOKUP(H56&amp;I56&amp;AH56&amp;E56,附表一!$F$5:$U$175,16,0),""))</f>
        <v/>
      </c>
      <c r="AK56" s="337" t="str">
        <f>IF(H56&amp;I56="範疇2外購電力",IF(AI56="預設",VLOOKUP(表一!$B$5,附表一!$G$186:$X$210,18,0),""),IF(AI56="預設",VLOOKUP(H56&amp;I56&amp;AH56&amp;E56,附表一!$F$5:$Y$175,20,0),""))</f>
        <v/>
      </c>
      <c r="AL56" s="334"/>
      <c r="AM56" s="335"/>
      <c r="AN56" s="315" t="str">
        <f>IF(AJ56&amp;AL56&lt;&gt;"",IF(表四!$Q56&lt;&gt;"","公噸/"&amp;表四!$Q56,IF(表四!$P56&lt;&gt;"","公噸/"&amp;表四!$P56,"")),"")</f>
        <v/>
      </c>
      <c r="AO56" s="320"/>
      <c r="AP56" s="331" t="str">
        <f>IF(表四!O56="",IF($J56&lt;&gt;"",IF(AL56&lt;&gt;"",ROUND(ROUND(AL56,10)*ROUND($J56,4),4),IF(AJ56&lt;&gt;"",ROUND(ROUND($J56,4)*ROUND(AJ56,10),4),"")),""),IF($J56&lt;&gt;"",IF(AL56&lt;&gt;"",ROUND(ROUND(AL56,10)*ROUND($J56,4)*ROUND(表四!O56,6),4),IF(AJ56&lt;&gt;"",ROUND(ROUND($J56,4)*ROUND(AJ56,10)*ROUND(表四!O56,6),4),"")),""))</f>
        <v/>
      </c>
      <c r="AQ56" s="316" t="str">
        <f t="shared" si="19"/>
        <v/>
      </c>
      <c r="AR56" s="333" t="str">
        <f t="shared" si="20"/>
        <v/>
      </c>
      <c r="AS56" s="336" t="str">
        <f>IF(表三!J56="是",IF(L56="CO2",SUM(AG56,AR56),SUM(V56,AG56,AR56)),IF(SUM(V56,AG56,AR56)&lt;&gt;0,SUM(V56,AG56,AR56),""))</f>
        <v/>
      </c>
      <c r="AT56" s="337" t="str">
        <f>IF(表三!J56="是",IF(L56="CO2",V56,""),"")</f>
        <v/>
      </c>
      <c r="AU56" s="333" t="str">
        <f>IF(AS56&lt;&gt;"",AS56/表八!$J$8,"")</f>
        <v/>
      </c>
      <c r="AV56" s="325" t="e">
        <f>VLOOKUP(E56,附表二!$A:$G,3,FALSE)</f>
        <v>#N/A</v>
      </c>
      <c r="AW56" s="338" t="str">
        <f t="shared" si="6"/>
        <v/>
      </c>
      <c r="AX56" s="338" t="str">
        <f t="shared" si="21"/>
        <v/>
      </c>
      <c r="AY56" s="338" t="str">
        <f t="shared" si="22"/>
        <v/>
      </c>
      <c r="AZ56" s="338" t="str">
        <f t="shared" si="23"/>
        <v/>
      </c>
      <c r="BA56" s="338" t="str">
        <f t="shared" si="24"/>
        <v/>
      </c>
      <c r="BB56" s="338" t="str">
        <f t="shared" si="25"/>
        <v/>
      </c>
      <c r="BC56" s="338" t="str">
        <f t="shared" si="26"/>
        <v/>
      </c>
      <c r="BD56" s="338" t="str">
        <f t="shared" si="27"/>
        <v/>
      </c>
      <c r="BE56" s="327" t="str">
        <f t="shared" si="28"/>
        <v/>
      </c>
    </row>
    <row r="57" spans="1:57" s="5" customFormat="1" ht="17.25" thickTop="1" thickBot="1">
      <c r="A57" s="223" t="str">
        <f>IF(表三!A57&lt;&gt;"",表三!A57,"")</f>
        <v/>
      </c>
      <c r="B57" s="224" t="str">
        <f>IF(表三!C57&lt;&gt;"",表三!C57,"")</f>
        <v/>
      </c>
      <c r="C57" s="225" t="str">
        <f>IF(表三!D57&lt;&gt;"",表三!D57,"")</f>
        <v/>
      </c>
      <c r="D57" s="328" t="str">
        <f>IF(表三!F57&lt;&gt;"",表三!F57,"")</f>
        <v/>
      </c>
      <c r="E57" s="223" t="str">
        <f>IF(表三!H57&lt;&gt;"",表三!H57,"")</f>
        <v/>
      </c>
      <c r="F57" s="211" t="str">
        <f>IF(表三!I57&lt;&gt;"",表三!I57,"")</f>
        <v/>
      </c>
      <c r="G57" s="224" t="str">
        <f>IF(表三!J57&lt;&gt;"",表三!J57,"")</f>
        <v/>
      </c>
      <c r="H57" s="225" t="str">
        <f>IF(表三!K57&lt;&gt;"",表三!K57,"")</f>
        <v/>
      </c>
      <c r="I57" s="328" t="str">
        <f>IF(表三!P57&lt;&gt;"",表三!P57,"")</f>
        <v/>
      </c>
      <c r="J57" s="329" t="str">
        <f>IF(表四!N57&lt;&gt;"",ROUND(表四!N57,4),"")</f>
        <v/>
      </c>
      <c r="K57" s="224" t="str">
        <f>IF(表四!Q57&lt;&gt;"",表四!Q57,IF(表四!P57&lt;&gt;"",表四!P57,""))</f>
        <v/>
      </c>
      <c r="L57" s="207" t="str">
        <f>IF(表三!BJ57&lt;&gt;"",IF(表三!BJ57&lt;&gt;0,表三!BJ57,""),"")</f>
        <v/>
      </c>
      <c r="M57" s="320"/>
      <c r="N57" s="331" t="str">
        <f>IF(H57&amp;I57&amp;E57="範疇2外購電力350099",IF(M57="預設",VLOOKUP(表一!$B$5,附表一!$G$186:$T$211,14,0),""),IF(M57="預設",VLOOKUP(H57&amp;I57&amp;L57&amp;E57,附表一!$F$5:$U$178,16,0),""))</f>
        <v/>
      </c>
      <c r="O57" s="331" t="str">
        <f>IF(H57&amp;I57="範疇2外購電力",IF(M57="預設",VLOOKUP(表一!$B$5,附表一!$G$186:$X$210,18,0),""),IF(M57="預設",VLOOKUP(H57&amp;I57&amp;L57&amp;E57,附表一!$F$5:$Y$175,20,0),""))</f>
        <v/>
      </c>
      <c r="P57" s="332"/>
      <c r="Q57" s="239"/>
      <c r="R57" s="331" t="str">
        <f>IF(N57&amp;P57&lt;&gt;"",IF(表四!$Q57&lt;&gt;"","公噸/"&amp;表四!$Q57,IF(表四!$P57&lt;&gt;"","公噸/"&amp;表四!$P57,"")),"")</f>
        <v/>
      </c>
      <c r="S57" s="320"/>
      <c r="T57" s="331" t="str">
        <f>IF(表四!O58="",IF($J57&lt;&gt;"",IF(P57&lt;&gt;"",ROUND(ROUND(P57,10)*ROUND($J57,4),4),IF(N57&lt;&gt;"",ROUND(ROUND($J57,4)*ROUND(N57,10),4),"")),""),IF($J57&lt;&gt;"",IF(P57&lt;&gt;"",ROUND(ROUND(P57,10)*ROUND($J57,4)*ROUND(表四!O58,6),4),IF(N57&lt;&gt;"",ROUND(ROUND($J57,4)*ROUND(N57,10)*ROUND(表四!O58,6),4),"")),""))</f>
        <v/>
      </c>
      <c r="U57" s="316" t="str">
        <f t="shared" si="15"/>
        <v/>
      </c>
      <c r="V57" s="333" t="str">
        <f t="shared" si="16"/>
        <v/>
      </c>
      <c r="W57" s="223" t="str">
        <f>IF(表三!BK57&lt;&gt;"",IF(表三!BK57&lt;&gt;0,表三!BK57,""),"")</f>
        <v/>
      </c>
      <c r="X57" s="320"/>
      <c r="Y57" s="318" t="str">
        <f>IF(H57&amp;I57="範疇2外購電力",IF(X57="預設",VLOOKUP(表一!$B$5,附表一!$G$186:$T$210,14,0),""),IF(X57="預設",VLOOKUP(H57&amp;I57&amp;W57&amp;E57,附表一!$F$5:$U$175,16,0),""))</f>
        <v/>
      </c>
      <c r="Z57" s="337" t="str">
        <f>IF(H57&amp;I57="範疇2外購電力",IF(X57="預設",VLOOKUP(表一!$B$5,附表一!$G$186:$X$210,18,0),""),IF(X57="預設",VLOOKUP(H57&amp;I57&amp;W57&amp;E57,附表一!$F$5:$Y$175,20,0),""))</f>
        <v/>
      </c>
      <c r="AA57" s="334"/>
      <c r="AB57" s="239"/>
      <c r="AC57" s="331" t="str">
        <f>IF(Y57&amp;AA57&lt;&gt;"",IF(表四!$Q57&lt;&gt;"","公噸/"&amp;表四!$Q57,IF(表四!$P57&lt;&gt;"","公噸/"&amp;表四!$P57,"")),"")</f>
        <v/>
      </c>
      <c r="AD57" s="320"/>
      <c r="AE57" s="331" t="str">
        <f>IF(表四!O57="",IF($J57&lt;&gt;"",IF(AA57&lt;&gt;"",ROUND(ROUND(AA57,10)*ROUND($J57,4),4),IF(Y57&lt;&gt;"",ROUND(ROUND($J57,4)*ROUND(Y57,10),4),"")),""),IF($J57&lt;&gt;"",IF(AA57&lt;&gt;"",ROUND(ROUND(AA57,10)*ROUND($J57,4)*ROUND(表四!O57,6),4),IF(Y57&lt;&gt;"",ROUND(ROUND($J57,4)*ROUND(Y57,10)*ROUND(表四!O57,6),4),"")),""))</f>
        <v/>
      </c>
      <c r="AF57" s="316" t="str">
        <f t="shared" si="17"/>
        <v/>
      </c>
      <c r="AG57" s="333" t="str">
        <f t="shared" si="18"/>
        <v/>
      </c>
      <c r="AH57" s="207" t="str">
        <f>IF(表三!BL57&lt;&gt;"",IF(表三!BL57&lt;&gt;0,表三!BL57,""),"")</f>
        <v/>
      </c>
      <c r="AI57" s="320"/>
      <c r="AJ57" s="321" t="str">
        <f>IF(H57&amp;I57="範疇2外購電力",IF(AI57="預設",VLOOKUP(表一!$B$5,附表一!$G$186:$T$210,14,0),""),IF(AI57="預設",VLOOKUP(H57&amp;I57&amp;AH57&amp;E57,附表一!$F$5:$U$175,16,0),""))</f>
        <v/>
      </c>
      <c r="AK57" s="337" t="str">
        <f>IF(H57&amp;I57="範疇2外購電力",IF(AI57="預設",VLOOKUP(表一!$B$5,附表一!$G$186:$X$210,18,0),""),IF(AI57="預設",VLOOKUP(H57&amp;I57&amp;AH57&amp;E57,附表一!$F$5:$Y$175,20,0),""))</f>
        <v/>
      </c>
      <c r="AL57" s="334"/>
      <c r="AM57" s="335"/>
      <c r="AN57" s="315" t="str">
        <f>IF(AJ57&amp;AL57&lt;&gt;"",IF(表四!$Q57&lt;&gt;"","公噸/"&amp;表四!$Q57,IF(表四!$P57&lt;&gt;"","公噸/"&amp;表四!$P57,"")),"")</f>
        <v/>
      </c>
      <c r="AO57" s="320"/>
      <c r="AP57" s="331" t="str">
        <f>IF(表四!O57="",IF($J57&lt;&gt;"",IF(AL57&lt;&gt;"",ROUND(ROUND(AL57,10)*ROUND($J57,4),4),IF(AJ57&lt;&gt;"",ROUND(ROUND($J57,4)*ROUND(AJ57,10),4),"")),""),IF($J57&lt;&gt;"",IF(AL57&lt;&gt;"",ROUND(ROUND(AL57,10)*ROUND($J57,4)*ROUND(表四!O57,6),4),IF(AJ57&lt;&gt;"",ROUND(ROUND($J57,4)*ROUND(AJ57,10)*ROUND(表四!O57,6),4),"")),""))</f>
        <v/>
      </c>
      <c r="AQ57" s="316" t="str">
        <f t="shared" si="19"/>
        <v/>
      </c>
      <c r="AR57" s="333" t="str">
        <f t="shared" si="20"/>
        <v/>
      </c>
      <c r="AS57" s="336" t="str">
        <f>IF(表三!J57="是",IF(L57="CO2",SUM(AG57,AR57),SUM(V57,AG57,AR57)),IF(SUM(V57,AG57,AR57)&lt;&gt;0,SUM(V57,AG57,AR57),""))</f>
        <v/>
      </c>
      <c r="AT57" s="337" t="str">
        <f>IF(表三!J57="是",IF(L57="CO2",V57,""),"")</f>
        <v/>
      </c>
      <c r="AU57" s="333" t="str">
        <f>IF(AS57&lt;&gt;"",AS57/表八!$J$8,"")</f>
        <v/>
      </c>
      <c r="AV57" s="325" t="e">
        <f>VLOOKUP(E57,附表二!$A:$G,3,FALSE)</f>
        <v>#N/A</v>
      </c>
      <c r="AW57" s="338" t="str">
        <f t="shared" si="6"/>
        <v/>
      </c>
      <c r="AX57" s="338" t="str">
        <f t="shared" si="21"/>
        <v/>
      </c>
      <c r="AY57" s="338" t="str">
        <f t="shared" si="22"/>
        <v/>
      </c>
      <c r="AZ57" s="338" t="str">
        <f t="shared" si="23"/>
        <v/>
      </c>
      <c r="BA57" s="338" t="str">
        <f t="shared" si="24"/>
        <v/>
      </c>
      <c r="BB57" s="338" t="str">
        <f t="shared" si="25"/>
        <v/>
      </c>
      <c r="BC57" s="338" t="str">
        <f t="shared" si="26"/>
        <v/>
      </c>
      <c r="BD57" s="338" t="str">
        <f t="shared" si="27"/>
        <v/>
      </c>
      <c r="BE57" s="327" t="str">
        <f t="shared" si="28"/>
        <v/>
      </c>
    </row>
    <row r="58" spans="1:57" s="5" customFormat="1" ht="17.25" thickTop="1" thickBot="1">
      <c r="A58" s="223" t="str">
        <f>IF(表三!A58&lt;&gt;"",表三!A58,"")</f>
        <v/>
      </c>
      <c r="B58" s="224" t="str">
        <f>IF(表三!C58&lt;&gt;"",表三!C58,"")</f>
        <v/>
      </c>
      <c r="C58" s="225" t="str">
        <f>IF(表三!D58&lt;&gt;"",表三!D58,"")</f>
        <v/>
      </c>
      <c r="D58" s="328" t="str">
        <f>IF(表三!F58&lt;&gt;"",表三!F58,"")</f>
        <v/>
      </c>
      <c r="E58" s="223" t="str">
        <f>IF(表三!H58&lt;&gt;"",表三!H58,"")</f>
        <v/>
      </c>
      <c r="F58" s="211" t="str">
        <f>IF(表三!I58&lt;&gt;"",表三!I58,"")</f>
        <v/>
      </c>
      <c r="G58" s="224" t="str">
        <f>IF(表三!J58&lt;&gt;"",表三!J58,"")</f>
        <v/>
      </c>
      <c r="H58" s="225" t="str">
        <f>IF(表三!K58&lt;&gt;"",表三!K58,"")</f>
        <v/>
      </c>
      <c r="I58" s="328" t="str">
        <f>IF(表三!P58&lt;&gt;"",表三!P58,"")</f>
        <v/>
      </c>
      <c r="J58" s="329" t="str">
        <f>IF(表四!N58&lt;&gt;"",ROUND(表四!N58,4),"")</f>
        <v/>
      </c>
      <c r="K58" s="224" t="str">
        <f>IF(表四!Q58&lt;&gt;"",表四!Q58,IF(表四!P58&lt;&gt;"",表四!P58,""))</f>
        <v/>
      </c>
      <c r="L58" s="207" t="str">
        <f>IF(表三!BJ58&lt;&gt;"",IF(表三!BJ58&lt;&gt;0,表三!BJ58,""),"")</f>
        <v/>
      </c>
      <c r="M58" s="320"/>
      <c r="N58" s="331" t="str">
        <f>IF(H58&amp;I58&amp;E58="範疇2外購電力350099",IF(M58="預設",VLOOKUP(表一!$B$5,附表一!$G$186:$T$211,14,0),""),IF(M58="預設",VLOOKUP(H58&amp;I58&amp;L58&amp;E58,附表一!$F$5:$U$178,16,0),""))</f>
        <v/>
      </c>
      <c r="O58" s="331" t="str">
        <f>IF(H58&amp;I58="範疇2外購電力",IF(M58="預設",VLOOKUP(表一!$B$5,附表一!$G$186:$X$210,18,0),""),IF(M58="預設",VLOOKUP(H58&amp;I58&amp;L58&amp;E58,附表一!$F$5:$Y$175,20,0),""))</f>
        <v/>
      </c>
      <c r="P58" s="332"/>
      <c r="Q58" s="239"/>
      <c r="R58" s="331" t="str">
        <f>IF(N58&amp;P58&lt;&gt;"",IF(表四!$Q58&lt;&gt;"","公噸/"&amp;表四!$Q58,IF(表四!$P58&lt;&gt;"","公噸/"&amp;表四!$P58,"")),"")</f>
        <v/>
      </c>
      <c r="S58" s="320"/>
      <c r="T58" s="331" t="str">
        <f>IF(表四!O59="",IF($J58&lt;&gt;"",IF(P58&lt;&gt;"",ROUND(ROUND(P58,10)*ROUND($J58,4),4),IF(N58&lt;&gt;"",ROUND(ROUND($J58,4)*ROUND(N58,10),4),"")),""),IF($J58&lt;&gt;"",IF(P58&lt;&gt;"",ROUND(ROUND(P58,10)*ROUND($J58,4)*ROUND(表四!O59,6),4),IF(N58&lt;&gt;"",ROUND(ROUND($J58,4)*ROUND(N58,10)*ROUND(表四!O59,6),4),"")),""))</f>
        <v/>
      </c>
      <c r="U58" s="316" t="str">
        <f t="shared" si="15"/>
        <v/>
      </c>
      <c r="V58" s="333" t="str">
        <f t="shared" si="16"/>
        <v/>
      </c>
      <c r="W58" s="223" t="str">
        <f>IF(表三!BK58&lt;&gt;"",IF(表三!BK58&lt;&gt;0,表三!BK58,""),"")</f>
        <v/>
      </c>
      <c r="X58" s="320"/>
      <c r="Y58" s="318" t="str">
        <f>IF(H58&amp;I58="範疇2外購電力",IF(X58="預設",VLOOKUP(表一!$B$5,附表一!$G$186:$T$210,14,0),""),IF(X58="預設",VLOOKUP(H58&amp;I58&amp;W58&amp;E58,附表一!$F$5:$U$175,16,0),""))</f>
        <v/>
      </c>
      <c r="Z58" s="337" t="str">
        <f>IF(H58&amp;I58="範疇2外購電力",IF(X58="預設",VLOOKUP(表一!$B$5,附表一!$G$186:$X$210,18,0),""),IF(X58="預設",VLOOKUP(H58&amp;I58&amp;W58&amp;E58,附表一!$F$5:$Y$175,20,0),""))</f>
        <v/>
      </c>
      <c r="AA58" s="334"/>
      <c r="AB58" s="239"/>
      <c r="AC58" s="331" t="str">
        <f>IF(Y58&amp;AA58&lt;&gt;"",IF(表四!$Q58&lt;&gt;"","公噸/"&amp;表四!$Q58,IF(表四!$P58&lt;&gt;"","公噸/"&amp;表四!$P58,"")),"")</f>
        <v/>
      </c>
      <c r="AD58" s="320"/>
      <c r="AE58" s="331" t="str">
        <f>IF(表四!O58="",IF($J58&lt;&gt;"",IF(AA58&lt;&gt;"",ROUND(ROUND(AA58,10)*ROUND($J58,4),4),IF(Y58&lt;&gt;"",ROUND(ROUND($J58,4)*ROUND(Y58,10),4),"")),""),IF($J58&lt;&gt;"",IF(AA58&lt;&gt;"",ROUND(ROUND(AA58,10)*ROUND($J58,4)*ROUND(表四!O58,6),4),IF(Y58&lt;&gt;"",ROUND(ROUND($J58,4)*ROUND(Y58,10)*ROUND(表四!O58,6),4),"")),""))</f>
        <v/>
      </c>
      <c r="AF58" s="316" t="str">
        <f t="shared" si="17"/>
        <v/>
      </c>
      <c r="AG58" s="333" t="str">
        <f t="shared" si="18"/>
        <v/>
      </c>
      <c r="AH58" s="207" t="str">
        <f>IF(表三!BL58&lt;&gt;"",IF(表三!BL58&lt;&gt;0,表三!BL58,""),"")</f>
        <v/>
      </c>
      <c r="AI58" s="320"/>
      <c r="AJ58" s="321" t="str">
        <f>IF(H58&amp;I58="範疇2外購電力",IF(AI58="預設",VLOOKUP(表一!$B$5,附表一!$G$186:$T$210,14,0),""),IF(AI58="預設",VLOOKUP(H58&amp;I58&amp;AH58&amp;E58,附表一!$F$5:$U$175,16,0),""))</f>
        <v/>
      </c>
      <c r="AK58" s="337" t="str">
        <f>IF(H58&amp;I58="範疇2外購電力",IF(AI58="預設",VLOOKUP(表一!$B$5,附表一!$G$186:$X$210,18,0),""),IF(AI58="預設",VLOOKUP(H58&amp;I58&amp;AH58&amp;E58,附表一!$F$5:$Y$175,20,0),""))</f>
        <v/>
      </c>
      <c r="AL58" s="334"/>
      <c r="AM58" s="335"/>
      <c r="AN58" s="315" t="str">
        <f>IF(AJ58&amp;AL58&lt;&gt;"",IF(表四!$Q58&lt;&gt;"","公噸/"&amp;表四!$Q58,IF(表四!$P58&lt;&gt;"","公噸/"&amp;表四!$P58,"")),"")</f>
        <v/>
      </c>
      <c r="AO58" s="320"/>
      <c r="AP58" s="331" t="str">
        <f>IF(表四!O58="",IF($J58&lt;&gt;"",IF(AL58&lt;&gt;"",ROUND(ROUND(AL58,10)*ROUND($J58,4),4),IF(AJ58&lt;&gt;"",ROUND(ROUND($J58,4)*ROUND(AJ58,10),4),"")),""),IF($J58&lt;&gt;"",IF(AL58&lt;&gt;"",ROUND(ROUND(AL58,10)*ROUND($J58,4)*ROUND(表四!O58,6),4),IF(AJ58&lt;&gt;"",ROUND(ROUND($J58,4)*ROUND(AJ58,10)*ROUND(表四!O58,6),4),"")),""))</f>
        <v/>
      </c>
      <c r="AQ58" s="316" t="str">
        <f t="shared" si="19"/>
        <v/>
      </c>
      <c r="AR58" s="333" t="str">
        <f t="shared" si="20"/>
        <v/>
      </c>
      <c r="AS58" s="336" t="str">
        <f>IF(表三!J58="是",IF(L58="CO2",SUM(AG58,AR58),SUM(V58,AG58,AR58)),IF(SUM(V58,AG58,AR58)&lt;&gt;0,SUM(V58,AG58,AR58),""))</f>
        <v/>
      </c>
      <c r="AT58" s="337" t="str">
        <f>IF(表三!J58="是",IF(L58="CO2",V58,""),"")</f>
        <v/>
      </c>
      <c r="AU58" s="333" t="str">
        <f>IF(AS58&lt;&gt;"",AS58/表八!$J$8,"")</f>
        <v/>
      </c>
      <c r="AV58" s="325" t="e">
        <f>VLOOKUP(E58,附表二!$A:$G,3,FALSE)</f>
        <v>#N/A</v>
      </c>
      <c r="AW58" s="338" t="str">
        <f t="shared" si="6"/>
        <v/>
      </c>
      <c r="AX58" s="338" t="str">
        <f t="shared" si="21"/>
        <v/>
      </c>
      <c r="AY58" s="338" t="str">
        <f t="shared" si="22"/>
        <v/>
      </c>
      <c r="AZ58" s="338" t="str">
        <f t="shared" si="23"/>
        <v/>
      </c>
      <c r="BA58" s="338" t="str">
        <f t="shared" si="24"/>
        <v/>
      </c>
      <c r="BB58" s="338" t="str">
        <f t="shared" si="25"/>
        <v/>
      </c>
      <c r="BC58" s="338" t="str">
        <f t="shared" si="26"/>
        <v/>
      </c>
      <c r="BD58" s="338" t="str">
        <f t="shared" si="27"/>
        <v/>
      </c>
      <c r="BE58" s="327" t="str">
        <f t="shared" si="28"/>
        <v/>
      </c>
    </row>
    <row r="59" spans="1:57" s="5" customFormat="1" ht="17.25" thickTop="1" thickBot="1">
      <c r="A59" s="223" t="str">
        <f>IF(表三!A59&lt;&gt;"",表三!A59,"")</f>
        <v/>
      </c>
      <c r="B59" s="224" t="str">
        <f>IF(表三!C59&lt;&gt;"",表三!C59,"")</f>
        <v/>
      </c>
      <c r="C59" s="225" t="str">
        <f>IF(表三!D59&lt;&gt;"",表三!D59,"")</f>
        <v/>
      </c>
      <c r="D59" s="328" t="str">
        <f>IF(表三!F59&lt;&gt;"",表三!F59,"")</f>
        <v/>
      </c>
      <c r="E59" s="223" t="str">
        <f>IF(表三!H59&lt;&gt;"",表三!H59,"")</f>
        <v/>
      </c>
      <c r="F59" s="211" t="str">
        <f>IF(表三!I59&lt;&gt;"",表三!I59,"")</f>
        <v/>
      </c>
      <c r="G59" s="224" t="str">
        <f>IF(表三!J59&lt;&gt;"",表三!J59,"")</f>
        <v/>
      </c>
      <c r="H59" s="225" t="str">
        <f>IF(表三!K59&lt;&gt;"",表三!K59,"")</f>
        <v/>
      </c>
      <c r="I59" s="328" t="str">
        <f>IF(表三!P59&lt;&gt;"",表三!P59,"")</f>
        <v/>
      </c>
      <c r="J59" s="329" t="str">
        <f>IF(表四!N59&lt;&gt;"",ROUND(表四!N59,4),"")</f>
        <v/>
      </c>
      <c r="K59" s="224" t="str">
        <f>IF(表四!Q59&lt;&gt;"",表四!Q59,IF(表四!P59&lt;&gt;"",表四!P59,""))</f>
        <v/>
      </c>
      <c r="L59" s="207" t="str">
        <f>IF(表三!BJ59&lt;&gt;"",IF(表三!BJ59&lt;&gt;0,表三!BJ59,""),"")</f>
        <v/>
      </c>
      <c r="M59" s="320"/>
      <c r="N59" s="331" t="str">
        <f>IF(H59&amp;I59&amp;E59="範疇2外購電力350099",IF(M59="預設",VLOOKUP(表一!$B$5,附表一!$G$186:$T$211,14,0),""),IF(M59="預設",VLOOKUP(H59&amp;I59&amp;L59&amp;E59,附表一!$F$5:$U$178,16,0),""))</f>
        <v/>
      </c>
      <c r="O59" s="331" t="str">
        <f>IF(H59&amp;I59="範疇2外購電力",IF(M59="預設",VLOOKUP(表一!$B$5,附表一!$G$186:$X$210,18,0),""),IF(M59="預設",VLOOKUP(H59&amp;I59&amp;L59&amp;E59,附表一!$F$5:$Y$175,20,0),""))</f>
        <v/>
      </c>
      <c r="P59" s="332"/>
      <c r="Q59" s="239"/>
      <c r="R59" s="331" t="str">
        <f>IF(N59&amp;P59&lt;&gt;"",IF(表四!$Q59&lt;&gt;"","公噸/"&amp;表四!$Q59,IF(表四!$P59&lt;&gt;"","公噸/"&amp;表四!$P59,"")),"")</f>
        <v/>
      </c>
      <c r="S59" s="320"/>
      <c r="T59" s="331" t="str">
        <f>IF(表四!O60="",IF($J59&lt;&gt;"",IF(P59&lt;&gt;"",ROUND(ROUND(P59,10)*ROUND($J59,4),4),IF(N59&lt;&gt;"",ROUND(ROUND($J59,4)*ROUND(N59,10),4),"")),""),IF($J59&lt;&gt;"",IF(P59&lt;&gt;"",ROUND(ROUND(P59,10)*ROUND($J59,4)*ROUND(表四!O60,6),4),IF(N59&lt;&gt;"",ROUND(ROUND($J59,4)*ROUND(N59,10)*ROUND(表四!O60,6),4),"")),""))</f>
        <v/>
      </c>
      <c r="U59" s="316" t="str">
        <f t="shared" si="15"/>
        <v/>
      </c>
      <c r="V59" s="333" t="str">
        <f t="shared" si="16"/>
        <v/>
      </c>
      <c r="W59" s="223" t="str">
        <f>IF(表三!BK59&lt;&gt;"",IF(表三!BK59&lt;&gt;0,表三!BK59,""),"")</f>
        <v/>
      </c>
      <c r="X59" s="320"/>
      <c r="Y59" s="318" t="str">
        <f>IF(H59&amp;I59="範疇2外購電力",IF(X59="預設",VLOOKUP(表一!$B$5,附表一!$G$186:$T$210,14,0),""),IF(X59="預設",VLOOKUP(H59&amp;I59&amp;W59&amp;E59,附表一!$F$5:$U$175,16,0),""))</f>
        <v/>
      </c>
      <c r="Z59" s="337" t="str">
        <f>IF(H59&amp;I59="範疇2外購電力",IF(X59="預設",VLOOKUP(表一!$B$5,附表一!$G$186:$X$210,18,0),""),IF(X59="預設",VLOOKUP(H59&amp;I59&amp;W59&amp;E59,附表一!$F$5:$Y$175,20,0),""))</f>
        <v/>
      </c>
      <c r="AA59" s="334"/>
      <c r="AB59" s="239"/>
      <c r="AC59" s="331" t="str">
        <f>IF(Y59&amp;AA59&lt;&gt;"",IF(表四!$Q59&lt;&gt;"","公噸/"&amp;表四!$Q59,IF(表四!$P59&lt;&gt;"","公噸/"&amp;表四!$P59,"")),"")</f>
        <v/>
      </c>
      <c r="AD59" s="320"/>
      <c r="AE59" s="331" t="str">
        <f>IF(表四!O59="",IF($J59&lt;&gt;"",IF(AA59&lt;&gt;"",ROUND(ROUND(AA59,10)*ROUND($J59,4),4),IF(Y59&lt;&gt;"",ROUND(ROUND($J59,4)*ROUND(Y59,10),4),"")),""),IF($J59&lt;&gt;"",IF(AA59&lt;&gt;"",ROUND(ROUND(AA59,10)*ROUND($J59,4)*ROUND(表四!O59,6),4),IF(Y59&lt;&gt;"",ROUND(ROUND($J59,4)*ROUND(Y59,10)*ROUND(表四!O59,6),4),"")),""))</f>
        <v/>
      </c>
      <c r="AF59" s="316" t="str">
        <f t="shared" si="17"/>
        <v/>
      </c>
      <c r="AG59" s="333" t="str">
        <f t="shared" si="18"/>
        <v/>
      </c>
      <c r="AH59" s="207" t="str">
        <f>IF(表三!BL59&lt;&gt;"",IF(表三!BL59&lt;&gt;0,表三!BL59,""),"")</f>
        <v/>
      </c>
      <c r="AI59" s="320"/>
      <c r="AJ59" s="321" t="str">
        <f>IF(H59&amp;I59="範疇2外購電力",IF(AI59="預設",VLOOKUP(表一!$B$5,附表一!$G$186:$T$210,14,0),""),IF(AI59="預設",VLOOKUP(H59&amp;I59&amp;AH59&amp;E59,附表一!$F$5:$U$175,16,0),""))</f>
        <v/>
      </c>
      <c r="AK59" s="337" t="str">
        <f>IF(H59&amp;I59="範疇2外購電力",IF(AI59="預設",VLOOKUP(表一!$B$5,附表一!$G$186:$X$210,18,0),""),IF(AI59="預設",VLOOKUP(H59&amp;I59&amp;AH59&amp;E59,附表一!$F$5:$Y$175,20,0),""))</f>
        <v/>
      </c>
      <c r="AL59" s="334"/>
      <c r="AM59" s="335"/>
      <c r="AN59" s="315" t="str">
        <f>IF(AJ59&amp;AL59&lt;&gt;"",IF(表四!$Q59&lt;&gt;"","公噸/"&amp;表四!$Q59,IF(表四!$P59&lt;&gt;"","公噸/"&amp;表四!$P59,"")),"")</f>
        <v/>
      </c>
      <c r="AO59" s="320"/>
      <c r="AP59" s="331" t="str">
        <f>IF(表四!O59="",IF($J59&lt;&gt;"",IF(AL59&lt;&gt;"",ROUND(ROUND(AL59,10)*ROUND($J59,4),4),IF(AJ59&lt;&gt;"",ROUND(ROUND($J59,4)*ROUND(AJ59,10),4),"")),""),IF($J59&lt;&gt;"",IF(AL59&lt;&gt;"",ROUND(ROUND(AL59,10)*ROUND($J59,4)*ROUND(表四!O59,6),4),IF(AJ59&lt;&gt;"",ROUND(ROUND($J59,4)*ROUND(AJ59,10)*ROUND(表四!O59,6),4),"")),""))</f>
        <v/>
      </c>
      <c r="AQ59" s="316" t="str">
        <f t="shared" si="19"/>
        <v/>
      </c>
      <c r="AR59" s="333" t="str">
        <f t="shared" si="20"/>
        <v/>
      </c>
      <c r="AS59" s="336" t="str">
        <f>IF(表三!J59="是",IF(L59="CO2",SUM(AG59,AR59),SUM(V59,AG59,AR59)),IF(SUM(V59,AG59,AR59)&lt;&gt;0,SUM(V59,AG59,AR59),""))</f>
        <v/>
      </c>
      <c r="AT59" s="337" t="str">
        <f>IF(表三!J59="是",IF(L59="CO2",V59,""),"")</f>
        <v/>
      </c>
      <c r="AU59" s="333" t="str">
        <f>IF(AS59&lt;&gt;"",AS59/表八!$J$8,"")</f>
        <v/>
      </c>
      <c r="AV59" s="325" t="e">
        <f>VLOOKUP(E59,附表二!$A:$G,3,FALSE)</f>
        <v>#N/A</v>
      </c>
      <c r="AW59" s="338" t="str">
        <f t="shared" si="6"/>
        <v/>
      </c>
      <c r="AX59" s="338" t="str">
        <f t="shared" si="21"/>
        <v/>
      </c>
      <c r="AY59" s="338" t="str">
        <f t="shared" si="22"/>
        <v/>
      </c>
      <c r="AZ59" s="338" t="str">
        <f t="shared" si="23"/>
        <v/>
      </c>
      <c r="BA59" s="338" t="str">
        <f t="shared" si="24"/>
        <v/>
      </c>
      <c r="BB59" s="338" t="str">
        <f t="shared" si="25"/>
        <v/>
      </c>
      <c r="BC59" s="338" t="str">
        <f t="shared" si="26"/>
        <v/>
      </c>
      <c r="BD59" s="338" t="str">
        <f t="shared" si="27"/>
        <v/>
      </c>
      <c r="BE59" s="327" t="str">
        <f t="shared" si="28"/>
        <v/>
      </c>
    </row>
    <row r="60" spans="1:57" s="5" customFormat="1" ht="17.25" thickTop="1" thickBot="1">
      <c r="A60" s="223" t="str">
        <f>IF(表三!A60&lt;&gt;"",表三!A60,"")</f>
        <v/>
      </c>
      <c r="B60" s="224" t="str">
        <f>IF(表三!C60&lt;&gt;"",表三!C60,"")</f>
        <v/>
      </c>
      <c r="C60" s="225" t="str">
        <f>IF(表三!D60&lt;&gt;"",表三!D60,"")</f>
        <v/>
      </c>
      <c r="D60" s="328" t="str">
        <f>IF(表三!F60&lt;&gt;"",表三!F60,"")</f>
        <v/>
      </c>
      <c r="E60" s="223" t="str">
        <f>IF(表三!H60&lt;&gt;"",表三!H60,"")</f>
        <v/>
      </c>
      <c r="F60" s="211" t="str">
        <f>IF(表三!I60&lt;&gt;"",表三!I60,"")</f>
        <v/>
      </c>
      <c r="G60" s="224" t="str">
        <f>IF(表三!J60&lt;&gt;"",表三!J60,"")</f>
        <v/>
      </c>
      <c r="H60" s="225" t="str">
        <f>IF(表三!K60&lt;&gt;"",表三!K60,"")</f>
        <v/>
      </c>
      <c r="I60" s="328" t="str">
        <f>IF(表三!P60&lt;&gt;"",表三!P60,"")</f>
        <v/>
      </c>
      <c r="J60" s="329" t="str">
        <f>IF(表四!N60&lt;&gt;"",ROUND(表四!N60,4),"")</f>
        <v/>
      </c>
      <c r="K60" s="224" t="str">
        <f>IF(表四!Q60&lt;&gt;"",表四!Q60,IF(表四!P60&lt;&gt;"",表四!P60,""))</f>
        <v/>
      </c>
      <c r="L60" s="207" t="str">
        <f>IF(表三!BJ60&lt;&gt;"",IF(表三!BJ60&lt;&gt;0,表三!BJ60,""),"")</f>
        <v/>
      </c>
      <c r="M60" s="320"/>
      <c r="N60" s="331" t="str">
        <f>IF(H60&amp;I60&amp;E60="範疇2外購電力350099",IF(M60="預設",VLOOKUP(表一!$B$5,附表一!$G$186:$T$211,14,0),""),IF(M60="預設",VLOOKUP(H60&amp;I60&amp;L60&amp;E60,附表一!$F$5:$U$178,16,0),""))</f>
        <v/>
      </c>
      <c r="O60" s="331" t="str">
        <f>IF(H60&amp;I60="範疇2外購電力",IF(M60="預設",VLOOKUP(表一!$B$5,附表一!$G$186:$X$210,18,0),""),IF(M60="預設",VLOOKUP(H60&amp;I60&amp;L60&amp;E60,附表一!$F$5:$Y$175,20,0),""))</f>
        <v/>
      </c>
      <c r="P60" s="332"/>
      <c r="Q60" s="239"/>
      <c r="R60" s="331" t="str">
        <f>IF(N60&amp;P60&lt;&gt;"",IF(表四!$Q60&lt;&gt;"","公噸/"&amp;表四!$Q60,IF(表四!$P60&lt;&gt;"","公噸/"&amp;表四!$P60,"")),"")</f>
        <v/>
      </c>
      <c r="S60" s="320"/>
      <c r="T60" s="331" t="str">
        <f>IF(表四!O61="",IF($J60&lt;&gt;"",IF(P60&lt;&gt;"",ROUND(ROUND(P60,10)*ROUND($J60,4),4),IF(N60&lt;&gt;"",ROUND(ROUND($J60,4)*ROUND(N60,10),4),"")),""),IF($J60&lt;&gt;"",IF(P60&lt;&gt;"",ROUND(ROUND(P60,10)*ROUND($J60,4)*ROUND(表四!O61,6),4),IF(N60&lt;&gt;"",ROUND(ROUND($J60,4)*ROUND(N60,10)*ROUND(表四!O61,6),4),"")),""))</f>
        <v/>
      </c>
      <c r="U60" s="316" t="str">
        <f t="shared" si="15"/>
        <v/>
      </c>
      <c r="V60" s="333" t="str">
        <f t="shared" si="16"/>
        <v/>
      </c>
      <c r="W60" s="223" t="str">
        <f>IF(表三!BK60&lt;&gt;"",IF(表三!BK60&lt;&gt;0,表三!BK60,""),"")</f>
        <v/>
      </c>
      <c r="X60" s="320"/>
      <c r="Y60" s="318" t="str">
        <f>IF(H60&amp;I60="範疇2外購電力",IF(X60="預設",VLOOKUP(表一!$B$5,附表一!$G$186:$T$210,14,0),""),IF(X60="預設",VLOOKUP(H60&amp;I60&amp;W60&amp;E60,附表一!$F$5:$U$175,16,0),""))</f>
        <v/>
      </c>
      <c r="Z60" s="337" t="str">
        <f>IF(H60&amp;I60="範疇2外購電力",IF(X60="預設",VLOOKUP(表一!$B$5,附表一!$G$186:$X$210,18,0),""),IF(X60="預設",VLOOKUP(H60&amp;I60&amp;W60&amp;E60,附表一!$F$5:$Y$175,20,0),""))</f>
        <v/>
      </c>
      <c r="AA60" s="334"/>
      <c r="AB60" s="239"/>
      <c r="AC60" s="331" t="str">
        <f>IF(Y60&amp;AA60&lt;&gt;"",IF(表四!$Q60&lt;&gt;"","公噸/"&amp;表四!$Q60,IF(表四!$P60&lt;&gt;"","公噸/"&amp;表四!$P60,"")),"")</f>
        <v/>
      </c>
      <c r="AD60" s="320"/>
      <c r="AE60" s="331" t="str">
        <f>IF(表四!O60="",IF($J60&lt;&gt;"",IF(AA60&lt;&gt;"",ROUND(ROUND(AA60,10)*ROUND($J60,4),4),IF(Y60&lt;&gt;"",ROUND(ROUND($J60,4)*ROUND(Y60,10),4),"")),""),IF($J60&lt;&gt;"",IF(AA60&lt;&gt;"",ROUND(ROUND(AA60,10)*ROUND($J60,4)*ROUND(表四!O60,6),4),IF(Y60&lt;&gt;"",ROUND(ROUND($J60,4)*ROUND(Y60,10)*ROUND(表四!O60,6),4),"")),""))</f>
        <v/>
      </c>
      <c r="AF60" s="316" t="str">
        <f t="shared" si="17"/>
        <v/>
      </c>
      <c r="AG60" s="333" t="str">
        <f t="shared" si="18"/>
        <v/>
      </c>
      <c r="AH60" s="207" t="str">
        <f>IF(表三!BL60&lt;&gt;"",IF(表三!BL60&lt;&gt;0,表三!BL60,""),"")</f>
        <v/>
      </c>
      <c r="AI60" s="320"/>
      <c r="AJ60" s="321" t="str">
        <f>IF(H60&amp;I60="範疇2外購電力",IF(AI60="預設",VLOOKUP(表一!$B$5,附表一!$G$186:$T$210,14,0),""),IF(AI60="預設",VLOOKUP(H60&amp;I60&amp;AH60&amp;E60,附表一!$F$5:$U$175,16,0),""))</f>
        <v/>
      </c>
      <c r="AK60" s="337" t="str">
        <f>IF(H60&amp;I60="範疇2外購電力",IF(AI60="預設",VLOOKUP(表一!$B$5,附表一!$G$186:$X$210,18,0),""),IF(AI60="預設",VLOOKUP(H60&amp;I60&amp;AH60&amp;E60,附表一!$F$5:$Y$175,20,0),""))</f>
        <v/>
      </c>
      <c r="AL60" s="334"/>
      <c r="AM60" s="335"/>
      <c r="AN60" s="315" t="str">
        <f>IF(AJ60&amp;AL60&lt;&gt;"",IF(表四!$Q60&lt;&gt;"","公噸/"&amp;表四!$Q60,IF(表四!$P60&lt;&gt;"","公噸/"&amp;表四!$P60,"")),"")</f>
        <v/>
      </c>
      <c r="AO60" s="320"/>
      <c r="AP60" s="331" t="str">
        <f>IF(表四!O60="",IF($J60&lt;&gt;"",IF(AL60&lt;&gt;"",ROUND(ROUND(AL60,10)*ROUND($J60,4),4),IF(AJ60&lt;&gt;"",ROUND(ROUND($J60,4)*ROUND(AJ60,10),4),"")),""),IF($J60&lt;&gt;"",IF(AL60&lt;&gt;"",ROUND(ROUND(AL60,10)*ROUND($J60,4)*ROUND(表四!O60,6),4),IF(AJ60&lt;&gt;"",ROUND(ROUND($J60,4)*ROUND(AJ60,10)*ROUND(表四!O60,6),4),"")),""))</f>
        <v/>
      </c>
      <c r="AQ60" s="316" t="str">
        <f t="shared" si="19"/>
        <v/>
      </c>
      <c r="AR60" s="333" t="str">
        <f t="shared" si="20"/>
        <v/>
      </c>
      <c r="AS60" s="336" t="str">
        <f>IF(表三!J60="是",IF(L60="CO2",SUM(AG60,AR60),SUM(V60,AG60,AR60)),IF(SUM(V60,AG60,AR60)&lt;&gt;0,SUM(V60,AG60,AR60),""))</f>
        <v/>
      </c>
      <c r="AT60" s="337" t="str">
        <f>IF(表三!J60="是",IF(L60="CO2",V60,""),"")</f>
        <v/>
      </c>
      <c r="AU60" s="333" t="str">
        <f>IF(AS60&lt;&gt;"",AS60/表八!$J$8,"")</f>
        <v/>
      </c>
      <c r="AV60" s="325" t="e">
        <f>VLOOKUP(E60,附表二!$A:$G,3,FALSE)</f>
        <v>#N/A</v>
      </c>
      <c r="AW60" s="338" t="str">
        <f t="shared" si="6"/>
        <v/>
      </c>
      <c r="AX60" s="338" t="str">
        <f t="shared" si="21"/>
        <v/>
      </c>
      <c r="AY60" s="338" t="str">
        <f t="shared" si="22"/>
        <v/>
      </c>
      <c r="AZ60" s="338" t="str">
        <f t="shared" si="23"/>
        <v/>
      </c>
      <c r="BA60" s="338" t="str">
        <f t="shared" si="24"/>
        <v/>
      </c>
      <c r="BB60" s="338" t="str">
        <f t="shared" si="25"/>
        <v/>
      </c>
      <c r="BC60" s="338" t="str">
        <f t="shared" si="26"/>
        <v/>
      </c>
      <c r="BD60" s="338" t="str">
        <f t="shared" si="27"/>
        <v/>
      </c>
      <c r="BE60" s="327" t="str">
        <f t="shared" si="28"/>
        <v/>
      </c>
    </row>
    <row r="61" spans="1:57" s="5" customFormat="1" ht="17.25" thickTop="1" thickBot="1">
      <c r="A61" s="223" t="str">
        <f>IF(表三!A61&lt;&gt;"",表三!A61,"")</f>
        <v/>
      </c>
      <c r="B61" s="224" t="str">
        <f>IF(表三!C61&lt;&gt;"",表三!C61,"")</f>
        <v/>
      </c>
      <c r="C61" s="225" t="str">
        <f>IF(表三!D61&lt;&gt;"",表三!D61,"")</f>
        <v/>
      </c>
      <c r="D61" s="328" t="str">
        <f>IF(表三!F61&lt;&gt;"",表三!F61,"")</f>
        <v/>
      </c>
      <c r="E61" s="223" t="str">
        <f>IF(表三!H61&lt;&gt;"",表三!H61,"")</f>
        <v/>
      </c>
      <c r="F61" s="211" t="str">
        <f>IF(表三!I61&lt;&gt;"",表三!I61,"")</f>
        <v/>
      </c>
      <c r="G61" s="224" t="str">
        <f>IF(表三!J61&lt;&gt;"",表三!J61,"")</f>
        <v/>
      </c>
      <c r="H61" s="225" t="str">
        <f>IF(表三!K61&lt;&gt;"",表三!K61,"")</f>
        <v/>
      </c>
      <c r="I61" s="328" t="str">
        <f>IF(表三!P61&lt;&gt;"",表三!P61,"")</f>
        <v/>
      </c>
      <c r="J61" s="329" t="str">
        <f>IF(表四!N61&lt;&gt;"",ROUND(表四!N61,4),"")</f>
        <v/>
      </c>
      <c r="K61" s="224" t="str">
        <f>IF(表四!Q61&lt;&gt;"",表四!Q61,IF(表四!P61&lt;&gt;"",表四!P61,""))</f>
        <v/>
      </c>
      <c r="L61" s="207" t="str">
        <f>IF(表三!BJ61&lt;&gt;"",IF(表三!BJ61&lt;&gt;0,表三!BJ61,""),"")</f>
        <v/>
      </c>
      <c r="M61" s="320"/>
      <c r="N61" s="331" t="str">
        <f>IF(H61&amp;I61&amp;E61="範疇2外購電力350099",IF(M61="預設",VLOOKUP(表一!$B$5,附表一!$G$186:$T$211,14,0),""),IF(M61="預設",VLOOKUP(H61&amp;I61&amp;L61&amp;E61,附表一!$F$5:$U$178,16,0),""))</f>
        <v/>
      </c>
      <c r="O61" s="331" t="str">
        <f>IF(H61&amp;I61="範疇2外購電力",IF(M61="預設",VLOOKUP(表一!$B$5,附表一!$G$186:$X$210,18,0),""),IF(M61="預設",VLOOKUP(H61&amp;I61&amp;L61&amp;E61,附表一!$F$5:$Y$175,20,0),""))</f>
        <v/>
      </c>
      <c r="P61" s="332"/>
      <c r="Q61" s="239"/>
      <c r="R61" s="331" t="str">
        <f>IF(N61&amp;P61&lt;&gt;"",IF(表四!$Q61&lt;&gt;"","公噸/"&amp;表四!$Q61,IF(表四!$P61&lt;&gt;"","公噸/"&amp;表四!$P61,"")),"")</f>
        <v/>
      </c>
      <c r="S61" s="320"/>
      <c r="T61" s="331" t="str">
        <f>IF(表四!O62="",IF($J61&lt;&gt;"",IF(P61&lt;&gt;"",ROUND(ROUND(P61,10)*ROUND($J61,4),4),IF(N61&lt;&gt;"",ROUND(ROUND($J61,4)*ROUND(N61,10),4),"")),""),IF($J61&lt;&gt;"",IF(P61&lt;&gt;"",ROUND(ROUND(P61,10)*ROUND($J61,4)*ROUND(表四!O62,6),4),IF(N61&lt;&gt;"",ROUND(ROUND($J61,4)*ROUND(N61,10)*ROUND(表四!O62,6),4),"")),""))</f>
        <v/>
      </c>
      <c r="U61" s="316" t="str">
        <f t="shared" si="15"/>
        <v/>
      </c>
      <c r="V61" s="333" t="str">
        <f t="shared" si="16"/>
        <v/>
      </c>
      <c r="W61" s="223" t="str">
        <f>IF(表三!BK61&lt;&gt;"",IF(表三!BK61&lt;&gt;0,表三!BK61,""),"")</f>
        <v/>
      </c>
      <c r="X61" s="320"/>
      <c r="Y61" s="318" t="str">
        <f>IF(H61&amp;I61="範疇2外購電力",IF(X61="預設",VLOOKUP(表一!$B$5,附表一!$G$186:$T$210,14,0),""),IF(X61="預設",VLOOKUP(H61&amp;I61&amp;W61&amp;E61,附表一!$F$5:$U$175,16,0),""))</f>
        <v/>
      </c>
      <c r="Z61" s="337" t="str">
        <f>IF(H61&amp;I61="範疇2外購電力",IF(X61="預設",VLOOKUP(表一!$B$5,附表一!$G$186:$X$210,18,0),""),IF(X61="預設",VLOOKUP(H61&amp;I61&amp;W61&amp;E61,附表一!$F$5:$Y$175,20,0),""))</f>
        <v/>
      </c>
      <c r="AA61" s="334"/>
      <c r="AB61" s="239"/>
      <c r="AC61" s="331" t="str">
        <f>IF(Y61&amp;AA61&lt;&gt;"",IF(表四!$Q61&lt;&gt;"","公噸/"&amp;表四!$Q61,IF(表四!$P61&lt;&gt;"","公噸/"&amp;表四!$P61,"")),"")</f>
        <v/>
      </c>
      <c r="AD61" s="320"/>
      <c r="AE61" s="331" t="str">
        <f>IF(表四!O61="",IF($J61&lt;&gt;"",IF(AA61&lt;&gt;"",ROUND(ROUND(AA61,10)*ROUND($J61,4),4),IF(Y61&lt;&gt;"",ROUND(ROUND($J61,4)*ROUND(Y61,10),4),"")),""),IF($J61&lt;&gt;"",IF(AA61&lt;&gt;"",ROUND(ROUND(AA61,10)*ROUND($J61,4)*ROUND(表四!O61,6),4),IF(Y61&lt;&gt;"",ROUND(ROUND($J61,4)*ROUND(Y61,10)*ROUND(表四!O61,6),4),"")),""))</f>
        <v/>
      </c>
      <c r="AF61" s="316" t="str">
        <f t="shared" si="17"/>
        <v/>
      </c>
      <c r="AG61" s="333" t="str">
        <f t="shared" si="18"/>
        <v/>
      </c>
      <c r="AH61" s="207" t="str">
        <f>IF(表三!BL61&lt;&gt;"",IF(表三!BL61&lt;&gt;0,表三!BL61,""),"")</f>
        <v/>
      </c>
      <c r="AI61" s="320"/>
      <c r="AJ61" s="321" t="str">
        <f>IF(H61&amp;I61="範疇2外購電力",IF(AI61="預設",VLOOKUP(表一!$B$5,附表一!$G$186:$T$210,14,0),""),IF(AI61="預設",VLOOKUP(H61&amp;I61&amp;AH61&amp;E61,附表一!$F$5:$U$175,16,0),""))</f>
        <v/>
      </c>
      <c r="AK61" s="337" t="str">
        <f>IF(H61&amp;I61="範疇2外購電力",IF(AI61="預設",VLOOKUP(表一!$B$5,附表一!$G$186:$X$210,18,0),""),IF(AI61="預設",VLOOKUP(H61&amp;I61&amp;AH61&amp;E61,附表一!$F$5:$Y$175,20,0),""))</f>
        <v/>
      </c>
      <c r="AL61" s="334"/>
      <c r="AM61" s="335"/>
      <c r="AN61" s="315" t="str">
        <f>IF(AJ61&amp;AL61&lt;&gt;"",IF(表四!$Q61&lt;&gt;"","公噸/"&amp;表四!$Q61,IF(表四!$P61&lt;&gt;"","公噸/"&amp;表四!$P61,"")),"")</f>
        <v/>
      </c>
      <c r="AO61" s="320"/>
      <c r="AP61" s="331" t="str">
        <f>IF(表四!O61="",IF($J61&lt;&gt;"",IF(AL61&lt;&gt;"",ROUND(ROUND(AL61,10)*ROUND($J61,4),4),IF(AJ61&lt;&gt;"",ROUND(ROUND($J61,4)*ROUND(AJ61,10),4),"")),""),IF($J61&lt;&gt;"",IF(AL61&lt;&gt;"",ROUND(ROUND(AL61,10)*ROUND($J61,4)*ROUND(表四!O61,6),4),IF(AJ61&lt;&gt;"",ROUND(ROUND($J61,4)*ROUND(AJ61,10)*ROUND(表四!O61,6),4),"")),""))</f>
        <v/>
      </c>
      <c r="AQ61" s="316" t="str">
        <f t="shared" si="19"/>
        <v/>
      </c>
      <c r="AR61" s="333" t="str">
        <f t="shared" si="20"/>
        <v/>
      </c>
      <c r="AS61" s="336" t="str">
        <f>IF(表三!J61="是",IF(L61="CO2",SUM(AG61,AR61),SUM(V61,AG61,AR61)),IF(SUM(V61,AG61,AR61)&lt;&gt;0,SUM(V61,AG61,AR61),""))</f>
        <v/>
      </c>
      <c r="AT61" s="337" t="str">
        <f>IF(表三!J61="是",IF(L61="CO2",V61,""),"")</f>
        <v/>
      </c>
      <c r="AU61" s="333" t="str">
        <f>IF(AS61&lt;&gt;"",AS61/表八!$J$8,"")</f>
        <v/>
      </c>
      <c r="AV61" s="325" t="e">
        <f>VLOOKUP(E61,附表二!$A:$G,3,FALSE)</f>
        <v>#N/A</v>
      </c>
      <c r="AW61" s="338" t="str">
        <f t="shared" si="6"/>
        <v/>
      </c>
      <c r="AX61" s="338" t="str">
        <f t="shared" si="21"/>
        <v/>
      </c>
      <c r="AY61" s="338" t="str">
        <f t="shared" si="22"/>
        <v/>
      </c>
      <c r="AZ61" s="338" t="str">
        <f t="shared" si="23"/>
        <v/>
      </c>
      <c r="BA61" s="338" t="str">
        <f t="shared" si="24"/>
        <v/>
      </c>
      <c r="BB61" s="338" t="str">
        <f t="shared" si="25"/>
        <v/>
      </c>
      <c r="BC61" s="338" t="str">
        <f t="shared" si="26"/>
        <v/>
      </c>
      <c r="BD61" s="338" t="str">
        <f t="shared" si="27"/>
        <v/>
      </c>
      <c r="BE61" s="327" t="str">
        <f t="shared" si="28"/>
        <v/>
      </c>
    </row>
    <row r="62" spans="1:57" s="5" customFormat="1" ht="17.25" thickTop="1" thickBot="1">
      <c r="A62" s="223" t="str">
        <f>IF(表三!A62&lt;&gt;"",表三!A62,"")</f>
        <v/>
      </c>
      <c r="B62" s="224" t="str">
        <f>IF(表三!C62&lt;&gt;"",表三!C62,"")</f>
        <v/>
      </c>
      <c r="C62" s="225" t="str">
        <f>IF(表三!D62&lt;&gt;"",表三!D62,"")</f>
        <v/>
      </c>
      <c r="D62" s="328" t="str">
        <f>IF(表三!F62&lt;&gt;"",表三!F62,"")</f>
        <v/>
      </c>
      <c r="E62" s="223" t="str">
        <f>IF(表三!H62&lt;&gt;"",表三!H62,"")</f>
        <v/>
      </c>
      <c r="F62" s="211" t="str">
        <f>IF(表三!I62&lt;&gt;"",表三!I62,"")</f>
        <v/>
      </c>
      <c r="G62" s="224" t="str">
        <f>IF(表三!J62&lt;&gt;"",表三!J62,"")</f>
        <v/>
      </c>
      <c r="H62" s="225" t="str">
        <f>IF(表三!K62&lt;&gt;"",表三!K62,"")</f>
        <v/>
      </c>
      <c r="I62" s="328" t="str">
        <f>IF(表三!P62&lt;&gt;"",表三!P62,"")</f>
        <v/>
      </c>
      <c r="J62" s="329" t="str">
        <f>IF(表四!N62&lt;&gt;"",ROUND(表四!N62,4),"")</f>
        <v/>
      </c>
      <c r="K62" s="224" t="str">
        <f>IF(表四!Q62&lt;&gt;"",表四!Q62,IF(表四!P62&lt;&gt;"",表四!P62,""))</f>
        <v/>
      </c>
      <c r="L62" s="207" t="str">
        <f>IF(表三!BJ62&lt;&gt;"",IF(表三!BJ62&lt;&gt;0,表三!BJ62,""),"")</f>
        <v/>
      </c>
      <c r="M62" s="320"/>
      <c r="N62" s="331" t="str">
        <f>IF(H62&amp;I62&amp;E62="範疇2外購電力350099",IF(M62="預設",VLOOKUP(表一!$B$5,附表一!$G$186:$T$211,14,0),""),IF(M62="預設",VLOOKUP(H62&amp;I62&amp;L62&amp;E62,附表一!$F$5:$U$178,16,0),""))</f>
        <v/>
      </c>
      <c r="O62" s="331" t="str">
        <f>IF(H62&amp;I62="範疇2外購電力",IF(M62="預設",VLOOKUP(表一!$B$5,附表一!$G$186:$X$210,18,0),""),IF(M62="預設",VLOOKUP(H62&amp;I62&amp;L62&amp;E62,附表一!$F$5:$Y$175,20,0),""))</f>
        <v/>
      </c>
      <c r="P62" s="332"/>
      <c r="Q62" s="239"/>
      <c r="R62" s="331" t="str">
        <f>IF(N62&amp;P62&lt;&gt;"",IF(表四!$Q62&lt;&gt;"","公噸/"&amp;表四!$Q62,IF(表四!$P62&lt;&gt;"","公噸/"&amp;表四!$P62,"")),"")</f>
        <v/>
      </c>
      <c r="S62" s="320"/>
      <c r="T62" s="331" t="str">
        <f>IF(表四!O63="",IF($J62&lt;&gt;"",IF(P62&lt;&gt;"",ROUND(ROUND(P62,10)*ROUND($J62,4),4),IF(N62&lt;&gt;"",ROUND(ROUND($J62,4)*ROUND(N62,10),4),"")),""),IF($J62&lt;&gt;"",IF(P62&lt;&gt;"",ROUND(ROUND(P62,10)*ROUND($J62,4)*ROUND(表四!O63,6),4),IF(N62&lt;&gt;"",ROUND(ROUND($J62,4)*ROUND(N62,10)*ROUND(表四!O63,6),4),"")),""))</f>
        <v/>
      </c>
      <c r="U62" s="316" t="str">
        <f t="shared" si="15"/>
        <v/>
      </c>
      <c r="V62" s="333" t="str">
        <f t="shared" si="16"/>
        <v/>
      </c>
      <c r="W62" s="223" t="str">
        <f>IF(表三!BK62&lt;&gt;"",IF(表三!BK62&lt;&gt;0,表三!BK62,""),"")</f>
        <v/>
      </c>
      <c r="X62" s="320"/>
      <c r="Y62" s="318" t="str">
        <f>IF(H62&amp;I62="範疇2外購電力",IF(X62="預設",VLOOKUP(表一!$B$5,附表一!$G$186:$T$210,14,0),""),IF(X62="預設",VLOOKUP(H62&amp;I62&amp;W62&amp;E62,附表一!$F$5:$U$175,16,0),""))</f>
        <v/>
      </c>
      <c r="Z62" s="337" t="str">
        <f>IF(H62&amp;I62="範疇2外購電力",IF(X62="預設",VLOOKUP(表一!$B$5,附表一!$G$186:$X$210,18,0),""),IF(X62="預設",VLOOKUP(H62&amp;I62&amp;W62&amp;E62,附表一!$F$5:$Y$175,20,0),""))</f>
        <v/>
      </c>
      <c r="AA62" s="334"/>
      <c r="AB62" s="239"/>
      <c r="AC62" s="331" t="str">
        <f>IF(Y62&amp;AA62&lt;&gt;"",IF(表四!$Q62&lt;&gt;"","公噸/"&amp;表四!$Q62,IF(表四!$P62&lt;&gt;"","公噸/"&amp;表四!$P62,"")),"")</f>
        <v/>
      </c>
      <c r="AD62" s="320"/>
      <c r="AE62" s="331" t="str">
        <f>IF(表四!O62="",IF($J62&lt;&gt;"",IF(AA62&lt;&gt;"",ROUND(ROUND(AA62,10)*ROUND($J62,4),4),IF(Y62&lt;&gt;"",ROUND(ROUND($J62,4)*ROUND(Y62,10),4),"")),""),IF($J62&lt;&gt;"",IF(AA62&lt;&gt;"",ROUND(ROUND(AA62,10)*ROUND($J62,4)*ROUND(表四!O62,6),4),IF(Y62&lt;&gt;"",ROUND(ROUND($J62,4)*ROUND(Y62,10)*ROUND(表四!O62,6),4),"")),""))</f>
        <v/>
      </c>
      <c r="AF62" s="316" t="str">
        <f t="shared" si="17"/>
        <v/>
      </c>
      <c r="AG62" s="333" t="str">
        <f t="shared" si="18"/>
        <v/>
      </c>
      <c r="AH62" s="207" t="str">
        <f>IF(表三!BL62&lt;&gt;"",IF(表三!BL62&lt;&gt;0,表三!BL62,""),"")</f>
        <v/>
      </c>
      <c r="AI62" s="320"/>
      <c r="AJ62" s="321" t="str">
        <f>IF(H62&amp;I62="範疇2外購電力",IF(AI62="預設",VLOOKUP(表一!$B$5,附表一!$G$186:$T$210,14,0),""),IF(AI62="預設",VLOOKUP(H62&amp;I62&amp;AH62&amp;E62,附表一!$F$5:$U$175,16,0),""))</f>
        <v/>
      </c>
      <c r="AK62" s="337" t="str">
        <f>IF(H62&amp;I62="範疇2外購電力",IF(AI62="預設",VLOOKUP(表一!$B$5,附表一!$G$186:$X$210,18,0),""),IF(AI62="預設",VLOOKUP(H62&amp;I62&amp;AH62&amp;E62,附表一!$F$5:$Y$175,20,0),""))</f>
        <v/>
      </c>
      <c r="AL62" s="334"/>
      <c r="AM62" s="335"/>
      <c r="AN62" s="315" t="str">
        <f>IF(AJ62&amp;AL62&lt;&gt;"",IF(表四!$Q62&lt;&gt;"","公噸/"&amp;表四!$Q62,IF(表四!$P62&lt;&gt;"","公噸/"&amp;表四!$P62,"")),"")</f>
        <v/>
      </c>
      <c r="AO62" s="320"/>
      <c r="AP62" s="331" t="str">
        <f>IF(表四!O62="",IF($J62&lt;&gt;"",IF(AL62&lt;&gt;"",ROUND(ROUND(AL62,10)*ROUND($J62,4),4),IF(AJ62&lt;&gt;"",ROUND(ROUND($J62,4)*ROUND(AJ62,10),4),"")),""),IF($J62&lt;&gt;"",IF(AL62&lt;&gt;"",ROUND(ROUND(AL62,10)*ROUND($J62,4)*ROUND(表四!O62,6),4),IF(AJ62&lt;&gt;"",ROUND(ROUND($J62,4)*ROUND(AJ62,10)*ROUND(表四!O62,6),4),"")),""))</f>
        <v/>
      </c>
      <c r="AQ62" s="316" t="str">
        <f t="shared" si="19"/>
        <v/>
      </c>
      <c r="AR62" s="333" t="str">
        <f t="shared" si="20"/>
        <v/>
      </c>
      <c r="AS62" s="336" t="str">
        <f>IF(表三!J62="是",IF(L62="CO2",SUM(AG62,AR62),SUM(V62,AG62,AR62)),IF(SUM(V62,AG62,AR62)&lt;&gt;0,SUM(V62,AG62,AR62),""))</f>
        <v/>
      </c>
      <c r="AT62" s="337" t="str">
        <f>IF(表三!J62="是",IF(L62="CO2",V62,""),"")</f>
        <v/>
      </c>
      <c r="AU62" s="333" t="str">
        <f>IF(AS62&lt;&gt;"",AS62/表八!$J$8,"")</f>
        <v/>
      </c>
      <c r="AV62" s="325" t="e">
        <f>VLOOKUP(E62,附表二!$A:$G,3,FALSE)</f>
        <v>#N/A</v>
      </c>
      <c r="AW62" s="338" t="str">
        <f t="shared" si="6"/>
        <v/>
      </c>
      <c r="AX62" s="338" t="str">
        <f t="shared" si="21"/>
        <v/>
      </c>
      <c r="AY62" s="338" t="str">
        <f t="shared" si="22"/>
        <v/>
      </c>
      <c r="AZ62" s="338" t="str">
        <f t="shared" si="23"/>
        <v/>
      </c>
      <c r="BA62" s="338" t="str">
        <f t="shared" si="24"/>
        <v/>
      </c>
      <c r="BB62" s="338" t="str">
        <f t="shared" si="25"/>
        <v/>
      </c>
      <c r="BC62" s="338" t="str">
        <f t="shared" si="26"/>
        <v/>
      </c>
      <c r="BD62" s="338" t="str">
        <f t="shared" si="27"/>
        <v/>
      </c>
      <c r="BE62" s="327" t="str">
        <f t="shared" si="28"/>
        <v/>
      </c>
    </row>
    <row r="63" spans="1:57" s="5" customFormat="1" ht="17.25" thickTop="1" thickBot="1">
      <c r="A63" s="223" t="str">
        <f>IF(表三!A63&lt;&gt;"",表三!A63,"")</f>
        <v/>
      </c>
      <c r="B63" s="224" t="str">
        <f>IF(表三!C63&lt;&gt;"",表三!C63,"")</f>
        <v/>
      </c>
      <c r="C63" s="225" t="str">
        <f>IF(表三!D63&lt;&gt;"",表三!D63,"")</f>
        <v/>
      </c>
      <c r="D63" s="328" t="str">
        <f>IF(表三!F63&lt;&gt;"",表三!F63,"")</f>
        <v/>
      </c>
      <c r="E63" s="223" t="str">
        <f>IF(表三!H63&lt;&gt;"",表三!H63,"")</f>
        <v/>
      </c>
      <c r="F63" s="211" t="str">
        <f>IF(表三!I63&lt;&gt;"",表三!I63,"")</f>
        <v/>
      </c>
      <c r="G63" s="224" t="str">
        <f>IF(表三!J63&lt;&gt;"",表三!J63,"")</f>
        <v/>
      </c>
      <c r="H63" s="225" t="str">
        <f>IF(表三!K63&lt;&gt;"",表三!K63,"")</f>
        <v/>
      </c>
      <c r="I63" s="328" t="str">
        <f>IF(表三!P63&lt;&gt;"",表三!P63,"")</f>
        <v/>
      </c>
      <c r="J63" s="329" t="str">
        <f>IF(表四!N63&lt;&gt;"",ROUND(表四!N63,4),"")</f>
        <v/>
      </c>
      <c r="K63" s="224" t="str">
        <f>IF(表四!Q63&lt;&gt;"",表四!Q63,IF(表四!P63&lt;&gt;"",表四!P63,""))</f>
        <v/>
      </c>
      <c r="L63" s="207" t="str">
        <f>IF(表三!BJ63&lt;&gt;"",IF(表三!BJ63&lt;&gt;0,表三!BJ63,""),"")</f>
        <v/>
      </c>
      <c r="M63" s="320"/>
      <c r="N63" s="331" t="str">
        <f>IF(H63&amp;I63&amp;E63="範疇2外購電力350099",IF(M63="預設",VLOOKUP(表一!$B$5,附表一!$G$186:$T$211,14,0),""),IF(M63="預設",VLOOKUP(H63&amp;I63&amp;L63&amp;E63,附表一!$F$5:$U$178,16,0),""))</f>
        <v/>
      </c>
      <c r="O63" s="331" t="str">
        <f>IF(H63&amp;I63="範疇2外購電力",IF(M63="預設",VLOOKUP(表一!$B$5,附表一!$G$186:$X$210,18,0),""),IF(M63="預設",VLOOKUP(H63&amp;I63&amp;L63&amp;E63,附表一!$F$5:$Y$175,20,0),""))</f>
        <v/>
      </c>
      <c r="P63" s="332"/>
      <c r="Q63" s="239"/>
      <c r="R63" s="331" t="str">
        <f>IF(N63&amp;P63&lt;&gt;"",IF(表四!$Q63&lt;&gt;"","公噸/"&amp;表四!$Q63,IF(表四!$P63&lt;&gt;"","公噸/"&amp;表四!$P63,"")),"")</f>
        <v/>
      </c>
      <c r="S63" s="320"/>
      <c r="T63" s="331" t="str">
        <f>IF(表四!O64="",IF($J63&lt;&gt;"",IF(P63&lt;&gt;"",ROUND(ROUND(P63,10)*ROUND($J63,4),4),IF(N63&lt;&gt;"",ROUND(ROUND($J63,4)*ROUND(N63,10),4),"")),""),IF($J63&lt;&gt;"",IF(P63&lt;&gt;"",ROUND(ROUND(P63,10)*ROUND($J63,4)*ROUND(表四!O64,6),4),IF(N63&lt;&gt;"",ROUND(ROUND($J63,4)*ROUND(N63,10)*ROUND(表四!O64,6),4),"")),""))</f>
        <v/>
      </c>
      <c r="U63" s="316" t="str">
        <f t="shared" si="15"/>
        <v/>
      </c>
      <c r="V63" s="333" t="str">
        <f t="shared" si="16"/>
        <v/>
      </c>
      <c r="W63" s="223" t="str">
        <f>IF(表三!BK63&lt;&gt;"",IF(表三!BK63&lt;&gt;0,表三!BK63,""),"")</f>
        <v/>
      </c>
      <c r="X63" s="320"/>
      <c r="Y63" s="318" t="str">
        <f>IF(H63&amp;I63="範疇2外購電力",IF(X63="預設",VLOOKUP(表一!$B$5,附表一!$G$186:$T$210,14,0),""),IF(X63="預設",VLOOKUP(H63&amp;I63&amp;W63&amp;E63,附表一!$F$5:$U$175,16,0),""))</f>
        <v/>
      </c>
      <c r="Z63" s="337" t="str">
        <f>IF(H63&amp;I63="範疇2外購電力",IF(X63="預設",VLOOKUP(表一!$B$5,附表一!$G$186:$X$210,18,0),""),IF(X63="預設",VLOOKUP(H63&amp;I63&amp;W63&amp;E63,附表一!$F$5:$Y$175,20,0),""))</f>
        <v/>
      </c>
      <c r="AA63" s="334"/>
      <c r="AB63" s="239"/>
      <c r="AC63" s="331" t="str">
        <f>IF(Y63&amp;AA63&lt;&gt;"",IF(表四!$Q63&lt;&gt;"","公噸/"&amp;表四!$Q63,IF(表四!$P63&lt;&gt;"","公噸/"&amp;表四!$P63,"")),"")</f>
        <v/>
      </c>
      <c r="AD63" s="320"/>
      <c r="AE63" s="331" t="str">
        <f>IF(表四!O63="",IF($J63&lt;&gt;"",IF(AA63&lt;&gt;"",ROUND(ROUND(AA63,10)*ROUND($J63,4),4),IF(Y63&lt;&gt;"",ROUND(ROUND($J63,4)*ROUND(Y63,10),4),"")),""),IF($J63&lt;&gt;"",IF(AA63&lt;&gt;"",ROUND(ROUND(AA63,10)*ROUND($J63,4)*ROUND(表四!O63,6),4),IF(Y63&lt;&gt;"",ROUND(ROUND($J63,4)*ROUND(Y63,10)*ROUND(表四!O63,6),4),"")),""))</f>
        <v/>
      </c>
      <c r="AF63" s="316" t="str">
        <f t="shared" si="17"/>
        <v/>
      </c>
      <c r="AG63" s="333" t="str">
        <f t="shared" si="18"/>
        <v/>
      </c>
      <c r="AH63" s="207" t="str">
        <f>IF(表三!BL63&lt;&gt;"",IF(表三!BL63&lt;&gt;0,表三!BL63,""),"")</f>
        <v/>
      </c>
      <c r="AI63" s="320"/>
      <c r="AJ63" s="321" t="str">
        <f>IF(H63&amp;I63="範疇2外購電力",IF(AI63="預設",VLOOKUP(表一!$B$5,附表一!$G$186:$T$210,14,0),""),IF(AI63="預設",VLOOKUP(H63&amp;I63&amp;AH63&amp;E63,附表一!$F$5:$U$175,16,0),""))</f>
        <v/>
      </c>
      <c r="AK63" s="337" t="str">
        <f>IF(H63&amp;I63="範疇2外購電力",IF(AI63="預設",VLOOKUP(表一!$B$5,附表一!$G$186:$X$210,18,0),""),IF(AI63="預設",VLOOKUP(H63&amp;I63&amp;AH63&amp;E63,附表一!$F$5:$Y$175,20,0),""))</f>
        <v/>
      </c>
      <c r="AL63" s="334"/>
      <c r="AM63" s="335"/>
      <c r="AN63" s="315" t="str">
        <f>IF(AJ63&amp;AL63&lt;&gt;"",IF(表四!$Q63&lt;&gt;"","公噸/"&amp;表四!$Q63,IF(表四!$P63&lt;&gt;"","公噸/"&amp;表四!$P63,"")),"")</f>
        <v/>
      </c>
      <c r="AO63" s="320"/>
      <c r="AP63" s="331" t="str">
        <f>IF(表四!O63="",IF($J63&lt;&gt;"",IF(AL63&lt;&gt;"",ROUND(ROUND(AL63,10)*ROUND($J63,4),4),IF(AJ63&lt;&gt;"",ROUND(ROUND($J63,4)*ROUND(AJ63,10),4),"")),""),IF($J63&lt;&gt;"",IF(AL63&lt;&gt;"",ROUND(ROUND(AL63,10)*ROUND($J63,4)*ROUND(表四!O63,6),4),IF(AJ63&lt;&gt;"",ROUND(ROUND($J63,4)*ROUND(AJ63,10)*ROUND(表四!O63,6),4),"")),""))</f>
        <v/>
      </c>
      <c r="AQ63" s="316" t="str">
        <f t="shared" si="19"/>
        <v/>
      </c>
      <c r="AR63" s="333" t="str">
        <f t="shared" si="20"/>
        <v/>
      </c>
      <c r="AS63" s="336" t="str">
        <f>IF(表三!J63="是",IF(L63="CO2",SUM(AG63,AR63),SUM(V63,AG63,AR63)),IF(SUM(V63,AG63,AR63)&lt;&gt;0,SUM(V63,AG63,AR63),""))</f>
        <v/>
      </c>
      <c r="AT63" s="337" t="str">
        <f>IF(表三!J63="是",IF(L63="CO2",V63,""),"")</f>
        <v/>
      </c>
      <c r="AU63" s="333" t="str">
        <f>IF(AS63&lt;&gt;"",AS63/表八!$J$8,"")</f>
        <v/>
      </c>
      <c r="AV63" s="325" t="e">
        <f>VLOOKUP(E63,附表二!$A:$G,3,FALSE)</f>
        <v>#N/A</v>
      </c>
      <c r="AW63" s="338" t="str">
        <f t="shared" si="6"/>
        <v/>
      </c>
      <c r="AX63" s="338" t="str">
        <f t="shared" si="21"/>
        <v/>
      </c>
      <c r="AY63" s="338" t="str">
        <f t="shared" si="22"/>
        <v/>
      </c>
      <c r="AZ63" s="338" t="str">
        <f t="shared" si="23"/>
        <v/>
      </c>
      <c r="BA63" s="338" t="str">
        <f t="shared" si="24"/>
        <v/>
      </c>
      <c r="BB63" s="338" t="str">
        <f t="shared" si="25"/>
        <v/>
      </c>
      <c r="BC63" s="338" t="str">
        <f t="shared" si="26"/>
        <v/>
      </c>
      <c r="BD63" s="338" t="str">
        <f t="shared" si="27"/>
        <v/>
      </c>
      <c r="BE63" s="327" t="str">
        <f t="shared" si="28"/>
        <v/>
      </c>
    </row>
    <row r="64" spans="1:57" s="5" customFormat="1" ht="17.25" thickTop="1" thickBot="1">
      <c r="A64" s="223" t="str">
        <f>IF(表三!A64&lt;&gt;"",表三!A64,"")</f>
        <v/>
      </c>
      <c r="B64" s="224" t="str">
        <f>IF(表三!C64&lt;&gt;"",表三!C64,"")</f>
        <v/>
      </c>
      <c r="C64" s="225" t="str">
        <f>IF(表三!D64&lt;&gt;"",表三!D64,"")</f>
        <v/>
      </c>
      <c r="D64" s="328" t="str">
        <f>IF(表三!F64&lt;&gt;"",表三!F64,"")</f>
        <v/>
      </c>
      <c r="E64" s="223" t="str">
        <f>IF(表三!H64&lt;&gt;"",表三!H64,"")</f>
        <v/>
      </c>
      <c r="F64" s="211" t="str">
        <f>IF(表三!I64&lt;&gt;"",表三!I64,"")</f>
        <v/>
      </c>
      <c r="G64" s="224" t="str">
        <f>IF(表三!J64&lt;&gt;"",表三!J64,"")</f>
        <v/>
      </c>
      <c r="H64" s="225" t="str">
        <f>IF(表三!K64&lt;&gt;"",表三!K64,"")</f>
        <v/>
      </c>
      <c r="I64" s="328" t="str">
        <f>IF(表三!P64&lt;&gt;"",表三!P64,"")</f>
        <v/>
      </c>
      <c r="J64" s="329" t="str">
        <f>IF(表四!N64&lt;&gt;"",ROUND(表四!N64,4),"")</f>
        <v/>
      </c>
      <c r="K64" s="224" t="str">
        <f>IF(表四!Q64&lt;&gt;"",表四!Q64,IF(表四!P64&lt;&gt;"",表四!P64,""))</f>
        <v/>
      </c>
      <c r="L64" s="207" t="str">
        <f>IF(表三!BJ64&lt;&gt;"",IF(表三!BJ64&lt;&gt;0,表三!BJ64,""),"")</f>
        <v/>
      </c>
      <c r="M64" s="320"/>
      <c r="N64" s="331" t="str">
        <f>IF(H64&amp;I64&amp;E64="範疇2外購電力350099",IF(M64="預設",VLOOKUP(表一!$B$5,附表一!$G$186:$T$211,14,0),""),IF(M64="預設",VLOOKUP(H64&amp;I64&amp;L64&amp;E64,附表一!$F$5:$U$178,16,0),""))</f>
        <v/>
      </c>
      <c r="O64" s="331" t="str">
        <f>IF(H64&amp;I64="範疇2外購電力",IF(M64="預設",VLOOKUP(表一!$B$5,附表一!$G$186:$X$210,18,0),""),IF(M64="預設",VLOOKUP(H64&amp;I64&amp;L64&amp;E64,附表一!$F$5:$Y$175,20,0),""))</f>
        <v/>
      </c>
      <c r="P64" s="332"/>
      <c r="Q64" s="239"/>
      <c r="R64" s="331" t="str">
        <f>IF(N64&amp;P64&lt;&gt;"",IF(表四!$Q64&lt;&gt;"","公噸/"&amp;表四!$Q64,IF(表四!$P64&lt;&gt;"","公噸/"&amp;表四!$P64,"")),"")</f>
        <v/>
      </c>
      <c r="S64" s="320"/>
      <c r="T64" s="331" t="str">
        <f>IF(表四!O65="",IF($J64&lt;&gt;"",IF(P64&lt;&gt;"",ROUND(ROUND(P64,10)*ROUND($J64,4),4),IF(N64&lt;&gt;"",ROUND(ROUND($J64,4)*ROUND(N64,10),4),"")),""),IF($J64&lt;&gt;"",IF(P64&lt;&gt;"",ROUND(ROUND(P64,10)*ROUND($J64,4)*ROUND(表四!O65,6),4),IF(N64&lt;&gt;"",ROUND(ROUND($J64,4)*ROUND(N64,10)*ROUND(表四!O65,6),4),"")),""))</f>
        <v/>
      </c>
      <c r="U64" s="316" t="str">
        <f t="shared" si="15"/>
        <v/>
      </c>
      <c r="V64" s="333" t="str">
        <f t="shared" si="16"/>
        <v/>
      </c>
      <c r="W64" s="223" t="str">
        <f>IF(表三!BK64&lt;&gt;"",IF(表三!BK64&lt;&gt;0,表三!BK64,""),"")</f>
        <v/>
      </c>
      <c r="X64" s="320"/>
      <c r="Y64" s="318" t="str">
        <f>IF(H64&amp;I64="範疇2外購電力",IF(X64="預設",VLOOKUP(表一!$B$5,附表一!$G$186:$T$210,14,0),""),IF(X64="預設",VLOOKUP(H64&amp;I64&amp;W64&amp;E64,附表一!$F$5:$U$175,16,0),""))</f>
        <v/>
      </c>
      <c r="Z64" s="337" t="str">
        <f>IF(H64&amp;I64="範疇2外購電力",IF(X64="預設",VLOOKUP(表一!$B$5,附表一!$G$186:$X$210,18,0),""),IF(X64="預設",VLOOKUP(H64&amp;I64&amp;W64&amp;E64,附表一!$F$5:$Y$175,20,0),""))</f>
        <v/>
      </c>
      <c r="AA64" s="334"/>
      <c r="AB64" s="239"/>
      <c r="AC64" s="331" t="str">
        <f>IF(Y64&amp;AA64&lt;&gt;"",IF(表四!$Q64&lt;&gt;"","公噸/"&amp;表四!$Q64,IF(表四!$P64&lt;&gt;"","公噸/"&amp;表四!$P64,"")),"")</f>
        <v/>
      </c>
      <c r="AD64" s="320"/>
      <c r="AE64" s="331" t="str">
        <f>IF(表四!O64="",IF($J64&lt;&gt;"",IF(AA64&lt;&gt;"",ROUND(ROUND(AA64,10)*ROUND($J64,4),4),IF(Y64&lt;&gt;"",ROUND(ROUND($J64,4)*ROUND(Y64,10),4),"")),""),IF($J64&lt;&gt;"",IF(AA64&lt;&gt;"",ROUND(ROUND(AA64,10)*ROUND($J64,4)*ROUND(表四!O64,6),4),IF(Y64&lt;&gt;"",ROUND(ROUND($J64,4)*ROUND(Y64,10)*ROUND(表四!O64,6),4),"")),""))</f>
        <v/>
      </c>
      <c r="AF64" s="316" t="str">
        <f t="shared" si="17"/>
        <v/>
      </c>
      <c r="AG64" s="333" t="str">
        <f t="shared" si="18"/>
        <v/>
      </c>
      <c r="AH64" s="207" t="str">
        <f>IF(表三!BL64&lt;&gt;"",IF(表三!BL64&lt;&gt;0,表三!BL64,""),"")</f>
        <v/>
      </c>
      <c r="AI64" s="320"/>
      <c r="AJ64" s="321" t="str">
        <f>IF(H64&amp;I64="範疇2外購電力",IF(AI64="預設",VLOOKUP(表一!$B$5,附表一!$G$186:$T$210,14,0),""),IF(AI64="預設",VLOOKUP(H64&amp;I64&amp;AH64&amp;E64,附表一!$F$5:$U$175,16,0),""))</f>
        <v/>
      </c>
      <c r="AK64" s="337" t="str">
        <f>IF(H64&amp;I64="範疇2外購電力",IF(AI64="預設",VLOOKUP(表一!$B$5,附表一!$G$186:$X$210,18,0),""),IF(AI64="預設",VLOOKUP(H64&amp;I64&amp;AH64&amp;E64,附表一!$F$5:$Y$175,20,0),""))</f>
        <v/>
      </c>
      <c r="AL64" s="334"/>
      <c r="AM64" s="335"/>
      <c r="AN64" s="315" t="str">
        <f>IF(AJ64&amp;AL64&lt;&gt;"",IF(表四!$Q64&lt;&gt;"","公噸/"&amp;表四!$Q64,IF(表四!$P64&lt;&gt;"","公噸/"&amp;表四!$P64,"")),"")</f>
        <v/>
      </c>
      <c r="AO64" s="320"/>
      <c r="AP64" s="331" t="str">
        <f>IF(表四!O64="",IF($J64&lt;&gt;"",IF(AL64&lt;&gt;"",ROUND(ROUND(AL64,10)*ROUND($J64,4),4),IF(AJ64&lt;&gt;"",ROUND(ROUND($J64,4)*ROUND(AJ64,10),4),"")),""),IF($J64&lt;&gt;"",IF(AL64&lt;&gt;"",ROUND(ROUND(AL64,10)*ROUND($J64,4)*ROUND(表四!O64,6),4),IF(AJ64&lt;&gt;"",ROUND(ROUND($J64,4)*ROUND(AJ64,10)*ROUND(表四!O64,6),4),"")),""))</f>
        <v/>
      </c>
      <c r="AQ64" s="316" t="str">
        <f t="shared" si="19"/>
        <v/>
      </c>
      <c r="AR64" s="333" t="str">
        <f t="shared" si="20"/>
        <v/>
      </c>
      <c r="AS64" s="336" t="str">
        <f>IF(表三!J64="是",IF(L64="CO2",SUM(AG64,AR64),SUM(V64,AG64,AR64)),IF(SUM(V64,AG64,AR64)&lt;&gt;0,SUM(V64,AG64,AR64),""))</f>
        <v/>
      </c>
      <c r="AT64" s="337" t="str">
        <f>IF(表三!J64="是",IF(L64="CO2",V64,""),"")</f>
        <v/>
      </c>
      <c r="AU64" s="333" t="str">
        <f>IF(AS64&lt;&gt;"",AS64/表八!$J$8,"")</f>
        <v/>
      </c>
      <c r="AV64" s="325" t="e">
        <f>VLOOKUP(E64,附表二!$A:$G,3,FALSE)</f>
        <v>#N/A</v>
      </c>
      <c r="AW64" s="338" t="str">
        <f t="shared" si="6"/>
        <v/>
      </c>
      <c r="AX64" s="338" t="str">
        <f t="shared" si="21"/>
        <v/>
      </c>
      <c r="AY64" s="338" t="str">
        <f t="shared" si="22"/>
        <v/>
      </c>
      <c r="AZ64" s="338" t="str">
        <f t="shared" si="23"/>
        <v/>
      </c>
      <c r="BA64" s="338" t="str">
        <f t="shared" si="24"/>
        <v/>
      </c>
      <c r="BB64" s="338" t="str">
        <f t="shared" si="25"/>
        <v/>
      </c>
      <c r="BC64" s="338" t="str">
        <f t="shared" si="26"/>
        <v/>
      </c>
      <c r="BD64" s="338" t="str">
        <f t="shared" si="27"/>
        <v/>
      </c>
      <c r="BE64" s="327" t="str">
        <f t="shared" si="28"/>
        <v/>
      </c>
    </row>
    <row r="65" spans="1:57" s="5" customFormat="1" ht="17.25" thickTop="1" thickBot="1">
      <c r="A65" s="223" t="str">
        <f>IF(表三!A65&lt;&gt;"",表三!A65,"")</f>
        <v/>
      </c>
      <c r="B65" s="224" t="str">
        <f>IF(表三!C65&lt;&gt;"",表三!C65,"")</f>
        <v/>
      </c>
      <c r="C65" s="225" t="str">
        <f>IF(表三!D65&lt;&gt;"",表三!D65,"")</f>
        <v/>
      </c>
      <c r="D65" s="328" t="str">
        <f>IF(表三!F65&lt;&gt;"",表三!F65,"")</f>
        <v/>
      </c>
      <c r="E65" s="223" t="str">
        <f>IF(表三!H65&lt;&gt;"",表三!H65,"")</f>
        <v/>
      </c>
      <c r="F65" s="211" t="str">
        <f>IF(表三!I65&lt;&gt;"",表三!I65,"")</f>
        <v/>
      </c>
      <c r="G65" s="224" t="str">
        <f>IF(表三!J65&lt;&gt;"",表三!J65,"")</f>
        <v/>
      </c>
      <c r="H65" s="225" t="str">
        <f>IF(表三!K65&lt;&gt;"",表三!K65,"")</f>
        <v/>
      </c>
      <c r="I65" s="328" t="str">
        <f>IF(表三!P65&lt;&gt;"",表三!P65,"")</f>
        <v/>
      </c>
      <c r="J65" s="329" t="str">
        <f>IF(表四!N65&lt;&gt;"",ROUND(表四!N65,4),"")</f>
        <v/>
      </c>
      <c r="K65" s="224" t="str">
        <f>IF(表四!Q65&lt;&gt;"",表四!Q65,IF(表四!P65&lt;&gt;"",表四!P65,""))</f>
        <v/>
      </c>
      <c r="L65" s="207" t="str">
        <f>IF(表三!BJ65&lt;&gt;"",IF(表三!BJ65&lt;&gt;0,表三!BJ65,""),"")</f>
        <v/>
      </c>
      <c r="M65" s="320"/>
      <c r="N65" s="331" t="str">
        <f>IF(H65&amp;I65&amp;E65="範疇2外購電力350099",IF(M65="預設",VLOOKUP(表一!$B$5,附表一!$G$186:$T$211,14,0),""),IF(M65="預設",VLOOKUP(H65&amp;I65&amp;L65&amp;E65,附表一!$F$5:$U$178,16,0),""))</f>
        <v/>
      </c>
      <c r="O65" s="331" t="str">
        <f>IF(H65&amp;I65="範疇2外購電力",IF(M65="預設",VLOOKUP(表一!$B$5,附表一!$G$186:$X$210,18,0),""),IF(M65="預設",VLOOKUP(H65&amp;I65&amp;L65&amp;E65,附表一!$F$5:$Y$175,20,0),""))</f>
        <v/>
      </c>
      <c r="P65" s="332"/>
      <c r="Q65" s="239"/>
      <c r="R65" s="331" t="str">
        <f>IF(N65&amp;P65&lt;&gt;"",IF(表四!$Q65&lt;&gt;"","公噸/"&amp;表四!$Q65,IF(表四!$P65&lt;&gt;"","公噸/"&amp;表四!$P65,"")),"")</f>
        <v/>
      </c>
      <c r="S65" s="320"/>
      <c r="T65" s="331" t="str">
        <f>IF(表四!O66="",IF($J65&lt;&gt;"",IF(P65&lt;&gt;"",ROUND(ROUND(P65,10)*ROUND($J65,4),4),IF(N65&lt;&gt;"",ROUND(ROUND($J65,4)*ROUND(N65,10),4),"")),""),IF($J65&lt;&gt;"",IF(P65&lt;&gt;"",ROUND(ROUND(P65,10)*ROUND($J65,4)*ROUND(表四!O66,6),4),IF(N65&lt;&gt;"",ROUND(ROUND($J65,4)*ROUND(N65,10)*ROUND(表四!O66,6),4),"")),""))</f>
        <v/>
      </c>
      <c r="U65" s="316" t="str">
        <f t="shared" si="15"/>
        <v/>
      </c>
      <c r="V65" s="333" t="str">
        <f t="shared" si="16"/>
        <v/>
      </c>
      <c r="W65" s="223" t="str">
        <f>IF(表三!BK65&lt;&gt;"",IF(表三!BK65&lt;&gt;0,表三!BK65,""),"")</f>
        <v/>
      </c>
      <c r="X65" s="320"/>
      <c r="Y65" s="318" t="str">
        <f>IF(H65&amp;I65="範疇2外購電力",IF(X65="預設",VLOOKUP(表一!$B$5,附表一!$G$186:$T$210,14,0),""),IF(X65="預設",VLOOKUP(H65&amp;I65&amp;W65&amp;E65,附表一!$F$5:$U$175,16,0),""))</f>
        <v/>
      </c>
      <c r="Z65" s="337" t="str">
        <f>IF(H65&amp;I65="範疇2外購電力",IF(X65="預設",VLOOKUP(表一!$B$5,附表一!$G$186:$X$210,18,0),""),IF(X65="預設",VLOOKUP(H65&amp;I65&amp;W65&amp;E65,附表一!$F$5:$Y$175,20,0),""))</f>
        <v/>
      </c>
      <c r="AA65" s="334"/>
      <c r="AB65" s="239"/>
      <c r="AC65" s="331" t="str">
        <f>IF(Y65&amp;AA65&lt;&gt;"",IF(表四!$Q65&lt;&gt;"","公噸/"&amp;表四!$Q65,IF(表四!$P65&lt;&gt;"","公噸/"&amp;表四!$P65,"")),"")</f>
        <v/>
      </c>
      <c r="AD65" s="320"/>
      <c r="AE65" s="331" t="str">
        <f>IF(表四!O65="",IF($J65&lt;&gt;"",IF(AA65&lt;&gt;"",ROUND(ROUND(AA65,10)*ROUND($J65,4),4),IF(Y65&lt;&gt;"",ROUND(ROUND($J65,4)*ROUND(Y65,10),4),"")),""),IF($J65&lt;&gt;"",IF(AA65&lt;&gt;"",ROUND(ROUND(AA65,10)*ROUND($J65,4)*ROUND(表四!O65,6),4),IF(Y65&lt;&gt;"",ROUND(ROUND($J65,4)*ROUND(Y65,10)*ROUND(表四!O65,6),4),"")),""))</f>
        <v/>
      </c>
      <c r="AF65" s="316" t="str">
        <f t="shared" si="17"/>
        <v/>
      </c>
      <c r="AG65" s="333" t="str">
        <f t="shared" si="18"/>
        <v/>
      </c>
      <c r="AH65" s="207" t="str">
        <f>IF(表三!BL65&lt;&gt;"",IF(表三!BL65&lt;&gt;0,表三!BL65,""),"")</f>
        <v/>
      </c>
      <c r="AI65" s="320"/>
      <c r="AJ65" s="321" t="str">
        <f>IF(H65&amp;I65="範疇2外購電力",IF(AI65="預設",VLOOKUP(表一!$B$5,附表一!$G$186:$T$210,14,0),""),IF(AI65="預設",VLOOKUP(H65&amp;I65&amp;AH65&amp;E65,附表一!$F$5:$U$175,16,0),""))</f>
        <v/>
      </c>
      <c r="AK65" s="337" t="str">
        <f>IF(H65&amp;I65="範疇2外購電力",IF(AI65="預設",VLOOKUP(表一!$B$5,附表一!$G$186:$X$210,18,0),""),IF(AI65="預設",VLOOKUP(H65&amp;I65&amp;AH65&amp;E65,附表一!$F$5:$Y$175,20,0),""))</f>
        <v/>
      </c>
      <c r="AL65" s="334"/>
      <c r="AM65" s="335"/>
      <c r="AN65" s="315" t="str">
        <f>IF(AJ65&amp;AL65&lt;&gt;"",IF(表四!$Q65&lt;&gt;"","公噸/"&amp;表四!$Q65,IF(表四!$P65&lt;&gt;"","公噸/"&amp;表四!$P65,"")),"")</f>
        <v/>
      </c>
      <c r="AO65" s="320"/>
      <c r="AP65" s="331" t="str">
        <f>IF(表四!O65="",IF($J65&lt;&gt;"",IF(AL65&lt;&gt;"",ROUND(ROUND(AL65,10)*ROUND($J65,4),4),IF(AJ65&lt;&gt;"",ROUND(ROUND($J65,4)*ROUND(AJ65,10),4),"")),""),IF($J65&lt;&gt;"",IF(AL65&lt;&gt;"",ROUND(ROUND(AL65,10)*ROUND($J65,4)*ROUND(表四!O65,6),4),IF(AJ65&lt;&gt;"",ROUND(ROUND($J65,4)*ROUND(AJ65,10)*ROUND(表四!O65,6),4),"")),""))</f>
        <v/>
      </c>
      <c r="AQ65" s="316" t="str">
        <f t="shared" si="19"/>
        <v/>
      </c>
      <c r="AR65" s="333" t="str">
        <f t="shared" si="20"/>
        <v/>
      </c>
      <c r="AS65" s="336" t="str">
        <f>IF(表三!J65="是",IF(L65="CO2",SUM(AG65,AR65),SUM(V65,AG65,AR65)),IF(SUM(V65,AG65,AR65)&lt;&gt;0,SUM(V65,AG65,AR65),""))</f>
        <v/>
      </c>
      <c r="AT65" s="337" t="str">
        <f>IF(表三!J65="是",IF(L65="CO2",V65,""),"")</f>
        <v/>
      </c>
      <c r="AU65" s="333" t="str">
        <f>IF(AS65&lt;&gt;"",AS65/表八!$J$8,"")</f>
        <v/>
      </c>
      <c r="AV65" s="325" t="e">
        <f>VLOOKUP(E65,附表二!$A:$G,3,FALSE)</f>
        <v>#N/A</v>
      </c>
      <c r="AW65" s="338" t="str">
        <f t="shared" si="6"/>
        <v/>
      </c>
      <c r="AX65" s="338" t="str">
        <f t="shared" si="21"/>
        <v/>
      </c>
      <c r="AY65" s="338" t="str">
        <f t="shared" si="22"/>
        <v/>
      </c>
      <c r="AZ65" s="338" t="str">
        <f t="shared" si="23"/>
        <v/>
      </c>
      <c r="BA65" s="338" t="str">
        <f t="shared" si="24"/>
        <v/>
      </c>
      <c r="BB65" s="338" t="str">
        <f t="shared" si="25"/>
        <v/>
      </c>
      <c r="BC65" s="338" t="str">
        <f t="shared" si="26"/>
        <v/>
      </c>
      <c r="BD65" s="338" t="str">
        <f t="shared" si="27"/>
        <v/>
      </c>
      <c r="BE65" s="327" t="str">
        <f t="shared" si="28"/>
        <v/>
      </c>
    </row>
    <row r="66" spans="1:57" s="5" customFormat="1" ht="17.25" thickTop="1" thickBot="1">
      <c r="A66" s="223" t="str">
        <f>IF(表三!A66&lt;&gt;"",表三!A66,"")</f>
        <v/>
      </c>
      <c r="B66" s="224" t="str">
        <f>IF(表三!C66&lt;&gt;"",表三!C66,"")</f>
        <v/>
      </c>
      <c r="C66" s="225" t="str">
        <f>IF(表三!D66&lt;&gt;"",表三!D66,"")</f>
        <v/>
      </c>
      <c r="D66" s="328" t="str">
        <f>IF(表三!F66&lt;&gt;"",表三!F66,"")</f>
        <v/>
      </c>
      <c r="E66" s="223" t="str">
        <f>IF(表三!H66&lt;&gt;"",表三!H66,"")</f>
        <v/>
      </c>
      <c r="F66" s="211" t="str">
        <f>IF(表三!I66&lt;&gt;"",表三!I66,"")</f>
        <v/>
      </c>
      <c r="G66" s="224" t="str">
        <f>IF(表三!J66&lt;&gt;"",表三!J66,"")</f>
        <v/>
      </c>
      <c r="H66" s="225" t="str">
        <f>IF(表三!K66&lt;&gt;"",表三!K66,"")</f>
        <v/>
      </c>
      <c r="I66" s="328" t="str">
        <f>IF(表三!P66&lt;&gt;"",表三!P66,"")</f>
        <v/>
      </c>
      <c r="J66" s="329" t="str">
        <f>IF(表四!N66&lt;&gt;"",ROUND(表四!N66,4),"")</f>
        <v/>
      </c>
      <c r="K66" s="224" t="str">
        <f>IF(表四!Q66&lt;&gt;"",表四!Q66,IF(表四!P66&lt;&gt;"",表四!P66,""))</f>
        <v/>
      </c>
      <c r="L66" s="207" t="str">
        <f>IF(表三!BJ66&lt;&gt;"",IF(表三!BJ66&lt;&gt;0,表三!BJ66,""),"")</f>
        <v/>
      </c>
      <c r="M66" s="320"/>
      <c r="N66" s="331" t="str">
        <f>IF(H66&amp;I66&amp;E66="範疇2外購電力350099",IF(M66="預設",VLOOKUP(表一!$B$5,附表一!$G$186:$T$211,14,0),""),IF(M66="預設",VLOOKUP(H66&amp;I66&amp;L66&amp;E66,附表一!$F$5:$U$178,16,0),""))</f>
        <v/>
      </c>
      <c r="O66" s="331" t="str">
        <f>IF(H66&amp;I66="範疇2外購電力",IF(M66="預設",VLOOKUP(表一!$B$5,附表一!$G$186:$X$210,18,0),""),IF(M66="預設",VLOOKUP(H66&amp;I66&amp;L66&amp;E66,附表一!$F$5:$Y$175,20,0),""))</f>
        <v/>
      </c>
      <c r="P66" s="332"/>
      <c r="Q66" s="239"/>
      <c r="R66" s="331" t="str">
        <f>IF(N66&amp;P66&lt;&gt;"",IF(表四!$Q66&lt;&gt;"","公噸/"&amp;表四!$Q66,IF(表四!$P66&lt;&gt;"","公噸/"&amp;表四!$P66,"")),"")</f>
        <v/>
      </c>
      <c r="S66" s="320"/>
      <c r="T66" s="331" t="str">
        <f>IF(表四!O67="",IF($J66&lt;&gt;"",IF(P66&lt;&gt;"",ROUND(ROUND(P66,10)*ROUND($J66,4),4),IF(N66&lt;&gt;"",ROUND(ROUND($J66,4)*ROUND(N66,10),4),"")),""),IF($J66&lt;&gt;"",IF(P66&lt;&gt;"",ROUND(ROUND(P66,10)*ROUND($J66,4)*ROUND(表四!O67,6),4),IF(N66&lt;&gt;"",ROUND(ROUND($J66,4)*ROUND(N66,10)*ROUND(表四!O67,6),4),"")),""))</f>
        <v/>
      </c>
      <c r="U66" s="316" t="str">
        <f t="shared" si="15"/>
        <v/>
      </c>
      <c r="V66" s="333" t="str">
        <f t="shared" si="16"/>
        <v/>
      </c>
      <c r="W66" s="223" t="str">
        <f>IF(表三!BK66&lt;&gt;"",IF(表三!BK66&lt;&gt;0,表三!BK66,""),"")</f>
        <v/>
      </c>
      <c r="X66" s="320"/>
      <c r="Y66" s="318" t="str">
        <f>IF(H66&amp;I66="範疇2外購電力",IF(X66="預設",VLOOKUP(表一!$B$5,附表一!$G$186:$T$210,14,0),""),IF(X66="預設",VLOOKUP(H66&amp;I66&amp;W66&amp;E66,附表一!$F$5:$U$175,16,0),""))</f>
        <v/>
      </c>
      <c r="Z66" s="337" t="str">
        <f>IF(H66&amp;I66="範疇2外購電力",IF(X66="預設",VLOOKUP(表一!$B$5,附表一!$G$186:$X$210,18,0),""),IF(X66="預設",VLOOKUP(H66&amp;I66&amp;W66&amp;E66,附表一!$F$5:$Y$175,20,0),""))</f>
        <v/>
      </c>
      <c r="AA66" s="334"/>
      <c r="AB66" s="239"/>
      <c r="AC66" s="331" t="str">
        <f>IF(Y66&amp;AA66&lt;&gt;"",IF(表四!$Q66&lt;&gt;"","公噸/"&amp;表四!$Q66,IF(表四!$P66&lt;&gt;"","公噸/"&amp;表四!$P66,"")),"")</f>
        <v/>
      </c>
      <c r="AD66" s="320"/>
      <c r="AE66" s="331" t="str">
        <f>IF(表四!O66="",IF($J66&lt;&gt;"",IF(AA66&lt;&gt;"",ROUND(ROUND(AA66,10)*ROUND($J66,4),4),IF(Y66&lt;&gt;"",ROUND(ROUND($J66,4)*ROUND(Y66,10),4),"")),""),IF($J66&lt;&gt;"",IF(AA66&lt;&gt;"",ROUND(ROUND(AA66,10)*ROUND($J66,4)*ROUND(表四!O66,6),4),IF(Y66&lt;&gt;"",ROUND(ROUND($J66,4)*ROUND(Y66,10)*ROUND(表四!O66,6),4),"")),""))</f>
        <v/>
      </c>
      <c r="AF66" s="316" t="str">
        <f t="shared" si="17"/>
        <v/>
      </c>
      <c r="AG66" s="333" t="str">
        <f t="shared" si="18"/>
        <v/>
      </c>
      <c r="AH66" s="207" t="str">
        <f>IF(表三!BL66&lt;&gt;"",IF(表三!BL66&lt;&gt;0,表三!BL66,""),"")</f>
        <v/>
      </c>
      <c r="AI66" s="320"/>
      <c r="AJ66" s="321" t="str">
        <f>IF(H66&amp;I66="範疇2外購電力",IF(AI66="預設",VLOOKUP(表一!$B$5,附表一!$G$186:$T$210,14,0),""),IF(AI66="預設",VLOOKUP(H66&amp;I66&amp;AH66&amp;E66,附表一!$F$5:$U$175,16,0),""))</f>
        <v/>
      </c>
      <c r="AK66" s="337" t="str">
        <f>IF(H66&amp;I66="範疇2外購電力",IF(AI66="預設",VLOOKUP(表一!$B$5,附表一!$G$186:$X$210,18,0),""),IF(AI66="預設",VLOOKUP(H66&amp;I66&amp;AH66&amp;E66,附表一!$F$5:$Y$175,20,0),""))</f>
        <v/>
      </c>
      <c r="AL66" s="334"/>
      <c r="AM66" s="335"/>
      <c r="AN66" s="315" t="str">
        <f>IF(AJ66&amp;AL66&lt;&gt;"",IF(表四!$Q66&lt;&gt;"","公噸/"&amp;表四!$Q66,IF(表四!$P66&lt;&gt;"","公噸/"&amp;表四!$P66,"")),"")</f>
        <v/>
      </c>
      <c r="AO66" s="320"/>
      <c r="AP66" s="331" t="str">
        <f>IF(表四!O66="",IF($J66&lt;&gt;"",IF(AL66&lt;&gt;"",ROUND(ROUND(AL66,10)*ROUND($J66,4),4),IF(AJ66&lt;&gt;"",ROUND(ROUND($J66,4)*ROUND(AJ66,10),4),"")),""),IF($J66&lt;&gt;"",IF(AL66&lt;&gt;"",ROUND(ROUND(AL66,10)*ROUND($J66,4)*ROUND(表四!O66,6),4),IF(AJ66&lt;&gt;"",ROUND(ROUND($J66,4)*ROUND(AJ66,10)*ROUND(表四!O66,6),4),"")),""))</f>
        <v/>
      </c>
      <c r="AQ66" s="316" t="str">
        <f t="shared" si="19"/>
        <v/>
      </c>
      <c r="AR66" s="333" t="str">
        <f t="shared" si="20"/>
        <v/>
      </c>
      <c r="AS66" s="336" t="str">
        <f>IF(表三!J66="是",IF(L66="CO2",SUM(AG66,AR66),SUM(V66,AG66,AR66)),IF(SUM(V66,AG66,AR66)&lt;&gt;0,SUM(V66,AG66,AR66),""))</f>
        <v/>
      </c>
      <c r="AT66" s="337" t="str">
        <f>IF(表三!J66="是",IF(L66="CO2",V66,""),"")</f>
        <v/>
      </c>
      <c r="AU66" s="333" t="str">
        <f>IF(AS66&lt;&gt;"",AS66/表八!$J$8,"")</f>
        <v/>
      </c>
      <c r="AV66" s="325" t="e">
        <f>VLOOKUP(E66,附表二!$A:$G,3,FALSE)</f>
        <v>#N/A</v>
      </c>
      <c r="AW66" s="338" t="str">
        <f t="shared" si="6"/>
        <v/>
      </c>
      <c r="AX66" s="338" t="str">
        <f t="shared" si="21"/>
        <v/>
      </c>
      <c r="AY66" s="338" t="str">
        <f t="shared" si="22"/>
        <v/>
      </c>
      <c r="AZ66" s="338" t="str">
        <f t="shared" si="23"/>
        <v/>
      </c>
      <c r="BA66" s="338" t="str">
        <f t="shared" si="24"/>
        <v/>
      </c>
      <c r="BB66" s="338" t="str">
        <f t="shared" si="25"/>
        <v/>
      </c>
      <c r="BC66" s="338" t="str">
        <f t="shared" si="26"/>
        <v/>
      </c>
      <c r="BD66" s="338" t="str">
        <f t="shared" si="27"/>
        <v/>
      </c>
      <c r="BE66" s="327" t="str">
        <f t="shared" si="28"/>
        <v/>
      </c>
    </row>
    <row r="67" spans="1:57" s="5" customFormat="1" ht="17.25" thickTop="1" thickBot="1">
      <c r="A67" s="223" t="str">
        <f>IF(表三!A67&lt;&gt;"",表三!A67,"")</f>
        <v/>
      </c>
      <c r="B67" s="224" t="str">
        <f>IF(表三!C67&lt;&gt;"",表三!C67,"")</f>
        <v/>
      </c>
      <c r="C67" s="225" t="str">
        <f>IF(表三!D67&lt;&gt;"",表三!D67,"")</f>
        <v/>
      </c>
      <c r="D67" s="328" t="str">
        <f>IF(表三!F67&lt;&gt;"",表三!F67,"")</f>
        <v/>
      </c>
      <c r="E67" s="223" t="str">
        <f>IF(表三!H67&lt;&gt;"",表三!H67,"")</f>
        <v/>
      </c>
      <c r="F67" s="211" t="str">
        <f>IF(表三!I67&lt;&gt;"",表三!I67,"")</f>
        <v/>
      </c>
      <c r="G67" s="224" t="str">
        <f>IF(表三!J67&lt;&gt;"",表三!J67,"")</f>
        <v/>
      </c>
      <c r="H67" s="225" t="str">
        <f>IF(表三!K67&lt;&gt;"",表三!K67,"")</f>
        <v/>
      </c>
      <c r="I67" s="328" t="str">
        <f>IF(表三!P67&lt;&gt;"",表三!P67,"")</f>
        <v/>
      </c>
      <c r="J67" s="329" t="str">
        <f>IF(表四!N67&lt;&gt;"",ROUND(表四!N67,4),"")</f>
        <v/>
      </c>
      <c r="K67" s="224" t="str">
        <f>IF(表四!Q67&lt;&gt;"",表四!Q67,IF(表四!P67&lt;&gt;"",表四!P67,""))</f>
        <v/>
      </c>
      <c r="L67" s="207" t="str">
        <f>IF(表三!BJ67&lt;&gt;"",IF(表三!BJ67&lt;&gt;0,表三!BJ67,""),"")</f>
        <v/>
      </c>
      <c r="M67" s="320"/>
      <c r="N67" s="331" t="str">
        <f>IF(H67&amp;I67&amp;E67="範疇2外購電力350099",IF(M67="預設",VLOOKUP(表一!$B$5,附表一!$G$186:$T$211,14,0),""),IF(M67="預設",VLOOKUP(H67&amp;I67&amp;L67&amp;E67,附表一!$F$5:$U$178,16,0),""))</f>
        <v/>
      </c>
      <c r="O67" s="331" t="str">
        <f>IF(H67&amp;I67="範疇2外購電力",IF(M67="預設",VLOOKUP(表一!$B$5,附表一!$G$186:$X$210,18,0),""),IF(M67="預設",VLOOKUP(H67&amp;I67&amp;L67&amp;E67,附表一!$F$5:$Y$175,20,0),""))</f>
        <v/>
      </c>
      <c r="P67" s="332"/>
      <c r="Q67" s="239"/>
      <c r="R67" s="331" t="str">
        <f>IF(N67&amp;P67&lt;&gt;"",IF(表四!$Q67&lt;&gt;"","公噸/"&amp;表四!$Q67,IF(表四!$P67&lt;&gt;"","公噸/"&amp;表四!$P67,"")),"")</f>
        <v/>
      </c>
      <c r="S67" s="320"/>
      <c r="T67" s="331" t="str">
        <f>IF(表四!O68="",IF($J67&lt;&gt;"",IF(P67&lt;&gt;"",ROUND(ROUND(P67,10)*ROUND($J67,4),4),IF(N67&lt;&gt;"",ROUND(ROUND($J67,4)*ROUND(N67,10),4),"")),""),IF($J67&lt;&gt;"",IF(P67&lt;&gt;"",ROUND(ROUND(P67,10)*ROUND($J67,4)*ROUND(表四!O68,6),4),IF(N67&lt;&gt;"",ROUND(ROUND($J67,4)*ROUND(N67,10)*ROUND(表四!O68,6),4),"")),""))</f>
        <v/>
      </c>
      <c r="U67" s="316" t="str">
        <f t="shared" si="15"/>
        <v/>
      </c>
      <c r="V67" s="333" t="str">
        <f t="shared" si="16"/>
        <v/>
      </c>
      <c r="W67" s="223" t="str">
        <f>IF(表三!BK67&lt;&gt;"",IF(表三!BK67&lt;&gt;0,表三!BK67,""),"")</f>
        <v/>
      </c>
      <c r="X67" s="320"/>
      <c r="Y67" s="318" t="str">
        <f>IF(H67&amp;I67="範疇2外購電力",IF(X67="預設",VLOOKUP(表一!$B$5,附表一!$G$186:$T$210,14,0),""),IF(X67="預設",VLOOKUP(H67&amp;I67&amp;W67&amp;E67,附表一!$F$5:$U$175,16,0),""))</f>
        <v/>
      </c>
      <c r="Z67" s="337" t="str">
        <f>IF(H67&amp;I67="範疇2外購電力",IF(X67="預設",VLOOKUP(表一!$B$5,附表一!$G$186:$X$210,18,0),""),IF(X67="預設",VLOOKUP(H67&amp;I67&amp;W67&amp;E67,附表一!$F$5:$Y$175,20,0),""))</f>
        <v/>
      </c>
      <c r="AA67" s="334"/>
      <c r="AB67" s="239"/>
      <c r="AC67" s="331" t="str">
        <f>IF(Y67&amp;AA67&lt;&gt;"",IF(表四!$Q67&lt;&gt;"","公噸/"&amp;表四!$Q67,IF(表四!$P67&lt;&gt;"","公噸/"&amp;表四!$P67,"")),"")</f>
        <v/>
      </c>
      <c r="AD67" s="320"/>
      <c r="AE67" s="331" t="str">
        <f>IF(表四!O67="",IF($J67&lt;&gt;"",IF(AA67&lt;&gt;"",ROUND(ROUND(AA67,10)*ROUND($J67,4),4),IF(Y67&lt;&gt;"",ROUND(ROUND($J67,4)*ROUND(Y67,10),4),"")),""),IF($J67&lt;&gt;"",IF(AA67&lt;&gt;"",ROUND(ROUND(AA67,10)*ROUND($J67,4)*ROUND(表四!O67,6),4),IF(Y67&lt;&gt;"",ROUND(ROUND($J67,4)*ROUND(Y67,10)*ROUND(表四!O67,6),4),"")),""))</f>
        <v/>
      </c>
      <c r="AF67" s="316" t="str">
        <f t="shared" si="17"/>
        <v/>
      </c>
      <c r="AG67" s="333" t="str">
        <f t="shared" si="18"/>
        <v/>
      </c>
      <c r="AH67" s="207" t="str">
        <f>IF(表三!BL67&lt;&gt;"",IF(表三!BL67&lt;&gt;0,表三!BL67,""),"")</f>
        <v/>
      </c>
      <c r="AI67" s="320"/>
      <c r="AJ67" s="321" t="str">
        <f>IF(H67&amp;I67="範疇2外購電力",IF(AI67="預設",VLOOKUP(表一!$B$5,附表一!$G$186:$T$210,14,0),""),IF(AI67="預設",VLOOKUP(H67&amp;I67&amp;AH67&amp;E67,附表一!$F$5:$U$175,16,0),""))</f>
        <v/>
      </c>
      <c r="AK67" s="337" t="str">
        <f>IF(H67&amp;I67="範疇2外購電力",IF(AI67="預設",VLOOKUP(表一!$B$5,附表一!$G$186:$X$210,18,0),""),IF(AI67="預設",VLOOKUP(H67&amp;I67&amp;AH67&amp;E67,附表一!$F$5:$Y$175,20,0),""))</f>
        <v/>
      </c>
      <c r="AL67" s="334"/>
      <c r="AM67" s="335"/>
      <c r="AN67" s="315" t="str">
        <f>IF(AJ67&amp;AL67&lt;&gt;"",IF(表四!$Q67&lt;&gt;"","公噸/"&amp;表四!$Q67,IF(表四!$P67&lt;&gt;"","公噸/"&amp;表四!$P67,"")),"")</f>
        <v/>
      </c>
      <c r="AO67" s="320"/>
      <c r="AP67" s="331" t="str">
        <f>IF(表四!O67="",IF($J67&lt;&gt;"",IF(AL67&lt;&gt;"",ROUND(ROUND(AL67,10)*ROUND($J67,4),4),IF(AJ67&lt;&gt;"",ROUND(ROUND($J67,4)*ROUND(AJ67,10),4),"")),""),IF($J67&lt;&gt;"",IF(AL67&lt;&gt;"",ROUND(ROUND(AL67,10)*ROUND($J67,4)*ROUND(表四!O67,6),4),IF(AJ67&lt;&gt;"",ROUND(ROUND($J67,4)*ROUND(AJ67,10)*ROUND(表四!O67,6),4),"")),""))</f>
        <v/>
      </c>
      <c r="AQ67" s="316" t="str">
        <f t="shared" si="19"/>
        <v/>
      </c>
      <c r="AR67" s="333" t="str">
        <f t="shared" si="20"/>
        <v/>
      </c>
      <c r="AS67" s="336" t="str">
        <f>IF(表三!J67="是",IF(L67="CO2",SUM(AG67,AR67),SUM(V67,AG67,AR67)),IF(SUM(V67,AG67,AR67)&lt;&gt;0,SUM(V67,AG67,AR67),""))</f>
        <v/>
      </c>
      <c r="AT67" s="337" t="str">
        <f>IF(表三!J67="是",IF(L67="CO2",V67,""),"")</f>
        <v/>
      </c>
      <c r="AU67" s="333" t="str">
        <f>IF(AS67&lt;&gt;"",AS67/表八!$J$8,"")</f>
        <v/>
      </c>
      <c r="AV67" s="325" t="e">
        <f>VLOOKUP(E67,附表二!$A:$G,3,FALSE)</f>
        <v>#N/A</v>
      </c>
      <c r="AW67" s="338" t="str">
        <f t="shared" si="6"/>
        <v/>
      </c>
      <c r="AX67" s="338" t="str">
        <f t="shared" si="21"/>
        <v/>
      </c>
      <c r="AY67" s="338" t="str">
        <f t="shared" si="22"/>
        <v/>
      </c>
      <c r="AZ67" s="338" t="str">
        <f t="shared" si="23"/>
        <v/>
      </c>
      <c r="BA67" s="338" t="str">
        <f t="shared" si="24"/>
        <v/>
      </c>
      <c r="BB67" s="338" t="str">
        <f t="shared" si="25"/>
        <v/>
      </c>
      <c r="BC67" s="338" t="str">
        <f t="shared" si="26"/>
        <v/>
      </c>
      <c r="BD67" s="338" t="str">
        <f t="shared" si="27"/>
        <v/>
      </c>
      <c r="BE67" s="327" t="str">
        <f t="shared" si="28"/>
        <v/>
      </c>
    </row>
    <row r="68" spans="1:57" s="5" customFormat="1" ht="17.25" thickTop="1" thickBot="1">
      <c r="A68" s="223" t="str">
        <f>IF(表三!A68&lt;&gt;"",表三!A68,"")</f>
        <v/>
      </c>
      <c r="B68" s="224" t="str">
        <f>IF(表三!C68&lt;&gt;"",表三!C68,"")</f>
        <v/>
      </c>
      <c r="C68" s="225" t="str">
        <f>IF(表三!D68&lt;&gt;"",表三!D68,"")</f>
        <v/>
      </c>
      <c r="D68" s="328" t="str">
        <f>IF(表三!F68&lt;&gt;"",表三!F68,"")</f>
        <v/>
      </c>
      <c r="E68" s="223" t="str">
        <f>IF(表三!H68&lt;&gt;"",表三!H68,"")</f>
        <v/>
      </c>
      <c r="F68" s="211" t="str">
        <f>IF(表三!I68&lt;&gt;"",表三!I68,"")</f>
        <v/>
      </c>
      <c r="G68" s="224" t="str">
        <f>IF(表三!J68&lt;&gt;"",表三!J68,"")</f>
        <v/>
      </c>
      <c r="H68" s="225" t="str">
        <f>IF(表三!K68&lt;&gt;"",表三!K68,"")</f>
        <v/>
      </c>
      <c r="I68" s="328" t="str">
        <f>IF(表三!P68&lt;&gt;"",表三!P68,"")</f>
        <v/>
      </c>
      <c r="J68" s="329" t="str">
        <f>IF(表四!N68&lt;&gt;"",ROUND(表四!N68,4),"")</f>
        <v/>
      </c>
      <c r="K68" s="224" t="str">
        <f>IF(表四!Q68&lt;&gt;"",表四!Q68,IF(表四!P68&lt;&gt;"",表四!P68,""))</f>
        <v/>
      </c>
      <c r="L68" s="207" t="str">
        <f>IF(表三!BJ68&lt;&gt;"",IF(表三!BJ68&lt;&gt;0,表三!BJ68,""),"")</f>
        <v/>
      </c>
      <c r="M68" s="320"/>
      <c r="N68" s="331" t="str">
        <f>IF(H68&amp;I68&amp;E68="範疇2外購電力350099",IF(M68="預設",VLOOKUP(表一!$B$5,附表一!$G$186:$T$211,14,0),""),IF(M68="預設",VLOOKUP(H68&amp;I68&amp;L68&amp;E68,附表一!$F$5:$U$178,16,0),""))</f>
        <v/>
      </c>
      <c r="O68" s="331" t="str">
        <f>IF(H68&amp;I68="範疇2外購電力",IF(M68="預設",VLOOKUP(表一!$B$5,附表一!$G$186:$X$210,18,0),""),IF(M68="預設",VLOOKUP(H68&amp;I68&amp;L68&amp;E68,附表一!$F$5:$Y$175,20,0),""))</f>
        <v/>
      </c>
      <c r="P68" s="332"/>
      <c r="Q68" s="239"/>
      <c r="R68" s="331" t="str">
        <f>IF(N68&amp;P68&lt;&gt;"",IF(表四!$Q68&lt;&gt;"","公噸/"&amp;表四!$Q68,IF(表四!$P68&lt;&gt;"","公噸/"&amp;表四!$P68,"")),"")</f>
        <v/>
      </c>
      <c r="S68" s="320"/>
      <c r="T68" s="331" t="str">
        <f>IF(表四!O69="",IF($J68&lt;&gt;"",IF(P68&lt;&gt;"",ROUND(ROUND(P68,10)*ROUND($J68,4),4),IF(N68&lt;&gt;"",ROUND(ROUND($J68,4)*ROUND(N68,10),4),"")),""),IF($J68&lt;&gt;"",IF(P68&lt;&gt;"",ROUND(ROUND(P68,10)*ROUND($J68,4)*ROUND(表四!O69,6),4),IF(N68&lt;&gt;"",ROUND(ROUND($J68,4)*ROUND(N68,10)*ROUND(表四!O69,6),4),"")),""))</f>
        <v/>
      </c>
      <c r="U68" s="316" t="str">
        <f t="shared" ref="U68:U99" si="29">IF(L68="CO2",1,IF(L68="SF6",23500,IF(L68="CH4",30,IF(L68="N2O",265,IF(L68="HFCS",AV68,IF(L68="PFCs",AV68,IF(L68="NF3",16100,"")))))))</f>
        <v/>
      </c>
      <c r="V68" s="333" t="str">
        <f t="shared" ref="V68:V99" si="30">IF(T68&lt;&gt;"",ROUND(T68*U68,4),"")</f>
        <v/>
      </c>
      <c r="W68" s="223" t="str">
        <f>IF(表三!BK68&lt;&gt;"",IF(表三!BK68&lt;&gt;0,表三!BK68,""),"")</f>
        <v/>
      </c>
      <c r="X68" s="320"/>
      <c r="Y68" s="318" t="str">
        <f>IF(H68&amp;I68="範疇2外購電力",IF(X68="預設",VLOOKUP(表一!$B$5,附表一!$G$186:$T$210,14,0),""),IF(X68="預設",VLOOKUP(H68&amp;I68&amp;W68&amp;E68,附表一!$F$5:$U$175,16,0),""))</f>
        <v/>
      </c>
      <c r="Z68" s="337" t="str">
        <f>IF(H68&amp;I68="範疇2外購電力",IF(X68="預設",VLOOKUP(表一!$B$5,附表一!$G$186:$X$210,18,0),""),IF(X68="預設",VLOOKUP(H68&amp;I68&amp;W68&amp;E68,附表一!$F$5:$Y$175,20,0),""))</f>
        <v/>
      </c>
      <c r="AA68" s="334"/>
      <c r="AB68" s="239"/>
      <c r="AC68" s="331" t="str">
        <f>IF(Y68&amp;AA68&lt;&gt;"",IF(表四!$Q68&lt;&gt;"","公噸/"&amp;表四!$Q68,IF(表四!$P68&lt;&gt;"","公噸/"&amp;表四!$P68,"")),"")</f>
        <v/>
      </c>
      <c r="AD68" s="320"/>
      <c r="AE68" s="331" t="str">
        <f>IF(表四!O68="",IF($J68&lt;&gt;"",IF(AA68&lt;&gt;"",ROUND(ROUND(AA68,10)*ROUND($J68,4),4),IF(Y68&lt;&gt;"",ROUND(ROUND($J68,4)*ROUND(Y68,10),4),"")),""),IF($J68&lt;&gt;"",IF(AA68&lt;&gt;"",ROUND(ROUND(AA68,10)*ROUND($J68,4)*ROUND(表四!O68,6),4),IF(Y68&lt;&gt;"",ROUND(ROUND($J68,4)*ROUND(Y68,10)*ROUND(表四!O68,6),4),"")),""))</f>
        <v/>
      </c>
      <c r="AF68" s="316" t="str">
        <f t="shared" ref="AF68:AF99" si="31">IF(W68="CO2",1,IF(W68="CH4",30,IF(W68="N2O",265,IF(W68="NF3",16100,""))))</f>
        <v/>
      </c>
      <c r="AG68" s="333" t="str">
        <f t="shared" ref="AG68:AG99" si="32">IF(AE68&lt;&gt;"",ROUND(AE68*AF68,4),"")</f>
        <v/>
      </c>
      <c r="AH68" s="207" t="str">
        <f>IF(表三!BL68&lt;&gt;"",IF(表三!BL68&lt;&gt;0,表三!BL68,""),"")</f>
        <v/>
      </c>
      <c r="AI68" s="320"/>
      <c r="AJ68" s="321" t="str">
        <f>IF(H68&amp;I68="範疇2外購電力",IF(AI68="預設",VLOOKUP(表一!$B$5,附表一!$G$186:$T$210,14,0),""),IF(AI68="預設",VLOOKUP(H68&amp;I68&amp;AH68&amp;E68,附表一!$F$5:$U$175,16,0),""))</f>
        <v/>
      </c>
      <c r="AK68" s="337" t="str">
        <f>IF(H68&amp;I68="範疇2外購電力",IF(AI68="預設",VLOOKUP(表一!$B$5,附表一!$G$186:$X$210,18,0),""),IF(AI68="預設",VLOOKUP(H68&amp;I68&amp;AH68&amp;E68,附表一!$F$5:$Y$175,20,0),""))</f>
        <v/>
      </c>
      <c r="AL68" s="334"/>
      <c r="AM68" s="335"/>
      <c r="AN68" s="315" t="str">
        <f>IF(AJ68&amp;AL68&lt;&gt;"",IF(表四!$Q68&lt;&gt;"","公噸/"&amp;表四!$Q68,IF(表四!$P68&lt;&gt;"","公噸/"&amp;表四!$P68,"")),"")</f>
        <v/>
      </c>
      <c r="AO68" s="320"/>
      <c r="AP68" s="331" t="str">
        <f>IF(表四!O68="",IF($J68&lt;&gt;"",IF(AL68&lt;&gt;"",ROUND(ROUND(AL68,10)*ROUND($J68,4),4),IF(AJ68&lt;&gt;"",ROUND(ROUND($J68,4)*ROUND(AJ68,10),4),"")),""),IF($J68&lt;&gt;"",IF(AL68&lt;&gt;"",ROUND(ROUND(AL68,10)*ROUND($J68,4)*ROUND(表四!O68,6),4),IF(AJ68&lt;&gt;"",ROUND(ROUND($J68,4)*ROUND(AJ68,10)*ROUND(表四!O68,6),4),"")),""))</f>
        <v/>
      </c>
      <c r="AQ68" s="316" t="str">
        <f t="shared" ref="AQ68:AQ99" si="33">IF(AH68="CO2",1,IF(AH68="CH4",30,IF(AH68="N2O",265,"")))</f>
        <v/>
      </c>
      <c r="AR68" s="333" t="str">
        <f t="shared" ref="AR68:AR99" si="34">IF(AP68&lt;&gt;"",ROUND(AP68*AQ68,4),"")</f>
        <v/>
      </c>
      <c r="AS68" s="336" t="str">
        <f>IF(表三!J68="是",IF(L68="CO2",SUM(AG68,AR68),SUM(V68,AG68,AR68)),IF(SUM(V68,AG68,AR68)&lt;&gt;0,SUM(V68,AG68,AR68),""))</f>
        <v/>
      </c>
      <c r="AT68" s="337" t="str">
        <f>IF(表三!J68="是",IF(L68="CO2",V68,""),"")</f>
        <v/>
      </c>
      <c r="AU68" s="333" t="str">
        <f>IF(AS68&lt;&gt;"",AS68/表八!$J$8,"")</f>
        <v/>
      </c>
      <c r="AV68" s="325" t="e">
        <f>VLOOKUP(E68,附表二!$A:$G,3,FALSE)</f>
        <v>#N/A</v>
      </c>
      <c r="AW68" s="338" t="str">
        <f t="shared" ref="AW68:AW131" si="35">H68&amp;L68&amp;G68</f>
        <v/>
      </c>
      <c r="AX68" s="338" t="str">
        <f t="shared" ref="AX68:AX99" si="36">H68&amp;L68</f>
        <v/>
      </c>
      <c r="AY68" s="338" t="str">
        <f t="shared" ref="AY68:AY99" si="37">H68&amp;W68</f>
        <v/>
      </c>
      <c r="AZ68" s="338" t="str">
        <f t="shared" ref="AZ68:AZ99" si="38">H68&amp;AH68</f>
        <v/>
      </c>
      <c r="BA68" s="338" t="str">
        <f t="shared" ref="BA68:BA99" si="39">H68&amp;I68</f>
        <v/>
      </c>
      <c r="BB68" s="338" t="str">
        <f t="shared" ref="BB68:BB99" si="40">H68&amp;I68</f>
        <v/>
      </c>
      <c r="BC68" s="338" t="str">
        <f t="shared" ref="BC68:BC99" si="41">H68&amp;I68</f>
        <v/>
      </c>
      <c r="BD68" s="338" t="str">
        <f t="shared" ref="BD68:BD99" si="42">H68&amp;L68&amp;I68&amp;G68</f>
        <v/>
      </c>
      <c r="BE68" s="327" t="str">
        <f t="shared" ref="BE68:BE99" si="43">IFERROR(ABS(AS68),"")</f>
        <v/>
      </c>
    </row>
    <row r="69" spans="1:57" s="5" customFormat="1" ht="17.25" thickTop="1" thickBot="1">
      <c r="A69" s="223" t="str">
        <f>IF(表三!A69&lt;&gt;"",表三!A69,"")</f>
        <v/>
      </c>
      <c r="B69" s="224" t="str">
        <f>IF(表三!C69&lt;&gt;"",表三!C69,"")</f>
        <v/>
      </c>
      <c r="C69" s="225" t="str">
        <f>IF(表三!D69&lt;&gt;"",表三!D69,"")</f>
        <v/>
      </c>
      <c r="D69" s="328" t="str">
        <f>IF(表三!F69&lt;&gt;"",表三!F69,"")</f>
        <v/>
      </c>
      <c r="E69" s="223" t="str">
        <f>IF(表三!H69&lt;&gt;"",表三!H69,"")</f>
        <v/>
      </c>
      <c r="F69" s="211" t="str">
        <f>IF(表三!I69&lt;&gt;"",表三!I69,"")</f>
        <v/>
      </c>
      <c r="G69" s="224" t="str">
        <f>IF(表三!J69&lt;&gt;"",表三!J69,"")</f>
        <v/>
      </c>
      <c r="H69" s="225" t="str">
        <f>IF(表三!K69&lt;&gt;"",表三!K69,"")</f>
        <v/>
      </c>
      <c r="I69" s="328" t="str">
        <f>IF(表三!P69&lt;&gt;"",表三!P69,"")</f>
        <v/>
      </c>
      <c r="J69" s="329" t="str">
        <f>IF(表四!N69&lt;&gt;"",ROUND(表四!N69,4),"")</f>
        <v/>
      </c>
      <c r="K69" s="224" t="str">
        <f>IF(表四!Q69&lt;&gt;"",表四!Q69,IF(表四!P69&lt;&gt;"",表四!P69,""))</f>
        <v/>
      </c>
      <c r="L69" s="207" t="str">
        <f>IF(表三!BJ69&lt;&gt;"",IF(表三!BJ69&lt;&gt;0,表三!BJ69,""),"")</f>
        <v/>
      </c>
      <c r="M69" s="320"/>
      <c r="N69" s="331" t="str">
        <f>IF(H69&amp;I69&amp;E69="範疇2外購電力350099",IF(M69="預設",VLOOKUP(表一!$B$5,附表一!$G$186:$T$211,14,0),""),IF(M69="預設",VLOOKUP(H69&amp;I69&amp;L69&amp;E69,附表一!$F$5:$U$178,16,0),""))</f>
        <v/>
      </c>
      <c r="O69" s="331" t="str">
        <f>IF(H69&amp;I69="範疇2外購電力",IF(M69="預設",VLOOKUP(表一!$B$5,附表一!$G$186:$X$210,18,0),""),IF(M69="預設",VLOOKUP(H69&amp;I69&amp;L69&amp;E69,附表一!$F$5:$Y$175,20,0),""))</f>
        <v/>
      </c>
      <c r="P69" s="332"/>
      <c r="Q69" s="239"/>
      <c r="R69" s="331" t="str">
        <f>IF(N69&amp;P69&lt;&gt;"",IF(表四!$Q69&lt;&gt;"","公噸/"&amp;表四!$Q69,IF(表四!$P69&lt;&gt;"","公噸/"&amp;表四!$P69,"")),"")</f>
        <v/>
      </c>
      <c r="S69" s="320"/>
      <c r="T69" s="331" t="str">
        <f>IF(表四!O70="",IF($J69&lt;&gt;"",IF(P69&lt;&gt;"",ROUND(ROUND(P69,10)*ROUND($J69,4),4),IF(N69&lt;&gt;"",ROUND(ROUND($J69,4)*ROUND(N69,10),4),"")),""),IF($J69&lt;&gt;"",IF(P69&lt;&gt;"",ROUND(ROUND(P69,10)*ROUND($J69,4)*ROUND(表四!O70,6),4),IF(N69&lt;&gt;"",ROUND(ROUND($J69,4)*ROUND(N69,10)*ROUND(表四!O70,6),4),"")),""))</f>
        <v/>
      </c>
      <c r="U69" s="316" t="str">
        <f t="shared" si="29"/>
        <v/>
      </c>
      <c r="V69" s="333" t="str">
        <f t="shared" si="30"/>
        <v/>
      </c>
      <c r="W69" s="223" t="str">
        <f>IF(表三!BK69&lt;&gt;"",IF(表三!BK69&lt;&gt;0,表三!BK69,""),"")</f>
        <v/>
      </c>
      <c r="X69" s="320"/>
      <c r="Y69" s="318" t="str">
        <f>IF(H69&amp;I69="範疇2外購電力",IF(X69="預設",VLOOKUP(表一!$B$5,附表一!$G$186:$T$210,14,0),""),IF(X69="預設",VLOOKUP(H69&amp;I69&amp;W69&amp;E69,附表一!$F$5:$U$175,16,0),""))</f>
        <v/>
      </c>
      <c r="Z69" s="337" t="str">
        <f>IF(H69&amp;I69="範疇2外購電力",IF(X69="預設",VLOOKUP(表一!$B$5,附表一!$G$186:$X$210,18,0),""),IF(X69="預設",VLOOKUP(H69&amp;I69&amp;W69&amp;E69,附表一!$F$5:$Y$175,20,0),""))</f>
        <v/>
      </c>
      <c r="AA69" s="334"/>
      <c r="AB69" s="239"/>
      <c r="AC69" s="331" t="str">
        <f>IF(Y69&amp;AA69&lt;&gt;"",IF(表四!$Q69&lt;&gt;"","公噸/"&amp;表四!$Q69,IF(表四!$P69&lt;&gt;"","公噸/"&amp;表四!$P69,"")),"")</f>
        <v/>
      </c>
      <c r="AD69" s="320"/>
      <c r="AE69" s="331" t="str">
        <f>IF(表四!O69="",IF($J69&lt;&gt;"",IF(AA69&lt;&gt;"",ROUND(ROUND(AA69,10)*ROUND($J69,4),4),IF(Y69&lt;&gt;"",ROUND(ROUND($J69,4)*ROUND(Y69,10),4),"")),""),IF($J69&lt;&gt;"",IF(AA69&lt;&gt;"",ROUND(ROUND(AA69,10)*ROUND($J69,4)*ROUND(表四!O69,6),4),IF(Y69&lt;&gt;"",ROUND(ROUND($J69,4)*ROUND(Y69,10)*ROUND(表四!O69,6),4),"")),""))</f>
        <v/>
      </c>
      <c r="AF69" s="316" t="str">
        <f t="shared" si="31"/>
        <v/>
      </c>
      <c r="AG69" s="333" t="str">
        <f t="shared" si="32"/>
        <v/>
      </c>
      <c r="AH69" s="207" t="str">
        <f>IF(表三!BL69&lt;&gt;"",IF(表三!BL69&lt;&gt;0,表三!BL69,""),"")</f>
        <v/>
      </c>
      <c r="AI69" s="320"/>
      <c r="AJ69" s="321" t="str">
        <f>IF(H69&amp;I69="範疇2外購電力",IF(AI69="預設",VLOOKUP(表一!$B$5,附表一!$G$186:$T$210,14,0),""),IF(AI69="預設",VLOOKUP(H69&amp;I69&amp;AH69&amp;E69,附表一!$F$5:$U$175,16,0),""))</f>
        <v/>
      </c>
      <c r="AK69" s="337" t="str">
        <f>IF(H69&amp;I69="範疇2外購電力",IF(AI69="預設",VLOOKUP(表一!$B$5,附表一!$G$186:$X$210,18,0),""),IF(AI69="預設",VLOOKUP(H69&amp;I69&amp;AH69&amp;E69,附表一!$F$5:$Y$175,20,0),""))</f>
        <v/>
      </c>
      <c r="AL69" s="334"/>
      <c r="AM69" s="335"/>
      <c r="AN69" s="315" t="str">
        <f>IF(AJ69&amp;AL69&lt;&gt;"",IF(表四!$Q69&lt;&gt;"","公噸/"&amp;表四!$Q69,IF(表四!$P69&lt;&gt;"","公噸/"&amp;表四!$P69,"")),"")</f>
        <v/>
      </c>
      <c r="AO69" s="320"/>
      <c r="AP69" s="331" t="str">
        <f>IF(表四!O69="",IF($J69&lt;&gt;"",IF(AL69&lt;&gt;"",ROUND(ROUND(AL69,10)*ROUND($J69,4),4),IF(AJ69&lt;&gt;"",ROUND(ROUND($J69,4)*ROUND(AJ69,10),4),"")),""),IF($J69&lt;&gt;"",IF(AL69&lt;&gt;"",ROUND(ROUND(AL69,10)*ROUND($J69,4)*ROUND(表四!O69,6),4),IF(AJ69&lt;&gt;"",ROUND(ROUND($J69,4)*ROUND(AJ69,10)*ROUND(表四!O69,6),4),"")),""))</f>
        <v/>
      </c>
      <c r="AQ69" s="316" t="str">
        <f t="shared" si="33"/>
        <v/>
      </c>
      <c r="AR69" s="333" t="str">
        <f t="shared" si="34"/>
        <v/>
      </c>
      <c r="AS69" s="336" t="str">
        <f>IF(表三!J69="是",IF(L69="CO2",SUM(AG69,AR69),SUM(V69,AG69,AR69)),IF(SUM(V69,AG69,AR69)&lt;&gt;0,SUM(V69,AG69,AR69),""))</f>
        <v/>
      </c>
      <c r="AT69" s="337" t="str">
        <f>IF(表三!J69="是",IF(L69="CO2",V69,""),"")</f>
        <v/>
      </c>
      <c r="AU69" s="333" t="str">
        <f>IF(AS69&lt;&gt;"",AS69/表八!$J$8,"")</f>
        <v/>
      </c>
      <c r="AV69" s="325" t="e">
        <f>VLOOKUP(E69,附表二!$A:$G,3,FALSE)</f>
        <v>#N/A</v>
      </c>
      <c r="AW69" s="338" t="str">
        <f t="shared" si="35"/>
        <v/>
      </c>
      <c r="AX69" s="338" t="str">
        <f t="shared" si="36"/>
        <v/>
      </c>
      <c r="AY69" s="338" t="str">
        <f t="shared" si="37"/>
        <v/>
      </c>
      <c r="AZ69" s="338" t="str">
        <f t="shared" si="38"/>
        <v/>
      </c>
      <c r="BA69" s="338" t="str">
        <f t="shared" si="39"/>
        <v/>
      </c>
      <c r="BB69" s="338" t="str">
        <f t="shared" si="40"/>
        <v/>
      </c>
      <c r="BC69" s="338" t="str">
        <f t="shared" si="41"/>
        <v/>
      </c>
      <c r="BD69" s="338" t="str">
        <f t="shared" si="42"/>
        <v/>
      </c>
      <c r="BE69" s="327" t="str">
        <f t="shared" si="43"/>
        <v/>
      </c>
    </row>
    <row r="70" spans="1:57" s="5" customFormat="1" ht="17.25" thickTop="1" thickBot="1">
      <c r="A70" s="223" t="str">
        <f>IF(表三!A70&lt;&gt;"",表三!A70,"")</f>
        <v/>
      </c>
      <c r="B70" s="224" t="str">
        <f>IF(表三!C70&lt;&gt;"",表三!C70,"")</f>
        <v/>
      </c>
      <c r="C70" s="225" t="str">
        <f>IF(表三!D70&lt;&gt;"",表三!D70,"")</f>
        <v/>
      </c>
      <c r="D70" s="328" t="str">
        <f>IF(表三!F70&lt;&gt;"",表三!F70,"")</f>
        <v/>
      </c>
      <c r="E70" s="223" t="str">
        <f>IF(表三!H70&lt;&gt;"",表三!H70,"")</f>
        <v/>
      </c>
      <c r="F70" s="211" t="str">
        <f>IF(表三!I70&lt;&gt;"",表三!I70,"")</f>
        <v/>
      </c>
      <c r="G70" s="224" t="str">
        <f>IF(表三!J70&lt;&gt;"",表三!J70,"")</f>
        <v/>
      </c>
      <c r="H70" s="225" t="str">
        <f>IF(表三!K70&lt;&gt;"",表三!K70,"")</f>
        <v/>
      </c>
      <c r="I70" s="328" t="str">
        <f>IF(表三!P70&lt;&gt;"",表三!P70,"")</f>
        <v/>
      </c>
      <c r="J70" s="329" t="str">
        <f>IF(表四!N70&lt;&gt;"",ROUND(表四!N70,4),"")</f>
        <v/>
      </c>
      <c r="K70" s="224" t="str">
        <f>IF(表四!Q70&lt;&gt;"",表四!Q70,IF(表四!P70&lt;&gt;"",表四!P70,""))</f>
        <v/>
      </c>
      <c r="L70" s="207" t="str">
        <f>IF(表三!BJ70&lt;&gt;"",IF(表三!BJ70&lt;&gt;0,表三!BJ70,""),"")</f>
        <v/>
      </c>
      <c r="M70" s="320"/>
      <c r="N70" s="331" t="str">
        <f>IF(H70&amp;I70&amp;E70="範疇2外購電力350099",IF(M70="預設",VLOOKUP(表一!$B$5,附表一!$G$186:$T$211,14,0),""),IF(M70="預設",VLOOKUP(H70&amp;I70&amp;L70&amp;E70,附表一!$F$5:$U$178,16,0),""))</f>
        <v/>
      </c>
      <c r="O70" s="331" t="str">
        <f>IF(H70&amp;I70="範疇2外購電力",IF(M70="預設",VLOOKUP(表一!$B$5,附表一!$G$186:$X$210,18,0),""),IF(M70="預設",VLOOKUP(H70&amp;I70&amp;L70&amp;E70,附表一!$F$5:$Y$175,20,0),""))</f>
        <v/>
      </c>
      <c r="P70" s="332"/>
      <c r="Q70" s="239"/>
      <c r="R70" s="331" t="str">
        <f>IF(N70&amp;P70&lt;&gt;"",IF(表四!$Q70&lt;&gt;"","公噸/"&amp;表四!$Q70,IF(表四!$P70&lt;&gt;"","公噸/"&amp;表四!$P70,"")),"")</f>
        <v/>
      </c>
      <c r="S70" s="320"/>
      <c r="T70" s="331" t="str">
        <f>IF(表四!O71="",IF($J70&lt;&gt;"",IF(P70&lt;&gt;"",ROUND(ROUND(P70,10)*ROUND($J70,4),4),IF(N70&lt;&gt;"",ROUND(ROUND($J70,4)*ROUND(N70,10),4),"")),""),IF($J70&lt;&gt;"",IF(P70&lt;&gt;"",ROUND(ROUND(P70,10)*ROUND($J70,4)*ROUND(表四!O71,6),4),IF(N70&lt;&gt;"",ROUND(ROUND($J70,4)*ROUND(N70,10)*ROUND(表四!O71,6),4),"")),""))</f>
        <v/>
      </c>
      <c r="U70" s="316" t="str">
        <f t="shared" si="29"/>
        <v/>
      </c>
      <c r="V70" s="333" t="str">
        <f t="shared" si="30"/>
        <v/>
      </c>
      <c r="W70" s="223" t="str">
        <f>IF(表三!BK70&lt;&gt;"",IF(表三!BK70&lt;&gt;0,表三!BK70,""),"")</f>
        <v/>
      </c>
      <c r="X70" s="320"/>
      <c r="Y70" s="318" t="str">
        <f>IF(H70&amp;I70="範疇2外購電力",IF(X70="預設",VLOOKUP(表一!$B$5,附表一!$G$186:$T$210,14,0),""),IF(X70="預設",VLOOKUP(H70&amp;I70&amp;W70&amp;E70,附表一!$F$5:$U$175,16,0),""))</f>
        <v/>
      </c>
      <c r="Z70" s="337" t="str">
        <f>IF(H70&amp;I70="範疇2外購電力",IF(X70="預設",VLOOKUP(表一!$B$5,附表一!$G$186:$X$210,18,0),""),IF(X70="預設",VLOOKUP(H70&amp;I70&amp;W70&amp;E70,附表一!$F$5:$Y$175,20,0),""))</f>
        <v/>
      </c>
      <c r="AA70" s="334"/>
      <c r="AB70" s="239"/>
      <c r="AC70" s="331" t="str">
        <f>IF(Y70&amp;AA70&lt;&gt;"",IF(表四!$Q70&lt;&gt;"","公噸/"&amp;表四!$Q70,IF(表四!$P70&lt;&gt;"","公噸/"&amp;表四!$P70,"")),"")</f>
        <v/>
      </c>
      <c r="AD70" s="320"/>
      <c r="AE70" s="331" t="str">
        <f>IF(表四!O70="",IF($J70&lt;&gt;"",IF(AA70&lt;&gt;"",ROUND(ROUND(AA70,10)*ROUND($J70,4),4),IF(Y70&lt;&gt;"",ROUND(ROUND($J70,4)*ROUND(Y70,10),4),"")),""),IF($J70&lt;&gt;"",IF(AA70&lt;&gt;"",ROUND(ROUND(AA70,10)*ROUND($J70,4)*ROUND(表四!O70,6),4),IF(Y70&lt;&gt;"",ROUND(ROUND($J70,4)*ROUND(Y70,10)*ROUND(表四!O70,6),4),"")),""))</f>
        <v/>
      </c>
      <c r="AF70" s="316" t="str">
        <f t="shared" si="31"/>
        <v/>
      </c>
      <c r="AG70" s="333" t="str">
        <f t="shared" si="32"/>
        <v/>
      </c>
      <c r="AH70" s="207" t="str">
        <f>IF(表三!BL70&lt;&gt;"",IF(表三!BL70&lt;&gt;0,表三!BL70,""),"")</f>
        <v/>
      </c>
      <c r="AI70" s="320"/>
      <c r="AJ70" s="321" t="str">
        <f>IF(H70&amp;I70="範疇2外購電力",IF(AI70="預設",VLOOKUP(表一!$B$5,附表一!$G$186:$T$210,14,0),""),IF(AI70="預設",VLOOKUP(H70&amp;I70&amp;AH70&amp;E70,附表一!$F$5:$U$175,16,0),""))</f>
        <v/>
      </c>
      <c r="AK70" s="337" t="str">
        <f>IF(H70&amp;I70="範疇2外購電力",IF(AI70="預設",VLOOKUP(表一!$B$5,附表一!$G$186:$X$210,18,0),""),IF(AI70="預設",VLOOKUP(H70&amp;I70&amp;AH70&amp;E70,附表一!$F$5:$Y$175,20,0),""))</f>
        <v/>
      </c>
      <c r="AL70" s="334"/>
      <c r="AM70" s="335"/>
      <c r="AN70" s="315" t="str">
        <f>IF(AJ70&amp;AL70&lt;&gt;"",IF(表四!$Q70&lt;&gt;"","公噸/"&amp;表四!$Q70,IF(表四!$P70&lt;&gt;"","公噸/"&amp;表四!$P70,"")),"")</f>
        <v/>
      </c>
      <c r="AO70" s="320"/>
      <c r="AP70" s="331" t="str">
        <f>IF(表四!O70="",IF($J70&lt;&gt;"",IF(AL70&lt;&gt;"",ROUND(ROUND(AL70,10)*ROUND($J70,4),4),IF(AJ70&lt;&gt;"",ROUND(ROUND($J70,4)*ROUND(AJ70,10),4),"")),""),IF($J70&lt;&gt;"",IF(AL70&lt;&gt;"",ROUND(ROUND(AL70,10)*ROUND($J70,4)*ROUND(表四!O70,6),4),IF(AJ70&lt;&gt;"",ROUND(ROUND($J70,4)*ROUND(AJ70,10)*ROUND(表四!O70,6),4),"")),""))</f>
        <v/>
      </c>
      <c r="AQ70" s="316" t="str">
        <f t="shared" si="33"/>
        <v/>
      </c>
      <c r="AR70" s="333" t="str">
        <f t="shared" si="34"/>
        <v/>
      </c>
      <c r="AS70" s="336" t="str">
        <f>IF(表三!J70="是",IF(L70="CO2",SUM(AG70,AR70),SUM(V70,AG70,AR70)),IF(SUM(V70,AG70,AR70)&lt;&gt;0,SUM(V70,AG70,AR70),""))</f>
        <v/>
      </c>
      <c r="AT70" s="337" t="str">
        <f>IF(表三!J70="是",IF(L70="CO2",V70,""),"")</f>
        <v/>
      </c>
      <c r="AU70" s="333" t="str">
        <f>IF(AS70&lt;&gt;"",AS70/表八!$J$8,"")</f>
        <v/>
      </c>
      <c r="AV70" s="325" t="e">
        <f>VLOOKUP(E70,附表二!$A:$G,3,FALSE)</f>
        <v>#N/A</v>
      </c>
      <c r="AW70" s="338" t="str">
        <f t="shared" si="35"/>
        <v/>
      </c>
      <c r="AX70" s="338" t="str">
        <f t="shared" si="36"/>
        <v/>
      </c>
      <c r="AY70" s="338" t="str">
        <f t="shared" si="37"/>
        <v/>
      </c>
      <c r="AZ70" s="338" t="str">
        <f t="shared" si="38"/>
        <v/>
      </c>
      <c r="BA70" s="338" t="str">
        <f t="shared" si="39"/>
        <v/>
      </c>
      <c r="BB70" s="338" t="str">
        <f t="shared" si="40"/>
        <v/>
      </c>
      <c r="BC70" s="338" t="str">
        <f t="shared" si="41"/>
        <v/>
      </c>
      <c r="BD70" s="338" t="str">
        <f t="shared" si="42"/>
        <v/>
      </c>
      <c r="BE70" s="327" t="str">
        <f t="shared" si="43"/>
        <v/>
      </c>
    </row>
    <row r="71" spans="1:57" s="5" customFormat="1" ht="17.25" thickTop="1" thickBot="1">
      <c r="A71" s="223" t="str">
        <f>IF(表三!A71&lt;&gt;"",表三!A71,"")</f>
        <v/>
      </c>
      <c r="B71" s="224" t="str">
        <f>IF(表三!C71&lt;&gt;"",表三!C71,"")</f>
        <v/>
      </c>
      <c r="C71" s="225" t="str">
        <f>IF(表三!D71&lt;&gt;"",表三!D71,"")</f>
        <v/>
      </c>
      <c r="D71" s="328" t="str">
        <f>IF(表三!F71&lt;&gt;"",表三!F71,"")</f>
        <v/>
      </c>
      <c r="E71" s="223" t="str">
        <f>IF(表三!H71&lt;&gt;"",表三!H71,"")</f>
        <v/>
      </c>
      <c r="F71" s="211" t="str">
        <f>IF(表三!I71&lt;&gt;"",表三!I71,"")</f>
        <v/>
      </c>
      <c r="G71" s="224" t="str">
        <f>IF(表三!J71&lt;&gt;"",表三!J71,"")</f>
        <v/>
      </c>
      <c r="H71" s="225" t="str">
        <f>IF(表三!K71&lt;&gt;"",表三!K71,"")</f>
        <v/>
      </c>
      <c r="I71" s="328" t="str">
        <f>IF(表三!P71&lt;&gt;"",表三!P71,"")</f>
        <v/>
      </c>
      <c r="J71" s="329" t="str">
        <f>IF(表四!N71&lt;&gt;"",ROUND(表四!N71,4),"")</f>
        <v/>
      </c>
      <c r="K71" s="224" t="str">
        <f>IF(表四!Q71&lt;&gt;"",表四!Q71,IF(表四!P71&lt;&gt;"",表四!P71,""))</f>
        <v/>
      </c>
      <c r="L71" s="207" t="str">
        <f>IF(表三!BJ71&lt;&gt;"",IF(表三!BJ71&lt;&gt;0,表三!BJ71,""),"")</f>
        <v/>
      </c>
      <c r="M71" s="320"/>
      <c r="N71" s="331" t="str">
        <f>IF(H71&amp;I71&amp;E71="範疇2外購電力350099",IF(M71="預設",VLOOKUP(表一!$B$5,附表一!$G$186:$T$211,14,0),""),IF(M71="預設",VLOOKUP(H71&amp;I71&amp;L71&amp;E71,附表一!$F$5:$U$178,16,0),""))</f>
        <v/>
      </c>
      <c r="O71" s="331" t="str">
        <f>IF(H71&amp;I71="範疇2外購電力",IF(M71="預設",VLOOKUP(表一!$B$5,附表一!$G$186:$X$210,18,0),""),IF(M71="預設",VLOOKUP(H71&amp;I71&amp;L71&amp;E71,附表一!$F$5:$Y$175,20,0),""))</f>
        <v/>
      </c>
      <c r="P71" s="332"/>
      <c r="Q71" s="239"/>
      <c r="R71" s="331" t="str">
        <f>IF(N71&amp;P71&lt;&gt;"",IF(表四!$Q71&lt;&gt;"","公噸/"&amp;表四!$Q71,IF(表四!$P71&lt;&gt;"","公噸/"&amp;表四!$P71,"")),"")</f>
        <v/>
      </c>
      <c r="S71" s="320"/>
      <c r="T71" s="331" t="str">
        <f>IF(表四!O72="",IF($J71&lt;&gt;"",IF(P71&lt;&gt;"",ROUND(ROUND(P71,10)*ROUND($J71,4),4),IF(N71&lt;&gt;"",ROUND(ROUND($J71,4)*ROUND(N71,10),4),"")),""),IF($J71&lt;&gt;"",IF(P71&lt;&gt;"",ROUND(ROUND(P71,10)*ROUND($J71,4)*ROUND(表四!O72,6),4),IF(N71&lt;&gt;"",ROUND(ROUND($J71,4)*ROUND(N71,10)*ROUND(表四!O72,6),4),"")),""))</f>
        <v/>
      </c>
      <c r="U71" s="316" t="str">
        <f t="shared" si="29"/>
        <v/>
      </c>
      <c r="V71" s="333" t="str">
        <f t="shared" si="30"/>
        <v/>
      </c>
      <c r="W71" s="223" t="str">
        <f>IF(表三!BK71&lt;&gt;"",IF(表三!BK71&lt;&gt;0,表三!BK71,""),"")</f>
        <v/>
      </c>
      <c r="X71" s="320"/>
      <c r="Y71" s="318" t="str">
        <f>IF(H71&amp;I71="範疇2外購電力",IF(X71="預設",VLOOKUP(表一!$B$5,附表一!$G$186:$T$210,14,0),""),IF(X71="預設",VLOOKUP(H71&amp;I71&amp;W71&amp;E71,附表一!$F$5:$U$175,16,0),""))</f>
        <v/>
      </c>
      <c r="Z71" s="337" t="str">
        <f>IF(H71&amp;I71="範疇2外購電力",IF(X71="預設",VLOOKUP(表一!$B$5,附表一!$G$186:$X$210,18,0),""),IF(X71="預設",VLOOKUP(H71&amp;I71&amp;W71&amp;E71,附表一!$F$5:$Y$175,20,0),""))</f>
        <v/>
      </c>
      <c r="AA71" s="334"/>
      <c r="AB71" s="239"/>
      <c r="AC71" s="331" t="str">
        <f>IF(Y71&amp;AA71&lt;&gt;"",IF(表四!$Q71&lt;&gt;"","公噸/"&amp;表四!$Q71,IF(表四!$P71&lt;&gt;"","公噸/"&amp;表四!$P71,"")),"")</f>
        <v/>
      </c>
      <c r="AD71" s="320"/>
      <c r="AE71" s="331" t="str">
        <f>IF(表四!O71="",IF($J71&lt;&gt;"",IF(AA71&lt;&gt;"",ROUND(ROUND(AA71,10)*ROUND($J71,4),4),IF(Y71&lt;&gt;"",ROUND(ROUND($J71,4)*ROUND(Y71,10),4),"")),""),IF($J71&lt;&gt;"",IF(AA71&lt;&gt;"",ROUND(ROUND(AA71,10)*ROUND($J71,4)*ROUND(表四!O71,6),4),IF(Y71&lt;&gt;"",ROUND(ROUND($J71,4)*ROUND(Y71,10)*ROUND(表四!O71,6),4),"")),""))</f>
        <v/>
      </c>
      <c r="AF71" s="316" t="str">
        <f t="shared" si="31"/>
        <v/>
      </c>
      <c r="AG71" s="333" t="str">
        <f t="shared" si="32"/>
        <v/>
      </c>
      <c r="AH71" s="207" t="str">
        <f>IF(表三!BL71&lt;&gt;"",IF(表三!BL71&lt;&gt;0,表三!BL71,""),"")</f>
        <v/>
      </c>
      <c r="AI71" s="320"/>
      <c r="AJ71" s="321" t="str">
        <f>IF(H71&amp;I71="範疇2外購電力",IF(AI71="預設",VLOOKUP(表一!$B$5,附表一!$G$186:$T$210,14,0),""),IF(AI71="預設",VLOOKUP(H71&amp;I71&amp;AH71&amp;E71,附表一!$F$5:$U$175,16,0),""))</f>
        <v/>
      </c>
      <c r="AK71" s="337" t="str">
        <f>IF(H71&amp;I71="範疇2外購電力",IF(AI71="預設",VLOOKUP(表一!$B$5,附表一!$G$186:$X$210,18,0),""),IF(AI71="預設",VLOOKUP(H71&amp;I71&amp;AH71&amp;E71,附表一!$F$5:$Y$175,20,0),""))</f>
        <v/>
      </c>
      <c r="AL71" s="334"/>
      <c r="AM71" s="335"/>
      <c r="AN71" s="315" t="str">
        <f>IF(AJ71&amp;AL71&lt;&gt;"",IF(表四!$Q71&lt;&gt;"","公噸/"&amp;表四!$Q71,IF(表四!$P71&lt;&gt;"","公噸/"&amp;表四!$P71,"")),"")</f>
        <v/>
      </c>
      <c r="AO71" s="320"/>
      <c r="AP71" s="331" t="str">
        <f>IF(表四!O71="",IF($J71&lt;&gt;"",IF(AL71&lt;&gt;"",ROUND(ROUND(AL71,10)*ROUND($J71,4),4),IF(AJ71&lt;&gt;"",ROUND(ROUND($J71,4)*ROUND(AJ71,10),4),"")),""),IF($J71&lt;&gt;"",IF(AL71&lt;&gt;"",ROUND(ROUND(AL71,10)*ROUND($J71,4)*ROUND(表四!O71,6),4),IF(AJ71&lt;&gt;"",ROUND(ROUND($J71,4)*ROUND(AJ71,10)*ROUND(表四!O71,6),4),"")),""))</f>
        <v/>
      </c>
      <c r="AQ71" s="316" t="str">
        <f t="shared" si="33"/>
        <v/>
      </c>
      <c r="AR71" s="333" t="str">
        <f t="shared" si="34"/>
        <v/>
      </c>
      <c r="AS71" s="336" t="str">
        <f>IF(表三!J71="是",IF(L71="CO2",SUM(AG71,AR71),SUM(V71,AG71,AR71)),IF(SUM(V71,AG71,AR71)&lt;&gt;0,SUM(V71,AG71,AR71),""))</f>
        <v/>
      </c>
      <c r="AT71" s="337" t="str">
        <f>IF(表三!J71="是",IF(L71="CO2",V71,""),"")</f>
        <v/>
      </c>
      <c r="AU71" s="333" t="str">
        <f>IF(AS71&lt;&gt;"",AS71/表八!$J$8,"")</f>
        <v/>
      </c>
      <c r="AV71" s="325" t="e">
        <f>VLOOKUP(E71,附表二!$A:$G,3,FALSE)</f>
        <v>#N/A</v>
      </c>
      <c r="AW71" s="338" t="str">
        <f t="shared" si="35"/>
        <v/>
      </c>
      <c r="AX71" s="338" t="str">
        <f t="shared" si="36"/>
        <v/>
      </c>
      <c r="AY71" s="338" t="str">
        <f t="shared" si="37"/>
        <v/>
      </c>
      <c r="AZ71" s="338" t="str">
        <f t="shared" si="38"/>
        <v/>
      </c>
      <c r="BA71" s="338" t="str">
        <f t="shared" si="39"/>
        <v/>
      </c>
      <c r="BB71" s="338" t="str">
        <f t="shared" si="40"/>
        <v/>
      </c>
      <c r="BC71" s="338" t="str">
        <f t="shared" si="41"/>
        <v/>
      </c>
      <c r="BD71" s="338" t="str">
        <f t="shared" si="42"/>
        <v/>
      </c>
      <c r="BE71" s="327" t="str">
        <f t="shared" si="43"/>
        <v/>
      </c>
    </row>
    <row r="72" spans="1:57" s="5" customFormat="1" ht="17.25" thickTop="1" thickBot="1">
      <c r="A72" s="223" t="str">
        <f>IF(表三!A72&lt;&gt;"",表三!A72,"")</f>
        <v/>
      </c>
      <c r="B72" s="224" t="str">
        <f>IF(表三!C72&lt;&gt;"",表三!C72,"")</f>
        <v/>
      </c>
      <c r="C72" s="225" t="str">
        <f>IF(表三!D72&lt;&gt;"",表三!D72,"")</f>
        <v/>
      </c>
      <c r="D72" s="328" t="str">
        <f>IF(表三!F72&lt;&gt;"",表三!F72,"")</f>
        <v/>
      </c>
      <c r="E72" s="223" t="str">
        <f>IF(表三!H72&lt;&gt;"",表三!H72,"")</f>
        <v/>
      </c>
      <c r="F72" s="211" t="str">
        <f>IF(表三!I72&lt;&gt;"",表三!I72,"")</f>
        <v/>
      </c>
      <c r="G72" s="224" t="str">
        <f>IF(表三!J72&lt;&gt;"",表三!J72,"")</f>
        <v/>
      </c>
      <c r="H72" s="225" t="str">
        <f>IF(表三!K72&lt;&gt;"",表三!K72,"")</f>
        <v/>
      </c>
      <c r="I72" s="328" t="str">
        <f>IF(表三!P72&lt;&gt;"",表三!P72,"")</f>
        <v/>
      </c>
      <c r="J72" s="329" t="str">
        <f>IF(表四!N72&lt;&gt;"",ROUND(表四!N72,4),"")</f>
        <v/>
      </c>
      <c r="K72" s="224" t="str">
        <f>IF(表四!Q72&lt;&gt;"",表四!Q72,IF(表四!P72&lt;&gt;"",表四!P72,""))</f>
        <v/>
      </c>
      <c r="L72" s="207" t="str">
        <f>IF(表三!BJ72&lt;&gt;"",IF(表三!BJ72&lt;&gt;0,表三!BJ72,""),"")</f>
        <v/>
      </c>
      <c r="M72" s="320"/>
      <c r="N72" s="331" t="str">
        <f>IF(H72&amp;I72&amp;E72="範疇2外購電力350099",IF(M72="預設",VLOOKUP(表一!$B$5,附表一!$G$186:$T$211,14,0),""),IF(M72="預設",VLOOKUP(H72&amp;I72&amp;L72&amp;E72,附表一!$F$5:$U$178,16,0),""))</f>
        <v/>
      </c>
      <c r="O72" s="331" t="str">
        <f>IF(H72&amp;I72="範疇2外購電力",IF(M72="預設",VLOOKUP(表一!$B$5,附表一!$G$186:$X$210,18,0),""),IF(M72="預設",VLOOKUP(H72&amp;I72&amp;L72&amp;E72,附表一!$F$5:$Y$175,20,0),""))</f>
        <v/>
      </c>
      <c r="P72" s="332"/>
      <c r="Q72" s="239"/>
      <c r="R72" s="331" t="str">
        <f>IF(N72&amp;P72&lt;&gt;"",IF(表四!$Q72&lt;&gt;"","公噸/"&amp;表四!$Q72,IF(表四!$P72&lt;&gt;"","公噸/"&amp;表四!$P72,"")),"")</f>
        <v/>
      </c>
      <c r="S72" s="320"/>
      <c r="T72" s="331" t="str">
        <f>IF(表四!O73="",IF($J72&lt;&gt;"",IF(P72&lt;&gt;"",ROUND(ROUND(P72,10)*ROUND($J72,4),4),IF(N72&lt;&gt;"",ROUND(ROUND($J72,4)*ROUND(N72,10),4),"")),""),IF($J72&lt;&gt;"",IF(P72&lt;&gt;"",ROUND(ROUND(P72,10)*ROUND($J72,4)*ROUND(表四!O73,6),4),IF(N72&lt;&gt;"",ROUND(ROUND($J72,4)*ROUND(N72,10)*ROUND(表四!O73,6),4),"")),""))</f>
        <v/>
      </c>
      <c r="U72" s="316" t="str">
        <f t="shared" si="29"/>
        <v/>
      </c>
      <c r="V72" s="333" t="str">
        <f t="shared" si="30"/>
        <v/>
      </c>
      <c r="W72" s="223" t="str">
        <f>IF(表三!BK72&lt;&gt;"",IF(表三!BK72&lt;&gt;0,表三!BK72,""),"")</f>
        <v/>
      </c>
      <c r="X72" s="320"/>
      <c r="Y72" s="318" t="str">
        <f>IF(H72&amp;I72="範疇2外購電力",IF(X72="預設",VLOOKUP(表一!$B$5,附表一!$G$186:$T$210,14,0),""),IF(X72="預設",VLOOKUP(H72&amp;I72&amp;W72&amp;E72,附表一!$F$5:$U$175,16,0),""))</f>
        <v/>
      </c>
      <c r="Z72" s="337" t="str">
        <f>IF(H72&amp;I72="範疇2外購電力",IF(X72="預設",VLOOKUP(表一!$B$5,附表一!$G$186:$X$210,18,0),""),IF(X72="預設",VLOOKUP(H72&amp;I72&amp;W72&amp;E72,附表一!$F$5:$Y$175,20,0),""))</f>
        <v/>
      </c>
      <c r="AA72" s="334"/>
      <c r="AB72" s="239"/>
      <c r="AC72" s="331" t="str">
        <f>IF(Y72&amp;AA72&lt;&gt;"",IF(表四!$Q72&lt;&gt;"","公噸/"&amp;表四!$Q72,IF(表四!$P72&lt;&gt;"","公噸/"&amp;表四!$P72,"")),"")</f>
        <v/>
      </c>
      <c r="AD72" s="320"/>
      <c r="AE72" s="331" t="str">
        <f>IF(表四!O72="",IF($J72&lt;&gt;"",IF(AA72&lt;&gt;"",ROUND(ROUND(AA72,10)*ROUND($J72,4),4),IF(Y72&lt;&gt;"",ROUND(ROUND($J72,4)*ROUND(Y72,10),4),"")),""),IF($J72&lt;&gt;"",IF(AA72&lt;&gt;"",ROUND(ROUND(AA72,10)*ROUND($J72,4)*ROUND(表四!O72,6),4),IF(Y72&lt;&gt;"",ROUND(ROUND($J72,4)*ROUND(Y72,10)*ROUND(表四!O72,6),4),"")),""))</f>
        <v/>
      </c>
      <c r="AF72" s="316" t="str">
        <f t="shared" si="31"/>
        <v/>
      </c>
      <c r="AG72" s="333" t="str">
        <f t="shared" si="32"/>
        <v/>
      </c>
      <c r="AH72" s="207" t="str">
        <f>IF(表三!BL72&lt;&gt;"",IF(表三!BL72&lt;&gt;0,表三!BL72,""),"")</f>
        <v/>
      </c>
      <c r="AI72" s="320"/>
      <c r="AJ72" s="321" t="str">
        <f>IF(H72&amp;I72="範疇2外購電力",IF(AI72="預設",VLOOKUP(表一!$B$5,附表一!$G$186:$T$210,14,0),""),IF(AI72="預設",VLOOKUP(H72&amp;I72&amp;AH72&amp;E72,附表一!$F$5:$U$175,16,0),""))</f>
        <v/>
      </c>
      <c r="AK72" s="337" t="str">
        <f>IF(H72&amp;I72="範疇2外購電力",IF(AI72="預設",VLOOKUP(表一!$B$5,附表一!$G$186:$X$210,18,0),""),IF(AI72="預設",VLOOKUP(H72&amp;I72&amp;AH72&amp;E72,附表一!$F$5:$Y$175,20,0),""))</f>
        <v/>
      </c>
      <c r="AL72" s="334"/>
      <c r="AM72" s="335"/>
      <c r="AN72" s="315" t="str">
        <f>IF(AJ72&amp;AL72&lt;&gt;"",IF(表四!$Q72&lt;&gt;"","公噸/"&amp;表四!$Q72,IF(表四!$P72&lt;&gt;"","公噸/"&amp;表四!$P72,"")),"")</f>
        <v/>
      </c>
      <c r="AO72" s="320"/>
      <c r="AP72" s="331" t="str">
        <f>IF(表四!O72="",IF($J72&lt;&gt;"",IF(AL72&lt;&gt;"",ROUND(ROUND(AL72,10)*ROUND($J72,4),4),IF(AJ72&lt;&gt;"",ROUND(ROUND($J72,4)*ROUND(AJ72,10),4),"")),""),IF($J72&lt;&gt;"",IF(AL72&lt;&gt;"",ROUND(ROUND(AL72,10)*ROUND($J72,4)*ROUND(表四!O72,6),4),IF(AJ72&lt;&gt;"",ROUND(ROUND($J72,4)*ROUND(AJ72,10)*ROUND(表四!O72,6),4),"")),""))</f>
        <v/>
      </c>
      <c r="AQ72" s="316" t="str">
        <f t="shared" si="33"/>
        <v/>
      </c>
      <c r="AR72" s="333" t="str">
        <f t="shared" si="34"/>
        <v/>
      </c>
      <c r="AS72" s="336" t="str">
        <f>IF(表三!J72="是",IF(L72="CO2",SUM(AG72,AR72),SUM(V72,AG72,AR72)),IF(SUM(V72,AG72,AR72)&lt;&gt;0,SUM(V72,AG72,AR72),""))</f>
        <v/>
      </c>
      <c r="AT72" s="337" t="str">
        <f>IF(表三!J72="是",IF(L72="CO2",V72,""),"")</f>
        <v/>
      </c>
      <c r="AU72" s="333" t="str">
        <f>IF(AS72&lt;&gt;"",AS72/表八!$J$8,"")</f>
        <v/>
      </c>
      <c r="AV72" s="325" t="e">
        <f>VLOOKUP(E72,附表二!$A:$G,3,FALSE)</f>
        <v>#N/A</v>
      </c>
      <c r="AW72" s="338" t="str">
        <f t="shared" si="35"/>
        <v/>
      </c>
      <c r="AX72" s="338" t="str">
        <f t="shared" si="36"/>
        <v/>
      </c>
      <c r="AY72" s="338" t="str">
        <f t="shared" si="37"/>
        <v/>
      </c>
      <c r="AZ72" s="338" t="str">
        <f t="shared" si="38"/>
        <v/>
      </c>
      <c r="BA72" s="338" t="str">
        <f t="shared" si="39"/>
        <v/>
      </c>
      <c r="BB72" s="338" t="str">
        <f t="shared" si="40"/>
        <v/>
      </c>
      <c r="BC72" s="338" t="str">
        <f t="shared" si="41"/>
        <v/>
      </c>
      <c r="BD72" s="338" t="str">
        <f t="shared" si="42"/>
        <v/>
      </c>
      <c r="BE72" s="327" t="str">
        <f t="shared" si="43"/>
        <v/>
      </c>
    </row>
    <row r="73" spans="1:57" s="5" customFormat="1" ht="17.25" thickTop="1" thickBot="1">
      <c r="A73" s="223" t="str">
        <f>IF(表三!A73&lt;&gt;"",表三!A73,"")</f>
        <v/>
      </c>
      <c r="B73" s="224" t="str">
        <f>IF(表三!C73&lt;&gt;"",表三!C73,"")</f>
        <v/>
      </c>
      <c r="C73" s="225" t="str">
        <f>IF(表三!D73&lt;&gt;"",表三!D73,"")</f>
        <v/>
      </c>
      <c r="D73" s="328" t="str">
        <f>IF(表三!F73&lt;&gt;"",表三!F73,"")</f>
        <v/>
      </c>
      <c r="E73" s="223" t="str">
        <f>IF(表三!H73&lt;&gt;"",表三!H73,"")</f>
        <v/>
      </c>
      <c r="F73" s="211" t="str">
        <f>IF(表三!I73&lt;&gt;"",表三!I73,"")</f>
        <v/>
      </c>
      <c r="G73" s="224" t="str">
        <f>IF(表三!J73&lt;&gt;"",表三!J73,"")</f>
        <v/>
      </c>
      <c r="H73" s="225" t="str">
        <f>IF(表三!K73&lt;&gt;"",表三!K73,"")</f>
        <v/>
      </c>
      <c r="I73" s="328" t="str">
        <f>IF(表三!P73&lt;&gt;"",表三!P73,"")</f>
        <v/>
      </c>
      <c r="J73" s="329" t="str">
        <f>IF(表四!N73&lt;&gt;"",ROUND(表四!N73,4),"")</f>
        <v/>
      </c>
      <c r="K73" s="224" t="str">
        <f>IF(表四!Q73&lt;&gt;"",表四!Q73,IF(表四!P73&lt;&gt;"",表四!P73,""))</f>
        <v/>
      </c>
      <c r="L73" s="207" t="str">
        <f>IF(表三!BJ73&lt;&gt;"",IF(表三!BJ73&lt;&gt;0,表三!BJ73,""),"")</f>
        <v/>
      </c>
      <c r="M73" s="320"/>
      <c r="N73" s="331" t="str">
        <f>IF(H73&amp;I73&amp;E73="範疇2外購電力350099",IF(M73="預設",VLOOKUP(表一!$B$5,附表一!$G$186:$T$211,14,0),""),IF(M73="預設",VLOOKUP(H73&amp;I73&amp;L73&amp;E73,附表一!$F$5:$U$178,16,0),""))</f>
        <v/>
      </c>
      <c r="O73" s="331" t="str">
        <f>IF(H73&amp;I73="範疇2外購電力",IF(M73="預設",VLOOKUP(表一!$B$5,附表一!$G$186:$X$210,18,0),""),IF(M73="預設",VLOOKUP(H73&amp;I73&amp;L73&amp;E73,附表一!$F$5:$Y$175,20,0),""))</f>
        <v/>
      </c>
      <c r="P73" s="332"/>
      <c r="Q73" s="239"/>
      <c r="R73" s="331" t="str">
        <f>IF(N73&amp;P73&lt;&gt;"",IF(表四!$Q73&lt;&gt;"","公噸/"&amp;表四!$Q73,IF(表四!$P73&lt;&gt;"","公噸/"&amp;表四!$P73,"")),"")</f>
        <v/>
      </c>
      <c r="S73" s="320"/>
      <c r="T73" s="331" t="str">
        <f>IF(表四!O74="",IF($J73&lt;&gt;"",IF(P73&lt;&gt;"",ROUND(ROUND(P73,10)*ROUND($J73,4),4),IF(N73&lt;&gt;"",ROUND(ROUND($J73,4)*ROUND(N73,10),4),"")),""),IF($J73&lt;&gt;"",IF(P73&lt;&gt;"",ROUND(ROUND(P73,10)*ROUND($J73,4)*ROUND(表四!O74,6),4),IF(N73&lt;&gt;"",ROUND(ROUND($J73,4)*ROUND(N73,10)*ROUND(表四!O74,6),4),"")),""))</f>
        <v/>
      </c>
      <c r="U73" s="316" t="str">
        <f t="shared" si="29"/>
        <v/>
      </c>
      <c r="V73" s="333" t="str">
        <f t="shared" si="30"/>
        <v/>
      </c>
      <c r="W73" s="223" t="str">
        <f>IF(表三!BK73&lt;&gt;"",IF(表三!BK73&lt;&gt;0,表三!BK73,""),"")</f>
        <v/>
      </c>
      <c r="X73" s="320"/>
      <c r="Y73" s="318" t="str">
        <f>IF(H73&amp;I73="範疇2外購電力",IF(X73="預設",VLOOKUP(表一!$B$5,附表一!$G$186:$T$210,14,0),""),IF(X73="預設",VLOOKUP(H73&amp;I73&amp;W73&amp;E73,附表一!$F$5:$U$175,16,0),""))</f>
        <v/>
      </c>
      <c r="Z73" s="337" t="str">
        <f>IF(H73&amp;I73="範疇2外購電力",IF(X73="預設",VLOOKUP(表一!$B$5,附表一!$G$186:$X$210,18,0),""),IF(X73="預設",VLOOKUP(H73&amp;I73&amp;W73&amp;E73,附表一!$F$5:$Y$175,20,0),""))</f>
        <v/>
      </c>
      <c r="AA73" s="334"/>
      <c r="AB73" s="239"/>
      <c r="AC73" s="331" t="str">
        <f>IF(Y73&amp;AA73&lt;&gt;"",IF(表四!$Q73&lt;&gt;"","公噸/"&amp;表四!$Q73,IF(表四!$P73&lt;&gt;"","公噸/"&amp;表四!$P73,"")),"")</f>
        <v/>
      </c>
      <c r="AD73" s="320"/>
      <c r="AE73" s="331" t="str">
        <f>IF(表四!O73="",IF($J73&lt;&gt;"",IF(AA73&lt;&gt;"",ROUND(ROUND(AA73,10)*ROUND($J73,4),4),IF(Y73&lt;&gt;"",ROUND(ROUND($J73,4)*ROUND(Y73,10),4),"")),""),IF($J73&lt;&gt;"",IF(AA73&lt;&gt;"",ROUND(ROUND(AA73,10)*ROUND($J73,4)*ROUND(表四!O73,6),4),IF(Y73&lt;&gt;"",ROUND(ROUND($J73,4)*ROUND(Y73,10)*ROUND(表四!O73,6),4),"")),""))</f>
        <v/>
      </c>
      <c r="AF73" s="316" t="str">
        <f t="shared" si="31"/>
        <v/>
      </c>
      <c r="AG73" s="333" t="str">
        <f t="shared" si="32"/>
        <v/>
      </c>
      <c r="AH73" s="207" t="str">
        <f>IF(表三!BL73&lt;&gt;"",IF(表三!BL73&lt;&gt;0,表三!BL73,""),"")</f>
        <v/>
      </c>
      <c r="AI73" s="320"/>
      <c r="AJ73" s="321" t="str">
        <f>IF(H73&amp;I73="範疇2外購電力",IF(AI73="預設",VLOOKUP(表一!$B$5,附表一!$G$186:$T$210,14,0),""),IF(AI73="預設",VLOOKUP(H73&amp;I73&amp;AH73&amp;E73,附表一!$F$5:$U$175,16,0),""))</f>
        <v/>
      </c>
      <c r="AK73" s="337" t="str">
        <f>IF(H73&amp;I73="範疇2外購電力",IF(AI73="預設",VLOOKUP(表一!$B$5,附表一!$G$186:$X$210,18,0),""),IF(AI73="預設",VLOOKUP(H73&amp;I73&amp;AH73&amp;E73,附表一!$F$5:$Y$175,20,0),""))</f>
        <v/>
      </c>
      <c r="AL73" s="334"/>
      <c r="AM73" s="335"/>
      <c r="AN73" s="315" t="str">
        <f>IF(AJ73&amp;AL73&lt;&gt;"",IF(表四!$Q73&lt;&gt;"","公噸/"&amp;表四!$Q73,IF(表四!$P73&lt;&gt;"","公噸/"&amp;表四!$P73,"")),"")</f>
        <v/>
      </c>
      <c r="AO73" s="320"/>
      <c r="AP73" s="331" t="str">
        <f>IF(表四!O73="",IF($J73&lt;&gt;"",IF(AL73&lt;&gt;"",ROUND(ROUND(AL73,10)*ROUND($J73,4),4),IF(AJ73&lt;&gt;"",ROUND(ROUND($J73,4)*ROUND(AJ73,10),4),"")),""),IF($J73&lt;&gt;"",IF(AL73&lt;&gt;"",ROUND(ROUND(AL73,10)*ROUND($J73,4)*ROUND(表四!O73,6),4),IF(AJ73&lt;&gt;"",ROUND(ROUND($J73,4)*ROUND(AJ73,10)*ROUND(表四!O73,6),4),"")),""))</f>
        <v/>
      </c>
      <c r="AQ73" s="316" t="str">
        <f t="shared" si="33"/>
        <v/>
      </c>
      <c r="AR73" s="333" t="str">
        <f t="shared" si="34"/>
        <v/>
      </c>
      <c r="AS73" s="336" t="str">
        <f>IF(表三!J73="是",IF(L73="CO2",SUM(AG73,AR73),SUM(V73,AG73,AR73)),IF(SUM(V73,AG73,AR73)&lt;&gt;0,SUM(V73,AG73,AR73),""))</f>
        <v/>
      </c>
      <c r="AT73" s="337" t="str">
        <f>IF(表三!J73="是",IF(L73="CO2",V73,""),"")</f>
        <v/>
      </c>
      <c r="AU73" s="333" t="str">
        <f>IF(AS73&lt;&gt;"",AS73/表八!$J$8,"")</f>
        <v/>
      </c>
      <c r="AV73" s="325" t="e">
        <f>VLOOKUP(E73,附表二!$A:$G,3,FALSE)</f>
        <v>#N/A</v>
      </c>
      <c r="AW73" s="338" t="str">
        <f t="shared" si="35"/>
        <v/>
      </c>
      <c r="AX73" s="338" t="str">
        <f t="shared" si="36"/>
        <v/>
      </c>
      <c r="AY73" s="338" t="str">
        <f t="shared" si="37"/>
        <v/>
      </c>
      <c r="AZ73" s="338" t="str">
        <f t="shared" si="38"/>
        <v/>
      </c>
      <c r="BA73" s="338" t="str">
        <f t="shared" si="39"/>
        <v/>
      </c>
      <c r="BB73" s="338" t="str">
        <f t="shared" si="40"/>
        <v/>
      </c>
      <c r="BC73" s="338" t="str">
        <f t="shared" si="41"/>
        <v/>
      </c>
      <c r="BD73" s="338" t="str">
        <f t="shared" si="42"/>
        <v/>
      </c>
      <c r="BE73" s="327" t="str">
        <f t="shared" si="43"/>
        <v/>
      </c>
    </row>
    <row r="74" spans="1:57" s="5" customFormat="1" ht="17.25" thickTop="1" thickBot="1">
      <c r="A74" s="223" t="str">
        <f>IF(表三!A74&lt;&gt;"",表三!A74,"")</f>
        <v/>
      </c>
      <c r="B74" s="224" t="str">
        <f>IF(表三!C74&lt;&gt;"",表三!C74,"")</f>
        <v/>
      </c>
      <c r="C74" s="225" t="str">
        <f>IF(表三!D74&lt;&gt;"",表三!D74,"")</f>
        <v/>
      </c>
      <c r="D74" s="328" t="str">
        <f>IF(表三!F74&lt;&gt;"",表三!F74,"")</f>
        <v/>
      </c>
      <c r="E74" s="223" t="str">
        <f>IF(表三!H74&lt;&gt;"",表三!H74,"")</f>
        <v/>
      </c>
      <c r="F74" s="211" t="str">
        <f>IF(表三!I74&lt;&gt;"",表三!I74,"")</f>
        <v/>
      </c>
      <c r="G74" s="224" t="str">
        <f>IF(表三!J74&lt;&gt;"",表三!J74,"")</f>
        <v/>
      </c>
      <c r="H74" s="225" t="str">
        <f>IF(表三!K74&lt;&gt;"",表三!K74,"")</f>
        <v/>
      </c>
      <c r="I74" s="328" t="str">
        <f>IF(表三!P74&lt;&gt;"",表三!P74,"")</f>
        <v/>
      </c>
      <c r="J74" s="329" t="str">
        <f>IF(表四!N74&lt;&gt;"",ROUND(表四!N74,4),"")</f>
        <v/>
      </c>
      <c r="K74" s="224" t="str">
        <f>IF(表四!Q74&lt;&gt;"",表四!Q74,IF(表四!P74&lt;&gt;"",表四!P74,""))</f>
        <v/>
      </c>
      <c r="L74" s="207" t="str">
        <f>IF(表三!BJ74&lt;&gt;"",IF(表三!BJ74&lt;&gt;0,表三!BJ74,""),"")</f>
        <v/>
      </c>
      <c r="M74" s="320"/>
      <c r="N74" s="331" t="str">
        <f>IF(H74&amp;I74&amp;E74="範疇2外購電力350099",IF(M74="預設",VLOOKUP(表一!$B$5,附表一!$G$186:$T$211,14,0),""),IF(M74="預設",VLOOKUP(H74&amp;I74&amp;L74&amp;E74,附表一!$F$5:$U$178,16,0),""))</f>
        <v/>
      </c>
      <c r="O74" s="331" t="str">
        <f>IF(H74&amp;I74="範疇2外購電力",IF(M74="預設",VLOOKUP(表一!$B$5,附表一!$G$186:$X$210,18,0),""),IF(M74="預設",VLOOKUP(H74&amp;I74&amp;L74&amp;E74,附表一!$F$5:$Y$175,20,0),""))</f>
        <v/>
      </c>
      <c r="P74" s="332"/>
      <c r="Q74" s="239"/>
      <c r="R74" s="331" t="str">
        <f>IF(N74&amp;P74&lt;&gt;"",IF(表四!$Q74&lt;&gt;"","公噸/"&amp;表四!$Q74,IF(表四!$P74&lt;&gt;"","公噸/"&amp;表四!$P74,"")),"")</f>
        <v/>
      </c>
      <c r="S74" s="320"/>
      <c r="T74" s="331" t="str">
        <f>IF(表四!O75="",IF($J74&lt;&gt;"",IF(P74&lt;&gt;"",ROUND(ROUND(P74,10)*ROUND($J74,4),4),IF(N74&lt;&gt;"",ROUND(ROUND($J74,4)*ROUND(N74,10),4),"")),""),IF($J74&lt;&gt;"",IF(P74&lt;&gt;"",ROUND(ROUND(P74,10)*ROUND($J74,4)*ROUND(表四!O75,6),4),IF(N74&lt;&gt;"",ROUND(ROUND($J74,4)*ROUND(N74,10)*ROUND(表四!O75,6),4),"")),""))</f>
        <v/>
      </c>
      <c r="U74" s="316" t="str">
        <f t="shared" si="29"/>
        <v/>
      </c>
      <c r="V74" s="333" t="str">
        <f t="shared" si="30"/>
        <v/>
      </c>
      <c r="W74" s="223" t="str">
        <f>IF(表三!BK74&lt;&gt;"",IF(表三!BK74&lt;&gt;0,表三!BK74,""),"")</f>
        <v/>
      </c>
      <c r="X74" s="320"/>
      <c r="Y74" s="318" t="str">
        <f>IF(H74&amp;I74="範疇2外購電力",IF(X74="預設",VLOOKUP(表一!$B$5,附表一!$G$186:$T$210,14,0),""),IF(X74="預設",VLOOKUP(H74&amp;I74&amp;W74&amp;E74,附表一!$F$5:$U$175,16,0),""))</f>
        <v/>
      </c>
      <c r="Z74" s="337" t="str">
        <f>IF(H74&amp;I74="範疇2外購電力",IF(X74="預設",VLOOKUP(表一!$B$5,附表一!$G$186:$X$210,18,0),""),IF(X74="預設",VLOOKUP(H74&amp;I74&amp;W74&amp;E74,附表一!$F$5:$Y$175,20,0),""))</f>
        <v/>
      </c>
      <c r="AA74" s="334"/>
      <c r="AB74" s="239"/>
      <c r="AC74" s="331" t="str">
        <f>IF(Y74&amp;AA74&lt;&gt;"",IF(表四!$Q74&lt;&gt;"","公噸/"&amp;表四!$Q74,IF(表四!$P74&lt;&gt;"","公噸/"&amp;表四!$P74,"")),"")</f>
        <v/>
      </c>
      <c r="AD74" s="320"/>
      <c r="AE74" s="331" t="str">
        <f>IF(表四!O74="",IF($J74&lt;&gt;"",IF(AA74&lt;&gt;"",ROUND(ROUND(AA74,10)*ROUND($J74,4),4),IF(Y74&lt;&gt;"",ROUND(ROUND($J74,4)*ROUND(Y74,10),4),"")),""),IF($J74&lt;&gt;"",IF(AA74&lt;&gt;"",ROUND(ROUND(AA74,10)*ROUND($J74,4)*ROUND(表四!O74,6),4),IF(Y74&lt;&gt;"",ROUND(ROUND($J74,4)*ROUND(Y74,10)*ROUND(表四!O74,6),4),"")),""))</f>
        <v/>
      </c>
      <c r="AF74" s="316" t="str">
        <f t="shared" si="31"/>
        <v/>
      </c>
      <c r="AG74" s="333" t="str">
        <f t="shared" si="32"/>
        <v/>
      </c>
      <c r="AH74" s="207" t="str">
        <f>IF(表三!BL74&lt;&gt;"",IF(表三!BL74&lt;&gt;0,表三!BL74,""),"")</f>
        <v/>
      </c>
      <c r="AI74" s="320"/>
      <c r="AJ74" s="321" t="str">
        <f>IF(H74&amp;I74="範疇2外購電力",IF(AI74="預設",VLOOKUP(表一!$B$5,附表一!$G$186:$T$210,14,0),""),IF(AI74="預設",VLOOKUP(H74&amp;I74&amp;AH74&amp;E74,附表一!$F$5:$U$175,16,0),""))</f>
        <v/>
      </c>
      <c r="AK74" s="337" t="str">
        <f>IF(H74&amp;I74="範疇2外購電力",IF(AI74="預設",VLOOKUP(表一!$B$5,附表一!$G$186:$X$210,18,0),""),IF(AI74="預設",VLOOKUP(H74&amp;I74&amp;AH74&amp;E74,附表一!$F$5:$Y$175,20,0),""))</f>
        <v/>
      </c>
      <c r="AL74" s="334"/>
      <c r="AM74" s="335"/>
      <c r="AN74" s="315" t="str">
        <f>IF(AJ74&amp;AL74&lt;&gt;"",IF(表四!$Q74&lt;&gt;"","公噸/"&amp;表四!$Q74,IF(表四!$P74&lt;&gt;"","公噸/"&amp;表四!$P74,"")),"")</f>
        <v/>
      </c>
      <c r="AO74" s="320"/>
      <c r="AP74" s="331" t="str">
        <f>IF(表四!O74="",IF($J74&lt;&gt;"",IF(AL74&lt;&gt;"",ROUND(ROUND(AL74,10)*ROUND($J74,4),4),IF(AJ74&lt;&gt;"",ROUND(ROUND($J74,4)*ROUND(AJ74,10),4),"")),""),IF($J74&lt;&gt;"",IF(AL74&lt;&gt;"",ROUND(ROUND(AL74,10)*ROUND($J74,4)*ROUND(表四!O74,6),4),IF(AJ74&lt;&gt;"",ROUND(ROUND($J74,4)*ROUND(AJ74,10)*ROUND(表四!O74,6),4),"")),""))</f>
        <v/>
      </c>
      <c r="AQ74" s="316" t="str">
        <f t="shared" si="33"/>
        <v/>
      </c>
      <c r="AR74" s="333" t="str">
        <f t="shared" si="34"/>
        <v/>
      </c>
      <c r="AS74" s="336" t="str">
        <f>IF(表三!J74="是",IF(L74="CO2",SUM(AG74,AR74),SUM(V74,AG74,AR74)),IF(SUM(V74,AG74,AR74)&lt;&gt;0,SUM(V74,AG74,AR74),""))</f>
        <v/>
      </c>
      <c r="AT74" s="337" t="str">
        <f>IF(表三!J74="是",IF(L74="CO2",V74,""),"")</f>
        <v/>
      </c>
      <c r="AU74" s="333" t="str">
        <f>IF(AS74&lt;&gt;"",AS74/表八!$J$8,"")</f>
        <v/>
      </c>
      <c r="AV74" s="325" t="e">
        <f>VLOOKUP(E74,附表二!$A:$G,3,FALSE)</f>
        <v>#N/A</v>
      </c>
      <c r="AW74" s="338" t="str">
        <f t="shared" si="35"/>
        <v/>
      </c>
      <c r="AX74" s="338" t="str">
        <f t="shared" si="36"/>
        <v/>
      </c>
      <c r="AY74" s="338" t="str">
        <f t="shared" si="37"/>
        <v/>
      </c>
      <c r="AZ74" s="338" t="str">
        <f t="shared" si="38"/>
        <v/>
      </c>
      <c r="BA74" s="338" t="str">
        <f t="shared" si="39"/>
        <v/>
      </c>
      <c r="BB74" s="338" t="str">
        <f t="shared" si="40"/>
        <v/>
      </c>
      <c r="BC74" s="338" t="str">
        <f t="shared" si="41"/>
        <v/>
      </c>
      <c r="BD74" s="338" t="str">
        <f t="shared" si="42"/>
        <v/>
      </c>
      <c r="BE74" s="327" t="str">
        <f t="shared" si="43"/>
        <v/>
      </c>
    </row>
    <row r="75" spans="1:57" s="5" customFormat="1" ht="17.25" thickTop="1" thickBot="1">
      <c r="A75" s="223" t="str">
        <f>IF(表三!A75&lt;&gt;"",表三!A75,"")</f>
        <v/>
      </c>
      <c r="B75" s="224" t="str">
        <f>IF(表三!C75&lt;&gt;"",表三!C75,"")</f>
        <v/>
      </c>
      <c r="C75" s="225" t="str">
        <f>IF(表三!D75&lt;&gt;"",表三!D75,"")</f>
        <v/>
      </c>
      <c r="D75" s="328" t="str">
        <f>IF(表三!F75&lt;&gt;"",表三!F75,"")</f>
        <v/>
      </c>
      <c r="E75" s="223" t="str">
        <f>IF(表三!H75&lt;&gt;"",表三!H75,"")</f>
        <v/>
      </c>
      <c r="F75" s="211" t="str">
        <f>IF(表三!I75&lt;&gt;"",表三!I75,"")</f>
        <v/>
      </c>
      <c r="G75" s="224" t="str">
        <f>IF(表三!J75&lt;&gt;"",表三!J75,"")</f>
        <v/>
      </c>
      <c r="H75" s="225" t="str">
        <f>IF(表三!K75&lt;&gt;"",表三!K75,"")</f>
        <v/>
      </c>
      <c r="I75" s="328" t="str">
        <f>IF(表三!P75&lt;&gt;"",表三!P75,"")</f>
        <v/>
      </c>
      <c r="J75" s="329" t="str">
        <f>IF(表四!N75&lt;&gt;"",ROUND(表四!N75,4),"")</f>
        <v/>
      </c>
      <c r="K75" s="224" t="str">
        <f>IF(表四!Q75&lt;&gt;"",表四!Q75,IF(表四!P75&lt;&gt;"",表四!P75,""))</f>
        <v/>
      </c>
      <c r="L75" s="207" t="str">
        <f>IF(表三!BJ75&lt;&gt;"",IF(表三!BJ75&lt;&gt;0,表三!BJ75,""),"")</f>
        <v/>
      </c>
      <c r="M75" s="320"/>
      <c r="N75" s="331" t="str">
        <f>IF(H75&amp;I75&amp;E75="範疇2外購電力350099",IF(M75="預設",VLOOKUP(表一!$B$5,附表一!$G$186:$T$211,14,0),""),IF(M75="預設",VLOOKUP(H75&amp;I75&amp;L75&amp;E75,附表一!$F$5:$U$178,16,0),""))</f>
        <v/>
      </c>
      <c r="O75" s="331" t="str">
        <f>IF(H75&amp;I75="範疇2外購電力",IF(M75="預設",VLOOKUP(表一!$B$5,附表一!$G$186:$X$210,18,0),""),IF(M75="預設",VLOOKUP(H75&amp;I75&amp;L75&amp;E75,附表一!$F$5:$Y$175,20,0),""))</f>
        <v/>
      </c>
      <c r="P75" s="332"/>
      <c r="Q75" s="239"/>
      <c r="R75" s="331" t="str">
        <f>IF(N75&amp;P75&lt;&gt;"",IF(表四!$Q75&lt;&gt;"","公噸/"&amp;表四!$Q75,IF(表四!$P75&lt;&gt;"","公噸/"&amp;表四!$P75,"")),"")</f>
        <v/>
      </c>
      <c r="S75" s="320"/>
      <c r="T75" s="331" t="str">
        <f>IF(表四!O76="",IF($J75&lt;&gt;"",IF(P75&lt;&gt;"",ROUND(ROUND(P75,10)*ROUND($J75,4),4),IF(N75&lt;&gt;"",ROUND(ROUND($J75,4)*ROUND(N75,10),4),"")),""),IF($J75&lt;&gt;"",IF(P75&lt;&gt;"",ROUND(ROUND(P75,10)*ROUND($J75,4)*ROUND(表四!O76,6),4),IF(N75&lt;&gt;"",ROUND(ROUND($J75,4)*ROUND(N75,10)*ROUND(表四!O76,6),4),"")),""))</f>
        <v/>
      </c>
      <c r="U75" s="316" t="str">
        <f t="shared" si="29"/>
        <v/>
      </c>
      <c r="V75" s="333" t="str">
        <f t="shared" si="30"/>
        <v/>
      </c>
      <c r="W75" s="223" t="str">
        <f>IF(表三!BK75&lt;&gt;"",IF(表三!BK75&lt;&gt;0,表三!BK75,""),"")</f>
        <v/>
      </c>
      <c r="X75" s="320"/>
      <c r="Y75" s="318" t="str">
        <f>IF(H75&amp;I75="範疇2外購電力",IF(X75="預設",VLOOKUP(表一!$B$5,附表一!$G$186:$T$210,14,0),""),IF(X75="預設",VLOOKUP(H75&amp;I75&amp;W75&amp;E75,附表一!$F$5:$U$175,16,0),""))</f>
        <v/>
      </c>
      <c r="Z75" s="337" t="str">
        <f>IF(H75&amp;I75="範疇2外購電力",IF(X75="預設",VLOOKUP(表一!$B$5,附表一!$G$186:$X$210,18,0),""),IF(X75="預設",VLOOKUP(H75&amp;I75&amp;W75&amp;E75,附表一!$F$5:$Y$175,20,0),""))</f>
        <v/>
      </c>
      <c r="AA75" s="334"/>
      <c r="AB75" s="239"/>
      <c r="AC75" s="331" t="str">
        <f>IF(Y75&amp;AA75&lt;&gt;"",IF(表四!$Q75&lt;&gt;"","公噸/"&amp;表四!$Q75,IF(表四!$P75&lt;&gt;"","公噸/"&amp;表四!$P75,"")),"")</f>
        <v/>
      </c>
      <c r="AD75" s="320"/>
      <c r="AE75" s="331" t="str">
        <f>IF(表四!O75="",IF($J75&lt;&gt;"",IF(AA75&lt;&gt;"",ROUND(ROUND(AA75,10)*ROUND($J75,4),4),IF(Y75&lt;&gt;"",ROUND(ROUND($J75,4)*ROUND(Y75,10),4),"")),""),IF($J75&lt;&gt;"",IF(AA75&lt;&gt;"",ROUND(ROUND(AA75,10)*ROUND($J75,4)*ROUND(表四!O75,6),4),IF(Y75&lt;&gt;"",ROUND(ROUND($J75,4)*ROUND(Y75,10)*ROUND(表四!O75,6),4),"")),""))</f>
        <v/>
      </c>
      <c r="AF75" s="316" t="str">
        <f t="shared" si="31"/>
        <v/>
      </c>
      <c r="AG75" s="333" t="str">
        <f t="shared" si="32"/>
        <v/>
      </c>
      <c r="AH75" s="207" t="str">
        <f>IF(表三!BL75&lt;&gt;"",IF(表三!BL75&lt;&gt;0,表三!BL75,""),"")</f>
        <v/>
      </c>
      <c r="AI75" s="320"/>
      <c r="AJ75" s="321" t="str">
        <f>IF(H75&amp;I75="範疇2外購電力",IF(AI75="預設",VLOOKUP(表一!$B$5,附表一!$G$186:$T$210,14,0),""),IF(AI75="預設",VLOOKUP(H75&amp;I75&amp;AH75&amp;E75,附表一!$F$5:$U$175,16,0),""))</f>
        <v/>
      </c>
      <c r="AK75" s="337" t="str">
        <f>IF(H75&amp;I75="範疇2外購電力",IF(AI75="預設",VLOOKUP(表一!$B$5,附表一!$G$186:$X$210,18,0),""),IF(AI75="預設",VLOOKUP(H75&amp;I75&amp;AH75&amp;E75,附表一!$F$5:$Y$175,20,0),""))</f>
        <v/>
      </c>
      <c r="AL75" s="334"/>
      <c r="AM75" s="335"/>
      <c r="AN75" s="315" t="str">
        <f>IF(AJ75&amp;AL75&lt;&gt;"",IF(表四!$Q75&lt;&gt;"","公噸/"&amp;表四!$Q75,IF(表四!$P75&lt;&gt;"","公噸/"&amp;表四!$P75,"")),"")</f>
        <v/>
      </c>
      <c r="AO75" s="320"/>
      <c r="AP75" s="331" t="str">
        <f>IF(表四!O75="",IF($J75&lt;&gt;"",IF(AL75&lt;&gt;"",ROUND(ROUND(AL75,10)*ROUND($J75,4),4),IF(AJ75&lt;&gt;"",ROUND(ROUND($J75,4)*ROUND(AJ75,10),4),"")),""),IF($J75&lt;&gt;"",IF(AL75&lt;&gt;"",ROUND(ROUND(AL75,10)*ROUND($J75,4)*ROUND(表四!O75,6),4),IF(AJ75&lt;&gt;"",ROUND(ROUND($J75,4)*ROUND(AJ75,10)*ROUND(表四!O75,6),4),"")),""))</f>
        <v/>
      </c>
      <c r="AQ75" s="316" t="str">
        <f t="shared" si="33"/>
        <v/>
      </c>
      <c r="AR75" s="333" t="str">
        <f t="shared" si="34"/>
        <v/>
      </c>
      <c r="AS75" s="336" t="str">
        <f>IF(表三!J75="是",IF(L75="CO2",SUM(AG75,AR75),SUM(V75,AG75,AR75)),IF(SUM(V75,AG75,AR75)&lt;&gt;0,SUM(V75,AG75,AR75),""))</f>
        <v/>
      </c>
      <c r="AT75" s="337" t="str">
        <f>IF(表三!J75="是",IF(L75="CO2",V75,""),"")</f>
        <v/>
      </c>
      <c r="AU75" s="333" t="str">
        <f>IF(AS75&lt;&gt;"",AS75/表八!$J$8,"")</f>
        <v/>
      </c>
      <c r="AV75" s="325" t="e">
        <f>VLOOKUP(E75,附表二!$A:$G,3,FALSE)</f>
        <v>#N/A</v>
      </c>
      <c r="AW75" s="338" t="str">
        <f t="shared" si="35"/>
        <v/>
      </c>
      <c r="AX75" s="338" t="str">
        <f t="shared" si="36"/>
        <v/>
      </c>
      <c r="AY75" s="338" t="str">
        <f t="shared" si="37"/>
        <v/>
      </c>
      <c r="AZ75" s="338" t="str">
        <f t="shared" si="38"/>
        <v/>
      </c>
      <c r="BA75" s="338" t="str">
        <f t="shared" si="39"/>
        <v/>
      </c>
      <c r="BB75" s="338" t="str">
        <f t="shared" si="40"/>
        <v/>
      </c>
      <c r="BC75" s="338" t="str">
        <f t="shared" si="41"/>
        <v/>
      </c>
      <c r="BD75" s="338" t="str">
        <f t="shared" si="42"/>
        <v/>
      </c>
      <c r="BE75" s="327" t="str">
        <f t="shared" si="43"/>
        <v/>
      </c>
    </row>
    <row r="76" spans="1:57" s="5" customFormat="1" ht="17.25" thickTop="1" thickBot="1">
      <c r="A76" s="223" t="str">
        <f>IF(表三!A76&lt;&gt;"",表三!A76,"")</f>
        <v/>
      </c>
      <c r="B76" s="224" t="str">
        <f>IF(表三!C76&lt;&gt;"",表三!C76,"")</f>
        <v/>
      </c>
      <c r="C76" s="225" t="str">
        <f>IF(表三!D76&lt;&gt;"",表三!D76,"")</f>
        <v/>
      </c>
      <c r="D76" s="328" t="str">
        <f>IF(表三!F76&lt;&gt;"",表三!F76,"")</f>
        <v/>
      </c>
      <c r="E76" s="223" t="str">
        <f>IF(表三!H76&lt;&gt;"",表三!H76,"")</f>
        <v/>
      </c>
      <c r="F76" s="211" t="str">
        <f>IF(表三!I76&lt;&gt;"",表三!I76,"")</f>
        <v/>
      </c>
      <c r="G76" s="224" t="str">
        <f>IF(表三!J76&lt;&gt;"",表三!J76,"")</f>
        <v/>
      </c>
      <c r="H76" s="225" t="str">
        <f>IF(表三!K76&lt;&gt;"",表三!K76,"")</f>
        <v/>
      </c>
      <c r="I76" s="328" t="str">
        <f>IF(表三!P76&lt;&gt;"",表三!P76,"")</f>
        <v/>
      </c>
      <c r="J76" s="329" t="str">
        <f>IF(表四!N76&lt;&gt;"",ROUND(表四!N76,4),"")</f>
        <v/>
      </c>
      <c r="K76" s="224" t="str">
        <f>IF(表四!Q76&lt;&gt;"",表四!Q76,IF(表四!P76&lt;&gt;"",表四!P76,""))</f>
        <v/>
      </c>
      <c r="L76" s="207" t="str">
        <f>IF(表三!BJ76&lt;&gt;"",IF(表三!BJ76&lt;&gt;0,表三!BJ76,""),"")</f>
        <v/>
      </c>
      <c r="M76" s="320"/>
      <c r="N76" s="331" t="str">
        <f>IF(H76&amp;I76&amp;E76="範疇2外購電力350099",IF(M76="預設",VLOOKUP(表一!$B$5,附表一!$G$186:$T$211,14,0),""),IF(M76="預設",VLOOKUP(H76&amp;I76&amp;L76&amp;E76,附表一!$F$5:$U$178,16,0),""))</f>
        <v/>
      </c>
      <c r="O76" s="331" t="str">
        <f>IF(H76&amp;I76="範疇2外購電力",IF(M76="預設",VLOOKUP(表一!$B$5,附表一!$G$186:$X$210,18,0),""),IF(M76="預設",VLOOKUP(H76&amp;I76&amp;L76&amp;E76,附表一!$F$5:$Y$175,20,0),""))</f>
        <v/>
      </c>
      <c r="P76" s="332"/>
      <c r="Q76" s="239"/>
      <c r="R76" s="331" t="str">
        <f>IF(N76&amp;P76&lt;&gt;"",IF(表四!$Q76&lt;&gt;"","公噸/"&amp;表四!$Q76,IF(表四!$P76&lt;&gt;"","公噸/"&amp;表四!$P76,"")),"")</f>
        <v/>
      </c>
      <c r="S76" s="320"/>
      <c r="T76" s="331" t="str">
        <f>IF(表四!O77="",IF($J76&lt;&gt;"",IF(P76&lt;&gt;"",ROUND(ROUND(P76,10)*ROUND($J76,4),4),IF(N76&lt;&gt;"",ROUND(ROUND($J76,4)*ROUND(N76,10),4),"")),""),IF($J76&lt;&gt;"",IF(P76&lt;&gt;"",ROUND(ROUND(P76,10)*ROUND($J76,4)*ROUND(表四!O77,6),4),IF(N76&lt;&gt;"",ROUND(ROUND($J76,4)*ROUND(N76,10)*ROUND(表四!O77,6),4),"")),""))</f>
        <v/>
      </c>
      <c r="U76" s="316" t="str">
        <f t="shared" si="29"/>
        <v/>
      </c>
      <c r="V76" s="333" t="str">
        <f t="shared" si="30"/>
        <v/>
      </c>
      <c r="W76" s="223" t="str">
        <f>IF(表三!BK76&lt;&gt;"",IF(表三!BK76&lt;&gt;0,表三!BK76,""),"")</f>
        <v/>
      </c>
      <c r="X76" s="320"/>
      <c r="Y76" s="318" t="str">
        <f>IF(H76&amp;I76="範疇2外購電力",IF(X76="預設",VLOOKUP(表一!$B$5,附表一!$G$186:$T$210,14,0),""),IF(X76="預設",VLOOKUP(H76&amp;I76&amp;W76&amp;E76,附表一!$F$5:$U$175,16,0),""))</f>
        <v/>
      </c>
      <c r="Z76" s="337" t="str">
        <f>IF(H76&amp;I76="範疇2外購電力",IF(X76="預設",VLOOKUP(表一!$B$5,附表一!$G$186:$X$210,18,0),""),IF(X76="預設",VLOOKUP(H76&amp;I76&amp;W76&amp;E76,附表一!$F$5:$Y$175,20,0),""))</f>
        <v/>
      </c>
      <c r="AA76" s="334"/>
      <c r="AB76" s="239"/>
      <c r="AC76" s="331" t="str">
        <f>IF(Y76&amp;AA76&lt;&gt;"",IF(表四!$Q76&lt;&gt;"","公噸/"&amp;表四!$Q76,IF(表四!$P76&lt;&gt;"","公噸/"&amp;表四!$P76,"")),"")</f>
        <v/>
      </c>
      <c r="AD76" s="320"/>
      <c r="AE76" s="331" t="str">
        <f>IF(表四!O76="",IF($J76&lt;&gt;"",IF(AA76&lt;&gt;"",ROUND(ROUND(AA76,10)*ROUND($J76,4),4),IF(Y76&lt;&gt;"",ROUND(ROUND($J76,4)*ROUND(Y76,10),4),"")),""),IF($J76&lt;&gt;"",IF(AA76&lt;&gt;"",ROUND(ROUND(AA76,10)*ROUND($J76,4)*ROUND(表四!O76,6),4),IF(Y76&lt;&gt;"",ROUND(ROUND($J76,4)*ROUND(Y76,10)*ROUND(表四!O76,6),4),"")),""))</f>
        <v/>
      </c>
      <c r="AF76" s="316" t="str">
        <f t="shared" si="31"/>
        <v/>
      </c>
      <c r="AG76" s="333" t="str">
        <f t="shared" si="32"/>
        <v/>
      </c>
      <c r="AH76" s="207" t="str">
        <f>IF(表三!BL76&lt;&gt;"",IF(表三!BL76&lt;&gt;0,表三!BL76,""),"")</f>
        <v/>
      </c>
      <c r="AI76" s="320"/>
      <c r="AJ76" s="321" t="str">
        <f>IF(H76&amp;I76="範疇2外購電力",IF(AI76="預設",VLOOKUP(表一!$B$5,附表一!$G$186:$T$210,14,0),""),IF(AI76="預設",VLOOKUP(H76&amp;I76&amp;AH76&amp;E76,附表一!$F$5:$U$175,16,0),""))</f>
        <v/>
      </c>
      <c r="AK76" s="337" t="str">
        <f>IF(H76&amp;I76="範疇2外購電力",IF(AI76="預設",VLOOKUP(表一!$B$5,附表一!$G$186:$X$210,18,0),""),IF(AI76="預設",VLOOKUP(H76&amp;I76&amp;AH76&amp;E76,附表一!$F$5:$Y$175,20,0),""))</f>
        <v/>
      </c>
      <c r="AL76" s="334"/>
      <c r="AM76" s="335"/>
      <c r="AN76" s="315" t="str">
        <f>IF(AJ76&amp;AL76&lt;&gt;"",IF(表四!$Q76&lt;&gt;"","公噸/"&amp;表四!$Q76,IF(表四!$P76&lt;&gt;"","公噸/"&amp;表四!$P76,"")),"")</f>
        <v/>
      </c>
      <c r="AO76" s="320"/>
      <c r="AP76" s="331" t="str">
        <f>IF(表四!O76="",IF($J76&lt;&gt;"",IF(AL76&lt;&gt;"",ROUND(ROUND(AL76,10)*ROUND($J76,4),4),IF(AJ76&lt;&gt;"",ROUND(ROUND($J76,4)*ROUND(AJ76,10),4),"")),""),IF($J76&lt;&gt;"",IF(AL76&lt;&gt;"",ROUND(ROUND(AL76,10)*ROUND($J76,4)*ROUND(表四!O76,6),4),IF(AJ76&lt;&gt;"",ROUND(ROUND($J76,4)*ROUND(AJ76,10)*ROUND(表四!O76,6),4),"")),""))</f>
        <v/>
      </c>
      <c r="AQ76" s="316" t="str">
        <f t="shared" si="33"/>
        <v/>
      </c>
      <c r="AR76" s="333" t="str">
        <f t="shared" si="34"/>
        <v/>
      </c>
      <c r="AS76" s="336" t="str">
        <f>IF(表三!J76="是",IF(L76="CO2",SUM(AG76,AR76),SUM(V76,AG76,AR76)),IF(SUM(V76,AG76,AR76)&lt;&gt;0,SUM(V76,AG76,AR76),""))</f>
        <v/>
      </c>
      <c r="AT76" s="337" t="str">
        <f>IF(表三!J76="是",IF(L76="CO2",V76,""),"")</f>
        <v/>
      </c>
      <c r="AU76" s="333" t="str">
        <f>IF(AS76&lt;&gt;"",AS76/表八!$J$8,"")</f>
        <v/>
      </c>
      <c r="AV76" s="325" t="e">
        <f>VLOOKUP(E76,附表二!$A:$G,3,FALSE)</f>
        <v>#N/A</v>
      </c>
      <c r="AW76" s="338" t="str">
        <f t="shared" si="35"/>
        <v/>
      </c>
      <c r="AX76" s="338" t="str">
        <f t="shared" si="36"/>
        <v/>
      </c>
      <c r="AY76" s="338" t="str">
        <f t="shared" si="37"/>
        <v/>
      </c>
      <c r="AZ76" s="338" t="str">
        <f t="shared" si="38"/>
        <v/>
      </c>
      <c r="BA76" s="338" t="str">
        <f t="shared" si="39"/>
        <v/>
      </c>
      <c r="BB76" s="338" t="str">
        <f t="shared" si="40"/>
        <v/>
      </c>
      <c r="BC76" s="338" t="str">
        <f t="shared" si="41"/>
        <v/>
      </c>
      <c r="BD76" s="338" t="str">
        <f t="shared" si="42"/>
        <v/>
      </c>
      <c r="BE76" s="327" t="str">
        <f t="shared" si="43"/>
        <v/>
      </c>
    </row>
    <row r="77" spans="1:57" s="5" customFormat="1" ht="17.25" thickTop="1" thickBot="1">
      <c r="A77" s="223" t="str">
        <f>IF(表三!A77&lt;&gt;"",表三!A77,"")</f>
        <v/>
      </c>
      <c r="B77" s="224" t="str">
        <f>IF(表三!C77&lt;&gt;"",表三!C77,"")</f>
        <v/>
      </c>
      <c r="C77" s="225" t="str">
        <f>IF(表三!D77&lt;&gt;"",表三!D77,"")</f>
        <v/>
      </c>
      <c r="D77" s="328" t="str">
        <f>IF(表三!F77&lt;&gt;"",表三!F77,"")</f>
        <v/>
      </c>
      <c r="E77" s="223" t="str">
        <f>IF(表三!H77&lt;&gt;"",表三!H77,"")</f>
        <v/>
      </c>
      <c r="F77" s="211" t="str">
        <f>IF(表三!I77&lt;&gt;"",表三!I77,"")</f>
        <v/>
      </c>
      <c r="G77" s="224" t="str">
        <f>IF(表三!J77&lt;&gt;"",表三!J77,"")</f>
        <v/>
      </c>
      <c r="H77" s="225" t="str">
        <f>IF(表三!K77&lt;&gt;"",表三!K77,"")</f>
        <v/>
      </c>
      <c r="I77" s="328" t="str">
        <f>IF(表三!P77&lt;&gt;"",表三!P77,"")</f>
        <v/>
      </c>
      <c r="J77" s="329" t="str">
        <f>IF(表四!N77&lt;&gt;"",ROUND(表四!N77,4),"")</f>
        <v/>
      </c>
      <c r="K77" s="224" t="str">
        <f>IF(表四!Q77&lt;&gt;"",表四!Q77,IF(表四!P77&lt;&gt;"",表四!P77,""))</f>
        <v/>
      </c>
      <c r="L77" s="207" t="str">
        <f>IF(表三!BJ77&lt;&gt;"",IF(表三!BJ77&lt;&gt;0,表三!BJ77,""),"")</f>
        <v/>
      </c>
      <c r="M77" s="320"/>
      <c r="N77" s="331" t="str">
        <f>IF(H77&amp;I77&amp;E77="範疇2外購電力350099",IF(M77="預設",VLOOKUP(表一!$B$5,附表一!$G$186:$T$211,14,0),""),IF(M77="預設",VLOOKUP(H77&amp;I77&amp;L77&amp;E77,附表一!$F$5:$U$178,16,0),""))</f>
        <v/>
      </c>
      <c r="O77" s="331" t="str">
        <f>IF(H77&amp;I77="範疇2外購電力",IF(M77="預設",VLOOKUP(表一!$B$5,附表一!$G$186:$X$210,18,0),""),IF(M77="預設",VLOOKUP(H77&amp;I77&amp;L77&amp;E77,附表一!$F$5:$Y$175,20,0),""))</f>
        <v/>
      </c>
      <c r="P77" s="332"/>
      <c r="Q77" s="239"/>
      <c r="R77" s="331" t="str">
        <f>IF(N77&amp;P77&lt;&gt;"",IF(表四!$Q77&lt;&gt;"","公噸/"&amp;表四!$Q77,IF(表四!$P77&lt;&gt;"","公噸/"&amp;表四!$P77,"")),"")</f>
        <v/>
      </c>
      <c r="S77" s="320"/>
      <c r="T77" s="331" t="str">
        <f>IF(表四!O78="",IF($J77&lt;&gt;"",IF(P77&lt;&gt;"",ROUND(ROUND(P77,10)*ROUND($J77,4),4),IF(N77&lt;&gt;"",ROUND(ROUND($J77,4)*ROUND(N77,10),4),"")),""),IF($J77&lt;&gt;"",IF(P77&lt;&gt;"",ROUND(ROUND(P77,10)*ROUND($J77,4)*ROUND(表四!O78,6),4),IF(N77&lt;&gt;"",ROUND(ROUND($J77,4)*ROUND(N77,10)*ROUND(表四!O78,6),4),"")),""))</f>
        <v/>
      </c>
      <c r="U77" s="316" t="str">
        <f t="shared" si="29"/>
        <v/>
      </c>
      <c r="V77" s="333" t="str">
        <f t="shared" si="30"/>
        <v/>
      </c>
      <c r="W77" s="223" t="str">
        <f>IF(表三!BK77&lt;&gt;"",IF(表三!BK77&lt;&gt;0,表三!BK77,""),"")</f>
        <v/>
      </c>
      <c r="X77" s="320"/>
      <c r="Y77" s="318" t="str">
        <f>IF(H77&amp;I77="範疇2外購電力",IF(X77="預設",VLOOKUP(表一!$B$5,附表一!$G$186:$T$210,14,0),""),IF(X77="預設",VLOOKUP(H77&amp;I77&amp;W77&amp;E77,附表一!$F$5:$U$175,16,0),""))</f>
        <v/>
      </c>
      <c r="Z77" s="337" t="str">
        <f>IF(H77&amp;I77="範疇2外購電力",IF(X77="預設",VLOOKUP(表一!$B$5,附表一!$G$186:$X$210,18,0),""),IF(X77="預設",VLOOKUP(H77&amp;I77&amp;W77&amp;E77,附表一!$F$5:$Y$175,20,0),""))</f>
        <v/>
      </c>
      <c r="AA77" s="334"/>
      <c r="AB77" s="239"/>
      <c r="AC77" s="331" t="str">
        <f>IF(Y77&amp;AA77&lt;&gt;"",IF(表四!$Q77&lt;&gt;"","公噸/"&amp;表四!$Q77,IF(表四!$P77&lt;&gt;"","公噸/"&amp;表四!$P77,"")),"")</f>
        <v/>
      </c>
      <c r="AD77" s="320"/>
      <c r="AE77" s="331" t="str">
        <f>IF(表四!O77="",IF($J77&lt;&gt;"",IF(AA77&lt;&gt;"",ROUND(ROUND(AA77,10)*ROUND($J77,4),4),IF(Y77&lt;&gt;"",ROUND(ROUND($J77,4)*ROUND(Y77,10),4),"")),""),IF($J77&lt;&gt;"",IF(AA77&lt;&gt;"",ROUND(ROUND(AA77,10)*ROUND($J77,4)*ROUND(表四!O77,6),4),IF(Y77&lt;&gt;"",ROUND(ROUND($J77,4)*ROUND(Y77,10)*ROUND(表四!O77,6),4),"")),""))</f>
        <v/>
      </c>
      <c r="AF77" s="316" t="str">
        <f t="shared" si="31"/>
        <v/>
      </c>
      <c r="AG77" s="333" t="str">
        <f t="shared" si="32"/>
        <v/>
      </c>
      <c r="AH77" s="207" t="str">
        <f>IF(表三!BL77&lt;&gt;"",IF(表三!BL77&lt;&gt;0,表三!BL77,""),"")</f>
        <v/>
      </c>
      <c r="AI77" s="320"/>
      <c r="AJ77" s="321" t="str">
        <f>IF(H77&amp;I77="範疇2外購電力",IF(AI77="預設",VLOOKUP(表一!$B$5,附表一!$G$186:$T$210,14,0),""),IF(AI77="預設",VLOOKUP(H77&amp;I77&amp;AH77&amp;E77,附表一!$F$5:$U$175,16,0),""))</f>
        <v/>
      </c>
      <c r="AK77" s="337" t="str">
        <f>IF(H77&amp;I77="範疇2外購電力",IF(AI77="預設",VLOOKUP(表一!$B$5,附表一!$G$186:$X$210,18,0),""),IF(AI77="預設",VLOOKUP(H77&amp;I77&amp;AH77&amp;E77,附表一!$F$5:$Y$175,20,0),""))</f>
        <v/>
      </c>
      <c r="AL77" s="334"/>
      <c r="AM77" s="335"/>
      <c r="AN77" s="315" t="str">
        <f>IF(AJ77&amp;AL77&lt;&gt;"",IF(表四!$Q77&lt;&gt;"","公噸/"&amp;表四!$Q77,IF(表四!$P77&lt;&gt;"","公噸/"&amp;表四!$P77,"")),"")</f>
        <v/>
      </c>
      <c r="AO77" s="320"/>
      <c r="AP77" s="331" t="str">
        <f>IF(表四!O77="",IF($J77&lt;&gt;"",IF(AL77&lt;&gt;"",ROUND(ROUND(AL77,10)*ROUND($J77,4),4),IF(AJ77&lt;&gt;"",ROUND(ROUND($J77,4)*ROUND(AJ77,10),4),"")),""),IF($J77&lt;&gt;"",IF(AL77&lt;&gt;"",ROUND(ROUND(AL77,10)*ROUND($J77,4)*ROUND(表四!O77,6),4),IF(AJ77&lt;&gt;"",ROUND(ROUND($J77,4)*ROUND(AJ77,10)*ROUND(表四!O77,6),4),"")),""))</f>
        <v/>
      </c>
      <c r="AQ77" s="316" t="str">
        <f t="shared" si="33"/>
        <v/>
      </c>
      <c r="AR77" s="333" t="str">
        <f t="shared" si="34"/>
        <v/>
      </c>
      <c r="AS77" s="336" t="str">
        <f>IF(表三!J77="是",IF(L77="CO2",SUM(AG77,AR77),SUM(V77,AG77,AR77)),IF(SUM(V77,AG77,AR77)&lt;&gt;0,SUM(V77,AG77,AR77),""))</f>
        <v/>
      </c>
      <c r="AT77" s="337" t="str">
        <f>IF(表三!J77="是",IF(L77="CO2",V77,""),"")</f>
        <v/>
      </c>
      <c r="AU77" s="333" t="str">
        <f>IF(AS77&lt;&gt;"",AS77/表八!$J$8,"")</f>
        <v/>
      </c>
      <c r="AV77" s="325" t="e">
        <f>VLOOKUP(E77,附表二!$A:$G,3,FALSE)</f>
        <v>#N/A</v>
      </c>
      <c r="AW77" s="338" t="str">
        <f t="shared" si="35"/>
        <v/>
      </c>
      <c r="AX77" s="338" t="str">
        <f t="shared" si="36"/>
        <v/>
      </c>
      <c r="AY77" s="338" t="str">
        <f t="shared" si="37"/>
        <v/>
      </c>
      <c r="AZ77" s="338" t="str">
        <f t="shared" si="38"/>
        <v/>
      </c>
      <c r="BA77" s="338" t="str">
        <f t="shared" si="39"/>
        <v/>
      </c>
      <c r="BB77" s="338" t="str">
        <f t="shared" si="40"/>
        <v/>
      </c>
      <c r="BC77" s="338" t="str">
        <f t="shared" si="41"/>
        <v/>
      </c>
      <c r="BD77" s="338" t="str">
        <f t="shared" si="42"/>
        <v/>
      </c>
      <c r="BE77" s="327" t="str">
        <f t="shared" si="43"/>
        <v/>
      </c>
    </row>
    <row r="78" spans="1:57" s="5" customFormat="1" ht="17.25" thickTop="1" thickBot="1">
      <c r="A78" s="223" t="str">
        <f>IF(表三!A78&lt;&gt;"",表三!A78,"")</f>
        <v/>
      </c>
      <c r="B78" s="224" t="str">
        <f>IF(表三!C78&lt;&gt;"",表三!C78,"")</f>
        <v/>
      </c>
      <c r="C78" s="225" t="str">
        <f>IF(表三!D78&lt;&gt;"",表三!D78,"")</f>
        <v/>
      </c>
      <c r="D78" s="328" t="str">
        <f>IF(表三!F78&lt;&gt;"",表三!F78,"")</f>
        <v/>
      </c>
      <c r="E78" s="223" t="str">
        <f>IF(表三!H78&lt;&gt;"",表三!H78,"")</f>
        <v/>
      </c>
      <c r="F78" s="211" t="str">
        <f>IF(表三!I78&lt;&gt;"",表三!I78,"")</f>
        <v/>
      </c>
      <c r="G78" s="224" t="str">
        <f>IF(表三!J78&lt;&gt;"",表三!J78,"")</f>
        <v/>
      </c>
      <c r="H78" s="225" t="str">
        <f>IF(表三!K78&lt;&gt;"",表三!K78,"")</f>
        <v/>
      </c>
      <c r="I78" s="328" t="str">
        <f>IF(表三!P78&lt;&gt;"",表三!P78,"")</f>
        <v/>
      </c>
      <c r="J78" s="329" t="str">
        <f>IF(表四!N78&lt;&gt;"",ROUND(表四!N78,4),"")</f>
        <v/>
      </c>
      <c r="K78" s="224" t="str">
        <f>IF(表四!Q78&lt;&gt;"",表四!Q78,IF(表四!P78&lt;&gt;"",表四!P78,""))</f>
        <v/>
      </c>
      <c r="L78" s="207" t="str">
        <f>IF(表三!BJ78&lt;&gt;"",IF(表三!BJ78&lt;&gt;0,表三!BJ78,""),"")</f>
        <v/>
      </c>
      <c r="M78" s="320"/>
      <c r="N78" s="331" t="str">
        <f>IF(H78&amp;I78&amp;E78="範疇2外購電力350099",IF(M78="預設",VLOOKUP(表一!$B$5,附表一!$G$186:$T$211,14,0),""),IF(M78="預設",VLOOKUP(H78&amp;I78&amp;L78&amp;E78,附表一!$F$5:$U$178,16,0),""))</f>
        <v/>
      </c>
      <c r="O78" s="331" t="str">
        <f>IF(H78&amp;I78="範疇2外購電力",IF(M78="預設",VLOOKUP(表一!$B$5,附表一!$G$186:$X$210,18,0),""),IF(M78="預設",VLOOKUP(H78&amp;I78&amp;L78&amp;E78,附表一!$F$5:$Y$175,20,0),""))</f>
        <v/>
      </c>
      <c r="P78" s="332"/>
      <c r="Q78" s="239"/>
      <c r="R78" s="331" t="str">
        <f>IF(N78&amp;P78&lt;&gt;"",IF(表四!$Q78&lt;&gt;"","公噸/"&amp;表四!$Q78,IF(表四!$P78&lt;&gt;"","公噸/"&amp;表四!$P78,"")),"")</f>
        <v/>
      </c>
      <c r="S78" s="320"/>
      <c r="T78" s="331" t="str">
        <f>IF(表四!O79="",IF($J78&lt;&gt;"",IF(P78&lt;&gt;"",ROUND(ROUND(P78,10)*ROUND($J78,4),4),IF(N78&lt;&gt;"",ROUND(ROUND($J78,4)*ROUND(N78,10),4),"")),""),IF($J78&lt;&gt;"",IF(P78&lt;&gt;"",ROUND(ROUND(P78,10)*ROUND($J78,4)*ROUND(表四!O79,6),4),IF(N78&lt;&gt;"",ROUND(ROUND($J78,4)*ROUND(N78,10)*ROUND(表四!O79,6),4),"")),""))</f>
        <v/>
      </c>
      <c r="U78" s="316" t="str">
        <f t="shared" si="29"/>
        <v/>
      </c>
      <c r="V78" s="333" t="str">
        <f t="shared" si="30"/>
        <v/>
      </c>
      <c r="W78" s="223" t="str">
        <f>IF(表三!BK78&lt;&gt;"",IF(表三!BK78&lt;&gt;0,表三!BK78,""),"")</f>
        <v/>
      </c>
      <c r="X78" s="320"/>
      <c r="Y78" s="318" t="str">
        <f>IF(H78&amp;I78="範疇2外購電力",IF(X78="預設",VLOOKUP(表一!$B$5,附表一!$G$186:$T$210,14,0),""),IF(X78="預設",VLOOKUP(H78&amp;I78&amp;W78&amp;E78,附表一!$F$5:$U$175,16,0),""))</f>
        <v/>
      </c>
      <c r="Z78" s="337" t="str">
        <f>IF(H78&amp;I78="範疇2外購電力",IF(X78="預設",VLOOKUP(表一!$B$5,附表一!$G$186:$X$210,18,0),""),IF(X78="預設",VLOOKUP(H78&amp;I78&amp;W78&amp;E78,附表一!$F$5:$Y$175,20,0),""))</f>
        <v/>
      </c>
      <c r="AA78" s="334"/>
      <c r="AB78" s="239"/>
      <c r="AC78" s="331" t="str">
        <f>IF(Y78&amp;AA78&lt;&gt;"",IF(表四!$Q78&lt;&gt;"","公噸/"&amp;表四!$Q78,IF(表四!$P78&lt;&gt;"","公噸/"&amp;表四!$P78,"")),"")</f>
        <v/>
      </c>
      <c r="AD78" s="320"/>
      <c r="AE78" s="331" t="str">
        <f>IF(表四!O78="",IF($J78&lt;&gt;"",IF(AA78&lt;&gt;"",ROUND(ROUND(AA78,10)*ROUND($J78,4),4),IF(Y78&lt;&gt;"",ROUND(ROUND($J78,4)*ROUND(Y78,10),4),"")),""),IF($J78&lt;&gt;"",IF(AA78&lt;&gt;"",ROUND(ROUND(AA78,10)*ROUND($J78,4)*ROUND(表四!O78,6),4),IF(Y78&lt;&gt;"",ROUND(ROUND($J78,4)*ROUND(Y78,10)*ROUND(表四!O78,6),4),"")),""))</f>
        <v/>
      </c>
      <c r="AF78" s="316" t="str">
        <f t="shared" si="31"/>
        <v/>
      </c>
      <c r="AG78" s="333" t="str">
        <f t="shared" si="32"/>
        <v/>
      </c>
      <c r="AH78" s="207" t="str">
        <f>IF(表三!BL78&lt;&gt;"",IF(表三!BL78&lt;&gt;0,表三!BL78,""),"")</f>
        <v/>
      </c>
      <c r="AI78" s="320"/>
      <c r="AJ78" s="321" t="str">
        <f>IF(H78&amp;I78="範疇2外購電力",IF(AI78="預設",VLOOKUP(表一!$B$5,附表一!$G$186:$T$210,14,0),""),IF(AI78="預設",VLOOKUP(H78&amp;I78&amp;AH78&amp;E78,附表一!$F$5:$U$175,16,0),""))</f>
        <v/>
      </c>
      <c r="AK78" s="337" t="str">
        <f>IF(H78&amp;I78="範疇2外購電力",IF(AI78="預設",VLOOKUP(表一!$B$5,附表一!$G$186:$X$210,18,0),""),IF(AI78="預設",VLOOKUP(H78&amp;I78&amp;AH78&amp;E78,附表一!$F$5:$Y$175,20,0),""))</f>
        <v/>
      </c>
      <c r="AL78" s="334"/>
      <c r="AM78" s="335"/>
      <c r="AN78" s="315" t="str">
        <f>IF(AJ78&amp;AL78&lt;&gt;"",IF(表四!$Q78&lt;&gt;"","公噸/"&amp;表四!$Q78,IF(表四!$P78&lt;&gt;"","公噸/"&amp;表四!$P78,"")),"")</f>
        <v/>
      </c>
      <c r="AO78" s="320"/>
      <c r="AP78" s="331" t="str">
        <f>IF(表四!O78="",IF($J78&lt;&gt;"",IF(AL78&lt;&gt;"",ROUND(ROUND(AL78,10)*ROUND($J78,4),4),IF(AJ78&lt;&gt;"",ROUND(ROUND($J78,4)*ROUND(AJ78,10),4),"")),""),IF($J78&lt;&gt;"",IF(AL78&lt;&gt;"",ROUND(ROUND(AL78,10)*ROUND($J78,4)*ROUND(表四!O78,6),4),IF(AJ78&lt;&gt;"",ROUND(ROUND($J78,4)*ROUND(AJ78,10)*ROUND(表四!O78,6),4),"")),""))</f>
        <v/>
      </c>
      <c r="AQ78" s="316" t="str">
        <f t="shared" si="33"/>
        <v/>
      </c>
      <c r="AR78" s="333" t="str">
        <f t="shared" si="34"/>
        <v/>
      </c>
      <c r="AS78" s="336" t="str">
        <f>IF(表三!J78="是",IF(L78="CO2",SUM(AG78,AR78),SUM(V78,AG78,AR78)),IF(SUM(V78,AG78,AR78)&lt;&gt;0,SUM(V78,AG78,AR78),""))</f>
        <v/>
      </c>
      <c r="AT78" s="337" t="str">
        <f>IF(表三!J78="是",IF(L78="CO2",V78,""),"")</f>
        <v/>
      </c>
      <c r="AU78" s="333" t="str">
        <f>IF(AS78&lt;&gt;"",AS78/表八!$J$8,"")</f>
        <v/>
      </c>
      <c r="AV78" s="325" t="e">
        <f>VLOOKUP(E78,附表二!$A:$G,3,FALSE)</f>
        <v>#N/A</v>
      </c>
      <c r="AW78" s="338" t="str">
        <f t="shared" si="35"/>
        <v/>
      </c>
      <c r="AX78" s="338" t="str">
        <f t="shared" si="36"/>
        <v/>
      </c>
      <c r="AY78" s="338" t="str">
        <f t="shared" si="37"/>
        <v/>
      </c>
      <c r="AZ78" s="338" t="str">
        <f t="shared" si="38"/>
        <v/>
      </c>
      <c r="BA78" s="338" t="str">
        <f t="shared" si="39"/>
        <v/>
      </c>
      <c r="BB78" s="338" t="str">
        <f t="shared" si="40"/>
        <v/>
      </c>
      <c r="BC78" s="338" t="str">
        <f t="shared" si="41"/>
        <v/>
      </c>
      <c r="BD78" s="338" t="str">
        <f t="shared" si="42"/>
        <v/>
      </c>
      <c r="BE78" s="327" t="str">
        <f t="shared" si="43"/>
        <v/>
      </c>
    </row>
    <row r="79" spans="1:57" s="5" customFormat="1" ht="17.25" thickTop="1" thickBot="1">
      <c r="A79" s="223" t="str">
        <f>IF(表三!A79&lt;&gt;"",表三!A79,"")</f>
        <v/>
      </c>
      <c r="B79" s="224" t="str">
        <f>IF(表三!C79&lt;&gt;"",表三!C79,"")</f>
        <v/>
      </c>
      <c r="C79" s="225" t="str">
        <f>IF(表三!D79&lt;&gt;"",表三!D79,"")</f>
        <v/>
      </c>
      <c r="D79" s="328" t="str">
        <f>IF(表三!F79&lt;&gt;"",表三!F79,"")</f>
        <v/>
      </c>
      <c r="E79" s="223" t="str">
        <f>IF(表三!H79&lt;&gt;"",表三!H79,"")</f>
        <v/>
      </c>
      <c r="F79" s="211" t="str">
        <f>IF(表三!I79&lt;&gt;"",表三!I79,"")</f>
        <v/>
      </c>
      <c r="G79" s="224" t="str">
        <f>IF(表三!J79&lt;&gt;"",表三!J79,"")</f>
        <v/>
      </c>
      <c r="H79" s="225" t="str">
        <f>IF(表三!K79&lt;&gt;"",表三!K79,"")</f>
        <v/>
      </c>
      <c r="I79" s="328" t="str">
        <f>IF(表三!P79&lt;&gt;"",表三!P79,"")</f>
        <v/>
      </c>
      <c r="J79" s="329" t="str">
        <f>IF(表四!N79&lt;&gt;"",ROUND(表四!N79,4),"")</f>
        <v/>
      </c>
      <c r="K79" s="224" t="str">
        <f>IF(表四!Q79&lt;&gt;"",表四!Q79,IF(表四!P79&lt;&gt;"",表四!P79,""))</f>
        <v/>
      </c>
      <c r="L79" s="207" t="str">
        <f>IF(表三!BJ79&lt;&gt;"",IF(表三!BJ79&lt;&gt;0,表三!BJ79,""),"")</f>
        <v/>
      </c>
      <c r="M79" s="320"/>
      <c r="N79" s="331" t="str">
        <f>IF(H79&amp;I79&amp;E79="範疇2外購電力350099",IF(M79="預設",VLOOKUP(表一!$B$5,附表一!$G$186:$T$211,14,0),""),IF(M79="預設",VLOOKUP(H79&amp;I79&amp;L79&amp;E79,附表一!$F$5:$U$178,16,0),""))</f>
        <v/>
      </c>
      <c r="O79" s="331" t="str">
        <f>IF(H79&amp;I79="範疇2外購電力",IF(M79="預設",VLOOKUP(表一!$B$5,附表一!$G$186:$X$210,18,0),""),IF(M79="預設",VLOOKUP(H79&amp;I79&amp;L79&amp;E79,附表一!$F$5:$Y$175,20,0),""))</f>
        <v/>
      </c>
      <c r="P79" s="332"/>
      <c r="Q79" s="239"/>
      <c r="R79" s="331" t="str">
        <f>IF(N79&amp;P79&lt;&gt;"",IF(表四!$Q79&lt;&gt;"","公噸/"&amp;表四!$Q79,IF(表四!$P79&lt;&gt;"","公噸/"&amp;表四!$P79,"")),"")</f>
        <v/>
      </c>
      <c r="S79" s="320"/>
      <c r="T79" s="331" t="str">
        <f>IF(表四!O80="",IF($J79&lt;&gt;"",IF(P79&lt;&gt;"",ROUND(ROUND(P79,10)*ROUND($J79,4),4),IF(N79&lt;&gt;"",ROUND(ROUND($J79,4)*ROUND(N79,10),4),"")),""),IF($J79&lt;&gt;"",IF(P79&lt;&gt;"",ROUND(ROUND(P79,10)*ROUND($J79,4)*ROUND(表四!O80,6),4),IF(N79&lt;&gt;"",ROUND(ROUND($J79,4)*ROUND(N79,10)*ROUND(表四!O80,6),4),"")),""))</f>
        <v/>
      </c>
      <c r="U79" s="316" t="str">
        <f t="shared" si="29"/>
        <v/>
      </c>
      <c r="V79" s="333" t="str">
        <f t="shared" si="30"/>
        <v/>
      </c>
      <c r="W79" s="223" t="str">
        <f>IF(表三!BK79&lt;&gt;"",IF(表三!BK79&lt;&gt;0,表三!BK79,""),"")</f>
        <v/>
      </c>
      <c r="X79" s="320"/>
      <c r="Y79" s="318" t="str">
        <f>IF(H79&amp;I79="範疇2外購電力",IF(X79="預設",VLOOKUP(表一!$B$5,附表一!$G$186:$T$210,14,0),""),IF(X79="預設",VLOOKUP(H79&amp;I79&amp;W79&amp;E79,附表一!$F$5:$U$175,16,0),""))</f>
        <v/>
      </c>
      <c r="Z79" s="337" t="str">
        <f>IF(H79&amp;I79="範疇2外購電力",IF(X79="預設",VLOOKUP(表一!$B$5,附表一!$G$186:$X$210,18,0),""),IF(X79="預設",VLOOKUP(H79&amp;I79&amp;W79&amp;E79,附表一!$F$5:$Y$175,20,0),""))</f>
        <v/>
      </c>
      <c r="AA79" s="334"/>
      <c r="AB79" s="239"/>
      <c r="AC79" s="331" t="str">
        <f>IF(Y79&amp;AA79&lt;&gt;"",IF(表四!$Q79&lt;&gt;"","公噸/"&amp;表四!$Q79,IF(表四!$P79&lt;&gt;"","公噸/"&amp;表四!$P79,"")),"")</f>
        <v/>
      </c>
      <c r="AD79" s="320"/>
      <c r="AE79" s="331" t="str">
        <f>IF(表四!O79="",IF($J79&lt;&gt;"",IF(AA79&lt;&gt;"",ROUND(ROUND(AA79,10)*ROUND($J79,4),4),IF(Y79&lt;&gt;"",ROUND(ROUND($J79,4)*ROUND(Y79,10),4),"")),""),IF($J79&lt;&gt;"",IF(AA79&lt;&gt;"",ROUND(ROUND(AA79,10)*ROUND($J79,4)*ROUND(表四!O79,6),4),IF(Y79&lt;&gt;"",ROUND(ROUND($J79,4)*ROUND(Y79,10)*ROUND(表四!O79,6),4),"")),""))</f>
        <v/>
      </c>
      <c r="AF79" s="316" t="str">
        <f t="shared" si="31"/>
        <v/>
      </c>
      <c r="AG79" s="333" t="str">
        <f t="shared" si="32"/>
        <v/>
      </c>
      <c r="AH79" s="207" t="str">
        <f>IF(表三!BL79&lt;&gt;"",IF(表三!BL79&lt;&gt;0,表三!BL79,""),"")</f>
        <v/>
      </c>
      <c r="AI79" s="320"/>
      <c r="AJ79" s="321" t="str">
        <f>IF(H79&amp;I79="範疇2外購電力",IF(AI79="預設",VLOOKUP(表一!$B$5,附表一!$G$186:$T$210,14,0),""),IF(AI79="預設",VLOOKUP(H79&amp;I79&amp;AH79&amp;E79,附表一!$F$5:$U$175,16,0),""))</f>
        <v/>
      </c>
      <c r="AK79" s="337" t="str">
        <f>IF(H79&amp;I79="範疇2外購電力",IF(AI79="預設",VLOOKUP(表一!$B$5,附表一!$G$186:$X$210,18,0),""),IF(AI79="預設",VLOOKUP(H79&amp;I79&amp;AH79&amp;E79,附表一!$F$5:$Y$175,20,0),""))</f>
        <v/>
      </c>
      <c r="AL79" s="334"/>
      <c r="AM79" s="335"/>
      <c r="AN79" s="315" t="str">
        <f>IF(AJ79&amp;AL79&lt;&gt;"",IF(表四!$Q79&lt;&gt;"","公噸/"&amp;表四!$Q79,IF(表四!$P79&lt;&gt;"","公噸/"&amp;表四!$P79,"")),"")</f>
        <v/>
      </c>
      <c r="AO79" s="320"/>
      <c r="AP79" s="331" t="str">
        <f>IF(表四!O79="",IF($J79&lt;&gt;"",IF(AL79&lt;&gt;"",ROUND(ROUND(AL79,10)*ROUND($J79,4),4),IF(AJ79&lt;&gt;"",ROUND(ROUND($J79,4)*ROUND(AJ79,10),4),"")),""),IF($J79&lt;&gt;"",IF(AL79&lt;&gt;"",ROUND(ROUND(AL79,10)*ROUND($J79,4)*ROUND(表四!O79,6),4),IF(AJ79&lt;&gt;"",ROUND(ROUND($J79,4)*ROUND(AJ79,10)*ROUND(表四!O79,6),4),"")),""))</f>
        <v/>
      </c>
      <c r="AQ79" s="316" t="str">
        <f t="shared" si="33"/>
        <v/>
      </c>
      <c r="AR79" s="333" t="str">
        <f t="shared" si="34"/>
        <v/>
      </c>
      <c r="AS79" s="336" t="str">
        <f>IF(表三!J79="是",IF(L79="CO2",SUM(AG79,AR79),SUM(V79,AG79,AR79)),IF(SUM(V79,AG79,AR79)&lt;&gt;0,SUM(V79,AG79,AR79),""))</f>
        <v/>
      </c>
      <c r="AT79" s="337" t="str">
        <f>IF(表三!J79="是",IF(L79="CO2",V79,""),"")</f>
        <v/>
      </c>
      <c r="AU79" s="333" t="str">
        <f>IF(AS79&lt;&gt;"",AS79/表八!$J$8,"")</f>
        <v/>
      </c>
      <c r="AV79" s="325" t="e">
        <f>VLOOKUP(E79,附表二!$A:$G,3,FALSE)</f>
        <v>#N/A</v>
      </c>
      <c r="AW79" s="338" t="str">
        <f t="shared" si="35"/>
        <v/>
      </c>
      <c r="AX79" s="338" t="str">
        <f t="shared" si="36"/>
        <v/>
      </c>
      <c r="AY79" s="338" t="str">
        <f t="shared" si="37"/>
        <v/>
      </c>
      <c r="AZ79" s="338" t="str">
        <f t="shared" si="38"/>
        <v/>
      </c>
      <c r="BA79" s="338" t="str">
        <f t="shared" si="39"/>
        <v/>
      </c>
      <c r="BB79" s="338" t="str">
        <f t="shared" si="40"/>
        <v/>
      </c>
      <c r="BC79" s="338" t="str">
        <f t="shared" si="41"/>
        <v/>
      </c>
      <c r="BD79" s="338" t="str">
        <f t="shared" si="42"/>
        <v/>
      </c>
      <c r="BE79" s="327" t="str">
        <f t="shared" si="43"/>
        <v/>
      </c>
    </row>
    <row r="80" spans="1:57" s="5" customFormat="1" ht="17.25" thickTop="1" thickBot="1">
      <c r="A80" s="223" t="str">
        <f>IF(表三!A80&lt;&gt;"",表三!A80,"")</f>
        <v/>
      </c>
      <c r="B80" s="224" t="str">
        <f>IF(表三!C80&lt;&gt;"",表三!C80,"")</f>
        <v/>
      </c>
      <c r="C80" s="225" t="str">
        <f>IF(表三!D80&lt;&gt;"",表三!D80,"")</f>
        <v/>
      </c>
      <c r="D80" s="328" t="str">
        <f>IF(表三!F80&lt;&gt;"",表三!F80,"")</f>
        <v/>
      </c>
      <c r="E80" s="223" t="str">
        <f>IF(表三!H80&lt;&gt;"",表三!H80,"")</f>
        <v/>
      </c>
      <c r="F80" s="211" t="str">
        <f>IF(表三!I80&lt;&gt;"",表三!I80,"")</f>
        <v/>
      </c>
      <c r="G80" s="224" t="str">
        <f>IF(表三!J80&lt;&gt;"",表三!J80,"")</f>
        <v/>
      </c>
      <c r="H80" s="225" t="str">
        <f>IF(表三!K80&lt;&gt;"",表三!K80,"")</f>
        <v/>
      </c>
      <c r="I80" s="328" t="str">
        <f>IF(表三!P80&lt;&gt;"",表三!P80,"")</f>
        <v/>
      </c>
      <c r="J80" s="329" t="str">
        <f>IF(表四!N80&lt;&gt;"",ROUND(表四!N80,4),"")</f>
        <v/>
      </c>
      <c r="K80" s="224" t="str">
        <f>IF(表四!Q80&lt;&gt;"",表四!Q80,IF(表四!P80&lt;&gt;"",表四!P80,""))</f>
        <v/>
      </c>
      <c r="L80" s="207" t="str">
        <f>IF(表三!BJ80&lt;&gt;"",IF(表三!BJ80&lt;&gt;0,表三!BJ80,""),"")</f>
        <v/>
      </c>
      <c r="M80" s="320"/>
      <c r="N80" s="331" t="str">
        <f>IF(H80&amp;I80&amp;E80="範疇2外購電力350099",IF(M80="預設",VLOOKUP(表一!$B$5,附表一!$G$186:$T$211,14,0),""),IF(M80="預設",VLOOKUP(H80&amp;I80&amp;L80&amp;E80,附表一!$F$5:$U$178,16,0),""))</f>
        <v/>
      </c>
      <c r="O80" s="331" t="str">
        <f>IF(H80&amp;I80="範疇2外購電力",IF(M80="預設",VLOOKUP(表一!$B$5,附表一!$G$186:$X$210,18,0),""),IF(M80="預設",VLOOKUP(H80&amp;I80&amp;L80&amp;E80,附表一!$F$5:$Y$175,20,0),""))</f>
        <v/>
      </c>
      <c r="P80" s="332"/>
      <c r="Q80" s="239"/>
      <c r="R80" s="331" t="str">
        <f>IF(N80&amp;P80&lt;&gt;"",IF(表四!$Q80&lt;&gt;"","公噸/"&amp;表四!$Q80,IF(表四!$P80&lt;&gt;"","公噸/"&amp;表四!$P80,"")),"")</f>
        <v/>
      </c>
      <c r="S80" s="320"/>
      <c r="T80" s="331" t="str">
        <f>IF(表四!O81="",IF($J80&lt;&gt;"",IF(P80&lt;&gt;"",ROUND(ROUND(P80,10)*ROUND($J80,4),4),IF(N80&lt;&gt;"",ROUND(ROUND($J80,4)*ROUND(N80,10),4),"")),""),IF($J80&lt;&gt;"",IF(P80&lt;&gt;"",ROUND(ROUND(P80,10)*ROUND($J80,4)*ROUND(表四!O81,6),4),IF(N80&lt;&gt;"",ROUND(ROUND($J80,4)*ROUND(N80,10)*ROUND(表四!O81,6),4),"")),""))</f>
        <v/>
      </c>
      <c r="U80" s="316" t="str">
        <f t="shared" si="29"/>
        <v/>
      </c>
      <c r="V80" s="333" t="str">
        <f t="shared" si="30"/>
        <v/>
      </c>
      <c r="W80" s="223" t="str">
        <f>IF(表三!BK80&lt;&gt;"",IF(表三!BK80&lt;&gt;0,表三!BK80,""),"")</f>
        <v/>
      </c>
      <c r="X80" s="320"/>
      <c r="Y80" s="318" t="str">
        <f>IF(H80&amp;I80="範疇2外購電力",IF(X80="預設",VLOOKUP(表一!$B$5,附表一!$G$186:$T$210,14,0),""),IF(X80="預設",VLOOKUP(H80&amp;I80&amp;W80&amp;E80,附表一!$F$5:$U$175,16,0),""))</f>
        <v/>
      </c>
      <c r="Z80" s="337" t="str">
        <f>IF(H80&amp;I80="範疇2外購電力",IF(X80="預設",VLOOKUP(表一!$B$5,附表一!$G$186:$X$210,18,0),""),IF(X80="預設",VLOOKUP(H80&amp;I80&amp;W80&amp;E80,附表一!$F$5:$Y$175,20,0),""))</f>
        <v/>
      </c>
      <c r="AA80" s="334"/>
      <c r="AB80" s="239"/>
      <c r="AC80" s="331" t="str">
        <f>IF(Y80&amp;AA80&lt;&gt;"",IF(表四!$Q80&lt;&gt;"","公噸/"&amp;表四!$Q80,IF(表四!$P80&lt;&gt;"","公噸/"&amp;表四!$P80,"")),"")</f>
        <v/>
      </c>
      <c r="AD80" s="320"/>
      <c r="AE80" s="331" t="str">
        <f>IF(表四!O80="",IF($J80&lt;&gt;"",IF(AA80&lt;&gt;"",ROUND(ROUND(AA80,10)*ROUND($J80,4),4),IF(Y80&lt;&gt;"",ROUND(ROUND($J80,4)*ROUND(Y80,10),4),"")),""),IF($J80&lt;&gt;"",IF(AA80&lt;&gt;"",ROUND(ROUND(AA80,10)*ROUND($J80,4)*ROUND(表四!O80,6),4),IF(Y80&lt;&gt;"",ROUND(ROUND($J80,4)*ROUND(Y80,10)*ROUND(表四!O80,6),4),"")),""))</f>
        <v/>
      </c>
      <c r="AF80" s="316" t="str">
        <f t="shared" si="31"/>
        <v/>
      </c>
      <c r="AG80" s="333" t="str">
        <f t="shared" si="32"/>
        <v/>
      </c>
      <c r="AH80" s="207" t="str">
        <f>IF(表三!BL80&lt;&gt;"",IF(表三!BL80&lt;&gt;0,表三!BL80,""),"")</f>
        <v/>
      </c>
      <c r="AI80" s="320"/>
      <c r="AJ80" s="321" t="str">
        <f>IF(H80&amp;I80="範疇2外購電力",IF(AI80="預設",VLOOKUP(表一!$B$5,附表一!$G$186:$T$210,14,0),""),IF(AI80="預設",VLOOKUP(H80&amp;I80&amp;AH80&amp;E80,附表一!$F$5:$U$175,16,0),""))</f>
        <v/>
      </c>
      <c r="AK80" s="337" t="str">
        <f>IF(H80&amp;I80="範疇2外購電力",IF(AI80="預設",VLOOKUP(表一!$B$5,附表一!$G$186:$X$210,18,0),""),IF(AI80="預設",VLOOKUP(H80&amp;I80&amp;AH80&amp;E80,附表一!$F$5:$Y$175,20,0),""))</f>
        <v/>
      </c>
      <c r="AL80" s="334"/>
      <c r="AM80" s="335"/>
      <c r="AN80" s="315" t="str">
        <f>IF(AJ80&amp;AL80&lt;&gt;"",IF(表四!$Q80&lt;&gt;"","公噸/"&amp;表四!$Q80,IF(表四!$P80&lt;&gt;"","公噸/"&amp;表四!$P80,"")),"")</f>
        <v/>
      </c>
      <c r="AO80" s="320"/>
      <c r="AP80" s="331" t="str">
        <f>IF(表四!O80="",IF($J80&lt;&gt;"",IF(AL80&lt;&gt;"",ROUND(ROUND(AL80,10)*ROUND($J80,4),4),IF(AJ80&lt;&gt;"",ROUND(ROUND($J80,4)*ROUND(AJ80,10),4),"")),""),IF($J80&lt;&gt;"",IF(AL80&lt;&gt;"",ROUND(ROUND(AL80,10)*ROUND($J80,4)*ROUND(表四!O80,6),4),IF(AJ80&lt;&gt;"",ROUND(ROUND($J80,4)*ROUND(AJ80,10)*ROUND(表四!O80,6),4),"")),""))</f>
        <v/>
      </c>
      <c r="AQ80" s="316" t="str">
        <f t="shared" si="33"/>
        <v/>
      </c>
      <c r="AR80" s="333" t="str">
        <f t="shared" si="34"/>
        <v/>
      </c>
      <c r="AS80" s="336" t="str">
        <f>IF(表三!J80="是",IF(L80="CO2",SUM(AG80,AR80),SUM(V80,AG80,AR80)),IF(SUM(V80,AG80,AR80)&lt;&gt;0,SUM(V80,AG80,AR80),""))</f>
        <v/>
      </c>
      <c r="AT80" s="337" t="str">
        <f>IF(表三!J80="是",IF(L80="CO2",V80,""),"")</f>
        <v/>
      </c>
      <c r="AU80" s="333" t="str">
        <f>IF(AS80&lt;&gt;"",AS80/表八!$J$8,"")</f>
        <v/>
      </c>
      <c r="AV80" s="325" t="e">
        <f>VLOOKUP(E80,附表二!$A:$G,3,FALSE)</f>
        <v>#N/A</v>
      </c>
      <c r="AW80" s="338" t="str">
        <f t="shared" si="35"/>
        <v/>
      </c>
      <c r="AX80" s="338" t="str">
        <f t="shared" si="36"/>
        <v/>
      </c>
      <c r="AY80" s="338" t="str">
        <f t="shared" si="37"/>
        <v/>
      </c>
      <c r="AZ80" s="338" t="str">
        <f t="shared" si="38"/>
        <v/>
      </c>
      <c r="BA80" s="338" t="str">
        <f t="shared" si="39"/>
        <v/>
      </c>
      <c r="BB80" s="338" t="str">
        <f t="shared" si="40"/>
        <v/>
      </c>
      <c r="BC80" s="338" t="str">
        <f t="shared" si="41"/>
        <v/>
      </c>
      <c r="BD80" s="338" t="str">
        <f t="shared" si="42"/>
        <v/>
      </c>
      <c r="BE80" s="327" t="str">
        <f t="shared" si="43"/>
        <v/>
      </c>
    </row>
    <row r="81" spans="1:57" s="5" customFormat="1" ht="17.25" thickTop="1" thickBot="1">
      <c r="A81" s="223" t="str">
        <f>IF(表三!A81&lt;&gt;"",表三!A81,"")</f>
        <v/>
      </c>
      <c r="B81" s="224" t="str">
        <f>IF(表三!C81&lt;&gt;"",表三!C81,"")</f>
        <v/>
      </c>
      <c r="C81" s="225" t="str">
        <f>IF(表三!D81&lt;&gt;"",表三!D81,"")</f>
        <v/>
      </c>
      <c r="D81" s="328" t="str">
        <f>IF(表三!F81&lt;&gt;"",表三!F81,"")</f>
        <v/>
      </c>
      <c r="E81" s="223" t="str">
        <f>IF(表三!H81&lt;&gt;"",表三!H81,"")</f>
        <v/>
      </c>
      <c r="F81" s="211" t="str">
        <f>IF(表三!I81&lt;&gt;"",表三!I81,"")</f>
        <v/>
      </c>
      <c r="G81" s="224" t="str">
        <f>IF(表三!J81&lt;&gt;"",表三!J81,"")</f>
        <v/>
      </c>
      <c r="H81" s="225" t="str">
        <f>IF(表三!K81&lt;&gt;"",表三!K81,"")</f>
        <v/>
      </c>
      <c r="I81" s="328" t="str">
        <f>IF(表三!P81&lt;&gt;"",表三!P81,"")</f>
        <v/>
      </c>
      <c r="J81" s="329" t="str">
        <f>IF(表四!N81&lt;&gt;"",ROUND(表四!N81,4),"")</f>
        <v/>
      </c>
      <c r="K81" s="224" t="str">
        <f>IF(表四!Q81&lt;&gt;"",表四!Q81,IF(表四!P81&lt;&gt;"",表四!P81,""))</f>
        <v/>
      </c>
      <c r="L81" s="207" t="str">
        <f>IF(表三!BJ81&lt;&gt;"",IF(表三!BJ81&lt;&gt;0,表三!BJ81,""),"")</f>
        <v/>
      </c>
      <c r="M81" s="320"/>
      <c r="N81" s="331" t="str">
        <f>IF(H81&amp;I81&amp;E81="範疇2外購電力350099",IF(M81="預設",VLOOKUP(表一!$B$5,附表一!$G$186:$T$211,14,0),""),IF(M81="預設",VLOOKUP(H81&amp;I81&amp;L81&amp;E81,附表一!$F$5:$U$178,16,0),""))</f>
        <v/>
      </c>
      <c r="O81" s="331" t="str">
        <f>IF(H81&amp;I81="範疇2外購電力",IF(M81="預設",VLOOKUP(表一!$B$5,附表一!$G$186:$X$210,18,0),""),IF(M81="預設",VLOOKUP(H81&amp;I81&amp;L81&amp;E81,附表一!$F$5:$Y$175,20,0),""))</f>
        <v/>
      </c>
      <c r="P81" s="332"/>
      <c r="Q81" s="239"/>
      <c r="R81" s="331" t="str">
        <f>IF(N81&amp;P81&lt;&gt;"",IF(表四!$Q81&lt;&gt;"","公噸/"&amp;表四!$Q81,IF(表四!$P81&lt;&gt;"","公噸/"&amp;表四!$P81,"")),"")</f>
        <v/>
      </c>
      <c r="S81" s="320"/>
      <c r="T81" s="331" t="str">
        <f>IF(表四!O82="",IF($J81&lt;&gt;"",IF(P81&lt;&gt;"",ROUND(ROUND(P81,10)*ROUND($J81,4),4),IF(N81&lt;&gt;"",ROUND(ROUND($J81,4)*ROUND(N81,10),4),"")),""),IF($J81&lt;&gt;"",IF(P81&lt;&gt;"",ROUND(ROUND(P81,10)*ROUND($J81,4)*ROUND(表四!O82,6),4),IF(N81&lt;&gt;"",ROUND(ROUND($J81,4)*ROUND(N81,10)*ROUND(表四!O82,6),4),"")),""))</f>
        <v/>
      </c>
      <c r="U81" s="316" t="str">
        <f t="shared" si="29"/>
        <v/>
      </c>
      <c r="V81" s="333" t="str">
        <f t="shared" si="30"/>
        <v/>
      </c>
      <c r="W81" s="223" t="str">
        <f>IF(表三!BK81&lt;&gt;"",IF(表三!BK81&lt;&gt;0,表三!BK81,""),"")</f>
        <v/>
      </c>
      <c r="X81" s="320"/>
      <c r="Y81" s="318" t="str">
        <f>IF(H81&amp;I81="範疇2外購電力",IF(X81="預設",VLOOKUP(表一!$B$5,附表一!$G$186:$T$210,14,0),""),IF(X81="預設",VLOOKUP(H81&amp;I81&amp;W81&amp;E81,附表一!$F$5:$U$175,16,0),""))</f>
        <v/>
      </c>
      <c r="Z81" s="337" t="str">
        <f>IF(H81&amp;I81="範疇2外購電力",IF(X81="預設",VLOOKUP(表一!$B$5,附表一!$G$186:$X$210,18,0),""),IF(X81="預設",VLOOKUP(H81&amp;I81&amp;W81&amp;E81,附表一!$F$5:$Y$175,20,0),""))</f>
        <v/>
      </c>
      <c r="AA81" s="334"/>
      <c r="AB81" s="239"/>
      <c r="AC81" s="331" t="str">
        <f>IF(Y81&amp;AA81&lt;&gt;"",IF(表四!$Q81&lt;&gt;"","公噸/"&amp;表四!$Q81,IF(表四!$P81&lt;&gt;"","公噸/"&amp;表四!$P81,"")),"")</f>
        <v/>
      </c>
      <c r="AD81" s="320"/>
      <c r="AE81" s="331" t="str">
        <f>IF(表四!O81="",IF($J81&lt;&gt;"",IF(AA81&lt;&gt;"",ROUND(ROUND(AA81,10)*ROUND($J81,4),4),IF(Y81&lt;&gt;"",ROUND(ROUND($J81,4)*ROUND(Y81,10),4),"")),""),IF($J81&lt;&gt;"",IF(AA81&lt;&gt;"",ROUND(ROUND(AA81,10)*ROUND($J81,4)*ROUND(表四!O81,6),4),IF(Y81&lt;&gt;"",ROUND(ROUND($J81,4)*ROUND(Y81,10)*ROUND(表四!O81,6),4),"")),""))</f>
        <v/>
      </c>
      <c r="AF81" s="316" t="str">
        <f t="shared" si="31"/>
        <v/>
      </c>
      <c r="AG81" s="333" t="str">
        <f t="shared" si="32"/>
        <v/>
      </c>
      <c r="AH81" s="207" t="str">
        <f>IF(表三!BL81&lt;&gt;"",IF(表三!BL81&lt;&gt;0,表三!BL81,""),"")</f>
        <v/>
      </c>
      <c r="AI81" s="320"/>
      <c r="AJ81" s="321" t="str">
        <f>IF(H81&amp;I81="範疇2外購電力",IF(AI81="預設",VLOOKUP(表一!$B$5,附表一!$G$186:$T$210,14,0),""),IF(AI81="預設",VLOOKUP(H81&amp;I81&amp;AH81&amp;E81,附表一!$F$5:$U$175,16,0),""))</f>
        <v/>
      </c>
      <c r="AK81" s="337" t="str">
        <f>IF(H81&amp;I81="範疇2外購電力",IF(AI81="預設",VLOOKUP(表一!$B$5,附表一!$G$186:$X$210,18,0),""),IF(AI81="預設",VLOOKUP(H81&amp;I81&amp;AH81&amp;E81,附表一!$F$5:$Y$175,20,0),""))</f>
        <v/>
      </c>
      <c r="AL81" s="334"/>
      <c r="AM81" s="335"/>
      <c r="AN81" s="315" t="str">
        <f>IF(AJ81&amp;AL81&lt;&gt;"",IF(表四!$Q81&lt;&gt;"","公噸/"&amp;表四!$Q81,IF(表四!$P81&lt;&gt;"","公噸/"&amp;表四!$P81,"")),"")</f>
        <v/>
      </c>
      <c r="AO81" s="320"/>
      <c r="AP81" s="331" t="str">
        <f>IF(表四!O81="",IF($J81&lt;&gt;"",IF(AL81&lt;&gt;"",ROUND(ROUND(AL81,10)*ROUND($J81,4),4),IF(AJ81&lt;&gt;"",ROUND(ROUND($J81,4)*ROUND(AJ81,10),4),"")),""),IF($J81&lt;&gt;"",IF(AL81&lt;&gt;"",ROUND(ROUND(AL81,10)*ROUND($J81,4)*ROUND(表四!O81,6),4),IF(AJ81&lt;&gt;"",ROUND(ROUND($J81,4)*ROUND(AJ81,10)*ROUND(表四!O81,6),4),"")),""))</f>
        <v/>
      </c>
      <c r="AQ81" s="316" t="str">
        <f t="shared" si="33"/>
        <v/>
      </c>
      <c r="AR81" s="333" t="str">
        <f t="shared" si="34"/>
        <v/>
      </c>
      <c r="AS81" s="336" t="str">
        <f>IF(表三!J81="是",IF(L81="CO2",SUM(AG81,AR81),SUM(V81,AG81,AR81)),IF(SUM(V81,AG81,AR81)&lt;&gt;0,SUM(V81,AG81,AR81),""))</f>
        <v/>
      </c>
      <c r="AT81" s="337" t="str">
        <f>IF(表三!J81="是",IF(L81="CO2",V81,""),"")</f>
        <v/>
      </c>
      <c r="AU81" s="333" t="str">
        <f>IF(AS81&lt;&gt;"",AS81/表八!$J$8,"")</f>
        <v/>
      </c>
      <c r="AV81" s="325" t="e">
        <f>VLOOKUP(E81,附表二!$A:$G,3,FALSE)</f>
        <v>#N/A</v>
      </c>
      <c r="AW81" s="338" t="str">
        <f t="shared" si="35"/>
        <v/>
      </c>
      <c r="AX81" s="338" t="str">
        <f t="shared" si="36"/>
        <v/>
      </c>
      <c r="AY81" s="338" t="str">
        <f t="shared" si="37"/>
        <v/>
      </c>
      <c r="AZ81" s="338" t="str">
        <f t="shared" si="38"/>
        <v/>
      </c>
      <c r="BA81" s="338" t="str">
        <f t="shared" si="39"/>
        <v/>
      </c>
      <c r="BB81" s="338" t="str">
        <f t="shared" si="40"/>
        <v/>
      </c>
      <c r="BC81" s="338" t="str">
        <f t="shared" si="41"/>
        <v/>
      </c>
      <c r="BD81" s="338" t="str">
        <f t="shared" si="42"/>
        <v/>
      </c>
      <c r="BE81" s="327" t="str">
        <f t="shared" si="43"/>
        <v/>
      </c>
    </row>
    <row r="82" spans="1:57" s="5" customFormat="1" ht="17.25" thickTop="1" thickBot="1">
      <c r="A82" s="223" t="str">
        <f>IF(表三!A82&lt;&gt;"",表三!A82,"")</f>
        <v/>
      </c>
      <c r="B82" s="224" t="str">
        <f>IF(表三!C82&lt;&gt;"",表三!C82,"")</f>
        <v/>
      </c>
      <c r="C82" s="225" t="str">
        <f>IF(表三!D82&lt;&gt;"",表三!D82,"")</f>
        <v/>
      </c>
      <c r="D82" s="328" t="str">
        <f>IF(表三!F82&lt;&gt;"",表三!F82,"")</f>
        <v/>
      </c>
      <c r="E82" s="223" t="str">
        <f>IF(表三!H82&lt;&gt;"",表三!H82,"")</f>
        <v/>
      </c>
      <c r="F82" s="211" t="str">
        <f>IF(表三!I82&lt;&gt;"",表三!I82,"")</f>
        <v/>
      </c>
      <c r="G82" s="224" t="str">
        <f>IF(表三!J82&lt;&gt;"",表三!J82,"")</f>
        <v/>
      </c>
      <c r="H82" s="225" t="str">
        <f>IF(表三!K82&lt;&gt;"",表三!K82,"")</f>
        <v/>
      </c>
      <c r="I82" s="328" t="str">
        <f>IF(表三!P82&lt;&gt;"",表三!P82,"")</f>
        <v/>
      </c>
      <c r="J82" s="329" t="str">
        <f>IF(表四!N82&lt;&gt;"",ROUND(表四!N82,4),"")</f>
        <v/>
      </c>
      <c r="K82" s="224" t="str">
        <f>IF(表四!Q82&lt;&gt;"",表四!Q82,IF(表四!P82&lt;&gt;"",表四!P82,""))</f>
        <v/>
      </c>
      <c r="L82" s="207" t="str">
        <f>IF(表三!BJ82&lt;&gt;"",IF(表三!BJ82&lt;&gt;0,表三!BJ82,""),"")</f>
        <v/>
      </c>
      <c r="M82" s="320"/>
      <c r="N82" s="331" t="str">
        <f>IF(H82&amp;I82&amp;E82="範疇2外購電力350099",IF(M82="預設",VLOOKUP(表一!$B$5,附表一!$G$186:$T$211,14,0),""),IF(M82="預設",VLOOKUP(H82&amp;I82&amp;L82&amp;E82,附表一!$F$5:$U$178,16,0),""))</f>
        <v/>
      </c>
      <c r="O82" s="331" t="str">
        <f>IF(H82&amp;I82="範疇2外購電力",IF(M82="預設",VLOOKUP(表一!$B$5,附表一!$G$186:$X$210,18,0),""),IF(M82="預設",VLOOKUP(H82&amp;I82&amp;L82&amp;E82,附表一!$F$5:$Y$175,20,0),""))</f>
        <v/>
      </c>
      <c r="P82" s="332"/>
      <c r="Q82" s="239"/>
      <c r="R82" s="331" t="str">
        <f>IF(N82&amp;P82&lt;&gt;"",IF(表四!$Q82&lt;&gt;"","公噸/"&amp;表四!$Q82,IF(表四!$P82&lt;&gt;"","公噸/"&amp;表四!$P82,"")),"")</f>
        <v/>
      </c>
      <c r="S82" s="320"/>
      <c r="T82" s="331" t="str">
        <f>IF(表四!O83="",IF($J82&lt;&gt;"",IF(P82&lt;&gt;"",ROUND(ROUND(P82,10)*ROUND($J82,4),4),IF(N82&lt;&gt;"",ROUND(ROUND($J82,4)*ROUND(N82,10),4),"")),""),IF($J82&lt;&gt;"",IF(P82&lt;&gt;"",ROUND(ROUND(P82,10)*ROUND($J82,4)*ROUND(表四!O83,6),4),IF(N82&lt;&gt;"",ROUND(ROUND($J82,4)*ROUND(N82,10)*ROUND(表四!O83,6),4),"")),""))</f>
        <v/>
      </c>
      <c r="U82" s="316" t="str">
        <f t="shared" si="29"/>
        <v/>
      </c>
      <c r="V82" s="333" t="str">
        <f t="shared" si="30"/>
        <v/>
      </c>
      <c r="W82" s="223" t="str">
        <f>IF(表三!BK82&lt;&gt;"",IF(表三!BK82&lt;&gt;0,表三!BK82,""),"")</f>
        <v/>
      </c>
      <c r="X82" s="320"/>
      <c r="Y82" s="318" t="str">
        <f>IF(H82&amp;I82="範疇2外購電力",IF(X82="預設",VLOOKUP(表一!$B$5,附表一!$G$186:$T$210,14,0),""),IF(X82="預設",VLOOKUP(H82&amp;I82&amp;W82&amp;E82,附表一!$F$5:$U$175,16,0),""))</f>
        <v/>
      </c>
      <c r="Z82" s="337" t="str">
        <f>IF(H82&amp;I82="範疇2外購電力",IF(X82="預設",VLOOKUP(表一!$B$5,附表一!$G$186:$X$210,18,0),""),IF(X82="預設",VLOOKUP(H82&amp;I82&amp;W82&amp;E82,附表一!$F$5:$Y$175,20,0),""))</f>
        <v/>
      </c>
      <c r="AA82" s="334"/>
      <c r="AB82" s="239"/>
      <c r="AC82" s="331" t="str">
        <f>IF(Y82&amp;AA82&lt;&gt;"",IF(表四!$Q82&lt;&gt;"","公噸/"&amp;表四!$Q82,IF(表四!$P82&lt;&gt;"","公噸/"&amp;表四!$P82,"")),"")</f>
        <v/>
      </c>
      <c r="AD82" s="320"/>
      <c r="AE82" s="331" t="str">
        <f>IF(表四!O82="",IF($J82&lt;&gt;"",IF(AA82&lt;&gt;"",ROUND(ROUND(AA82,10)*ROUND($J82,4),4),IF(Y82&lt;&gt;"",ROUND(ROUND($J82,4)*ROUND(Y82,10),4),"")),""),IF($J82&lt;&gt;"",IF(AA82&lt;&gt;"",ROUND(ROUND(AA82,10)*ROUND($J82,4)*ROUND(表四!O82,6),4),IF(Y82&lt;&gt;"",ROUND(ROUND($J82,4)*ROUND(Y82,10)*ROUND(表四!O82,6),4),"")),""))</f>
        <v/>
      </c>
      <c r="AF82" s="316" t="str">
        <f t="shared" si="31"/>
        <v/>
      </c>
      <c r="AG82" s="333" t="str">
        <f t="shared" si="32"/>
        <v/>
      </c>
      <c r="AH82" s="207" t="str">
        <f>IF(表三!BL82&lt;&gt;"",IF(表三!BL82&lt;&gt;0,表三!BL82,""),"")</f>
        <v/>
      </c>
      <c r="AI82" s="320"/>
      <c r="AJ82" s="321" t="str">
        <f>IF(H82&amp;I82="範疇2外購電力",IF(AI82="預設",VLOOKUP(表一!$B$5,附表一!$G$186:$T$210,14,0),""),IF(AI82="預設",VLOOKUP(H82&amp;I82&amp;AH82&amp;E82,附表一!$F$5:$U$175,16,0),""))</f>
        <v/>
      </c>
      <c r="AK82" s="337" t="str">
        <f>IF(H82&amp;I82="範疇2外購電力",IF(AI82="預設",VLOOKUP(表一!$B$5,附表一!$G$186:$X$210,18,0),""),IF(AI82="預設",VLOOKUP(H82&amp;I82&amp;AH82&amp;E82,附表一!$F$5:$Y$175,20,0),""))</f>
        <v/>
      </c>
      <c r="AL82" s="334"/>
      <c r="AM82" s="335"/>
      <c r="AN82" s="315" t="str">
        <f>IF(AJ82&amp;AL82&lt;&gt;"",IF(表四!$Q82&lt;&gt;"","公噸/"&amp;表四!$Q82,IF(表四!$P82&lt;&gt;"","公噸/"&amp;表四!$P82,"")),"")</f>
        <v/>
      </c>
      <c r="AO82" s="320"/>
      <c r="AP82" s="331" t="str">
        <f>IF(表四!O82="",IF($J82&lt;&gt;"",IF(AL82&lt;&gt;"",ROUND(ROUND(AL82,10)*ROUND($J82,4),4),IF(AJ82&lt;&gt;"",ROUND(ROUND($J82,4)*ROUND(AJ82,10),4),"")),""),IF($J82&lt;&gt;"",IF(AL82&lt;&gt;"",ROUND(ROUND(AL82,10)*ROUND($J82,4)*ROUND(表四!O82,6),4),IF(AJ82&lt;&gt;"",ROUND(ROUND($J82,4)*ROUND(AJ82,10)*ROUND(表四!O82,6),4),"")),""))</f>
        <v/>
      </c>
      <c r="AQ82" s="316" t="str">
        <f t="shared" si="33"/>
        <v/>
      </c>
      <c r="AR82" s="333" t="str">
        <f t="shared" si="34"/>
        <v/>
      </c>
      <c r="AS82" s="336" t="str">
        <f>IF(表三!J82="是",IF(L82="CO2",SUM(AG82,AR82),SUM(V82,AG82,AR82)),IF(SUM(V82,AG82,AR82)&lt;&gt;0,SUM(V82,AG82,AR82),""))</f>
        <v/>
      </c>
      <c r="AT82" s="337" t="str">
        <f>IF(表三!J82="是",IF(L82="CO2",V82,""),"")</f>
        <v/>
      </c>
      <c r="AU82" s="333" t="str">
        <f>IF(AS82&lt;&gt;"",AS82/表八!$J$8,"")</f>
        <v/>
      </c>
      <c r="AV82" s="325" t="e">
        <f>VLOOKUP(E82,附表二!$A:$G,3,FALSE)</f>
        <v>#N/A</v>
      </c>
      <c r="AW82" s="338" t="str">
        <f t="shared" si="35"/>
        <v/>
      </c>
      <c r="AX82" s="338" t="str">
        <f t="shared" si="36"/>
        <v/>
      </c>
      <c r="AY82" s="338" t="str">
        <f t="shared" si="37"/>
        <v/>
      </c>
      <c r="AZ82" s="338" t="str">
        <f t="shared" si="38"/>
        <v/>
      </c>
      <c r="BA82" s="338" t="str">
        <f t="shared" si="39"/>
        <v/>
      </c>
      <c r="BB82" s="338" t="str">
        <f t="shared" si="40"/>
        <v/>
      </c>
      <c r="BC82" s="338" t="str">
        <f t="shared" si="41"/>
        <v/>
      </c>
      <c r="BD82" s="338" t="str">
        <f t="shared" si="42"/>
        <v/>
      </c>
      <c r="BE82" s="327" t="str">
        <f t="shared" si="43"/>
        <v/>
      </c>
    </row>
    <row r="83" spans="1:57" s="5" customFormat="1" ht="17.25" thickTop="1" thickBot="1">
      <c r="A83" s="223" t="str">
        <f>IF(表三!A83&lt;&gt;"",表三!A83,"")</f>
        <v/>
      </c>
      <c r="B83" s="224" t="str">
        <f>IF(表三!C83&lt;&gt;"",表三!C83,"")</f>
        <v/>
      </c>
      <c r="C83" s="225" t="str">
        <f>IF(表三!D83&lt;&gt;"",表三!D83,"")</f>
        <v/>
      </c>
      <c r="D83" s="328" t="str">
        <f>IF(表三!F83&lt;&gt;"",表三!F83,"")</f>
        <v/>
      </c>
      <c r="E83" s="223" t="str">
        <f>IF(表三!H83&lt;&gt;"",表三!H83,"")</f>
        <v/>
      </c>
      <c r="F83" s="211" t="str">
        <f>IF(表三!I83&lt;&gt;"",表三!I83,"")</f>
        <v/>
      </c>
      <c r="G83" s="224" t="str">
        <f>IF(表三!J83&lt;&gt;"",表三!J83,"")</f>
        <v/>
      </c>
      <c r="H83" s="225" t="str">
        <f>IF(表三!K83&lt;&gt;"",表三!K83,"")</f>
        <v/>
      </c>
      <c r="I83" s="328" t="str">
        <f>IF(表三!P83&lt;&gt;"",表三!P83,"")</f>
        <v/>
      </c>
      <c r="J83" s="329" t="str">
        <f>IF(表四!N83&lt;&gt;"",ROUND(表四!N83,4),"")</f>
        <v/>
      </c>
      <c r="K83" s="224" t="str">
        <f>IF(表四!Q83&lt;&gt;"",表四!Q83,IF(表四!P83&lt;&gt;"",表四!P83,""))</f>
        <v/>
      </c>
      <c r="L83" s="207" t="str">
        <f>IF(表三!BJ83&lt;&gt;"",IF(表三!BJ83&lt;&gt;0,表三!BJ83,""),"")</f>
        <v/>
      </c>
      <c r="M83" s="320"/>
      <c r="N83" s="331" t="str">
        <f>IF(H83&amp;I83&amp;E83="範疇2外購電力350099",IF(M83="預設",VLOOKUP(表一!$B$5,附表一!$G$186:$T$211,14,0),""),IF(M83="預設",VLOOKUP(H83&amp;I83&amp;L83&amp;E83,附表一!$F$5:$U$178,16,0),""))</f>
        <v/>
      </c>
      <c r="O83" s="331" t="str">
        <f>IF(H83&amp;I83="範疇2外購電力",IF(M83="預設",VLOOKUP(表一!$B$5,附表一!$G$186:$X$210,18,0),""),IF(M83="預設",VLOOKUP(H83&amp;I83&amp;L83&amp;E83,附表一!$F$5:$Y$175,20,0),""))</f>
        <v/>
      </c>
      <c r="P83" s="332"/>
      <c r="Q83" s="239"/>
      <c r="R83" s="331" t="str">
        <f>IF(N83&amp;P83&lt;&gt;"",IF(表四!$Q83&lt;&gt;"","公噸/"&amp;表四!$Q83,IF(表四!$P83&lt;&gt;"","公噸/"&amp;表四!$P83,"")),"")</f>
        <v/>
      </c>
      <c r="S83" s="320"/>
      <c r="T83" s="331" t="str">
        <f>IF(表四!O84="",IF($J83&lt;&gt;"",IF(P83&lt;&gt;"",ROUND(ROUND(P83,10)*ROUND($J83,4),4),IF(N83&lt;&gt;"",ROUND(ROUND($J83,4)*ROUND(N83,10),4),"")),""),IF($J83&lt;&gt;"",IF(P83&lt;&gt;"",ROUND(ROUND(P83,10)*ROUND($J83,4)*ROUND(表四!O84,6),4),IF(N83&lt;&gt;"",ROUND(ROUND($J83,4)*ROUND(N83,10)*ROUND(表四!O84,6),4),"")),""))</f>
        <v/>
      </c>
      <c r="U83" s="316" t="str">
        <f t="shared" si="29"/>
        <v/>
      </c>
      <c r="V83" s="333" t="str">
        <f t="shared" si="30"/>
        <v/>
      </c>
      <c r="W83" s="223" t="str">
        <f>IF(表三!BK83&lt;&gt;"",IF(表三!BK83&lt;&gt;0,表三!BK83,""),"")</f>
        <v/>
      </c>
      <c r="X83" s="320"/>
      <c r="Y83" s="318" t="str">
        <f>IF(H83&amp;I83="範疇2外購電力",IF(X83="預設",VLOOKUP(表一!$B$5,附表一!$G$186:$T$210,14,0),""),IF(X83="預設",VLOOKUP(H83&amp;I83&amp;W83&amp;E83,附表一!$F$5:$U$175,16,0),""))</f>
        <v/>
      </c>
      <c r="Z83" s="337" t="str">
        <f>IF(H83&amp;I83="範疇2外購電力",IF(X83="預設",VLOOKUP(表一!$B$5,附表一!$G$186:$X$210,18,0),""),IF(X83="預設",VLOOKUP(H83&amp;I83&amp;W83&amp;E83,附表一!$F$5:$Y$175,20,0),""))</f>
        <v/>
      </c>
      <c r="AA83" s="334"/>
      <c r="AB83" s="239"/>
      <c r="AC83" s="331" t="str">
        <f>IF(Y83&amp;AA83&lt;&gt;"",IF(表四!$Q83&lt;&gt;"","公噸/"&amp;表四!$Q83,IF(表四!$P83&lt;&gt;"","公噸/"&amp;表四!$P83,"")),"")</f>
        <v/>
      </c>
      <c r="AD83" s="320"/>
      <c r="AE83" s="331" t="str">
        <f>IF(表四!O83="",IF($J83&lt;&gt;"",IF(AA83&lt;&gt;"",ROUND(ROUND(AA83,10)*ROUND($J83,4),4),IF(Y83&lt;&gt;"",ROUND(ROUND($J83,4)*ROUND(Y83,10),4),"")),""),IF($J83&lt;&gt;"",IF(AA83&lt;&gt;"",ROUND(ROUND(AA83,10)*ROUND($J83,4)*ROUND(表四!O83,6),4),IF(Y83&lt;&gt;"",ROUND(ROUND($J83,4)*ROUND(Y83,10)*ROUND(表四!O83,6),4),"")),""))</f>
        <v/>
      </c>
      <c r="AF83" s="316" t="str">
        <f t="shared" si="31"/>
        <v/>
      </c>
      <c r="AG83" s="333" t="str">
        <f t="shared" si="32"/>
        <v/>
      </c>
      <c r="AH83" s="207" t="str">
        <f>IF(表三!BL83&lt;&gt;"",IF(表三!BL83&lt;&gt;0,表三!BL83,""),"")</f>
        <v/>
      </c>
      <c r="AI83" s="320"/>
      <c r="AJ83" s="321" t="str">
        <f>IF(H83&amp;I83="範疇2外購電力",IF(AI83="預設",VLOOKUP(表一!$B$5,附表一!$G$186:$T$210,14,0),""),IF(AI83="預設",VLOOKUP(H83&amp;I83&amp;AH83&amp;E83,附表一!$F$5:$U$175,16,0),""))</f>
        <v/>
      </c>
      <c r="AK83" s="337" t="str">
        <f>IF(H83&amp;I83="範疇2外購電力",IF(AI83="預設",VLOOKUP(表一!$B$5,附表一!$G$186:$X$210,18,0),""),IF(AI83="預設",VLOOKUP(H83&amp;I83&amp;AH83&amp;E83,附表一!$F$5:$Y$175,20,0),""))</f>
        <v/>
      </c>
      <c r="AL83" s="334"/>
      <c r="AM83" s="335"/>
      <c r="AN83" s="315" t="str">
        <f>IF(AJ83&amp;AL83&lt;&gt;"",IF(表四!$Q83&lt;&gt;"","公噸/"&amp;表四!$Q83,IF(表四!$P83&lt;&gt;"","公噸/"&amp;表四!$P83,"")),"")</f>
        <v/>
      </c>
      <c r="AO83" s="320"/>
      <c r="AP83" s="331" t="str">
        <f>IF(表四!O83="",IF($J83&lt;&gt;"",IF(AL83&lt;&gt;"",ROUND(ROUND(AL83,10)*ROUND($J83,4),4),IF(AJ83&lt;&gt;"",ROUND(ROUND($J83,4)*ROUND(AJ83,10),4),"")),""),IF($J83&lt;&gt;"",IF(AL83&lt;&gt;"",ROUND(ROUND(AL83,10)*ROUND($J83,4)*ROUND(表四!O83,6),4),IF(AJ83&lt;&gt;"",ROUND(ROUND($J83,4)*ROUND(AJ83,10)*ROUND(表四!O83,6),4),"")),""))</f>
        <v/>
      </c>
      <c r="AQ83" s="316" t="str">
        <f t="shared" si="33"/>
        <v/>
      </c>
      <c r="AR83" s="333" t="str">
        <f t="shared" si="34"/>
        <v/>
      </c>
      <c r="AS83" s="336" t="str">
        <f>IF(表三!J83="是",IF(L83="CO2",SUM(AG83,AR83),SUM(V83,AG83,AR83)),IF(SUM(V83,AG83,AR83)&lt;&gt;0,SUM(V83,AG83,AR83),""))</f>
        <v/>
      </c>
      <c r="AT83" s="337" t="str">
        <f>IF(表三!J83="是",IF(L83="CO2",V83,""),"")</f>
        <v/>
      </c>
      <c r="AU83" s="333" t="str">
        <f>IF(AS83&lt;&gt;"",AS83/表八!$J$8,"")</f>
        <v/>
      </c>
      <c r="AV83" s="325" t="e">
        <f>VLOOKUP(E83,附表二!$A:$G,3,FALSE)</f>
        <v>#N/A</v>
      </c>
      <c r="AW83" s="338" t="str">
        <f t="shared" si="35"/>
        <v/>
      </c>
      <c r="AX83" s="338" t="str">
        <f t="shared" si="36"/>
        <v/>
      </c>
      <c r="AY83" s="338" t="str">
        <f t="shared" si="37"/>
        <v/>
      </c>
      <c r="AZ83" s="338" t="str">
        <f t="shared" si="38"/>
        <v/>
      </c>
      <c r="BA83" s="338" t="str">
        <f t="shared" si="39"/>
        <v/>
      </c>
      <c r="BB83" s="338" t="str">
        <f t="shared" si="40"/>
        <v/>
      </c>
      <c r="BC83" s="338" t="str">
        <f t="shared" si="41"/>
        <v/>
      </c>
      <c r="BD83" s="338" t="str">
        <f t="shared" si="42"/>
        <v/>
      </c>
      <c r="BE83" s="327" t="str">
        <f t="shared" si="43"/>
        <v/>
      </c>
    </row>
    <row r="84" spans="1:57" s="5" customFormat="1" ht="17.25" thickTop="1" thickBot="1">
      <c r="A84" s="223" t="str">
        <f>IF(表三!A84&lt;&gt;"",表三!A84,"")</f>
        <v/>
      </c>
      <c r="B84" s="224" t="str">
        <f>IF(表三!C84&lt;&gt;"",表三!C84,"")</f>
        <v/>
      </c>
      <c r="C84" s="225" t="str">
        <f>IF(表三!D84&lt;&gt;"",表三!D84,"")</f>
        <v/>
      </c>
      <c r="D84" s="328" t="str">
        <f>IF(表三!F84&lt;&gt;"",表三!F84,"")</f>
        <v/>
      </c>
      <c r="E84" s="223" t="str">
        <f>IF(表三!H84&lt;&gt;"",表三!H84,"")</f>
        <v/>
      </c>
      <c r="F84" s="211" t="str">
        <f>IF(表三!I84&lt;&gt;"",表三!I84,"")</f>
        <v/>
      </c>
      <c r="G84" s="224" t="str">
        <f>IF(表三!J84&lt;&gt;"",表三!J84,"")</f>
        <v/>
      </c>
      <c r="H84" s="225" t="str">
        <f>IF(表三!K84&lt;&gt;"",表三!K84,"")</f>
        <v/>
      </c>
      <c r="I84" s="328" t="str">
        <f>IF(表三!P84&lt;&gt;"",表三!P84,"")</f>
        <v/>
      </c>
      <c r="J84" s="329" t="str">
        <f>IF(表四!N84&lt;&gt;"",ROUND(表四!N84,4),"")</f>
        <v/>
      </c>
      <c r="K84" s="224" t="str">
        <f>IF(表四!Q84&lt;&gt;"",表四!Q84,IF(表四!P84&lt;&gt;"",表四!P84,""))</f>
        <v/>
      </c>
      <c r="L84" s="207" t="str">
        <f>IF(表三!BJ84&lt;&gt;"",IF(表三!BJ84&lt;&gt;0,表三!BJ84,""),"")</f>
        <v/>
      </c>
      <c r="M84" s="320"/>
      <c r="N84" s="331" t="str">
        <f>IF(H84&amp;I84&amp;E84="範疇2外購電力350099",IF(M84="預設",VLOOKUP(表一!$B$5,附表一!$G$186:$T$211,14,0),""),IF(M84="預設",VLOOKUP(H84&amp;I84&amp;L84&amp;E84,附表一!$F$5:$U$178,16,0),""))</f>
        <v/>
      </c>
      <c r="O84" s="331" t="str">
        <f>IF(H84&amp;I84="範疇2外購電力",IF(M84="預設",VLOOKUP(表一!$B$5,附表一!$G$186:$X$210,18,0),""),IF(M84="預設",VLOOKUP(H84&amp;I84&amp;L84&amp;E84,附表一!$F$5:$Y$175,20,0),""))</f>
        <v/>
      </c>
      <c r="P84" s="332"/>
      <c r="Q84" s="239"/>
      <c r="R84" s="331" t="str">
        <f>IF(N84&amp;P84&lt;&gt;"",IF(表四!$Q84&lt;&gt;"","公噸/"&amp;表四!$Q84,IF(表四!$P84&lt;&gt;"","公噸/"&amp;表四!$P84,"")),"")</f>
        <v/>
      </c>
      <c r="S84" s="320"/>
      <c r="T84" s="331" t="str">
        <f>IF(表四!O85="",IF($J84&lt;&gt;"",IF(P84&lt;&gt;"",ROUND(ROUND(P84,10)*ROUND($J84,4),4),IF(N84&lt;&gt;"",ROUND(ROUND($J84,4)*ROUND(N84,10),4),"")),""),IF($J84&lt;&gt;"",IF(P84&lt;&gt;"",ROUND(ROUND(P84,10)*ROUND($J84,4)*ROUND(表四!O85,6),4),IF(N84&lt;&gt;"",ROUND(ROUND($J84,4)*ROUND(N84,10)*ROUND(表四!O85,6),4),"")),""))</f>
        <v/>
      </c>
      <c r="U84" s="316" t="str">
        <f t="shared" si="29"/>
        <v/>
      </c>
      <c r="V84" s="333" t="str">
        <f t="shared" si="30"/>
        <v/>
      </c>
      <c r="W84" s="223" t="str">
        <f>IF(表三!BK84&lt;&gt;"",IF(表三!BK84&lt;&gt;0,表三!BK84,""),"")</f>
        <v/>
      </c>
      <c r="X84" s="320"/>
      <c r="Y84" s="318" t="str">
        <f>IF(H84&amp;I84="範疇2外購電力",IF(X84="預設",VLOOKUP(表一!$B$5,附表一!$G$186:$T$210,14,0),""),IF(X84="預設",VLOOKUP(H84&amp;I84&amp;W84&amp;E84,附表一!$F$5:$U$175,16,0),""))</f>
        <v/>
      </c>
      <c r="Z84" s="337" t="str">
        <f>IF(H84&amp;I84="範疇2外購電力",IF(X84="預設",VLOOKUP(表一!$B$5,附表一!$G$186:$X$210,18,0),""),IF(X84="預設",VLOOKUP(H84&amp;I84&amp;W84&amp;E84,附表一!$F$5:$Y$175,20,0),""))</f>
        <v/>
      </c>
      <c r="AA84" s="334"/>
      <c r="AB84" s="239"/>
      <c r="AC84" s="331" t="str">
        <f>IF(Y84&amp;AA84&lt;&gt;"",IF(表四!$Q84&lt;&gt;"","公噸/"&amp;表四!$Q84,IF(表四!$P84&lt;&gt;"","公噸/"&amp;表四!$P84,"")),"")</f>
        <v/>
      </c>
      <c r="AD84" s="320"/>
      <c r="AE84" s="331" t="str">
        <f>IF(表四!O84="",IF($J84&lt;&gt;"",IF(AA84&lt;&gt;"",ROUND(ROUND(AA84,10)*ROUND($J84,4),4),IF(Y84&lt;&gt;"",ROUND(ROUND($J84,4)*ROUND(Y84,10),4),"")),""),IF($J84&lt;&gt;"",IF(AA84&lt;&gt;"",ROUND(ROUND(AA84,10)*ROUND($J84,4)*ROUND(表四!O84,6),4),IF(Y84&lt;&gt;"",ROUND(ROUND($J84,4)*ROUND(Y84,10)*ROUND(表四!O84,6),4),"")),""))</f>
        <v/>
      </c>
      <c r="AF84" s="316" t="str">
        <f t="shared" si="31"/>
        <v/>
      </c>
      <c r="AG84" s="333" t="str">
        <f t="shared" si="32"/>
        <v/>
      </c>
      <c r="AH84" s="207" t="str">
        <f>IF(表三!BL84&lt;&gt;"",IF(表三!BL84&lt;&gt;0,表三!BL84,""),"")</f>
        <v/>
      </c>
      <c r="AI84" s="320"/>
      <c r="AJ84" s="321" t="str">
        <f>IF(H84&amp;I84="範疇2外購電力",IF(AI84="預設",VLOOKUP(表一!$B$5,附表一!$G$186:$T$210,14,0),""),IF(AI84="預設",VLOOKUP(H84&amp;I84&amp;AH84&amp;E84,附表一!$F$5:$U$175,16,0),""))</f>
        <v/>
      </c>
      <c r="AK84" s="337" t="str">
        <f>IF(H84&amp;I84="範疇2外購電力",IF(AI84="預設",VLOOKUP(表一!$B$5,附表一!$G$186:$X$210,18,0),""),IF(AI84="預設",VLOOKUP(H84&amp;I84&amp;AH84&amp;E84,附表一!$F$5:$Y$175,20,0),""))</f>
        <v/>
      </c>
      <c r="AL84" s="334"/>
      <c r="AM84" s="335"/>
      <c r="AN84" s="315" t="str">
        <f>IF(AJ84&amp;AL84&lt;&gt;"",IF(表四!$Q84&lt;&gt;"","公噸/"&amp;表四!$Q84,IF(表四!$P84&lt;&gt;"","公噸/"&amp;表四!$P84,"")),"")</f>
        <v/>
      </c>
      <c r="AO84" s="320"/>
      <c r="AP84" s="331" t="str">
        <f>IF(表四!O84="",IF($J84&lt;&gt;"",IF(AL84&lt;&gt;"",ROUND(ROUND(AL84,10)*ROUND($J84,4),4),IF(AJ84&lt;&gt;"",ROUND(ROUND($J84,4)*ROUND(AJ84,10),4),"")),""),IF($J84&lt;&gt;"",IF(AL84&lt;&gt;"",ROUND(ROUND(AL84,10)*ROUND($J84,4)*ROUND(表四!O84,6),4),IF(AJ84&lt;&gt;"",ROUND(ROUND($J84,4)*ROUND(AJ84,10)*ROUND(表四!O84,6),4),"")),""))</f>
        <v/>
      </c>
      <c r="AQ84" s="316" t="str">
        <f t="shared" si="33"/>
        <v/>
      </c>
      <c r="AR84" s="333" t="str">
        <f t="shared" si="34"/>
        <v/>
      </c>
      <c r="AS84" s="336" t="str">
        <f>IF(表三!J84="是",IF(L84="CO2",SUM(AG84,AR84),SUM(V84,AG84,AR84)),IF(SUM(V84,AG84,AR84)&lt;&gt;0,SUM(V84,AG84,AR84),""))</f>
        <v/>
      </c>
      <c r="AT84" s="337" t="str">
        <f>IF(表三!J84="是",IF(L84="CO2",V84,""),"")</f>
        <v/>
      </c>
      <c r="AU84" s="333" t="str">
        <f>IF(AS84&lt;&gt;"",AS84/表八!$J$8,"")</f>
        <v/>
      </c>
      <c r="AV84" s="325" t="e">
        <f>VLOOKUP(E84,附表二!$A:$G,3,FALSE)</f>
        <v>#N/A</v>
      </c>
      <c r="AW84" s="338" t="str">
        <f t="shared" si="35"/>
        <v/>
      </c>
      <c r="AX84" s="338" t="str">
        <f t="shared" si="36"/>
        <v/>
      </c>
      <c r="AY84" s="338" t="str">
        <f t="shared" si="37"/>
        <v/>
      </c>
      <c r="AZ84" s="338" t="str">
        <f t="shared" si="38"/>
        <v/>
      </c>
      <c r="BA84" s="338" t="str">
        <f t="shared" si="39"/>
        <v/>
      </c>
      <c r="BB84" s="338" t="str">
        <f t="shared" si="40"/>
        <v/>
      </c>
      <c r="BC84" s="338" t="str">
        <f t="shared" si="41"/>
        <v/>
      </c>
      <c r="BD84" s="338" t="str">
        <f t="shared" si="42"/>
        <v/>
      </c>
      <c r="BE84" s="327" t="str">
        <f t="shared" si="43"/>
        <v/>
      </c>
    </row>
    <row r="85" spans="1:57" s="5" customFormat="1" ht="17.25" thickTop="1" thickBot="1">
      <c r="A85" s="223" t="str">
        <f>IF(表三!A85&lt;&gt;"",表三!A85,"")</f>
        <v/>
      </c>
      <c r="B85" s="224" t="str">
        <f>IF(表三!C85&lt;&gt;"",表三!C85,"")</f>
        <v/>
      </c>
      <c r="C85" s="225" t="str">
        <f>IF(表三!D85&lt;&gt;"",表三!D85,"")</f>
        <v/>
      </c>
      <c r="D85" s="328" t="str">
        <f>IF(表三!F85&lt;&gt;"",表三!F85,"")</f>
        <v/>
      </c>
      <c r="E85" s="223" t="str">
        <f>IF(表三!H85&lt;&gt;"",表三!H85,"")</f>
        <v/>
      </c>
      <c r="F85" s="211" t="str">
        <f>IF(表三!I85&lt;&gt;"",表三!I85,"")</f>
        <v/>
      </c>
      <c r="G85" s="224" t="str">
        <f>IF(表三!J85&lt;&gt;"",表三!J85,"")</f>
        <v/>
      </c>
      <c r="H85" s="225" t="str">
        <f>IF(表三!K85&lt;&gt;"",表三!K85,"")</f>
        <v/>
      </c>
      <c r="I85" s="328" t="str">
        <f>IF(表三!P85&lt;&gt;"",表三!P85,"")</f>
        <v/>
      </c>
      <c r="J85" s="329" t="str">
        <f>IF(表四!N85&lt;&gt;"",ROUND(表四!N85,4),"")</f>
        <v/>
      </c>
      <c r="K85" s="224" t="str">
        <f>IF(表四!Q85&lt;&gt;"",表四!Q85,IF(表四!P85&lt;&gt;"",表四!P85,""))</f>
        <v/>
      </c>
      <c r="L85" s="207" t="str">
        <f>IF(表三!BJ85&lt;&gt;"",IF(表三!BJ85&lt;&gt;0,表三!BJ85,""),"")</f>
        <v/>
      </c>
      <c r="M85" s="320"/>
      <c r="N85" s="331" t="str">
        <f>IF(H85&amp;I85&amp;E85="範疇2外購電力350099",IF(M85="預設",VLOOKUP(表一!$B$5,附表一!$G$186:$T$211,14,0),""),IF(M85="預設",VLOOKUP(H85&amp;I85&amp;L85&amp;E85,附表一!$F$5:$U$178,16,0),""))</f>
        <v/>
      </c>
      <c r="O85" s="331" t="str">
        <f>IF(H85&amp;I85="範疇2外購電力",IF(M85="預設",VLOOKUP(表一!$B$5,附表一!$G$186:$X$210,18,0),""),IF(M85="預設",VLOOKUP(H85&amp;I85&amp;L85&amp;E85,附表一!$F$5:$Y$175,20,0),""))</f>
        <v/>
      </c>
      <c r="P85" s="332"/>
      <c r="Q85" s="239"/>
      <c r="R85" s="331" t="str">
        <f>IF(N85&amp;P85&lt;&gt;"",IF(表四!$Q85&lt;&gt;"","公噸/"&amp;表四!$Q85,IF(表四!$P85&lt;&gt;"","公噸/"&amp;表四!$P85,"")),"")</f>
        <v/>
      </c>
      <c r="S85" s="320"/>
      <c r="T85" s="331" t="str">
        <f>IF(表四!O86="",IF($J85&lt;&gt;"",IF(P85&lt;&gt;"",ROUND(ROUND(P85,10)*ROUND($J85,4),4),IF(N85&lt;&gt;"",ROUND(ROUND($J85,4)*ROUND(N85,10),4),"")),""),IF($J85&lt;&gt;"",IF(P85&lt;&gt;"",ROUND(ROUND(P85,10)*ROUND($J85,4)*ROUND(表四!O86,6),4),IF(N85&lt;&gt;"",ROUND(ROUND($J85,4)*ROUND(N85,10)*ROUND(表四!O86,6),4),"")),""))</f>
        <v/>
      </c>
      <c r="U85" s="316" t="str">
        <f t="shared" si="29"/>
        <v/>
      </c>
      <c r="V85" s="333" t="str">
        <f t="shared" si="30"/>
        <v/>
      </c>
      <c r="W85" s="223" t="str">
        <f>IF(表三!BK85&lt;&gt;"",IF(表三!BK85&lt;&gt;0,表三!BK85,""),"")</f>
        <v/>
      </c>
      <c r="X85" s="320"/>
      <c r="Y85" s="318" t="str">
        <f>IF(H85&amp;I85="範疇2外購電力",IF(X85="預設",VLOOKUP(表一!$B$5,附表一!$G$186:$T$210,14,0),""),IF(X85="預設",VLOOKUP(H85&amp;I85&amp;W85&amp;E85,附表一!$F$5:$U$175,16,0),""))</f>
        <v/>
      </c>
      <c r="Z85" s="337" t="str">
        <f>IF(H85&amp;I85="範疇2外購電力",IF(X85="預設",VLOOKUP(表一!$B$5,附表一!$G$186:$X$210,18,0),""),IF(X85="預設",VLOOKUP(H85&amp;I85&amp;W85&amp;E85,附表一!$F$5:$Y$175,20,0),""))</f>
        <v/>
      </c>
      <c r="AA85" s="334"/>
      <c r="AB85" s="239"/>
      <c r="AC85" s="331" t="str">
        <f>IF(Y85&amp;AA85&lt;&gt;"",IF(表四!$Q85&lt;&gt;"","公噸/"&amp;表四!$Q85,IF(表四!$P85&lt;&gt;"","公噸/"&amp;表四!$P85,"")),"")</f>
        <v/>
      </c>
      <c r="AD85" s="320"/>
      <c r="AE85" s="331" t="str">
        <f>IF(表四!O85="",IF($J85&lt;&gt;"",IF(AA85&lt;&gt;"",ROUND(ROUND(AA85,10)*ROUND($J85,4),4),IF(Y85&lt;&gt;"",ROUND(ROUND($J85,4)*ROUND(Y85,10),4),"")),""),IF($J85&lt;&gt;"",IF(AA85&lt;&gt;"",ROUND(ROUND(AA85,10)*ROUND($J85,4)*ROUND(表四!O85,6),4),IF(Y85&lt;&gt;"",ROUND(ROUND($J85,4)*ROUND(Y85,10)*ROUND(表四!O85,6),4),"")),""))</f>
        <v/>
      </c>
      <c r="AF85" s="316" t="str">
        <f t="shared" si="31"/>
        <v/>
      </c>
      <c r="AG85" s="333" t="str">
        <f t="shared" si="32"/>
        <v/>
      </c>
      <c r="AH85" s="207" t="str">
        <f>IF(表三!BL85&lt;&gt;"",IF(表三!BL85&lt;&gt;0,表三!BL85,""),"")</f>
        <v/>
      </c>
      <c r="AI85" s="320"/>
      <c r="AJ85" s="321" t="str">
        <f>IF(H85&amp;I85="範疇2外購電力",IF(AI85="預設",VLOOKUP(表一!$B$5,附表一!$G$186:$T$210,14,0),""),IF(AI85="預設",VLOOKUP(H85&amp;I85&amp;AH85&amp;E85,附表一!$F$5:$U$175,16,0),""))</f>
        <v/>
      </c>
      <c r="AK85" s="337" t="str">
        <f>IF(H85&amp;I85="範疇2外購電力",IF(AI85="預設",VLOOKUP(表一!$B$5,附表一!$G$186:$X$210,18,0),""),IF(AI85="預設",VLOOKUP(H85&amp;I85&amp;AH85&amp;E85,附表一!$F$5:$Y$175,20,0),""))</f>
        <v/>
      </c>
      <c r="AL85" s="334"/>
      <c r="AM85" s="335"/>
      <c r="AN85" s="315" t="str">
        <f>IF(AJ85&amp;AL85&lt;&gt;"",IF(表四!$Q85&lt;&gt;"","公噸/"&amp;表四!$Q85,IF(表四!$P85&lt;&gt;"","公噸/"&amp;表四!$P85,"")),"")</f>
        <v/>
      </c>
      <c r="AO85" s="320"/>
      <c r="AP85" s="331" t="str">
        <f>IF(表四!O85="",IF($J85&lt;&gt;"",IF(AL85&lt;&gt;"",ROUND(ROUND(AL85,10)*ROUND($J85,4),4),IF(AJ85&lt;&gt;"",ROUND(ROUND($J85,4)*ROUND(AJ85,10),4),"")),""),IF($J85&lt;&gt;"",IF(AL85&lt;&gt;"",ROUND(ROUND(AL85,10)*ROUND($J85,4)*ROUND(表四!O85,6),4),IF(AJ85&lt;&gt;"",ROUND(ROUND($J85,4)*ROUND(AJ85,10)*ROUND(表四!O85,6),4),"")),""))</f>
        <v/>
      </c>
      <c r="AQ85" s="316" t="str">
        <f t="shared" si="33"/>
        <v/>
      </c>
      <c r="AR85" s="333" t="str">
        <f t="shared" si="34"/>
        <v/>
      </c>
      <c r="AS85" s="336" t="str">
        <f>IF(表三!J85="是",IF(L85="CO2",SUM(AG85,AR85),SUM(V85,AG85,AR85)),IF(SUM(V85,AG85,AR85)&lt;&gt;0,SUM(V85,AG85,AR85),""))</f>
        <v/>
      </c>
      <c r="AT85" s="337" t="str">
        <f>IF(表三!J85="是",IF(L85="CO2",V85,""),"")</f>
        <v/>
      </c>
      <c r="AU85" s="333" t="str">
        <f>IF(AS85&lt;&gt;"",AS85/表八!$J$8,"")</f>
        <v/>
      </c>
      <c r="AV85" s="325" t="e">
        <f>VLOOKUP(E85,附表二!$A:$G,3,FALSE)</f>
        <v>#N/A</v>
      </c>
      <c r="AW85" s="338" t="str">
        <f t="shared" si="35"/>
        <v/>
      </c>
      <c r="AX85" s="338" t="str">
        <f t="shared" si="36"/>
        <v/>
      </c>
      <c r="AY85" s="338" t="str">
        <f t="shared" si="37"/>
        <v/>
      </c>
      <c r="AZ85" s="338" t="str">
        <f t="shared" si="38"/>
        <v/>
      </c>
      <c r="BA85" s="338" t="str">
        <f t="shared" si="39"/>
        <v/>
      </c>
      <c r="BB85" s="338" t="str">
        <f t="shared" si="40"/>
        <v/>
      </c>
      <c r="BC85" s="338" t="str">
        <f t="shared" si="41"/>
        <v/>
      </c>
      <c r="BD85" s="338" t="str">
        <f t="shared" si="42"/>
        <v/>
      </c>
      <c r="BE85" s="327" t="str">
        <f t="shared" si="43"/>
        <v/>
      </c>
    </row>
    <row r="86" spans="1:57" s="5" customFormat="1" ht="17.25" thickTop="1" thickBot="1">
      <c r="A86" s="223" t="str">
        <f>IF(表三!A86&lt;&gt;"",表三!A86,"")</f>
        <v/>
      </c>
      <c r="B86" s="224" t="str">
        <f>IF(表三!C86&lt;&gt;"",表三!C86,"")</f>
        <v/>
      </c>
      <c r="C86" s="225" t="str">
        <f>IF(表三!D86&lt;&gt;"",表三!D86,"")</f>
        <v/>
      </c>
      <c r="D86" s="328" t="str">
        <f>IF(表三!F86&lt;&gt;"",表三!F86,"")</f>
        <v/>
      </c>
      <c r="E86" s="223" t="str">
        <f>IF(表三!H86&lt;&gt;"",表三!H86,"")</f>
        <v/>
      </c>
      <c r="F86" s="211" t="str">
        <f>IF(表三!I86&lt;&gt;"",表三!I86,"")</f>
        <v/>
      </c>
      <c r="G86" s="224" t="str">
        <f>IF(表三!J86&lt;&gt;"",表三!J86,"")</f>
        <v/>
      </c>
      <c r="H86" s="225" t="str">
        <f>IF(表三!K86&lt;&gt;"",表三!K86,"")</f>
        <v/>
      </c>
      <c r="I86" s="328" t="str">
        <f>IF(表三!P86&lt;&gt;"",表三!P86,"")</f>
        <v/>
      </c>
      <c r="J86" s="329" t="str">
        <f>IF(表四!N86&lt;&gt;"",ROUND(表四!N86,4),"")</f>
        <v/>
      </c>
      <c r="K86" s="224" t="str">
        <f>IF(表四!Q86&lt;&gt;"",表四!Q86,IF(表四!P86&lt;&gt;"",表四!P86,""))</f>
        <v/>
      </c>
      <c r="L86" s="207" t="str">
        <f>IF(表三!BJ86&lt;&gt;"",IF(表三!BJ86&lt;&gt;0,表三!BJ86,""),"")</f>
        <v/>
      </c>
      <c r="M86" s="320"/>
      <c r="N86" s="331" t="str">
        <f>IF(H86&amp;I86&amp;E86="範疇2外購電力350099",IF(M86="預設",VLOOKUP(表一!$B$5,附表一!$G$186:$T$211,14,0),""),IF(M86="預設",VLOOKUP(H86&amp;I86&amp;L86&amp;E86,附表一!$F$5:$U$178,16,0),""))</f>
        <v/>
      </c>
      <c r="O86" s="331" t="str">
        <f>IF(H86&amp;I86="範疇2外購電力",IF(M86="預設",VLOOKUP(表一!$B$5,附表一!$G$186:$X$210,18,0),""),IF(M86="預設",VLOOKUP(H86&amp;I86&amp;L86&amp;E86,附表一!$F$5:$Y$175,20,0),""))</f>
        <v/>
      </c>
      <c r="P86" s="332"/>
      <c r="Q86" s="239"/>
      <c r="R86" s="331" t="str">
        <f>IF(N86&amp;P86&lt;&gt;"",IF(表四!$Q86&lt;&gt;"","公噸/"&amp;表四!$Q86,IF(表四!$P86&lt;&gt;"","公噸/"&amp;表四!$P86,"")),"")</f>
        <v/>
      </c>
      <c r="S86" s="320"/>
      <c r="T86" s="331" t="str">
        <f>IF(表四!O87="",IF($J86&lt;&gt;"",IF(P86&lt;&gt;"",ROUND(ROUND(P86,10)*ROUND($J86,4),4),IF(N86&lt;&gt;"",ROUND(ROUND($J86,4)*ROUND(N86,10),4),"")),""),IF($J86&lt;&gt;"",IF(P86&lt;&gt;"",ROUND(ROUND(P86,10)*ROUND($J86,4)*ROUND(表四!O87,6),4),IF(N86&lt;&gt;"",ROUND(ROUND($J86,4)*ROUND(N86,10)*ROUND(表四!O87,6),4),"")),""))</f>
        <v/>
      </c>
      <c r="U86" s="316" t="str">
        <f t="shared" si="29"/>
        <v/>
      </c>
      <c r="V86" s="333" t="str">
        <f t="shared" si="30"/>
        <v/>
      </c>
      <c r="W86" s="223" t="str">
        <f>IF(表三!BK86&lt;&gt;"",IF(表三!BK86&lt;&gt;0,表三!BK86,""),"")</f>
        <v/>
      </c>
      <c r="X86" s="320"/>
      <c r="Y86" s="318" t="str">
        <f>IF(H86&amp;I86="範疇2外購電力",IF(X86="預設",VLOOKUP(表一!$B$5,附表一!$G$186:$T$210,14,0),""),IF(X86="預設",VLOOKUP(H86&amp;I86&amp;W86&amp;E86,附表一!$F$5:$U$175,16,0),""))</f>
        <v/>
      </c>
      <c r="Z86" s="337" t="str">
        <f>IF(H86&amp;I86="範疇2外購電力",IF(X86="預設",VLOOKUP(表一!$B$5,附表一!$G$186:$X$210,18,0),""),IF(X86="預設",VLOOKUP(H86&amp;I86&amp;W86&amp;E86,附表一!$F$5:$Y$175,20,0),""))</f>
        <v/>
      </c>
      <c r="AA86" s="334"/>
      <c r="AB86" s="239"/>
      <c r="AC86" s="331" t="str">
        <f>IF(Y86&amp;AA86&lt;&gt;"",IF(表四!$Q86&lt;&gt;"","公噸/"&amp;表四!$Q86,IF(表四!$P86&lt;&gt;"","公噸/"&amp;表四!$P86,"")),"")</f>
        <v/>
      </c>
      <c r="AD86" s="320"/>
      <c r="AE86" s="331" t="str">
        <f>IF(表四!O86="",IF($J86&lt;&gt;"",IF(AA86&lt;&gt;"",ROUND(ROUND(AA86,10)*ROUND($J86,4),4),IF(Y86&lt;&gt;"",ROUND(ROUND($J86,4)*ROUND(Y86,10),4),"")),""),IF($J86&lt;&gt;"",IF(AA86&lt;&gt;"",ROUND(ROUND(AA86,10)*ROUND($J86,4)*ROUND(表四!O86,6),4),IF(Y86&lt;&gt;"",ROUND(ROUND($J86,4)*ROUND(Y86,10)*ROUND(表四!O86,6),4),"")),""))</f>
        <v/>
      </c>
      <c r="AF86" s="316" t="str">
        <f t="shared" si="31"/>
        <v/>
      </c>
      <c r="AG86" s="333" t="str">
        <f t="shared" si="32"/>
        <v/>
      </c>
      <c r="AH86" s="207" t="str">
        <f>IF(表三!BL86&lt;&gt;"",IF(表三!BL86&lt;&gt;0,表三!BL86,""),"")</f>
        <v/>
      </c>
      <c r="AI86" s="320"/>
      <c r="AJ86" s="321" t="str">
        <f>IF(H86&amp;I86="範疇2外購電力",IF(AI86="預設",VLOOKUP(表一!$B$5,附表一!$G$186:$T$210,14,0),""),IF(AI86="預設",VLOOKUP(H86&amp;I86&amp;AH86&amp;E86,附表一!$F$5:$U$175,16,0),""))</f>
        <v/>
      </c>
      <c r="AK86" s="337" t="str">
        <f>IF(H86&amp;I86="範疇2外購電力",IF(AI86="預設",VLOOKUP(表一!$B$5,附表一!$G$186:$X$210,18,0),""),IF(AI86="預設",VLOOKUP(H86&amp;I86&amp;AH86&amp;E86,附表一!$F$5:$Y$175,20,0),""))</f>
        <v/>
      </c>
      <c r="AL86" s="334"/>
      <c r="AM86" s="335"/>
      <c r="AN86" s="315" t="str">
        <f>IF(AJ86&amp;AL86&lt;&gt;"",IF(表四!$Q86&lt;&gt;"","公噸/"&amp;表四!$Q86,IF(表四!$P86&lt;&gt;"","公噸/"&amp;表四!$P86,"")),"")</f>
        <v/>
      </c>
      <c r="AO86" s="320"/>
      <c r="AP86" s="331" t="str">
        <f>IF(表四!O86="",IF($J86&lt;&gt;"",IF(AL86&lt;&gt;"",ROUND(ROUND(AL86,10)*ROUND($J86,4),4),IF(AJ86&lt;&gt;"",ROUND(ROUND($J86,4)*ROUND(AJ86,10),4),"")),""),IF($J86&lt;&gt;"",IF(AL86&lt;&gt;"",ROUND(ROUND(AL86,10)*ROUND($J86,4)*ROUND(表四!O86,6),4),IF(AJ86&lt;&gt;"",ROUND(ROUND($J86,4)*ROUND(AJ86,10)*ROUND(表四!O86,6),4),"")),""))</f>
        <v/>
      </c>
      <c r="AQ86" s="316" t="str">
        <f t="shared" si="33"/>
        <v/>
      </c>
      <c r="AR86" s="333" t="str">
        <f t="shared" si="34"/>
        <v/>
      </c>
      <c r="AS86" s="336" t="str">
        <f>IF(表三!J86="是",IF(L86="CO2",SUM(AG86,AR86),SUM(V86,AG86,AR86)),IF(SUM(V86,AG86,AR86)&lt;&gt;0,SUM(V86,AG86,AR86),""))</f>
        <v/>
      </c>
      <c r="AT86" s="337" t="str">
        <f>IF(表三!J86="是",IF(L86="CO2",V86,""),"")</f>
        <v/>
      </c>
      <c r="AU86" s="333" t="str">
        <f>IF(AS86&lt;&gt;"",AS86/表八!$J$8,"")</f>
        <v/>
      </c>
      <c r="AV86" s="325" t="e">
        <f>VLOOKUP(E86,附表二!$A:$G,3,FALSE)</f>
        <v>#N/A</v>
      </c>
      <c r="AW86" s="338" t="str">
        <f t="shared" si="35"/>
        <v/>
      </c>
      <c r="AX86" s="338" t="str">
        <f t="shared" si="36"/>
        <v/>
      </c>
      <c r="AY86" s="338" t="str">
        <f t="shared" si="37"/>
        <v/>
      </c>
      <c r="AZ86" s="338" t="str">
        <f t="shared" si="38"/>
        <v/>
      </c>
      <c r="BA86" s="338" t="str">
        <f t="shared" si="39"/>
        <v/>
      </c>
      <c r="BB86" s="338" t="str">
        <f t="shared" si="40"/>
        <v/>
      </c>
      <c r="BC86" s="338" t="str">
        <f t="shared" si="41"/>
        <v/>
      </c>
      <c r="BD86" s="338" t="str">
        <f t="shared" si="42"/>
        <v/>
      </c>
      <c r="BE86" s="327" t="str">
        <f t="shared" si="43"/>
        <v/>
      </c>
    </row>
    <row r="87" spans="1:57" s="5" customFormat="1" ht="17.25" thickTop="1" thickBot="1">
      <c r="A87" s="223" t="str">
        <f>IF(表三!A87&lt;&gt;"",表三!A87,"")</f>
        <v/>
      </c>
      <c r="B87" s="224" t="str">
        <f>IF(表三!C87&lt;&gt;"",表三!C87,"")</f>
        <v/>
      </c>
      <c r="C87" s="225" t="str">
        <f>IF(表三!D87&lt;&gt;"",表三!D87,"")</f>
        <v/>
      </c>
      <c r="D87" s="328" t="str">
        <f>IF(表三!F87&lt;&gt;"",表三!F87,"")</f>
        <v/>
      </c>
      <c r="E87" s="223" t="str">
        <f>IF(表三!H87&lt;&gt;"",表三!H87,"")</f>
        <v/>
      </c>
      <c r="F87" s="211" t="str">
        <f>IF(表三!I87&lt;&gt;"",表三!I87,"")</f>
        <v/>
      </c>
      <c r="G87" s="224" t="str">
        <f>IF(表三!J87&lt;&gt;"",表三!J87,"")</f>
        <v/>
      </c>
      <c r="H87" s="225" t="str">
        <f>IF(表三!K87&lt;&gt;"",表三!K87,"")</f>
        <v/>
      </c>
      <c r="I87" s="328" t="str">
        <f>IF(表三!P87&lt;&gt;"",表三!P87,"")</f>
        <v/>
      </c>
      <c r="J87" s="329" t="str">
        <f>IF(表四!N87&lt;&gt;"",ROUND(表四!N87,4),"")</f>
        <v/>
      </c>
      <c r="K87" s="224" t="str">
        <f>IF(表四!Q87&lt;&gt;"",表四!Q87,IF(表四!P87&lt;&gt;"",表四!P87,""))</f>
        <v/>
      </c>
      <c r="L87" s="207" t="str">
        <f>IF(表三!BJ87&lt;&gt;"",IF(表三!BJ87&lt;&gt;0,表三!BJ87,""),"")</f>
        <v/>
      </c>
      <c r="M87" s="320"/>
      <c r="N87" s="331" t="str">
        <f>IF(H87&amp;I87&amp;E87="範疇2外購電力350099",IF(M87="預設",VLOOKUP(表一!$B$5,附表一!$G$186:$T$211,14,0),""),IF(M87="預設",VLOOKUP(H87&amp;I87&amp;L87&amp;E87,附表一!$F$5:$U$178,16,0),""))</f>
        <v/>
      </c>
      <c r="O87" s="331" t="str">
        <f>IF(H87&amp;I87="範疇2外購電力",IF(M87="預設",VLOOKUP(表一!$B$5,附表一!$G$186:$X$210,18,0),""),IF(M87="預設",VLOOKUP(H87&amp;I87&amp;L87&amp;E87,附表一!$F$5:$Y$175,20,0),""))</f>
        <v/>
      </c>
      <c r="P87" s="332"/>
      <c r="Q87" s="239"/>
      <c r="R87" s="331" t="str">
        <f>IF(N87&amp;P87&lt;&gt;"",IF(表四!$Q87&lt;&gt;"","公噸/"&amp;表四!$Q87,IF(表四!$P87&lt;&gt;"","公噸/"&amp;表四!$P87,"")),"")</f>
        <v/>
      </c>
      <c r="S87" s="320"/>
      <c r="T87" s="331" t="str">
        <f>IF(表四!O88="",IF($J87&lt;&gt;"",IF(P87&lt;&gt;"",ROUND(ROUND(P87,10)*ROUND($J87,4),4),IF(N87&lt;&gt;"",ROUND(ROUND($J87,4)*ROUND(N87,10),4),"")),""),IF($J87&lt;&gt;"",IF(P87&lt;&gt;"",ROUND(ROUND(P87,10)*ROUND($J87,4)*ROUND(表四!O88,6),4),IF(N87&lt;&gt;"",ROUND(ROUND($J87,4)*ROUND(N87,10)*ROUND(表四!O88,6),4),"")),""))</f>
        <v/>
      </c>
      <c r="U87" s="316" t="str">
        <f t="shared" si="29"/>
        <v/>
      </c>
      <c r="V87" s="333" t="str">
        <f t="shared" si="30"/>
        <v/>
      </c>
      <c r="W87" s="223" t="str">
        <f>IF(表三!BK87&lt;&gt;"",IF(表三!BK87&lt;&gt;0,表三!BK87,""),"")</f>
        <v/>
      </c>
      <c r="X87" s="320"/>
      <c r="Y87" s="318" t="str">
        <f>IF(H87&amp;I87="範疇2外購電力",IF(X87="預設",VLOOKUP(表一!$B$5,附表一!$G$186:$T$210,14,0),""),IF(X87="預設",VLOOKUP(H87&amp;I87&amp;W87&amp;E87,附表一!$F$5:$U$175,16,0),""))</f>
        <v/>
      </c>
      <c r="Z87" s="337" t="str">
        <f>IF(H87&amp;I87="範疇2外購電力",IF(X87="預設",VLOOKUP(表一!$B$5,附表一!$G$186:$X$210,18,0),""),IF(X87="預設",VLOOKUP(H87&amp;I87&amp;W87&amp;E87,附表一!$F$5:$Y$175,20,0),""))</f>
        <v/>
      </c>
      <c r="AA87" s="334"/>
      <c r="AB87" s="239"/>
      <c r="AC87" s="331" t="str">
        <f>IF(Y87&amp;AA87&lt;&gt;"",IF(表四!$Q87&lt;&gt;"","公噸/"&amp;表四!$Q87,IF(表四!$P87&lt;&gt;"","公噸/"&amp;表四!$P87,"")),"")</f>
        <v/>
      </c>
      <c r="AD87" s="320"/>
      <c r="AE87" s="331" t="str">
        <f>IF(表四!O87="",IF($J87&lt;&gt;"",IF(AA87&lt;&gt;"",ROUND(ROUND(AA87,10)*ROUND($J87,4),4),IF(Y87&lt;&gt;"",ROUND(ROUND($J87,4)*ROUND(Y87,10),4),"")),""),IF($J87&lt;&gt;"",IF(AA87&lt;&gt;"",ROUND(ROUND(AA87,10)*ROUND($J87,4)*ROUND(表四!O87,6),4),IF(Y87&lt;&gt;"",ROUND(ROUND($J87,4)*ROUND(Y87,10)*ROUND(表四!O87,6),4),"")),""))</f>
        <v/>
      </c>
      <c r="AF87" s="316" t="str">
        <f t="shared" si="31"/>
        <v/>
      </c>
      <c r="AG87" s="333" t="str">
        <f t="shared" si="32"/>
        <v/>
      </c>
      <c r="AH87" s="207" t="str">
        <f>IF(表三!BL87&lt;&gt;"",IF(表三!BL87&lt;&gt;0,表三!BL87,""),"")</f>
        <v/>
      </c>
      <c r="AI87" s="320"/>
      <c r="AJ87" s="321" t="str">
        <f>IF(H87&amp;I87="範疇2外購電力",IF(AI87="預設",VLOOKUP(表一!$B$5,附表一!$G$186:$T$210,14,0),""),IF(AI87="預設",VLOOKUP(H87&amp;I87&amp;AH87&amp;E87,附表一!$F$5:$U$175,16,0),""))</f>
        <v/>
      </c>
      <c r="AK87" s="337" t="str">
        <f>IF(H87&amp;I87="範疇2外購電力",IF(AI87="預設",VLOOKUP(表一!$B$5,附表一!$G$186:$X$210,18,0),""),IF(AI87="預設",VLOOKUP(H87&amp;I87&amp;AH87&amp;E87,附表一!$F$5:$Y$175,20,0),""))</f>
        <v/>
      </c>
      <c r="AL87" s="334"/>
      <c r="AM87" s="335"/>
      <c r="AN87" s="315" t="str">
        <f>IF(AJ87&amp;AL87&lt;&gt;"",IF(表四!$Q87&lt;&gt;"","公噸/"&amp;表四!$Q87,IF(表四!$P87&lt;&gt;"","公噸/"&amp;表四!$P87,"")),"")</f>
        <v/>
      </c>
      <c r="AO87" s="320"/>
      <c r="AP87" s="331" t="str">
        <f>IF(表四!O87="",IF($J87&lt;&gt;"",IF(AL87&lt;&gt;"",ROUND(ROUND(AL87,10)*ROUND($J87,4),4),IF(AJ87&lt;&gt;"",ROUND(ROUND($J87,4)*ROUND(AJ87,10),4),"")),""),IF($J87&lt;&gt;"",IF(AL87&lt;&gt;"",ROUND(ROUND(AL87,10)*ROUND($J87,4)*ROUND(表四!O87,6),4),IF(AJ87&lt;&gt;"",ROUND(ROUND($J87,4)*ROUND(AJ87,10)*ROUND(表四!O87,6),4),"")),""))</f>
        <v/>
      </c>
      <c r="AQ87" s="316" t="str">
        <f t="shared" si="33"/>
        <v/>
      </c>
      <c r="AR87" s="333" t="str">
        <f t="shared" si="34"/>
        <v/>
      </c>
      <c r="AS87" s="336" t="str">
        <f>IF(表三!J87="是",IF(L87="CO2",SUM(AG87,AR87),SUM(V87,AG87,AR87)),IF(SUM(V87,AG87,AR87)&lt;&gt;0,SUM(V87,AG87,AR87),""))</f>
        <v/>
      </c>
      <c r="AT87" s="337" t="str">
        <f>IF(表三!J87="是",IF(L87="CO2",V87,""),"")</f>
        <v/>
      </c>
      <c r="AU87" s="333" t="str">
        <f>IF(AS87&lt;&gt;"",AS87/表八!$J$8,"")</f>
        <v/>
      </c>
      <c r="AV87" s="325" t="e">
        <f>VLOOKUP(E87,附表二!$A:$G,3,FALSE)</f>
        <v>#N/A</v>
      </c>
      <c r="AW87" s="338" t="str">
        <f t="shared" si="35"/>
        <v/>
      </c>
      <c r="AX87" s="338" t="str">
        <f t="shared" si="36"/>
        <v/>
      </c>
      <c r="AY87" s="338" t="str">
        <f t="shared" si="37"/>
        <v/>
      </c>
      <c r="AZ87" s="338" t="str">
        <f t="shared" si="38"/>
        <v/>
      </c>
      <c r="BA87" s="338" t="str">
        <f t="shared" si="39"/>
        <v/>
      </c>
      <c r="BB87" s="338" t="str">
        <f t="shared" si="40"/>
        <v/>
      </c>
      <c r="BC87" s="338" t="str">
        <f t="shared" si="41"/>
        <v/>
      </c>
      <c r="BD87" s="338" t="str">
        <f t="shared" si="42"/>
        <v/>
      </c>
      <c r="BE87" s="327" t="str">
        <f t="shared" si="43"/>
        <v/>
      </c>
    </row>
    <row r="88" spans="1:57" s="5" customFormat="1" ht="17.25" thickTop="1" thickBot="1">
      <c r="A88" s="223" t="str">
        <f>IF(表三!A88&lt;&gt;"",表三!A88,"")</f>
        <v/>
      </c>
      <c r="B88" s="224" t="str">
        <f>IF(表三!C88&lt;&gt;"",表三!C88,"")</f>
        <v/>
      </c>
      <c r="C88" s="225" t="str">
        <f>IF(表三!D88&lt;&gt;"",表三!D88,"")</f>
        <v/>
      </c>
      <c r="D88" s="328" t="str">
        <f>IF(表三!F88&lt;&gt;"",表三!F88,"")</f>
        <v/>
      </c>
      <c r="E88" s="223" t="str">
        <f>IF(表三!H88&lt;&gt;"",表三!H88,"")</f>
        <v/>
      </c>
      <c r="F88" s="211" t="str">
        <f>IF(表三!I88&lt;&gt;"",表三!I88,"")</f>
        <v/>
      </c>
      <c r="G88" s="224" t="str">
        <f>IF(表三!J88&lt;&gt;"",表三!J88,"")</f>
        <v/>
      </c>
      <c r="H88" s="225" t="str">
        <f>IF(表三!K88&lt;&gt;"",表三!K88,"")</f>
        <v/>
      </c>
      <c r="I88" s="328" t="str">
        <f>IF(表三!P88&lt;&gt;"",表三!P88,"")</f>
        <v/>
      </c>
      <c r="J88" s="329" t="str">
        <f>IF(表四!N88&lt;&gt;"",ROUND(表四!N88,4),"")</f>
        <v/>
      </c>
      <c r="K88" s="224" t="str">
        <f>IF(表四!Q88&lt;&gt;"",表四!Q88,IF(表四!P88&lt;&gt;"",表四!P88,""))</f>
        <v/>
      </c>
      <c r="L88" s="207" t="str">
        <f>IF(表三!BJ88&lt;&gt;"",IF(表三!BJ88&lt;&gt;0,表三!BJ88,""),"")</f>
        <v/>
      </c>
      <c r="M88" s="320"/>
      <c r="N88" s="331" t="str">
        <f>IF(H88&amp;I88&amp;E88="範疇2外購電力350099",IF(M88="預設",VLOOKUP(表一!$B$5,附表一!$G$186:$T$211,14,0),""),IF(M88="預設",VLOOKUP(H88&amp;I88&amp;L88&amp;E88,附表一!$F$5:$U$178,16,0),""))</f>
        <v/>
      </c>
      <c r="O88" s="331" t="str">
        <f>IF(H88&amp;I88="範疇2外購電力",IF(M88="預設",VLOOKUP(表一!$B$5,附表一!$G$186:$X$210,18,0),""),IF(M88="預設",VLOOKUP(H88&amp;I88&amp;L88&amp;E88,附表一!$F$5:$Y$175,20,0),""))</f>
        <v/>
      </c>
      <c r="P88" s="332"/>
      <c r="Q88" s="239"/>
      <c r="R88" s="331" t="str">
        <f>IF(N88&amp;P88&lt;&gt;"",IF(表四!$Q88&lt;&gt;"","公噸/"&amp;表四!$Q88,IF(表四!$P88&lt;&gt;"","公噸/"&amp;表四!$P88,"")),"")</f>
        <v/>
      </c>
      <c r="S88" s="320"/>
      <c r="T88" s="331" t="str">
        <f>IF(表四!O89="",IF($J88&lt;&gt;"",IF(P88&lt;&gt;"",ROUND(ROUND(P88,10)*ROUND($J88,4),4),IF(N88&lt;&gt;"",ROUND(ROUND($J88,4)*ROUND(N88,10),4),"")),""),IF($J88&lt;&gt;"",IF(P88&lt;&gt;"",ROUND(ROUND(P88,10)*ROUND($J88,4)*ROUND(表四!O89,6),4),IF(N88&lt;&gt;"",ROUND(ROUND($J88,4)*ROUND(N88,10)*ROUND(表四!O89,6),4),"")),""))</f>
        <v/>
      </c>
      <c r="U88" s="316" t="str">
        <f t="shared" si="29"/>
        <v/>
      </c>
      <c r="V88" s="333" t="str">
        <f t="shared" si="30"/>
        <v/>
      </c>
      <c r="W88" s="223" t="str">
        <f>IF(表三!BK88&lt;&gt;"",IF(表三!BK88&lt;&gt;0,表三!BK88,""),"")</f>
        <v/>
      </c>
      <c r="X88" s="320"/>
      <c r="Y88" s="318" t="str">
        <f>IF(H88&amp;I88="範疇2外購電力",IF(X88="預設",VLOOKUP(表一!$B$5,附表一!$G$186:$T$210,14,0),""),IF(X88="預設",VLOOKUP(H88&amp;I88&amp;W88&amp;E88,附表一!$F$5:$U$175,16,0),""))</f>
        <v/>
      </c>
      <c r="Z88" s="337" t="str">
        <f>IF(H88&amp;I88="範疇2外購電力",IF(X88="預設",VLOOKUP(表一!$B$5,附表一!$G$186:$X$210,18,0),""),IF(X88="預設",VLOOKUP(H88&amp;I88&amp;W88&amp;E88,附表一!$F$5:$Y$175,20,0),""))</f>
        <v/>
      </c>
      <c r="AA88" s="334"/>
      <c r="AB88" s="239"/>
      <c r="AC88" s="331" t="str">
        <f>IF(Y88&amp;AA88&lt;&gt;"",IF(表四!$Q88&lt;&gt;"","公噸/"&amp;表四!$Q88,IF(表四!$P88&lt;&gt;"","公噸/"&amp;表四!$P88,"")),"")</f>
        <v/>
      </c>
      <c r="AD88" s="320"/>
      <c r="AE88" s="331" t="str">
        <f>IF(表四!O88="",IF($J88&lt;&gt;"",IF(AA88&lt;&gt;"",ROUND(ROUND(AA88,10)*ROUND($J88,4),4),IF(Y88&lt;&gt;"",ROUND(ROUND($J88,4)*ROUND(Y88,10),4),"")),""),IF($J88&lt;&gt;"",IF(AA88&lt;&gt;"",ROUND(ROUND(AA88,10)*ROUND($J88,4)*ROUND(表四!O88,6),4),IF(Y88&lt;&gt;"",ROUND(ROUND($J88,4)*ROUND(Y88,10)*ROUND(表四!O88,6),4),"")),""))</f>
        <v/>
      </c>
      <c r="AF88" s="316" t="str">
        <f t="shared" si="31"/>
        <v/>
      </c>
      <c r="AG88" s="333" t="str">
        <f t="shared" si="32"/>
        <v/>
      </c>
      <c r="AH88" s="207" t="str">
        <f>IF(表三!BL88&lt;&gt;"",IF(表三!BL88&lt;&gt;0,表三!BL88,""),"")</f>
        <v/>
      </c>
      <c r="AI88" s="320"/>
      <c r="AJ88" s="321" t="str">
        <f>IF(H88&amp;I88="範疇2外購電力",IF(AI88="預設",VLOOKUP(表一!$B$5,附表一!$G$186:$T$210,14,0),""),IF(AI88="預設",VLOOKUP(H88&amp;I88&amp;AH88&amp;E88,附表一!$F$5:$U$175,16,0),""))</f>
        <v/>
      </c>
      <c r="AK88" s="337" t="str">
        <f>IF(H88&amp;I88="範疇2外購電力",IF(AI88="預設",VLOOKUP(表一!$B$5,附表一!$G$186:$X$210,18,0),""),IF(AI88="預設",VLOOKUP(H88&amp;I88&amp;AH88&amp;E88,附表一!$F$5:$Y$175,20,0),""))</f>
        <v/>
      </c>
      <c r="AL88" s="334"/>
      <c r="AM88" s="335"/>
      <c r="AN88" s="315" t="str">
        <f>IF(AJ88&amp;AL88&lt;&gt;"",IF(表四!$Q88&lt;&gt;"","公噸/"&amp;表四!$Q88,IF(表四!$P88&lt;&gt;"","公噸/"&amp;表四!$P88,"")),"")</f>
        <v/>
      </c>
      <c r="AO88" s="320"/>
      <c r="AP88" s="331" t="str">
        <f>IF(表四!O88="",IF($J88&lt;&gt;"",IF(AL88&lt;&gt;"",ROUND(ROUND(AL88,10)*ROUND($J88,4),4),IF(AJ88&lt;&gt;"",ROUND(ROUND($J88,4)*ROUND(AJ88,10),4),"")),""),IF($J88&lt;&gt;"",IF(AL88&lt;&gt;"",ROUND(ROUND(AL88,10)*ROUND($J88,4)*ROUND(表四!O88,6),4),IF(AJ88&lt;&gt;"",ROUND(ROUND($J88,4)*ROUND(AJ88,10)*ROUND(表四!O88,6),4),"")),""))</f>
        <v/>
      </c>
      <c r="AQ88" s="316" t="str">
        <f t="shared" si="33"/>
        <v/>
      </c>
      <c r="AR88" s="333" t="str">
        <f t="shared" si="34"/>
        <v/>
      </c>
      <c r="AS88" s="336" t="str">
        <f>IF(表三!J88="是",IF(L88="CO2",SUM(AG88,AR88),SUM(V88,AG88,AR88)),IF(SUM(V88,AG88,AR88)&lt;&gt;0,SUM(V88,AG88,AR88),""))</f>
        <v/>
      </c>
      <c r="AT88" s="337" t="str">
        <f>IF(表三!J88="是",IF(L88="CO2",V88,""),"")</f>
        <v/>
      </c>
      <c r="AU88" s="333" t="str">
        <f>IF(AS88&lt;&gt;"",AS88/表八!$J$8,"")</f>
        <v/>
      </c>
      <c r="AV88" s="325" t="e">
        <f>VLOOKUP(E88,附表二!$A:$G,3,FALSE)</f>
        <v>#N/A</v>
      </c>
      <c r="AW88" s="338" t="str">
        <f t="shared" si="35"/>
        <v/>
      </c>
      <c r="AX88" s="338" t="str">
        <f t="shared" si="36"/>
        <v/>
      </c>
      <c r="AY88" s="338" t="str">
        <f t="shared" si="37"/>
        <v/>
      </c>
      <c r="AZ88" s="338" t="str">
        <f t="shared" si="38"/>
        <v/>
      </c>
      <c r="BA88" s="338" t="str">
        <f t="shared" si="39"/>
        <v/>
      </c>
      <c r="BB88" s="338" t="str">
        <f t="shared" si="40"/>
        <v/>
      </c>
      <c r="BC88" s="338" t="str">
        <f t="shared" si="41"/>
        <v/>
      </c>
      <c r="BD88" s="338" t="str">
        <f t="shared" si="42"/>
        <v/>
      </c>
      <c r="BE88" s="327" t="str">
        <f t="shared" si="43"/>
        <v/>
      </c>
    </row>
    <row r="89" spans="1:57" s="5" customFormat="1" ht="17.25" thickTop="1" thickBot="1">
      <c r="A89" s="223" t="str">
        <f>IF(表三!A89&lt;&gt;"",表三!A89,"")</f>
        <v/>
      </c>
      <c r="B89" s="224" t="str">
        <f>IF(表三!C89&lt;&gt;"",表三!C89,"")</f>
        <v/>
      </c>
      <c r="C89" s="225" t="str">
        <f>IF(表三!D89&lt;&gt;"",表三!D89,"")</f>
        <v/>
      </c>
      <c r="D89" s="328" t="str">
        <f>IF(表三!F89&lt;&gt;"",表三!F89,"")</f>
        <v/>
      </c>
      <c r="E89" s="223" t="str">
        <f>IF(表三!H89&lt;&gt;"",表三!H89,"")</f>
        <v/>
      </c>
      <c r="F89" s="211" t="str">
        <f>IF(表三!I89&lt;&gt;"",表三!I89,"")</f>
        <v/>
      </c>
      <c r="G89" s="224" t="str">
        <f>IF(表三!J89&lt;&gt;"",表三!J89,"")</f>
        <v/>
      </c>
      <c r="H89" s="225" t="str">
        <f>IF(表三!K89&lt;&gt;"",表三!K89,"")</f>
        <v/>
      </c>
      <c r="I89" s="328" t="str">
        <f>IF(表三!P89&lt;&gt;"",表三!P89,"")</f>
        <v/>
      </c>
      <c r="J89" s="329" t="str">
        <f>IF(表四!N89&lt;&gt;"",ROUND(表四!N89,4),"")</f>
        <v/>
      </c>
      <c r="K89" s="224" t="str">
        <f>IF(表四!Q89&lt;&gt;"",表四!Q89,IF(表四!P89&lt;&gt;"",表四!P89,""))</f>
        <v/>
      </c>
      <c r="L89" s="207" t="str">
        <f>IF(表三!BJ89&lt;&gt;"",IF(表三!BJ89&lt;&gt;0,表三!BJ89,""),"")</f>
        <v/>
      </c>
      <c r="M89" s="320"/>
      <c r="N89" s="331" t="str">
        <f>IF(H89&amp;I89&amp;E89="範疇2外購電力350099",IF(M89="預設",VLOOKUP(表一!$B$5,附表一!$G$186:$T$211,14,0),""),IF(M89="預設",VLOOKUP(H89&amp;I89&amp;L89&amp;E89,附表一!$F$5:$U$178,16,0),""))</f>
        <v/>
      </c>
      <c r="O89" s="331" t="str">
        <f>IF(H89&amp;I89="範疇2外購電力",IF(M89="預設",VLOOKUP(表一!$B$5,附表一!$G$186:$X$210,18,0),""),IF(M89="預設",VLOOKUP(H89&amp;I89&amp;L89&amp;E89,附表一!$F$5:$Y$175,20,0),""))</f>
        <v/>
      </c>
      <c r="P89" s="332"/>
      <c r="Q89" s="239"/>
      <c r="R89" s="331" t="str">
        <f>IF(N89&amp;P89&lt;&gt;"",IF(表四!$Q89&lt;&gt;"","公噸/"&amp;表四!$Q89,IF(表四!$P89&lt;&gt;"","公噸/"&amp;表四!$P89,"")),"")</f>
        <v/>
      </c>
      <c r="S89" s="320"/>
      <c r="T89" s="331" t="str">
        <f>IF(表四!O90="",IF($J89&lt;&gt;"",IF(P89&lt;&gt;"",ROUND(ROUND(P89,10)*ROUND($J89,4),4),IF(N89&lt;&gt;"",ROUND(ROUND($J89,4)*ROUND(N89,10),4),"")),""),IF($J89&lt;&gt;"",IF(P89&lt;&gt;"",ROUND(ROUND(P89,10)*ROUND($J89,4)*ROUND(表四!O90,6),4),IF(N89&lt;&gt;"",ROUND(ROUND($J89,4)*ROUND(N89,10)*ROUND(表四!O90,6),4),"")),""))</f>
        <v/>
      </c>
      <c r="U89" s="316" t="str">
        <f t="shared" si="29"/>
        <v/>
      </c>
      <c r="V89" s="333" t="str">
        <f t="shared" si="30"/>
        <v/>
      </c>
      <c r="W89" s="223" t="str">
        <f>IF(表三!BK89&lt;&gt;"",IF(表三!BK89&lt;&gt;0,表三!BK89,""),"")</f>
        <v/>
      </c>
      <c r="X89" s="320"/>
      <c r="Y89" s="318" t="str">
        <f>IF(H89&amp;I89="範疇2外購電力",IF(X89="預設",VLOOKUP(表一!$B$5,附表一!$G$186:$T$210,14,0),""),IF(X89="預設",VLOOKUP(H89&amp;I89&amp;W89&amp;E89,附表一!$F$5:$U$175,16,0),""))</f>
        <v/>
      </c>
      <c r="Z89" s="337" t="str">
        <f>IF(H89&amp;I89="範疇2外購電力",IF(X89="預設",VLOOKUP(表一!$B$5,附表一!$G$186:$X$210,18,0),""),IF(X89="預設",VLOOKUP(H89&amp;I89&amp;W89&amp;E89,附表一!$F$5:$Y$175,20,0),""))</f>
        <v/>
      </c>
      <c r="AA89" s="334"/>
      <c r="AB89" s="239"/>
      <c r="AC89" s="331" t="str">
        <f>IF(Y89&amp;AA89&lt;&gt;"",IF(表四!$Q89&lt;&gt;"","公噸/"&amp;表四!$Q89,IF(表四!$P89&lt;&gt;"","公噸/"&amp;表四!$P89,"")),"")</f>
        <v/>
      </c>
      <c r="AD89" s="320"/>
      <c r="AE89" s="331" t="str">
        <f>IF(表四!O89="",IF($J89&lt;&gt;"",IF(AA89&lt;&gt;"",ROUND(ROUND(AA89,10)*ROUND($J89,4),4),IF(Y89&lt;&gt;"",ROUND(ROUND($J89,4)*ROUND(Y89,10),4),"")),""),IF($J89&lt;&gt;"",IF(AA89&lt;&gt;"",ROUND(ROUND(AA89,10)*ROUND($J89,4)*ROUND(表四!O89,6),4),IF(Y89&lt;&gt;"",ROUND(ROUND($J89,4)*ROUND(Y89,10)*ROUND(表四!O89,6),4),"")),""))</f>
        <v/>
      </c>
      <c r="AF89" s="316" t="str">
        <f t="shared" si="31"/>
        <v/>
      </c>
      <c r="AG89" s="333" t="str">
        <f t="shared" si="32"/>
        <v/>
      </c>
      <c r="AH89" s="207" t="str">
        <f>IF(表三!BL89&lt;&gt;"",IF(表三!BL89&lt;&gt;0,表三!BL89,""),"")</f>
        <v/>
      </c>
      <c r="AI89" s="320"/>
      <c r="AJ89" s="321" t="str">
        <f>IF(H89&amp;I89="範疇2外購電力",IF(AI89="預設",VLOOKUP(表一!$B$5,附表一!$G$186:$T$210,14,0),""),IF(AI89="預設",VLOOKUP(H89&amp;I89&amp;AH89&amp;E89,附表一!$F$5:$U$175,16,0),""))</f>
        <v/>
      </c>
      <c r="AK89" s="337" t="str">
        <f>IF(H89&amp;I89="範疇2外購電力",IF(AI89="預設",VLOOKUP(表一!$B$5,附表一!$G$186:$X$210,18,0),""),IF(AI89="預設",VLOOKUP(H89&amp;I89&amp;AH89&amp;E89,附表一!$F$5:$Y$175,20,0),""))</f>
        <v/>
      </c>
      <c r="AL89" s="334"/>
      <c r="AM89" s="335"/>
      <c r="AN89" s="315" t="str">
        <f>IF(AJ89&amp;AL89&lt;&gt;"",IF(表四!$Q89&lt;&gt;"","公噸/"&amp;表四!$Q89,IF(表四!$P89&lt;&gt;"","公噸/"&amp;表四!$P89,"")),"")</f>
        <v/>
      </c>
      <c r="AO89" s="320"/>
      <c r="AP89" s="331" t="str">
        <f>IF(表四!O89="",IF($J89&lt;&gt;"",IF(AL89&lt;&gt;"",ROUND(ROUND(AL89,10)*ROUND($J89,4),4),IF(AJ89&lt;&gt;"",ROUND(ROUND($J89,4)*ROUND(AJ89,10),4),"")),""),IF($J89&lt;&gt;"",IF(AL89&lt;&gt;"",ROUND(ROUND(AL89,10)*ROUND($J89,4)*ROUND(表四!O89,6),4),IF(AJ89&lt;&gt;"",ROUND(ROUND($J89,4)*ROUND(AJ89,10)*ROUND(表四!O89,6),4),"")),""))</f>
        <v/>
      </c>
      <c r="AQ89" s="316" t="str">
        <f t="shared" si="33"/>
        <v/>
      </c>
      <c r="AR89" s="333" t="str">
        <f t="shared" si="34"/>
        <v/>
      </c>
      <c r="AS89" s="336" t="str">
        <f>IF(表三!J89="是",IF(L89="CO2",SUM(AG89,AR89),SUM(V89,AG89,AR89)),IF(SUM(V89,AG89,AR89)&lt;&gt;0,SUM(V89,AG89,AR89),""))</f>
        <v/>
      </c>
      <c r="AT89" s="337" t="str">
        <f>IF(表三!J89="是",IF(L89="CO2",V89,""),"")</f>
        <v/>
      </c>
      <c r="AU89" s="333" t="str">
        <f>IF(AS89&lt;&gt;"",AS89/表八!$J$8,"")</f>
        <v/>
      </c>
      <c r="AV89" s="325" t="e">
        <f>VLOOKUP(E89,附表二!$A:$G,3,FALSE)</f>
        <v>#N/A</v>
      </c>
      <c r="AW89" s="338" t="str">
        <f t="shared" si="35"/>
        <v/>
      </c>
      <c r="AX89" s="338" t="str">
        <f t="shared" si="36"/>
        <v/>
      </c>
      <c r="AY89" s="338" t="str">
        <f t="shared" si="37"/>
        <v/>
      </c>
      <c r="AZ89" s="338" t="str">
        <f t="shared" si="38"/>
        <v/>
      </c>
      <c r="BA89" s="338" t="str">
        <f t="shared" si="39"/>
        <v/>
      </c>
      <c r="BB89" s="338" t="str">
        <f t="shared" si="40"/>
        <v/>
      </c>
      <c r="BC89" s="338" t="str">
        <f t="shared" si="41"/>
        <v/>
      </c>
      <c r="BD89" s="338" t="str">
        <f t="shared" si="42"/>
        <v/>
      </c>
      <c r="BE89" s="327" t="str">
        <f t="shared" si="43"/>
        <v/>
      </c>
    </row>
    <row r="90" spans="1:57" s="5" customFormat="1" ht="17.25" thickTop="1" thickBot="1">
      <c r="A90" s="223" t="str">
        <f>IF(表三!A90&lt;&gt;"",表三!A90,"")</f>
        <v/>
      </c>
      <c r="B90" s="224" t="str">
        <f>IF(表三!C90&lt;&gt;"",表三!C90,"")</f>
        <v/>
      </c>
      <c r="C90" s="225" t="str">
        <f>IF(表三!D90&lt;&gt;"",表三!D90,"")</f>
        <v/>
      </c>
      <c r="D90" s="328" t="str">
        <f>IF(表三!F90&lt;&gt;"",表三!F90,"")</f>
        <v/>
      </c>
      <c r="E90" s="223" t="str">
        <f>IF(表三!H90&lt;&gt;"",表三!H90,"")</f>
        <v/>
      </c>
      <c r="F90" s="211" t="str">
        <f>IF(表三!I90&lt;&gt;"",表三!I90,"")</f>
        <v/>
      </c>
      <c r="G90" s="224" t="str">
        <f>IF(表三!J90&lt;&gt;"",表三!J90,"")</f>
        <v/>
      </c>
      <c r="H90" s="225" t="str">
        <f>IF(表三!K90&lt;&gt;"",表三!K90,"")</f>
        <v/>
      </c>
      <c r="I90" s="328" t="str">
        <f>IF(表三!P90&lt;&gt;"",表三!P90,"")</f>
        <v/>
      </c>
      <c r="J90" s="329" t="str">
        <f>IF(表四!N90&lt;&gt;"",ROUND(表四!N90,4),"")</f>
        <v/>
      </c>
      <c r="K90" s="224" t="str">
        <f>IF(表四!Q90&lt;&gt;"",表四!Q90,IF(表四!P90&lt;&gt;"",表四!P90,""))</f>
        <v/>
      </c>
      <c r="L90" s="207" t="str">
        <f>IF(表三!BJ90&lt;&gt;"",IF(表三!BJ90&lt;&gt;0,表三!BJ90,""),"")</f>
        <v/>
      </c>
      <c r="M90" s="320"/>
      <c r="N90" s="331" t="str">
        <f>IF(H90&amp;I90&amp;E90="範疇2外購電力350099",IF(M90="預設",VLOOKUP(表一!$B$5,附表一!$G$186:$T$211,14,0),""),IF(M90="預設",VLOOKUP(H90&amp;I90&amp;L90&amp;E90,附表一!$F$5:$U$178,16,0),""))</f>
        <v/>
      </c>
      <c r="O90" s="331" t="str">
        <f>IF(H90&amp;I90="範疇2外購電力",IF(M90="預設",VLOOKUP(表一!$B$5,附表一!$G$186:$X$210,18,0),""),IF(M90="預設",VLOOKUP(H90&amp;I90&amp;L90&amp;E90,附表一!$F$5:$Y$175,20,0),""))</f>
        <v/>
      </c>
      <c r="P90" s="332"/>
      <c r="Q90" s="239"/>
      <c r="R90" s="331" t="str">
        <f>IF(N90&amp;P90&lt;&gt;"",IF(表四!$Q90&lt;&gt;"","公噸/"&amp;表四!$Q90,IF(表四!$P90&lt;&gt;"","公噸/"&amp;表四!$P90,"")),"")</f>
        <v/>
      </c>
      <c r="S90" s="320"/>
      <c r="T90" s="331" t="str">
        <f>IF(表四!O91="",IF($J90&lt;&gt;"",IF(P90&lt;&gt;"",ROUND(ROUND(P90,10)*ROUND($J90,4),4),IF(N90&lt;&gt;"",ROUND(ROUND($J90,4)*ROUND(N90,10),4),"")),""),IF($J90&lt;&gt;"",IF(P90&lt;&gt;"",ROUND(ROUND(P90,10)*ROUND($J90,4)*ROUND(表四!O91,6),4),IF(N90&lt;&gt;"",ROUND(ROUND($J90,4)*ROUND(N90,10)*ROUND(表四!O91,6),4),"")),""))</f>
        <v/>
      </c>
      <c r="U90" s="316" t="str">
        <f t="shared" si="29"/>
        <v/>
      </c>
      <c r="V90" s="333" t="str">
        <f t="shared" si="30"/>
        <v/>
      </c>
      <c r="W90" s="223" t="str">
        <f>IF(表三!BK90&lt;&gt;"",IF(表三!BK90&lt;&gt;0,表三!BK90,""),"")</f>
        <v/>
      </c>
      <c r="X90" s="320"/>
      <c r="Y90" s="318" t="str">
        <f>IF(H90&amp;I90="範疇2外購電力",IF(X90="預設",VLOOKUP(表一!$B$5,附表一!$G$186:$T$210,14,0),""),IF(X90="預設",VLOOKUP(H90&amp;I90&amp;W90&amp;E90,附表一!$F$5:$U$175,16,0),""))</f>
        <v/>
      </c>
      <c r="Z90" s="337" t="str">
        <f>IF(H90&amp;I90="範疇2外購電力",IF(X90="預設",VLOOKUP(表一!$B$5,附表一!$G$186:$X$210,18,0),""),IF(X90="預設",VLOOKUP(H90&amp;I90&amp;W90&amp;E90,附表一!$F$5:$Y$175,20,0),""))</f>
        <v/>
      </c>
      <c r="AA90" s="334"/>
      <c r="AB90" s="239"/>
      <c r="AC90" s="331" t="str">
        <f>IF(Y90&amp;AA90&lt;&gt;"",IF(表四!$Q90&lt;&gt;"","公噸/"&amp;表四!$Q90,IF(表四!$P90&lt;&gt;"","公噸/"&amp;表四!$P90,"")),"")</f>
        <v/>
      </c>
      <c r="AD90" s="320"/>
      <c r="AE90" s="331" t="str">
        <f>IF(表四!O90="",IF($J90&lt;&gt;"",IF(AA90&lt;&gt;"",ROUND(ROUND(AA90,10)*ROUND($J90,4),4),IF(Y90&lt;&gt;"",ROUND(ROUND($J90,4)*ROUND(Y90,10),4),"")),""),IF($J90&lt;&gt;"",IF(AA90&lt;&gt;"",ROUND(ROUND(AA90,10)*ROUND($J90,4)*ROUND(表四!O90,6),4),IF(Y90&lt;&gt;"",ROUND(ROUND($J90,4)*ROUND(Y90,10)*ROUND(表四!O90,6),4),"")),""))</f>
        <v/>
      </c>
      <c r="AF90" s="316" t="str">
        <f t="shared" si="31"/>
        <v/>
      </c>
      <c r="AG90" s="333" t="str">
        <f t="shared" si="32"/>
        <v/>
      </c>
      <c r="AH90" s="207" t="str">
        <f>IF(表三!BL90&lt;&gt;"",IF(表三!BL90&lt;&gt;0,表三!BL90,""),"")</f>
        <v/>
      </c>
      <c r="AI90" s="320"/>
      <c r="AJ90" s="321" t="str">
        <f>IF(H90&amp;I90="範疇2外購電力",IF(AI90="預設",VLOOKUP(表一!$B$5,附表一!$G$186:$T$210,14,0),""),IF(AI90="預設",VLOOKUP(H90&amp;I90&amp;AH90&amp;E90,附表一!$F$5:$U$175,16,0),""))</f>
        <v/>
      </c>
      <c r="AK90" s="337" t="str">
        <f>IF(H90&amp;I90="範疇2外購電力",IF(AI90="預設",VLOOKUP(表一!$B$5,附表一!$G$186:$X$210,18,0),""),IF(AI90="預設",VLOOKUP(H90&amp;I90&amp;AH90&amp;E90,附表一!$F$5:$Y$175,20,0),""))</f>
        <v/>
      </c>
      <c r="AL90" s="334"/>
      <c r="AM90" s="335"/>
      <c r="AN90" s="315" t="str">
        <f>IF(AJ90&amp;AL90&lt;&gt;"",IF(表四!$Q90&lt;&gt;"","公噸/"&amp;表四!$Q90,IF(表四!$P90&lt;&gt;"","公噸/"&amp;表四!$P90,"")),"")</f>
        <v/>
      </c>
      <c r="AO90" s="320"/>
      <c r="AP90" s="331" t="str">
        <f>IF(表四!O90="",IF($J90&lt;&gt;"",IF(AL90&lt;&gt;"",ROUND(ROUND(AL90,10)*ROUND($J90,4),4),IF(AJ90&lt;&gt;"",ROUND(ROUND($J90,4)*ROUND(AJ90,10),4),"")),""),IF($J90&lt;&gt;"",IF(AL90&lt;&gt;"",ROUND(ROUND(AL90,10)*ROUND($J90,4)*ROUND(表四!O90,6),4),IF(AJ90&lt;&gt;"",ROUND(ROUND($J90,4)*ROUND(AJ90,10)*ROUND(表四!O90,6),4),"")),""))</f>
        <v/>
      </c>
      <c r="AQ90" s="316" t="str">
        <f t="shared" si="33"/>
        <v/>
      </c>
      <c r="AR90" s="333" t="str">
        <f t="shared" si="34"/>
        <v/>
      </c>
      <c r="AS90" s="336" t="str">
        <f>IF(表三!J90="是",IF(L90="CO2",SUM(AG90,AR90),SUM(V90,AG90,AR90)),IF(SUM(V90,AG90,AR90)&lt;&gt;0,SUM(V90,AG90,AR90),""))</f>
        <v/>
      </c>
      <c r="AT90" s="337" t="str">
        <f>IF(表三!J90="是",IF(L90="CO2",V90,""),"")</f>
        <v/>
      </c>
      <c r="AU90" s="333" t="str">
        <f>IF(AS90&lt;&gt;"",AS90/表八!$J$8,"")</f>
        <v/>
      </c>
      <c r="AV90" s="325" t="e">
        <f>VLOOKUP(E90,附表二!$A:$G,3,FALSE)</f>
        <v>#N/A</v>
      </c>
      <c r="AW90" s="338" t="str">
        <f t="shared" si="35"/>
        <v/>
      </c>
      <c r="AX90" s="338" t="str">
        <f t="shared" si="36"/>
        <v/>
      </c>
      <c r="AY90" s="338" t="str">
        <f t="shared" si="37"/>
        <v/>
      </c>
      <c r="AZ90" s="338" t="str">
        <f t="shared" si="38"/>
        <v/>
      </c>
      <c r="BA90" s="338" t="str">
        <f t="shared" si="39"/>
        <v/>
      </c>
      <c r="BB90" s="338" t="str">
        <f t="shared" si="40"/>
        <v/>
      </c>
      <c r="BC90" s="338" t="str">
        <f t="shared" si="41"/>
        <v/>
      </c>
      <c r="BD90" s="338" t="str">
        <f t="shared" si="42"/>
        <v/>
      </c>
      <c r="BE90" s="339" t="str">
        <f t="shared" si="43"/>
        <v/>
      </c>
    </row>
    <row r="91" spans="1:57" s="5" customFormat="1" ht="17.25" thickTop="1" thickBot="1">
      <c r="A91" s="223" t="str">
        <f>IF(表三!A91&lt;&gt;"",表三!A91,"")</f>
        <v/>
      </c>
      <c r="B91" s="224" t="str">
        <f>IF(表三!C91&lt;&gt;"",表三!C91,"")</f>
        <v/>
      </c>
      <c r="C91" s="225" t="str">
        <f>IF(表三!D91&lt;&gt;"",表三!D91,"")</f>
        <v/>
      </c>
      <c r="D91" s="328" t="str">
        <f>IF(表三!F91&lt;&gt;"",表三!F91,"")</f>
        <v/>
      </c>
      <c r="E91" s="223" t="str">
        <f>IF(表三!H91&lt;&gt;"",表三!H91,"")</f>
        <v/>
      </c>
      <c r="F91" s="211" t="str">
        <f>IF(表三!I91&lt;&gt;"",表三!I91,"")</f>
        <v/>
      </c>
      <c r="G91" s="224" t="str">
        <f>IF(表三!J91&lt;&gt;"",表三!J91,"")</f>
        <v/>
      </c>
      <c r="H91" s="225" t="str">
        <f>IF(表三!K91&lt;&gt;"",表三!K91,"")</f>
        <v/>
      </c>
      <c r="I91" s="328" t="str">
        <f>IF(表三!P91&lt;&gt;"",表三!P91,"")</f>
        <v/>
      </c>
      <c r="J91" s="329" t="str">
        <f>IF(表四!N91&lt;&gt;"",ROUND(表四!N91,4),"")</f>
        <v/>
      </c>
      <c r="K91" s="224" t="str">
        <f>IF(表四!Q91&lt;&gt;"",表四!Q91,IF(表四!P91&lt;&gt;"",表四!P91,""))</f>
        <v/>
      </c>
      <c r="L91" s="207" t="str">
        <f>IF(表三!BJ91&lt;&gt;"",IF(表三!BJ91&lt;&gt;0,表三!BJ91,""),"")</f>
        <v/>
      </c>
      <c r="M91" s="320"/>
      <c r="N91" s="331" t="str">
        <f>IF(H91&amp;I91&amp;E91="範疇2外購電力350099",IF(M91="預設",VLOOKUP(表一!$B$5,附表一!$G$186:$T$211,14,0),""),IF(M91="預設",VLOOKUP(H91&amp;I91&amp;L91&amp;E91,附表一!$F$5:$U$178,16,0),""))</f>
        <v/>
      </c>
      <c r="O91" s="331" t="str">
        <f>IF(H91&amp;I91="範疇2外購電力",IF(M91="預設",VLOOKUP(表一!$B$5,附表一!$G$186:$X$210,18,0),""),IF(M91="預設",VLOOKUP(H91&amp;I91&amp;L91&amp;E91,附表一!$F$5:$Y$175,20,0),""))</f>
        <v/>
      </c>
      <c r="P91" s="332"/>
      <c r="Q91" s="239"/>
      <c r="R91" s="331" t="str">
        <f>IF(N91&amp;P91&lt;&gt;"",IF(表四!$Q91&lt;&gt;"","公噸/"&amp;表四!$Q91,IF(表四!$P91&lt;&gt;"","公噸/"&amp;表四!$P91,"")),"")</f>
        <v/>
      </c>
      <c r="S91" s="320"/>
      <c r="T91" s="331" t="str">
        <f>IF(表四!O92="",IF($J91&lt;&gt;"",IF(P91&lt;&gt;"",ROUND(ROUND(P91,10)*ROUND($J91,4),4),IF(N91&lt;&gt;"",ROUND(ROUND($J91,4)*ROUND(N91,10),4),"")),""),IF($J91&lt;&gt;"",IF(P91&lt;&gt;"",ROUND(ROUND(P91,10)*ROUND($J91,4)*ROUND(表四!O92,6),4),IF(N91&lt;&gt;"",ROUND(ROUND($J91,4)*ROUND(N91,10)*ROUND(表四!O92,6),4),"")),""))</f>
        <v/>
      </c>
      <c r="U91" s="316" t="str">
        <f t="shared" si="29"/>
        <v/>
      </c>
      <c r="V91" s="333" t="str">
        <f t="shared" si="30"/>
        <v/>
      </c>
      <c r="W91" s="223" t="str">
        <f>IF(表三!BK91&lt;&gt;"",IF(表三!BK91&lt;&gt;0,表三!BK91,""),"")</f>
        <v/>
      </c>
      <c r="X91" s="320"/>
      <c r="Y91" s="318" t="str">
        <f>IF(H91&amp;I91="範疇2外購電力",IF(X91="預設",VLOOKUP(表一!$B$5,附表一!$G$186:$T$210,14,0),""),IF(X91="預設",VLOOKUP(H91&amp;I91&amp;W91&amp;E91,附表一!$F$5:$U$175,16,0),""))</f>
        <v/>
      </c>
      <c r="Z91" s="337" t="str">
        <f>IF(H91&amp;I91="範疇2外購電力",IF(X91="預設",VLOOKUP(表一!$B$5,附表一!$G$186:$X$210,18,0),""),IF(X91="預設",VLOOKUP(H91&amp;I91&amp;W91&amp;E91,附表一!$F$5:$Y$175,20,0),""))</f>
        <v/>
      </c>
      <c r="AA91" s="334"/>
      <c r="AB91" s="239"/>
      <c r="AC91" s="331" t="str">
        <f>IF(Y91&amp;AA91&lt;&gt;"",IF(表四!$Q91&lt;&gt;"","公噸/"&amp;表四!$Q91,IF(表四!$P91&lt;&gt;"","公噸/"&amp;表四!$P91,"")),"")</f>
        <v/>
      </c>
      <c r="AD91" s="320"/>
      <c r="AE91" s="331" t="str">
        <f>IF(表四!O91="",IF($J91&lt;&gt;"",IF(AA91&lt;&gt;"",ROUND(ROUND(AA91,10)*ROUND($J91,4),4),IF(Y91&lt;&gt;"",ROUND(ROUND($J91,4)*ROUND(Y91,10),4),"")),""),IF($J91&lt;&gt;"",IF(AA91&lt;&gt;"",ROUND(ROUND(AA91,10)*ROUND($J91,4)*ROUND(表四!O91,6),4),IF(Y91&lt;&gt;"",ROUND(ROUND($J91,4)*ROUND(Y91,10)*ROUND(表四!O91,6),4),"")),""))</f>
        <v/>
      </c>
      <c r="AF91" s="316" t="str">
        <f t="shared" si="31"/>
        <v/>
      </c>
      <c r="AG91" s="333" t="str">
        <f t="shared" si="32"/>
        <v/>
      </c>
      <c r="AH91" s="207" t="str">
        <f>IF(表三!BL91&lt;&gt;"",IF(表三!BL91&lt;&gt;0,表三!BL91,""),"")</f>
        <v/>
      </c>
      <c r="AI91" s="320"/>
      <c r="AJ91" s="321" t="str">
        <f>IF(H91&amp;I91="範疇2外購電力",IF(AI91="預設",VLOOKUP(表一!$B$5,附表一!$G$186:$T$210,14,0),""),IF(AI91="預設",VLOOKUP(H91&amp;I91&amp;AH91&amp;E91,附表一!$F$5:$U$175,16,0),""))</f>
        <v/>
      </c>
      <c r="AK91" s="337" t="str">
        <f>IF(H91&amp;I91="範疇2外購電力",IF(AI91="預設",VLOOKUP(表一!$B$5,附表一!$G$186:$X$210,18,0),""),IF(AI91="預設",VLOOKUP(H91&amp;I91&amp;AH91&amp;E91,附表一!$F$5:$Y$175,20,0),""))</f>
        <v/>
      </c>
      <c r="AL91" s="334"/>
      <c r="AM91" s="335"/>
      <c r="AN91" s="315" t="str">
        <f>IF(AJ91&amp;AL91&lt;&gt;"",IF(表四!$Q91&lt;&gt;"","公噸/"&amp;表四!$Q91,IF(表四!$P91&lt;&gt;"","公噸/"&amp;表四!$P91,"")),"")</f>
        <v/>
      </c>
      <c r="AO91" s="320"/>
      <c r="AP91" s="331" t="str">
        <f>IF(表四!O91="",IF($J91&lt;&gt;"",IF(AL91&lt;&gt;"",ROUND(ROUND(AL91,10)*ROUND($J91,4),4),IF(AJ91&lt;&gt;"",ROUND(ROUND($J91,4)*ROUND(AJ91,10),4),"")),""),IF($J91&lt;&gt;"",IF(AL91&lt;&gt;"",ROUND(ROUND(AL91,10)*ROUND($J91,4)*ROUND(表四!O91,6),4),IF(AJ91&lt;&gt;"",ROUND(ROUND($J91,4)*ROUND(AJ91,10)*ROUND(表四!O91,6),4),"")),""))</f>
        <v/>
      </c>
      <c r="AQ91" s="316" t="str">
        <f t="shared" si="33"/>
        <v/>
      </c>
      <c r="AR91" s="333" t="str">
        <f t="shared" si="34"/>
        <v/>
      </c>
      <c r="AS91" s="336" t="str">
        <f>IF(表三!J91="是",IF(L91="CO2",SUM(AG91,AR91),SUM(V91,AG91,AR91)),IF(SUM(V91,AG91,AR91)&lt;&gt;0,SUM(V91,AG91,AR91),""))</f>
        <v/>
      </c>
      <c r="AT91" s="337" t="str">
        <f>IF(表三!J91="是",IF(L91="CO2",V91,""),"")</f>
        <v/>
      </c>
      <c r="AU91" s="333" t="str">
        <f>IF(AS91&lt;&gt;"",AS91/表八!$J$8,"")</f>
        <v/>
      </c>
      <c r="AV91" s="325" t="e">
        <f>VLOOKUP(E91,附表二!$A:$G,3,FALSE)</f>
        <v>#N/A</v>
      </c>
      <c r="AW91" s="338" t="str">
        <f t="shared" si="35"/>
        <v/>
      </c>
      <c r="AX91" s="338" t="str">
        <f t="shared" si="36"/>
        <v/>
      </c>
      <c r="AY91" s="338" t="str">
        <f t="shared" si="37"/>
        <v/>
      </c>
      <c r="AZ91" s="338" t="str">
        <f t="shared" si="38"/>
        <v/>
      </c>
      <c r="BA91" s="338" t="str">
        <f t="shared" si="39"/>
        <v/>
      </c>
      <c r="BB91" s="338" t="str">
        <f t="shared" si="40"/>
        <v/>
      </c>
      <c r="BC91" s="338" t="str">
        <f t="shared" si="41"/>
        <v/>
      </c>
      <c r="BD91" s="338" t="str">
        <f t="shared" si="42"/>
        <v/>
      </c>
      <c r="BE91" s="339" t="str">
        <f t="shared" si="43"/>
        <v/>
      </c>
    </row>
    <row r="92" spans="1:57" s="5" customFormat="1" ht="17.25" thickTop="1" thickBot="1">
      <c r="A92" s="223" t="str">
        <f>IF(表三!A92&lt;&gt;"",表三!A92,"")</f>
        <v/>
      </c>
      <c r="B92" s="224" t="str">
        <f>IF(表三!C92&lt;&gt;"",表三!C92,"")</f>
        <v/>
      </c>
      <c r="C92" s="225" t="str">
        <f>IF(表三!D92&lt;&gt;"",表三!D92,"")</f>
        <v/>
      </c>
      <c r="D92" s="328" t="str">
        <f>IF(表三!F92&lt;&gt;"",表三!F92,"")</f>
        <v/>
      </c>
      <c r="E92" s="223" t="str">
        <f>IF(表三!H92&lt;&gt;"",表三!H92,"")</f>
        <v/>
      </c>
      <c r="F92" s="211" t="str">
        <f>IF(表三!I92&lt;&gt;"",表三!I92,"")</f>
        <v/>
      </c>
      <c r="G92" s="224" t="str">
        <f>IF(表三!J92&lt;&gt;"",表三!J92,"")</f>
        <v/>
      </c>
      <c r="H92" s="225" t="str">
        <f>IF(表三!K92&lt;&gt;"",表三!K92,"")</f>
        <v/>
      </c>
      <c r="I92" s="328" t="str">
        <f>IF(表三!P92&lt;&gt;"",表三!P92,"")</f>
        <v/>
      </c>
      <c r="J92" s="329" t="str">
        <f>IF(表四!N92&lt;&gt;"",ROUND(表四!N92,4),"")</f>
        <v/>
      </c>
      <c r="K92" s="224" t="str">
        <f>IF(表四!Q92&lt;&gt;"",表四!Q92,IF(表四!P92&lt;&gt;"",表四!P92,""))</f>
        <v/>
      </c>
      <c r="L92" s="207" t="str">
        <f>IF(表三!BJ92&lt;&gt;"",IF(表三!BJ92&lt;&gt;0,表三!BJ92,""),"")</f>
        <v/>
      </c>
      <c r="M92" s="320"/>
      <c r="N92" s="331" t="str">
        <f>IF(H92&amp;I92&amp;E92="範疇2外購電力350099",IF(M92="預設",VLOOKUP(表一!$B$5,附表一!$G$186:$T$211,14,0),""),IF(M92="預設",VLOOKUP(H92&amp;I92&amp;L92&amp;E92,附表一!$F$5:$U$178,16,0),""))</f>
        <v/>
      </c>
      <c r="O92" s="331" t="str">
        <f>IF(H92&amp;I92="範疇2外購電力",IF(M92="預設",VLOOKUP(表一!$B$5,附表一!$G$186:$X$210,18,0),""),IF(M92="預設",VLOOKUP(H92&amp;I92&amp;L92&amp;E92,附表一!$F$5:$Y$175,20,0),""))</f>
        <v/>
      </c>
      <c r="P92" s="332"/>
      <c r="Q92" s="239"/>
      <c r="R92" s="331" t="str">
        <f>IF(N92&amp;P92&lt;&gt;"",IF(表四!$Q92&lt;&gt;"","公噸/"&amp;表四!$Q92,IF(表四!$P92&lt;&gt;"","公噸/"&amp;表四!$P92,"")),"")</f>
        <v/>
      </c>
      <c r="S92" s="320"/>
      <c r="T92" s="331" t="str">
        <f>IF(表四!O93="",IF($J92&lt;&gt;"",IF(P92&lt;&gt;"",ROUND(ROUND(P92,10)*ROUND($J92,4),4),IF(N92&lt;&gt;"",ROUND(ROUND($J92,4)*ROUND(N92,10),4),"")),""),IF($J92&lt;&gt;"",IF(P92&lt;&gt;"",ROUND(ROUND(P92,10)*ROUND($J92,4)*ROUND(表四!O93,6),4),IF(N92&lt;&gt;"",ROUND(ROUND($J92,4)*ROUND(N92,10)*ROUND(表四!O93,6),4),"")),""))</f>
        <v/>
      </c>
      <c r="U92" s="316" t="str">
        <f t="shared" si="29"/>
        <v/>
      </c>
      <c r="V92" s="333" t="str">
        <f t="shared" si="30"/>
        <v/>
      </c>
      <c r="W92" s="223" t="str">
        <f>IF(表三!BK92&lt;&gt;"",IF(表三!BK92&lt;&gt;0,表三!BK92,""),"")</f>
        <v/>
      </c>
      <c r="X92" s="320"/>
      <c r="Y92" s="318" t="str">
        <f>IF(H92&amp;I92="範疇2外購電力",IF(X92="預設",VLOOKUP(表一!$B$5,附表一!$G$186:$T$210,14,0),""),IF(X92="預設",VLOOKUP(H92&amp;I92&amp;W92&amp;E92,附表一!$F$5:$U$175,16,0),""))</f>
        <v/>
      </c>
      <c r="Z92" s="337" t="str">
        <f>IF(H92&amp;I92="範疇2外購電力",IF(X92="預設",VLOOKUP(表一!$B$5,附表一!$G$186:$X$210,18,0),""),IF(X92="預設",VLOOKUP(H92&amp;I92&amp;W92&amp;E92,附表一!$F$5:$Y$175,20,0),""))</f>
        <v/>
      </c>
      <c r="AA92" s="334"/>
      <c r="AB92" s="239"/>
      <c r="AC92" s="331" t="str">
        <f>IF(Y92&amp;AA92&lt;&gt;"",IF(表四!$Q92&lt;&gt;"","公噸/"&amp;表四!$Q92,IF(表四!$P92&lt;&gt;"","公噸/"&amp;表四!$P92,"")),"")</f>
        <v/>
      </c>
      <c r="AD92" s="320"/>
      <c r="AE92" s="331" t="str">
        <f>IF(表四!O92="",IF($J92&lt;&gt;"",IF(AA92&lt;&gt;"",ROUND(ROUND(AA92,10)*ROUND($J92,4),4),IF(Y92&lt;&gt;"",ROUND(ROUND($J92,4)*ROUND(Y92,10),4),"")),""),IF($J92&lt;&gt;"",IF(AA92&lt;&gt;"",ROUND(ROUND(AA92,10)*ROUND($J92,4)*ROUND(表四!O92,6),4),IF(Y92&lt;&gt;"",ROUND(ROUND($J92,4)*ROUND(Y92,10)*ROUND(表四!O92,6),4),"")),""))</f>
        <v/>
      </c>
      <c r="AF92" s="316" t="str">
        <f t="shared" si="31"/>
        <v/>
      </c>
      <c r="AG92" s="333" t="str">
        <f t="shared" si="32"/>
        <v/>
      </c>
      <c r="AH92" s="207" t="str">
        <f>IF(表三!BL92&lt;&gt;"",IF(表三!BL92&lt;&gt;0,表三!BL92,""),"")</f>
        <v/>
      </c>
      <c r="AI92" s="320"/>
      <c r="AJ92" s="321" t="str">
        <f>IF(H92&amp;I92="範疇2外購電力",IF(AI92="預設",VLOOKUP(表一!$B$5,附表一!$G$186:$T$210,14,0),""),IF(AI92="預設",VLOOKUP(H92&amp;I92&amp;AH92&amp;E92,附表一!$F$5:$U$175,16,0),""))</f>
        <v/>
      </c>
      <c r="AK92" s="337" t="str">
        <f>IF(H92&amp;I92="範疇2外購電力",IF(AI92="預設",VLOOKUP(表一!$B$5,附表一!$G$186:$X$210,18,0),""),IF(AI92="預設",VLOOKUP(H92&amp;I92&amp;AH92&amp;E92,附表一!$F$5:$Y$175,20,0),""))</f>
        <v/>
      </c>
      <c r="AL92" s="334"/>
      <c r="AM92" s="335"/>
      <c r="AN92" s="315" t="str">
        <f>IF(AJ92&amp;AL92&lt;&gt;"",IF(表四!$Q92&lt;&gt;"","公噸/"&amp;表四!$Q92,IF(表四!$P92&lt;&gt;"","公噸/"&amp;表四!$P92,"")),"")</f>
        <v/>
      </c>
      <c r="AO92" s="320"/>
      <c r="AP92" s="331" t="str">
        <f>IF(表四!O92="",IF($J92&lt;&gt;"",IF(AL92&lt;&gt;"",ROUND(ROUND(AL92,10)*ROUND($J92,4),4),IF(AJ92&lt;&gt;"",ROUND(ROUND($J92,4)*ROUND(AJ92,10),4),"")),""),IF($J92&lt;&gt;"",IF(AL92&lt;&gt;"",ROUND(ROUND(AL92,10)*ROUND($J92,4)*ROUND(表四!O92,6),4),IF(AJ92&lt;&gt;"",ROUND(ROUND($J92,4)*ROUND(AJ92,10)*ROUND(表四!O92,6),4),"")),""))</f>
        <v/>
      </c>
      <c r="AQ92" s="316" t="str">
        <f t="shared" si="33"/>
        <v/>
      </c>
      <c r="AR92" s="333" t="str">
        <f t="shared" si="34"/>
        <v/>
      </c>
      <c r="AS92" s="336" t="str">
        <f>IF(表三!J92="是",IF(L92="CO2",SUM(AG92,AR92),SUM(V92,AG92,AR92)),IF(SUM(V92,AG92,AR92)&lt;&gt;0,SUM(V92,AG92,AR92),""))</f>
        <v/>
      </c>
      <c r="AT92" s="337" t="str">
        <f>IF(表三!J92="是",IF(L92="CO2",V92,""),"")</f>
        <v/>
      </c>
      <c r="AU92" s="333" t="str">
        <f>IF(AS92&lt;&gt;"",AS92/表八!$J$8,"")</f>
        <v/>
      </c>
      <c r="AV92" s="325" t="e">
        <f>VLOOKUP(E92,附表二!$A:$G,3,FALSE)</f>
        <v>#N/A</v>
      </c>
      <c r="AW92" s="338" t="str">
        <f t="shared" si="35"/>
        <v/>
      </c>
      <c r="AX92" s="338" t="str">
        <f t="shared" si="36"/>
        <v/>
      </c>
      <c r="AY92" s="338" t="str">
        <f t="shared" si="37"/>
        <v/>
      </c>
      <c r="AZ92" s="338" t="str">
        <f t="shared" si="38"/>
        <v/>
      </c>
      <c r="BA92" s="338" t="str">
        <f t="shared" si="39"/>
        <v/>
      </c>
      <c r="BB92" s="338" t="str">
        <f t="shared" si="40"/>
        <v/>
      </c>
      <c r="BC92" s="338" t="str">
        <f t="shared" si="41"/>
        <v/>
      </c>
      <c r="BD92" s="338" t="str">
        <f t="shared" si="42"/>
        <v/>
      </c>
      <c r="BE92" s="339" t="str">
        <f t="shared" si="43"/>
        <v/>
      </c>
    </row>
    <row r="93" spans="1:57" s="5" customFormat="1" ht="17.25" thickTop="1" thickBot="1">
      <c r="A93" s="223" t="str">
        <f>IF(表三!A93&lt;&gt;"",表三!A93,"")</f>
        <v/>
      </c>
      <c r="B93" s="224" t="str">
        <f>IF(表三!C93&lt;&gt;"",表三!C93,"")</f>
        <v/>
      </c>
      <c r="C93" s="225" t="str">
        <f>IF(表三!D93&lt;&gt;"",表三!D93,"")</f>
        <v/>
      </c>
      <c r="D93" s="328" t="str">
        <f>IF(表三!F93&lt;&gt;"",表三!F93,"")</f>
        <v/>
      </c>
      <c r="E93" s="223" t="str">
        <f>IF(表三!H93&lt;&gt;"",表三!H93,"")</f>
        <v/>
      </c>
      <c r="F93" s="211" t="str">
        <f>IF(表三!I93&lt;&gt;"",表三!I93,"")</f>
        <v/>
      </c>
      <c r="G93" s="224" t="str">
        <f>IF(表三!J93&lt;&gt;"",表三!J93,"")</f>
        <v/>
      </c>
      <c r="H93" s="225" t="str">
        <f>IF(表三!K93&lt;&gt;"",表三!K93,"")</f>
        <v/>
      </c>
      <c r="I93" s="328" t="str">
        <f>IF(表三!P93&lt;&gt;"",表三!P93,"")</f>
        <v/>
      </c>
      <c r="J93" s="329" t="str">
        <f>IF(表四!N93&lt;&gt;"",ROUND(表四!N93,4),"")</f>
        <v/>
      </c>
      <c r="K93" s="224" t="str">
        <f>IF(表四!Q93&lt;&gt;"",表四!Q93,IF(表四!P93&lt;&gt;"",表四!P93,""))</f>
        <v/>
      </c>
      <c r="L93" s="207" t="str">
        <f>IF(表三!BJ93&lt;&gt;"",IF(表三!BJ93&lt;&gt;0,表三!BJ93,""),"")</f>
        <v/>
      </c>
      <c r="M93" s="320"/>
      <c r="N93" s="331" t="str">
        <f>IF(H93&amp;I93&amp;E93="範疇2外購電力350099",IF(M93="預設",VLOOKUP(表一!$B$5,附表一!$G$186:$T$211,14,0),""),IF(M93="預設",VLOOKUP(H93&amp;I93&amp;L93&amp;E93,附表一!$F$5:$U$178,16,0),""))</f>
        <v/>
      </c>
      <c r="O93" s="331" t="str">
        <f>IF(H93&amp;I93="範疇2外購電力",IF(M93="預設",VLOOKUP(表一!$B$5,附表一!$G$186:$X$210,18,0),""),IF(M93="預設",VLOOKUP(H93&amp;I93&amp;L93&amp;E93,附表一!$F$5:$Y$175,20,0),""))</f>
        <v/>
      </c>
      <c r="P93" s="332"/>
      <c r="Q93" s="239"/>
      <c r="R93" s="331" t="str">
        <f>IF(N93&amp;P93&lt;&gt;"",IF(表四!$Q93&lt;&gt;"","公噸/"&amp;表四!$Q93,IF(表四!$P93&lt;&gt;"","公噸/"&amp;表四!$P93,"")),"")</f>
        <v/>
      </c>
      <c r="S93" s="320"/>
      <c r="T93" s="331" t="str">
        <f>IF(表四!O94="",IF($J93&lt;&gt;"",IF(P93&lt;&gt;"",ROUND(ROUND(P93,10)*ROUND($J93,4),4),IF(N93&lt;&gt;"",ROUND(ROUND($J93,4)*ROUND(N93,10),4),"")),""),IF($J93&lt;&gt;"",IF(P93&lt;&gt;"",ROUND(ROUND(P93,10)*ROUND($J93,4)*ROUND(表四!O94,6),4),IF(N93&lt;&gt;"",ROUND(ROUND($J93,4)*ROUND(N93,10)*ROUND(表四!O94,6),4),"")),""))</f>
        <v/>
      </c>
      <c r="U93" s="316" t="str">
        <f t="shared" si="29"/>
        <v/>
      </c>
      <c r="V93" s="333" t="str">
        <f t="shared" si="30"/>
        <v/>
      </c>
      <c r="W93" s="223" t="str">
        <f>IF(表三!BK93&lt;&gt;"",IF(表三!BK93&lt;&gt;0,表三!BK93,""),"")</f>
        <v/>
      </c>
      <c r="X93" s="320"/>
      <c r="Y93" s="318" t="str">
        <f>IF(H93&amp;I93="範疇2外購電力",IF(X93="預設",VLOOKUP(表一!$B$5,附表一!$G$186:$T$210,14,0),""),IF(X93="預設",VLOOKUP(H93&amp;I93&amp;W93&amp;E93,附表一!$F$5:$U$175,16,0),""))</f>
        <v/>
      </c>
      <c r="Z93" s="337" t="str">
        <f>IF(H93&amp;I93="範疇2外購電力",IF(X93="預設",VLOOKUP(表一!$B$5,附表一!$G$186:$X$210,18,0),""),IF(X93="預設",VLOOKUP(H93&amp;I93&amp;W93&amp;E93,附表一!$F$5:$Y$175,20,0),""))</f>
        <v/>
      </c>
      <c r="AA93" s="334"/>
      <c r="AB93" s="239"/>
      <c r="AC93" s="331" t="str">
        <f>IF(Y93&amp;AA93&lt;&gt;"",IF(表四!$Q93&lt;&gt;"","公噸/"&amp;表四!$Q93,IF(表四!$P93&lt;&gt;"","公噸/"&amp;表四!$P93,"")),"")</f>
        <v/>
      </c>
      <c r="AD93" s="320"/>
      <c r="AE93" s="331" t="str">
        <f>IF(表四!O93="",IF($J93&lt;&gt;"",IF(AA93&lt;&gt;"",ROUND(ROUND(AA93,10)*ROUND($J93,4),4),IF(Y93&lt;&gt;"",ROUND(ROUND($J93,4)*ROUND(Y93,10),4),"")),""),IF($J93&lt;&gt;"",IF(AA93&lt;&gt;"",ROUND(ROUND(AA93,10)*ROUND($J93,4)*ROUND(表四!O93,6),4),IF(Y93&lt;&gt;"",ROUND(ROUND($J93,4)*ROUND(Y93,10)*ROUND(表四!O93,6),4),"")),""))</f>
        <v/>
      </c>
      <c r="AF93" s="316" t="str">
        <f t="shared" si="31"/>
        <v/>
      </c>
      <c r="AG93" s="333" t="str">
        <f t="shared" si="32"/>
        <v/>
      </c>
      <c r="AH93" s="207" t="str">
        <f>IF(表三!BL93&lt;&gt;"",IF(表三!BL93&lt;&gt;0,表三!BL93,""),"")</f>
        <v/>
      </c>
      <c r="AI93" s="320"/>
      <c r="AJ93" s="321" t="str">
        <f>IF(H93&amp;I93="範疇2外購電力",IF(AI93="預設",VLOOKUP(表一!$B$5,附表一!$G$186:$T$210,14,0),""),IF(AI93="預設",VLOOKUP(H93&amp;I93&amp;AH93&amp;E93,附表一!$F$5:$U$175,16,0),""))</f>
        <v/>
      </c>
      <c r="AK93" s="337" t="str">
        <f>IF(H93&amp;I93="範疇2外購電力",IF(AI93="預設",VLOOKUP(表一!$B$5,附表一!$G$186:$X$210,18,0),""),IF(AI93="預設",VLOOKUP(H93&amp;I93&amp;AH93&amp;E93,附表一!$F$5:$Y$175,20,0),""))</f>
        <v/>
      </c>
      <c r="AL93" s="334"/>
      <c r="AM93" s="335"/>
      <c r="AN93" s="315" t="str">
        <f>IF(AJ93&amp;AL93&lt;&gt;"",IF(表四!$Q93&lt;&gt;"","公噸/"&amp;表四!$Q93,IF(表四!$P93&lt;&gt;"","公噸/"&amp;表四!$P93,"")),"")</f>
        <v/>
      </c>
      <c r="AO93" s="320"/>
      <c r="AP93" s="331" t="str">
        <f>IF(表四!O93="",IF($J93&lt;&gt;"",IF(AL93&lt;&gt;"",ROUND(ROUND(AL93,10)*ROUND($J93,4),4),IF(AJ93&lt;&gt;"",ROUND(ROUND($J93,4)*ROUND(AJ93,10),4),"")),""),IF($J93&lt;&gt;"",IF(AL93&lt;&gt;"",ROUND(ROUND(AL93,10)*ROUND($J93,4)*ROUND(表四!O93,6),4),IF(AJ93&lt;&gt;"",ROUND(ROUND($J93,4)*ROUND(AJ93,10)*ROUND(表四!O93,6),4),"")),""))</f>
        <v/>
      </c>
      <c r="AQ93" s="316" t="str">
        <f t="shared" si="33"/>
        <v/>
      </c>
      <c r="AR93" s="333" t="str">
        <f t="shared" si="34"/>
        <v/>
      </c>
      <c r="AS93" s="336" t="str">
        <f>IF(表三!J93="是",IF(L93="CO2",SUM(AG93,AR93),SUM(V93,AG93,AR93)),IF(SUM(V93,AG93,AR93)&lt;&gt;0,SUM(V93,AG93,AR93),""))</f>
        <v/>
      </c>
      <c r="AT93" s="337" t="str">
        <f>IF(表三!J93="是",IF(L93="CO2",V93,""),"")</f>
        <v/>
      </c>
      <c r="AU93" s="333" t="str">
        <f>IF(AS93&lt;&gt;"",AS93/表八!$J$8,"")</f>
        <v/>
      </c>
      <c r="AV93" s="325" t="e">
        <f>VLOOKUP(E93,附表二!$A:$G,3,FALSE)</f>
        <v>#N/A</v>
      </c>
      <c r="AW93" s="338" t="str">
        <f t="shared" si="35"/>
        <v/>
      </c>
      <c r="AX93" s="338" t="str">
        <f t="shared" si="36"/>
        <v/>
      </c>
      <c r="AY93" s="338" t="str">
        <f t="shared" si="37"/>
        <v/>
      </c>
      <c r="AZ93" s="338" t="str">
        <f t="shared" si="38"/>
        <v/>
      </c>
      <c r="BA93" s="338" t="str">
        <f t="shared" si="39"/>
        <v/>
      </c>
      <c r="BB93" s="338" t="str">
        <f t="shared" si="40"/>
        <v/>
      </c>
      <c r="BC93" s="338" t="str">
        <f t="shared" si="41"/>
        <v/>
      </c>
      <c r="BD93" s="338" t="str">
        <f t="shared" si="42"/>
        <v/>
      </c>
      <c r="BE93" s="339" t="str">
        <f t="shared" si="43"/>
        <v/>
      </c>
    </row>
    <row r="94" spans="1:57" s="5" customFormat="1" ht="17.25" thickTop="1" thickBot="1">
      <c r="A94" s="223" t="str">
        <f>IF(表三!A94&lt;&gt;"",表三!A94,"")</f>
        <v/>
      </c>
      <c r="B94" s="224" t="str">
        <f>IF(表三!C94&lt;&gt;"",表三!C94,"")</f>
        <v/>
      </c>
      <c r="C94" s="225" t="str">
        <f>IF(表三!D94&lt;&gt;"",表三!D94,"")</f>
        <v/>
      </c>
      <c r="D94" s="328" t="str">
        <f>IF(表三!F94&lt;&gt;"",表三!F94,"")</f>
        <v/>
      </c>
      <c r="E94" s="223" t="str">
        <f>IF(表三!H94&lt;&gt;"",表三!H94,"")</f>
        <v/>
      </c>
      <c r="F94" s="211" t="str">
        <f>IF(表三!I94&lt;&gt;"",表三!I94,"")</f>
        <v/>
      </c>
      <c r="G94" s="224" t="str">
        <f>IF(表三!J94&lt;&gt;"",表三!J94,"")</f>
        <v/>
      </c>
      <c r="H94" s="225" t="str">
        <f>IF(表三!K94&lt;&gt;"",表三!K94,"")</f>
        <v/>
      </c>
      <c r="I94" s="328" t="str">
        <f>IF(表三!P94&lt;&gt;"",表三!P94,"")</f>
        <v/>
      </c>
      <c r="J94" s="329" t="str">
        <f>IF(表四!N94&lt;&gt;"",ROUND(表四!N94,4),"")</f>
        <v/>
      </c>
      <c r="K94" s="224" t="str">
        <f>IF(表四!Q94&lt;&gt;"",表四!Q94,IF(表四!P94&lt;&gt;"",表四!P94,""))</f>
        <v/>
      </c>
      <c r="L94" s="207" t="str">
        <f>IF(表三!BJ94&lt;&gt;"",IF(表三!BJ94&lt;&gt;0,表三!BJ94,""),"")</f>
        <v/>
      </c>
      <c r="M94" s="320"/>
      <c r="N94" s="331" t="str">
        <f>IF(H94&amp;I94&amp;E94="範疇2外購電力350099",IF(M94="預設",VLOOKUP(表一!$B$5,附表一!$G$186:$T$211,14,0),""),IF(M94="預設",VLOOKUP(H94&amp;I94&amp;L94&amp;E94,附表一!$F$5:$U$178,16,0),""))</f>
        <v/>
      </c>
      <c r="O94" s="331" t="str">
        <f>IF(H94&amp;I94="範疇2外購電力",IF(M94="預設",VLOOKUP(表一!$B$5,附表一!$G$186:$X$210,18,0),""),IF(M94="預設",VLOOKUP(H94&amp;I94&amp;L94&amp;E94,附表一!$F$5:$Y$175,20,0),""))</f>
        <v/>
      </c>
      <c r="P94" s="332"/>
      <c r="Q94" s="239"/>
      <c r="R94" s="331" t="str">
        <f>IF(N94&amp;P94&lt;&gt;"",IF(表四!$Q94&lt;&gt;"","公噸/"&amp;表四!$Q94,IF(表四!$P94&lt;&gt;"","公噸/"&amp;表四!$P94,"")),"")</f>
        <v/>
      </c>
      <c r="S94" s="320"/>
      <c r="T94" s="331" t="str">
        <f>IF(表四!O95="",IF($J94&lt;&gt;"",IF(P94&lt;&gt;"",ROUND(ROUND(P94,10)*ROUND($J94,4),4),IF(N94&lt;&gt;"",ROUND(ROUND($J94,4)*ROUND(N94,10),4),"")),""),IF($J94&lt;&gt;"",IF(P94&lt;&gt;"",ROUND(ROUND(P94,10)*ROUND($J94,4)*ROUND(表四!O95,6),4),IF(N94&lt;&gt;"",ROUND(ROUND($J94,4)*ROUND(N94,10)*ROUND(表四!O95,6),4),"")),""))</f>
        <v/>
      </c>
      <c r="U94" s="316" t="str">
        <f t="shared" si="29"/>
        <v/>
      </c>
      <c r="V94" s="333" t="str">
        <f t="shared" si="30"/>
        <v/>
      </c>
      <c r="W94" s="223" t="str">
        <f>IF(表三!BK94&lt;&gt;"",IF(表三!BK94&lt;&gt;0,表三!BK94,""),"")</f>
        <v/>
      </c>
      <c r="X94" s="320"/>
      <c r="Y94" s="318" t="str">
        <f>IF(H94&amp;I94="範疇2外購電力",IF(X94="預設",VLOOKUP(表一!$B$5,附表一!$G$186:$T$210,14,0),""),IF(X94="預設",VLOOKUP(H94&amp;I94&amp;W94&amp;E94,附表一!$F$5:$U$175,16,0),""))</f>
        <v/>
      </c>
      <c r="Z94" s="337" t="str">
        <f>IF(H94&amp;I94="範疇2外購電力",IF(X94="預設",VLOOKUP(表一!$B$5,附表一!$G$186:$X$210,18,0),""),IF(X94="預設",VLOOKUP(H94&amp;I94&amp;W94&amp;E94,附表一!$F$5:$Y$175,20,0),""))</f>
        <v/>
      </c>
      <c r="AA94" s="334"/>
      <c r="AB94" s="239"/>
      <c r="AC94" s="331" t="str">
        <f>IF(Y94&amp;AA94&lt;&gt;"",IF(表四!$Q94&lt;&gt;"","公噸/"&amp;表四!$Q94,IF(表四!$P94&lt;&gt;"","公噸/"&amp;表四!$P94,"")),"")</f>
        <v/>
      </c>
      <c r="AD94" s="320"/>
      <c r="AE94" s="331" t="str">
        <f>IF(表四!O94="",IF($J94&lt;&gt;"",IF(AA94&lt;&gt;"",ROUND(ROUND(AA94,10)*ROUND($J94,4),4),IF(Y94&lt;&gt;"",ROUND(ROUND($J94,4)*ROUND(Y94,10),4),"")),""),IF($J94&lt;&gt;"",IF(AA94&lt;&gt;"",ROUND(ROUND(AA94,10)*ROUND($J94,4)*ROUND(表四!O94,6),4),IF(Y94&lt;&gt;"",ROUND(ROUND($J94,4)*ROUND(Y94,10)*ROUND(表四!O94,6),4),"")),""))</f>
        <v/>
      </c>
      <c r="AF94" s="316" t="str">
        <f t="shared" si="31"/>
        <v/>
      </c>
      <c r="AG94" s="333" t="str">
        <f t="shared" si="32"/>
        <v/>
      </c>
      <c r="AH94" s="207" t="str">
        <f>IF(表三!BL94&lt;&gt;"",IF(表三!BL94&lt;&gt;0,表三!BL94,""),"")</f>
        <v/>
      </c>
      <c r="AI94" s="320"/>
      <c r="AJ94" s="321" t="str">
        <f>IF(H94&amp;I94="範疇2外購電力",IF(AI94="預設",VLOOKUP(表一!$B$5,附表一!$G$186:$T$210,14,0),""),IF(AI94="預設",VLOOKUP(H94&amp;I94&amp;AH94&amp;E94,附表一!$F$5:$U$175,16,0),""))</f>
        <v/>
      </c>
      <c r="AK94" s="337" t="str">
        <f>IF(H94&amp;I94="範疇2外購電力",IF(AI94="預設",VLOOKUP(表一!$B$5,附表一!$G$186:$X$210,18,0),""),IF(AI94="預設",VLOOKUP(H94&amp;I94&amp;AH94&amp;E94,附表一!$F$5:$Y$175,20,0),""))</f>
        <v/>
      </c>
      <c r="AL94" s="334"/>
      <c r="AM94" s="335"/>
      <c r="AN94" s="315" t="str">
        <f>IF(AJ94&amp;AL94&lt;&gt;"",IF(表四!$Q94&lt;&gt;"","公噸/"&amp;表四!$Q94,IF(表四!$P94&lt;&gt;"","公噸/"&amp;表四!$P94,"")),"")</f>
        <v/>
      </c>
      <c r="AO94" s="320"/>
      <c r="AP94" s="331" t="str">
        <f>IF(表四!O94="",IF($J94&lt;&gt;"",IF(AL94&lt;&gt;"",ROUND(ROUND(AL94,10)*ROUND($J94,4),4),IF(AJ94&lt;&gt;"",ROUND(ROUND($J94,4)*ROUND(AJ94,10),4),"")),""),IF($J94&lt;&gt;"",IF(AL94&lt;&gt;"",ROUND(ROUND(AL94,10)*ROUND($J94,4)*ROUND(表四!O94,6),4),IF(AJ94&lt;&gt;"",ROUND(ROUND($J94,4)*ROUND(AJ94,10)*ROUND(表四!O94,6),4),"")),""))</f>
        <v/>
      </c>
      <c r="AQ94" s="316" t="str">
        <f t="shared" si="33"/>
        <v/>
      </c>
      <c r="AR94" s="333" t="str">
        <f t="shared" si="34"/>
        <v/>
      </c>
      <c r="AS94" s="336" t="str">
        <f>IF(表三!J94="是",IF(L94="CO2",SUM(AG94,AR94),SUM(V94,AG94,AR94)),IF(SUM(V94,AG94,AR94)&lt;&gt;0,SUM(V94,AG94,AR94),""))</f>
        <v/>
      </c>
      <c r="AT94" s="337" t="str">
        <f>IF(表三!J94="是",IF(L94="CO2",V94,""),"")</f>
        <v/>
      </c>
      <c r="AU94" s="333" t="str">
        <f>IF(AS94&lt;&gt;"",AS94/表八!$J$8,"")</f>
        <v/>
      </c>
      <c r="AV94" s="325" t="e">
        <f>VLOOKUP(E94,附表二!$A:$G,3,FALSE)</f>
        <v>#N/A</v>
      </c>
      <c r="AW94" s="338" t="str">
        <f t="shared" si="35"/>
        <v/>
      </c>
      <c r="AX94" s="338" t="str">
        <f t="shared" si="36"/>
        <v/>
      </c>
      <c r="AY94" s="338" t="str">
        <f t="shared" si="37"/>
        <v/>
      </c>
      <c r="AZ94" s="338" t="str">
        <f t="shared" si="38"/>
        <v/>
      </c>
      <c r="BA94" s="338" t="str">
        <f t="shared" si="39"/>
        <v/>
      </c>
      <c r="BB94" s="338" t="str">
        <f t="shared" si="40"/>
        <v/>
      </c>
      <c r="BC94" s="338" t="str">
        <f t="shared" si="41"/>
        <v/>
      </c>
      <c r="BD94" s="338" t="str">
        <f t="shared" si="42"/>
        <v/>
      </c>
      <c r="BE94" s="339" t="str">
        <f t="shared" si="43"/>
        <v/>
      </c>
    </row>
    <row r="95" spans="1:57" s="5" customFormat="1" ht="17.25" thickTop="1" thickBot="1">
      <c r="A95" s="223" t="str">
        <f>IF(表三!A95&lt;&gt;"",表三!A95,"")</f>
        <v/>
      </c>
      <c r="B95" s="224" t="str">
        <f>IF(表三!C95&lt;&gt;"",表三!C95,"")</f>
        <v/>
      </c>
      <c r="C95" s="225" t="str">
        <f>IF(表三!D95&lt;&gt;"",表三!D95,"")</f>
        <v/>
      </c>
      <c r="D95" s="328" t="str">
        <f>IF(表三!F95&lt;&gt;"",表三!F95,"")</f>
        <v/>
      </c>
      <c r="E95" s="223" t="str">
        <f>IF(表三!H95&lt;&gt;"",表三!H95,"")</f>
        <v/>
      </c>
      <c r="F95" s="211" t="str">
        <f>IF(表三!I95&lt;&gt;"",表三!I95,"")</f>
        <v/>
      </c>
      <c r="G95" s="224" t="str">
        <f>IF(表三!J95&lt;&gt;"",表三!J95,"")</f>
        <v/>
      </c>
      <c r="H95" s="225" t="str">
        <f>IF(表三!K95&lt;&gt;"",表三!K95,"")</f>
        <v/>
      </c>
      <c r="I95" s="328" t="str">
        <f>IF(表三!P95&lt;&gt;"",表三!P95,"")</f>
        <v/>
      </c>
      <c r="J95" s="329" t="str">
        <f>IF(表四!N95&lt;&gt;"",ROUND(表四!N95,4),"")</f>
        <v/>
      </c>
      <c r="K95" s="224" t="str">
        <f>IF(表四!Q95&lt;&gt;"",表四!Q95,IF(表四!P95&lt;&gt;"",表四!P95,""))</f>
        <v/>
      </c>
      <c r="L95" s="207" t="str">
        <f>IF(表三!BJ95&lt;&gt;"",IF(表三!BJ95&lt;&gt;0,表三!BJ95,""),"")</f>
        <v/>
      </c>
      <c r="M95" s="320"/>
      <c r="N95" s="331" t="str">
        <f>IF(H95&amp;I95&amp;E95="範疇2外購電力350099",IF(M95="預設",VLOOKUP(表一!$B$5,附表一!$G$186:$T$211,14,0),""),IF(M95="預設",VLOOKUP(H95&amp;I95&amp;L95&amp;E95,附表一!$F$5:$U$178,16,0),""))</f>
        <v/>
      </c>
      <c r="O95" s="331" t="str">
        <f>IF(H95&amp;I95="範疇2外購電力",IF(M95="預設",VLOOKUP(表一!$B$5,附表一!$G$186:$X$210,18,0),""),IF(M95="預設",VLOOKUP(H95&amp;I95&amp;L95&amp;E95,附表一!$F$5:$Y$175,20,0),""))</f>
        <v/>
      </c>
      <c r="P95" s="332"/>
      <c r="Q95" s="239"/>
      <c r="R95" s="331" t="str">
        <f>IF(N95&amp;P95&lt;&gt;"",IF(表四!$Q95&lt;&gt;"","公噸/"&amp;表四!$Q95,IF(表四!$P95&lt;&gt;"","公噸/"&amp;表四!$P95,"")),"")</f>
        <v/>
      </c>
      <c r="S95" s="320"/>
      <c r="T95" s="331" t="str">
        <f>IF(表四!O96="",IF($J95&lt;&gt;"",IF(P95&lt;&gt;"",ROUND(ROUND(P95,10)*ROUND($J95,4),4),IF(N95&lt;&gt;"",ROUND(ROUND($J95,4)*ROUND(N95,10),4),"")),""),IF($J95&lt;&gt;"",IF(P95&lt;&gt;"",ROUND(ROUND(P95,10)*ROUND($J95,4)*ROUND(表四!O96,6),4),IF(N95&lt;&gt;"",ROUND(ROUND($J95,4)*ROUND(N95,10)*ROUND(表四!O96,6),4),"")),""))</f>
        <v/>
      </c>
      <c r="U95" s="316" t="str">
        <f t="shared" si="29"/>
        <v/>
      </c>
      <c r="V95" s="333" t="str">
        <f t="shared" si="30"/>
        <v/>
      </c>
      <c r="W95" s="223" t="str">
        <f>IF(表三!BK95&lt;&gt;"",IF(表三!BK95&lt;&gt;0,表三!BK95,""),"")</f>
        <v/>
      </c>
      <c r="X95" s="320"/>
      <c r="Y95" s="318" t="str">
        <f>IF(H95&amp;I95="範疇2外購電力",IF(X95="預設",VLOOKUP(表一!$B$5,附表一!$G$186:$T$210,14,0),""),IF(X95="預設",VLOOKUP(H95&amp;I95&amp;W95&amp;E95,附表一!$F$5:$U$175,16,0),""))</f>
        <v/>
      </c>
      <c r="Z95" s="337" t="str">
        <f>IF(H95&amp;I95="範疇2外購電力",IF(X95="預設",VLOOKUP(表一!$B$5,附表一!$G$186:$X$210,18,0),""),IF(X95="預設",VLOOKUP(H95&amp;I95&amp;W95&amp;E95,附表一!$F$5:$Y$175,20,0),""))</f>
        <v/>
      </c>
      <c r="AA95" s="334"/>
      <c r="AB95" s="239"/>
      <c r="AC95" s="331" t="str">
        <f>IF(Y95&amp;AA95&lt;&gt;"",IF(表四!$Q95&lt;&gt;"","公噸/"&amp;表四!$Q95,IF(表四!$P95&lt;&gt;"","公噸/"&amp;表四!$P95,"")),"")</f>
        <v/>
      </c>
      <c r="AD95" s="320"/>
      <c r="AE95" s="331" t="str">
        <f>IF(表四!O95="",IF($J95&lt;&gt;"",IF(AA95&lt;&gt;"",ROUND(ROUND(AA95,10)*ROUND($J95,4),4),IF(Y95&lt;&gt;"",ROUND(ROUND($J95,4)*ROUND(Y95,10),4),"")),""),IF($J95&lt;&gt;"",IF(AA95&lt;&gt;"",ROUND(ROUND(AA95,10)*ROUND($J95,4)*ROUND(表四!O95,6),4),IF(Y95&lt;&gt;"",ROUND(ROUND($J95,4)*ROUND(Y95,10)*ROUND(表四!O95,6),4),"")),""))</f>
        <v/>
      </c>
      <c r="AF95" s="316" t="str">
        <f t="shared" si="31"/>
        <v/>
      </c>
      <c r="AG95" s="333" t="str">
        <f t="shared" si="32"/>
        <v/>
      </c>
      <c r="AH95" s="207" t="str">
        <f>IF(表三!BL95&lt;&gt;"",IF(表三!BL95&lt;&gt;0,表三!BL95,""),"")</f>
        <v/>
      </c>
      <c r="AI95" s="320"/>
      <c r="AJ95" s="321" t="str">
        <f>IF(H95&amp;I95="範疇2外購電力",IF(AI95="預設",VLOOKUP(表一!$B$5,附表一!$G$186:$T$210,14,0),""),IF(AI95="預設",VLOOKUP(H95&amp;I95&amp;AH95&amp;E95,附表一!$F$5:$U$175,16,0),""))</f>
        <v/>
      </c>
      <c r="AK95" s="337" t="str">
        <f>IF(H95&amp;I95="範疇2外購電力",IF(AI95="預設",VLOOKUP(表一!$B$5,附表一!$G$186:$X$210,18,0),""),IF(AI95="預設",VLOOKUP(H95&amp;I95&amp;AH95&amp;E95,附表一!$F$5:$Y$175,20,0),""))</f>
        <v/>
      </c>
      <c r="AL95" s="334"/>
      <c r="AM95" s="335"/>
      <c r="AN95" s="315" t="str">
        <f>IF(AJ95&amp;AL95&lt;&gt;"",IF(表四!$Q95&lt;&gt;"","公噸/"&amp;表四!$Q95,IF(表四!$P95&lt;&gt;"","公噸/"&amp;表四!$P95,"")),"")</f>
        <v/>
      </c>
      <c r="AO95" s="320"/>
      <c r="AP95" s="331" t="str">
        <f>IF(表四!O95="",IF($J95&lt;&gt;"",IF(AL95&lt;&gt;"",ROUND(ROUND(AL95,10)*ROUND($J95,4),4),IF(AJ95&lt;&gt;"",ROUND(ROUND($J95,4)*ROUND(AJ95,10),4),"")),""),IF($J95&lt;&gt;"",IF(AL95&lt;&gt;"",ROUND(ROUND(AL95,10)*ROUND($J95,4)*ROUND(表四!O95,6),4),IF(AJ95&lt;&gt;"",ROUND(ROUND($J95,4)*ROUND(AJ95,10)*ROUND(表四!O95,6),4),"")),""))</f>
        <v/>
      </c>
      <c r="AQ95" s="316" t="str">
        <f t="shared" si="33"/>
        <v/>
      </c>
      <c r="AR95" s="333" t="str">
        <f t="shared" si="34"/>
        <v/>
      </c>
      <c r="AS95" s="336" t="str">
        <f>IF(表三!J95="是",IF(L95="CO2",SUM(AG95,AR95),SUM(V95,AG95,AR95)),IF(SUM(V95,AG95,AR95)&lt;&gt;0,SUM(V95,AG95,AR95),""))</f>
        <v/>
      </c>
      <c r="AT95" s="337" t="str">
        <f>IF(表三!J95="是",IF(L95="CO2",V95,""),"")</f>
        <v/>
      </c>
      <c r="AU95" s="333" t="str">
        <f>IF(AS95&lt;&gt;"",AS95/表八!$J$8,"")</f>
        <v/>
      </c>
      <c r="AV95" s="325" t="e">
        <f>VLOOKUP(E95,附表二!$A:$G,3,FALSE)</f>
        <v>#N/A</v>
      </c>
      <c r="AW95" s="338" t="str">
        <f t="shared" si="35"/>
        <v/>
      </c>
      <c r="AX95" s="338" t="str">
        <f t="shared" si="36"/>
        <v/>
      </c>
      <c r="AY95" s="338" t="str">
        <f t="shared" si="37"/>
        <v/>
      </c>
      <c r="AZ95" s="338" t="str">
        <f t="shared" si="38"/>
        <v/>
      </c>
      <c r="BA95" s="338" t="str">
        <f t="shared" si="39"/>
        <v/>
      </c>
      <c r="BB95" s="338" t="str">
        <f t="shared" si="40"/>
        <v/>
      </c>
      <c r="BC95" s="338" t="str">
        <f t="shared" si="41"/>
        <v/>
      </c>
      <c r="BD95" s="338" t="str">
        <f t="shared" si="42"/>
        <v/>
      </c>
      <c r="BE95" s="339" t="str">
        <f t="shared" si="43"/>
        <v/>
      </c>
    </row>
    <row r="96" spans="1:57" s="5" customFormat="1" ht="17.25" thickTop="1" thickBot="1">
      <c r="A96" s="223" t="str">
        <f>IF(表三!A96&lt;&gt;"",表三!A96,"")</f>
        <v/>
      </c>
      <c r="B96" s="224" t="str">
        <f>IF(表三!C96&lt;&gt;"",表三!C96,"")</f>
        <v/>
      </c>
      <c r="C96" s="225" t="str">
        <f>IF(表三!D96&lt;&gt;"",表三!D96,"")</f>
        <v/>
      </c>
      <c r="D96" s="328" t="str">
        <f>IF(表三!F96&lt;&gt;"",表三!F96,"")</f>
        <v/>
      </c>
      <c r="E96" s="223" t="str">
        <f>IF(表三!H96&lt;&gt;"",表三!H96,"")</f>
        <v/>
      </c>
      <c r="F96" s="211" t="str">
        <f>IF(表三!I96&lt;&gt;"",表三!I96,"")</f>
        <v/>
      </c>
      <c r="G96" s="224" t="str">
        <f>IF(表三!J96&lt;&gt;"",表三!J96,"")</f>
        <v/>
      </c>
      <c r="H96" s="225" t="str">
        <f>IF(表三!K96&lt;&gt;"",表三!K96,"")</f>
        <v/>
      </c>
      <c r="I96" s="328" t="str">
        <f>IF(表三!P96&lt;&gt;"",表三!P96,"")</f>
        <v/>
      </c>
      <c r="J96" s="329" t="str">
        <f>IF(表四!N96&lt;&gt;"",ROUND(表四!N96,4),"")</f>
        <v/>
      </c>
      <c r="K96" s="224" t="str">
        <f>IF(表四!Q96&lt;&gt;"",表四!Q96,IF(表四!P96&lt;&gt;"",表四!P96,""))</f>
        <v/>
      </c>
      <c r="L96" s="207" t="str">
        <f>IF(表三!BJ96&lt;&gt;"",IF(表三!BJ96&lt;&gt;0,表三!BJ96,""),"")</f>
        <v/>
      </c>
      <c r="M96" s="320"/>
      <c r="N96" s="331" t="str">
        <f>IF(H96&amp;I96&amp;E96="範疇2外購電力350099",IF(M96="預設",VLOOKUP(表一!$B$5,附表一!$G$186:$T$211,14,0),""),IF(M96="預設",VLOOKUP(H96&amp;I96&amp;L96&amp;E96,附表一!$F$5:$U$178,16,0),""))</f>
        <v/>
      </c>
      <c r="O96" s="331" t="str">
        <f>IF(H96&amp;I96="範疇2外購電力",IF(M96="預設",VLOOKUP(表一!$B$5,附表一!$G$186:$X$210,18,0),""),IF(M96="預設",VLOOKUP(H96&amp;I96&amp;L96&amp;E96,附表一!$F$5:$Y$175,20,0),""))</f>
        <v/>
      </c>
      <c r="P96" s="332"/>
      <c r="Q96" s="239"/>
      <c r="R96" s="331" t="str">
        <f>IF(N96&amp;P96&lt;&gt;"",IF(表四!$Q96&lt;&gt;"","公噸/"&amp;表四!$Q96,IF(表四!$P96&lt;&gt;"","公噸/"&amp;表四!$P96,"")),"")</f>
        <v/>
      </c>
      <c r="S96" s="320"/>
      <c r="T96" s="331" t="str">
        <f>IF(表四!O97="",IF($J96&lt;&gt;"",IF(P96&lt;&gt;"",ROUND(ROUND(P96,10)*ROUND($J96,4),4),IF(N96&lt;&gt;"",ROUND(ROUND($J96,4)*ROUND(N96,10),4),"")),""),IF($J96&lt;&gt;"",IF(P96&lt;&gt;"",ROUND(ROUND(P96,10)*ROUND($J96,4)*ROUND(表四!O97,6),4),IF(N96&lt;&gt;"",ROUND(ROUND($J96,4)*ROUND(N96,10)*ROUND(表四!O97,6),4),"")),""))</f>
        <v/>
      </c>
      <c r="U96" s="316" t="str">
        <f t="shared" si="29"/>
        <v/>
      </c>
      <c r="V96" s="333" t="str">
        <f t="shared" si="30"/>
        <v/>
      </c>
      <c r="W96" s="223" t="str">
        <f>IF(表三!BK96&lt;&gt;"",IF(表三!BK96&lt;&gt;0,表三!BK96,""),"")</f>
        <v/>
      </c>
      <c r="X96" s="320"/>
      <c r="Y96" s="318" t="str">
        <f>IF(H96&amp;I96="範疇2外購電力",IF(X96="預設",VLOOKUP(表一!$B$5,附表一!$G$186:$T$210,14,0),""),IF(X96="預設",VLOOKUP(H96&amp;I96&amp;W96&amp;E96,附表一!$F$5:$U$175,16,0),""))</f>
        <v/>
      </c>
      <c r="Z96" s="337" t="str">
        <f>IF(H96&amp;I96="範疇2外購電力",IF(X96="預設",VLOOKUP(表一!$B$5,附表一!$G$186:$X$210,18,0),""),IF(X96="預設",VLOOKUP(H96&amp;I96&amp;W96&amp;E96,附表一!$F$5:$Y$175,20,0),""))</f>
        <v/>
      </c>
      <c r="AA96" s="334"/>
      <c r="AB96" s="239"/>
      <c r="AC96" s="331" t="str">
        <f>IF(Y96&amp;AA96&lt;&gt;"",IF(表四!$Q96&lt;&gt;"","公噸/"&amp;表四!$Q96,IF(表四!$P96&lt;&gt;"","公噸/"&amp;表四!$P96,"")),"")</f>
        <v/>
      </c>
      <c r="AD96" s="320"/>
      <c r="AE96" s="331" t="str">
        <f>IF(表四!O96="",IF($J96&lt;&gt;"",IF(AA96&lt;&gt;"",ROUND(ROUND(AA96,10)*ROUND($J96,4),4),IF(Y96&lt;&gt;"",ROUND(ROUND($J96,4)*ROUND(Y96,10),4),"")),""),IF($J96&lt;&gt;"",IF(AA96&lt;&gt;"",ROUND(ROUND(AA96,10)*ROUND($J96,4)*ROUND(表四!O96,6),4),IF(Y96&lt;&gt;"",ROUND(ROUND($J96,4)*ROUND(Y96,10)*ROUND(表四!O96,6),4),"")),""))</f>
        <v/>
      </c>
      <c r="AF96" s="316" t="str">
        <f t="shared" si="31"/>
        <v/>
      </c>
      <c r="AG96" s="333" t="str">
        <f t="shared" si="32"/>
        <v/>
      </c>
      <c r="AH96" s="207" t="str">
        <f>IF(表三!BL96&lt;&gt;"",IF(表三!BL96&lt;&gt;0,表三!BL96,""),"")</f>
        <v/>
      </c>
      <c r="AI96" s="320"/>
      <c r="AJ96" s="321" t="str">
        <f>IF(H96&amp;I96="範疇2外購電力",IF(AI96="預設",VLOOKUP(表一!$B$5,附表一!$G$186:$T$210,14,0),""),IF(AI96="預設",VLOOKUP(H96&amp;I96&amp;AH96&amp;E96,附表一!$F$5:$U$175,16,0),""))</f>
        <v/>
      </c>
      <c r="AK96" s="337" t="str">
        <f>IF(H96&amp;I96="範疇2外購電力",IF(AI96="預設",VLOOKUP(表一!$B$5,附表一!$G$186:$X$210,18,0),""),IF(AI96="預設",VLOOKUP(H96&amp;I96&amp;AH96&amp;E96,附表一!$F$5:$Y$175,20,0),""))</f>
        <v/>
      </c>
      <c r="AL96" s="334"/>
      <c r="AM96" s="335"/>
      <c r="AN96" s="315" t="str">
        <f>IF(AJ96&amp;AL96&lt;&gt;"",IF(表四!$Q96&lt;&gt;"","公噸/"&amp;表四!$Q96,IF(表四!$P96&lt;&gt;"","公噸/"&amp;表四!$P96,"")),"")</f>
        <v/>
      </c>
      <c r="AO96" s="320"/>
      <c r="AP96" s="331" t="str">
        <f>IF(表四!O96="",IF($J96&lt;&gt;"",IF(AL96&lt;&gt;"",ROUND(ROUND(AL96,10)*ROUND($J96,4),4),IF(AJ96&lt;&gt;"",ROUND(ROUND($J96,4)*ROUND(AJ96,10),4),"")),""),IF($J96&lt;&gt;"",IF(AL96&lt;&gt;"",ROUND(ROUND(AL96,10)*ROUND($J96,4)*ROUND(表四!O96,6),4),IF(AJ96&lt;&gt;"",ROUND(ROUND($J96,4)*ROUND(AJ96,10)*ROUND(表四!O96,6),4),"")),""))</f>
        <v/>
      </c>
      <c r="AQ96" s="316" t="str">
        <f t="shared" si="33"/>
        <v/>
      </c>
      <c r="AR96" s="333" t="str">
        <f t="shared" si="34"/>
        <v/>
      </c>
      <c r="AS96" s="336" t="str">
        <f>IF(表三!J96="是",IF(L96="CO2",SUM(AG96,AR96),SUM(V96,AG96,AR96)),IF(SUM(V96,AG96,AR96)&lt;&gt;0,SUM(V96,AG96,AR96),""))</f>
        <v/>
      </c>
      <c r="AT96" s="337" t="str">
        <f>IF(表三!J96="是",IF(L96="CO2",V96,""),"")</f>
        <v/>
      </c>
      <c r="AU96" s="333" t="str">
        <f>IF(AS96&lt;&gt;"",AS96/表八!$J$8,"")</f>
        <v/>
      </c>
      <c r="AV96" s="325" t="e">
        <f>VLOOKUP(E96,附表二!$A:$G,3,FALSE)</f>
        <v>#N/A</v>
      </c>
      <c r="AW96" s="338" t="str">
        <f t="shared" si="35"/>
        <v/>
      </c>
      <c r="AX96" s="338" t="str">
        <f t="shared" si="36"/>
        <v/>
      </c>
      <c r="AY96" s="338" t="str">
        <f t="shared" si="37"/>
        <v/>
      </c>
      <c r="AZ96" s="338" t="str">
        <f t="shared" si="38"/>
        <v/>
      </c>
      <c r="BA96" s="338" t="str">
        <f t="shared" si="39"/>
        <v/>
      </c>
      <c r="BB96" s="338" t="str">
        <f t="shared" si="40"/>
        <v/>
      </c>
      <c r="BC96" s="338" t="str">
        <f t="shared" si="41"/>
        <v/>
      </c>
      <c r="BD96" s="338" t="str">
        <f t="shared" si="42"/>
        <v/>
      </c>
      <c r="BE96" s="339" t="str">
        <f t="shared" si="43"/>
        <v/>
      </c>
    </row>
    <row r="97" spans="1:57" s="5" customFormat="1" ht="17.25" thickTop="1" thickBot="1">
      <c r="A97" s="223" t="str">
        <f>IF(表三!A97&lt;&gt;"",表三!A97,"")</f>
        <v/>
      </c>
      <c r="B97" s="224" t="str">
        <f>IF(表三!C97&lt;&gt;"",表三!C97,"")</f>
        <v/>
      </c>
      <c r="C97" s="225" t="str">
        <f>IF(表三!D97&lt;&gt;"",表三!D97,"")</f>
        <v/>
      </c>
      <c r="D97" s="328" t="str">
        <f>IF(表三!F97&lt;&gt;"",表三!F97,"")</f>
        <v/>
      </c>
      <c r="E97" s="223" t="str">
        <f>IF(表三!H97&lt;&gt;"",表三!H97,"")</f>
        <v/>
      </c>
      <c r="F97" s="211" t="str">
        <f>IF(表三!I97&lt;&gt;"",表三!I97,"")</f>
        <v/>
      </c>
      <c r="G97" s="224" t="str">
        <f>IF(表三!J97&lt;&gt;"",表三!J97,"")</f>
        <v/>
      </c>
      <c r="H97" s="225" t="str">
        <f>IF(表三!K97&lt;&gt;"",表三!K97,"")</f>
        <v/>
      </c>
      <c r="I97" s="328" t="str">
        <f>IF(表三!P97&lt;&gt;"",表三!P97,"")</f>
        <v/>
      </c>
      <c r="J97" s="329" t="str">
        <f>IF(表四!N97&lt;&gt;"",ROUND(表四!N97,4),"")</f>
        <v/>
      </c>
      <c r="K97" s="224" t="str">
        <f>IF(表四!Q97&lt;&gt;"",表四!Q97,IF(表四!P97&lt;&gt;"",表四!P97,""))</f>
        <v/>
      </c>
      <c r="L97" s="207" t="str">
        <f>IF(表三!BJ97&lt;&gt;"",IF(表三!BJ97&lt;&gt;0,表三!BJ97,""),"")</f>
        <v/>
      </c>
      <c r="M97" s="320"/>
      <c r="N97" s="331" t="str">
        <f>IF(H97&amp;I97&amp;E97="範疇2外購電力350099",IF(M97="預設",VLOOKUP(表一!$B$5,附表一!$G$186:$T$211,14,0),""),IF(M97="預設",VLOOKUP(H97&amp;I97&amp;L97&amp;E97,附表一!$F$5:$U$178,16,0),""))</f>
        <v/>
      </c>
      <c r="O97" s="331" t="str">
        <f>IF(H97&amp;I97="範疇2外購電力",IF(M97="預設",VLOOKUP(表一!$B$5,附表一!$G$186:$X$210,18,0),""),IF(M97="預設",VLOOKUP(H97&amp;I97&amp;L97&amp;E97,附表一!$F$5:$Y$175,20,0),""))</f>
        <v/>
      </c>
      <c r="P97" s="332"/>
      <c r="Q97" s="239"/>
      <c r="R97" s="331" t="str">
        <f>IF(N97&amp;P97&lt;&gt;"",IF(表四!$Q97&lt;&gt;"","公噸/"&amp;表四!$Q97,IF(表四!$P97&lt;&gt;"","公噸/"&amp;表四!$P97,"")),"")</f>
        <v/>
      </c>
      <c r="S97" s="320"/>
      <c r="T97" s="331" t="str">
        <f>IF(表四!O98="",IF($J97&lt;&gt;"",IF(P97&lt;&gt;"",ROUND(ROUND(P97,10)*ROUND($J97,4),4),IF(N97&lt;&gt;"",ROUND(ROUND($J97,4)*ROUND(N97,10),4),"")),""),IF($J97&lt;&gt;"",IF(P97&lt;&gt;"",ROUND(ROUND(P97,10)*ROUND($J97,4)*ROUND(表四!O98,6),4),IF(N97&lt;&gt;"",ROUND(ROUND($J97,4)*ROUND(N97,10)*ROUND(表四!O98,6),4),"")),""))</f>
        <v/>
      </c>
      <c r="U97" s="316" t="str">
        <f t="shared" si="29"/>
        <v/>
      </c>
      <c r="V97" s="333" t="str">
        <f t="shared" si="30"/>
        <v/>
      </c>
      <c r="W97" s="223" t="str">
        <f>IF(表三!BK97&lt;&gt;"",IF(表三!BK97&lt;&gt;0,表三!BK97,""),"")</f>
        <v/>
      </c>
      <c r="X97" s="320"/>
      <c r="Y97" s="318" t="str">
        <f>IF(H97&amp;I97="範疇2外購電力",IF(X97="預設",VLOOKUP(表一!$B$5,附表一!$G$186:$T$210,14,0),""),IF(X97="預設",VLOOKUP(H97&amp;I97&amp;W97&amp;E97,附表一!$F$5:$U$175,16,0),""))</f>
        <v/>
      </c>
      <c r="Z97" s="337" t="str">
        <f>IF(H97&amp;I97="範疇2外購電力",IF(X97="預設",VLOOKUP(表一!$B$5,附表一!$G$186:$X$210,18,0),""),IF(X97="預設",VLOOKUP(H97&amp;I97&amp;W97&amp;E97,附表一!$F$5:$Y$175,20,0),""))</f>
        <v/>
      </c>
      <c r="AA97" s="334"/>
      <c r="AB97" s="239"/>
      <c r="AC97" s="331" t="str">
        <f>IF(Y97&amp;AA97&lt;&gt;"",IF(表四!$Q97&lt;&gt;"","公噸/"&amp;表四!$Q97,IF(表四!$P97&lt;&gt;"","公噸/"&amp;表四!$P97,"")),"")</f>
        <v/>
      </c>
      <c r="AD97" s="320"/>
      <c r="AE97" s="331" t="str">
        <f>IF(表四!O97="",IF($J97&lt;&gt;"",IF(AA97&lt;&gt;"",ROUND(ROUND(AA97,10)*ROUND($J97,4),4),IF(Y97&lt;&gt;"",ROUND(ROUND($J97,4)*ROUND(Y97,10),4),"")),""),IF($J97&lt;&gt;"",IF(AA97&lt;&gt;"",ROUND(ROUND(AA97,10)*ROUND($J97,4)*ROUND(表四!O97,6),4),IF(Y97&lt;&gt;"",ROUND(ROUND($J97,4)*ROUND(Y97,10)*ROUND(表四!O97,6),4),"")),""))</f>
        <v/>
      </c>
      <c r="AF97" s="316" t="str">
        <f t="shared" si="31"/>
        <v/>
      </c>
      <c r="AG97" s="333" t="str">
        <f t="shared" si="32"/>
        <v/>
      </c>
      <c r="AH97" s="207" t="str">
        <f>IF(表三!BL97&lt;&gt;"",IF(表三!BL97&lt;&gt;0,表三!BL97,""),"")</f>
        <v/>
      </c>
      <c r="AI97" s="320"/>
      <c r="AJ97" s="321" t="str">
        <f>IF(H97&amp;I97="範疇2外購電力",IF(AI97="預設",VLOOKUP(表一!$B$5,附表一!$G$186:$T$210,14,0),""),IF(AI97="預設",VLOOKUP(H97&amp;I97&amp;AH97&amp;E97,附表一!$F$5:$U$175,16,0),""))</f>
        <v/>
      </c>
      <c r="AK97" s="337" t="str">
        <f>IF(H97&amp;I97="範疇2外購電力",IF(AI97="預設",VLOOKUP(表一!$B$5,附表一!$G$186:$X$210,18,0),""),IF(AI97="預設",VLOOKUP(H97&amp;I97&amp;AH97&amp;E97,附表一!$F$5:$Y$175,20,0),""))</f>
        <v/>
      </c>
      <c r="AL97" s="334"/>
      <c r="AM97" s="335"/>
      <c r="AN97" s="315" t="str">
        <f>IF(AJ97&amp;AL97&lt;&gt;"",IF(表四!$Q97&lt;&gt;"","公噸/"&amp;表四!$Q97,IF(表四!$P97&lt;&gt;"","公噸/"&amp;表四!$P97,"")),"")</f>
        <v/>
      </c>
      <c r="AO97" s="320"/>
      <c r="AP97" s="331" t="str">
        <f>IF(表四!O97="",IF($J97&lt;&gt;"",IF(AL97&lt;&gt;"",ROUND(ROUND(AL97,10)*ROUND($J97,4),4),IF(AJ97&lt;&gt;"",ROUND(ROUND($J97,4)*ROUND(AJ97,10),4),"")),""),IF($J97&lt;&gt;"",IF(AL97&lt;&gt;"",ROUND(ROUND(AL97,10)*ROUND($J97,4)*ROUND(表四!O97,6),4),IF(AJ97&lt;&gt;"",ROUND(ROUND($J97,4)*ROUND(AJ97,10)*ROUND(表四!O97,6),4),"")),""))</f>
        <v/>
      </c>
      <c r="AQ97" s="316" t="str">
        <f t="shared" si="33"/>
        <v/>
      </c>
      <c r="AR97" s="333" t="str">
        <f t="shared" si="34"/>
        <v/>
      </c>
      <c r="AS97" s="336" t="str">
        <f>IF(表三!J97="是",IF(L97="CO2",SUM(AG97,AR97),SUM(V97,AG97,AR97)),IF(SUM(V97,AG97,AR97)&lt;&gt;0,SUM(V97,AG97,AR97),""))</f>
        <v/>
      </c>
      <c r="AT97" s="337" t="str">
        <f>IF(表三!J97="是",IF(L97="CO2",V97,""),"")</f>
        <v/>
      </c>
      <c r="AU97" s="333" t="str">
        <f>IF(AS97&lt;&gt;"",AS97/表八!$J$8,"")</f>
        <v/>
      </c>
      <c r="AV97" s="325" t="e">
        <f>VLOOKUP(E97,附表二!$A:$G,3,FALSE)</f>
        <v>#N/A</v>
      </c>
      <c r="AW97" s="338" t="str">
        <f t="shared" si="35"/>
        <v/>
      </c>
      <c r="AX97" s="338" t="str">
        <f t="shared" si="36"/>
        <v/>
      </c>
      <c r="AY97" s="338" t="str">
        <f t="shared" si="37"/>
        <v/>
      </c>
      <c r="AZ97" s="338" t="str">
        <f t="shared" si="38"/>
        <v/>
      </c>
      <c r="BA97" s="338" t="str">
        <f t="shared" si="39"/>
        <v/>
      </c>
      <c r="BB97" s="338" t="str">
        <f t="shared" si="40"/>
        <v/>
      </c>
      <c r="BC97" s="338" t="str">
        <f t="shared" si="41"/>
        <v/>
      </c>
      <c r="BD97" s="338" t="str">
        <f t="shared" si="42"/>
        <v/>
      </c>
      <c r="BE97" s="339" t="str">
        <f t="shared" si="43"/>
        <v/>
      </c>
    </row>
    <row r="98" spans="1:57" s="5" customFormat="1" ht="17.25" thickTop="1" thickBot="1">
      <c r="A98" s="223" t="str">
        <f>IF(表三!A98&lt;&gt;"",表三!A98,"")</f>
        <v/>
      </c>
      <c r="B98" s="224" t="str">
        <f>IF(表三!C98&lt;&gt;"",表三!C98,"")</f>
        <v/>
      </c>
      <c r="C98" s="225" t="str">
        <f>IF(表三!D98&lt;&gt;"",表三!D98,"")</f>
        <v/>
      </c>
      <c r="D98" s="328" t="str">
        <f>IF(表三!F98&lt;&gt;"",表三!F98,"")</f>
        <v/>
      </c>
      <c r="E98" s="223" t="str">
        <f>IF(表三!H98&lt;&gt;"",表三!H98,"")</f>
        <v/>
      </c>
      <c r="F98" s="211" t="str">
        <f>IF(表三!I98&lt;&gt;"",表三!I98,"")</f>
        <v/>
      </c>
      <c r="G98" s="224" t="str">
        <f>IF(表三!J98&lt;&gt;"",表三!J98,"")</f>
        <v/>
      </c>
      <c r="H98" s="225" t="str">
        <f>IF(表三!K98&lt;&gt;"",表三!K98,"")</f>
        <v/>
      </c>
      <c r="I98" s="328" t="str">
        <f>IF(表三!P98&lt;&gt;"",表三!P98,"")</f>
        <v/>
      </c>
      <c r="J98" s="329" t="str">
        <f>IF(表四!N98&lt;&gt;"",ROUND(表四!N98,4),"")</f>
        <v/>
      </c>
      <c r="K98" s="224" t="str">
        <f>IF(表四!Q98&lt;&gt;"",表四!Q98,IF(表四!P98&lt;&gt;"",表四!P98,""))</f>
        <v/>
      </c>
      <c r="L98" s="207" t="str">
        <f>IF(表三!BJ98&lt;&gt;"",IF(表三!BJ98&lt;&gt;0,表三!BJ98,""),"")</f>
        <v/>
      </c>
      <c r="M98" s="320"/>
      <c r="N98" s="331" t="str">
        <f>IF(H98&amp;I98&amp;E98="範疇2外購電力350099",IF(M98="預設",VLOOKUP(表一!$B$5,附表一!$G$186:$T$211,14,0),""),IF(M98="預設",VLOOKUP(H98&amp;I98&amp;L98&amp;E98,附表一!$F$5:$U$178,16,0),""))</f>
        <v/>
      </c>
      <c r="O98" s="331" t="str">
        <f>IF(H98&amp;I98="範疇2外購電力",IF(M98="預設",VLOOKUP(表一!$B$5,附表一!$G$186:$X$210,18,0),""),IF(M98="預設",VLOOKUP(H98&amp;I98&amp;L98&amp;E98,附表一!$F$5:$Y$175,20,0),""))</f>
        <v/>
      </c>
      <c r="P98" s="332"/>
      <c r="Q98" s="239"/>
      <c r="R98" s="331" t="str">
        <f>IF(N98&amp;P98&lt;&gt;"",IF(表四!$Q98&lt;&gt;"","公噸/"&amp;表四!$Q98,IF(表四!$P98&lt;&gt;"","公噸/"&amp;表四!$P98,"")),"")</f>
        <v/>
      </c>
      <c r="S98" s="320"/>
      <c r="T98" s="331" t="str">
        <f>IF(表四!O99="",IF($J98&lt;&gt;"",IF(P98&lt;&gt;"",ROUND(ROUND(P98,10)*ROUND($J98,4),4),IF(N98&lt;&gt;"",ROUND(ROUND($J98,4)*ROUND(N98,10),4),"")),""),IF($J98&lt;&gt;"",IF(P98&lt;&gt;"",ROUND(ROUND(P98,10)*ROUND($J98,4)*ROUND(表四!O99,6),4),IF(N98&lt;&gt;"",ROUND(ROUND($J98,4)*ROUND(N98,10)*ROUND(表四!O99,6),4),"")),""))</f>
        <v/>
      </c>
      <c r="U98" s="316" t="str">
        <f t="shared" si="29"/>
        <v/>
      </c>
      <c r="V98" s="333" t="str">
        <f t="shared" si="30"/>
        <v/>
      </c>
      <c r="W98" s="223" t="str">
        <f>IF(表三!BK98&lt;&gt;"",IF(表三!BK98&lt;&gt;0,表三!BK98,""),"")</f>
        <v/>
      </c>
      <c r="X98" s="320"/>
      <c r="Y98" s="318" t="str">
        <f>IF(H98&amp;I98="範疇2外購電力",IF(X98="預設",VLOOKUP(表一!$B$5,附表一!$G$186:$T$210,14,0),""),IF(X98="預設",VLOOKUP(H98&amp;I98&amp;W98&amp;E98,附表一!$F$5:$U$175,16,0),""))</f>
        <v/>
      </c>
      <c r="Z98" s="337" t="str">
        <f>IF(H98&amp;I98="範疇2外購電力",IF(X98="預設",VLOOKUP(表一!$B$5,附表一!$G$186:$X$210,18,0),""),IF(X98="預設",VLOOKUP(H98&amp;I98&amp;W98&amp;E98,附表一!$F$5:$Y$175,20,0),""))</f>
        <v/>
      </c>
      <c r="AA98" s="334"/>
      <c r="AB98" s="239"/>
      <c r="AC98" s="331" t="str">
        <f>IF(Y98&amp;AA98&lt;&gt;"",IF(表四!$Q98&lt;&gt;"","公噸/"&amp;表四!$Q98,IF(表四!$P98&lt;&gt;"","公噸/"&amp;表四!$P98,"")),"")</f>
        <v/>
      </c>
      <c r="AD98" s="320"/>
      <c r="AE98" s="331" t="str">
        <f>IF(表四!O98="",IF($J98&lt;&gt;"",IF(AA98&lt;&gt;"",ROUND(ROUND(AA98,10)*ROUND($J98,4),4),IF(Y98&lt;&gt;"",ROUND(ROUND($J98,4)*ROUND(Y98,10),4),"")),""),IF($J98&lt;&gt;"",IF(AA98&lt;&gt;"",ROUND(ROUND(AA98,10)*ROUND($J98,4)*ROUND(表四!O98,6),4),IF(Y98&lt;&gt;"",ROUND(ROUND($J98,4)*ROUND(Y98,10)*ROUND(表四!O98,6),4),"")),""))</f>
        <v/>
      </c>
      <c r="AF98" s="316" t="str">
        <f t="shared" si="31"/>
        <v/>
      </c>
      <c r="AG98" s="333" t="str">
        <f t="shared" si="32"/>
        <v/>
      </c>
      <c r="AH98" s="207" t="str">
        <f>IF(表三!BL98&lt;&gt;"",IF(表三!BL98&lt;&gt;0,表三!BL98,""),"")</f>
        <v/>
      </c>
      <c r="AI98" s="320"/>
      <c r="AJ98" s="321" t="str">
        <f>IF(H98&amp;I98="範疇2外購電力",IF(AI98="預設",VLOOKUP(表一!$B$5,附表一!$G$186:$T$210,14,0),""),IF(AI98="預設",VLOOKUP(H98&amp;I98&amp;AH98&amp;E98,附表一!$F$5:$U$175,16,0),""))</f>
        <v/>
      </c>
      <c r="AK98" s="337" t="str">
        <f>IF(H98&amp;I98="範疇2外購電力",IF(AI98="預設",VLOOKUP(表一!$B$5,附表一!$G$186:$X$210,18,0),""),IF(AI98="預設",VLOOKUP(H98&amp;I98&amp;AH98&amp;E98,附表一!$F$5:$Y$175,20,0),""))</f>
        <v/>
      </c>
      <c r="AL98" s="334"/>
      <c r="AM98" s="335"/>
      <c r="AN98" s="315" t="str">
        <f>IF(AJ98&amp;AL98&lt;&gt;"",IF(表四!$Q98&lt;&gt;"","公噸/"&amp;表四!$Q98,IF(表四!$P98&lt;&gt;"","公噸/"&amp;表四!$P98,"")),"")</f>
        <v/>
      </c>
      <c r="AO98" s="320"/>
      <c r="AP98" s="331" t="str">
        <f>IF(表四!O98="",IF($J98&lt;&gt;"",IF(AL98&lt;&gt;"",ROUND(ROUND(AL98,10)*ROUND($J98,4),4),IF(AJ98&lt;&gt;"",ROUND(ROUND($J98,4)*ROUND(AJ98,10),4),"")),""),IF($J98&lt;&gt;"",IF(AL98&lt;&gt;"",ROUND(ROUND(AL98,10)*ROUND($J98,4)*ROUND(表四!O98,6),4),IF(AJ98&lt;&gt;"",ROUND(ROUND($J98,4)*ROUND(AJ98,10)*ROUND(表四!O98,6),4),"")),""))</f>
        <v/>
      </c>
      <c r="AQ98" s="316" t="str">
        <f t="shared" si="33"/>
        <v/>
      </c>
      <c r="AR98" s="333" t="str">
        <f t="shared" si="34"/>
        <v/>
      </c>
      <c r="AS98" s="336" t="str">
        <f>IF(表三!J98="是",IF(L98="CO2",SUM(AG98,AR98),SUM(V98,AG98,AR98)),IF(SUM(V98,AG98,AR98)&lt;&gt;0,SUM(V98,AG98,AR98),""))</f>
        <v/>
      </c>
      <c r="AT98" s="337" t="str">
        <f>IF(表三!J98="是",IF(L98="CO2",V98,""),"")</f>
        <v/>
      </c>
      <c r="AU98" s="333" t="str">
        <f>IF(AS98&lt;&gt;"",AS98/表八!$J$8,"")</f>
        <v/>
      </c>
      <c r="AV98" s="325" t="e">
        <f>VLOOKUP(E98,附表二!$A:$G,3,FALSE)</f>
        <v>#N/A</v>
      </c>
      <c r="AW98" s="338" t="str">
        <f t="shared" si="35"/>
        <v/>
      </c>
      <c r="AX98" s="338" t="str">
        <f t="shared" si="36"/>
        <v/>
      </c>
      <c r="AY98" s="338" t="str">
        <f t="shared" si="37"/>
        <v/>
      </c>
      <c r="AZ98" s="338" t="str">
        <f t="shared" si="38"/>
        <v/>
      </c>
      <c r="BA98" s="338" t="str">
        <f t="shared" si="39"/>
        <v/>
      </c>
      <c r="BB98" s="338" t="str">
        <f t="shared" si="40"/>
        <v/>
      </c>
      <c r="BC98" s="338" t="str">
        <f t="shared" si="41"/>
        <v/>
      </c>
      <c r="BD98" s="338" t="str">
        <f t="shared" si="42"/>
        <v/>
      </c>
      <c r="BE98" s="339" t="str">
        <f t="shared" si="43"/>
        <v/>
      </c>
    </row>
    <row r="99" spans="1:57" s="5" customFormat="1" ht="17.25" thickTop="1" thickBot="1">
      <c r="A99" s="223" t="str">
        <f>IF(表三!A99&lt;&gt;"",表三!A99,"")</f>
        <v/>
      </c>
      <c r="B99" s="224" t="str">
        <f>IF(表三!C99&lt;&gt;"",表三!C99,"")</f>
        <v/>
      </c>
      <c r="C99" s="225" t="str">
        <f>IF(表三!D99&lt;&gt;"",表三!D99,"")</f>
        <v/>
      </c>
      <c r="D99" s="328" t="str">
        <f>IF(表三!F99&lt;&gt;"",表三!F99,"")</f>
        <v/>
      </c>
      <c r="E99" s="223" t="str">
        <f>IF(表三!H99&lt;&gt;"",表三!H99,"")</f>
        <v/>
      </c>
      <c r="F99" s="211" t="str">
        <f>IF(表三!I99&lt;&gt;"",表三!I99,"")</f>
        <v/>
      </c>
      <c r="G99" s="224" t="str">
        <f>IF(表三!J99&lt;&gt;"",表三!J99,"")</f>
        <v/>
      </c>
      <c r="H99" s="225" t="str">
        <f>IF(表三!K99&lt;&gt;"",表三!K99,"")</f>
        <v/>
      </c>
      <c r="I99" s="328" t="str">
        <f>IF(表三!P99&lt;&gt;"",表三!P99,"")</f>
        <v/>
      </c>
      <c r="J99" s="329" t="str">
        <f>IF(表四!N99&lt;&gt;"",ROUND(表四!N99,4),"")</f>
        <v/>
      </c>
      <c r="K99" s="224" t="str">
        <f>IF(表四!Q99&lt;&gt;"",表四!Q99,IF(表四!P99&lt;&gt;"",表四!P99,""))</f>
        <v/>
      </c>
      <c r="L99" s="207" t="str">
        <f>IF(表三!BJ99&lt;&gt;"",IF(表三!BJ99&lt;&gt;0,表三!BJ99,""),"")</f>
        <v/>
      </c>
      <c r="M99" s="320"/>
      <c r="N99" s="331" t="str">
        <f>IF(H99&amp;I99&amp;E99="範疇2外購電力350099",IF(M99="預設",VLOOKUP(表一!$B$5,附表一!$G$186:$T$211,14,0),""),IF(M99="預設",VLOOKUP(H99&amp;I99&amp;L99&amp;E99,附表一!$F$5:$U$178,16,0),""))</f>
        <v/>
      </c>
      <c r="O99" s="331" t="str">
        <f>IF(H99&amp;I99="範疇2外購電力",IF(M99="預設",VLOOKUP(表一!$B$5,附表一!$G$186:$X$210,18,0),""),IF(M99="預設",VLOOKUP(H99&amp;I99&amp;L99&amp;E99,附表一!$F$5:$Y$175,20,0),""))</f>
        <v/>
      </c>
      <c r="P99" s="332"/>
      <c r="Q99" s="239"/>
      <c r="R99" s="331" t="str">
        <f>IF(N99&amp;P99&lt;&gt;"",IF(表四!$Q99&lt;&gt;"","公噸/"&amp;表四!$Q99,IF(表四!$P99&lt;&gt;"","公噸/"&amp;表四!$P99,"")),"")</f>
        <v/>
      </c>
      <c r="S99" s="320"/>
      <c r="T99" s="331" t="str">
        <f>IF(表四!O100="",IF($J99&lt;&gt;"",IF(P99&lt;&gt;"",ROUND(ROUND(P99,10)*ROUND($J99,4),4),IF(N99&lt;&gt;"",ROUND(ROUND($J99,4)*ROUND(N99,10),4),"")),""),IF($J99&lt;&gt;"",IF(P99&lt;&gt;"",ROUND(ROUND(P99,10)*ROUND($J99,4)*ROUND(表四!O100,6),4),IF(N99&lt;&gt;"",ROUND(ROUND($J99,4)*ROUND(N99,10)*ROUND(表四!O100,6),4),"")),""))</f>
        <v/>
      </c>
      <c r="U99" s="316" t="str">
        <f t="shared" si="29"/>
        <v/>
      </c>
      <c r="V99" s="333" t="str">
        <f t="shared" si="30"/>
        <v/>
      </c>
      <c r="W99" s="223" t="str">
        <f>IF(表三!BK99&lt;&gt;"",IF(表三!BK99&lt;&gt;0,表三!BK99,""),"")</f>
        <v/>
      </c>
      <c r="X99" s="320"/>
      <c r="Y99" s="318" t="str">
        <f>IF(H99&amp;I99="範疇2外購電力",IF(X99="預設",VLOOKUP(表一!$B$5,附表一!$G$186:$T$210,14,0),""),IF(X99="預設",VLOOKUP(H99&amp;I99&amp;W99&amp;E99,附表一!$F$5:$U$175,16,0),""))</f>
        <v/>
      </c>
      <c r="Z99" s="337" t="str">
        <f>IF(H99&amp;I99="範疇2外購電力",IF(X99="預設",VLOOKUP(表一!$B$5,附表一!$G$186:$X$210,18,0),""),IF(X99="預設",VLOOKUP(H99&amp;I99&amp;W99&amp;E99,附表一!$F$5:$Y$175,20,0),""))</f>
        <v/>
      </c>
      <c r="AA99" s="334"/>
      <c r="AB99" s="239"/>
      <c r="AC99" s="331" t="str">
        <f>IF(Y99&amp;AA99&lt;&gt;"",IF(表四!$Q99&lt;&gt;"","公噸/"&amp;表四!$Q99,IF(表四!$P99&lt;&gt;"","公噸/"&amp;表四!$P99,"")),"")</f>
        <v/>
      </c>
      <c r="AD99" s="320"/>
      <c r="AE99" s="331" t="str">
        <f>IF(表四!O99="",IF($J99&lt;&gt;"",IF(AA99&lt;&gt;"",ROUND(ROUND(AA99,10)*ROUND($J99,4),4),IF(Y99&lt;&gt;"",ROUND(ROUND($J99,4)*ROUND(Y99,10),4),"")),""),IF($J99&lt;&gt;"",IF(AA99&lt;&gt;"",ROUND(ROUND(AA99,10)*ROUND($J99,4)*ROUND(表四!O99,6),4),IF(Y99&lt;&gt;"",ROUND(ROUND($J99,4)*ROUND(Y99,10)*ROUND(表四!O99,6),4),"")),""))</f>
        <v/>
      </c>
      <c r="AF99" s="316" t="str">
        <f t="shared" si="31"/>
        <v/>
      </c>
      <c r="AG99" s="333" t="str">
        <f t="shared" si="32"/>
        <v/>
      </c>
      <c r="AH99" s="207" t="str">
        <f>IF(表三!BL99&lt;&gt;"",IF(表三!BL99&lt;&gt;0,表三!BL99,""),"")</f>
        <v/>
      </c>
      <c r="AI99" s="320"/>
      <c r="AJ99" s="321" t="str">
        <f>IF(H99&amp;I99="範疇2外購電力",IF(AI99="預設",VLOOKUP(表一!$B$5,附表一!$G$186:$T$210,14,0),""),IF(AI99="預設",VLOOKUP(H99&amp;I99&amp;AH99&amp;E99,附表一!$F$5:$U$175,16,0),""))</f>
        <v/>
      </c>
      <c r="AK99" s="337" t="str">
        <f>IF(H99&amp;I99="範疇2外購電力",IF(AI99="預設",VLOOKUP(表一!$B$5,附表一!$G$186:$X$210,18,0),""),IF(AI99="預設",VLOOKUP(H99&amp;I99&amp;AH99&amp;E99,附表一!$F$5:$Y$175,20,0),""))</f>
        <v/>
      </c>
      <c r="AL99" s="334"/>
      <c r="AM99" s="335"/>
      <c r="AN99" s="315" t="str">
        <f>IF(AJ99&amp;AL99&lt;&gt;"",IF(表四!$Q99&lt;&gt;"","公噸/"&amp;表四!$Q99,IF(表四!$P99&lt;&gt;"","公噸/"&amp;表四!$P99,"")),"")</f>
        <v/>
      </c>
      <c r="AO99" s="320"/>
      <c r="AP99" s="331" t="str">
        <f>IF(表四!O99="",IF($J99&lt;&gt;"",IF(AL99&lt;&gt;"",ROUND(ROUND(AL99,10)*ROUND($J99,4),4),IF(AJ99&lt;&gt;"",ROUND(ROUND($J99,4)*ROUND(AJ99,10),4),"")),""),IF($J99&lt;&gt;"",IF(AL99&lt;&gt;"",ROUND(ROUND(AL99,10)*ROUND($J99,4)*ROUND(表四!O99,6),4),IF(AJ99&lt;&gt;"",ROUND(ROUND($J99,4)*ROUND(AJ99,10)*ROUND(表四!O99,6),4),"")),""))</f>
        <v/>
      </c>
      <c r="AQ99" s="316" t="str">
        <f t="shared" si="33"/>
        <v/>
      </c>
      <c r="AR99" s="333" t="str">
        <f t="shared" si="34"/>
        <v/>
      </c>
      <c r="AS99" s="336" t="str">
        <f>IF(表三!J99="是",IF(L99="CO2",SUM(AG99,AR99),SUM(V99,AG99,AR99)),IF(SUM(V99,AG99,AR99)&lt;&gt;0,SUM(V99,AG99,AR99),""))</f>
        <v/>
      </c>
      <c r="AT99" s="337" t="str">
        <f>IF(表三!J99="是",IF(L99="CO2",V99,""),"")</f>
        <v/>
      </c>
      <c r="AU99" s="333" t="str">
        <f>IF(AS99&lt;&gt;"",AS99/表八!$J$8,"")</f>
        <v/>
      </c>
      <c r="AV99" s="325" t="e">
        <f>VLOOKUP(E99,附表二!$A:$G,3,FALSE)</f>
        <v>#N/A</v>
      </c>
      <c r="AW99" s="338" t="str">
        <f t="shared" si="35"/>
        <v/>
      </c>
      <c r="AX99" s="338" t="str">
        <f t="shared" si="36"/>
        <v/>
      </c>
      <c r="AY99" s="338" t="str">
        <f t="shared" si="37"/>
        <v/>
      </c>
      <c r="AZ99" s="338" t="str">
        <f t="shared" si="38"/>
        <v/>
      </c>
      <c r="BA99" s="338" t="str">
        <f t="shared" si="39"/>
        <v/>
      </c>
      <c r="BB99" s="338" t="str">
        <f t="shared" si="40"/>
        <v/>
      </c>
      <c r="BC99" s="338" t="str">
        <f t="shared" si="41"/>
        <v/>
      </c>
      <c r="BD99" s="338" t="str">
        <f t="shared" si="42"/>
        <v/>
      </c>
      <c r="BE99" s="339" t="str">
        <f t="shared" si="43"/>
        <v/>
      </c>
    </row>
    <row r="100" spans="1:57" s="5" customFormat="1" ht="17.25" thickTop="1" thickBot="1">
      <c r="A100" s="223" t="str">
        <f>IF(表三!A100&lt;&gt;"",表三!A100,"")</f>
        <v/>
      </c>
      <c r="B100" s="224" t="str">
        <f>IF(表三!C100&lt;&gt;"",表三!C100,"")</f>
        <v/>
      </c>
      <c r="C100" s="225" t="str">
        <f>IF(表三!D100&lt;&gt;"",表三!D100,"")</f>
        <v/>
      </c>
      <c r="D100" s="328" t="str">
        <f>IF(表三!F100&lt;&gt;"",表三!F100,"")</f>
        <v/>
      </c>
      <c r="E100" s="223" t="str">
        <f>IF(表三!H100&lt;&gt;"",表三!H100,"")</f>
        <v/>
      </c>
      <c r="F100" s="211" t="str">
        <f>IF(表三!I100&lt;&gt;"",表三!I100,"")</f>
        <v/>
      </c>
      <c r="G100" s="224" t="str">
        <f>IF(表三!J100&lt;&gt;"",表三!J100,"")</f>
        <v/>
      </c>
      <c r="H100" s="225" t="str">
        <f>IF(表三!K100&lt;&gt;"",表三!K100,"")</f>
        <v/>
      </c>
      <c r="I100" s="328" t="str">
        <f>IF(表三!P100&lt;&gt;"",表三!P100,"")</f>
        <v/>
      </c>
      <c r="J100" s="329" t="str">
        <f>IF(表四!N100&lt;&gt;"",ROUND(表四!N100,4),"")</f>
        <v/>
      </c>
      <c r="K100" s="224" t="str">
        <f>IF(表四!Q100&lt;&gt;"",表四!Q100,IF(表四!P100&lt;&gt;"",表四!P100,""))</f>
        <v/>
      </c>
      <c r="L100" s="207" t="str">
        <f>IF(表三!BJ100&lt;&gt;"",IF(表三!BJ100&lt;&gt;0,表三!BJ100,""),"")</f>
        <v/>
      </c>
      <c r="M100" s="320"/>
      <c r="N100" s="331" t="str">
        <f>IF(H100&amp;I100&amp;E100="範疇2外購電力350099",IF(M100="預設",VLOOKUP(表一!$B$5,附表一!$G$186:$T$211,14,0),""),IF(M100="預設",VLOOKUP(H100&amp;I100&amp;L100&amp;E100,附表一!$F$5:$U$178,16,0),""))</f>
        <v/>
      </c>
      <c r="O100" s="331" t="str">
        <f>IF(H100&amp;I100="範疇2外購電力",IF(M100="預設",VLOOKUP(表一!$B$5,附表一!$G$186:$X$210,18,0),""),IF(M100="預設",VLOOKUP(H100&amp;I100&amp;L100&amp;E100,附表一!$F$5:$Y$175,20,0),""))</f>
        <v/>
      </c>
      <c r="P100" s="332"/>
      <c r="Q100" s="239"/>
      <c r="R100" s="331" t="str">
        <f>IF(N100&amp;P100&lt;&gt;"",IF(表四!$Q100&lt;&gt;"","公噸/"&amp;表四!$Q100,IF(表四!$P100&lt;&gt;"","公噸/"&amp;表四!$P100,"")),"")</f>
        <v/>
      </c>
      <c r="S100" s="320"/>
      <c r="T100" s="331" t="str">
        <f>IF(表四!O101="",IF($J100&lt;&gt;"",IF(P100&lt;&gt;"",ROUND(ROUND(P100,10)*ROUND($J100,4),4),IF(N100&lt;&gt;"",ROUND(ROUND($J100,4)*ROUND(N100,10),4),"")),""),IF($J100&lt;&gt;"",IF(P100&lt;&gt;"",ROUND(ROUND(P100,10)*ROUND($J100,4)*ROUND(表四!O101,6),4),IF(N100&lt;&gt;"",ROUND(ROUND($J100,4)*ROUND(N100,10)*ROUND(表四!O101,6),4),"")),""))</f>
        <v/>
      </c>
      <c r="U100" s="316" t="str">
        <f t="shared" ref="U100:U131" si="44">IF(L100="CO2",1,IF(L100="SF6",23500,IF(L100="CH4",30,IF(L100="N2O",265,IF(L100="HFCS",AV100,IF(L100="PFCs",AV100,IF(L100="NF3",16100,"")))))))</f>
        <v/>
      </c>
      <c r="V100" s="333" t="str">
        <f t="shared" ref="V100:V131" si="45">IF(T100&lt;&gt;"",ROUND(T100*U100,4),"")</f>
        <v/>
      </c>
      <c r="W100" s="223" t="str">
        <f>IF(表三!BK100&lt;&gt;"",IF(表三!BK100&lt;&gt;0,表三!BK100,""),"")</f>
        <v/>
      </c>
      <c r="X100" s="320"/>
      <c r="Y100" s="318" t="str">
        <f>IF(H100&amp;I100="範疇2外購電力",IF(X100="預設",VLOOKUP(表一!$B$5,附表一!$G$186:$T$210,14,0),""),IF(X100="預設",VLOOKUP(H100&amp;I100&amp;W100&amp;E100,附表一!$F$5:$U$175,16,0),""))</f>
        <v/>
      </c>
      <c r="Z100" s="337" t="str">
        <f>IF(H100&amp;I100="範疇2外購電力",IF(X100="預設",VLOOKUP(表一!$B$5,附表一!$G$186:$X$210,18,0),""),IF(X100="預設",VLOOKUP(H100&amp;I100&amp;W100&amp;E100,附表一!$F$5:$Y$175,20,0),""))</f>
        <v/>
      </c>
      <c r="AA100" s="334"/>
      <c r="AB100" s="239"/>
      <c r="AC100" s="331" t="str">
        <f>IF(Y100&amp;AA100&lt;&gt;"",IF(表四!$Q100&lt;&gt;"","公噸/"&amp;表四!$Q100,IF(表四!$P100&lt;&gt;"","公噸/"&amp;表四!$P100,"")),"")</f>
        <v/>
      </c>
      <c r="AD100" s="320"/>
      <c r="AE100" s="331" t="str">
        <f>IF(表四!O100="",IF($J100&lt;&gt;"",IF(AA100&lt;&gt;"",ROUND(ROUND(AA100,10)*ROUND($J100,4),4),IF(Y100&lt;&gt;"",ROUND(ROUND($J100,4)*ROUND(Y100,10),4),"")),""),IF($J100&lt;&gt;"",IF(AA100&lt;&gt;"",ROUND(ROUND(AA100,10)*ROUND($J100,4)*ROUND(表四!O100,6),4),IF(Y100&lt;&gt;"",ROUND(ROUND($J100,4)*ROUND(Y100,10)*ROUND(表四!O100,6),4),"")),""))</f>
        <v/>
      </c>
      <c r="AF100" s="316" t="str">
        <f t="shared" ref="AF100:AF131" si="46">IF(W100="CO2",1,IF(W100="CH4",30,IF(W100="N2O",265,IF(W100="NF3",16100,""))))</f>
        <v/>
      </c>
      <c r="AG100" s="333" t="str">
        <f t="shared" ref="AG100:AG131" si="47">IF(AE100&lt;&gt;"",ROUND(AE100*AF100,4),"")</f>
        <v/>
      </c>
      <c r="AH100" s="207" t="str">
        <f>IF(表三!BL100&lt;&gt;"",IF(表三!BL100&lt;&gt;0,表三!BL100,""),"")</f>
        <v/>
      </c>
      <c r="AI100" s="320"/>
      <c r="AJ100" s="321" t="str">
        <f>IF(H100&amp;I100="範疇2外購電力",IF(AI100="預設",VLOOKUP(表一!$B$5,附表一!$G$186:$T$210,14,0),""),IF(AI100="預設",VLOOKUP(H100&amp;I100&amp;AH100&amp;E100,附表一!$F$5:$U$175,16,0),""))</f>
        <v/>
      </c>
      <c r="AK100" s="337" t="str">
        <f>IF(H100&amp;I100="範疇2外購電力",IF(AI100="預設",VLOOKUP(表一!$B$5,附表一!$G$186:$X$210,18,0),""),IF(AI100="預設",VLOOKUP(H100&amp;I100&amp;AH100&amp;E100,附表一!$F$5:$Y$175,20,0),""))</f>
        <v/>
      </c>
      <c r="AL100" s="334"/>
      <c r="AM100" s="335"/>
      <c r="AN100" s="315" t="str">
        <f>IF(AJ100&amp;AL100&lt;&gt;"",IF(表四!$Q100&lt;&gt;"","公噸/"&amp;表四!$Q100,IF(表四!$P100&lt;&gt;"","公噸/"&amp;表四!$P100,"")),"")</f>
        <v/>
      </c>
      <c r="AO100" s="320"/>
      <c r="AP100" s="331" t="str">
        <f>IF(表四!O100="",IF($J100&lt;&gt;"",IF(AL100&lt;&gt;"",ROUND(ROUND(AL100,10)*ROUND($J100,4),4),IF(AJ100&lt;&gt;"",ROUND(ROUND($J100,4)*ROUND(AJ100,10),4),"")),""),IF($J100&lt;&gt;"",IF(AL100&lt;&gt;"",ROUND(ROUND(AL100,10)*ROUND($J100,4)*ROUND(表四!O100,6),4),IF(AJ100&lt;&gt;"",ROUND(ROUND($J100,4)*ROUND(AJ100,10)*ROUND(表四!O100,6),4),"")),""))</f>
        <v/>
      </c>
      <c r="AQ100" s="316" t="str">
        <f t="shared" ref="AQ100:AQ131" si="48">IF(AH100="CO2",1,IF(AH100="CH4",30,IF(AH100="N2O",265,"")))</f>
        <v/>
      </c>
      <c r="AR100" s="333" t="str">
        <f t="shared" ref="AR100:AR131" si="49">IF(AP100&lt;&gt;"",ROUND(AP100*AQ100,4),"")</f>
        <v/>
      </c>
      <c r="AS100" s="336" t="str">
        <f>IF(表三!J100="是",IF(L100="CO2",SUM(AG100,AR100),SUM(V100,AG100,AR100)),IF(SUM(V100,AG100,AR100)&lt;&gt;0,SUM(V100,AG100,AR100),""))</f>
        <v/>
      </c>
      <c r="AT100" s="337" t="str">
        <f>IF(表三!J100="是",IF(L100="CO2",V100,""),"")</f>
        <v/>
      </c>
      <c r="AU100" s="333" t="str">
        <f>IF(AS100&lt;&gt;"",AS100/表八!$J$8,"")</f>
        <v/>
      </c>
      <c r="AV100" s="325" t="e">
        <f>VLOOKUP(E100,附表二!$A:$G,3,FALSE)</f>
        <v>#N/A</v>
      </c>
      <c r="AW100" s="338" t="str">
        <f t="shared" si="35"/>
        <v/>
      </c>
      <c r="AX100" s="338" t="str">
        <f t="shared" ref="AX100:AX131" si="50">H100&amp;L100</f>
        <v/>
      </c>
      <c r="AY100" s="338" t="str">
        <f t="shared" ref="AY100:AY131" si="51">H100&amp;W100</f>
        <v/>
      </c>
      <c r="AZ100" s="338" t="str">
        <f t="shared" ref="AZ100:AZ131" si="52">H100&amp;AH100</f>
        <v/>
      </c>
      <c r="BA100" s="338" t="str">
        <f t="shared" ref="BA100:BA131" si="53">H100&amp;I100</f>
        <v/>
      </c>
      <c r="BB100" s="338" t="str">
        <f t="shared" ref="BB100:BB131" si="54">H100&amp;I100</f>
        <v/>
      </c>
      <c r="BC100" s="338" t="str">
        <f t="shared" ref="BC100:BC131" si="55">H100&amp;I100</f>
        <v/>
      </c>
      <c r="BD100" s="338" t="str">
        <f t="shared" ref="BD100:BD131" si="56">H100&amp;L100&amp;I100&amp;G100</f>
        <v/>
      </c>
      <c r="BE100" s="339" t="str">
        <f t="shared" ref="BE100:BE131" si="57">IFERROR(ABS(AS100),"")</f>
        <v/>
      </c>
    </row>
    <row r="101" spans="1:57" s="5" customFormat="1" ht="17.25" thickTop="1" thickBot="1">
      <c r="A101" s="223" t="str">
        <f>IF(表三!A101&lt;&gt;"",表三!A101,"")</f>
        <v/>
      </c>
      <c r="B101" s="224" t="str">
        <f>IF(表三!C101&lt;&gt;"",表三!C101,"")</f>
        <v/>
      </c>
      <c r="C101" s="225" t="str">
        <f>IF(表三!D101&lt;&gt;"",表三!D101,"")</f>
        <v/>
      </c>
      <c r="D101" s="328" t="str">
        <f>IF(表三!F101&lt;&gt;"",表三!F101,"")</f>
        <v/>
      </c>
      <c r="E101" s="223" t="str">
        <f>IF(表三!H101&lt;&gt;"",表三!H101,"")</f>
        <v/>
      </c>
      <c r="F101" s="211" t="str">
        <f>IF(表三!I101&lt;&gt;"",表三!I101,"")</f>
        <v/>
      </c>
      <c r="G101" s="224" t="str">
        <f>IF(表三!J101&lt;&gt;"",表三!J101,"")</f>
        <v/>
      </c>
      <c r="H101" s="225" t="str">
        <f>IF(表三!K101&lt;&gt;"",表三!K101,"")</f>
        <v/>
      </c>
      <c r="I101" s="328" t="str">
        <f>IF(表三!P101&lt;&gt;"",表三!P101,"")</f>
        <v/>
      </c>
      <c r="J101" s="329" t="str">
        <f>IF(表四!N101&lt;&gt;"",ROUND(表四!N101,4),"")</f>
        <v/>
      </c>
      <c r="K101" s="224" t="str">
        <f>IF(表四!Q101&lt;&gt;"",表四!Q101,IF(表四!P101&lt;&gt;"",表四!P101,""))</f>
        <v/>
      </c>
      <c r="L101" s="207" t="str">
        <f>IF(表三!BJ101&lt;&gt;"",IF(表三!BJ101&lt;&gt;0,表三!BJ101,""),"")</f>
        <v/>
      </c>
      <c r="M101" s="320"/>
      <c r="N101" s="331" t="str">
        <f>IF(H101&amp;I101&amp;E101="範疇2外購電力350099",IF(M101="預設",VLOOKUP(表一!$B$5,附表一!$G$186:$T$211,14,0),""),IF(M101="預設",VLOOKUP(H101&amp;I101&amp;L101&amp;E101,附表一!$F$5:$U$178,16,0),""))</f>
        <v/>
      </c>
      <c r="O101" s="331" t="str">
        <f>IF(H101&amp;I101="範疇2外購電力",IF(M101="預設",VLOOKUP(表一!$B$5,附表一!$G$186:$X$210,18,0),""),IF(M101="預設",VLOOKUP(H101&amp;I101&amp;L101&amp;E101,附表一!$F$5:$Y$175,20,0),""))</f>
        <v/>
      </c>
      <c r="P101" s="332"/>
      <c r="Q101" s="239"/>
      <c r="R101" s="331" t="str">
        <f>IF(N101&amp;P101&lt;&gt;"",IF(表四!$Q101&lt;&gt;"","公噸/"&amp;表四!$Q101,IF(表四!$P101&lt;&gt;"","公噸/"&amp;表四!$P101,"")),"")</f>
        <v/>
      </c>
      <c r="S101" s="320"/>
      <c r="T101" s="331" t="str">
        <f>IF(表四!O102="",IF($J101&lt;&gt;"",IF(P101&lt;&gt;"",ROUND(ROUND(P101,10)*ROUND($J101,4),4),IF(N101&lt;&gt;"",ROUND(ROUND($J101,4)*ROUND(N101,10),4),"")),""),IF($J101&lt;&gt;"",IF(P101&lt;&gt;"",ROUND(ROUND(P101,10)*ROUND($J101,4)*ROUND(表四!O102,6),4),IF(N101&lt;&gt;"",ROUND(ROUND($J101,4)*ROUND(N101,10)*ROUND(表四!O102,6),4),"")),""))</f>
        <v/>
      </c>
      <c r="U101" s="316" t="str">
        <f t="shared" si="44"/>
        <v/>
      </c>
      <c r="V101" s="333" t="str">
        <f t="shared" si="45"/>
        <v/>
      </c>
      <c r="W101" s="223" t="str">
        <f>IF(表三!BK101&lt;&gt;"",IF(表三!BK101&lt;&gt;0,表三!BK101,""),"")</f>
        <v/>
      </c>
      <c r="X101" s="320"/>
      <c r="Y101" s="318" t="str">
        <f>IF(H101&amp;I101="範疇2外購電力",IF(X101="預設",VLOOKUP(表一!$B$5,附表一!$G$186:$T$210,14,0),""),IF(X101="預設",VLOOKUP(H101&amp;I101&amp;W101&amp;E101,附表一!$F$5:$U$175,16,0),""))</f>
        <v/>
      </c>
      <c r="Z101" s="337" t="str">
        <f>IF(H101&amp;I101="範疇2外購電力",IF(X101="預設",VLOOKUP(表一!$B$5,附表一!$G$186:$X$210,18,0),""),IF(X101="預設",VLOOKUP(H101&amp;I101&amp;W101&amp;E101,附表一!$F$5:$Y$175,20,0),""))</f>
        <v/>
      </c>
      <c r="AA101" s="334"/>
      <c r="AB101" s="239"/>
      <c r="AC101" s="331" t="str">
        <f>IF(Y101&amp;AA101&lt;&gt;"",IF(表四!$Q101&lt;&gt;"","公噸/"&amp;表四!$Q101,IF(表四!$P101&lt;&gt;"","公噸/"&amp;表四!$P101,"")),"")</f>
        <v/>
      </c>
      <c r="AD101" s="320"/>
      <c r="AE101" s="331" t="str">
        <f>IF(表四!O101="",IF($J101&lt;&gt;"",IF(AA101&lt;&gt;"",ROUND(ROUND(AA101,10)*ROUND($J101,4),4),IF(Y101&lt;&gt;"",ROUND(ROUND($J101,4)*ROUND(Y101,10),4),"")),""),IF($J101&lt;&gt;"",IF(AA101&lt;&gt;"",ROUND(ROUND(AA101,10)*ROUND($J101,4)*ROUND(表四!O101,6),4),IF(Y101&lt;&gt;"",ROUND(ROUND($J101,4)*ROUND(Y101,10)*ROUND(表四!O101,6),4),"")),""))</f>
        <v/>
      </c>
      <c r="AF101" s="316" t="str">
        <f t="shared" si="46"/>
        <v/>
      </c>
      <c r="AG101" s="333" t="str">
        <f t="shared" si="47"/>
        <v/>
      </c>
      <c r="AH101" s="207" t="str">
        <f>IF(表三!BL101&lt;&gt;"",IF(表三!BL101&lt;&gt;0,表三!BL101,""),"")</f>
        <v/>
      </c>
      <c r="AI101" s="320"/>
      <c r="AJ101" s="321" t="str">
        <f>IF(H101&amp;I101="範疇2外購電力",IF(AI101="預設",VLOOKUP(表一!$B$5,附表一!$G$186:$T$210,14,0),""),IF(AI101="預設",VLOOKUP(H101&amp;I101&amp;AH101&amp;E101,附表一!$F$5:$U$175,16,0),""))</f>
        <v/>
      </c>
      <c r="AK101" s="337" t="str">
        <f>IF(H101&amp;I101="範疇2外購電力",IF(AI101="預設",VLOOKUP(表一!$B$5,附表一!$G$186:$X$210,18,0),""),IF(AI101="預設",VLOOKUP(H101&amp;I101&amp;AH101&amp;E101,附表一!$F$5:$Y$175,20,0),""))</f>
        <v/>
      </c>
      <c r="AL101" s="334"/>
      <c r="AM101" s="335"/>
      <c r="AN101" s="315" t="str">
        <f>IF(AJ101&amp;AL101&lt;&gt;"",IF(表四!$Q101&lt;&gt;"","公噸/"&amp;表四!$Q101,IF(表四!$P101&lt;&gt;"","公噸/"&amp;表四!$P101,"")),"")</f>
        <v/>
      </c>
      <c r="AO101" s="320"/>
      <c r="AP101" s="331" t="str">
        <f>IF(表四!O101="",IF($J101&lt;&gt;"",IF(AL101&lt;&gt;"",ROUND(ROUND(AL101,10)*ROUND($J101,4),4),IF(AJ101&lt;&gt;"",ROUND(ROUND($J101,4)*ROUND(AJ101,10),4),"")),""),IF($J101&lt;&gt;"",IF(AL101&lt;&gt;"",ROUND(ROUND(AL101,10)*ROUND($J101,4)*ROUND(表四!O101,6),4),IF(AJ101&lt;&gt;"",ROUND(ROUND($J101,4)*ROUND(AJ101,10)*ROUND(表四!O101,6),4),"")),""))</f>
        <v/>
      </c>
      <c r="AQ101" s="316" t="str">
        <f t="shared" si="48"/>
        <v/>
      </c>
      <c r="AR101" s="333" t="str">
        <f t="shared" si="49"/>
        <v/>
      </c>
      <c r="AS101" s="336" t="str">
        <f>IF(表三!J101="是",IF(L101="CO2",SUM(AG101,AR101),SUM(V101,AG101,AR101)),IF(SUM(V101,AG101,AR101)&lt;&gt;0,SUM(V101,AG101,AR101),""))</f>
        <v/>
      </c>
      <c r="AT101" s="337" t="str">
        <f>IF(表三!J101="是",IF(L101="CO2",V101,""),"")</f>
        <v/>
      </c>
      <c r="AU101" s="333" t="str">
        <f>IF(AS101&lt;&gt;"",AS101/表八!$J$8,"")</f>
        <v/>
      </c>
      <c r="AV101" s="325" t="e">
        <f>VLOOKUP(E101,附表二!$A:$G,3,FALSE)</f>
        <v>#N/A</v>
      </c>
      <c r="AW101" s="338" t="str">
        <f t="shared" si="35"/>
        <v/>
      </c>
      <c r="AX101" s="338" t="str">
        <f t="shared" si="50"/>
        <v/>
      </c>
      <c r="AY101" s="338" t="str">
        <f t="shared" si="51"/>
        <v/>
      </c>
      <c r="AZ101" s="338" t="str">
        <f t="shared" si="52"/>
        <v/>
      </c>
      <c r="BA101" s="338" t="str">
        <f t="shared" si="53"/>
        <v/>
      </c>
      <c r="BB101" s="338" t="str">
        <f t="shared" si="54"/>
        <v/>
      </c>
      <c r="BC101" s="338" t="str">
        <f t="shared" si="55"/>
        <v/>
      </c>
      <c r="BD101" s="338" t="str">
        <f t="shared" si="56"/>
        <v/>
      </c>
      <c r="BE101" s="339" t="str">
        <f t="shared" si="57"/>
        <v/>
      </c>
    </row>
    <row r="102" spans="1:57" s="5" customFormat="1" ht="17.25" thickTop="1" thickBot="1">
      <c r="A102" s="223" t="str">
        <f>IF(表三!A102&lt;&gt;"",表三!A102,"")</f>
        <v/>
      </c>
      <c r="B102" s="224" t="str">
        <f>IF(表三!C102&lt;&gt;"",表三!C102,"")</f>
        <v/>
      </c>
      <c r="C102" s="225" t="str">
        <f>IF(表三!D102&lt;&gt;"",表三!D102,"")</f>
        <v/>
      </c>
      <c r="D102" s="328" t="str">
        <f>IF(表三!F102&lt;&gt;"",表三!F102,"")</f>
        <v/>
      </c>
      <c r="E102" s="223" t="str">
        <f>IF(表三!H102&lt;&gt;"",表三!H102,"")</f>
        <v/>
      </c>
      <c r="F102" s="211" t="str">
        <f>IF(表三!I102&lt;&gt;"",表三!I102,"")</f>
        <v/>
      </c>
      <c r="G102" s="224" t="str">
        <f>IF(表三!J102&lt;&gt;"",表三!J102,"")</f>
        <v/>
      </c>
      <c r="H102" s="225" t="str">
        <f>IF(表三!K102&lt;&gt;"",表三!K102,"")</f>
        <v/>
      </c>
      <c r="I102" s="328" t="str">
        <f>IF(表三!P102&lt;&gt;"",表三!P102,"")</f>
        <v/>
      </c>
      <c r="J102" s="329" t="str">
        <f>IF(表四!N102&lt;&gt;"",ROUND(表四!N102,4),"")</f>
        <v/>
      </c>
      <c r="K102" s="224" t="str">
        <f>IF(表四!Q102&lt;&gt;"",表四!Q102,IF(表四!P102&lt;&gt;"",表四!P102,""))</f>
        <v/>
      </c>
      <c r="L102" s="207" t="str">
        <f>IF(表三!BJ102&lt;&gt;"",IF(表三!BJ102&lt;&gt;0,表三!BJ102,""),"")</f>
        <v/>
      </c>
      <c r="M102" s="320"/>
      <c r="N102" s="331" t="str">
        <f>IF(H102&amp;I102&amp;E102="範疇2外購電力350099",IF(M102="預設",VLOOKUP(表一!$B$5,附表一!$G$186:$T$211,14,0),""),IF(M102="預設",VLOOKUP(H102&amp;I102&amp;L102&amp;E102,附表一!$F$5:$U$178,16,0),""))</f>
        <v/>
      </c>
      <c r="O102" s="331" t="str">
        <f>IF(H102&amp;I102="範疇2外購電力",IF(M102="預設",VLOOKUP(表一!$B$5,附表一!$G$186:$X$210,18,0),""),IF(M102="預設",VLOOKUP(H102&amp;I102&amp;L102&amp;E102,附表一!$F$5:$Y$175,20,0),""))</f>
        <v/>
      </c>
      <c r="P102" s="332"/>
      <c r="Q102" s="239"/>
      <c r="R102" s="331" t="str">
        <f>IF(N102&amp;P102&lt;&gt;"",IF(表四!$Q102&lt;&gt;"","公噸/"&amp;表四!$Q102,IF(表四!$P102&lt;&gt;"","公噸/"&amp;表四!$P102,"")),"")</f>
        <v/>
      </c>
      <c r="S102" s="320"/>
      <c r="T102" s="331" t="str">
        <f>IF(表四!O103="",IF($J102&lt;&gt;"",IF(P102&lt;&gt;"",ROUND(ROUND(P102,10)*ROUND($J102,4),4),IF(N102&lt;&gt;"",ROUND(ROUND($J102,4)*ROUND(N102,10),4),"")),""),IF($J102&lt;&gt;"",IF(P102&lt;&gt;"",ROUND(ROUND(P102,10)*ROUND($J102,4)*ROUND(表四!O103,6),4),IF(N102&lt;&gt;"",ROUND(ROUND($J102,4)*ROUND(N102,10)*ROUND(表四!O103,6),4),"")),""))</f>
        <v/>
      </c>
      <c r="U102" s="316" t="str">
        <f t="shared" si="44"/>
        <v/>
      </c>
      <c r="V102" s="333" t="str">
        <f t="shared" si="45"/>
        <v/>
      </c>
      <c r="W102" s="223" t="str">
        <f>IF(表三!BK102&lt;&gt;"",IF(表三!BK102&lt;&gt;0,表三!BK102,""),"")</f>
        <v/>
      </c>
      <c r="X102" s="320"/>
      <c r="Y102" s="318" t="str">
        <f>IF(H102&amp;I102="範疇2外購電力",IF(X102="預設",VLOOKUP(表一!$B$5,附表一!$G$186:$T$210,14,0),""),IF(X102="預設",VLOOKUP(H102&amp;I102&amp;W102&amp;E102,附表一!$F$5:$U$175,16,0),""))</f>
        <v/>
      </c>
      <c r="Z102" s="337" t="str">
        <f>IF(H102&amp;I102="範疇2外購電力",IF(X102="預設",VLOOKUP(表一!$B$5,附表一!$G$186:$X$210,18,0),""),IF(X102="預設",VLOOKUP(H102&amp;I102&amp;W102&amp;E102,附表一!$F$5:$Y$175,20,0),""))</f>
        <v/>
      </c>
      <c r="AA102" s="334"/>
      <c r="AB102" s="239"/>
      <c r="AC102" s="331" t="str">
        <f>IF(Y102&amp;AA102&lt;&gt;"",IF(表四!$Q102&lt;&gt;"","公噸/"&amp;表四!$Q102,IF(表四!$P102&lt;&gt;"","公噸/"&amp;表四!$P102,"")),"")</f>
        <v/>
      </c>
      <c r="AD102" s="320"/>
      <c r="AE102" s="331" t="str">
        <f>IF(表四!O102="",IF($J102&lt;&gt;"",IF(AA102&lt;&gt;"",ROUND(ROUND(AA102,10)*ROUND($J102,4),4),IF(Y102&lt;&gt;"",ROUND(ROUND($J102,4)*ROUND(Y102,10),4),"")),""),IF($J102&lt;&gt;"",IF(AA102&lt;&gt;"",ROUND(ROUND(AA102,10)*ROUND($J102,4)*ROUND(表四!O102,6),4),IF(Y102&lt;&gt;"",ROUND(ROUND($J102,4)*ROUND(Y102,10)*ROUND(表四!O102,6),4),"")),""))</f>
        <v/>
      </c>
      <c r="AF102" s="316" t="str">
        <f t="shared" si="46"/>
        <v/>
      </c>
      <c r="AG102" s="333" t="str">
        <f t="shared" si="47"/>
        <v/>
      </c>
      <c r="AH102" s="207" t="str">
        <f>IF(表三!BL102&lt;&gt;"",IF(表三!BL102&lt;&gt;0,表三!BL102,""),"")</f>
        <v/>
      </c>
      <c r="AI102" s="320"/>
      <c r="AJ102" s="321" t="str">
        <f>IF(H102&amp;I102="範疇2外購電力",IF(AI102="預設",VLOOKUP(表一!$B$5,附表一!$G$186:$T$210,14,0),""),IF(AI102="預設",VLOOKUP(H102&amp;I102&amp;AH102&amp;E102,附表一!$F$5:$U$175,16,0),""))</f>
        <v/>
      </c>
      <c r="AK102" s="337" t="str">
        <f>IF(H102&amp;I102="範疇2外購電力",IF(AI102="預設",VLOOKUP(表一!$B$5,附表一!$G$186:$X$210,18,0),""),IF(AI102="預設",VLOOKUP(H102&amp;I102&amp;AH102&amp;E102,附表一!$F$5:$Y$175,20,0),""))</f>
        <v/>
      </c>
      <c r="AL102" s="334"/>
      <c r="AM102" s="335"/>
      <c r="AN102" s="315" t="str">
        <f>IF(AJ102&amp;AL102&lt;&gt;"",IF(表四!$Q102&lt;&gt;"","公噸/"&amp;表四!$Q102,IF(表四!$P102&lt;&gt;"","公噸/"&amp;表四!$P102,"")),"")</f>
        <v/>
      </c>
      <c r="AO102" s="320"/>
      <c r="AP102" s="331" t="str">
        <f>IF(表四!O102="",IF($J102&lt;&gt;"",IF(AL102&lt;&gt;"",ROUND(ROUND(AL102,10)*ROUND($J102,4),4),IF(AJ102&lt;&gt;"",ROUND(ROUND($J102,4)*ROUND(AJ102,10),4),"")),""),IF($J102&lt;&gt;"",IF(AL102&lt;&gt;"",ROUND(ROUND(AL102,10)*ROUND($J102,4)*ROUND(表四!O102,6),4),IF(AJ102&lt;&gt;"",ROUND(ROUND($J102,4)*ROUND(AJ102,10)*ROUND(表四!O102,6),4),"")),""))</f>
        <v/>
      </c>
      <c r="AQ102" s="316" t="str">
        <f t="shared" si="48"/>
        <v/>
      </c>
      <c r="AR102" s="333" t="str">
        <f t="shared" si="49"/>
        <v/>
      </c>
      <c r="AS102" s="336" t="str">
        <f>IF(表三!J102="是",IF(L102="CO2",SUM(AG102,AR102),SUM(V102,AG102,AR102)),IF(SUM(V102,AG102,AR102)&lt;&gt;0,SUM(V102,AG102,AR102),""))</f>
        <v/>
      </c>
      <c r="AT102" s="337" t="str">
        <f>IF(表三!J102="是",IF(L102="CO2",V102,""),"")</f>
        <v/>
      </c>
      <c r="AU102" s="333" t="str">
        <f>IF(AS102&lt;&gt;"",AS102/表八!$J$8,"")</f>
        <v/>
      </c>
      <c r="AV102" s="325" t="e">
        <f>VLOOKUP(E102,附表二!$A:$G,3,FALSE)</f>
        <v>#N/A</v>
      </c>
      <c r="AW102" s="338" t="str">
        <f t="shared" si="35"/>
        <v/>
      </c>
      <c r="AX102" s="338" t="str">
        <f t="shared" si="50"/>
        <v/>
      </c>
      <c r="AY102" s="338" t="str">
        <f t="shared" si="51"/>
        <v/>
      </c>
      <c r="AZ102" s="338" t="str">
        <f t="shared" si="52"/>
        <v/>
      </c>
      <c r="BA102" s="338" t="str">
        <f t="shared" si="53"/>
        <v/>
      </c>
      <c r="BB102" s="338" t="str">
        <f t="shared" si="54"/>
        <v/>
      </c>
      <c r="BC102" s="338" t="str">
        <f t="shared" si="55"/>
        <v/>
      </c>
      <c r="BD102" s="338" t="str">
        <f t="shared" si="56"/>
        <v/>
      </c>
      <c r="BE102" s="339" t="str">
        <f t="shared" si="57"/>
        <v/>
      </c>
    </row>
    <row r="103" spans="1:57" s="5" customFormat="1" ht="17.25" thickTop="1" thickBot="1">
      <c r="A103" s="223" t="str">
        <f>IF(表三!A103&lt;&gt;"",表三!A103,"")</f>
        <v/>
      </c>
      <c r="B103" s="224" t="str">
        <f>IF(表三!C103&lt;&gt;"",表三!C103,"")</f>
        <v/>
      </c>
      <c r="C103" s="225" t="str">
        <f>IF(表三!D103&lt;&gt;"",表三!D103,"")</f>
        <v/>
      </c>
      <c r="D103" s="328" t="str">
        <f>IF(表三!F103&lt;&gt;"",表三!F103,"")</f>
        <v/>
      </c>
      <c r="E103" s="223" t="str">
        <f>IF(表三!H103&lt;&gt;"",表三!H103,"")</f>
        <v/>
      </c>
      <c r="F103" s="211" t="str">
        <f>IF(表三!I103&lt;&gt;"",表三!I103,"")</f>
        <v/>
      </c>
      <c r="G103" s="224" t="str">
        <f>IF(表三!J103&lt;&gt;"",表三!J103,"")</f>
        <v/>
      </c>
      <c r="H103" s="225" t="str">
        <f>IF(表三!K103&lt;&gt;"",表三!K103,"")</f>
        <v/>
      </c>
      <c r="I103" s="328" t="str">
        <f>IF(表三!P103&lt;&gt;"",表三!P103,"")</f>
        <v/>
      </c>
      <c r="J103" s="329" t="str">
        <f>IF(表四!N103&lt;&gt;"",ROUND(表四!N103,4),"")</f>
        <v/>
      </c>
      <c r="K103" s="224" t="str">
        <f>IF(表四!Q103&lt;&gt;"",表四!Q103,IF(表四!P103&lt;&gt;"",表四!P103,""))</f>
        <v/>
      </c>
      <c r="L103" s="207" t="str">
        <f>IF(表三!BJ103&lt;&gt;"",IF(表三!BJ103&lt;&gt;0,表三!BJ103,""),"")</f>
        <v/>
      </c>
      <c r="M103" s="320"/>
      <c r="N103" s="331" t="str">
        <f>IF(H103&amp;I103&amp;E103="範疇2外購電力350099",IF(M103="預設",VLOOKUP(表一!$B$5,附表一!$G$186:$T$211,14,0),""),IF(M103="預設",VLOOKUP(H103&amp;I103&amp;L103&amp;E103,附表一!$F$5:$U$178,16,0),""))</f>
        <v/>
      </c>
      <c r="O103" s="331" t="str">
        <f>IF(H103&amp;I103="範疇2外購電力",IF(M103="預設",VLOOKUP(表一!$B$5,附表一!$G$186:$X$210,18,0),""),IF(M103="預設",VLOOKUP(H103&amp;I103&amp;L103&amp;E103,附表一!$F$5:$Y$175,20,0),""))</f>
        <v/>
      </c>
      <c r="P103" s="332"/>
      <c r="Q103" s="239"/>
      <c r="R103" s="331" t="str">
        <f>IF(N103&amp;P103&lt;&gt;"",IF(表四!$Q103&lt;&gt;"","公噸/"&amp;表四!$Q103,IF(表四!$P103&lt;&gt;"","公噸/"&amp;表四!$P103,"")),"")</f>
        <v/>
      </c>
      <c r="S103" s="320"/>
      <c r="T103" s="331" t="str">
        <f>IF(表四!O104="",IF($J103&lt;&gt;"",IF(P103&lt;&gt;"",ROUND(ROUND(P103,10)*ROUND($J103,4),4),IF(N103&lt;&gt;"",ROUND(ROUND($J103,4)*ROUND(N103,10),4),"")),""),IF($J103&lt;&gt;"",IF(P103&lt;&gt;"",ROUND(ROUND(P103,10)*ROUND($J103,4)*ROUND(表四!O104,6),4),IF(N103&lt;&gt;"",ROUND(ROUND($J103,4)*ROUND(N103,10)*ROUND(表四!O104,6),4),"")),""))</f>
        <v/>
      </c>
      <c r="U103" s="316" t="str">
        <f t="shared" si="44"/>
        <v/>
      </c>
      <c r="V103" s="333" t="str">
        <f t="shared" si="45"/>
        <v/>
      </c>
      <c r="W103" s="223" t="str">
        <f>IF(表三!BK103&lt;&gt;"",IF(表三!BK103&lt;&gt;0,表三!BK103,""),"")</f>
        <v/>
      </c>
      <c r="X103" s="320"/>
      <c r="Y103" s="318" t="str">
        <f>IF(H103&amp;I103="範疇2外購電力",IF(X103="預設",VLOOKUP(表一!$B$5,附表一!$G$186:$T$210,14,0),""),IF(X103="預設",VLOOKUP(H103&amp;I103&amp;W103&amp;E103,附表一!$F$5:$U$175,16,0),""))</f>
        <v/>
      </c>
      <c r="Z103" s="337" t="str">
        <f>IF(H103&amp;I103="範疇2外購電力",IF(X103="預設",VLOOKUP(表一!$B$5,附表一!$G$186:$X$210,18,0),""),IF(X103="預設",VLOOKUP(H103&amp;I103&amp;W103&amp;E103,附表一!$F$5:$Y$175,20,0),""))</f>
        <v/>
      </c>
      <c r="AA103" s="334"/>
      <c r="AB103" s="239"/>
      <c r="AC103" s="331" t="str">
        <f>IF(Y103&amp;AA103&lt;&gt;"",IF(表四!$Q103&lt;&gt;"","公噸/"&amp;表四!$Q103,IF(表四!$P103&lt;&gt;"","公噸/"&amp;表四!$P103,"")),"")</f>
        <v/>
      </c>
      <c r="AD103" s="320"/>
      <c r="AE103" s="331" t="str">
        <f>IF(表四!O103="",IF($J103&lt;&gt;"",IF(AA103&lt;&gt;"",ROUND(ROUND(AA103,10)*ROUND($J103,4),4),IF(Y103&lt;&gt;"",ROUND(ROUND($J103,4)*ROUND(Y103,10),4),"")),""),IF($J103&lt;&gt;"",IF(AA103&lt;&gt;"",ROUND(ROUND(AA103,10)*ROUND($J103,4)*ROUND(表四!O103,6),4),IF(Y103&lt;&gt;"",ROUND(ROUND($J103,4)*ROUND(Y103,10)*ROUND(表四!O103,6),4),"")),""))</f>
        <v/>
      </c>
      <c r="AF103" s="316" t="str">
        <f t="shared" si="46"/>
        <v/>
      </c>
      <c r="AG103" s="333" t="str">
        <f t="shared" si="47"/>
        <v/>
      </c>
      <c r="AH103" s="207" t="str">
        <f>IF(表三!BL103&lt;&gt;"",IF(表三!BL103&lt;&gt;0,表三!BL103,""),"")</f>
        <v/>
      </c>
      <c r="AI103" s="320"/>
      <c r="AJ103" s="321" t="str">
        <f>IF(H103&amp;I103="範疇2外購電力",IF(AI103="預設",VLOOKUP(表一!$B$5,附表一!$G$186:$T$210,14,0),""),IF(AI103="預設",VLOOKUP(H103&amp;I103&amp;AH103&amp;E103,附表一!$F$5:$U$175,16,0),""))</f>
        <v/>
      </c>
      <c r="AK103" s="337" t="str">
        <f>IF(H103&amp;I103="範疇2外購電力",IF(AI103="預設",VLOOKUP(表一!$B$5,附表一!$G$186:$X$210,18,0),""),IF(AI103="預設",VLOOKUP(H103&amp;I103&amp;AH103&amp;E103,附表一!$F$5:$Y$175,20,0),""))</f>
        <v/>
      </c>
      <c r="AL103" s="334"/>
      <c r="AM103" s="335"/>
      <c r="AN103" s="315" t="str">
        <f>IF(AJ103&amp;AL103&lt;&gt;"",IF(表四!$Q103&lt;&gt;"","公噸/"&amp;表四!$Q103,IF(表四!$P103&lt;&gt;"","公噸/"&amp;表四!$P103,"")),"")</f>
        <v/>
      </c>
      <c r="AO103" s="320"/>
      <c r="AP103" s="331" t="str">
        <f>IF(表四!O103="",IF($J103&lt;&gt;"",IF(AL103&lt;&gt;"",ROUND(ROUND(AL103,10)*ROUND($J103,4),4),IF(AJ103&lt;&gt;"",ROUND(ROUND($J103,4)*ROUND(AJ103,10),4),"")),""),IF($J103&lt;&gt;"",IF(AL103&lt;&gt;"",ROUND(ROUND(AL103,10)*ROUND($J103,4)*ROUND(表四!O103,6),4),IF(AJ103&lt;&gt;"",ROUND(ROUND($J103,4)*ROUND(AJ103,10)*ROUND(表四!O103,6),4),"")),""))</f>
        <v/>
      </c>
      <c r="AQ103" s="316" t="str">
        <f t="shared" si="48"/>
        <v/>
      </c>
      <c r="AR103" s="333" t="str">
        <f t="shared" si="49"/>
        <v/>
      </c>
      <c r="AS103" s="336" t="str">
        <f>IF(表三!J103="是",IF(L103="CO2",SUM(AG103,AR103),SUM(V103,AG103,AR103)),IF(SUM(V103,AG103,AR103)&lt;&gt;0,SUM(V103,AG103,AR103),""))</f>
        <v/>
      </c>
      <c r="AT103" s="337" t="str">
        <f>IF(表三!J103="是",IF(L103="CO2",V103,""),"")</f>
        <v/>
      </c>
      <c r="AU103" s="333" t="str">
        <f>IF(AS103&lt;&gt;"",AS103/表八!$J$8,"")</f>
        <v/>
      </c>
      <c r="AV103" s="325" t="e">
        <f>VLOOKUP(E103,附表二!$A:$G,3,FALSE)</f>
        <v>#N/A</v>
      </c>
      <c r="AW103" s="338" t="str">
        <f t="shared" si="35"/>
        <v/>
      </c>
      <c r="AX103" s="338" t="str">
        <f t="shared" si="50"/>
        <v/>
      </c>
      <c r="AY103" s="338" t="str">
        <f t="shared" si="51"/>
        <v/>
      </c>
      <c r="AZ103" s="338" t="str">
        <f t="shared" si="52"/>
        <v/>
      </c>
      <c r="BA103" s="338" t="str">
        <f t="shared" si="53"/>
        <v/>
      </c>
      <c r="BB103" s="338" t="str">
        <f t="shared" si="54"/>
        <v/>
      </c>
      <c r="BC103" s="338" t="str">
        <f t="shared" si="55"/>
        <v/>
      </c>
      <c r="BD103" s="338" t="str">
        <f t="shared" si="56"/>
        <v/>
      </c>
      <c r="BE103" s="339" t="str">
        <f t="shared" si="57"/>
        <v/>
      </c>
    </row>
    <row r="104" spans="1:57" s="5" customFormat="1" ht="17.25" thickTop="1" thickBot="1">
      <c r="A104" s="223" t="str">
        <f>IF(表三!A104&lt;&gt;"",表三!A104,"")</f>
        <v/>
      </c>
      <c r="B104" s="224" t="str">
        <f>IF(表三!C104&lt;&gt;"",表三!C104,"")</f>
        <v/>
      </c>
      <c r="C104" s="225" t="str">
        <f>IF(表三!D104&lt;&gt;"",表三!D104,"")</f>
        <v/>
      </c>
      <c r="D104" s="328" t="str">
        <f>IF(表三!F104&lt;&gt;"",表三!F104,"")</f>
        <v/>
      </c>
      <c r="E104" s="223" t="str">
        <f>IF(表三!H104&lt;&gt;"",表三!H104,"")</f>
        <v/>
      </c>
      <c r="F104" s="211" t="str">
        <f>IF(表三!I104&lt;&gt;"",表三!I104,"")</f>
        <v/>
      </c>
      <c r="G104" s="224" t="str">
        <f>IF(表三!J104&lt;&gt;"",表三!J104,"")</f>
        <v/>
      </c>
      <c r="H104" s="225" t="str">
        <f>IF(表三!K104&lt;&gt;"",表三!K104,"")</f>
        <v/>
      </c>
      <c r="I104" s="328" t="str">
        <f>IF(表三!P104&lt;&gt;"",表三!P104,"")</f>
        <v/>
      </c>
      <c r="J104" s="329" t="str">
        <f>IF(表四!N104&lt;&gt;"",ROUND(表四!N104,4),"")</f>
        <v/>
      </c>
      <c r="K104" s="224" t="str">
        <f>IF(表四!Q104&lt;&gt;"",表四!Q104,IF(表四!P104&lt;&gt;"",表四!P104,""))</f>
        <v/>
      </c>
      <c r="L104" s="207" t="str">
        <f>IF(表三!BJ104&lt;&gt;"",IF(表三!BJ104&lt;&gt;0,表三!BJ104,""),"")</f>
        <v/>
      </c>
      <c r="M104" s="320"/>
      <c r="N104" s="331" t="str">
        <f>IF(H104&amp;I104&amp;E104="範疇2外購電力350099",IF(M104="預設",VLOOKUP(表一!$B$5,附表一!$G$186:$T$211,14,0),""),IF(M104="預設",VLOOKUP(H104&amp;I104&amp;L104&amp;E104,附表一!$F$5:$U$178,16,0),""))</f>
        <v/>
      </c>
      <c r="O104" s="331" t="str">
        <f>IF(H104&amp;I104="範疇2外購電力",IF(M104="預設",VLOOKUP(表一!$B$5,附表一!$G$186:$X$210,18,0),""),IF(M104="預設",VLOOKUP(H104&amp;I104&amp;L104&amp;E104,附表一!$F$5:$Y$175,20,0),""))</f>
        <v/>
      </c>
      <c r="P104" s="332"/>
      <c r="Q104" s="239"/>
      <c r="R104" s="331" t="str">
        <f>IF(N104&amp;P104&lt;&gt;"",IF(表四!$Q104&lt;&gt;"","公噸/"&amp;表四!$Q104,IF(表四!$P104&lt;&gt;"","公噸/"&amp;表四!$P104,"")),"")</f>
        <v/>
      </c>
      <c r="S104" s="320"/>
      <c r="T104" s="331" t="str">
        <f>IF(表四!O105="",IF($J104&lt;&gt;"",IF(P104&lt;&gt;"",ROUND(ROUND(P104,10)*ROUND($J104,4),4),IF(N104&lt;&gt;"",ROUND(ROUND($J104,4)*ROUND(N104,10),4),"")),""),IF($J104&lt;&gt;"",IF(P104&lt;&gt;"",ROUND(ROUND(P104,10)*ROUND($J104,4)*ROUND(表四!O105,6),4),IF(N104&lt;&gt;"",ROUND(ROUND($J104,4)*ROUND(N104,10)*ROUND(表四!O105,6),4),"")),""))</f>
        <v/>
      </c>
      <c r="U104" s="316" t="str">
        <f t="shared" si="44"/>
        <v/>
      </c>
      <c r="V104" s="333" t="str">
        <f t="shared" si="45"/>
        <v/>
      </c>
      <c r="W104" s="223" t="str">
        <f>IF(表三!BK104&lt;&gt;"",IF(表三!BK104&lt;&gt;0,表三!BK104,""),"")</f>
        <v/>
      </c>
      <c r="X104" s="320"/>
      <c r="Y104" s="318" t="str">
        <f>IF(H104&amp;I104="範疇2外購電力",IF(X104="預設",VLOOKUP(表一!$B$5,附表一!$G$186:$T$210,14,0),""),IF(X104="預設",VLOOKUP(H104&amp;I104&amp;W104&amp;E104,附表一!$F$5:$U$175,16,0),""))</f>
        <v/>
      </c>
      <c r="Z104" s="337" t="str">
        <f>IF(H104&amp;I104="範疇2外購電力",IF(X104="預設",VLOOKUP(表一!$B$5,附表一!$G$186:$X$210,18,0),""),IF(X104="預設",VLOOKUP(H104&amp;I104&amp;W104&amp;E104,附表一!$F$5:$Y$175,20,0),""))</f>
        <v/>
      </c>
      <c r="AA104" s="334"/>
      <c r="AB104" s="239"/>
      <c r="AC104" s="331" t="str">
        <f>IF(Y104&amp;AA104&lt;&gt;"",IF(表四!$Q104&lt;&gt;"","公噸/"&amp;表四!$Q104,IF(表四!$P104&lt;&gt;"","公噸/"&amp;表四!$P104,"")),"")</f>
        <v/>
      </c>
      <c r="AD104" s="320"/>
      <c r="AE104" s="331" t="str">
        <f>IF(表四!O104="",IF($J104&lt;&gt;"",IF(AA104&lt;&gt;"",ROUND(ROUND(AA104,10)*ROUND($J104,4),4),IF(Y104&lt;&gt;"",ROUND(ROUND($J104,4)*ROUND(Y104,10),4),"")),""),IF($J104&lt;&gt;"",IF(AA104&lt;&gt;"",ROUND(ROUND(AA104,10)*ROUND($J104,4)*ROUND(表四!O104,6),4),IF(Y104&lt;&gt;"",ROUND(ROUND($J104,4)*ROUND(Y104,10)*ROUND(表四!O104,6),4),"")),""))</f>
        <v/>
      </c>
      <c r="AF104" s="316" t="str">
        <f t="shared" si="46"/>
        <v/>
      </c>
      <c r="AG104" s="333" t="str">
        <f t="shared" si="47"/>
        <v/>
      </c>
      <c r="AH104" s="207" t="str">
        <f>IF(表三!BL104&lt;&gt;"",IF(表三!BL104&lt;&gt;0,表三!BL104,""),"")</f>
        <v/>
      </c>
      <c r="AI104" s="320"/>
      <c r="AJ104" s="321" t="str">
        <f>IF(H104&amp;I104="範疇2外購電力",IF(AI104="預設",VLOOKUP(表一!$B$5,附表一!$G$186:$T$210,14,0),""),IF(AI104="預設",VLOOKUP(H104&amp;I104&amp;AH104&amp;E104,附表一!$F$5:$U$175,16,0),""))</f>
        <v/>
      </c>
      <c r="AK104" s="337" t="str">
        <f>IF(H104&amp;I104="範疇2外購電力",IF(AI104="預設",VLOOKUP(表一!$B$5,附表一!$G$186:$X$210,18,0),""),IF(AI104="預設",VLOOKUP(H104&amp;I104&amp;AH104&amp;E104,附表一!$F$5:$Y$175,20,0),""))</f>
        <v/>
      </c>
      <c r="AL104" s="334"/>
      <c r="AM104" s="335"/>
      <c r="AN104" s="315" t="str">
        <f>IF(AJ104&amp;AL104&lt;&gt;"",IF(表四!$Q104&lt;&gt;"","公噸/"&amp;表四!$Q104,IF(表四!$P104&lt;&gt;"","公噸/"&amp;表四!$P104,"")),"")</f>
        <v/>
      </c>
      <c r="AO104" s="320"/>
      <c r="AP104" s="331" t="str">
        <f>IF(表四!O104="",IF($J104&lt;&gt;"",IF(AL104&lt;&gt;"",ROUND(ROUND(AL104,10)*ROUND($J104,4),4),IF(AJ104&lt;&gt;"",ROUND(ROUND($J104,4)*ROUND(AJ104,10),4),"")),""),IF($J104&lt;&gt;"",IF(AL104&lt;&gt;"",ROUND(ROUND(AL104,10)*ROUND($J104,4)*ROUND(表四!O104,6),4),IF(AJ104&lt;&gt;"",ROUND(ROUND($J104,4)*ROUND(AJ104,10)*ROUND(表四!O104,6),4),"")),""))</f>
        <v/>
      </c>
      <c r="AQ104" s="316" t="str">
        <f t="shared" si="48"/>
        <v/>
      </c>
      <c r="AR104" s="333" t="str">
        <f t="shared" si="49"/>
        <v/>
      </c>
      <c r="AS104" s="336" t="str">
        <f>IF(表三!J104="是",IF(L104="CO2",SUM(AG104,AR104),SUM(V104,AG104,AR104)),IF(SUM(V104,AG104,AR104)&lt;&gt;0,SUM(V104,AG104,AR104),""))</f>
        <v/>
      </c>
      <c r="AT104" s="337" t="str">
        <f>IF(表三!J104="是",IF(L104="CO2",V104,""),"")</f>
        <v/>
      </c>
      <c r="AU104" s="333" t="str">
        <f>IF(AS104&lt;&gt;"",AS104/表八!$J$8,"")</f>
        <v/>
      </c>
      <c r="AV104" s="325" t="e">
        <f>VLOOKUP(E104,附表二!$A:$G,3,FALSE)</f>
        <v>#N/A</v>
      </c>
      <c r="AW104" s="338" t="str">
        <f t="shared" si="35"/>
        <v/>
      </c>
      <c r="AX104" s="338" t="str">
        <f t="shared" si="50"/>
        <v/>
      </c>
      <c r="AY104" s="338" t="str">
        <f t="shared" si="51"/>
        <v/>
      </c>
      <c r="AZ104" s="338" t="str">
        <f t="shared" si="52"/>
        <v/>
      </c>
      <c r="BA104" s="338" t="str">
        <f t="shared" si="53"/>
        <v/>
      </c>
      <c r="BB104" s="338" t="str">
        <f t="shared" si="54"/>
        <v/>
      </c>
      <c r="BC104" s="338" t="str">
        <f t="shared" si="55"/>
        <v/>
      </c>
      <c r="BD104" s="338" t="str">
        <f t="shared" si="56"/>
        <v/>
      </c>
      <c r="BE104" s="339" t="str">
        <f t="shared" si="57"/>
        <v/>
      </c>
    </row>
    <row r="105" spans="1:57" s="5" customFormat="1" ht="17.25" thickTop="1" thickBot="1">
      <c r="A105" s="223" t="str">
        <f>IF(表三!A105&lt;&gt;"",表三!A105,"")</f>
        <v/>
      </c>
      <c r="B105" s="224" t="str">
        <f>IF(表三!C105&lt;&gt;"",表三!C105,"")</f>
        <v/>
      </c>
      <c r="C105" s="225" t="str">
        <f>IF(表三!D105&lt;&gt;"",表三!D105,"")</f>
        <v/>
      </c>
      <c r="D105" s="328" t="str">
        <f>IF(表三!F105&lt;&gt;"",表三!F105,"")</f>
        <v/>
      </c>
      <c r="E105" s="223" t="str">
        <f>IF(表三!H105&lt;&gt;"",表三!H105,"")</f>
        <v/>
      </c>
      <c r="F105" s="211" t="str">
        <f>IF(表三!I105&lt;&gt;"",表三!I105,"")</f>
        <v/>
      </c>
      <c r="G105" s="224" t="str">
        <f>IF(表三!J105&lt;&gt;"",表三!J105,"")</f>
        <v/>
      </c>
      <c r="H105" s="225" t="str">
        <f>IF(表三!K105&lt;&gt;"",表三!K105,"")</f>
        <v/>
      </c>
      <c r="I105" s="328" t="str">
        <f>IF(表三!P105&lt;&gt;"",表三!P105,"")</f>
        <v/>
      </c>
      <c r="J105" s="329" t="str">
        <f>IF(表四!N105&lt;&gt;"",ROUND(表四!N105,4),"")</f>
        <v/>
      </c>
      <c r="K105" s="224" t="str">
        <f>IF(表四!Q105&lt;&gt;"",表四!Q105,IF(表四!P105&lt;&gt;"",表四!P105,""))</f>
        <v/>
      </c>
      <c r="L105" s="207" t="str">
        <f>IF(表三!BJ105&lt;&gt;"",IF(表三!BJ105&lt;&gt;0,表三!BJ105,""),"")</f>
        <v/>
      </c>
      <c r="M105" s="320"/>
      <c r="N105" s="331" t="str">
        <f>IF(H105&amp;I105&amp;E105="範疇2外購電力350099",IF(M105="預設",VLOOKUP(表一!$B$5,附表一!$G$186:$T$211,14,0),""),IF(M105="預設",VLOOKUP(H105&amp;I105&amp;L105&amp;E105,附表一!$F$5:$U$178,16,0),""))</f>
        <v/>
      </c>
      <c r="O105" s="331" t="str">
        <f>IF(H105&amp;I105="範疇2外購電力",IF(M105="預設",VLOOKUP(表一!$B$5,附表一!$G$186:$X$210,18,0),""),IF(M105="預設",VLOOKUP(H105&amp;I105&amp;L105&amp;E105,附表一!$F$5:$Y$175,20,0),""))</f>
        <v/>
      </c>
      <c r="P105" s="332"/>
      <c r="Q105" s="239"/>
      <c r="R105" s="331" t="str">
        <f>IF(N105&amp;P105&lt;&gt;"",IF(表四!$Q105&lt;&gt;"","公噸/"&amp;表四!$Q105,IF(表四!$P105&lt;&gt;"","公噸/"&amp;表四!$P105,"")),"")</f>
        <v/>
      </c>
      <c r="S105" s="320"/>
      <c r="T105" s="331" t="str">
        <f>IF(表四!O106="",IF($J105&lt;&gt;"",IF(P105&lt;&gt;"",ROUND(ROUND(P105,10)*ROUND($J105,4),4),IF(N105&lt;&gt;"",ROUND(ROUND($J105,4)*ROUND(N105,10),4),"")),""),IF($J105&lt;&gt;"",IF(P105&lt;&gt;"",ROUND(ROUND(P105,10)*ROUND($J105,4)*ROUND(表四!O106,6),4),IF(N105&lt;&gt;"",ROUND(ROUND($J105,4)*ROUND(N105,10)*ROUND(表四!O106,6),4),"")),""))</f>
        <v/>
      </c>
      <c r="U105" s="316" t="str">
        <f t="shared" si="44"/>
        <v/>
      </c>
      <c r="V105" s="333" t="str">
        <f t="shared" si="45"/>
        <v/>
      </c>
      <c r="W105" s="223" t="str">
        <f>IF(表三!BK105&lt;&gt;"",IF(表三!BK105&lt;&gt;0,表三!BK105,""),"")</f>
        <v/>
      </c>
      <c r="X105" s="320"/>
      <c r="Y105" s="318" t="str">
        <f>IF(H105&amp;I105="範疇2外購電力",IF(X105="預設",VLOOKUP(表一!$B$5,附表一!$G$186:$T$210,14,0),""),IF(X105="預設",VLOOKUP(H105&amp;I105&amp;W105&amp;E105,附表一!$F$5:$U$175,16,0),""))</f>
        <v/>
      </c>
      <c r="Z105" s="337" t="str">
        <f>IF(H105&amp;I105="範疇2外購電力",IF(X105="預設",VLOOKUP(表一!$B$5,附表一!$G$186:$X$210,18,0),""),IF(X105="預設",VLOOKUP(H105&amp;I105&amp;W105&amp;E105,附表一!$F$5:$Y$175,20,0),""))</f>
        <v/>
      </c>
      <c r="AA105" s="334"/>
      <c r="AB105" s="239"/>
      <c r="AC105" s="331" t="str">
        <f>IF(Y105&amp;AA105&lt;&gt;"",IF(表四!$Q105&lt;&gt;"","公噸/"&amp;表四!$Q105,IF(表四!$P105&lt;&gt;"","公噸/"&amp;表四!$P105,"")),"")</f>
        <v/>
      </c>
      <c r="AD105" s="320"/>
      <c r="AE105" s="331" t="str">
        <f>IF(表四!O105="",IF($J105&lt;&gt;"",IF(AA105&lt;&gt;"",ROUND(ROUND(AA105,10)*ROUND($J105,4),4),IF(Y105&lt;&gt;"",ROUND(ROUND($J105,4)*ROUND(Y105,10),4),"")),""),IF($J105&lt;&gt;"",IF(AA105&lt;&gt;"",ROUND(ROUND(AA105,10)*ROUND($J105,4)*ROUND(表四!O105,6),4),IF(Y105&lt;&gt;"",ROUND(ROUND($J105,4)*ROUND(Y105,10)*ROUND(表四!O105,6),4),"")),""))</f>
        <v/>
      </c>
      <c r="AF105" s="316" t="str">
        <f t="shared" si="46"/>
        <v/>
      </c>
      <c r="AG105" s="333" t="str">
        <f t="shared" si="47"/>
        <v/>
      </c>
      <c r="AH105" s="207" t="str">
        <f>IF(表三!BL105&lt;&gt;"",IF(表三!BL105&lt;&gt;0,表三!BL105,""),"")</f>
        <v/>
      </c>
      <c r="AI105" s="320"/>
      <c r="AJ105" s="321" t="str">
        <f>IF(H105&amp;I105="範疇2外購電力",IF(AI105="預設",VLOOKUP(表一!$B$5,附表一!$G$186:$T$210,14,0),""),IF(AI105="預設",VLOOKUP(H105&amp;I105&amp;AH105&amp;E105,附表一!$F$5:$U$175,16,0),""))</f>
        <v/>
      </c>
      <c r="AK105" s="337" t="str">
        <f>IF(H105&amp;I105="範疇2外購電力",IF(AI105="預設",VLOOKUP(表一!$B$5,附表一!$G$186:$X$210,18,0),""),IF(AI105="預設",VLOOKUP(H105&amp;I105&amp;AH105&amp;E105,附表一!$F$5:$Y$175,20,0),""))</f>
        <v/>
      </c>
      <c r="AL105" s="334"/>
      <c r="AM105" s="335"/>
      <c r="AN105" s="315" t="str">
        <f>IF(AJ105&amp;AL105&lt;&gt;"",IF(表四!$Q105&lt;&gt;"","公噸/"&amp;表四!$Q105,IF(表四!$P105&lt;&gt;"","公噸/"&amp;表四!$P105,"")),"")</f>
        <v/>
      </c>
      <c r="AO105" s="320"/>
      <c r="AP105" s="331" t="str">
        <f>IF(表四!O105="",IF($J105&lt;&gt;"",IF(AL105&lt;&gt;"",ROUND(ROUND(AL105,10)*ROUND($J105,4),4),IF(AJ105&lt;&gt;"",ROUND(ROUND($J105,4)*ROUND(AJ105,10),4),"")),""),IF($J105&lt;&gt;"",IF(AL105&lt;&gt;"",ROUND(ROUND(AL105,10)*ROUND($J105,4)*ROUND(表四!O105,6),4),IF(AJ105&lt;&gt;"",ROUND(ROUND($J105,4)*ROUND(AJ105,10)*ROUND(表四!O105,6),4),"")),""))</f>
        <v/>
      </c>
      <c r="AQ105" s="316" t="str">
        <f t="shared" si="48"/>
        <v/>
      </c>
      <c r="AR105" s="333" t="str">
        <f t="shared" si="49"/>
        <v/>
      </c>
      <c r="AS105" s="336" t="str">
        <f>IF(表三!J105="是",IF(L105="CO2",SUM(AG105,AR105),SUM(V105,AG105,AR105)),IF(SUM(V105,AG105,AR105)&lt;&gt;0,SUM(V105,AG105,AR105),""))</f>
        <v/>
      </c>
      <c r="AT105" s="337" t="str">
        <f>IF(表三!J105="是",IF(L105="CO2",V105,""),"")</f>
        <v/>
      </c>
      <c r="AU105" s="333" t="str">
        <f>IF(AS105&lt;&gt;"",AS105/表八!$J$8,"")</f>
        <v/>
      </c>
      <c r="AV105" s="325" t="e">
        <f>VLOOKUP(E105,附表二!$A:$G,3,FALSE)</f>
        <v>#N/A</v>
      </c>
      <c r="AW105" s="338" t="str">
        <f t="shared" si="35"/>
        <v/>
      </c>
      <c r="AX105" s="338" t="str">
        <f t="shared" si="50"/>
        <v/>
      </c>
      <c r="AY105" s="338" t="str">
        <f t="shared" si="51"/>
        <v/>
      </c>
      <c r="AZ105" s="338" t="str">
        <f t="shared" si="52"/>
        <v/>
      </c>
      <c r="BA105" s="338" t="str">
        <f t="shared" si="53"/>
        <v/>
      </c>
      <c r="BB105" s="338" t="str">
        <f t="shared" si="54"/>
        <v/>
      </c>
      <c r="BC105" s="338" t="str">
        <f t="shared" si="55"/>
        <v/>
      </c>
      <c r="BD105" s="338" t="str">
        <f t="shared" si="56"/>
        <v/>
      </c>
      <c r="BE105" s="339" t="str">
        <f t="shared" si="57"/>
        <v/>
      </c>
    </row>
    <row r="106" spans="1:57" s="5" customFormat="1" ht="17.25" thickTop="1" thickBot="1">
      <c r="A106" s="223" t="str">
        <f>IF(表三!A106&lt;&gt;"",表三!A106,"")</f>
        <v/>
      </c>
      <c r="B106" s="224" t="str">
        <f>IF(表三!C106&lt;&gt;"",表三!C106,"")</f>
        <v/>
      </c>
      <c r="C106" s="225" t="str">
        <f>IF(表三!D106&lt;&gt;"",表三!D106,"")</f>
        <v/>
      </c>
      <c r="D106" s="328" t="str">
        <f>IF(表三!F106&lt;&gt;"",表三!F106,"")</f>
        <v/>
      </c>
      <c r="E106" s="223" t="str">
        <f>IF(表三!H106&lt;&gt;"",表三!H106,"")</f>
        <v/>
      </c>
      <c r="F106" s="211" t="str">
        <f>IF(表三!I106&lt;&gt;"",表三!I106,"")</f>
        <v/>
      </c>
      <c r="G106" s="224" t="str">
        <f>IF(表三!J106&lt;&gt;"",表三!J106,"")</f>
        <v/>
      </c>
      <c r="H106" s="225" t="str">
        <f>IF(表三!K106&lt;&gt;"",表三!K106,"")</f>
        <v/>
      </c>
      <c r="I106" s="328" t="str">
        <f>IF(表三!P106&lt;&gt;"",表三!P106,"")</f>
        <v/>
      </c>
      <c r="J106" s="329" t="str">
        <f>IF(表四!N106&lt;&gt;"",ROUND(表四!N106,4),"")</f>
        <v/>
      </c>
      <c r="K106" s="224" t="str">
        <f>IF(表四!Q106&lt;&gt;"",表四!Q106,IF(表四!P106&lt;&gt;"",表四!P106,""))</f>
        <v/>
      </c>
      <c r="L106" s="207" t="str">
        <f>IF(表三!BJ106&lt;&gt;"",IF(表三!BJ106&lt;&gt;0,表三!BJ106,""),"")</f>
        <v/>
      </c>
      <c r="M106" s="320"/>
      <c r="N106" s="331" t="str">
        <f>IF(H106&amp;I106&amp;E106="範疇2外購電力350099",IF(M106="預設",VLOOKUP(表一!$B$5,附表一!$G$186:$T$211,14,0),""),IF(M106="預設",VLOOKUP(H106&amp;I106&amp;L106&amp;E106,附表一!$F$5:$U$178,16,0),""))</f>
        <v/>
      </c>
      <c r="O106" s="331" t="str">
        <f>IF(H106&amp;I106="範疇2外購電力",IF(M106="預設",VLOOKUP(表一!$B$5,附表一!$G$186:$X$210,18,0),""),IF(M106="預設",VLOOKUP(H106&amp;I106&amp;L106&amp;E106,附表一!$F$5:$Y$175,20,0),""))</f>
        <v/>
      </c>
      <c r="P106" s="332"/>
      <c r="Q106" s="239"/>
      <c r="R106" s="331" t="str">
        <f>IF(N106&amp;P106&lt;&gt;"",IF(表四!$Q106&lt;&gt;"","公噸/"&amp;表四!$Q106,IF(表四!$P106&lt;&gt;"","公噸/"&amp;表四!$P106,"")),"")</f>
        <v/>
      </c>
      <c r="S106" s="320"/>
      <c r="T106" s="331" t="str">
        <f>IF(表四!O107="",IF($J106&lt;&gt;"",IF(P106&lt;&gt;"",ROUND(ROUND(P106,10)*ROUND($J106,4),4),IF(N106&lt;&gt;"",ROUND(ROUND($J106,4)*ROUND(N106,10),4),"")),""),IF($J106&lt;&gt;"",IF(P106&lt;&gt;"",ROUND(ROUND(P106,10)*ROUND($J106,4)*ROUND(表四!O107,6),4),IF(N106&lt;&gt;"",ROUND(ROUND($J106,4)*ROUND(N106,10)*ROUND(表四!O107,6),4),"")),""))</f>
        <v/>
      </c>
      <c r="U106" s="316" t="str">
        <f t="shared" si="44"/>
        <v/>
      </c>
      <c r="V106" s="333" t="str">
        <f t="shared" si="45"/>
        <v/>
      </c>
      <c r="W106" s="223" t="str">
        <f>IF(表三!BK106&lt;&gt;"",IF(表三!BK106&lt;&gt;0,表三!BK106,""),"")</f>
        <v/>
      </c>
      <c r="X106" s="320"/>
      <c r="Y106" s="318" t="str">
        <f>IF(H106&amp;I106="範疇2外購電力",IF(X106="預設",VLOOKUP(表一!$B$5,附表一!$G$186:$T$210,14,0),""),IF(X106="預設",VLOOKUP(H106&amp;I106&amp;W106&amp;E106,附表一!$F$5:$U$175,16,0),""))</f>
        <v/>
      </c>
      <c r="Z106" s="337" t="str">
        <f>IF(H106&amp;I106="範疇2外購電力",IF(X106="預設",VLOOKUP(表一!$B$5,附表一!$G$186:$X$210,18,0),""),IF(X106="預設",VLOOKUP(H106&amp;I106&amp;W106&amp;E106,附表一!$F$5:$Y$175,20,0),""))</f>
        <v/>
      </c>
      <c r="AA106" s="334"/>
      <c r="AB106" s="239"/>
      <c r="AC106" s="331" t="str">
        <f>IF(Y106&amp;AA106&lt;&gt;"",IF(表四!$Q106&lt;&gt;"","公噸/"&amp;表四!$Q106,IF(表四!$P106&lt;&gt;"","公噸/"&amp;表四!$P106,"")),"")</f>
        <v/>
      </c>
      <c r="AD106" s="320"/>
      <c r="AE106" s="331" t="str">
        <f>IF(表四!O106="",IF($J106&lt;&gt;"",IF(AA106&lt;&gt;"",ROUND(ROUND(AA106,10)*ROUND($J106,4),4),IF(Y106&lt;&gt;"",ROUND(ROUND($J106,4)*ROUND(Y106,10),4),"")),""),IF($J106&lt;&gt;"",IF(AA106&lt;&gt;"",ROUND(ROUND(AA106,10)*ROUND($J106,4)*ROUND(表四!O106,6),4),IF(Y106&lt;&gt;"",ROUND(ROUND($J106,4)*ROUND(Y106,10)*ROUND(表四!O106,6),4),"")),""))</f>
        <v/>
      </c>
      <c r="AF106" s="316" t="str">
        <f t="shared" si="46"/>
        <v/>
      </c>
      <c r="AG106" s="333" t="str">
        <f t="shared" si="47"/>
        <v/>
      </c>
      <c r="AH106" s="207" t="str">
        <f>IF(表三!BL106&lt;&gt;"",IF(表三!BL106&lt;&gt;0,表三!BL106,""),"")</f>
        <v/>
      </c>
      <c r="AI106" s="320"/>
      <c r="AJ106" s="321" t="str">
        <f>IF(H106&amp;I106="範疇2外購電力",IF(AI106="預設",VLOOKUP(表一!$B$5,附表一!$G$186:$T$210,14,0),""),IF(AI106="預設",VLOOKUP(H106&amp;I106&amp;AH106&amp;E106,附表一!$F$5:$U$175,16,0),""))</f>
        <v/>
      </c>
      <c r="AK106" s="337" t="str">
        <f>IF(H106&amp;I106="範疇2外購電力",IF(AI106="預設",VLOOKUP(表一!$B$5,附表一!$G$186:$X$210,18,0),""),IF(AI106="預設",VLOOKUP(H106&amp;I106&amp;AH106&amp;E106,附表一!$F$5:$Y$175,20,0),""))</f>
        <v/>
      </c>
      <c r="AL106" s="334"/>
      <c r="AM106" s="335"/>
      <c r="AN106" s="315" t="str">
        <f>IF(AJ106&amp;AL106&lt;&gt;"",IF(表四!$Q106&lt;&gt;"","公噸/"&amp;表四!$Q106,IF(表四!$P106&lt;&gt;"","公噸/"&amp;表四!$P106,"")),"")</f>
        <v/>
      </c>
      <c r="AO106" s="320"/>
      <c r="AP106" s="331" t="str">
        <f>IF(表四!O106="",IF($J106&lt;&gt;"",IF(AL106&lt;&gt;"",ROUND(ROUND(AL106,10)*ROUND($J106,4),4),IF(AJ106&lt;&gt;"",ROUND(ROUND($J106,4)*ROUND(AJ106,10),4),"")),""),IF($J106&lt;&gt;"",IF(AL106&lt;&gt;"",ROUND(ROUND(AL106,10)*ROUND($J106,4)*ROUND(表四!O106,6),4),IF(AJ106&lt;&gt;"",ROUND(ROUND($J106,4)*ROUND(AJ106,10)*ROUND(表四!O106,6),4),"")),""))</f>
        <v/>
      </c>
      <c r="AQ106" s="316" t="str">
        <f t="shared" si="48"/>
        <v/>
      </c>
      <c r="AR106" s="333" t="str">
        <f t="shared" si="49"/>
        <v/>
      </c>
      <c r="AS106" s="336" t="str">
        <f>IF(表三!J106="是",IF(L106="CO2",SUM(AG106,AR106),SUM(V106,AG106,AR106)),IF(SUM(V106,AG106,AR106)&lt;&gt;0,SUM(V106,AG106,AR106),""))</f>
        <v/>
      </c>
      <c r="AT106" s="337" t="str">
        <f>IF(表三!J106="是",IF(L106="CO2",V106,""),"")</f>
        <v/>
      </c>
      <c r="AU106" s="333" t="str">
        <f>IF(AS106&lt;&gt;"",AS106/表八!$J$8,"")</f>
        <v/>
      </c>
      <c r="AV106" s="325" t="e">
        <f>VLOOKUP(E106,附表二!$A:$G,3,FALSE)</f>
        <v>#N/A</v>
      </c>
      <c r="AW106" s="338" t="str">
        <f t="shared" si="35"/>
        <v/>
      </c>
      <c r="AX106" s="338" t="str">
        <f t="shared" si="50"/>
        <v/>
      </c>
      <c r="AY106" s="338" t="str">
        <f t="shared" si="51"/>
        <v/>
      </c>
      <c r="AZ106" s="338" t="str">
        <f t="shared" si="52"/>
        <v/>
      </c>
      <c r="BA106" s="338" t="str">
        <f t="shared" si="53"/>
        <v/>
      </c>
      <c r="BB106" s="338" t="str">
        <f t="shared" si="54"/>
        <v/>
      </c>
      <c r="BC106" s="338" t="str">
        <f t="shared" si="55"/>
        <v/>
      </c>
      <c r="BD106" s="338" t="str">
        <f t="shared" si="56"/>
        <v/>
      </c>
      <c r="BE106" s="339" t="str">
        <f t="shared" si="57"/>
        <v/>
      </c>
    </row>
    <row r="107" spans="1:57" s="5" customFormat="1" ht="17.25" thickTop="1" thickBot="1">
      <c r="A107" s="223" t="str">
        <f>IF(表三!A107&lt;&gt;"",表三!A107,"")</f>
        <v/>
      </c>
      <c r="B107" s="224" t="str">
        <f>IF(表三!C107&lt;&gt;"",表三!C107,"")</f>
        <v/>
      </c>
      <c r="C107" s="225" t="str">
        <f>IF(表三!D107&lt;&gt;"",表三!D107,"")</f>
        <v/>
      </c>
      <c r="D107" s="328" t="str">
        <f>IF(表三!F107&lt;&gt;"",表三!F107,"")</f>
        <v/>
      </c>
      <c r="E107" s="223" t="str">
        <f>IF(表三!H107&lt;&gt;"",表三!H107,"")</f>
        <v/>
      </c>
      <c r="F107" s="211" t="str">
        <f>IF(表三!I107&lt;&gt;"",表三!I107,"")</f>
        <v/>
      </c>
      <c r="G107" s="224" t="str">
        <f>IF(表三!J107&lt;&gt;"",表三!J107,"")</f>
        <v/>
      </c>
      <c r="H107" s="225" t="str">
        <f>IF(表三!K107&lt;&gt;"",表三!K107,"")</f>
        <v/>
      </c>
      <c r="I107" s="328" t="str">
        <f>IF(表三!P107&lt;&gt;"",表三!P107,"")</f>
        <v/>
      </c>
      <c r="J107" s="329" t="str">
        <f>IF(表四!N107&lt;&gt;"",ROUND(表四!N107,4),"")</f>
        <v/>
      </c>
      <c r="K107" s="224" t="str">
        <f>IF(表四!Q107&lt;&gt;"",表四!Q107,IF(表四!P107&lt;&gt;"",表四!P107,""))</f>
        <v/>
      </c>
      <c r="L107" s="207" t="str">
        <f>IF(表三!BJ107&lt;&gt;"",IF(表三!BJ107&lt;&gt;0,表三!BJ107,""),"")</f>
        <v/>
      </c>
      <c r="M107" s="320"/>
      <c r="N107" s="331" t="str">
        <f>IF(H107&amp;I107&amp;E107="範疇2外購電力350099",IF(M107="預設",VLOOKUP(表一!$B$5,附表一!$G$186:$T$211,14,0),""),IF(M107="預設",VLOOKUP(H107&amp;I107&amp;L107&amp;E107,附表一!$F$5:$U$178,16,0),""))</f>
        <v/>
      </c>
      <c r="O107" s="331" t="str">
        <f>IF(H107&amp;I107="範疇2外購電力",IF(M107="預設",VLOOKUP(表一!$B$5,附表一!$G$186:$X$210,18,0),""),IF(M107="預設",VLOOKUP(H107&amp;I107&amp;L107&amp;E107,附表一!$F$5:$Y$175,20,0),""))</f>
        <v/>
      </c>
      <c r="P107" s="332"/>
      <c r="Q107" s="239"/>
      <c r="R107" s="331" t="str">
        <f>IF(N107&amp;P107&lt;&gt;"",IF(表四!$Q107&lt;&gt;"","公噸/"&amp;表四!$Q107,IF(表四!$P107&lt;&gt;"","公噸/"&amp;表四!$P107,"")),"")</f>
        <v/>
      </c>
      <c r="S107" s="320"/>
      <c r="T107" s="331" t="str">
        <f>IF(表四!O108="",IF($J107&lt;&gt;"",IF(P107&lt;&gt;"",ROUND(ROUND(P107,10)*ROUND($J107,4),4),IF(N107&lt;&gt;"",ROUND(ROUND($J107,4)*ROUND(N107,10),4),"")),""),IF($J107&lt;&gt;"",IF(P107&lt;&gt;"",ROUND(ROUND(P107,10)*ROUND($J107,4)*ROUND(表四!O108,6),4),IF(N107&lt;&gt;"",ROUND(ROUND($J107,4)*ROUND(N107,10)*ROUND(表四!O108,6),4),"")),""))</f>
        <v/>
      </c>
      <c r="U107" s="316" t="str">
        <f t="shared" si="44"/>
        <v/>
      </c>
      <c r="V107" s="333" t="str">
        <f t="shared" si="45"/>
        <v/>
      </c>
      <c r="W107" s="223" t="str">
        <f>IF(表三!BK107&lt;&gt;"",IF(表三!BK107&lt;&gt;0,表三!BK107,""),"")</f>
        <v/>
      </c>
      <c r="X107" s="320"/>
      <c r="Y107" s="318" t="str">
        <f>IF(H107&amp;I107="範疇2外購電力",IF(X107="預設",VLOOKUP(表一!$B$5,附表一!$G$186:$T$210,14,0),""),IF(X107="預設",VLOOKUP(H107&amp;I107&amp;W107&amp;E107,附表一!$F$5:$U$175,16,0),""))</f>
        <v/>
      </c>
      <c r="Z107" s="337" t="str">
        <f>IF(H107&amp;I107="範疇2外購電力",IF(X107="預設",VLOOKUP(表一!$B$5,附表一!$G$186:$X$210,18,0),""),IF(X107="預設",VLOOKUP(H107&amp;I107&amp;W107&amp;E107,附表一!$F$5:$Y$175,20,0),""))</f>
        <v/>
      </c>
      <c r="AA107" s="334"/>
      <c r="AB107" s="239"/>
      <c r="AC107" s="331" t="str">
        <f>IF(Y107&amp;AA107&lt;&gt;"",IF(表四!$Q107&lt;&gt;"","公噸/"&amp;表四!$Q107,IF(表四!$P107&lt;&gt;"","公噸/"&amp;表四!$P107,"")),"")</f>
        <v/>
      </c>
      <c r="AD107" s="320"/>
      <c r="AE107" s="331" t="str">
        <f>IF(表四!O107="",IF($J107&lt;&gt;"",IF(AA107&lt;&gt;"",ROUND(ROUND(AA107,10)*ROUND($J107,4),4),IF(Y107&lt;&gt;"",ROUND(ROUND($J107,4)*ROUND(Y107,10),4),"")),""),IF($J107&lt;&gt;"",IF(AA107&lt;&gt;"",ROUND(ROUND(AA107,10)*ROUND($J107,4)*ROUND(表四!O107,6),4),IF(Y107&lt;&gt;"",ROUND(ROUND($J107,4)*ROUND(Y107,10)*ROUND(表四!O107,6),4),"")),""))</f>
        <v/>
      </c>
      <c r="AF107" s="316" t="str">
        <f t="shared" si="46"/>
        <v/>
      </c>
      <c r="AG107" s="333" t="str">
        <f t="shared" si="47"/>
        <v/>
      </c>
      <c r="AH107" s="207" t="str">
        <f>IF(表三!BL107&lt;&gt;"",IF(表三!BL107&lt;&gt;0,表三!BL107,""),"")</f>
        <v/>
      </c>
      <c r="AI107" s="320"/>
      <c r="AJ107" s="321" t="str">
        <f>IF(H107&amp;I107="範疇2外購電力",IF(AI107="預設",VLOOKUP(表一!$B$5,附表一!$G$186:$T$210,14,0),""),IF(AI107="預設",VLOOKUP(H107&amp;I107&amp;AH107&amp;E107,附表一!$F$5:$U$175,16,0),""))</f>
        <v/>
      </c>
      <c r="AK107" s="337" t="str">
        <f>IF(H107&amp;I107="範疇2外購電力",IF(AI107="預設",VLOOKUP(表一!$B$5,附表一!$G$186:$X$210,18,0),""),IF(AI107="預設",VLOOKUP(H107&amp;I107&amp;AH107&amp;E107,附表一!$F$5:$Y$175,20,0),""))</f>
        <v/>
      </c>
      <c r="AL107" s="334"/>
      <c r="AM107" s="335"/>
      <c r="AN107" s="315" t="str">
        <f>IF(AJ107&amp;AL107&lt;&gt;"",IF(表四!$Q107&lt;&gt;"","公噸/"&amp;表四!$Q107,IF(表四!$P107&lt;&gt;"","公噸/"&amp;表四!$P107,"")),"")</f>
        <v/>
      </c>
      <c r="AO107" s="320"/>
      <c r="AP107" s="331" t="str">
        <f>IF(表四!O107="",IF($J107&lt;&gt;"",IF(AL107&lt;&gt;"",ROUND(ROUND(AL107,10)*ROUND($J107,4),4),IF(AJ107&lt;&gt;"",ROUND(ROUND($J107,4)*ROUND(AJ107,10),4),"")),""),IF($J107&lt;&gt;"",IF(AL107&lt;&gt;"",ROUND(ROUND(AL107,10)*ROUND($J107,4)*ROUND(表四!O107,6),4),IF(AJ107&lt;&gt;"",ROUND(ROUND($J107,4)*ROUND(AJ107,10)*ROUND(表四!O107,6),4),"")),""))</f>
        <v/>
      </c>
      <c r="AQ107" s="316" t="str">
        <f t="shared" si="48"/>
        <v/>
      </c>
      <c r="AR107" s="333" t="str">
        <f t="shared" si="49"/>
        <v/>
      </c>
      <c r="AS107" s="336" t="str">
        <f>IF(表三!J107="是",IF(L107="CO2",SUM(AG107,AR107),SUM(V107,AG107,AR107)),IF(SUM(V107,AG107,AR107)&lt;&gt;0,SUM(V107,AG107,AR107),""))</f>
        <v/>
      </c>
      <c r="AT107" s="337" t="str">
        <f>IF(表三!J107="是",IF(L107="CO2",V107,""),"")</f>
        <v/>
      </c>
      <c r="AU107" s="333" t="str">
        <f>IF(AS107&lt;&gt;"",AS107/表八!$J$8,"")</f>
        <v/>
      </c>
      <c r="AV107" s="325" t="e">
        <f>VLOOKUP(E107,附表二!$A:$G,3,FALSE)</f>
        <v>#N/A</v>
      </c>
      <c r="AW107" s="338" t="str">
        <f t="shared" si="35"/>
        <v/>
      </c>
      <c r="AX107" s="338" t="str">
        <f t="shared" si="50"/>
        <v/>
      </c>
      <c r="AY107" s="338" t="str">
        <f t="shared" si="51"/>
        <v/>
      </c>
      <c r="AZ107" s="338" t="str">
        <f t="shared" si="52"/>
        <v/>
      </c>
      <c r="BA107" s="338" t="str">
        <f t="shared" si="53"/>
        <v/>
      </c>
      <c r="BB107" s="338" t="str">
        <f t="shared" si="54"/>
        <v/>
      </c>
      <c r="BC107" s="338" t="str">
        <f t="shared" si="55"/>
        <v/>
      </c>
      <c r="BD107" s="338" t="str">
        <f t="shared" si="56"/>
        <v/>
      </c>
      <c r="BE107" s="339" t="str">
        <f t="shared" si="57"/>
        <v/>
      </c>
    </row>
    <row r="108" spans="1:57" s="5" customFormat="1" ht="17.25" thickTop="1" thickBot="1">
      <c r="A108" s="223" t="str">
        <f>IF(表三!A108&lt;&gt;"",表三!A108,"")</f>
        <v/>
      </c>
      <c r="B108" s="224" t="str">
        <f>IF(表三!C108&lt;&gt;"",表三!C108,"")</f>
        <v/>
      </c>
      <c r="C108" s="225" t="str">
        <f>IF(表三!D108&lt;&gt;"",表三!D108,"")</f>
        <v/>
      </c>
      <c r="D108" s="328" t="str">
        <f>IF(表三!F108&lt;&gt;"",表三!F108,"")</f>
        <v/>
      </c>
      <c r="E108" s="223" t="str">
        <f>IF(表三!H108&lt;&gt;"",表三!H108,"")</f>
        <v/>
      </c>
      <c r="F108" s="211" t="str">
        <f>IF(表三!I108&lt;&gt;"",表三!I108,"")</f>
        <v/>
      </c>
      <c r="G108" s="224" t="str">
        <f>IF(表三!J108&lt;&gt;"",表三!J108,"")</f>
        <v/>
      </c>
      <c r="H108" s="225" t="str">
        <f>IF(表三!K108&lt;&gt;"",表三!K108,"")</f>
        <v/>
      </c>
      <c r="I108" s="328" t="str">
        <f>IF(表三!P108&lt;&gt;"",表三!P108,"")</f>
        <v/>
      </c>
      <c r="J108" s="329" t="str">
        <f>IF(表四!N108&lt;&gt;"",ROUND(表四!N108,4),"")</f>
        <v/>
      </c>
      <c r="K108" s="224" t="str">
        <f>IF(表四!Q108&lt;&gt;"",表四!Q108,IF(表四!P108&lt;&gt;"",表四!P108,""))</f>
        <v/>
      </c>
      <c r="L108" s="207" t="str">
        <f>IF(表三!BJ108&lt;&gt;"",IF(表三!BJ108&lt;&gt;0,表三!BJ108,""),"")</f>
        <v/>
      </c>
      <c r="M108" s="320"/>
      <c r="N108" s="331" t="str">
        <f>IF(H108&amp;I108&amp;E108="範疇2外購電力350099",IF(M108="預設",VLOOKUP(表一!$B$5,附表一!$G$186:$T$211,14,0),""),IF(M108="預設",VLOOKUP(H108&amp;I108&amp;L108&amp;E108,附表一!$F$5:$U$178,16,0),""))</f>
        <v/>
      </c>
      <c r="O108" s="331" t="str">
        <f>IF(H108&amp;I108="範疇2外購電力",IF(M108="預設",VLOOKUP(表一!$B$5,附表一!$G$186:$X$210,18,0),""),IF(M108="預設",VLOOKUP(H108&amp;I108&amp;L108&amp;E108,附表一!$F$5:$Y$175,20,0),""))</f>
        <v/>
      </c>
      <c r="P108" s="332"/>
      <c r="Q108" s="239"/>
      <c r="R108" s="331" t="str">
        <f>IF(N108&amp;P108&lt;&gt;"",IF(表四!$Q108&lt;&gt;"","公噸/"&amp;表四!$Q108,IF(表四!$P108&lt;&gt;"","公噸/"&amp;表四!$P108,"")),"")</f>
        <v/>
      </c>
      <c r="S108" s="320"/>
      <c r="T108" s="331" t="str">
        <f>IF(表四!O109="",IF($J108&lt;&gt;"",IF(P108&lt;&gt;"",ROUND(ROUND(P108,10)*ROUND($J108,4),4),IF(N108&lt;&gt;"",ROUND(ROUND($J108,4)*ROUND(N108,10),4),"")),""),IF($J108&lt;&gt;"",IF(P108&lt;&gt;"",ROUND(ROUND(P108,10)*ROUND($J108,4)*ROUND(表四!O109,6),4),IF(N108&lt;&gt;"",ROUND(ROUND($J108,4)*ROUND(N108,10)*ROUND(表四!O109,6),4),"")),""))</f>
        <v/>
      </c>
      <c r="U108" s="316" t="str">
        <f t="shared" si="44"/>
        <v/>
      </c>
      <c r="V108" s="333" t="str">
        <f t="shared" si="45"/>
        <v/>
      </c>
      <c r="W108" s="223" t="str">
        <f>IF(表三!BK108&lt;&gt;"",IF(表三!BK108&lt;&gt;0,表三!BK108,""),"")</f>
        <v/>
      </c>
      <c r="X108" s="320"/>
      <c r="Y108" s="318" t="str">
        <f>IF(H108&amp;I108="範疇2外購電力",IF(X108="預設",VLOOKUP(表一!$B$5,附表一!$G$186:$T$210,14,0),""),IF(X108="預設",VLOOKUP(H108&amp;I108&amp;W108&amp;E108,附表一!$F$5:$U$175,16,0),""))</f>
        <v/>
      </c>
      <c r="Z108" s="337" t="str">
        <f>IF(H108&amp;I108="範疇2外購電力",IF(X108="預設",VLOOKUP(表一!$B$5,附表一!$G$186:$X$210,18,0),""),IF(X108="預設",VLOOKUP(H108&amp;I108&amp;W108&amp;E108,附表一!$F$5:$Y$175,20,0),""))</f>
        <v/>
      </c>
      <c r="AA108" s="334"/>
      <c r="AB108" s="239"/>
      <c r="AC108" s="331" t="str">
        <f>IF(Y108&amp;AA108&lt;&gt;"",IF(表四!$Q108&lt;&gt;"","公噸/"&amp;表四!$Q108,IF(表四!$P108&lt;&gt;"","公噸/"&amp;表四!$P108,"")),"")</f>
        <v/>
      </c>
      <c r="AD108" s="320"/>
      <c r="AE108" s="331" t="str">
        <f>IF(表四!O108="",IF($J108&lt;&gt;"",IF(AA108&lt;&gt;"",ROUND(ROUND(AA108,10)*ROUND($J108,4),4),IF(Y108&lt;&gt;"",ROUND(ROUND($J108,4)*ROUND(Y108,10),4),"")),""),IF($J108&lt;&gt;"",IF(AA108&lt;&gt;"",ROUND(ROUND(AA108,10)*ROUND($J108,4)*ROUND(表四!O108,6),4),IF(Y108&lt;&gt;"",ROUND(ROUND($J108,4)*ROUND(Y108,10)*ROUND(表四!O108,6),4),"")),""))</f>
        <v/>
      </c>
      <c r="AF108" s="316" t="str">
        <f t="shared" si="46"/>
        <v/>
      </c>
      <c r="AG108" s="333" t="str">
        <f t="shared" si="47"/>
        <v/>
      </c>
      <c r="AH108" s="207" t="str">
        <f>IF(表三!BL108&lt;&gt;"",IF(表三!BL108&lt;&gt;0,表三!BL108,""),"")</f>
        <v/>
      </c>
      <c r="AI108" s="320"/>
      <c r="AJ108" s="321" t="str">
        <f>IF(H108&amp;I108="範疇2外購電力",IF(AI108="預設",VLOOKUP(表一!$B$5,附表一!$G$186:$T$210,14,0),""),IF(AI108="預設",VLOOKUP(H108&amp;I108&amp;AH108&amp;E108,附表一!$F$5:$U$175,16,0),""))</f>
        <v/>
      </c>
      <c r="AK108" s="337" t="str">
        <f>IF(H108&amp;I108="範疇2外購電力",IF(AI108="預設",VLOOKUP(表一!$B$5,附表一!$G$186:$X$210,18,0),""),IF(AI108="預設",VLOOKUP(H108&amp;I108&amp;AH108&amp;E108,附表一!$F$5:$Y$175,20,0),""))</f>
        <v/>
      </c>
      <c r="AL108" s="334"/>
      <c r="AM108" s="335"/>
      <c r="AN108" s="315" t="str">
        <f>IF(AJ108&amp;AL108&lt;&gt;"",IF(表四!$Q108&lt;&gt;"","公噸/"&amp;表四!$Q108,IF(表四!$P108&lt;&gt;"","公噸/"&amp;表四!$P108,"")),"")</f>
        <v/>
      </c>
      <c r="AO108" s="320"/>
      <c r="AP108" s="331" t="str">
        <f>IF(表四!O108="",IF($J108&lt;&gt;"",IF(AL108&lt;&gt;"",ROUND(ROUND(AL108,10)*ROUND($J108,4),4),IF(AJ108&lt;&gt;"",ROUND(ROUND($J108,4)*ROUND(AJ108,10),4),"")),""),IF($J108&lt;&gt;"",IF(AL108&lt;&gt;"",ROUND(ROUND(AL108,10)*ROUND($J108,4)*ROUND(表四!O108,6),4),IF(AJ108&lt;&gt;"",ROUND(ROUND($J108,4)*ROUND(AJ108,10)*ROUND(表四!O108,6),4),"")),""))</f>
        <v/>
      </c>
      <c r="AQ108" s="316" t="str">
        <f t="shared" si="48"/>
        <v/>
      </c>
      <c r="AR108" s="333" t="str">
        <f t="shared" si="49"/>
        <v/>
      </c>
      <c r="AS108" s="336" t="str">
        <f>IF(表三!J108="是",IF(L108="CO2",SUM(AG108,AR108),SUM(V108,AG108,AR108)),IF(SUM(V108,AG108,AR108)&lt;&gt;0,SUM(V108,AG108,AR108),""))</f>
        <v/>
      </c>
      <c r="AT108" s="337" t="str">
        <f>IF(表三!J108="是",IF(L108="CO2",V108,""),"")</f>
        <v/>
      </c>
      <c r="AU108" s="333" t="str">
        <f>IF(AS108&lt;&gt;"",AS108/表八!$J$8,"")</f>
        <v/>
      </c>
      <c r="AV108" s="325" t="e">
        <f>VLOOKUP(E108,附表二!$A:$G,3,FALSE)</f>
        <v>#N/A</v>
      </c>
      <c r="AW108" s="338" t="str">
        <f t="shared" si="35"/>
        <v/>
      </c>
      <c r="AX108" s="338" t="str">
        <f t="shared" si="50"/>
        <v/>
      </c>
      <c r="AY108" s="338" t="str">
        <f t="shared" si="51"/>
        <v/>
      </c>
      <c r="AZ108" s="338" t="str">
        <f t="shared" si="52"/>
        <v/>
      </c>
      <c r="BA108" s="338" t="str">
        <f t="shared" si="53"/>
        <v/>
      </c>
      <c r="BB108" s="338" t="str">
        <f t="shared" si="54"/>
        <v/>
      </c>
      <c r="BC108" s="338" t="str">
        <f t="shared" si="55"/>
        <v/>
      </c>
      <c r="BD108" s="338" t="str">
        <f t="shared" si="56"/>
        <v/>
      </c>
      <c r="BE108" s="339" t="str">
        <f t="shared" si="57"/>
        <v/>
      </c>
    </row>
    <row r="109" spans="1:57" s="5" customFormat="1" ht="17.25" thickTop="1" thickBot="1">
      <c r="A109" s="223" t="str">
        <f>IF(表三!A109&lt;&gt;"",表三!A109,"")</f>
        <v/>
      </c>
      <c r="B109" s="224" t="str">
        <f>IF(表三!C109&lt;&gt;"",表三!C109,"")</f>
        <v/>
      </c>
      <c r="C109" s="225" t="str">
        <f>IF(表三!D109&lt;&gt;"",表三!D109,"")</f>
        <v/>
      </c>
      <c r="D109" s="328" t="str">
        <f>IF(表三!F109&lt;&gt;"",表三!F109,"")</f>
        <v/>
      </c>
      <c r="E109" s="223" t="str">
        <f>IF(表三!H109&lt;&gt;"",表三!H109,"")</f>
        <v/>
      </c>
      <c r="F109" s="211" t="str">
        <f>IF(表三!I109&lt;&gt;"",表三!I109,"")</f>
        <v/>
      </c>
      <c r="G109" s="224" t="str">
        <f>IF(表三!J109&lt;&gt;"",表三!J109,"")</f>
        <v/>
      </c>
      <c r="H109" s="225" t="str">
        <f>IF(表三!K109&lt;&gt;"",表三!K109,"")</f>
        <v/>
      </c>
      <c r="I109" s="328" t="str">
        <f>IF(表三!P109&lt;&gt;"",表三!P109,"")</f>
        <v/>
      </c>
      <c r="J109" s="329" t="str">
        <f>IF(表四!N109&lt;&gt;"",ROUND(表四!N109,4),"")</f>
        <v/>
      </c>
      <c r="K109" s="224" t="str">
        <f>IF(表四!Q109&lt;&gt;"",表四!Q109,IF(表四!P109&lt;&gt;"",表四!P109,""))</f>
        <v/>
      </c>
      <c r="L109" s="207" t="str">
        <f>IF(表三!BJ109&lt;&gt;"",IF(表三!BJ109&lt;&gt;0,表三!BJ109,""),"")</f>
        <v/>
      </c>
      <c r="M109" s="320"/>
      <c r="N109" s="331" t="str">
        <f>IF(H109&amp;I109&amp;E109="範疇2外購電力350099",IF(M109="預設",VLOOKUP(表一!$B$5,附表一!$G$186:$T$211,14,0),""),IF(M109="預設",VLOOKUP(H109&amp;I109&amp;L109&amp;E109,附表一!$F$5:$U$178,16,0),""))</f>
        <v/>
      </c>
      <c r="O109" s="331" t="str">
        <f>IF(H109&amp;I109="範疇2外購電力",IF(M109="預設",VLOOKUP(表一!$B$5,附表一!$G$186:$X$210,18,0),""),IF(M109="預設",VLOOKUP(H109&amp;I109&amp;L109&amp;E109,附表一!$F$5:$Y$175,20,0),""))</f>
        <v/>
      </c>
      <c r="P109" s="332"/>
      <c r="Q109" s="239"/>
      <c r="R109" s="331" t="str">
        <f>IF(N109&amp;P109&lt;&gt;"",IF(表四!$Q109&lt;&gt;"","公噸/"&amp;表四!$Q109,IF(表四!$P109&lt;&gt;"","公噸/"&amp;表四!$P109,"")),"")</f>
        <v/>
      </c>
      <c r="S109" s="320"/>
      <c r="T109" s="331" t="str">
        <f>IF(表四!O110="",IF($J109&lt;&gt;"",IF(P109&lt;&gt;"",ROUND(ROUND(P109,10)*ROUND($J109,4),4),IF(N109&lt;&gt;"",ROUND(ROUND($J109,4)*ROUND(N109,10),4),"")),""),IF($J109&lt;&gt;"",IF(P109&lt;&gt;"",ROUND(ROUND(P109,10)*ROUND($J109,4)*ROUND(表四!O110,6),4),IF(N109&lt;&gt;"",ROUND(ROUND($J109,4)*ROUND(N109,10)*ROUND(表四!O110,6),4),"")),""))</f>
        <v/>
      </c>
      <c r="U109" s="316" t="str">
        <f t="shared" si="44"/>
        <v/>
      </c>
      <c r="V109" s="333" t="str">
        <f t="shared" si="45"/>
        <v/>
      </c>
      <c r="W109" s="223" t="str">
        <f>IF(表三!BK109&lt;&gt;"",IF(表三!BK109&lt;&gt;0,表三!BK109,""),"")</f>
        <v/>
      </c>
      <c r="X109" s="320"/>
      <c r="Y109" s="318" t="str">
        <f>IF(H109&amp;I109="範疇2外購電力",IF(X109="預設",VLOOKUP(表一!$B$5,附表一!$G$186:$T$210,14,0),""),IF(X109="預設",VLOOKUP(H109&amp;I109&amp;W109&amp;E109,附表一!$F$5:$U$175,16,0),""))</f>
        <v/>
      </c>
      <c r="Z109" s="337" t="str">
        <f>IF(H109&amp;I109="範疇2外購電力",IF(X109="預設",VLOOKUP(表一!$B$5,附表一!$G$186:$X$210,18,0),""),IF(X109="預設",VLOOKUP(H109&amp;I109&amp;W109&amp;E109,附表一!$F$5:$Y$175,20,0),""))</f>
        <v/>
      </c>
      <c r="AA109" s="334"/>
      <c r="AB109" s="239"/>
      <c r="AC109" s="331" t="str">
        <f>IF(Y109&amp;AA109&lt;&gt;"",IF(表四!$Q109&lt;&gt;"","公噸/"&amp;表四!$Q109,IF(表四!$P109&lt;&gt;"","公噸/"&amp;表四!$P109,"")),"")</f>
        <v/>
      </c>
      <c r="AD109" s="320"/>
      <c r="AE109" s="331" t="str">
        <f>IF(表四!O109="",IF($J109&lt;&gt;"",IF(AA109&lt;&gt;"",ROUND(ROUND(AA109,10)*ROUND($J109,4),4),IF(Y109&lt;&gt;"",ROUND(ROUND($J109,4)*ROUND(Y109,10),4),"")),""),IF($J109&lt;&gt;"",IF(AA109&lt;&gt;"",ROUND(ROUND(AA109,10)*ROUND($J109,4)*ROUND(表四!O109,6),4),IF(Y109&lt;&gt;"",ROUND(ROUND($J109,4)*ROUND(Y109,10)*ROUND(表四!O109,6),4),"")),""))</f>
        <v/>
      </c>
      <c r="AF109" s="316" t="str">
        <f t="shared" si="46"/>
        <v/>
      </c>
      <c r="AG109" s="333" t="str">
        <f t="shared" si="47"/>
        <v/>
      </c>
      <c r="AH109" s="207" t="str">
        <f>IF(表三!BL109&lt;&gt;"",IF(表三!BL109&lt;&gt;0,表三!BL109,""),"")</f>
        <v/>
      </c>
      <c r="AI109" s="320"/>
      <c r="AJ109" s="321" t="str">
        <f>IF(H109&amp;I109="範疇2外購電力",IF(AI109="預設",VLOOKUP(表一!$B$5,附表一!$G$186:$T$210,14,0),""),IF(AI109="預設",VLOOKUP(H109&amp;I109&amp;AH109&amp;E109,附表一!$F$5:$U$175,16,0),""))</f>
        <v/>
      </c>
      <c r="AK109" s="337" t="str">
        <f>IF(H109&amp;I109="範疇2外購電力",IF(AI109="預設",VLOOKUP(表一!$B$5,附表一!$G$186:$X$210,18,0),""),IF(AI109="預設",VLOOKUP(H109&amp;I109&amp;AH109&amp;E109,附表一!$F$5:$Y$175,20,0),""))</f>
        <v/>
      </c>
      <c r="AL109" s="334"/>
      <c r="AM109" s="335"/>
      <c r="AN109" s="315" t="str">
        <f>IF(AJ109&amp;AL109&lt;&gt;"",IF(表四!$Q109&lt;&gt;"","公噸/"&amp;表四!$Q109,IF(表四!$P109&lt;&gt;"","公噸/"&amp;表四!$P109,"")),"")</f>
        <v/>
      </c>
      <c r="AO109" s="320"/>
      <c r="AP109" s="331" t="str">
        <f>IF(表四!O109="",IF($J109&lt;&gt;"",IF(AL109&lt;&gt;"",ROUND(ROUND(AL109,10)*ROUND($J109,4),4),IF(AJ109&lt;&gt;"",ROUND(ROUND($J109,4)*ROUND(AJ109,10),4),"")),""),IF($J109&lt;&gt;"",IF(AL109&lt;&gt;"",ROUND(ROUND(AL109,10)*ROUND($J109,4)*ROUND(表四!O109,6),4),IF(AJ109&lt;&gt;"",ROUND(ROUND($J109,4)*ROUND(AJ109,10)*ROUND(表四!O109,6),4),"")),""))</f>
        <v/>
      </c>
      <c r="AQ109" s="316" t="str">
        <f t="shared" si="48"/>
        <v/>
      </c>
      <c r="AR109" s="333" t="str">
        <f t="shared" si="49"/>
        <v/>
      </c>
      <c r="AS109" s="336" t="str">
        <f>IF(表三!J109="是",IF(L109="CO2",SUM(AG109,AR109),SUM(V109,AG109,AR109)),IF(SUM(V109,AG109,AR109)&lt;&gt;0,SUM(V109,AG109,AR109),""))</f>
        <v/>
      </c>
      <c r="AT109" s="337" t="str">
        <f>IF(表三!J109="是",IF(L109="CO2",V109,""),"")</f>
        <v/>
      </c>
      <c r="AU109" s="333" t="str">
        <f>IF(AS109&lt;&gt;"",AS109/表八!$J$8,"")</f>
        <v/>
      </c>
      <c r="AV109" s="325" t="e">
        <f>VLOOKUP(E109,附表二!$A:$G,3,FALSE)</f>
        <v>#N/A</v>
      </c>
      <c r="AW109" s="338" t="str">
        <f t="shared" si="35"/>
        <v/>
      </c>
      <c r="AX109" s="338" t="str">
        <f t="shared" si="50"/>
        <v/>
      </c>
      <c r="AY109" s="338" t="str">
        <f t="shared" si="51"/>
        <v/>
      </c>
      <c r="AZ109" s="338" t="str">
        <f t="shared" si="52"/>
        <v/>
      </c>
      <c r="BA109" s="338" t="str">
        <f t="shared" si="53"/>
        <v/>
      </c>
      <c r="BB109" s="338" t="str">
        <f t="shared" si="54"/>
        <v/>
      </c>
      <c r="BC109" s="338" t="str">
        <f t="shared" si="55"/>
        <v/>
      </c>
      <c r="BD109" s="338" t="str">
        <f t="shared" si="56"/>
        <v/>
      </c>
      <c r="BE109" s="339" t="str">
        <f t="shared" si="57"/>
        <v/>
      </c>
    </row>
    <row r="110" spans="1:57" s="5" customFormat="1" ht="17.25" thickTop="1" thickBot="1">
      <c r="A110" s="223" t="str">
        <f>IF(表三!A110&lt;&gt;"",表三!A110,"")</f>
        <v/>
      </c>
      <c r="B110" s="224" t="str">
        <f>IF(表三!C110&lt;&gt;"",表三!C110,"")</f>
        <v/>
      </c>
      <c r="C110" s="225" t="str">
        <f>IF(表三!D110&lt;&gt;"",表三!D110,"")</f>
        <v/>
      </c>
      <c r="D110" s="328" t="str">
        <f>IF(表三!F110&lt;&gt;"",表三!F110,"")</f>
        <v/>
      </c>
      <c r="E110" s="223" t="str">
        <f>IF(表三!H110&lt;&gt;"",表三!H110,"")</f>
        <v/>
      </c>
      <c r="F110" s="211" t="str">
        <f>IF(表三!I110&lt;&gt;"",表三!I110,"")</f>
        <v/>
      </c>
      <c r="G110" s="224" t="str">
        <f>IF(表三!J110&lt;&gt;"",表三!J110,"")</f>
        <v/>
      </c>
      <c r="H110" s="225" t="str">
        <f>IF(表三!K110&lt;&gt;"",表三!K110,"")</f>
        <v/>
      </c>
      <c r="I110" s="328" t="str">
        <f>IF(表三!P110&lt;&gt;"",表三!P110,"")</f>
        <v/>
      </c>
      <c r="J110" s="329" t="str">
        <f>IF(表四!N110&lt;&gt;"",ROUND(表四!N110,4),"")</f>
        <v/>
      </c>
      <c r="K110" s="224" t="str">
        <f>IF(表四!Q110&lt;&gt;"",表四!Q110,IF(表四!P110&lt;&gt;"",表四!P110,""))</f>
        <v/>
      </c>
      <c r="L110" s="207" t="str">
        <f>IF(表三!BJ110&lt;&gt;"",IF(表三!BJ110&lt;&gt;0,表三!BJ110,""),"")</f>
        <v/>
      </c>
      <c r="M110" s="320"/>
      <c r="N110" s="331" t="str">
        <f>IF(H110&amp;I110&amp;E110="範疇2外購電力350099",IF(M110="預設",VLOOKUP(表一!$B$5,附表一!$G$186:$T$211,14,0),""),IF(M110="預設",VLOOKUP(H110&amp;I110&amp;L110&amp;E110,附表一!$F$5:$U$178,16,0),""))</f>
        <v/>
      </c>
      <c r="O110" s="331" t="str">
        <f>IF(H110&amp;I110="範疇2外購電力",IF(M110="預設",VLOOKUP(表一!$B$5,附表一!$G$186:$X$210,18,0),""),IF(M110="預設",VLOOKUP(H110&amp;I110&amp;L110&amp;E110,附表一!$F$5:$Y$175,20,0),""))</f>
        <v/>
      </c>
      <c r="P110" s="332"/>
      <c r="Q110" s="239"/>
      <c r="R110" s="331" t="str">
        <f>IF(N110&amp;P110&lt;&gt;"",IF(表四!$Q110&lt;&gt;"","公噸/"&amp;表四!$Q110,IF(表四!$P110&lt;&gt;"","公噸/"&amp;表四!$P110,"")),"")</f>
        <v/>
      </c>
      <c r="S110" s="320"/>
      <c r="T110" s="331" t="str">
        <f>IF(表四!O111="",IF($J110&lt;&gt;"",IF(P110&lt;&gt;"",ROUND(ROUND(P110,10)*ROUND($J110,4),4),IF(N110&lt;&gt;"",ROUND(ROUND($J110,4)*ROUND(N110,10),4),"")),""),IF($J110&lt;&gt;"",IF(P110&lt;&gt;"",ROUND(ROUND(P110,10)*ROUND($J110,4)*ROUND(表四!O111,6),4),IF(N110&lt;&gt;"",ROUND(ROUND($J110,4)*ROUND(N110,10)*ROUND(表四!O111,6),4),"")),""))</f>
        <v/>
      </c>
      <c r="U110" s="316" t="str">
        <f t="shared" si="44"/>
        <v/>
      </c>
      <c r="V110" s="333" t="str">
        <f t="shared" si="45"/>
        <v/>
      </c>
      <c r="W110" s="223" t="str">
        <f>IF(表三!BK110&lt;&gt;"",IF(表三!BK110&lt;&gt;0,表三!BK110,""),"")</f>
        <v/>
      </c>
      <c r="X110" s="320"/>
      <c r="Y110" s="318" t="str">
        <f>IF(H110&amp;I110="範疇2外購電力",IF(X110="預設",VLOOKUP(表一!$B$5,附表一!$G$186:$T$210,14,0),""),IF(X110="預設",VLOOKUP(H110&amp;I110&amp;W110&amp;E110,附表一!$F$5:$U$175,16,0),""))</f>
        <v/>
      </c>
      <c r="Z110" s="337" t="str">
        <f>IF(H110&amp;I110="範疇2外購電力",IF(X110="預設",VLOOKUP(表一!$B$5,附表一!$G$186:$X$210,18,0),""),IF(X110="預設",VLOOKUP(H110&amp;I110&amp;W110&amp;E110,附表一!$F$5:$Y$175,20,0),""))</f>
        <v/>
      </c>
      <c r="AA110" s="334"/>
      <c r="AB110" s="239"/>
      <c r="AC110" s="331" t="str">
        <f>IF(Y110&amp;AA110&lt;&gt;"",IF(表四!$Q110&lt;&gt;"","公噸/"&amp;表四!$Q110,IF(表四!$P110&lt;&gt;"","公噸/"&amp;表四!$P110,"")),"")</f>
        <v/>
      </c>
      <c r="AD110" s="320"/>
      <c r="AE110" s="331" t="str">
        <f>IF(表四!O110="",IF($J110&lt;&gt;"",IF(AA110&lt;&gt;"",ROUND(ROUND(AA110,10)*ROUND($J110,4),4),IF(Y110&lt;&gt;"",ROUND(ROUND($J110,4)*ROUND(Y110,10),4),"")),""),IF($J110&lt;&gt;"",IF(AA110&lt;&gt;"",ROUND(ROUND(AA110,10)*ROUND($J110,4)*ROUND(表四!O110,6),4),IF(Y110&lt;&gt;"",ROUND(ROUND($J110,4)*ROUND(Y110,10)*ROUND(表四!O110,6),4),"")),""))</f>
        <v/>
      </c>
      <c r="AF110" s="316" t="str">
        <f t="shared" si="46"/>
        <v/>
      </c>
      <c r="AG110" s="333" t="str">
        <f t="shared" si="47"/>
        <v/>
      </c>
      <c r="AH110" s="207" t="str">
        <f>IF(表三!BL110&lt;&gt;"",IF(表三!BL110&lt;&gt;0,表三!BL110,""),"")</f>
        <v/>
      </c>
      <c r="AI110" s="320"/>
      <c r="AJ110" s="321" t="str">
        <f>IF(H110&amp;I110="範疇2外購電力",IF(AI110="預設",VLOOKUP(表一!$B$5,附表一!$G$186:$T$210,14,0),""),IF(AI110="預設",VLOOKUP(H110&amp;I110&amp;AH110&amp;E110,附表一!$F$5:$U$175,16,0),""))</f>
        <v/>
      </c>
      <c r="AK110" s="337" t="str">
        <f>IF(H110&amp;I110="範疇2外購電力",IF(AI110="預設",VLOOKUP(表一!$B$5,附表一!$G$186:$X$210,18,0),""),IF(AI110="預設",VLOOKUP(H110&amp;I110&amp;AH110&amp;E110,附表一!$F$5:$Y$175,20,0),""))</f>
        <v/>
      </c>
      <c r="AL110" s="334"/>
      <c r="AM110" s="335"/>
      <c r="AN110" s="315" t="str">
        <f>IF(AJ110&amp;AL110&lt;&gt;"",IF(表四!$Q110&lt;&gt;"","公噸/"&amp;表四!$Q110,IF(表四!$P110&lt;&gt;"","公噸/"&amp;表四!$P110,"")),"")</f>
        <v/>
      </c>
      <c r="AO110" s="320"/>
      <c r="AP110" s="331" t="str">
        <f>IF(表四!O110="",IF($J110&lt;&gt;"",IF(AL110&lt;&gt;"",ROUND(ROUND(AL110,10)*ROUND($J110,4),4),IF(AJ110&lt;&gt;"",ROUND(ROUND($J110,4)*ROUND(AJ110,10),4),"")),""),IF($J110&lt;&gt;"",IF(AL110&lt;&gt;"",ROUND(ROUND(AL110,10)*ROUND($J110,4)*ROUND(表四!O110,6),4),IF(AJ110&lt;&gt;"",ROUND(ROUND($J110,4)*ROUND(AJ110,10)*ROUND(表四!O110,6),4),"")),""))</f>
        <v/>
      </c>
      <c r="AQ110" s="316" t="str">
        <f t="shared" si="48"/>
        <v/>
      </c>
      <c r="AR110" s="333" t="str">
        <f t="shared" si="49"/>
        <v/>
      </c>
      <c r="AS110" s="336" t="str">
        <f>IF(表三!J110="是",IF(L110="CO2",SUM(AG110,AR110),SUM(V110,AG110,AR110)),IF(SUM(V110,AG110,AR110)&lt;&gt;0,SUM(V110,AG110,AR110),""))</f>
        <v/>
      </c>
      <c r="AT110" s="337" t="str">
        <f>IF(表三!J110="是",IF(L110="CO2",V110,""),"")</f>
        <v/>
      </c>
      <c r="AU110" s="333" t="str">
        <f>IF(AS110&lt;&gt;"",AS110/表八!$J$8,"")</f>
        <v/>
      </c>
      <c r="AV110" s="325" t="e">
        <f>VLOOKUP(E110,附表二!$A:$G,3,FALSE)</f>
        <v>#N/A</v>
      </c>
      <c r="AW110" s="338" t="str">
        <f t="shared" si="35"/>
        <v/>
      </c>
      <c r="AX110" s="338" t="str">
        <f t="shared" si="50"/>
        <v/>
      </c>
      <c r="AY110" s="338" t="str">
        <f t="shared" si="51"/>
        <v/>
      </c>
      <c r="AZ110" s="338" t="str">
        <f t="shared" si="52"/>
        <v/>
      </c>
      <c r="BA110" s="338" t="str">
        <f t="shared" si="53"/>
        <v/>
      </c>
      <c r="BB110" s="338" t="str">
        <f t="shared" si="54"/>
        <v/>
      </c>
      <c r="BC110" s="338" t="str">
        <f t="shared" si="55"/>
        <v/>
      </c>
      <c r="BD110" s="338" t="str">
        <f t="shared" si="56"/>
        <v/>
      </c>
      <c r="BE110" s="339" t="str">
        <f t="shared" si="57"/>
        <v/>
      </c>
    </row>
    <row r="111" spans="1:57" s="5" customFormat="1" ht="17.25" thickTop="1" thickBot="1">
      <c r="A111" s="223" t="str">
        <f>IF(表三!A111&lt;&gt;"",表三!A111,"")</f>
        <v/>
      </c>
      <c r="B111" s="224" t="str">
        <f>IF(表三!C111&lt;&gt;"",表三!C111,"")</f>
        <v/>
      </c>
      <c r="C111" s="225" t="str">
        <f>IF(表三!D111&lt;&gt;"",表三!D111,"")</f>
        <v/>
      </c>
      <c r="D111" s="328" t="str">
        <f>IF(表三!F111&lt;&gt;"",表三!F111,"")</f>
        <v/>
      </c>
      <c r="E111" s="223" t="str">
        <f>IF(表三!H111&lt;&gt;"",表三!H111,"")</f>
        <v/>
      </c>
      <c r="F111" s="211" t="str">
        <f>IF(表三!I111&lt;&gt;"",表三!I111,"")</f>
        <v/>
      </c>
      <c r="G111" s="224" t="str">
        <f>IF(表三!J111&lt;&gt;"",表三!J111,"")</f>
        <v/>
      </c>
      <c r="H111" s="225" t="str">
        <f>IF(表三!K111&lt;&gt;"",表三!K111,"")</f>
        <v/>
      </c>
      <c r="I111" s="328" t="str">
        <f>IF(表三!P111&lt;&gt;"",表三!P111,"")</f>
        <v/>
      </c>
      <c r="J111" s="329" t="str">
        <f>IF(表四!N111&lt;&gt;"",ROUND(表四!N111,4),"")</f>
        <v/>
      </c>
      <c r="K111" s="224" t="str">
        <f>IF(表四!Q111&lt;&gt;"",表四!Q111,IF(表四!P111&lt;&gt;"",表四!P111,""))</f>
        <v/>
      </c>
      <c r="L111" s="207" t="str">
        <f>IF(表三!BJ111&lt;&gt;"",IF(表三!BJ111&lt;&gt;0,表三!BJ111,""),"")</f>
        <v/>
      </c>
      <c r="M111" s="320"/>
      <c r="N111" s="331" t="str">
        <f>IF(H111&amp;I111&amp;E111="範疇2外購電力350099",IF(M111="預設",VLOOKUP(表一!$B$5,附表一!$G$186:$T$211,14,0),""),IF(M111="預設",VLOOKUP(H111&amp;I111&amp;L111&amp;E111,附表一!$F$5:$U$178,16,0),""))</f>
        <v/>
      </c>
      <c r="O111" s="331" t="str">
        <f>IF(H111&amp;I111="範疇2外購電力",IF(M111="預設",VLOOKUP(表一!$B$5,附表一!$G$186:$X$210,18,0),""),IF(M111="預設",VLOOKUP(H111&amp;I111&amp;L111&amp;E111,附表一!$F$5:$Y$175,20,0),""))</f>
        <v/>
      </c>
      <c r="P111" s="332"/>
      <c r="Q111" s="239"/>
      <c r="R111" s="331" t="str">
        <f>IF(N111&amp;P111&lt;&gt;"",IF(表四!$Q111&lt;&gt;"","公噸/"&amp;表四!$Q111,IF(表四!$P111&lt;&gt;"","公噸/"&amp;表四!$P111,"")),"")</f>
        <v/>
      </c>
      <c r="S111" s="320"/>
      <c r="T111" s="331" t="str">
        <f>IF(表四!O112="",IF($J111&lt;&gt;"",IF(P111&lt;&gt;"",ROUND(ROUND(P111,10)*ROUND($J111,4),4),IF(N111&lt;&gt;"",ROUND(ROUND($J111,4)*ROUND(N111,10),4),"")),""),IF($J111&lt;&gt;"",IF(P111&lt;&gt;"",ROUND(ROUND(P111,10)*ROUND($J111,4)*ROUND(表四!O112,6),4),IF(N111&lt;&gt;"",ROUND(ROUND($J111,4)*ROUND(N111,10)*ROUND(表四!O112,6),4),"")),""))</f>
        <v/>
      </c>
      <c r="U111" s="316" t="str">
        <f t="shared" si="44"/>
        <v/>
      </c>
      <c r="V111" s="333" t="str">
        <f t="shared" si="45"/>
        <v/>
      </c>
      <c r="W111" s="223" t="str">
        <f>IF(表三!BK111&lt;&gt;"",IF(表三!BK111&lt;&gt;0,表三!BK111,""),"")</f>
        <v/>
      </c>
      <c r="X111" s="320"/>
      <c r="Y111" s="318" t="str">
        <f>IF(H111&amp;I111="範疇2外購電力",IF(X111="預設",VLOOKUP(表一!$B$5,附表一!$G$186:$T$210,14,0),""),IF(X111="預設",VLOOKUP(H111&amp;I111&amp;W111&amp;E111,附表一!$F$5:$U$175,16,0),""))</f>
        <v/>
      </c>
      <c r="Z111" s="337" t="str">
        <f>IF(H111&amp;I111="範疇2外購電力",IF(X111="預設",VLOOKUP(表一!$B$5,附表一!$G$186:$X$210,18,0),""),IF(X111="預設",VLOOKUP(H111&amp;I111&amp;W111&amp;E111,附表一!$F$5:$Y$175,20,0),""))</f>
        <v/>
      </c>
      <c r="AA111" s="334"/>
      <c r="AB111" s="239"/>
      <c r="AC111" s="331" t="str">
        <f>IF(Y111&amp;AA111&lt;&gt;"",IF(表四!$Q111&lt;&gt;"","公噸/"&amp;表四!$Q111,IF(表四!$P111&lt;&gt;"","公噸/"&amp;表四!$P111,"")),"")</f>
        <v/>
      </c>
      <c r="AD111" s="320"/>
      <c r="AE111" s="331" t="str">
        <f>IF(表四!O111="",IF($J111&lt;&gt;"",IF(AA111&lt;&gt;"",ROUND(ROUND(AA111,10)*ROUND($J111,4),4),IF(Y111&lt;&gt;"",ROUND(ROUND($J111,4)*ROUND(Y111,10),4),"")),""),IF($J111&lt;&gt;"",IF(AA111&lt;&gt;"",ROUND(ROUND(AA111,10)*ROUND($J111,4)*ROUND(表四!O111,6),4),IF(Y111&lt;&gt;"",ROUND(ROUND($J111,4)*ROUND(Y111,10)*ROUND(表四!O111,6),4),"")),""))</f>
        <v/>
      </c>
      <c r="AF111" s="316" t="str">
        <f t="shared" si="46"/>
        <v/>
      </c>
      <c r="AG111" s="333" t="str">
        <f t="shared" si="47"/>
        <v/>
      </c>
      <c r="AH111" s="207" t="str">
        <f>IF(表三!BL111&lt;&gt;"",IF(表三!BL111&lt;&gt;0,表三!BL111,""),"")</f>
        <v/>
      </c>
      <c r="AI111" s="320"/>
      <c r="AJ111" s="321" t="str">
        <f>IF(H111&amp;I111="範疇2外購電力",IF(AI111="預設",VLOOKUP(表一!$B$5,附表一!$G$186:$T$210,14,0),""),IF(AI111="預設",VLOOKUP(H111&amp;I111&amp;AH111&amp;E111,附表一!$F$5:$U$175,16,0),""))</f>
        <v/>
      </c>
      <c r="AK111" s="337" t="str">
        <f>IF(H111&amp;I111="範疇2外購電力",IF(AI111="預設",VLOOKUP(表一!$B$5,附表一!$G$186:$X$210,18,0),""),IF(AI111="預設",VLOOKUP(H111&amp;I111&amp;AH111&amp;E111,附表一!$F$5:$Y$175,20,0),""))</f>
        <v/>
      </c>
      <c r="AL111" s="334"/>
      <c r="AM111" s="335"/>
      <c r="AN111" s="315" t="str">
        <f>IF(AJ111&amp;AL111&lt;&gt;"",IF(表四!$Q111&lt;&gt;"","公噸/"&amp;表四!$Q111,IF(表四!$P111&lt;&gt;"","公噸/"&amp;表四!$P111,"")),"")</f>
        <v/>
      </c>
      <c r="AO111" s="320"/>
      <c r="AP111" s="331" t="str">
        <f>IF(表四!O111="",IF($J111&lt;&gt;"",IF(AL111&lt;&gt;"",ROUND(ROUND(AL111,10)*ROUND($J111,4),4),IF(AJ111&lt;&gt;"",ROUND(ROUND($J111,4)*ROUND(AJ111,10),4),"")),""),IF($J111&lt;&gt;"",IF(AL111&lt;&gt;"",ROUND(ROUND(AL111,10)*ROUND($J111,4)*ROUND(表四!O111,6),4),IF(AJ111&lt;&gt;"",ROUND(ROUND($J111,4)*ROUND(AJ111,10)*ROUND(表四!O111,6),4),"")),""))</f>
        <v/>
      </c>
      <c r="AQ111" s="316" t="str">
        <f t="shared" si="48"/>
        <v/>
      </c>
      <c r="AR111" s="333" t="str">
        <f t="shared" si="49"/>
        <v/>
      </c>
      <c r="AS111" s="336" t="str">
        <f>IF(表三!J111="是",IF(L111="CO2",SUM(AG111,AR111),SUM(V111,AG111,AR111)),IF(SUM(V111,AG111,AR111)&lt;&gt;0,SUM(V111,AG111,AR111),""))</f>
        <v/>
      </c>
      <c r="AT111" s="337" t="str">
        <f>IF(表三!J111="是",IF(L111="CO2",V111,""),"")</f>
        <v/>
      </c>
      <c r="AU111" s="333" t="str">
        <f>IF(AS111&lt;&gt;"",AS111/表八!$J$8,"")</f>
        <v/>
      </c>
      <c r="AV111" s="325" t="e">
        <f>VLOOKUP(E111,附表二!$A:$G,3,FALSE)</f>
        <v>#N/A</v>
      </c>
      <c r="AW111" s="338" t="str">
        <f t="shared" si="35"/>
        <v/>
      </c>
      <c r="AX111" s="338" t="str">
        <f t="shared" si="50"/>
        <v/>
      </c>
      <c r="AY111" s="338" t="str">
        <f t="shared" si="51"/>
        <v/>
      </c>
      <c r="AZ111" s="338" t="str">
        <f t="shared" si="52"/>
        <v/>
      </c>
      <c r="BA111" s="338" t="str">
        <f t="shared" si="53"/>
        <v/>
      </c>
      <c r="BB111" s="338" t="str">
        <f t="shared" si="54"/>
        <v/>
      </c>
      <c r="BC111" s="338" t="str">
        <f t="shared" si="55"/>
        <v/>
      </c>
      <c r="BD111" s="338" t="str">
        <f t="shared" si="56"/>
        <v/>
      </c>
      <c r="BE111" s="339" t="str">
        <f t="shared" si="57"/>
        <v/>
      </c>
    </row>
    <row r="112" spans="1:57" s="5" customFormat="1" ht="17.25" thickTop="1" thickBot="1">
      <c r="A112" s="223" t="str">
        <f>IF(表三!A112&lt;&gt;"",表三!A112,"")</f>
        <v/>
      </c>
      <c r="B112" s="224" t="str">
        <f>IF(表三!C112&lt;&gt;"",表三!C112,"")</f>
        <v/>
      </c>
      <c r="C112" s="225" t="str">
        <f>IF(表三!D112&lt;&gt;"",表三!D112,"")</f>
        <v/>
      </c>
      <c r="D112" s="328" t="str">
        <f>IF(表三!F112&lt;&gt;"",表三!F112,"")</f>
        <v/>
      </c>
      <c r="E112" s="223" t="str">
        <f>IF(表三!H112&lt;&gt;"",表三!H112,"")</f>
        <v/>
      </c>
      <c r="F112" s="211" t="str">
        <f>IF(表三!I112&lt;&gt;"",表三!I112,"")</f>
        <v/>
      </c>
      <c r="G112" s="224" t="str">
        <f>IF(表三!J112&lt;&gt;"",表三!J112,"")</f>
        <v/>
      </c>
      <c r="H112" s="225" t="str">
        <f>IF(表三!K112&lt;&gt;"",表三!K112,"")</f>
        <v/>
      </c>
      <c r="I112" s="328" t="str">
        <f>IF(表三!P112&lt;&gt;"",表三!P112,"")</f>
        <v/>
      </c>
      <c r="J112" s="329" t="str">
        <f>IF(表四!N112&lt;&gt;"",ROUND(表四!N112,4),"")</f>
        <v/>
      </c>
      <c r="K112" s="224" t="str">
        <f>IF(表四!Q112&lt;&gt;"",表四!Q112,IF(表四!P112&lt;&gt;"",表四!P112,""))</f>
        <v/>
      </c>
      <c r="L112" s="207" t="str">
        <f>IF(表三!BJ112&lt;&gt;"",IF(表三!BJ112&lt;&gt;0,表三!BJ112,""),"")</f>
        <v/>
      </c>
      <c r="M112" s="320"/>
      <c r="N112" s="331" t="str">
        <f>IF(H112&amp;I112&amp;E112="範疇2外購電力350099",IF(M112="預設",VLOOKUP(表一!$B$5,附表一!$G$186:$T$211,14,0),""),IF(M112="預設",VLOOKUP(H112&amp;I112&amp;L112&amp;E112,附表一!$F$5:$U$178,16,0),""))</f>
        <v/>
      </c>
      <c r="O112" s="331" t="str">
        <f>IF(H112&amp;I112="範疇2外購電力",IF(M112="預設",VLOOKUP(表一!$B$5,附表一!$G$186:$X$210,18,0),""),IF(M112="預設",VLOOKUP(H112&amp;I112&amp;L112&amp;E112,附表一!$F$5:$Y$175,20,0),""))</f>
        <v/>
      </c>
      <c r="P112" s="332"/>
      <c r="Q112" s="239"/>
      <c r="R112" s="331" t="str">
        <f>IF(N112&amp;P112&lt;&gt;"",IF(表四!$Q112&lt;&gt;"","公噸/"&amp;表四!$Q112,IF(表四!$P112&lt;&gt;"","公噸/"&amp;表四!$P112,"")),"")</f>
        <v/>
      </c>
      <c r="S112" s="320"/>
      <c r="T112" s="331" t="str">
        <f>IF(表四!O113="",IF($J112&lt;&gt;"",IF(P112&lt;&gt;"",ROUND(ROUND(P112,10)*ROUND($J112,4),4),IF(N112&lt;&gt;"",ROUND(ROUND($J112,4)*ROUND(N112,10),4),"")),""),IF($J112&lt;&gt;"",IF(P112&lt;&gt;"",ROUND(ROUND(P112,10)*ROUND($J112,4)*ROUND(表四!O113,6),4),IF(N112&lt;&gt;"",ROUND(ROUND($J112,4)*ROUND(N112,10)*ROUND(表四!O113,6),4),"")),""))</f>
        <v/>
      </c>
      <c r="U112" s="316" t="str">
        <f t="shared" si="44"/>
        <v/>
      </c>
      <c r="V112" s="333" t="str">
        <f t="shared" si="45"/>
        <v/>
      </c>
      <c r="W112" s="223" t="str">
        <f>IF(表三!BK112&lt;&gt;"",IF(表三!BK112&lt;&gt;0,表三!BK112,""),"")</f>
        <v/>
      </c>
      <c r="X112" s="320"/>
      <c r="Y112" s="318" t="str">
        <f>IF(H112&amp;I112="範疇2外購電力",IF(X112="預設",VLOOKUP(表一!$B$5,附表一!$G$186:$T$210,14,0),""),IF(X112="預設",VLOOKUP(H112&amp;I112&amp;W112&amp;E112,附表一!$F$5:$U$175,16,0),""))</f>
        <v/>
      </c>
      <c r="Z112" s="337" t="str">
        <f>IF(H112&amp;I112="範疇2外購電力",IF(X112="預設",VLOOKUP(表一!$B$5,附表一!$G$186:$X$210,18,0),""),IF(X112="預設",VLOOKUP(H112&amp;I112&amp;W112&amp;E112,附表一!$F$5:$Y$175,20,0),""))</f>
        <v/>
      </c>
      <c r="AA112" s="334"/>
      <c r="AB112" s="239"/>
      <c r="AC112" s="331" t="str">
        <f>IF(Y112&amp;AA112&lt;&gt;"",IF(表四!$Q112&lt;&gt;"","公噸/"&amp;表四!$Q112,IF(表四!$P112&lt;&gt;"","公噸/"&amp;表四!$P112,"")),"")</f>
        <v/>
      </c>
      <c r="AD112" s="320"/>
      <c r="AE112" s="331" t="str">
        <f>IF(表四!O112="",IF($J112&lt;&gt;"",IF(AA112&lt;&gt;"",ROUND(ROUND(AA112,10)*ROUND($J112,4),4),IF(Y112&lt;&gt;"",ROUND(ROUND($J112,4)*ROUND(Y112,10),4),"")),""),IF($J112&lt;&gt;"",IF(AA112&lt;&gt;"",ROUND(ROUND(AA112,10)*ROUND($J112,4)*ROUND(表四!O112,6),4),IF(Y112&lt;&gt;"",ROUND(ROUND($J112,4)*ROUND(Y112,10)*ROUND(表四!O112,6),4),"")),""))</f>
        <v/>
      </c>
      <c r="AF112" s="316" t="str">
        <f t="shared" si="46"/>
        <v/>
      </c>
      <c r="AG112" s="333" t="str">
        <f t="shared" si="47"/>
        <v/>
      </c>
      <c r="AH112" s="207" t="str">
        <f>IF(表三!BL112&lt;&gt;"",IF(表三!BL112&lt;&gt;0,表三!BL112,""),"")</f>
        <v/>
      </c>
      <c r="AI112" s="320"/>
      <c r="AJ112" s="321" t="str">
        <f>IF(H112&amp;I112="範疇2外購電力",IF(AI112="預設",VLOOKUP(表一!$B$5,附表一!$G$186:$T$210,14,0),""),IF(AI112="預設",VLOOKUP(H112&amp;I112&amp;AH112&amp;E112,附表一!$F$5:$U$175,16,0),""))</f>
        <v/>
      </c>
      <c r="AK112" s="337" t="str">
        <f>IF(H112&amp;I112="範疇2外購電力",IF(AI112="預設",VLOOKUP(表一!$B$5,附表一!$G$186:$X$210,18,0),""),IF(AI112="預設",VLOOKUP(H112&amp;I112&amp;AH112&amp;E112,附表一!$F$5:$Y$175,20,0),""))</f>
        <v/>
      </c>
      <c r="AL112" s="334"/>
      <c r="AM112" s="335"/>
      <c r="AN112" s="315" t="str">
        <f>IF(AJ112&amp;AL112&lt;&gt;"",IF(表四!$Q112&lt;&gt;"","公噸/"&amp;表四!$Q112,IF(表四!$P112&lt;&gt;"","公噸/"&amp;表四!$P112,"")),"")</f>
        <v/>
      </c>
      <c r="AO112" s="320"/>
      <c r="AP112" s="331" t="str">
        <f>IF(表四!O112="",IF($J112&lt;&gt;"",IF(AL112&lt;&gt;"",ROUND(ROUND(AL112,10)*ROUND($J112,4),4),IF(AJ112&lt;&gt;"",ROUND(ROUND($J112,4)*ROUND(AJ112,10),4),"")),""),IF($J112&lt;&gt;"",IF(AL112&lt;&gt;"",ROUND(ROUND(AL112,10)*ROUND($J112,4)*ROUND(表四!O112,6),4),IF(AJ112&lt;&gt;"",ROUND(ROUND($J112,4)*ROUND(AJ112,10)*ROUND(表四!O112,6),4),"")),""))</f>
        <v/>
      </c>
      <c r="AQ112" s="316" t="str">
        <f t="shared" si="48"/>
        <v/>
      </c>
      <c r="AR112" s="333" t="str">
        <f t="shared" si="49"/>
        <v/>
      </c>
      <c r="AS112" s="336" t="str">
        <f>IF(表三!J112="是",IF(L112="CO2",SUM(AG112,AR112),SUM(V112,AG112,AR112)),IF(SUM(V112,AG112,AR112)&lt;&gt;0,SUM(V112,AG112,AR112),""))</f>
        <v/>
      </c>
      <c r="AT112" s="337" t="str">
        <f>IF(表三!J112="是",IF(L112="CO2",V112,""),"")</f>
        <v/>
      </c>
      <c r="AU112" s="333" t="str">
        <f>IF(AS112&lt;&gt;"",AS112/表八!$J$8,"")</f>
        <v/>
      </c>
      <c r="AV112" s="325" t="e">
        <f>VLOOKUP(E112,附表二!$A:$G,3,FALSE)</f>
        <v>#N/A</v>
      </c>
      <c r="AW112" s="338" t="str">
        <f t="shared" si="35"/>
        <v/>
      </c>
      <c r="AX112" s="338" t="str">
        <f t="shared" si="50"/>
        <v/>
      </c>
      <c r="AY112" s="338" t="str">
        <f t="shared" si="51"/>
        <v/>
      </c>
      <c r="AZ112" s="338" t="str">
        <f t="shared" si="52"/>
        <v/>
      </c>
      <c r="BA112" s="338" t="str">
        <f t="shared" si="53"/>
        <v/>
      </c>
      <c r="BB112" s="338" t="str">
        <f t="shared" si="54"/>
        <v/>
      </c>
      <c r="BC112" s="338" t="str">
        <f t="shared" si="55"/>
        <v/>
      </c>
      <c r="BD112" s="338" t="str">
        <f t="shared" si="56"/>
        <v/>
      </c>
      <c r="BE112" s="339" t="str">
        <f t="shared" si="57"/>
        <v/>
      </c>
    </row>
    <row r="113" spans="1:57" s="5" customFormat="1" ht="17.25" thickTop="1" thickBot="1">
      <c r="A113" s="223" t="str">
        <f>IF(表三!A113&lt;&gt;"",表三!A113,"")</f>
        <v/>
      </c>
      <c r="B113" s="224" t="str">
        <f>IF(表三!C113&lt;&gt;"",表三!C113,"")</f>
        <v/>
      </c>
      <c r="C113" s="225" t="str">
        <f>IF(表三!D113&lt;&gt;"",表三!D113,"")</f>
        <v/>
      </c>
      <c r="D113" s="328" t="str">
        <f>IF(表三!F113&lt;&gt;"",表三!F113,"")</f>
        <v/>
      </c>
      <c r="E113" s="223" t="str">
        <f>IF(表三!H113&lt;&gt;"",表三!H113,"")</f>
        <v/>
      </c>
      <c r="F113" s="211" t="str">
        <f>IF(表三!I113&lt;&gt;"",表三!I113,"")</f>
        <v/>
      </c>
      <c r="G113" s="224" t="str">
        <f>IF(表三!J113&lt;&gt;"",表三!J113,"")</f>
        <v/>
      </c>
      <c r="H113" s="225" t="str">
        <f>IF(表三!K113&lt;&gt;"",表三!K113,"")</f>
        <v/>
      </c>
      <c r="I113" s="328" t="str">
        <f>IF(表三!P113&lt;&gt;"",表三!P113,"")</f>
        <v/>
      </c>
      <c r="J113" s="329" t="str">
        <f>IF(表四!N113&lt;&gt;"",ROUND(表四!N113,4),"")</f>
        <v/>
      </c>
      <c r="K113" s="224" t="str">
        <f>IF(表四!Q113&lt;&gt;"",表四!Q113,IF(表四!P113&lt;&gt;"",表四!P113,""))</f>
        <v/>
      </c>
      <c r="L113" s="207" t="str">
        <f>IF(表三!BJ113&lt;&gt;"",IF(表三!BJ113&lt;&gt;0,表三!BJ113,""),"")</f>
        <v/>
      </c>
      <c r="M113" s="320"/>
      <c r="N113" s="331" t="str">
        <f>IF(H113&amp;I113&amp;E113="範疇2外購電力350099",IF(M113="預設",VLOOKUP(表一!$B$5,附表一!$G$186:$T$211,14,0),""),IF(M113="預設",VLOOKUP(H113&amp;I113&amp;L113&amp;E113,附表一!$F$5:$U$178,16,0),""))</f>
        <v/>
      </c>
      <c r="O113" s="331" t="str">
        <f>IF(H113&amp;I113="範疇2外購電力",IF(M113="預設",VLOOKUP(表一!$B$5,附表一!$G$186:$X$210,18,0),""),IF(M113="預設",VLOOKUP(H113&amp;I113&amp;L113&amp;E113,附表一!$F$5:$Y$175,20,0),""))</f>
        <v/>
      </c>
      <c r="P113" s="332"/>
      <c r="Q113" s="239"/>
      <c r="R113" s="331" t="str">
        <f>IF(N113&amp;P113&lt;&gt;"",IF(表四!$Q113&lt;&gt;"","公噸/"&amp;表四!$Q113,IF(表四!$P113&lt;&gt;"","公噸/"&amp;表四!$P113,"")),"")</f>
        <v/>
      </c>
      <c r="S113" s="320"/>
      <c r="T113" s="331" t="str">
        <f>IF(表四!O114="",IF($J113&lt;&gt;"",IF(P113&lt;&gt;"",ROUND(ROUND(P113,10)*ROUND($J113,4),4),IF(N113&lt;&gt;"",ROUND(ROUND($J113,4)*ROUND(N113,10),4),"")),""),IF($J113&lt;&gt;"",IF(P113&lt;&gt;"",ROUND(ROUND(P113,10)*ROUND($J113,4)*ROUND(表四!O114,6),4),IF(N113&lt;&gt;"",ROUND(ROUND($J113,4)*ROUND(N113,10)*ROUND(表四!O114,6),4),"")),""))</f>
        <v/>
      </c>
      <c r="U113" s="316" t="str">
        <f t="shared" si="44"/>
        <v/>
      </c>
      <c r="V113" s="333" t="str">
        <f t="shared" si="45"/>
        <v/>
      </c>
      <c r="W113" s="223" t="str">
        <f>IF(表三!BK113&lt;&gt;"",IF(表三!BK113&lt;&gt;0,表三!BK113,""),"")</f>
        <v/>
      </c>
      <c r="X113" s="320"/>
      <c r="Y113" s="318" t="str">
        <f>IF(H113&amp;I113="範疇2外購電力",IF(X113="預設",VLOOKUP(表一!$B$5,附表一!$G$186:$T$210,14,0),""),IF(X113="預設",VLOOKUP(H113&amp;I113&amp;W113&amp;E113,附表一!$F$5:$U$175,16,0),""))</f>
        <v/>
      </c>
      <c r="Z113" s="337" t="str">
        <f>IF(H113&amp;I113="範疇2外購電力",IF(X113="預設",VLOOKUP(表一!$B$5,附表一!$G$186:$X$210,18,0),""),IF(X113="預設",VLOOKUP(H113&amp;I113&amp;W113&amp;E113,附表一!$F$5:$Y$175,20,0),""))</f>
        <v/>
      </c>
      <c r="AA113" s="334"/>
      <c r="AB113" s="239"/>
      <c r="AC113" s="331" t="str">
        <f>IF(Y113&amp;AA113&lt;&gt;"",IF(表四!$Q113&lt;&gt;"","公噸/"&amp;表四!$Q113,IF(表四!$P113&lt;&gt;"","公噸/"&amp;表四!$P113,"")),"")</f>
        <v/>
      </c>
      <c r="AD113" s="320"/>
      <c r="AE113" s="331" t="str">
        <f>IF(表四!O113="",IF($J113&lt;&gt;"",IF(AA113&lt;&gt;"",ROUND(ROUND(AA113,10)*ROUND($J113,4),4),IF(Y113&lt;&gt;"",ROUND(ROUND($J113,4)*ROUND(Y113,10),4),"")),""),IF($J113&lt;&gt;"",IF(AA113&lt;&gt;"",ROUND(ROUND(AA113,10)*ROUND($J113,4)*ROUND(表四!O113,6),4),IF(Y113&lt;&gt;"",ROUND(ROUND($J113,4)*ROUND(Y113,10)*ROUND(表四!O113,6),4),"")),""))</f>
        <v/>
      </c>
      <c r="AF113" s="316" t="str">
        <f t="shared" si="46"/>
        <v/>
      </c>
      <c r="AG113" s="333" t="str">
        <f t="shared" si="47"/>
        <v/>
      </c>
      <c r="AH113" s="207" t="str">
        <f>IF(表三!BL113&lt;&gt;"",IF(表三!BL113&lt;&gt;0,表三!BL113,""),"")</f>
        <v/>
      </c>
      <c r="AI113" s="320"/>
      <c r="AJ113" s="321" t="str">
        <f>IF(H113&amp;I113="範疇2外購電力",IF(AI113="預設",VLOOKUP(表一!$B$5,附表一!$G$186:$T$210,14,0),""),IF(AI113="預設",VLOOKUP(H113&amp;I113&amp;AH113&amp;E113,附表一!$F$5:$U$175,16,0),""))</f>
        <v/>
      </c>
      <c r="AK113" s="337" t="str">
        <f>IF(H113&amp;I113="範疇2外購電力",IF(AI113="預設",VLOOKUP(表一!$B$5,附表一!$G$186:$X$210,18,0),""),IF(AI113="預設",VLOOKUP(H113&amp;I113&amp;AH113&amp;E113,附表一!$F$5:$Y$175,20,0),""))</f>
        <v/>
      </c>
      <c r="AL113" s="334"/>
      <c r="AM113" s="335"/>
      <c r="AN113" s="315" t="str">
        <f>IF(AJ113&amp;AL113&lt;&gt;"",IF(表四!$Q113&lt;&gt;"","公噸/"&amp;表四!$Q113,IF(表四!$P113&lt;&gt;"","公噸/"&amp;表四!$P113,"")),"")</f>
        <v/>
      </c>
      <c r="AO113" s="320"/>
      <c r="AP113" s="331" t="str">
        <f>IF(表四!O113="",IF($J113&lt;&gt;"",IF(AL113&lt;&gt;"",ROUND(ROUND(AL113,10)*ROUND($J113,4),4),IF(AJ113&lt;&gt;"",ROUND(ROUND($J113,4)*ROUND(AJ113,10),4),"")),""),IF($J113&lt;&gt;"",IF(AL113&lt;&gt;"",ROUND(ROUND(AL113,10)*ROUND($J113,4)*ROUND(表四!O113,6),4),IF(AJ113&lt;&gt;"",ROUND(ROUND($J113,4)*ROUND(AJ113,10)*ROUND(表四!O113,6),4),"")),""))</f>
        <v/>
      </c>
      <c r="AQ113" s="316" t="str">
        <f t="shared" si="48"/>
        <v/>
      </c>
      <c r="AR113" s="333" t="str">
        <f t="shared" si="49"/>
        <v/>
      </c>
      <c r="AS113" s="336" t="str">
        <f>IF(表三!J113="是",IF(L113="CO2",SUM(AG113,AR113),SUM(V113,AG113,AR113)),IF(SUM(V113,AG113,AR113)&lt;&gt;0,SUM(V113,AG113,AR113),""))</f>
        <v/>
      </c>
      <c r="AT113" s="337" t="str">
        <f>IF(表三!J113="是",IF(L113="CO2",V113,""),"")</f>
        <v/>
      </c>
      <c r="AU113" s="333" t="str">
        <f>IF(AS113&lt;&gt;"",AS113/表八!$J$8,"")</f>
        <v/>
      </c>
      <c r="AV113" s="325" t="e">
        <f>VLOOKUP(E113,附表二!$A:$G,3,FALSE)</f>
        <v>#N/A</v>
      </c>
      <c r="AW113" s="338" t="str">
        <f t="shared" si="35"/>
        <v/>
      </c>
      <c r="AX113" s="338" t="str">
        <f t="shared" si="50"/>
        <v/>
      </c>
      <c r="AY113" s="338" t="str">
        <f t="shared" si="51"/>
        <v/>
      </c>
      <c r="AZ113" s="338" t="str">
        <f t="shared" si="52"/>
        <v/>
      </c>
      <c r="BA113" s="338" t="str">
        <f t="shared" si="53"/>
        <v/>
      </c>
      <c r="BB113" s="338" t="str">
        <f t="shared" si="54"/>
        <v/>
      </c>
      <c r="BC113" s="338" t="str">
        <f t="shared" si="55"/>
        <v/>
      </c>
      <c r="BD113" s="338" t="str">
        <f t="shared" si="56"/>
        <v/>
      </c>
      <c r="BE113" s="339" t="str">
        <f t="shared" si="57"/>
        <v/>
      </c>
    </row>
    <row r="114" spans="1:57" s="5" customFormat="1" ht="17.25" thickTop="1" thickBot="1">
      <c r="A114" s="223" t="str">
        <f>IF(表三!A114&lt;&gt;"",表三!A114,"")</f>
        <v/>
      </c>
      <c r="B114" s="224" t="str">
        <f>IF(表三!C114&lt;&gt;"",表三!C114,"")</f>
        <v/>
      </c>
      <c r="C114" s="225" t="str">
        <f>IF(表三!D114&lt;&gt;"",表三!D114,"")</f>
        <v/>
      </c>
      <c r="D114" s="328" t="str">
        <f>IF(表三!F114&lt;&gt;"",表三!F114,"")</f>
        <v/>
      </c>
      <c r="E114" s="223" t="str">
        <f>IF(表三!H114&lt;&gt;"",表三!H114,"")</f>
        <v/>
      </c>
      <c r="F114" s="211" t="str">
        <f>IF(表三!I114&lt;&gt;"",表三!I114,"")</f>
        <v/>
      </c>
      <c r="G114" s="224" t="str">
        <f>IF(表三!J114&lt;&gt;"",表三!J114,"")</f>
        <v/>
      </c>
      <c r="H114" s="225" t="str">
        <f>IF(表三!K114&lt;&gt;"",表三!K114,"")</f>
        <v/>
      </c>
      <c r="I114" s="328" t="str">
        <f>IF(表三!P114&lt;&gt;"",表三!P114,"")</f>
        <v/>
      </c>
      <c r="J114" s="329" t="str">
        <f>IF(表四!N114&lt;&gt;"",ROUND(表四!N114,4),"")</f>
        <v/>
      </c>
      <c r="K114" s="224" t="str">
        <f>IF(表四!Q114&lt;&gt;"",表四!Q114,IF(表四!P114&lt;&gt;"",表四!P114,""))</f>
        <v/>
      </c>
      <c r="L114" s="207" t="str">
        <f>IF(表三!BJ114&lt;&gt;"",IF(表三!BJ114&lt;&gt;0,表三!BJ114,""),"")</f>
        <v/>
      </c>
      <c r="M114" s="320"/>
      <c r="N114" s="331" t="str">
        <f>IF(H114&amp;I114&amp;E114="範疇2外購電力350099",IF(M114="預設",VLOOKUP(表一!$B$5,附表一!$G$186:$T$211,14,0),""),IF(M114="預設",VLOOKUP(H114&amp;I114&amp;L114&amp;E114,附表一!$F$5:$U$178,16,0),""))</f>
        <v/>
      </c>
      <c r="O114" s="331" t="str">
        <f>IF(H114&amp;I114="範疇2外購電力",IF(M114="預設",VLOOKUP(表一!$B$5,附表一!$G$186:$X$210,18,0),""),IF(M114="預設",VLOOKUP(H114&amp;I114&amp;L114&amp;E114,附表一!$F$5:$Y$175,20,0),""))</f>
        <v/>
      </c>
      <c r="P114" s="332"/>
      <c r="Q114" s="239"/>
      <c r="R114" s="331" t="str">
        <f>IF(N114&amp;P114&lt;&gt;"",IF(表四!$Q114&lt;&gt;"","公噸/"&amp;表四!$Q114,IF(表四!$P114&lt;&gt;"","公噸/"&amp;表四!$P114,"")),"")</f>
        <v/>
      </c>
      <c r="S114" s="320"/>
      <c r="T114" s="331" t="str">
        <f>IF(表四!O115="",IF($J114&lt;&gt;"",IF(P114&lt;&gt;"",ROUND(ROUND(P114,10)*ROUND($J114,4),4),IF(N114&lt;&gt;"",ROUND(ROUND($J114,4)*ROUND(N114,10),4),"")),""),IF($J114&lt;&gt;"",IF(P114&lt;&gt;"",ROUND(ROUND(P114,10)*ROUND($J114,4)*ROUND(表四!O115,6),4),IF(N114&lt;&gt;"",ROUND(ROUND($J114,4)*ROUND(N114,10)*ROUND(表四!O115,6),4),"")),""))</f>
        <v/>
      </c>
      <c r="U114" s="316" t="str">
        <f t="shared" si="44"/>
        <v/>
      </c>
      <c r="V114" s="333" t="str">
        <f t="shared" si="45"/>
        <v/>
      </c>
      <c r="W114" s="223" t="str">
        <f>IF(表三!BK114&lt;&gt;"",IF(表三!BK114&lt;&gt;0,表三!BK114,""),"")</f>
        <v/>
      </c>
      <c r="X114" s="320"/>
      <c r="Y114" s="318" t="str">
        <f>IF(H114&amp;I114="範疇2外購電力",IF(X114="預設",VLOOKUP(表一!$B$5,附表一!$G$186:$T$210,14,0),""),IF(X114="預設",VLOOKUP(H114&amp;I114&amp;W114&amp;E114,附表一!$F$5:$U$175,16,0),""))</f>
        <v/>
      </c>
      <c r="Z114" s="337" t="str">
        <f>IF(H114&amp;I114="範疇2外購電力",IF(X114="預設",VLOOKUP(表一!$B$5,附表一!$G$186:$X$210,18,0),""),IF(X114="預設",VLOOKUP(H114&amp;I114&amp;W114&amp;E114,附表一!$F$5:$Y$175,20,0),""))</f>
        <v/>
      </c>
      <c r="AA114" s="334"/>
      <c r="AB114" s="239"/>
      <c r="AC114" s="331" t="str">
        <f>IF(Y114&amp;AA114&lt;&gt;"",IF(表四!$Q114&lt;&gt;"","公噸/"&amp;表四!$Q114,IF(表四!$P114&lt;&gt;"","公噸/"&amp;表四!$P114,"")),"")</f>
        <v/>
      </c>
      <c r="AD114" s="320"/>
      <c r="AE114" s="331" t="str">
        <f>IF(表四!O114="",IF($J114&lt;&gt;"",IF(AA114&lt;&gt;"",ROUND(ROUND(AA114,10)*ROUND($J114,4),4),IF(Y114&lt;&gt;"",ROUND(ROUND($J114,4)*ROUND(Y114,10),4),"")),""),IF($J114&lt;&gt;"",IF(AA114&lt;&gt;"",ROUND(ROUND(AA114,10)*ROUND($J114,4)*ROUND(表四!O114,6),4),IF(Y114&lt;&gt;"",ROUND(ROUND($J114,4)*ROUND(Y114,10)*ROUND(表四!O114,6),4),"")),""))</f>
        <v/>
      </c>
      <c r="AF114" s="316" t="str">
        <f t="shared" si="46"/>
        <v/>
      </c>
      <c r="AG114" s="333" t="str">
        <f t="shared" si="47"/>
        <v/>
      </c>
      <c r="AH114" s="207" t="str">
        <f>IF(表三!BL114&lt;&gt;"",IF(表三!BL114&lt;&gt;0,表三!BL114,""),"")</f>
        <v/>
      </c>
      <c r="AI114" s="320"/>
      <c r="AJ114" s="321" t="str">
        <f>IF(H114&amp;I114="範疇2外購電力",IF(AI114="預設",VLOOKUP(表一!$B$5,附表一!$G$186:$T$210,14,0),""),IF(AI114="預設",VLOOKUP(H114&amp;I114&amp;AH114&amp;E114,附表一!$F$5:$U$175,16,0),""))</f>
        <v/>
      </c>
      <c r="AK114" s="337" t="str">
        <f>IF(H114&amp;I114="範疇2外購電力",IF(AI114="預設",VLOOKUP(表一!$B$5,附表一!$G$186:$X$210,18,0),""),IF(AI114="預設",VLOOKUP(H114&amp;I114&amp;AH114&amp;E114,附表一!$F$5:$Y$175,20,0),""))</f>
        <v/>
      </c>
      <c r="AL114" s="334"/>
      <c r="AM114" s="335"/>
      <c r="AN114" s="315" t="str">
        <f>IF(AJ114&amp;AL114&lt;&gt;"",IF(表四!$Q114&lt;&gt;"","公噸/"&amp;表四!$Q114,IF(表四!$P114&lt;&gt;"","公噸/"&amp;表四!$P114,"")),"")</f>
        <v/>
      </c>
      <c r="AO114" s="320"/>
      <c r="AP114" s="331" t="str">
        <f>IF(表四!O114="",IF($J114&lt;&gt;"",IF(AL114&lt;&gt;"",ROUND(ROUND(AL114,10)*ROUND($J114,4),4),IF(AJ114&lt;&gt;"",ROUND(ROUND($J114,4)*ROUND(AJ114,10),4),"")),""),IF($J114&lt;&gt;"",IF(AL114&lt;&gt;"",ROUND(ROUND(AL114,10)*ROUND($J114,4)*ROUND(表四!O114,6),4),IF(AJ114&lt;&gt;"",ROUND(ROUND($J114,4)*ROUND(AJ114,10)*ROUND(表四!O114,6),4),"")),""))</f>
        <v/>
      </c>
      <c r="AQ114" s="316" t="str">
        <f t="shared" si="48"/>
        <v/>
      </c>
      <c r="AR114" s="333" t="str">
        <f t="shared" si="49"/>
        <v/>
      </c>
      <c r="AS114" s="336" t="str">
        <f>IF(表三!J114="是",IF(L114="CO2",SUM(AG114,AR114),SUM(V114,AG114,AR114)),IF(SUM(V114,AG114,AR114)&lt;&gt;0,SUM(V114,AG114,AR114),""))</f>
        <v/>
      </c>
      <c r="AT114" s="337" t="str">
        <f>IF(表三!J114="是",IF(L114="CO2",V114,""),"")</f>
        <v/>
      </c>
      <c r="AU114" s="333" t="str">
        <f>IF(AS114&lt;&gt;"",AS114/表八!$J$8,"")</f>
        <v/>
      </c>
      <c r="AV114" s="325" t="e">
        <f>VLOOKUP(E114,附表二!$A:$G,3,FALSE)</f>
        <v>#N/A</v>
      </c>
      <c r="AW114" s="338" t="str">
        <f t="shared" si="35"/>
        <v/>
      </c>
      <c r="AX114" s="338" t="str">
        <f t="shared" si="50"/>
        <v/>
      </c>
      <c r="AY114" s="338" t="str">
        <f t="shared" si="51"/>
        <v/>
      </c>
      <c r="AZ114" s="338" t="str">
        <f t="shared" si="52"/>
        <v/>
      </c>
      <c r="BA114" s="338" t="str">
        <f t="shared" si="53"/>
        <v/>
      </c>
      <c r="BB114" s="338" t="str">
        <f t="shared" si="54"/>
        <v/>
      </c>
      <c r="BC114" s="338" t="str">
        <f t="shared" si="55"/>
        <v/>
      </c>
      <c r="BD114" s="338" t="str">
        <f t="shared" si="56"/>
        <v/>
      </c>
      <c r="BE114" s="339" t="str">
        <f t="shared" si="57"/>
        <v/>
      </c>
    </row>
    <row r="115" spans="1:57" s="5" customFormat="1" ht="17.25" thickTop="1" thickBot="1">
      <c r="A115" s="223" t="str">
        <f>IF(表三!A115&lt;&gt;"",表三!A115,"")</f>
        <v/>
      </c>
      <c r="B115" s="224" t="str">
        <f>IF(表三!C115&lt;&gt;"",表三!C115,"")</f>
        <v/>
      </c>
      <c r="C115" s="225" t="str">
        <f>IF(表三!D115&lt;&gt;"",表三!D115,"")</f>
        <v/>
      </c>
      <c r="D115" s="328" t="str">
        <f>IF(表三!F115&lt;&gt;"",表三!F115,"")</f>
        <v/>
      </c>
      <c r="E115" s="223" t="str">
        <f>IF(表三!H115&lt;&gt;"",表三!H115,"")</f>
        <v/>
      </c>
      <c r="F115" s="211" t="str">
        <f>IF(表三!I115&lt;&gt;"",表三!I115,"")</f>
        <v/>
      </c>
      <c r="G115" s="224" t="str">
        <f>IF(表三!J115&lt;&gt;"",表三!J115,"")</f>
        <v/>
      </c>
      <c r="H115" s="225" t="str">
        <f>IF(表三!K115&lt;&gt;"",表三!K115,"")</f>
        <v/>
      </c>
      <c r="I115" s="328" t="str">
        <f>IF(表三!P115&lt;&gt;"",表三!P115,"")</f>
        <v/>
      </c>
      <c r="J115" s="329" t="str">
        <f>IF(表四!N115&lt;&gt;"",ROUND(表四!N115,4),"")</f>
        <v/>
      </c>
      <c r="K115" s="224" t="str">
        <f>IF(表四!Q115&lt;&gt;"",表四!Q115,IF(表四!P115&lt;&gt;"",表四!P115,""))</f>
        <v/>
      </c>
      <c r="L115" s="207" t="str">
        <f>IF(表三!BJ115&lt;&gt;"",IF(表三!BJ115&lt;&gt;0,表三!BJ115,""),"")</f>
        <v/>
      </c>
      <c r="M115" s="320"/>
      <c r="N115" s="331" t="str">
        <f>IF(H115&amp;I115&amp;E115="範疇2外購電力350099",IF(M115="預設",VLOOKUP(表一!$B$5,附表一!$G$186:$T$211,14,0),""),IF(M115="預設",VLOOKUP(H115&amp;I115&amp;L115&amp;E115,附表一!$F$5:$U$178,16,0),""))</f>
        <v/>
      </c>
      <c r="O115" s="331" t="str">
        <f>IF(H115&amp;I115="範疇2外購電力",IF(M115="預設",VLOOKUP(表一!$B$5,附表一!$G$186:$X$210,18,0),""),IF(M115="預設",VLOOKUP(H115&amp;I115&amp;L115&amp;E115,附表一!$F$5:$Y$175,20,0),""))</f>
        <v/>
      </c>
      <c r="P115" s="332"/>
      <c r="Q115" s="239"/>
      <c r="R115" s="331" t="str">
        <f>IF(N115&amp;P115&lt;&gt;"",IF(表四!$Q115&lt;&gt;"","公噸/"&amp;表四!$Q115,IF(表四!$P115&lt;&gt;"","公噸/"&amp;表四!$P115,"")),"")</f>
        <v/>
      </c>
      <c r="S115" s="320"/>
      <c r="T115" s="331" t="str">
        <f>IF(表四!O116="",IF($J115&lt;&gt;"",IF(P115&lt;&gt;"",ROUND(ROUND(P115,10)*ROUND($J115,4),4),IF(N115&lt;&gt;"",ROUND(ROUND($J115,4)*ROUND(N115,10),4),"")),""),IF($J115&lt;&gt;"",IF(P115&lt;&gt;"",ROUND(ROUND(P115,10)*ROUND($J115,4)*ROUND(表四!O116,6),4),IF(N115&lt;&gt;"",ROUND(ROUND($J115,4)*ROUND(N115,10)*ROUND(表四!O116,6),4),"")),""))</f>
        <v/>
      </c>
      <c r="U115" s="316" t="str">
        <f t="shared" si="44"/>
        <v/>
      </c>
      <c r="V115" s="333" t="str">
        <f t="shared" si="45"/>
        <v/>
      </c>
      <c r="W115" s="223" t="str">
        <f>IF(表三!BK115&lt;&gt;"",IF(表三!BK115&lt;&gt;0,表三!BK115,""),"")</f>
        <v/>
      </c>
      <c r="X115" s="320"/>
      <c r="Y115" s="318" t="str">
        <f>IF(H115&amp;I115="範疇2外購電力",IF(X115="預設",VLOOKUP(表一!$B$5,附表一!$G$186:$T$210,14,0),""),IF(X115="預設",VLOOKUP(H115&amp;I115&amp;W115&amp;E115,附表一!$F$5:$U$175,16,0),""))</f>
        <v/>
      </c>
      <c r="Z115" s="337" t="str">
        <f>IF(H115&amp;I115="範疇2外購電力",IF(X115="預設",VLOOKUP(表一!$B$5,附表一!$G$186:$X$210,18,0),""),IF(X115="預設",VLOOKUP(H115&amp;I115&amp;W115&amp;E115,附表一!$F$5:$Y$175,20,0),""))</f>
        <v/>
      </c>
      <c r="AA115" s="334"/>
      <c r="AB115" s="239"/>
      <c r="AC115" s="331" t="str">
        <f>IF(Y115&amp;AA115&lt;&gt;"",IF(表四!$Q115&lt;&gt;"","公噸/"&amp;表四!$Q115,IF(表四!$P115&lt;&gt;"","公噸/"&amp;表四!$P115,"")),"")</f>
        <v/>
      </c>
      <c r="AD115" s="320"/>
      <c r="AE115" s="331" t="str">
        <f>IF(表四!O115="",IF($J115&lt;&gt;"",IF(AA115&lt;&gt;"",ROUND(ROUND(AA115,10)*ROUND($J115,4),4),IF(Y115&lt;&gt;"",ROUND(ROUND($J115,4)*ROUND(Y115,10),4),"")),""),IF($J115&lt;&gt;"",IF(AA115&lt;&gt;"",ROUND(ROUND(AA115,10)*ROUND($J115,4)*ROUND(表四!O115,6),4),IF(Y115&lt;&gt;"",ROUND(ROUND($J115,4)*ROUND(Y115,10)*ROUND(表四!O115,6),4),"")),""))</f>
        <v/>
      </c>
      <c r="AF115" s="316" t="str">
        <f t="shared" si="46"/>
        <v/>
      </c>
      <c r="AG115" s="333" t="str">
        <f t="shared" si="47"/>
        <v/>
      </c>
      <c r="AH115" s="207" t="str">
        <f>IF(表三!BL115&lt;&gt;"",IF(表三!BL115&lt;&gt;0,表三!BL115,""),"")</f>
        <v/>
      </c>
      <c r="AI115" s="320"/>
      <c r="AJ115" s="321" t="str">
        <f>IF(H115&amp;I115="範疇2外購電力",IF(AI115="預設",VLOOKUP(表一!$B$5,附表一!$G$186:$T$210,14,0),""),IF(AI115="預設",VLOOKUP(H115&amp;I115&amp;AH115&amp;E115,附表一!$F$5:$U$175,16,0),""))</f>
        <v/>
      </c>
      <c r="AK115" s="337" t="str">
        <f>IF(H115&amp;I115="範疇2外購電力",IF(AI115="預設",VLOOKUP(表一!$B$5,附表一!$G$186:$X$210,18,0),""),IF(AI115="預設",VLOOKUP(H115&amp;I115&amp;AH115&amp;E115,附表一!$F$5:$Y$175,20,0),""))</f>
        <v/>
      </c>
      <c r="AL115" s="334"/>
      <c r="AM115" s="335"/>
      <c r="AN115" s="315" t="str">
        <f>IF(AJ115&amp;AL115&lt;&gt;"",IF(表四!$Q115&lt;&gt;"","公噸/"&amp;表四!$Q115,IF(表四!$P115&lt;&gt;"","公噸/"&amp;表四!$P115,"")),"")</f>
        <v/>
      </c>
      <c r="AO115" s="320"/>
      <c r="AP115" s="331" t="str">
        <f>IF(表四!O115="",IF($J115&lt;&gt;"",IF(AL115&lt;&gt;"",ROUND(ROUND(AL115,10)*ROUND($J115,4),4),IF(AJ115&lt;&gt;"",ROUND(ROUND($J115,4)*ROUND(AJ115,10),4),"")),""),IF($J115&lt;&gt;"",IF(AL115&lt;&gt;"",ROUND(ROUND(AL115,10)*ROUND($J115,4)*ROUND(表四!O115,6),4),IF(AJ115&lt;&gt;"",ROUND(ROUND($J115,4)*ROUND(AJ115,10)*ROUND(表四!O115,6),4),"")),""))</f>
        <v/>
      </c>
      <c r="AQ115" s="316" t="str">
        <f t="shared" si="48"/>
        <v/>
      </c>
      <c r="AR115" s="333" t="str">
        <f t="shared" si="49"/>
        <v/>
      </c>
      <c r="AS115" s="336" t="str">
        <f>IF(表三!J115="是",IF(L115="CO2",SUM(AG115,AR115),SUM(V115,AG115,AR115)),IF(SUM(V115,AG115,AR115)&lt;&gt;0,SUM(V115,AG115,AR115),""))</f>
        <v/>
      </c>
      <c r="AT115" s="337" t="str">
        <f>IF(表三!J115="是",IF(L115="CO2",V115,""),"")</f>
        <v/>
      </c>
      <c r="AU115" s="333" t="str">
        <f>IF(AS115&lt;&gt;"",AS115/表八!$J$8,"")</f>
        <v/>
      </c>
      <c r="AV115" s="325" t="e">
        <f>VLOOKUP(E115,附表二!$A:$G,3,FALSE)</f>
        <v>#N/A</v>
      </c>
      <c r="AW115" s="338" t="str">
        <f t="shared" si="35"/>
        <v/>
      </c>
      <c r="AX115" s="338" t="str">
        <f t="shared" si="50"/>
        <v/>
      </c>
      <c r="AY115" s="338" t="str">
        <f t="shared" si="51"/>
        <v/>
      </c>
      <c r="AZ115" s="338" t="str">
        <f t="shared" si="52"/>
        <v/>
      </c>
      <c r="BA115" s="338" t="str">
        <f t="shared" si="53"/>
        <v/>
      </c>
      <c r="BB115" s="338" t="str">
        <f t="shared" si="54"/>
        <v/>
      </c>
      <c r="BC115" s="338" t="str">
        <f t="shared" si="55"/>
        <v/>
      </c>
      <c r="BD115" s="338" t="str">
        <f t="shared" si="56"/>
        <v/>
      </c>
      <c r="BE115" s="339" t="str">
        <f t="shared" si="57"/>
        <v/>
      </c>
    </row>
    <row r="116" spans="1:57" s="5" customFormat="1" ht="17.25" thickTop="1" thickBot="1">
      <c r="A116" s="223" t="str">
        <f>IF(表三!A116&lt;&gt;"",表三!A116,"")</f>
        <v/>
      </c>
      <c r="B116" s="224" t="str">
        <f>IF(表三!C116&lt;&gt;"",表三!C116,"")</f>
        <v/>
      </c>
      <c r="C116" s="225" t="str">
        <f>IF(表三!D116&lt;&gt;"",表三!D116,"")</f>
        <v/>
      </c>
      <c r="D116" s="328" t="str">
        <f>IF(表三!F116&lt;&gt;"",表三!F116,"")</f>
        <v/>
      </c>
      <c r="E116" s="223" t="str">
        <f>IF(表三!H116&lt;&gt;"",表三!H116,"")</f>
        <v/>
      </c>
      <c r="F116" s="211" t="str">
        <f>IF(表三!I116&lt;&gt;"",表三!I116,"")</f>
        <v/>
      </c>
      <c r="G116" s="224" t="str">
        <f>IF(表三!J116&lt;&gt;"",表三!J116,"")</f>
        <v/>
      </c>
      <c r="H116" s="225" t="str">
        <f>IF(表三!K116&lt;&gt;"",表三!K116,"")</f>
        <v/>
      </c>
      <c r="I116" s="328" t="str">
        <f>IF(表三!P116&lt;&gt;"",表三!P116,"")</f>
        <v/>
      </c>
      <c r="J116" s="329" t="str">
        <f>IF(表四!N116&lt;&gt;"",ROUND(表四!N116,4),"")</f>
        <v/>
      </c>
      <c r="K116" s="224" t="str">
        <f>IF(表四!Q116&lt;&gt;"",表四!Q116,IF(表四!P116&lt;&gt;"",表四!P116,""))</f>
        <v/>
      </c>
      <c r="L116" s="207" t="str">
        <f>IF(表三!BJ116&lt;&gt;"",IF(表三!BJ116&lt;&gt;0,表三!BJ116,""),"")</f>
        <v/>
      </c>
      <c r="M116" s="320"/>
      <c r="N116" s="331" t="str">
        <f>IF(H116&amp;I116&amp;E116="範疇2外購電力350099",IF(M116="預設",VLOOKUP(表一!$B$5,附表一!$G$186:$T$211,14,0),""),IF(M116="預設",VLOOKUP(H116&amp;I116&amp;L116&amp;E116,附表一!$F$5:$U$178,16,0),""))</f>
        <v/>
      </c>
      <c r="O116" s="331" t="str">
        <f>IF(H116&amp;I116="範疇2外購電力",IF(M116="預設",VLOOKUP(表一!$B$5,附表一!$G$186:$X$210,18,0),""),IF(M116="預設",VLOOKUP(H116&amp;I116&amp;L116&amp;E116,附表一!$F$5:$Y$175,20,0),""))</f>
        <v/>
      </c>
      <c r="P116" s="332"/>
      <c r="Q116" s="239"/>
      <c r="R116" s="331" t="str">
        <f>IF(N116&amp;P116&lt;&gt;"",IF(表四!$Q116&lt;&gt;"","公噸/"&amp;表四!$Q116,IF(表四!$P116&lt;&gt;"","公噸/"&amp;表四!$P116,"")),"")</f>
        <v/>
      </c>
      <c r="S116" s="320"/>
      <c r="T116" s="331" t="str">
        <f>IF(表四!O117="",IF($J116&lt;&gt;"",IF(P116&lt;&gt;"",ROUND(ROUND(P116,10)*ROUND($J116,4),4),IF(N116&lt;&gt;"",ROUND(ROUND($J116,4)*ROUND(N116,10),4),"")),""),IF($J116&lt;&gt;"",IF(P116&lt;&gt;"",ROUND(ROUND(P116,10)*ROUND($J116,4)*ROUND(表四!O117,6),4),IF(N116&lt;&gt;"",ROUND(ROUND($J116,4)*ROUND(N116,10)*ROUND(表四!O117,6),4),"")),""))</f>
        <v/>
      </c>
      <c r="U116" s="316" t="str">
        <f t="shared" si="44"/>
        <v/>
      </c>
      <c r="V116" s="333" t="str">
        <f t="shared" si="45"/>
        <v/>
      </c>
      <c r="W116" s="223" t="str">
        <f>IF(表三!BK116&lt;&gt;"",IF(表三!BK116&lt;&gt;0,表三!BK116,""),"")</f>
        <v/>
      </c>
      <c r="X116" s="320"/>
      <c r="Y116" s="318" t="str">
        <f>IF(H116&amp;I116="範疇2外購電力",IF(X116="預設",VLOOKUP(表一!$B$5,附表一!$G$186:$T$210,14,0),""),IF(X116="預設",VLOOKUP(H116&amp;I116&amp;W116&amp;E116,附表一!$F$5:$U$175,16,0),""))</f>
        <v/>
      </c>
      <c r="Z116" s="337" t="str">
        <f>IF(H116&amp;I116="範疇2外購電力",IF(X116="預設",VLOOKUP(表一!$B$5,附表一!$G$186:$X$210,18,0),""),IF(X116="預設",VLOOKUP(H116&amp;I116&amp;W116&amp;E116,附表一!$F$5:$Y$175,20,0),""))</f>
        <v/>
      </c>
      <c r="AA116" s="334"/>
      <c r="AB116" s="239"/>
      <c r="AC116" s="331" t="str">
        <f>IF(Y116&amp;AA116&lt;&gt;"",IF(表四!$Q116&lt;&gt;"","公噸/"&amp;表四!$Q116,IF(表四!$P116&lt;&gt;"","公噸/"&amp;表四!$P116,"")),"")</f>
        <v/>
      </c>
      <c r="AD116" s="320"/>
      <c r="AE116" s="331" t="str">
        <f>IF(表四!O116="",IF($J116&lt;&gt;"",IF(AA116&lt;&gt;"",ROUND(ROUND(AA116,10)*ROUND($J116,4),4),IF(Y116&lt;&gt;"",ROUND(ROUND($J116,4)*ROUND(Y116,10),4),"")),""),IF($J116&lt;&gt;"",IF(AA116&lt;&gt;"",ROUND(ROUND(AA116,10)*ROUND($J116,4)*ROUND(表四!O116,6),4),IF(Y116&lt;&gt;"",ROUND(ROUND($J116,4)*ROUND(Y116,10)*ROUND(表四!O116,6),4),"")),""))</f>
        <v/>
      </c>
      <c r="AF116" s="316" t="str">
        <f t="shared" si="46"/>
        <v/>
      </c>
      <c r="AG116" s="333" t="str">
        <f t="shared" si="47"/>
        <v/>
      </c>
      <c r="AH116" s="207" t="str">
        <f>IF(表三!BL116&lt;&gt;"",IF(表三!BL116&lt;&gt;0,表三!BL116,""),"")</f>
        <v/>
      </c>
      <c r="AI116" s="320"/>
      <c r="AJ116" s="321" t="str">
        <f>IF(H116&amp;I116="範疇2外購電力",IF(AI116="預設",VLOOKUP(表一!$B$5,附表一!$G$186:$T$210,14,0),""),IF(AI116="預設",VLOOKUP(H116&amp;I116&amp;AH116&amp;E116,附表一!$F$5:$U$175,16,0),""))</f>
        <v/>
      </c>
      <c r="AK116" s="337" t="str">
        <f>IF(H116&amp;I116="範疇2外購電力",IF(AI116="預設",VLOOKUP(表一!$B$5,附表一!$G$186:$X$210,18,0),""),IF(AI116="預設",VLOOKUP(H116&amp;I116&amp;AH116&amp;E116,附表一!$F$5:$Y$175,20,0),""))</f>
        <v/>
      </c>
      <c r="AL116" s="334"/>
      <c r="AM116" s="335"/>
      <c r="AN116" s="315" t="str">
        <f>IF(AJ116&amp;AL116&lt;&gt;"",IF(表四!$Q116&lt;&gt;"","公噸/"&amp;表四!$Q116,IF(表四!$P116&lt;&gt;"","公噸/"&amp;表四!$P116,"")),"")</f>
        <v/>
      </c>
      <c r="AO116" s="320"/>
      <c r="AP116" s="331" t="str">
        <f>IF(表四!O116="",IF($J116&lt;&gt;"",IF(AL116&lt;&gt;"",ROUND(ROUND(AL116,10)*ROUND($J116,4),4),IF(AJ116&lt;&gt;"",ROUND(ROUND($J116,4)*ROUND(AJ116,10),4),"")),""),IF($J116&lt;&gt;"",IF(AL116&lt;&gt;"",ROUND(ROUND(AL116,10)*ROUND($J116,4)*ROUND(表四!O116,6),4),IF(AJ116&lt;&gt;"",ROUND(ROUND($J116,4)*ROUND(AJ116,10)*ROUND(表四!O116,6),4),"")),""))</f>
        <v/>
      </c>
      <c r="AQ116" s="316" t="str">
        <f t="shared" si="48"/>
        <v/>
      </c>
      <c r="AR116" s="333" t="str">
        <f t="shared" si="49"/>
        <v/>
      </c>
      <c r="AS116" s="336" t="str">
        <f>IF(表三!J116="是",IF(L116="CO2",SUM(AG116,AR116),SUM(V116,AG116,AR116)),IF(SUM(V116,AG116,AR116)&lt;&gt;0,SUM(V116,AG116,AR116),""))</f>
        <v/>
      </c>
      <c r="AT116" s="337" t="str">
        <f>IF(表三!J116="是",IF(L116="CO2",V116,""),"")</f>
        <v/>
      </c>
      <c r="AU116" s="333" t="str">
        <f>IF(AS116&lt;&gt;"",AS116/表八!$J$8,"")</f>
        <v/>
      </c>
      <c r="AV116" s="325" t="e">
        <f>VLOOKUP(E116,附表二!$A:$G,3,FALSE)</f>
        <v>#N/A</v>
      </c>
      <c r="AW116" s="338" t="str">
        <f t="shared" si="35"/>
        <v/>
      </c>
      <c r="AX116" s="338" t="str">
        <f t="shared" si="50"/>
        <v/>
      </c>
      <c r="AY116" s="338" t="str">
        <f t="shared" si="51"/>
        <v/>
      </c>
      <c r="AZ116" s="338" t="str">
        <f t="shared" si="52"/>
        <v/>
      </c>
      <c r="BA116" s="338" t="str">
        <f t="shared" si="53"/>
        <v/>
      </c>
      <c r="BB116" s="338" t="str">
        <f t="shared" si="54"/>
        <v/>
      </c>
      <c r="BC116" s="338" t="str">
        <f t="shared" si="55"/>
        <v/>
      </c>
      <c r="BD116" s="338" t="str">
        <f t="shared" si="56"/>
        <v/>
      </c>
      <c r="BE116" s="339" t="str">
        <f t="shared" si="57"/>
        <v/>
      </c>
    </row>
    <row r="117" spans="1:57" s="5" customFormat="1" ht="17.25" thickTop="1" thickBot="1">
      <c r="A117" s="223" t="str">
        <f>IF(表三!A117&lt;&gt;"",表三!A117,"")</f>
        <v/>
      </c>
      <c r="B117" s="224" t="str">
        <f>IF(表三!C117&lt;&gt;"",表三!C117,"")</f>
        <v/>
      </c>
      <c r="C117" s="225" t="str">
        <f>IF(表三!D117&lt;&gt;"",表三!D117,"")</f>
        <v/>
      </c>
      <c r="D117" s="328" t="str">
        <f>IF(表三!F117&lt;&gt;"",表三!F117,"")</f>
        <v/>
      </c>
      <c r="E117" s="223" t="str">
        <f>IF(表三!H117&lt;&gt;"",表三!H117,"")</f>
        <v/>
      </c>
      <c r="F117" s="211" t="str">
        <f>IF(表三!I117&lt;&gt;"",表三!I117,"")</f>
        <v/>
      </c>
      <c r="G117" s="224" t="str">
        <f>IF(表三!J117&lt;&gt;"",表三!J117,"")</f>
        <v/>
      </c>
      <c r="H117" s="225" t="str">
        <f>IF(表三!K117&lt;&gt;"",表三!K117,"")</f>
        <v/>
      </c>
      <c r="I117" s="328" t="str">
        <f>IF(表三!P117&lt;&gt;"",表三!P117,"")</f>
        <v/>
      </c>
      <c r="J117" s="329" t="str">
        <f>IF(表四!N117&lt;&gt;"",ROUND(表四!N117,4),"")</f>
        <v/>
      </c>
      <c r="K117" s="224" t="str">
        <f>IF(表四!Q117&lt;&gt;"",表四!Q117,IF(表四!P117&lt;&gt;"",表四!P117,""))</f>
        <v/>
      </c>
      <c r="L117" s="207" t="str">
        <f>IF(表三!BJ117&lt;&gt;"",IF(表三!BJ117&lt;&gt;0,表三!BJ117,""),"")</f>
        <v/>
      </c>
      <c r="M117" s="320"/>
      <c r="N117" s="331" t="str">
        <f>IF(H117&amp;I117&amp;E117="範疇2外購電力350099",IF(M117="預設",VLOOKUP(表一!$B$5,附表一!$G$186:$T$211,14,0),""),IF(M117="預設",VLOOKUP(H117&amp;I117&amp;L117&amp;E117,附表一!$F$5:$U$178,16,0),""))</f>
        <v/>
      </c>
      <c r="O117" s="331" t="str">
        <f>IF(H117&amp;I117="範疇2外購電力",IF(M117="預設",VLOOKUP(表一!$B$5,附表一!$G$186:$X$210,18,0),""),IF(M117="預設",VLOOKUP(H117&amp;I117&amp;L117&amp;E117,附表一!$F$5:$Y$175,20,0),""))</f>
        <v/>
      </c>
      <c r="P117" s="332"/>
      <c r="Q117" s="239"/>
      <c r="R117" s="331" t="str">
        <f>IF(N117&amp;P117&lt;&gt;"",IF(表四!$Q117&lt;&gt;"","公噸/"&amp;表四!$Q117,IF(表四!$P117&lt;&gt;"","公噸/"&amp;表四!$P117,"")),"")</f>
        <v/>
      </c>
      <c r="S117" s="320"/>
      <c r="T117" s="331" t="str">
        <f>IF(表四!O118="",IF($J117&lt;&gt;"",IF(P117&lt;&gt;"",ROUND(ROUND(P117,10)*ROUND($J117,4),4),IF(N117&lt;&gt;"",ROUND(ROUND($J117,4)*ROUND(N117,10),4),"")),""),IF($J117&lt;&gt;"",IF(P117&lt;&gt;"",ROUND(ROUND(P117,10)*ROUND($J117,4)*ROUND(表四!O118,6),4),IF(N117&lt;&gt;"",ROUND(ROUND($J117,4)*ROUND(N117,10)*ROUND(表四!O118,6),4),"")),""))</f>
        <v/>
      </c>
      <c r="U117" s="316" t="str">
        <f t="shared" si="44"/>
        <v/>
      </c>
      <c r="V117" s="333" t="str">
        <f t="shared" si="45"/>
        <v/>
      </c>
      <c r="W117" s="223" t="str">
        <f>IF(表三!BK117&lt;&gt;"",IF(表三!BK117&lt;&gt;0,表三!BK117,""),"")</f>
        <v/>
      </c>
      <c r="X117" s="320"/>
      <c r="Y117" s="318" t="str">
        <f>IF(H117&amp;I117="範疇2外購電力",IF(X117="預設",VLOOKUP(表一!$B$5,附表一!$G$186:$T$210,14,0),""),IF(X117="預設",VLOOKUP(H117&amp;I117&amp;W117&amp;E117,附表一!$F$5:$U$175,16,0),""))</f>
        <v/>
      </c>
      <c r="Z117" s="337" t="str">
        <f>IF(H117&amp;I117="範疇2外購電力",IF(X117="預設",VLOOKUP(表一!$B$5,附表一!$G$186:$X$210,18,0),""),IF(X117="預設",VLOOKUP(H117&amp;I117&amp;W117&amp;E117,附表一!$F$5:$Y$175,20,0),""))</f>
        <v/>
      </c>
      <c r="AA117" s="334"/>
      <c r="AB117" s="239"/>
      <c r="AC117" s="331" t="str">
        <f>IF(Y117&amp;AA117&lt;&gt;"",IF(表四!$Q117&lt;&gt;"","公噸/"&amp;表四!$Q117,IF(表四!$P117&lt;&gt;"","公噸/"&amp;表四!$P117,"")),"")</f>
        <v/>
      </c>
      <c r="AD117" s="320"/>
      <c r="AE117" s="331" t="str">
        <f>IF(表四!O117="",IF($J117&lt;&gt;"",IF(AA117&lt;&gt;"",ROUND(ROUND(AA117,10)*ROUND($J117,4),4),IF(Y117&lt;&gt;"",ROUND(ROUND($J117,4)*ROUND(Y117,10),4),"")),""),IF($J117&lt;&gt;"",IF(AA117&lt;&gt;"",ROUND(ROUND(AA117,10)*ROUND($J117,4)*ROUND(表四!O117,6),4),IF(Y117&lt;&gt;"",ROUND(ROUND($J117,4)*ROUND(Y117,10)*ROUND(表四!O117,6),4),"")),""))</f>
        <v/>
      </c>
      <c r="AF117" s="316" t="str">
        <f t="shared" si="46"/>
        <v/>
      </c>
      <c r="AG117" s="333" t="str">
        <f t="shared" si="47"/>
        <v/>
      </c>
      <c r="AH117" s="207" t="str">
        <f>IF(表三!BL117&lt;&gt;"",IF(表三!BL117&lt;&gt;0,表三!BL117,""),"")</f>
        <v/>
      </c>
      <c r="AI117" s="320"/>
      <c r="AJ117" s="321" t="str">
        <f>IF(H117&amp;I117="範疇2外購電力",IF(AI117="預設",VLOOKUP(表一!$B$5,附表一!$G$186:$T$210,14,0),""),IF(AI117="預設",VLOOKUP(H117&amp;I117&amp;AH117&amp;E117,附表一!$F$5:$U$175,16,0),""))</f>
        <v/>
      </c>
      <c r="AK117" s="337" t="str">
        <f>IF(H117&amp;I117="範疇2外購電力",IF(AI117="預設",VLOOKUP(表一!$B$5,附表一!$G$186:$X$210,18,0),""),IF(AI117="預設",VLOOKUP(H117&amp;I117&amp;AH117&amp;E117,附表一!$F$5:$Y$175,20,0),""))</f>
        <v/>
      </c>
      <c r="AL117" s="334"/>
      <c r="AM117" s="335"/>
      <c r="AN117" s="315" t="str">
        <f>IF(AJ117&amp;AL117&lt;&gt;"",IF(表四!$Q117&lt;&gt;"","公噸/"&amp;表四!$Q117,IF(表四!$P117&lt;&gt;"","公噸/"&amp;表四!$P117,"")),"")</f>
        <v/>
      </c>
      <c r="AO117" s="320"/>
      <c r="AP117" s="331" t="str">
        <f>IF(表四!O117="",IF($J117&lt;&gt;"",IF(AL117&lt;&gt;"",ROUND(ROUND(AL117,10)*ROUND($J117,4),4),IF(AJ117&lt;&gt;"",ROUND(ROUND($J117,4)*ROUND(AJ117,10),4),"")),""),IF($J117&lt;&gt;"",IF(AL117&lt;&gt;"",ROUND(ROUND(AL117,10)*ROUND($J117,4)*ROUND(表四!O117,6),4),IF(AJ117&lt;&gt;"",ROUND(ROUND($J117,4)*ROUND(AJ117,10)*ROUND(表四!O117,6),4),"")),""))</f>
        <v/>
      </c>
      <c r="AQ117" s="316" t="str">
        <f t="shared" si="48"/>
        <v/>
      </c>
      <c r="AR117" s="333" t="str">
        <f t="shared" si="49"/>
        <v/>
      </c>
      <c r="AS117" s="336" t="str">
        <f>IF(表三!J117="是",IF(L117="CO2",SUM(AG117,AR117),SUM(V117,AG117,AR117)),IF(SUM(V117,AG117,AR117)&lt;&gt;0,SUM(V117,AG117,AR117),""))</f>
        <v/>
      </c>
      <c r="AT117" s="337" t="str">
        <f>IF(表三!J117="是",IF(L117="CO2",V117,""),"")</f>
        <v/>
      </c>
      <c r="AU117" s="333" t="str">
        <f>IF(AS117&lt;&gt;"",AS117/表八!$J$8,"")</f>
        <v/>
      </c>
      <c r="AV117" s="325" t="e">
        <f>VLOOKUP(E117,附表二!$A:$G,3,FALSE)</f>
        <v>#N/A</v>
      </c>
      <c r="AW117" s="338" t="str">
        <f t="shared" si="35"/>
        <v/>
      </c>
      <c r="AX117" s="338" t="str">
        <f t="shared" si="50"/>
        <v/>
      </c>
      <c r="AY117" s="338" t="str">
        <f t="shared" si="51"/>
        <v/>
      </c>
      <c r="AZ117" s="338" t="str">
        <f t="shared" si="52"/>
        <v/>
      </c>
      <c r="BA117" s="338" t="str">
        <f t="shared" si="53"/>
        <v/>
      </c>
      <c r="BB117" s="338" t="str">
        <f t="shared" si="54"/>
        <v/>
      </c>
      <c r="BC117" s="338" t="str">
        <f t="shared" si="55"/>
        <v/>
      </c>
      <c r="BD117" s="338" t="str">
        <f t="shared" si="56"/>
        <v/>
      </c>
      <c r="BE117" s="339" t="str">
        <f t="shared" si="57"/>
        <v/>
      </c>
    </row>
    <row r="118" spans="1:57" s="5" customFormat="1" ht="17.25" thickTop="1" thickBot="1">
      <c r="A118" s="223" t="str">
        <f>IF(表三!A118&lt;&gt;"",表三!A118,"")</f>
        <v/>
      </c>
      <c r="B118" s="224" t="str">
        <f>IF(表三!C118&lt;&gt;"",表三!C118,"")</f>
        <v/>
      </c>
      <c r="C118" s="225" t="str">
        <f>IF(表三!D118&lt;&gt;"",表三!D118,"")</f>
        <v/>
      </c>
      <c r="D118" s="328" t="str">
        <f>IF(表三!F118&lt;&gt;"",表三!F118,"")</f>
        <v/>
      </c>
      <c r="E118" s="223" t="str">
        <f>IF(表三!H118&lt;&gt;"",表三!H118,"")</f>
        <v/>
      </c>
      <c r="F118" s="211" t="str">
        <f>IF(表三!I118&lt;&gt;"",表三!I118,"")</f>
        <v/>
      </c>
      <c r="G118" s="224" t="str">
        <f>IF(表三!J118&lt;&gt;"",表三!J118,"")</f>
        <v/>
      </c>
      <c r="H118" s="225" t="str">
        <f>IF(表三!K118&lt;&gt;"",表三!K118,"")</f>
        <v/>
      </c>
      <c r="I118" s="328" t="str">
        <f>IF(表三!P118&lt;&gt;"",表三!P118,"")</f>
        <v/>
      </c>
      <c r="J118" s="329" t="str">
        <f>IF(表四!N118&lt;&gt;"",ROUND(表四!N118,4),"")</f>
        <v/>
      </c>
      <c r="K118" s="224" t="str">
        <f>IF(表四!Q118&lt;&gt;"",表四!Q118,IF(表四!P118&lt;&gt;"",表四!P118,""))</f>
        <v/>
      </c>
      <c r="L118" s="207" t="str">
        <f>IF(表三!BJ118&lt;&gt;"",IF(表三!BJ118&lt;&gt;0,表三!BJ118,""),"")</f>
        <v/>
      </c>
      <c r="M118" s="320"/>
      <c r="N118" s="331" t="str">
        <f>IF(H118&amp;I118&amp;E118="範疇2外購電力350099",IF(M118="預設",VLOOKUP(表一!$B$5,附表一!$G$186:$T$211,14,0),""),IF(M118="預設",VLOOKUP(H118&amp;I118&amp;L118&amp;E118,附表一!$F$5:$U$178,16,0),""))</f>
        <v/>
      </c>
      <c r="O118" s="331" t="str">
        <f>IF(H118&amp;I118="範疇2外購電力",IF(M118="預設",VLOOKUP(表一!$B$5,附表一!$G$186:$X$210,18,0),""),IF(M118="預設",VLOOKUP(H118&amp;I118&amp;L118&amp;E118,附表一!$F$5:$Y$175,20,0),""))</f>
        <v/>
      </c>
      <c r="P118" s="332"/>
      <c r="Q118" s="239"/>
      <c r="R118" s="331" t="str">
        <f>IF(N118&amp;P118&lt;&gt;"",IF(表四!$Q118&lt;&gt;"","公噸/"&amp;表四!$Q118,IF(表四!$P118&lt;&gt;"","公噸/"&amp;表四!$P118,"")),"")</f>
        <v/>
      </c>
      <c r="S118" s="320"/>
      <c r="T118" s="331" t="str">
        <f>IF(表四!O119="",IF($J118&lt;&gt;"",IF(P118&lt;&gt;"",ROUND(ROUND(P118,10)*ROUND($J118,4),4),IF(N118&lt;&gt;"",ROUND(ROUND($J118,4)*ROUND(N118,10),4),"")),""),IF($J118&lt;&gt;"",IF(P118&lt;&gt;"",ROUND(ROUND(P118,10)*ROUND($J118,4)*ROUND(表四!O119,6),4),IF(N118&lt;&gt;"",ROUND(ROUND($J118,4)*ROUND(N118,10)*ROUND(表四!O119,6),4),"")),""))</f>
        <v/>
      </c>
      <c r="U118" s="316" t="str">
        <f t="shared" si="44"/>
        <v/>
      </c>
      <c r="V118" s="333" t="str">
        <f t="shared" si="45"/>
        <v/>
      </c>
      <c r="W118" s="223" t="str">
        <f>IF(表三!BK118&lt;&gt;"",IF(表三!BK118&lt;&gt;0,表三!BK118,""),"")</f>
        <v/>
      </c>
      <c r="X118" s="320"/>
      <c r="Y118" s="318" t="str">
        <f>IF(H118&amp;I118="範疇2外購電力",IF(X118="預設",VLOOKUP(表一!$B$5,附表一!$G$186:$T$210,14,0),""),IF(X118="預設",VLOOKUP(H118&amp;I118&amp;W118&amp;E118,附表一!$F$5:$U$175,16,0),""))</f>
        <v/>
      </c>
      <c r="Z118" s="337" t="str">
        <f>IF(H118&amp;I118="範疇2外購電力",IF(X118="預設",VLOOKUP(表一!$B$5,附表一!$G$186:$X$210,18,0),""),IF(X118="預設",VLOOKUP(H118&amp;I118&amp;W118&amp;E118,附表一!$F$5:$Y$175,20,0),""))</f>
        <v/>
      </c>
      <c r="AA118" s="334"/>
      <c r="AB118" s="239"/>
      <c r="AC118" s="331" t="str">
        <f>IF(Y118&amp;AA118&lt;&gt;"",IF(表四!$Q118&lt;&gt;"","公噸/"&amp;表四!$Q118,IF(表四!$P118&lt;&gt;"","公噸/"&amp;表四!$P118,"")),"")</f>
        <v/>
      </c>
      <c r="AD118" s="320"/>
      <c r="AE118" s="331" t="str">
        <f>IF(表四!O118="",IF($J118&lt;&gt;"",IF(AA118&lt;&gt;"",ROUND(ROUND(AA118,10)*ROUND($J118,4),4),IF(Y118&lt;&gt;"",ROUND(ROUND($J118,4)*ROUND(Y118,10),4),"")),""),IF($J118&lt;&gt;"",IF(AA118&lt;&gt;"",ROUND(ROUND(AA118,10)*ROUND($J118,4)*ROUND(表四!O118,6),4),IF(Y118&lt;&gt;"",ROUND(ROUND($J118,4)*ROUND(Y118,10)*ROUND(表四!O118,6),4),"")),""))</f>
        <v/>
      </c>
      <c r="AF118" s="316" t="str">
        <f t="shared" si="46"/>
        <v/>
      </c>
      <c r="AG118" s="333" t="str">
        <f t="shared" si="47"/>
        <v/>
      </c>
      <c r="AH118" s="207" t="str">
        <f>IF(表三!BL118&lt;&gt;"",IF(表三!BL118&lt;&gt;0,表三!BL118,""),"")</f>
        <v/>
      </c>
      <c r="AI118" s="320"/>
      <c r="AJ118" s="321" t="str">
        <f>IF(H118&amp;I118="範疇2外購電力",IF(AI118="預設",VLOOKUP(表一!$B$5,附表一!$G$186:$T$210,14,0),""),IF(AI118="預設",VLOOKUP(H118&amp;I118&amp;AH118&amp;E118,附表一!$F$5:$U$175,16,0),""))</f>
        <v/>
      </c>
      <c r="AK118" s="337" t="str">
        <f>IF(H118&amp;I118="範疇2外購電力",IF(AI118="預設",VLOOKUP(表一!$B$5,附表一!$G$186:$X$210,18,0),""),IF(AI118="預設",VLOOKUP(H118&amp;I118&amp;AH118&amp;E118,附表一!$F$5:$Y$175,20,0),""))</f>
        <v/>
      </c>
      <c r="AL118" s="334"/>
      <c r="AM118" s="335"/>
      <c r="AN118" s="315" t="str">
        <f>IF(AJ118&amp;AL118&lt;&gt;"",IF(表四!$Q118&lt;&gt;"","公噸/"&amp;表四!$Q118,IF(表四!$P118&lt;&gt;"","公噸/"&amp;表四!$P118,"")),"")</f>
        <v/>
      </c>
      <c r="AO118" s="320"/>
      <c r="AP118" s="331" t="str">
        <f>IF(表四!O118="",IF($J118&lt;&gt;"",IF(AL118&lt;&gt;"",ROUND(ROUND(AL118,10)*ROUND($J118,4),4),IF(AJ118&lt;&gt;"",ROUND(ROUND($J118,4)*ROUND(AJ118,10),4),"")),""),IF($J118&lt;&gt;"",IF(AL118&lt;&gt;"",ROUND(ROUND(AL118,10)*ROUND($J118,4)*ROUND(表四!O118,6),4),IF(AJ118&lt;&gt;"",ROUND(ROUND($J118,4)*ROUND(AJ118,10)*ROUND(表四!O118,6),4),"")),""))</f>
        <v/>
      </c>
      <c r="AQ118" s="316" t="str">
        <f t="shared" si="48"/>
        <v/>
      </c>
      <c r="AR118" s="333" t="str">
        <f t="shared" si="49"/>
        <v/>
      </c>
      <c r="AS118" s="336" t="str">
        <f>IF(表三!J118="是",IF(L118="CO2",SUM(AG118,AR118),SUM(V118,AG118,AR118)),IF(SUM(V118,AG118,AR118)&lt;&gt;0,SUM(V118,AG118,AR118),""))</f>
        <v/>
      </c>
      <c r="AT118" s="337" t="str">
        <f>IF(表三!J118="是",IF(L118="CO2",V118,""),"")</f>
        <v/>
      </c>
      <c r="AU118" s="333" t="str">
        <f>IF(AS118&lt;&gt;"",AS118/表八!$J$8,"")</f>
        <v/>
      </c>
      <c r="AV118" s="325" t="e">
        <f>VLOOKUP(E118,附表二!$A:$G,3,FALSE)</f>
        <v>#N/A</v>
      </c>
      <c r="AW118" s="338" t="str">
        <f t="shared" si="35"/>
        <v/>
      </c>
      <c r="AX118" s="338" t="str">
        <f t="shared" si="50"/>
        <v/>
      </c>
      <c r="AY118" s="338" t="str">
        <f t="shared" si="51"/>
        <v/>
      </c>
      <c r="AZ118" s="338" t="str">
        <f t="shared" si="52"/>
        <v/>
      </c>
      <c r="BA118" s="338" t="str">
        <f t="shared" si="53"/>
        <v/>
      </c>
      <c r="BB118" s="338" t="str">
        <f t="shared" si="54"/>
        <v/>
      </c>
      <c r="BC118" s="338" t="str">
        <f t="shared" si="55"/>
        <v/>
      </c>
      <c r="BD118" s="338" t="str">
        <f t="shared" si="56"/>
        <v/>
      </c>
      <c r="BE118" s="339" t="str">
        <f t="shared" si="57"/>
        <v/>
      </c>
    </row>
    <row r="119" spans="1:57" s="5" customFormat="1" ht="17.25" thickTop="1" thickBot="1">
      <c r="A119" s="223" t="str">
        <f>IF(表三!A119&lt;&gt;"",表三!A119,"")</f>
        <v/>
      </c>
      <c r="B119" s="224" t="str">
        <f>IF(表三!C119&lt;&gt;"",表三!C119,"")</f>
        <v/>
      </c>
      <c r="C119" s="225" t="str">
        <f>IF(表三!D119&lt;&gt;"",表三!D119,"")</f>
        <v/>
      </c>
      <c r="D119" s="328" t="str">
        <f>IF(表三!F119&lt;&gt;"",表三!F119,"")</f>
        <v/>
      </c>
      <c r="E119" s="223" t="str">
        <f>IF(表三!H119&lt;&gt;"",表三!H119,"")</f>
        <v/>
      </c>
      <c r="F119" s="211" t="str">
        <f>IF(表三!I119&lt;&gt;"",表三!I119,"")</f>
        <v/>
      </c>
      <c r="G119" s="224" t="str">
        <f>IF(表三!J119&lt;&gt;"",表三!J119,"")</f>
        <v/>
      </c>
      <c r="H119" s="225" t="str">
        <f>IF(表三!K119&lt;&gt;"",表三!K119,"")</f>
        <v/>
      </c>
      <c r="I119" s="328" t="str">
        <f>IF(表三!P119&lt;&gt;"",表三!P119,"")</f>
        <v/>
      </c>
      <c r="J119" s="329" t="str">
        <f>IF(表四!N119&lt;&gt;"",ROUND(表四!N119,4),"")</f>
        <v/>
      </c>
      <c r="K119" s="224" t="str">
        <f>IF(表四!Q119&lt;&gt;"",表四!Q119,IF(表四!P119&lt;&gt;"",表四!P119,""))</f>
        <v/>
      </c>
      <c r="L119" s="207" t="str">
        <f>IF(表三!BJ119&lt;&gt;"",IF(表三!BJ119&lt;&gt;0,表三!BJ119,""),"")</f>
        <v/>
      </c>
      <c r="M119" s="320"/>
      <c r="N119" s="331" t="str">
        <f>IF(H119&amp;I119&amp;E119="範疇2外購電力350099",IF(M119="預設",VLOOKUP(表一!$B$5,附表一!$G$186:$T$211,14,0),""),IF(M119="預設",VLOOKUP(H119&amp;I119&amp;L119&amp;E119,附表一!$F$5:$U$178,16,0),""))</f>
        <v/>
      </c>
      <c r="O119" s="331" t="str">
        <f>IF(H119&amp;I119="範疇2外購電力",IF(M119="預設",VLOOKUP(表一!$B$5,附表一!$G$186:$X$210,18,0),""),IF(M119="預設",VLOOKUP(H119&amp;I119&amp;L119&amp;E119,附表一!$F$5:$Y$175,20,0),""))</f>
        <v/>
      </c>
      <c r="P119" s="332"/>
      <c r="Q119" s="239"/>
      <c r="R119" s="331" t="str">
        <f>IF(N119&amp;P119&lt;&gt;"",IF(表四!$Q119&lt;&gt;"","公噸/"&amp;表四!$Q119,IF(表四!$P119&lt;&gt;"","公噸/"&amp;表四!$P119,"")),"")</f>
        <v/>
      </c>
      <c r="S119" s="320"/>
      <c r="T119" s="331" t="str">
        <f>IF(表四!O120="",IF($J119&lt;&gt;"",IF(P119&lt;&gt;"",ROUND(ROUND(P119,10)*ROUND($J119,4),4),IF(N119&lt;&gt;"",ROUND(ROUND($J119,4)*ROUND(N119,10),4),"")),""),IF($J119&lt;&gt;"",IF(P119&lt;&gt;"",ROUND(ROUND(P119,10)*ROUND($J119,4)*ROUND(表四!O120,6),4),IF(N119&lt;&gt;"",ROUND(ROUND($J119,4)*ROUND(N119,10)*ROUND(表四!O120,6),4),"")),""))</f>
        <v/>
      </c>
      <c r="U119" s="316" t="str">
        <f t="shared" si="44"/>
        <v/>
      </c>
      <c r="V119" s="333" t="str">
        <f t="shared" si="45"/>
        <v/>
      </c>
      <c r="W119" s="223" t="str">
        <f>IF(表三!BK119&lt;&gt;"",IF(表三!BK119&lt;&gt;0,表三!BK119,""),"")</f>
        <v/>
      </c>
      <c r="X119" s="320"/>
      <c r="Y119" s="318" t="str">
        <f>IF(H119&amp;I119="範疇2外購電力",IF(X119="預設",VLOOKUP(表一!$B$5,附表一!$G$186:$T$210,14,0),""),IF(X119="預設",VLOOKUP(H119&amp;I119&amp;W119&amp;E119,附表一!$F$5:$U$175,16,0),""))</f>
        <v/>
      </c>
      <c r="Z119" s="337" t="str">
        <f>IF(H119&amp;I119="範疇2外購電力",IF(X119="預設",VLOOKUP(表一!$B$5,附表一!$G$186:$X$210,18,0),""),IF(X119="預設",VLOOKUP(H119&amp;I119&amp;W119&amp;E119,附表一!$F$5:$Y$175,20,0),""))</f>
        <v/>
      </c>
      <c r="AA119" s="334"/>
      <c r="AB119" s="239"/>
      <c r="AC119" s="331" t="str">
        <f>IF(Y119&amp;AA119&lt;&gt;"",IF(表四!$Q119&lt;&gt;"","公噸/"&amp;表四!$Q119,IF(表四!$P119&lt;&gt;"","公噸/"&amp;表四!$P119,"")),"")</f>
        <v/>
      </c>
      <c r="AD119" s="320"/>
      <c r="AE119" s="331" t="str">
        <f>IF(表四!O119="",IF($J119&lt;&gt;"",IF(AA119&lt;&gt;"",ROUND(ROUND(AA119,10)*ROUND($J119,4),4),IF(Y119&lt;&gt;"",ROUND(ROUND($J119,4)*ROUND(Y119,10),4),"")),""),IF($J119&lt;&gt;"",IF(AA119&lt;&gt;"",ROUND(ROUND(AA119,10)*ROUND($J119,4)*ROUND(表四!O119,6),4),IF(Y119&lt;&gt;"",ROUND(ROUND($J119,4)*ROUND(Y119,10)*ROUND(表四!O119,6),4),"")),""))</f>
        <v/>
      </c>
      <c r="AF119" s="316" t="str">
        <f t="shared" si="46"/>
        <v/>
      </c>
      <c r="AG119" s="333" t="str">
        <f t="shared" si="47"/>
        <v/>
      </c>
      <c r="AH119" s="207" t="str">
        <f>IF(表三!BL119&lt;&gt;"",IF(表三!BL119&lt;&gt;0,表三!BL119,""),"")</f>
        <v/>
      </c>
      <c r="AI119" s="320"/>
      <c r="AJ119" s="321" t="str">
        <f>IF(H119&amp;I119="範疇2外購電力",IF(AI119="預設",VLOOKUP(表一!$B$5,附表一!$G$186:$T$210,14,0),""),IF(AI119="預設",VLOOKUP(H119&amp;I119&amp;AH119&amp;E119,附表一!$F$5:$U$175,16,0),""))</f>
        <v/>
      </c>
      <c r="AK119" s="337" t="str">
        <f>IF(H119&amp;I119="範疇2外購電力",IF(AI119="預設",VLOOKUP(表一!$B$5,附表一!$G$186:$X$210,18,0),""),IF(AI119="預設",VLOOKUP(H119&amp;I119&amp;AH119&amp;E119,附表一!$F$5:$Y$175,20,0),""))</f>
        <v/>
      </c>
      <c r="AL119" s="334"/>
      <c r="AM119" s="335"/>
      <c r="AN119" s="315" t="str">
        <f>IF(AJ119&amp;AL119&lt;&gt;"",IF(表四!$Q119&lt;&gt;"","公噸/"&amp;表四!$Q119,IF(表四!$P119&lt;&gt;"","公噸/"&amp;表四!$P119,"")),"")</f>
        <v/>
      </c>
      <c r="AO119" s="320"/>
      <c r="AP119" s="331" t="str">
        <f>IF(表四!O119="",IF($J119&lt;&gt;"",IF(AL119&lt;&gt;"",ROUND(ROUND(AL119,10)*ROUND($J119,4),4),IF(AJ119&lt;&gt;"",ROUND(ROUND($J119,4)*ROUND(AJ119,10),4),"")),""),IF($J119&lt;&gt;"",IF(AL119&lt;&gt;"",ROUND(ROUND(AL119,10)*ROUND($J119,4)*ROUND(表四!O119,6),4),IF(AJ119&lt;&gt;"",ROUND(ROUND($J119,4)*ROUND(AJ119,10)*ROUND(表四!O119,6),4),"")),""))</f>
        <v/>
      </c>
      <c r="AQ119" s="316" t="str">
        <f t="shared" si="48"/>
        <v/>
      </c>
      <c r="AR119" s="333" t="str">
        <f t="shared" si="49"/>
        <v/>
      </c>
      <c r="AS119" s="336" t="str">
        <f>IF(表三!J119="是",IF(L119="CO2",SUM(AG119,AR119),SUM(V119,AG119,AR119)),IF(SUM(V119,AG119,AR119)&lt;&gt;0,SUM(V119,AG119,AR119),""))</f>
        <v/>
      </c>
      <c r="AT119" s="337" t="str">
        <f>IF(表三!J119="是",IF(L119="CO2",V119,""),"")</f>
        <v/>
      </c>
      <c r="AU119" s="333" t="str">
        <f>IF(AS119&lt;&gt;"",AS119/表八!$J$8,"")</f>
        <v/>
      </c>
      <c r="AV119" s="325" t="e">
        <f>VLOOKUP(E119,附表二!$A:$G,3,FALSE)</f>
        <v>#N/A</v>
      </c>
      <c r="AW119" s="338" t="str">
        <f t="shared" si="35"/>
        <v/>
      </c>
      <c r="AX119" s="338" t="str">
        <f t="shared" si="50"/>
        <v/>
      </c>
      <c r="AY119" s="338" t="str">
        <f t="shared" si="51"/>
        <v/>
      </c>
      <c r="AZ119" s="338" t="str">
        <f t="shared" si="52"/>
        <v/>
      </c>
      <c r="BA119" s="338" t="str">
        <f t="shared" si="53"/>
        <v/>
      </c>
      <c r="BB119" s="338" t="str">
        <f t="shared" si="54"/>
        <v/>
      </c>
      <c r="BC119" s="338" t="str">
        <f t="shared" si="55"/>
        <v/>
      </c>
      <c r="BD119" s="338" t="str">
        <f t="shared" si="56"/>
        <v/>
      </c>
      <c r="BE119" s="339" t="str">
        <f t="shared" si="57"/>
        <v/>
      </c>
    </row>
    <row r="120" spans="1:57" s="5" customFormat="1" ht="17.25" thickTop="1" thickBot="1">
      <c r="A120" s="223" t="str">
        <f>IF(表三!A120&lt;&gt;"",表三!A120,"")</f>
        <v/>
      </c>
      <c r="B120" s="224" t="str">
        <f>IF(表三!C120&lt;&gt;"",表三!C120,"")</f>
        <v/>
      </c>
      <c r="C120" s="225" t="str">
        <f>IF(表三!D120&lt;&gt;"",表三!D120,"")</f>
        <v/>
      </c>
      <c r="D120" s="328" t="str">
        <f>IF(表三!F120&lt;&gt;"",表三!F120,"")</f>
        <v/>
      </c>
      <c r="E120" s="223" t="str">
        <f>IF(表三!H120&lt;&gt;"",表三!H120,"")</f>
        <v/>
      </c>
      <c r="F120" s="211" t="str">
        <f>IF(表三!I120&lt;&gt;"",表三!I120,"")</f>
        <v/>
      </c>
      <c r="G120" s="224" t="str">
        <f>IF(表三!J120&lt;&gt;"",表三!J120,"")</f>
        <v/>
      </c>
      <c r="H120" s="225" t="str">
        <f>IF(表三!K120&lt;&gt;"",表三!K120,"")</f>
        <v/>
      </c>
      <c r="I120" s="328" t="str">
        <f>IF(表三!P120&lt;&gt;"",表三!P120,"")</f>
        <v/>
      </c>
      <c r="J120" s="329" t="str">
        <f>IF(表四!N120&lt;&gt;"",ROUND(表四!N120,4),"")</f>
        <v/>
      </c>
      <c r="K120" s="224" t="str">
        <f>IF(表四!Q120&lt;&gt;"",表四!Q120,IF(表四!P120&lt;&gt;"",表四!P120,""))</f>
        <v/>
      </c>
      <c r="L120" s="207" t="str">
        <f>IF(表三!BJ120&lt;&gt;"",IF(表三!BJ120&lt;&gt;0,表三!BJ120,""),"")</f>
        <v/>
      </c>
      <c r="M120" s="320"/>
      <c r="N120" s="331" t="str">
        <f>IF(H120&amp;I120&amp;E120="範疇2外購電力350099",IF(M120="預設",VLOOKUP(表一!$B$5,附表一!$G$186:$T$211,14,0),""),IF(M120="預設",VLOOKUP(H120&amp;I120&amp;L120&amp;E120,附表一!$F$5:$U$178,16,0),""))</f>
        <v/>
      </c>
      <c r="O120" s="331" t="str">
        <f>IF(H120&amp;I120="範疇2外購電力",IF(M120="預設",VLOOKUP(表一!$B$5,附表一!$G$186:$X$210,18,0),""),IF(M120="預設",VLOOKUP(H120&amp;I120&amp;L120&amp;E120,附表一!$F$5:$Y$175,20,0),""))</f>
        <v/>
      </c>
      <c r="P120" s="332"/>
      <c r="Q120" s="239"/>
      <c r="R120" s="331" t="str">
        <f>IF(N120&amp;P120&lt;&gt;"",IF(表四!$Q120&lt;&gt;"","公噸/"&amp;表四!$Q120,IF(表四!$P120&lt;&gt;"","公噸/"&amp;表四!$P120,"")),"")</f>
        <v/>
      </c>
      <c r="S120" s="320"/>
      <c r="T120" s="331" t="str">
        <f>IF(表四!O121="",IF($J120&lt;&gt;"",IF(P120&lt;&gt;"",ROUND(ROUND(P120,10)*ROUND($J120,4),4),IF(N120&lt;&gt;"",ROUND(ROUND($J120,4)*ROUND(N120,10),4),"")),""),IF($J120&lt;&gt;"",IF(P120&lt;&gt;"",ROUND(ROUND(P120,10)*ROUND($J120,4)*ROUND(表四!O121,6),4),IF(N120&lt;&gt;"",ROUND(ROUND($J120,4)*ROUND(N120,10)*ROUND(表四!O121,6),4),"")),""))</f>
        <v/>
      </c>
      <c r="U120" s="316" t="str">
        <f t="shared" si="44"/>
        <v/>
      </c>
      <c r="V120" s="333" t="str">
        <f t="shared" si="45"/>
        <v/>
      </c>
      <c r="W120" s="223" t="str">
        <f>IF(表三!BK120&lt;&gt;"",IF(表三!BK120&lt;&gt;0,表三!BK120,""),"")</f>
        <v/>
      </c>
      <c r="X120" s="320"/>
      <c r="Y120" s="318" t="str">
        <f>IF(H120&amp;I120="範疇2外購電力",IF(X120="預設",VLOOKUP(表一!$B$5,附表一!$G$186:$T$210,14,0),""),IF(X120="預設",VLOOKUP(H120&amp;I120&amp;W120&amp;E120,附表一!$F$5:$U$175,16,0),""))</f>
        <v/>
      </c>
      <c r="Z120" s="337" t="str">
        <f>IF(H120&amp;I120="範疇2外購電力",IF(X120="預設",VLOOKUP(表一!$B$5,附表一!$G$186:$X$210,18,0),""),IF(X120="預設",VLOOKUP(H120&amp;I120&amp;W120&amp;E120,附表一!$F$5:$Y$175,20,0),""))</f>
        <v/>
      </c>
      <c r="AA120" s="334"/>
      <c r="AB120" s="239"/>
      <c r="AC120" s="331" t="str">
        <f>IF(Y120&amp;AA120&lt;&gt;"",IF(表四!$Q120&lt;&gt;"","公噸/"&amp;表四!$Q120,IF(表四!$P120&lt;&gt;"","公噸/"&amp;表四!$P120,"")),"")</f>
        <v/>
      </c>
      <c r="AD120" s="320"/>
      <c r="AE120" s="331" t="str">
        <f>IF(表四!O120="",IF($J120&lt;&gt;"",IF(AA120&lt;&gt;"",ROUND(ROUND(AA120,10)*ROUND($J120,4),4),IF(Y120&lt;&gt;"",ROUND(ROUND($J120,4)*ROUND(Y120,10),4),"")),""),IF($J120&lt;&gt;"",IF(AA120&lt;&gt;"",ROUND(ROUND(AA120,10)*ROUND($J120,4)*ROUND(表四!O120,6),4),IF(Y120&lt;&gt;"",ROUND(ROUND($J120,4)*ROUND(Y120,10)*ROUND(表四!O120,6),4),"")),""))</f>
        <v/>
      </c>
      <c r="AF120" s="316" t="str">
        <f t="shared" si="46"/>
        <v/>
      </c>
      <c r="AG120" s="333" t="str">
        <f t="shared" si="47"/>
        <v/>
      </c>
      <c r="AH120" s="207" t="str">
        <f>IF(表三!BL120&lt;&gt;"",IF(表三!BL120&lt;&gt;0,表三!BL120,""),"")</f>
        <v/>
      </c>
      <c r="AI120" s="320"/>
      <c r="AJ120" s="321" t="str">
        <f>IF(H120&amp;I120="範疇2外購電力",IF(AI120="預設",VLOOKUP(表一!$B$5,附表一!$G$186:$T$210,14,0),""),IF(AI120="預設",VLOOKUP(H120&amp;I120&amp;AH120&amp;E120,附表一!$F$5:$U$175,16,0),""))</f>
        <v/>
      </c>
      <c r="AK120" s="337" t="str">
        <f>IF(H120&amp;I120="範疇2外購電力",IF(AI120="預設",VLOOKUP(表一!$B$5,附表一!$G$186:$X$210,18,0),""),IF(AI120="預設",VLOOKUP(H120&amp;I120&amp;AH120&amp;E120,附表一!$F$5:$Y$175,20,0),""))</f>
        <v/>
      </c>
      <c r="AL120" s="334"/>
      <c r="AM120" s="335"/>
      <c r="AN120" s="315" t="str">
        <f>IF(AJ120&amp;AL120&lt;&gt;"",IF(表四!$Q120&lt;&gt;"","公噸/"&amp;表四!$Q120,IF(表四!$P120&lt;&gt;"","公噸/"&amp;表四!$P120,"")),"")</f>
        <v/>
      </c>
      <c r="AO120" s="320"/>
      <c r="AP120" s="331" t="str">
        <f>IF(表四!O120="",IF($J120&lt;&gt;"",IF(AL120&lt;&gt;"",ROUND(ROUND(AL120,10)*ROUND($J120,4),4),IF(AJ120&lt;&gt;"",ROUND(ROUND($J120,4)*ROUND(AJ120,10),4),"")),""),IF($J120&lt;&gt;"",IF(AL120&lt;&gt;"",ROUND(ROUND(AL120,10)*ROUND($J120,4)*ROUND(表四!O120,6),4),IF(AJ120&lt;&gt;"",ROUND(ROUND($J120,4)*ROUND(AJ120,10)*ROUND(表四!O120,6),4),"")),""))</f>
        <v/>
      </c>
      <c r="AQ120" s="316" t="str">
        <f t="shared" si="48"/>
        <v/>
      </c>
      <c r="AR120" s="333" t="str">
        <f t="shared" si="49"/>
        <v/>
      </c>
      <c r="AS120" s="336" t="str">
        <f>IF(表三!J120="是",IF(L120="CO2",SUM(AG120,AR120),SUM(V120,AG120,AR120)),IF(SUM(V120,AG120,AR120)&lt;&gt;0,SUM(V120,AG120,AR120),""))</f>
        <v/>
      </c>
      <c r="AT120" s="337" t="str">
        <f>IF(表三!J120="是",IF(L120="CO2",V120,""),"")</f>
        <v/>
      </c>
      <c r="AU120" s="333" t="str">
        <f>IF(AS120&lt;&gt;"",AS120/表八!$J$8,"")</f>
        <v/>
      </c>
      <c r="AV120" s="325" t="e">
        <f>VLOOKUP(E120,附表二!$A:$G,3,FALSE)</f>
        <v>#N/A</v>
      </c>
      <c r="AW120" s="338" t="str">
        <f t="shared" si="35"/>
        <v/>
      </c>
      <c r="AX120" s="338" t="str">
        <f t="shared" si="50"/>
        <v/>
      </c>
      <c r="AY120" s="338" t="str">
        <f t="shared" si="51"/>
        <v/>
      </c>
      <c r="AZ120" s="338" t="str">
        <f t="shared" si="52"/>
        <v/>
      </c>
      <c r="BA120" s="338" t="str">
        <f t="shared" si="53"/>
        <v/>
      </c>
      <c r="BB120" s="338" t="str">
        <f t="shared" si="54"/>
        <v/>
      </c>
      <c r="BC120" s="338" t="str">
        <f t="shared" si="55"/>
        <v/>
      </c>
      <c r="BD120" s="338" t="str">
        <f t="shared" si="56"/>
        <v/>
      </c>
      <c r="BE120" s="339" t="str">
        <f t="shared" si="57"/>
        <v/>
      </c>
    </row>
    <row r="121" spans="1:57" s="5" customFormat="1" ht="17.25" thickTop="1" thickBot="1">
      <c r="A121" s="223" t="str">
        <f>IF(表三!A121&lt;&gt;"",表三!A121,"")</f>
        <v/>
      </c>
      <c r="B121" s="224" t="str">
        <f>IF(表三!C121&lt;&gt;"",表三!C121,"")</f>
        <v/>
      </c>
      <c r="C121" s="225" t="str">
        <f>IF(表三!D121&lt;&gt;"",表三!D121,"")</f>
        <v/>
      </c>
      <c r="D121" s="328" t="str">
        <f>IF(表三!F121&lt;&gt;"",表三!F121,"")</f>
        <v/>
      </c>
      <c r="E121" s="223" t="str">
        <f>IF(表三!H121&lt;&gt;"",表三!H121,"")</f>
        <v/>
      </c>
      <c r="F121" s="211" t="str">
        <f>IF(表三!I121&lt;&gt;"",表三!I121,"")</f>
        <v/>
      </c>
      <c r="G121" s="224" t="str">
        <f>IF(表三!J121&lt;&gt;"",表三!J121,"")</f>
        <v/>
      </c>
      <c r="H121" s="225" t="str">
        <f>IF(表三!K121&lt;&gt;"",表三!K121,"")</f>
        <v/>
      </c>
      <c r="I121" s="328" t="str">
        <f>IF(表三!P121&lt;&gt;"",表三!P121,"")</f>
        <v/>
      </c>
      <c r="J121" s="329" t="str">
        <f>IF(表四!N121&lt;&gt;"",ROUND(表四!N121,4),"")</f>
        <v/>
      </c>
      <c r="K121" s="224" t="str">
        <f>IF(表四!Q121&lt;&gt;"",表四!Q121,IF(表四!P121&lt;&gt;"",表四!P121,""))</f>
        <v/>
      </c>
      <c r="L121" s="207" t="str">
        <f>IF(表三!BJ121&lt;&gt;"",IF(表三!BJ121&lt;&gt;0,表三!BJ121,""),"")</f>
        <v/>
      </c>
      <c r="M121" s="320"/>
      <c r="N121" s="331" t="str">
        <f>IF(H121&amp;I121&amp;E121="範疇2外購電力350099",IF(M121="預設",VLOOKUP(表一!$B$5,附表一!$G$186:$T$211,14,0),""),IF(M121="預設",VLOOKUP(H121&amp;I121&amp;L121&amp;E121,附表一!$F$5:$U$178,16,0),""))</f>
        <v/>
      </c>
      <c r="O121" s="331" t="str">
        <f>IF(H121&amp;I121="範疇2外購電力",IF(M121="預設",VLOOKUP(表一!$B$5,附表一!$G$186:$X$210,18,0),""),IF(M121="預設",VLOOKUP(H121&amp;I121&amp;L121&amp;E121,附表一!$F$5:$Y$175,20,0),""))</f>
        <v/>
      </c>
      <c r="P121" s="332"/>
      <c r="Q121" s="239"/>
      <c r="R121" s="331" t="str">
        <f>IF(N121&amp;P121&lt;&gt;"",IF(表四!$Q121&lt;&gt;"","公噸/"&amp;表四!$Q121,IF(表四!$P121&lt;&gt;"","公噸/"&amp;表四!$P121,"")),"")</f>
        <v/>
      </c>
      <c r="S121" s="320"/>
      <c r="T121" s="331" t="str">
        <f>IF(表四!O122="",IF($J121&lt;&gt;"",IF(P121&lt;&gt;"",ROUND(ROUND(P121,10)*ROUND($J121,4),4),IF(N121&lt;&gt;"",ROUND(ROUND($J121,4)*ROUND(N121,10),4),"")),""),IF($J121&lt;&gt;"",IF(P121&lt;&gt;"",ROUND(ROUND(P121,10)*ROUND($J121,4)*ROUND(表四!O122,6),4),IF(N121&lt;&gt;"",ROUND(ROUND($J121,4)*ROUND(N121,10)*ROUND(表四!O122,6),4),"")),""))</f>
        <v/>
      </c>
      <c r="U121" s="316" t="str">
        <f t="shared" si="44"/>
        <v/>
      </c>
      <c r="V121" s="333" t="str">
        <f t="shared" si="45"/>
        <v/>
      </c>
      <c r="W121" s="223" t="str">
        <f>IF(表三!BK121&lt;&gt;"",IF(表三!BK121&lt;&gt;0,表三!BK121,""),"")</f>
        <v/>
      </c>
      <c r="X121" s="320"/>
      <c r="Y121" s="318" t="str">
        <f>IF(H121&amp;I121="範疇2外購電力",IF(X121="預設",VLOOKUP(表一!$B$5,附表一!$G$186:$T$210,14,0),""),IF(X121="預設",VLOOKUP(H121&amp;I121&amp;W121&amp;E121,附表一!$F$5:$U$175,16,0),""))</f>
        <v/>
      </c>
      <c r="Z121" s="337" t="str">
        <f>IF(H121&amp;I121="範疇2外購電力",IF(X121="預設",VLOOKUP(表一!$B$5,附表一!$G$186:$X$210,18,0),""),IF(X121="預設",VLOOKUP(H121&amp;I121&amp;W121&amp;E121,附表一!$F$5:$Y$175,20,0),""))</f>
        <v/>
      </c>
      <c r="AA121" s="334"/>
      <c r="AB121" s="239"/>
      <c r="AC121" s="331" t="str">
        <f>IF(Y121&amp;AA121&lt;&gt;"",IF(表四!$Q121&lt;&gt;"","公噸/"&amp;表四!$Q121,IF(表四!$P121&lt;&gt;"","公噸/"&amp;表四!$P121,"")),"")</f>
        <v/>
      </c>
      <c r="AD121" s="320"/>
      <c r="AE121" s="331" t="str">
        <f>IF(表四!O121="",IF($J121&lt;&gt;"",IF(AA121&lt;&gt;"",ROUND(ROUND(AA121,10)*ROUND($J121,4),4),IF(Y121&lt;&gt;"",ROUND(ROUND($J121,4)*ROUND(Y121,10),4),"")),""),IF($J121&lt;&gt;"",IF(AA121&lt;&gt;"",ROUND(ROUND(AA121,10)*ROUND($J121,4)*ROUND(表四!O121,6),4),IF(Y121&lt;&gt;"",ROUND(ROUND($J121,4)*ROUND(Y121,10)*ROUND(表四!O121,6),4),"")),""))</f>
        <v/>
      </c>
      <c r="AF121" s="316" t="str">
        <f t="shared" si="46"/>
        <v/>
      </c>
      <c r="AG121" s="333" t="str">
        <f t="shared" si="47"/>
        <v/>
      </c>
      <c r="AH121" s="207" t="str">
        <f>IF(表三!BL121&lt;&gt;"",IF(表三!BL121&lt;&gt;0,表三!BL121,""),"")</f>
        <v/>
      </c>
      <c r="AI121" s="320"/>
      <c r="AJ121" s="321" t="str">
        <f>IF(H121&amp;I121="範疇2外購電力",IF(AI121="預設",VLOOKUP(表一!$B$5,附表一!$G$186:$T$210,14,0),""),IF(AI121="預設",VLOOKUP(H121&amp;I121&amp;AH121&amp;E121,附表一!$F$5:$U$175,16,0),""))</f>
        <v/>
      </c>
      <c r="AK121" s="337" t="str">
        <f>IF(H121&amp;I121="範疇2外購電力",IF(AI121="預設",VLOOKUP(表一!$B$5,附表一!$G$186:$X$210,18,0),""),IF(AI121="預設",VLOOKUP(H121&amp;I121&amp;AH121&amp;E121,附表一!$F$5:$Y$175,20,0),""))</f>
        <v/>
      </c>
      <c r="AL121" s="334"/>
      <c r="AM121" s="335"/>
      <c r="AN121" s="315" t="str">
        <f>IF(AJ121&amp;AL121&lt;&gt;"",IF(表四!$Q121&lt;&gt;"","公噸/"&amp;表四!$Q121,IF(表四!$P121&lt;&gt;"","公噸/"&amp;表四!$P121,"")),"")</f>
        <v/>
      </c>
      <c r="AO121" s="320"/>
      <c r="AP121" s="331" t="str">
        <f>IF(表四!O121="",IF($J121&lt;&gt;"",IF(AL121&lt;&gt;"",ROUND(ROUND(AL121,10)*ROUND($J121,4),4),IF(AJ121&lt;&gt;"",ROUND(ROUND($J121,4)*ROUND(AJ121,10),4),"")),""),IF($J121&lt;&gt;"",IF(AL121&lt;&gt;"",ROUND(ROUND(AL121,10)*ROUND($J121,4)*ROUND(表四!O121,6),4),IF(AJ121&lt;&gt;"",ROUND(ROUND($J121,4)*ROUND(AJ121,10)*ROUND(表四!O121,6),4),"")),""))</f>
        <v/>
      </c>
      <c r="AQ121" s="316" t="str">
        <f t="shared" si="48"/>
        <v/>
      </c>
      <c r="AR121" s="333" t="str">
        <f t="shared" si="49"/>
        <v/>
      </c>
      <c r="AS121" s="336" t="str">
        <f>IF(表三!J121="是",IF(L121="CO2",SUM(AG121,AR121),SUM(V121,AG121,AR121)),IF(SUM(V121,AG121,AR121)&lt;&gt;0,SUM(V121,AG121,AR121),""))</f>
        <v/>
      </c>
      <c r="AT121" s="337" t="str">
        <f>IF(表三!J121="是",IF(L121="CO2",V121,""),"")</f>
        <v/>
      </c>
      <c r="AU121" s="333" t="str">
        <f>IF(AS121&lt;&gt;"",AS121/表八!$J$8,"")</f>
        <v/>
      </c>
      <c r="AV121" s="325" t="e">
        <f>VLOOKUP(E121,附表二!$A:$G,3,FALSE)</f>
        <v>#N/A</v>
      </c>
      <c r="AW121" s="338" t="str">
        <f t="shared" si="35"/>
        <v/>
      </c>
      <c r="AX121" s="338" t="str">
        <f t="shared" si="50"/>
        <v/>
      </c>
      <c r="AY121" s="338" t="str">
        <f t="shared" si="51"/>
        <v/>
      </c>
      <c r="AZ121" s="338" t="str">
        <f t="shared" si="52"/>
        <v/>
      </c>
      <c r="BA121" s="338" t="str">
        <f t="shared" si="53"/>
        <v/>
      </c>
      <c r="BB121" s="338" t="str">
        <f t="shared" si="54"/>
        <v/>
      </c>
      <c r="BC121" s="338" t="str">
        <f t="shared" si="55"/>
        <v/>
      </c>
      <c r="BD121" s="338" t="str">
        <f t="shared" si="56"/>
        <v/>
      </c>
      <c r="BE121" s="339" t="str">
        <f t="shared" si="57"/>
        <v/>
      </c>
    </row>
    <row r="122" spans="1:57" s="5" customFormat="1" ht="17.25" thickTop="1" thickBot="1">
      <c r="A122" s="223" t="str">
        <f>IF(表三!A122&lt;&gt;"",表三!A122,"")</f>
        <v/>
      </c>
      <c r="B122" s="224" t="str">
        <f>IF(表三!C122&lt;&gt;"",表三!C122,"")</f>
        <v/>
      </c>
      <c r="C122" s="225" t="str">
        <f>IF(表三!D122&lt;&gt;"",表三!D122,"")</f>
        <v/>
      </c>
      <c r="D122" s="328" t="str">
        <f>IF(表三!F122&lt;&gt;"",表三!F122,"")</f>
        <v/>
      </c>
      <c r="E122" s="223" t="str">
        <f>IF(表三!H122&lt;&gt;"",表三!H122,"")</f>
        <v/>
      </c>
      <c r="F122" s="211" t="str">
        <f>IF(表三!I122&lt;&gt;"",表三!I122,"")</f>
        <v/>
      </c>
      <c r="G122" s="224" t="str">
        <f>IF(表三!J122&lt;&gt;"",表三!J122,"")</f>
        <v/>
      </c>
      <c r="H122" s="225" t="str">
        <f>IF(表三!K122&lt;&gt;"",表三!K122,"")</f>
        <v/>
      </c>
      <c r="I122" s="328" t="str">
        <f>IF(表三!P122&lt;&gt;"",表三!P122,"")</f>
        <v/>
      </c>
      <c r="J122" s="329" t="str">
        <f>IF(表四!N122&lt;&gt;"",ROUND(表四!N122,4),"")</f>
        <v/>
      </c>
      <c r="K122" s="224" t="str">
        <f>IF(表四!Q122&lt;&gt;"",表四!Q122,IF(表四!P122&lt;&gt;"",表四!P122,""))</f>
        <v/>
      </c>
      <c r="L122" s="207" t="str">
        <f>IF(表三!BJ122&lt;&gt;"",IF(表三!BJ122&lt;&gt;0,表三!BJ122,""),"")</f>
        <v/>
      </c>
      <c r="M122" s="320"/>
      <c r="N122" s="331" t="str">
        <f>IF(H122&amp;I122&amp;E122="範疇2外購電力350099",IF(M122="預設",VLOOKUP(表一!$B$5,附表一!$G$186:$T$211,14,0),""),IF(M122="預設",VLOOKUP(H122&amp;I122&amp;L122&amp;E122,附表一!$F$5:$U$178,16,0),""))</f>
        <v/>
      </c>
      <c r="O122" s="331" t="str">
        <f>IF(H122&amp;I122="範疇2外購電力",IF(M122="預設",VLOOKUP(表一!$B$5,附表一!$G$186:$X$210,18,0),""),IF(M122="預設",VLOOKUP(H122&amp;I122&amp;L122&amp;E122,附表一!$F$5:$Y$175,20,0),""))</f>
        <v/>
      </c>
      <c r="P122" s="332"/>
      <c r="Q122" s="239"/>
      <c r="R122" s="331" t="str">
        <f>IF(N122&amp;P122&lt;&gt;"",IF(表四!$Q122&lt;&gt;"","公噸/"&amp;表四!$Q122,IF(表四!$P122&lt;&gt;"","公噸/"&amp;表四!$P122,"")),"")</f>
        <v/>
      </c>
      <c r="S122" s="320"/>
      <c r="T122" s="331" t="str">
        <f>IF(表四!O123="",IF($J122&lt;&gt;"",IF(P122&lt;&gt;"",ROUND(ROUND(P122,10)*ROUND($J122,4),4),IF(N122&lt;&gt;"",ROUND(ROUND($J122,4)*ROUND(N122,10),4),"")),""),IF($J122&lt;&gt;"",IF(P122&lt;&gt;"",ROUND(ROUND(P122,10)*ROUND($J122,4)*ROUND(表四!O123,6),4),IF(N122&lt;&gt;"",ROUND(ROUND($J122,4)*ROUND(N122,10)*ROUND(表四!O123,6),4),"")),""))</f>
        <v/>
      </c>
      <c r="U122" s="316" t="str">
        <f t="shared" si="44"/>
        <v/>
      </c>
      <c r="V122" s="333" t="str">
        <f t="shared" si="45"/>
        <v/>
      </c>
      <c r="W122" s="223" t="str">
        <f>IF(表三!BK122&lt;&gt;"",IF(表三!BK122&lt;&gt;0,表三!BK122,""),"")</f>
        <v/>
      </c>
      <c r="X122" s="320"/>
      <c r="Y122" s="318" t="str">
        <f>IF(H122&amp;I122="範疇2外購電力",IF(X122="預設",VLOOKUP(表一!$B$5,附表一!$G$186:$T$210,14,0),""),IF(X122="預設",VLOOKUP(H122&amp;I122&amp;W122&amp;E122,附表一!$F$5:$U$175,16,0),""))</f>
        <v/>
      </c>
      <c r="Z122" s="337" t="str">
        <f>IF(H122&amp;I122="範疇2外購電力",IF(X122="預設",VLOOKUP(表一!$B$5,附表一!$G$186:$X$210,18,0),""),IF(X122="預設",VLOOKUP(H122&amp;I122&amp;W122&amp;E122,附表一!$F$5:$Y$175,20,0),""))</f>
        <v/>
      </c>
      <c r="AA122" s="334"/>
      <c r="AB122" s="239"/>
      <c r="AC122" s="331" t="str">
        <f>IF(Y122&amp;AA122&lt;&gt;"",IF(表四!$Q122&lt;&gt;"","公噸/"&amp;表四!$Q122,IF(表四!$P122&lt;&gt;"","公噸/"&amp;表四!$P122,"")),"")</f>
        <v/>
      </c>
      <c r="AD122" s="320"/>
      <c r="AE122" s="331" t="str">
        <f>IF(表四!O122="",IF($J122&lt;&gt;"",IF(AA122&lt;&gt;"",ROUND(ROUND(AA122,10)*ROUND($J122,4),4),IF(Y122&lt;&gt;"",ROUND(ROUND($J122,4)*ROUND(Y122,10),4),"")),""),IF($J122&lt;&gt;"",IF(AA122&lt;&gt;"",ROUND(ROUND(AA122,10)*ROUND($J122,4)*ROUND(表四!O122,6),4),IF(Y122&lt;&gt;"",ROUND(ROUND($J122,4)*ROUND(Y122,10)*ROUND(表四!O122,6),4),"")),""))</f>
        <v/>
      </c>
      <c r="AF122" s="316" t="str">
        <f t="shared" si="46"/>
        <v/>
      </c>
      <c r="AG122" s="333" t="str">
        <f t="shared" si="47"/>
        <v/>
      </c>
      <c r="AH122" s="207" t="str">
        <f>IF(表三!BL122&lt;&gt;"",IF(表三!BL122&lt;&gt;0,表三!BL122,""),"")</f>
        <v/>
      </c>
      <c r="AI122" s="320"/>
      <c r="AJ122" s="321" t="str">
        <f>IF(H122&amp;I122="範疇2外購電力",IF(AI122="預設",VLOOKUP(表一!$B$5,附表一!$G$186:$T$210,14,0),""),IF(AI122="預設",VLOOKUP(H122&amp;I122&amp;AH122&amp;E122,附表一!$F$5:$U$175,16,0),""))</f>
        <v/>
      </c>
      <c r="AK122" s="337" t="str">
        <f>IF(H122&amp;I122="範疇2外購電力",IF(AI122="預設",VLOOKUP(表一!$B$5,附表一!$G$186:$X$210,18,0),""),IF(AI122="預設",VLOOKUP(H122&amp;I122&amp;AH122&amp;E122,附表一!$F$5:$Y$175,20,0),""))</f>
        <v/>
      </c>
      <c r="AL122" s="334"/>
      <c r="AM122" s="335"/>
      <c r="AN122" s="315" t="str">
        <f>IF(AJ122&amp;AL122&lt;&gt;"",IF(表四!$Q122&lt;&gt;"","公噸/"&amp;表四!$Q122,IF(表四!$P122&lt;&gt;"","公噸/"&amp;表四!$P122,"")),"")</f>
        <v/>
      </c>
      <c r="AO122" s="320"/>
      <c r="AP122" s="331" t="str">
        <f>IF(表四!O122="",IF($J122&lt;&gt;"",IF(AL122&lt;&gt;"",ROUND(ROUND(AL122,10)*ROUND($J122,4),4),IF(AJ122&lt;&gt;"",ROUND(ROUND($J122,4)*ROUND(AJ122,10),4),"")),""),IF($J122&lt;&gt;"",IF(AL122&lt;&gt;"",ROUND(ROUND(AL122,10)*ROUND($J122,4)*ROUND(表四!O122,6),4),IF(AJ122&lt;&gt;"",ROUND(ROUND($J122,4)*ROUND(AJ122,10)*ROUND(表四!O122,6),4),"")),""))</f>
        <v/>
      </c>
      <c r="AQ122" s="316" t="str">
        <f t="shared" si="48"/>
        <v/>
      </c>
      <c r="AR122" s="333" t="str">
        <f t="shared" si="49"/>
        <v/>
      </c>
      <c r="AS122" s="336" t="str">
        <f>IF(表三!J122="是",IF(L122="CO2",SUM(AG122,AR122),SUM(V122,AG122,AR122)),IF(SUM(V122,AG122,AR122)&lt;&gt;0,SUM(V122,AG122,AR122),""))</f>
        <v/>
      </c>
      <c r="AT122" s="337" t="str">
        <f>IF(表三!J122="是",IF(L122="CO2",V122,""),"")</f>
        <v/>
      </c>
      <c r="AU122" s="333" t="str">
        <f>IF(AS122&lt;&gt;"",AS122/表八!$J$8,"")</f>
        <v/>
      </c>
      <c r="AV122" s="325" t="e">
        <f>VLOOKUP(E122,附表二!$A:$G,3,FALSE)</f>
        <v>#N/A</v>
      </c>
      <c r="AW122" s="338" t="str">
        <f t="shared" si="35"/>
        <v/>
      </c>
      <c r="AX122" s="338" t="str">
        <f t="shared" si="50"/>
        <v/>
      </c>
      <c r="AY122" s="338" t="str">
        <f t="shared" si="51"/>
        <v/>
      </c>
      <c r="AZ122" s="338" t="str">
        <f t="shared" si="52"/>
        <v/>
      </c>
      <c r="BA122" s="338" t="str">
        <f t="shared" si="53"/>
        <v/>
      </c>
      <c r="BB122" s="338" t="str">
        <f t="shared" si="54"/>
        <v/>
      </c>
      <c r="BC122" s="338" t="str">
        <f t="shared" si="55"/>
        <v/>
      </c>
      <c r="BD122" s="338" t="str">
        <f t="shared" si="56"/>
        <v/>
      </c>
      <c r="BE122" s="339" t="str">
        <f t="shared" si="57"/>
        <v/>
      </c>
    </row>
    <row r="123" spans="1:57" s="5" customFormat="1" ht="17.25" thickTop="1" thickBot="1">
      <c r="A123" s="223" t="str">
        <f>IF(表三!A123&lt;&gt;"",表三!A123,"")</f>
        <v/>
      </c>
      <c r="B123" s="224" t="str">
        <f>IF(表三!C123&lt;&gt;"",表三!C123,"")</f>
        <v/>
      </c>
      <c r="C123" s="225" t="str">
        <f>IF(表三!D123&lt;&gt;"",表三!D123,"")</f>
        <v/>
      </c>
      <c r="D123" s="328" t="str">
        <f>IF(表三!F123&lt;&gt;"",表三!F123,"")</f>
        <v/>
      </c>
      <c r="E123" s="223" t="str">
        <f>IF(表三!H123&lt;&gt;"",表三!H123,"")</f>
        <v/>
      </c>
      <c r="F123" s="211" t="str">
        <f>IF(表三!I123&lt;&gt;"",表三!I123,"")</f>
        <v/>
      </c>
      <c r="G123" s="224" t="str">
        <f>IF(表三!J123&lt;&gt;"",表三!J123,"")</f>
        <v/>
      </c>
      <c r="H123" s="225" t="str">
        <f>IF(表三!K123&lt;&gt;"",表三!K123,"")</f>
        <v/>
      </c>
      <c r="I123" s="328" t="str">
        <f>IF(表三!P123&lt;&gt;"",表三!P123,"")</f>
        <v/>
      </c>
      <c r="J123" s="329" t="str">
        <f>IF(表四!N123&lt;&gt;"",ROUND(表四!N123,4),"")</f>
        <v/>
      </c>
      <c r="K123" s="224" t="str">
        <f>IF(表四!Q123&lt;&gt;"",表四!Q123,IF(表四!P123&lt;&gt;"",表四!P123,""))</f>
        <v/>
      </c>
      <c r="L123" s="207" t="str">
        <f>IF(表三!BJ123&lt;&gt;"",IF(表三!BJ123&lt;&gt;0,表三!BJ123,""),"")</f>
        <v/>
      </c>
      <c r="M123" s="320"/>
      <c r="N123" s="331" t="str">
        <f>IF(H123&amp;I123&amp;E123="範疇2外購電力350099",IF(M123="預設",VLOOKUP(表一!$B$5,附表一!$G$186:$T$211,14,0),""),IF(M123="預設",VLOOKUP(H123&amp;I123&amp;L123&amp;E123,附表一!$F$5:$U$178,16,0),""))</f>
        <v/>
      </c>
      <c r="O123" s="331" t="str">
        <f>IF(H123&amp;I123="範疇2外購電力",IF(M123="預設",VLOOKUP(表一!$B$5,附表一!$G$186:$X$210,18,0),""),IF(M123="預設",VLOOKUP(H123&amp;I123&amp;L123&amp;E123,附表一!$F$5:$Y$175,20,0),""))</f>
        <v/>
      </c>
      <c r="P123" s="332"/>
      <c r="Q123" s="239"/>
      <c r="R123" s="331" t="str">
        <f>IF(N123&amp;P123&lt;&gt;"",IF(表四!$Q123&lt;&gt;"","公噸/"&amp;表四!$Q123,IF(表四!$P123&lt;&gt;"","公噸/"&amp;表四!$P123,"")),"")</f>
        <v/>
      </c>
      <c r="S123" s="320"/>
      <c r="T123" s="331" t="str">
        <f>IF(表四!O124="",IF($J123&lt;&gt;"",IF(P123&lt;&gt;"",ROUND(ROUND(P123,10)*ROUND($J123,4),4),IF(N123&lt;&gt;"",ROUND(ROUND($J123,4)*ROUND(N123,10),4),"")),""),IF($J123&lt;&gt;"",IF(P123&lt;&gt;"",ROUND(ROUND(P123,10)*ROUND($J123,4)*ROUND(表四!O124,6),4),IF(N123&lt;&gt;"",ROUND(ROUND($J123,4)*ROUND(N123,10)*ROUND(表四!O124,6),4),"")),""))</f>
        <v/>
      </c>
      <c r="U123" s="316" t="str">
        <f t="shared" si="44"/>
        <v/>
      </c>
      <c r="V123" s="333" t="str">
        <f t="shared" si="45"/>
        <v/>
      </c>
      <c r="W123" s="223" t="str">
        <f>IF(表三!BK123&lt;&gt;"",IF(表三!BK123&lt;&gt;0,表三!BK123,""),"")</f>
        <v/>
      </c>
      <c r="X123" s="320"/>
      <c r="Y123" s="318" t="str">
        <f>IF(H123&amp;I123="範疇2外購電力",IF(X123="預設",VLOOKUP(表一!$B$5,附表一!$G$186:$T$210,14,0),""),IF(X123="預設",VLOOKUP(H123&amp;I123&amp;W123&amp;E123,附表一!$F$5:$U$175,16,0),""))</f>
        <v/>
      </c>
      <c r="Z123" s="337" t="str">
        <f>IF(H123&amp;I123="範疇2外購電力",IF(X123="預設",VLOOKUP(表一!$B$5,附表一!$G$186:$X$210,18,0),""),IF(X123="預設",VLOOKUP(H123&amp;I123&amp;W123&amp;E123,附表一!$F$5:$Y$175,20,0),""))</f>
        <v/>
      </c>
      <c r="AA123" s="334"/>
      <c r="AB123" s="239"/>
      <c r="AC123" s="331" t="str">
        <f>IF(Y123&amp;AA123&lt;&gt;"",IF(表四!$Q123&lt;&gt;"","公噸/"&amp;表四!$Q123,IF(表四!$P123&lt;&gt;"","公噸/"&amp;表四!$P123,"")),"")</f>
        <v/>
      </c>
      <c r="AD123" s="320"/>
      <c r="AE123" s="331" t="str">
        <f>IF(表四!O123="",IF($J123&lt;&gt;"",IF(AA123&lt;&gt;"",ROUND(ROUND(AA123,10)*ROUND($J123,4),4),IF(Y123&lt;&gt;"",ROUND(ROUND($J123,4)*ROUND(Y123,10),4),"")),""),IF($J123&lt;&gt;"",IF(AA123&lt;&gt;"",ROUND(ROUND(AA123,10)*ROUND($J123,4)*ROUND(表四!O123,6),4),IF(Y123&lt;&gt;"",ROUND(ROUND($J123,4)*ROUND(Y123,10)*ROUND(表四!O123,6),4),"")),""))</f>
        <v/>
      </c>
      <c r="AF123" s="316" t="str">
        <f t="shared" si="46"/>
        <v/>
      </c>
      <c r="AG123" s="333" t="str">
        <f t="shared" si="47"/>
        <v/>
      </c>
      <c r="AH123" s="207" t="str">
        <f>IF(表三!BL123&lt;&gt;"",IF(表三!BL123&lt;&gt;0,表三!BL123,""),"")</f>
        <v/>
      </c>
      <c r="AI123" s="320"/>
      <c r="AJ123" s="321" t="str">
        <f>IF(H123&amp;I123="範疇2外購電力",IF(AI123="預設",VLOOKUP(表一!$B$5,附表一!$G$186:$T$210,14,0),""),IF(AI123="預設",VLOOKUP(H123&amp;I123&amp;AH123&amp;E123,附表一!$F$5:$U$175,16,0),""))</f>
        <v/>
      </c>
      <c r="AK123" s="337" t="str">
        <f>IF(H123&amp;I123="範疇2外購電力",IF(AI123="預設",VLOOKUP(表一!$B$5,附表一!$G$186:$X$210,18,0),""),IF(AI123="預設",VLOOKUP(H123&amp;I123&amp;AH123&amp;E123,附表一!$F$5:$Y$175,20,0),""))</f>
        <v/>
      </c>
      <c r="AL123" s="334"/>
      <c r="AM123" s="335"/>
      <c r="AN123" s="315" t="str">
        <f>IF(AJ123&amp;AL123&lt;&gt;"",IF(表四!$Q123&lt;&gt;"","公噸/"&amp;表四!$Q123,IF(表四!$P123&lt;&gt;"","公噸/"&amp;表四!$P123,"")),"")</f>
        <v/>
      </c>
      <c r="AO123" s="320"/>
      <c r="AP123" s="331" t="str">
        <f>IF(表四!O123="",IF($J123&lt;&gt;"",IF(AL123&lt;&gt;"",ROUND(ROUND(AL123,10)*ROUND($J123,4),4),IF(AJ123&lt;&gt;"",ROUND(ROUND($J123,4)*ROUND(AJ123,10),4),"")),""),IF($J123&lt;&gt;"",IF(AL123&lt;&gt;"",ROUND(ROUND(AL123,10)*ROUND($J123,4)*ROUND(表四!O123,6),4),IF(AJ123&lt;&gt;"",ROUND(ROUND($J123,4)*ROUND(AJ123,10)*ROUND(表四!O123,6),4),"")),""))</f>
        <v/>
      </c>
      <c r="AQ123" s="316" t="str">
        <f t="shared" si="48"/>
        <v/>
      </c>
      <c r="AR123" s="333" t="str">
        <f t="shared" si="49"/>
        <v/>
      </c>
      <c r="AS123" s="336" t="str">
        <f>IF(表三!J123="是",IF(L123="CO2",SUM(AG123,AR123),SUM(V123,AG123,AR123)),IF(SUM(V123,AG123,AR123)&lt;&gt;0,SUM(V123,AG123,AR123),""))</f>
        <v/>
      </c>
      <c r="AT123" s="337" t="str">
        <f>IF(表三!J123="是",IF(L123="CO2",V123,""),"")</f>
        <v/>
      </c>
      <c r="AU123" s="333" t="str">
        <f>IF(AS123&lt;&gt;"",AS123/表八!$J$8,"")</f>
        <v/>
      </c>
      <c r="AV123" s="325" t="e">
        <f>VLOOKUP(E123,附表二!$A:$G,3,FALSE)</f>
        <v>#N/A</v>
      </c>
      <c r="AW123" s="338" t="str">
        <f t="shared" si="35"/>
        <v/>
      </c>
      <c r="AX123" s="338" t="str">
        <f t="shared" si="50"/>
        <v/>
      </c>
      <c r="AY123" s="338" t="str">
        <f t="shared" si="51"/>
        <v/>
      </c>
      <c r="AZ123" s="338" t="str">
        <f t="shared" si="52"/>
        <v/>
      </c>
      <c r="BA123" s="338" t="str">
        <f t="shared" si="53"/>
        <v/>
      </c>
      <c r="BB123" s="338" t="str">
        <f t="shared" si="54"/>
        <v/>
      </c>
      <c r="BC123" s="338" t="str">
        <f t="shared" si="55"/>
        <v/>
      </c>
      <c r="BD123" s="338" t="str">
        <f t="shared" si="56"/>
        <v/>
      </c>
      <c r="BE123" s="339" t="str">
        <f t="shared" si="57"/>
        <v/>
      </c>
    </row>
    <row r="124" spans="1:57" s="5" customFormat="1" ht="17.25" thickTop="1" thickBot="1">
      <c r="A124" s="223" t="str">
        <f>IF(表三!A124&lt;&gt;"",表三!A124,"")</f>
        <v/>
      </c>
      <c r="B124" s="224" t="str">
        <f>IF(表三!C124&lt;&gt;"",表三!C124,"")</f>
        <v/>
      </c>
      <c r="C124" s="225" t="str">
        <f>IF(表三!D124&lt;&gt;"",表三!D124,"")</f>
        <v/>
      </c>
      <c r="D124" s="328" t="str">
        <f>IF(表三!F124&lt;&gt;"",表三!F124,"")</f>
        <v/>
      </c>
      <c r="E124" s="223" t="str">
        <f>IF(表三!H124&lt;&gt;"",表三!H124,"")</f>
        <v/>
      </c>
      <c r="F124" s="211" t="str">
        <f>IF(表三!I124&lt;&gt;"",表三!I124,"")</f>
        <v/>
      </c>
      <c r="G124" s="224" t="str">
        <f>IF(表三!J124&lt;&gt;"",表三!J124,"")</f>
        <v/>
      </c>
      <c r="H124" s="225" t="str">
        <f>IF(表三!K124&lt;&gt;"",表三!K124,"")</f>
        <v/>
      </c>
      <c r="I124" s="328" t="str">
        <f>IF(表三!P124&lt;&gt;"",表三!P124,"")</f>
        <v/>
      </c>
      <c r="J124" s="329" t="str">
        <f>IF(表四!N124&lt;&gt;"",ROUND(表四!N124,4),"")</f>
        <v/>
      </c>
      <c r="K124" s="224" t="str">
        <f>IF(表四!Q124&lt;&gt;"",表四!Q124,IF(表四!P124&lt;&gt;"",表四!P124,""))</f>
        <v/>
      </c>
      <c r="L124" s="207" t="str">
        <f>IF(表三!BJ124&lt;&gt;"",IF(表三!BJ124&lt;&gt;0,表三!BJ124,""),"")</f>
        <v/>
      </c>
      <c r="M124" s="320"/>
      <c r="N124" s="331" t="str">
        <f>IF(H124&amp;I124&amp;E124="範疇2外購電力350099",IF(M124="預設",VLOOKUP(表一!$B$5,附表一!$G$186:$T$211,14,0),""),IF(M124="預設",VLOOKUP(H124&amp;I124&amp;L124&amp;E124,附表一!$F$5:$U$178,16,0),""))</f>
        <v/>
      </c>
      <c r="O124" s="331" t="str">
        <f>IF(H124&amp;I124="範疇2外購電力",IF(M124="預設",VLOOKUP(表一!$B$5,附表一!$G$186:$X$210,18,0),""),IF(M124="預設",VLOOKUP(H124&amp;I124&amp;L124&amp;E124,附表一!$F$5:$Y$175,20,0),""))</f>
        <v/>
      </c>
      <c r="P124" s="332"/>
      <c r="Q124" s="239"/>
      <c r="R124" s="331" t="str">
        <f>IF(N124&amp;P124&lt;&gt;"",IF(表四!$Q124&lt;&gt;"","公噸/"&amp;表四!$Q124,IF(表四!$P124&lt;&gt;"","公噸/"&amp;表四!$P124,"")),"")</f>
        <v/>
      </c>
      <c r="S124" s="320"/>
      <c r="T124" s="331" t="str">
        <f>IF(表四!O125="",IF($J124&lt;&gt;"",IF(P124&lt;&gt;"",ROUND(ROUND(P124,10)*ROUND($J124,4),4),IF(N124&lt;&gt;"",ROUND(ROUND($J124,4)*ROUND(N124,10),4),"")),""),IF($J124&lt;&gt;"",IF(P124&lt;&gt;"",ROUND(ROUND(P124,10)*ROUND($J124,4)*ROUND(表四!O125,6),4),IF(N124&lt;&gt;"",ROUND(ROUND($J124,4)*ROUND(N124,10)*ROUND(表四!O125,6),4),"")),""))</f>
        <v/>
      </c>
      <c r="U124" s="316" t="str">
        <f t="shared" si="44"/>
        <v/>
      </c>
      <c r="V124" s="333" t="str">
        <f t="shared" si="45"/>
        <v/>
      </c>
      <c r="W124" s="223" t="str">
        <f>IF(表三!BK124&lt;&gt;"",IF(表三!BK124&lt;&gt;0,表三!BK124,""),"")</f>
        <v/>
      </c>
      <c r="X124" s="320"/>
      <c r="Y124" s="318" t="str">
        <f>IF(H124&amp;I124="範疇2外購電力",IF(X124="預設",VLOOKUP(表一!$B$5,附表一!$G$186:$T$210,14,0),""),IF(X124="預設",VLOOKUP(H124&amp;I124&amp;W124&amp;E124,附表一!$F$5:$U$175,16,0),""))</f>
        <v/>
      </c>
      <c r="Z124" s="337" t="str">
        <f>IF(H124&amp;I124="範疇2外購電力",IF(X124="預設",VLOOKUP(表一!$B$5,附表一!$G$186:$X$210,18,0),""),IF(X124="預設",VLOOKUP(H124&amp;I124&amp;W124&amp;E124,附表一!$F$5:$Y$175,20,0),""))</f>
        <v/>
      </c>
      <c r="AA124" s="334"/>
      <c r="AB124" s="239"/>
      <c r="AC124" s="331" t="str">
        <f>IF(Y124&amp;AA124&lt;&gt;"",IF(表四!$Q124&lt;&gt;"","公噸/"&amp;表四!$Q124,IF(表四!$P124&lt;&gt;"","公噸/"&amp;表四!$P124,"")),"")</f>
        <v/>
      </c>
      <c r="AD124" s="320"/>
      <c r="AE124" s="331" t="str">
        <f>IF(表四!O124="",IF($J124&lt;&gt;"",IF(AA124&lt;&gt;"",ROUND(ROUND(AA124,10)*ROUND($J124,4),4),IF(Y124&lt;&gt;"",ROUND(ROUND($J124,4)*ROUND(Y124,10),4),"")),""),IF($J124&lt;&gt;"",IF(AA124&lt;&gt;"",ROUND(ROUND(AA124,10)*ROUND($J124,4)*ROUND(表四!O124,6),4),IF(Y124&lt;&gt;"",ROUND(ROUND($J124,4)*ROUND(Y124,10)*ROUND(表四!O124,6),4),"")),""))</f>
        <v/>
      </c>
      <c r="AF124" s="316" t="str">
        <f t="shared" si="46"/>
        <v/>
      </c>
      <c r="AG124" s="333" t="str">
        <f t="shared" si="47"/>
        <v/>
      </c>
      <c r="AH124" s="207" t="str">
        <f>IF(表三!BL124&lt;&gt;"",IF(表三!BL124&lt;&gt;0,表三!BL124,""),"")</f>
        <v/>
      </c>
      <c r="AI124" s="320"/>
      <c r="AJ124" s="321" t="str">
        <f>IF(H124&amp;I124="範疇2外購電力",IF(AI124="預設",VLOOKUP(表一!$B$5,附表一!$G$186:$T$210,14,0),""),IF(AI124="預設",VLOOKUP(H124&amp;I124&amp;AH124&amp;E124,附表一!$F$5:$U$175,16,0),""))</f>
        <v/>
      </c>
      <c r="AK124" s="337" t="str">
        <f>IF(H124&amp;I124="範疇2外購電力",IF(AI124="預設",VLOOKUP(表一!$B$5,附表一!$G$186:$X$210,18,0),""),IF(AI124="預設",VLOOKUP(H124&amp;I124&amp;AH124&amp;E124,附表一!$F$5:$Y$175,20,0),""))</f>
        <v/>
      </c>
      <c r="AL124" s="334"/>
      <c r="AM124" s="335"/>
      <c r="AN124" s="315" t="str">
        <f>IF(AJ124&amp;AL124&lt;&gt;"",IF(表四!$Q124&lt;&gt;"","公噸/"&amp;表四!$Q124,IF(表四!$P124&lt;&gt;"","公噸/"&amp;表四!$P124,"")),"")</f>
        <v/>
      </c>
      <c r="AO124" s="320"/>
      <c r="AP124" s="331" t="str">
        <f>IF(表四!O124="",IF($J124&lt;&gt;"",IF(AL124&lt;&gt;"",ROUND(ROUND(AL124,10)*ROUND($J124,4),4),IF(AJ124&lt;&gt;"",ROUND(ROUND($J124,4)*ROUND(AJ124,10),4),"")),""),IF($J124&lt;&gt;"",IF(AL124&lt;&gt;"",ROUND(ROUND(AL124,10)*ROUND($J124,4)*ROUND(表四!O124,6),4),IF(AJ124&lt;&gt;"",ROUND(ROUND($J124,4)*ROUND(AJ124,10)*ROUND(表四!O124,6),4),"")),""))</f>
        <v/>
      </c>
      <c r="AQ124" s="316" t="str">
        <f t="shared" si="48"/>
        <v/>
      </c>
      <c r="AR124" s="333" t="str">
        <f t="shared" si="49"/>
        <v/>
      </c>
      <c r="AS124" s="336" t="str">
        <f>IF(表三!J124="是",IF(L124="CO2",SUM(AG124,AR124),SUM(V124,AG124,AR124)),IF(SUM(V124,AG124,AR124)&lt;&gt;0,SUM(V124,AG124,AR124),""))</f>
        <v/>
      </c>
      <c r="AT124" s="337" t="str">
        <f>IF(表三!J124="是",IF(L124="CO2",V124,""),"")</f>
        <v/>
      </c>
      <c r="AU124" s="333" t="str">
        <f>IF(AS124&lt;&gt;"",AS124/表八!$J$8,"")</f>
        <v/>
      </c>
      <c r="AV124" s="325" t="e">
        <f>VLOOKUP(E124,附表二!$A:$G,3,FALSE)</f>
        <v>#N/A</v>
      </c>
      <c r="AW124" s="338" t="str">
        <f t="shared" si="35"/>
        <v/>
      </c>
      <c r="AX124" s="338" t="str">
        <f t="shared" si="50"/>
        <v/>
      </c>
      <c r="AY124" s="338" t="str">
        <f t="shared" si="51"/>
        <v/>
      </c>
      <c r="AZ124" s="338" t="str">
        <f t="shared" si="52"/>
        <v/>
      </c>
      <c r="BA124" s="338" t="str">
        <f t="shared" si="53"/>
        <v/>
      </c>
      <c r="BB124" s="338" t="str">
        <f t="shared" si="54"/>
        <v/>
      </c>
      <c r="BC124" s="338" t="str">
        <f t="shared" si="55"/>
        <v/>
      </c>
      <c r="BD124" s="338" t="str">
        <f t="shared" si="56"/>
        <v/>
      </c>
      <c r="BE124" s="339" t="str">
        <f t="shared" si="57"/>
        <v/>
      </c>
    </row>
    <row r="125" spans="1:57" s="5" customFormat="1" ht="17.25" thickTop="1" thickBot="1">
      <c r="A125" s="223" t="str">
        <f>IF(表三!A125&lt;&gt;"",表三!A125,"")</f>
        <v/>
      </c>
      <c r="B125" s="224" t="str">
        <f>IF(表三!C125&lt;&gt;"",表三!C125,"")</f>
        <v/>
      </c>
      <c r="C125" s="225" t="str">
        <f>IF(表三!D125&lt;&gt;"",表三!D125,"")</f>
        <v/>
      </c>
      <c r="D125" s="328" t="str">
        <f>IF(表三!F125&lt;&gt;"",表三!F125,"")</f>
        <v/>
      </c>
      <c r="E125" s="223" t="str">
        <f>IF(表三!H125&lt;&gt;"",表三!H125,"")</f>
        <v/>
      </c>
      <c r="F125" s="211" t="str">
        <f>IF(表三!I125&lt;&gt;"",表三!I125,"")</f>
        <v/>
      </c>
      <c r="G125" s="224" t="str">
        <f>IF(表三!J125&lt;&gt;"",表三!J125,"")</f>
        <v/>
      </c>
      <c r="H125" s="225" t="str">
        <f>IF(表三!K125&lt;&gt;"",表三!K125,"")</f>
        <v/>
      </c>
      <c r="I125" s="328" t="str">
        <f>IF(表三!P125&lt;&gt;"",表三!P125,"")</f>
        <v/>
      </c>
      <c r="J125" s="329" t="str">
        <f>IF(表四!N125&lt;&gt;"",ROUND(表四!N125,4),"")</f>
        <v/>
      </c>
      <c r="K125" s="224" t="str">
        <f>IF(表四!Q125&lt;&gt;"",表四!Q125,IF(表四!P125&lt;&gt;"",表四!P125,""))</f>
        <v/>
      </c>
      <c r="L125" s="207" t="str">
        <f>IF(表三!BJ125&lt;&gt;"",IF(表三!BJ125&lt;&gt;0,表三!BJ125,""),"")</f>
        <v/>
      </c>
      <c r="M125" s="320"/>
      <c r="N125" s="331" t="str">
        <f>IF(H125&amp;I125&amp;E125="範疇2外購電力350099",IF(M125="預設",VLOOKUP(表一!$B$5,附表一!$G$186:$T$211,14,0),""),IF(M125="預設",VLOOKUP(H125&amp;I125&amp;L125&amp;E125,附表一!$F$5:$U$178,16,0),""))</f>
        <v/>
      </c>
      <c r="O125" s="331" t="str">
        <f>IF(H125&amp;I125="範疇2外購電力",IF(M125="預設",VLOOKUP(表一!$B$5,附表一!$G$186:$X$210,18,0),""),IF(M125="預設",VLOOKUP(H125&amp;I125&amp;L125&amp;E125,附表一!$F$5:$Y$175,20,0),""))</f>
        <v/>
      </c>
      <c r="P125" s="332"/>
      <c r="Q125" s="239"/>
      <c r="R125" s="331" t="str">
        <f>IF(N125&amp;P125&lt;&gt;"",IF(表四!$Q125&lt;&gt;"","公噸/"&amp;表四!$Q125,IF(表四!$P125&lt;&gt;"","公噸/"&amp;表四!$P125,"")),"")</f>
        <v/>
      </c>
      <c r="S125" s="320"/>
      <c r="T125" s="331" t="str">
        <f>IF(表四!O126="",IF($J125&lt;&gt;"",IF(P125&lt;&gt;"",ROUND(ROUND(P125,10)*ROUND($J125,4),4),IF(N125&lt;&gt;"",ROUND(ROUND($J125,4)*ROUND(N125,10),4),"")),""),IF($J125&lt;&gt;"",IF(P125&lt;&gt;"",ROUND(ROUND(P125,10)*ROUND($J125,4)*ROUND(表四!O126,6),4),IF(N125&lt;&gt;"",ROUND(ROUND($J125,4)*ROUND(N125,10)*ROUND(表四!O126,6),4),"")),""))</f>
        <v/>
      </c>
      <c r="U125" s="316" t="str">
        <f t="shared" si="44"/>
        <v/>
      </c>
      <c r="V125" s="333" t="str">
        <f t="shared" si="45"/>
        <v/>
      </c>
      <c r="W125" s="223" t="str">
        <f>IF(表三!BK125&lt;&gt;"",IF(表三!BK125&lt;&gt;0,表三!BK125,""),"")</f>
        <v/>
      </c>
      <c r="X125" s="320"/>
      <c r="Y125" s="318" t="str">
        <f>IF(H125&amp;I125="範疇2外購電力",IF(X125="預設",VLOOKUP(表一!$B$5,附表一!$G$186:$T$210,14,0),""),IF(X125="預設",VLOOKUP(H125&amp;I125&amp;W125&amp;E125,附表一!$F$5:$U$175,16,0),""))</f>
        <v/>
      </c>
      <c r="Z125" s="337" t="str">
        <f>IF(H125&amp;I125="範疇2外購電力",IF(X125="預設",VLOOKUP(表一!$B$5,附表一!$G$186:$X$210,18,0),""),IF(X125="預設",VLOOKUP(H125&amp;I125&amp;W125&amp;E125,附表一!$F$5:$Y$175,20,0),""))</f>
        <v/>
      </c>
      <c r="AA125" s="334"/>
      <c r="AB125" s="239"/>
      <c r="AC125" s="331" t="str">
        <f>IF(Y125&amp;AA125&lt;&gt;"",IF(表四!$Q125&lt;&gt;"","公噸/"&amp;表四!$Q125,IF(表四!$P125&lt;&gt;"","公噸/"&amp;表四!$P125,"")),"")</f>
        <v/>
      </c>
      <c r="AD125" s="320"/>
      <c r="AE125" s="331" t="str">
        <f>IF(表四!O125="",IF($J125&lt;&gt;"",IF(AA125&lt;&gt;"",ROUND(ROUND(AA125,10)*ROUND($J125,4),4),IF(Y125&lt;&gt;"",ROUND(ROUND($J125,4)*ROUND(Y125,10),4),"")),""),IF($J125&lt;&gt;"",IF(AA125&lt;&gt;"",ROUND(ROUND(AA125,10)*ROUND($J125,4)*ROUND(表四!O125,6),4),IF(Y125&lt;&gt;"",ROUND(ROUND($J125,4)*ROUND(Y125,10)*ROUND(表四!O125,6),4),"")),""))</f>
        <v/>
      </c>
      <c r="AF125" s="316" t="str">
        <f t="shared" si="46"/>
        <v/>
      </c>
      <c r="AG125" s="333" t="str">
        <f t="shared" si="47"/>
        <v/>
      </c>
      <c r="AH125" s="207" t="str">
        <f>IF(表三!BL125&lt;&gt;"",IF(表三!BL125&lt;&gt;0,表三!BL125,""),"")</f>
        <v/>
      </c>
      <c r="AI125" s="320"/>
      <c r="AJ125" s="321" t="str">
        <f>IF(H125&amp;I125="範疇2外購電力",IF(AI125="預設",VLOOKUP(表一!$B$5,附表一!$G$186:$T$210,14,0),""),IF(AI125="預設",VLOOKUP(H125&amp;I125&amp;AH125&amp;E125,附表一!$F$5:$U$175,16,0),""))</f>
        <v/>
      </c>
      <c r="AK125" s="337" t="str">
        <f>IF(H125&amp;I125="範疇2外購電力",IF(AI125="預設",VLOOKUP(表一!$B$5,附表一!$G$186:$X$210,18,0),""),IF(AI125="預設",VLOOKUP(H125&amp;I125&amp;AH125&amp;E125,附表一!$F$5:$Y$175,20,0),""))</f>
        <v/>
      </c>
      <c r="AL125" s="334"/>
      <c r="AM125" s="335"/>
      <c r="AN125" s="315" t="str">
        <f>IF(AJ125&amp;AL125&lt;&gt;"",IF(表四!$Q125&lt;&gt;"","公噸/"&amp;表四!$Q125,IF(表四!$P125&lt;&gt;"","公噸/"&amp;表四!$P125,"")),"")</f>
        <v/>
      </c>
      <c r="AO125" s="320"/>
      <c r="AP125" s="331" t="str">
        <f>IF(表四!O125="",IF($J125&lt;&gt;"",IF(AL125&lt;&gt;"",ROUND(ROUND(AL125,10)*ROUND($J125,4),4),IF(AJ125&lt;&gt;"",ROUND(ROUND($J125,4)*ROUND(AJ125,10),4),"")),""),IF($J125&lt;&gt;"",IF(AL125&lt;&gt;"",ROUND(ROUND(AL125,10)*ROUND($J125,4)*ROUND(表四!O125,6),4),IF(AJ125&lt;&gt;"",ROUND(ROUND($J125,4)*ROUND(AJ125,10)*ROUND(表四!O125,6),4),"")),""))</f>
        <v/>
      </c>
      <c r="AQ125" s="316" t="str">
        <f t="shared" si="48"/>
        <v/>
      </c>
      <c r="AR125" s="333" t="str">
        <f t="shared" si="49"/>
        <v/>
      </c>
      <c r="AS125" s="336" t="str">
        <f>IF(表三!J125="是",IF(L125="CO2",SUM(AG125,AR125),SUM(V125,AG125,AR125)),IF(SUM(V125,AG125,AR125)&lt;&gt;0,SUM(V125,AG125,AR125),""))</f>
        <v/>
      </c>
      <c r="AT125" s="337" t="str">
        <f>IF(表三!J125="是",IF(L125="CO2",V125,""),"")</f>
        <v/>
      </c>
      <c r="AU125" s="333" t="str">
        <f>IF(AS125&lt;&gt;"",AS125/表八!$J$8,"")</f>
        <v/>
      </c>
      <c r="AV125" s="325" t="e">
        <f>VLOOKUP(E125,附表二!$A:$G,3,FALSE)</f>
        <v>#N/A</v>
      </c>
      <c r="AW125" s="338" t="str">
        <f t="shared" si="35"/>
        <v/>
      </c>
      <c r="AX125" s="338" t="str">
        <f t="shared" si="50"/>
        <v/>
      </c>
      <c r="AY125" s="338" t="str">
        <f t="shared" si="51"/>
        <v/>
      </c>
      <c r="AZ125" s="338" t="str">
        <f t="shared" si="52"/>
        <v/>
      </c>
      <c r="BA125" s="338" t="str">
        <f t="shared" si="53"/>
        <v/>
      </c>
      <c r="BB125" s="338" t="str">
        <f t="shared" si="54"/>
        <v/>
      </c>
      <c r="BC125" s="338" t="str">
        <f t="shared" si="55"/>
        <v/>
      </c>
      <c r="BD125" s="338" t="str">
        <f t="shared" si="56"/>
        <v/>
      </c>
      <c r="BE125" s="339" t="str">
        <f t="shared" si="57"/>
        <v/>
      </c>
    </row>
    <row r="126" spans="1:57" s="5" customFormat="1" ht="17.25" thickTop="1" thickBot="1">
      <c r="A126" s="223" t="str">
        <f>IF(表三!A126&lt;&gt;"",表三!A126,"")</f>
        <v/>
      </c>
      <c r="B126" s="224" t="str">
        <f>IF(表三!C126&lt;&gt;"",表三!C126,"")</f>
        <v/>
      </c>
      <c r="C126" s="225" t="str">
        <f>IF(表三!D126&lt;&gt;"",表三!D126,"")</f>
        <v/>
      </c>
      <c r="D126" s="328" t="str">
        <f>IF(表三!F126&lt;&gt;"",表三!F126,"")</f>
        <v/>
      </c>
      <c r="E126" s="223" t="str">
        <f>IF(表三!H126&lt;&gt;"",表三!H126,"")</f>
        <v/>
      </c>
      <c r="F126" s="211" t="str">
        <f>IF(表三!I126&lt;&gt;"",表三!I126,"")</f>
        <v/>
      </c>
      <c r="G126" s="224" t="str">
        <f>IF(表三!J126&lt;&gt;"",表三!J126,"")</f>
        <v/>
      </c>
      <c r="H126" s="225" t="str">
        <f>IF(表三!K126&lt;&gt;"",表三!K126,"")</f>
        <v/>
      </c>
      <c r="I126" s="328" t="str">
        <f>IF(表三!P126&lt;&gt;"",表三!P126,"")</f>
        <v/>
      </c>
      <c r="J126" s="329" t="str">
        <f>IF(表四!N126&lt;&gt;"",ROUND(表四!N126,4),"")</f>
        <v/>
      </c>
      <c r="K126" s="224" t="str">
        <f>IF(表四!Q126&lt;&gt;"",表四!Q126,IF(表四!P126&lt;&gt;"",表四!P126,""))</f>
        <v/>
      </c>
      <c r="L126" s="207" t="str">
        <f>IF(表三!BJ126&lt;&gt;"",IF(表三!BJ126&lt;&gt;0,表三!BJ126,""),"")</f>
        <v/>
      </c>
      <c r="M126" s="320"/>
      <c r="N126" s="331" t="str">
        <f>IF(H126&amp;I126&amp;E126="範疇2外購電力350099",IF(M126="預設",VLOOKUP(表一!$B$5,附表一!$G$186:$T$211,14,0),""),IF(M126="預設",VLOOKUP(H126&amp;I126&amp;L126&amp;E126,附表一!$F$5:$U$178,16,0),""))</f>
        <v/>
      </c>
      <c r="O126" s="331" t="str">
        <f>IF(H126&amp;I126="範疇2外購電力",IF(M126="預設",VLOOKUP(表一!$B$5,附表一!$G$186:$X$210,18,0),""),IF(M126="預設",VLOOKUP(H126&amp;I126&amp;L126&amp;E126,附表一!$F$5:$Y$175,20,0),""))</f>
        <v/>
      </c>
      <c r="P126" s="332"/>
      <c r="Q126" s="239"/>
      <c r="R126" s="331" t="str">
        <f>IF(N126&amp;P126&lt;&gt;"",IF(表四!$Q126&lt;&gt;"","公噸/"&amp;表四!$Q126,IF(表四!$P126&lt;&gt;"","公噸/"&amp;表四!$P126,"")),"")</f>
        <v/>
      </c>
      <c r="S126" s="320"/>
      <c r="T126" s="331" t="str">
        <f>IF(表四!O127="",IF($J126&lt;&gt;"",IF(P126&lt;&gt;"",ROUND(ROUND(P126,10)*ROUND($J126,4),4),IF(N126&lt;&gt;"",ROUND(ROUND($J126,4)*ROUND(N126,10),4),"")),""),IF($J126&lt;&gt;"",IF(P126&lt;&gt;"",ROUND(ROUND(P126,10)*ROUND($J126,4)*ROUND(表四!O127,6),4),IF(N126&lt;&gt;"",ROUND(ROUND($J126,4)*ROUND(N126,10)*ROUND(表四!O127,6),4),"")),""))</f>
        <v/>
      </c>
      <c r="U126" s="316" t="str">
        <f t="shared" si="44"/>
        <v/>
      </c>
      <c r="V126" s="333" t="str">
        <f t="shared" si="45"/>
        <v/>
      </c>
      <c r="W126" s="223" t="str">
        <f>IF(表三!BK126&lt;&gt;"",IF(表三!BK126&lt;&gt;0,表三!BK126,""),"")</f>
        <v/>
      </c>
      <c r="X126" s="320"/>
      <c r="Y126" s="318" t="str">
        <f>IF(H126&amp;I126="範疇2外購電力",IF(X126="預設",VLOOKUP(表一!$B$5,附表一!$G$186:$T$210,14,0),""),IF(X126="預設",VLOOKUP(H126&amp;I126&amp;W126&amp;E126,附表一!$F$5:$U$175,16,0),""))</f>
        <v/>
      </c>
      <c r="Z126" s="337" t="str">
        <f>IF(H126&amp;I126="範疇2外購電力",IF(X126="預設",VLOOKUP(表一!$B$5,附表一!$G$186:$X$210,18,0),""),IF(X126="預設",VLOOKUP(H126&amp;I126&amp;W126&amp;E126,附表一!$F$5:$Y$175,20,0),""))</f>
        <v/>
      </c>
      <c r="AA126" s="334"/>
      <c r="AB126" s="239"/>
      <c r="AC126" s="331" t="str">
        <f>IF(Y126&amp;AA126&lt;&gt;"",IF(表四!$Q126&lt;&gt;"","公噸/"&amp;表四!$Q126,IF(表四!$P126&lt;&gt;"","公噸/"&amp;表四!$P126,"")),"")</f>
        <v/>
      </c>
      <c r="AD126" s="320"/>
      <c r="AE126" s="331" t="str">
        <f>IF(表四!O126="",IF($J126&lt;&gt;"",IF(AA126&lt;&gt;"",ROUND(ROUND(AA126,10)*ROUND($J126,4),4),IF(Y126&lt;&gt;"",ROUND(ROUND($J126,4)*ROUND(Y126,10),4),"")),""),IF($J126&lt;&gt;"",IF(AA126&lt;&gt;"",ROUND(ROUND(AA126,10)*ROUND($J126,4)*ROUND(表四!O126,6),4),IF(Y126&lt;&gt;"",ROUND(ROUND($J126,4)*ROUND(Y126,10)*ROUND(表四!O126,6),4),"")),""))</f>
        <v/>
      </c>
      <c r="AF126" s="316" t="str">
        <f t="shared" si="46"/>
        <v/>
      </c>
      <c r="AG126" s="333" t="str">
        <f t="shared" si="47"/>
        <v/>
      </c>
      <c r="AH126" s="207" t="str">
        <f>IF(表三!BL126&lt;&gt;"",IF(表三!BL126&lt;&gt;0,表三!BL126,""),"")</f>
        <v/>
      </c>
      <c r="AI126" s="320"/>
      <c r="AJ126" s="321" t="str">
        <f>IF(H126&amp;I126="範疇2外購電力",IF(AI126="預設",VLOOKUP(表一!$B$5,附表一!$G$186:$T$210,14,0),""),IF(AI126="預設",VLOOKUP(H126&amp;I126&amp;AH126&amp;E126,附表一!$F$5:$U$175,16,0),""))</f>
        <v/>
      </c>
      <c r="AK126" s="337" t="str">
        <f>IF(H126&amp;I126="範疇2外購電力",IF(AI126="預設",VLOOKUP(表一!$B$5,附表一!$G$186:$X$210,18,0),""),IF(AI126="預設",VLOOKUP(H126&amp;I126&amp;AH126&amp;E126,附表一!$F$5:$Y$175,20,0),""))</f>
        <v/>
      </c>
      <c r="AL126" s="334"/>
      <c r="AM126" s="335"/>
      <c r="AN126" s="315" t="str">
        <f>IF(AJ126&amp;AL126&lt;&gt;"",IF(表四!$Q126&lt;&gt;"","公噸/"&amp;表四!$Q126,IF(表四!$P126&lt;&gt;"","公噸/"&amp;表四!$P126,"")),"")</f>
        <v/>
      </c>
      <c r="AO126" s="320"/>
      <c r="AP126" s="331" t="str">
        <f>IF(表四!O126="",IF($J126&lt;&gt;"",IF(AL126&lt;&gt;"",ROUND(ROUND(AL126,10)*ROUND($J126,4),4),IF(AJ126&lt;&gt;"",ROUND(ROUND($J126,4)*ROUND(AJ126,10),4),"")),""),IF($J126&lt;&gt;"",IF(AL126&lt;&gt;"",ROUND(ROUND(AL126,10)*ROUND($J126,4)*ROUND(表四!O126,6),4),IF(AJ126&lt;&gt;"",ROUND(ROUND($J126,4)*ROUND(AJ126,10)*ROUND(表四!O126,6),4),"")),""))</f>
        <v/>
      </c>
      <c r="AQ126" s="316" t="str">
        <f t="shared" si="48"/>
        <v/>
      </c>
      <c r="AR126" s="333" t="str">
        <f t="shared" si="49"/>
        <v/>
      </c>
      <c r="AS126" s="336" t="str">
        <f>IF(表三!J126="是",IF(L126="CO2",SUM(AG126,AR126),SUM(V126,AG126,AR126)),IF(SUM(V126,AG126,AR126)&lt;&gt;0,SUM(V126,AG126,AR126),""))</f>
        <v/>
      </c>
      <c r="AT126" s="337" t="str">
        <f>IF(表三!J126="是",IF(L126="CO2",V126,""),"")</f>
        <v/>
      </c>
      <c r="AU126" s="333" t="str">
        <f>IF(AS126&lt;&gt;"",AS126/表八!$J$8,"")</f>
        <v/>
      </c>
      <c r="AV126" s="325" t="e">
        <f>VLOOKUP(E126,附表二!$A:$G,3,FALSE)</f>
        <v>#N/A</v>
      </c>
      <c r="AW126" s="338" t="str">
        <f t="shared" si="35"/>
        <v/>
      </c>
      <c r="AX126" s="338" t="str">
        <f t="shared" si="50"/>
        <v/>
      </c>
      <c r="AY126" s="338" t="str">
        <f t="shared" si="51"/>
        <v/>
      </c>
      <c r="AZ126" s="338" t="str">
        <f t="shared" si="52"/>
        <v/>
      </c>
      <c r="BA126" s="338" t="str">
        <f t="shared" si="53"/>
        <v/>
      </c>
      <c r="BB126" s="338" t="str">
        <f t="shared" si="54"/>
        <v/>
      </c>
      <c r="BC126" s="338" t="str">
        <f t="shared" si="55"/>
        <v/>
      </c>
      <c r="BD126" s="338" t="str">
        <f t="shared" si="56"/>
        <v/>
      </c>
      <c r="BE126" s="339" t="str">
        <f t="shared" si="57"/>
        <v/>
      </c>
    </row>
    <row r="127" spans="1:57" s="5" customFormat="1" ht="17.25" thickTop="1" thickBot="1">
      <c r="A127" s="223" t="str">
        <f>IF(表三!A127&lt;&gt;"",表三!A127,"")</f>
        <v/>
      </c>
      <c r="B127" s="224" t="str">
        <f>IF(表三!C127&lt;&gt;"",表三!C127,"")</f>
        <v/>
      </c>
      <c r="C127" s="225" t="str">
        <f>IF(表三!D127&lt;&gt;"",表三!D127,"")</f>
        <v/>
      </c>
      <c r="D127" s="328" t="str">
        <f>IF(表三!F127&lt;&gt;"",表三!F127,"")</f>
        <v/>
      </c>
      <c r="E127" s="223" t="str">
        <f>IF(表三!H127&lt;&gt;"",表三!H127,"")</f>
        <v/>
      </c>
      <c r="F127" s="211" t="str">
        <f>IF(表三!I127&lt;&gt;"",表三!I127,"")</f>
        <v/>
      </c>
      <c r="G127" s="224" t="str">
        <f>IF(表三!J127&lt;&gt;"",表三!J127,"")</f>
        <v/>
      </c>
      <c r="H127" s="225" t="str">
        <f>IF(表三!K127&lt;&gt;"",表三!K127,"")</f>
        <v/>
      </c>
      <c r="I127" s="328" t="str">
        <f>IF(表三!P127&lt;&gt;"",表三!P127,"")</f>
        <v/>
      </c>
      <c r="J127" s="329" t="str">
        <f>IF(表四!N127&lt;&gt;"",ROUND(表四!N127,4),"")</f>
        <v/>
      </c>
      <c r="K127" s="224" t="str">
        <f>IF(表四!Q127&lt;&gt;"",表四!Q127,IF(表四!P127&lt;&gt;"",表四!P127,""))</f>
        <v/>
      </c>
      <c r="L127" s="207" t="str">
        <f>IF(表三!BJ127&lt;&gt;"",IF(表三!BJ127&lt;&gt;0,表三!BJ127,""),"")</f>
        <v/>
      </c>
      <c r="M127" s="320"/>
      <c r="N127" s="331" t="str">
        <f>IF(H127&amp;I127&amp;E127="範疇2外購電力350099",IF(M127="預設",VLOOKUP(表一!$B$5,附表一!$G$186:$T$211,14,0),""),IF(M127="預設",VLOOKUP(H127&amp;I127&amp;L127&amp;E127,附表一!$F$5:$U$178,16,0),""))</f>
        <v/>
      </c>
      <c r="O127" s="331" t="str">
        <f>IF(H127&amp;I127="範疇2外購電力",IF(M127="預設",VLOOKUP(表一!$B$5,附表一!$G$186:$X$210,18,0),""),IF(M127="預設",VLOOKUP(H127&amp;I127&amp;L127&amp;E127,附表一!$F$5:$Y$175,20,0),""))</f>
        <v/>
      </c>
      <c r="P127" s="332"/>
      <c r="Q127" s="239"/>
      <c r="R127" s="331" t="str">
        <f>IF(N127&amp;P127&lt;&gt;"",IF(表四!$Q127&lt;&gt;"","公噸/"&amp;表四!$Q127,IF(表四!$P127&lt;&gt;"","公噸/"&amp;表四!$P127,"")),"")</f>
        <v/>
      </c>
      <c r="S127" s="320"/>
      <c r="T127" s="331" t="str">
        <f>IF(表四!O128="",IF($J127&lt;&gt;"",IF(P127&lt;&gt;"",ROUND(ROUND(P127,10)*ROUND($J127,4),4),IF(N127&lt;&gt;"",ROUND(ROUND($J127,4)*ROUND(N127,10),4),"")),""),IF($J127&lt;&gt;"",IF(P127&lt;&gt;"",ROUND(ROUND(P127,10)*ROUND($J127,4)*ROUND(表四!O128,6),4),IF(N127&lt;&gt;"",ROUND(ROUND($J127,4)*ROUND(N127,10)*ROUND(表四!O128,6),4),"")),""))</f>
        <v/>
      </c>
      <c r="U127" s="316" t="str">
        <f t="shared" si="44"/>
        <v/>
      </c>
      <c r="V127" s="333" t="str">
        <f t="shared" si="45"/>
        <v/>
      </c>
      <c r="W127" s="223" t="str">
        <f>IF(表三!BK127&lt;&gt;"",IF(表三!BK127&lt;&gt;0,表三!BK127,""),"")</f>
        <v/>
      </c>
      <c r="X127" s="320"/>
      <c r="Y127" s="318" t="str">
        <f>IF(H127&amp;I127="範疇2外購電力",IF(X127="預設",VLOOKUP(表一!$B$5,附表一!$G$186:$T$210,14,0),""),IF(X127="預設",VLOOKUP(H127&amp;I127&amp;W127&amp;E127,附表一!$F$5:$U$175,16,0),""))</f>
        <v/>
      </c>
      <c r="Z127" s="337" t="str">
        <f>IF(H127&amp;I127="範疇2外購電力",IF(X127="預設",VLOOKUP(表一!$B$5,附表一!$G$186:$X$210,18,0),""),IF(X127="預設",VLOOKUP(H127&amp;I127&amp;W127&amp;E127,附表一!$F$5:$Y$175,20,0),""))</f>
        <v/>
      </c>
      <c r="AA127" s="334"/>
      <c r="AB127" s="239"/>
      <c r="AC127" s="331" t="str">
        <f>IF(Y127&amp;AA127&lt;&gt;"",IF(表四!$Q127&lt;&gt;"","公噸/"&amp;表四!$Q127,IF(表四!$P127&lt;&gt;"","公噸/"&amp;表四!$P127,"")),"")</f>
        <v/>
      </c>
      <c r="AD127" s="320"/>
      <c r="AE127" s="331" t="str">
        <f>IF(表四!O127="",IF($J127&lt;&gt;"",IF(AA127&lt;&gt;"",ROUND(ROUND(AA127,10)*ROUND($J127,4),4),IF(Y127&lt;&gt;"",ROUND(ROUND($J127,4)*ROUND(Y127,10),4),"")),""),IF($J127&lt;&gt;"",IF(AA127&lt;&gt;"",ROUND(ROUND(AA127,10)*ROUND($J127,4)*ROUND(表四!O127,6),4),IF(Y127&lt;&gt;"",ROUND(ROUND($J127,4)*ROUND(Y127,10)*ROUND(表四!O127,6),4),"")),""))</f>
        <v/>
      </c>
      <c r="AF127" s="316" t="str">
        <f t="shared" si="46"/>
        <v/>
      </c>
      <c r="AG127" s="333" t="str">
        <f t="shared" si="47"/>
        <v/>
      </c>
      <c r="AH127" s="207" t="str">
        <f>IF(表三!BL127&lt;&gt;"",IF(表三!BL127&lt;&gt;0,表三!BL127,""),"")</f>
        <v/>
      </c>
      <c r="AI127" s="320"/>
      <c r="AJ127" s="321" t="str">
        <f>IF(H127&amp;I127="範疇2外購電力",IF(AI127="預設",VLOOKUP(表一!$B$5,附表一!$G$186:$T$210,14,0),""),IF(AI127="預設",VLOOKUP(H127&amp;I127&amp;AH127&amp;E127,附表一!$F$5:$U$175,16,0),""))</f>
        <v/>
      </c>
      <c r="AK127" s="337" t="str">
        <f>IF(H127&amp;I127="範疇2外購電力",IF(AI127="預設",VLOOKUP(表一!$B$5,附表一!$G$186:$X$210,18,0),""),IF(AI127="預設",VLOOKUP(H127&amp;I127&amp;AH127&amp;E127,附表一!$F$5:$Y$175,20,0),""))</f>
        <v/>
      </c>
      <c r="AL127" s="334"/>
      <c r="AM127" s="335"/>
      <c r="AN127" s="315" t="str">
        <f>IF(AJ127&amp;AL127&lt;&gt;"",IF(表四!$Q127&lt;&gt;"","公噸/"&amp;表四!$Q127,IF(表四!$P127&lt;&gt;"","公噸/"&amp;表四!$P127,"")),"")</f>
        <v/>
      </c>
      <c r="AO127" s="320"/>
      <c r="AP127" s="331" t="str">
        <f>IF(表四!O127="",IF($J127&lt;&gt;"",IF(AL127&lt;&gt;"",ROUND(ROUND(AL127,10)*ROUND($J127,4),4),IF(AJ127&lt;&gt;"",ROUND(ROUND($J127,4)*ROUND(AJ127,10),4),"")),""),IF($J127&lt;&gt;"",IF(AL127&lt;&gt;"",ROUND(ROUND(AL127,10)*ROUND($J127,4)*ROUND(表四!O127,6),4),IF(AJ127&lt;&gt;"",ROUND(ROUND($J127,4)*ROUND(AJ127,10)*ROUND(表四!O127,6),4),"")),""))</f>
        <v/>
      </c>
      <c r="AQ127" s="316" t="str">
        <f t="shared" si="48"/>
        <v/>
      </c>
      <c r="AR127" s="333" t="str">
        <f t="shared" si="49"/>
        <v/>
      </c>
      <c r="AS127" s="336" t="str">
        <f>IF(表三!J127="是",IF(L127="CO2",SUM(AG127,AR127),SUM(V127,AG127,AR127)),IF(SUM(V127,AG127,AR127)&lt;&gt;0,SUM(V127,AG127,AR127),""))</f>
        <v/>
      </c>
      <c r="AT127" s="337" t="str">
        <f>IF(表三!J127="是",IF(L127="CO2",V127,""),"")</f>
        <v/>
      </c>
      <c r="AU127" s="333" t="str">
        <f>IF(AS127&lt;&gt;"",AS127/表八!$J$8,"")</f>
        <v/>
      </c>
      <c r="AV127" s="325" t="e">
        <f>VLOOKUP(E127,附表二!$A:$G,3,FALSE)</f>
        <v>#N/A</v>
      </c>
      <c r="AW127" s="338" t="str">
        <f t="shared" si="35"/>
        <v/>
      </c>
      <c r="AX127" s="338" t="str">
        <f t="shared" si="50"/>
        <v/>
      </c>
      <c r="AY127" s="338" t="str">
        <f t="shared" si="51"/>
        <v/>
      </c>
      <c r="AZ127" s="338" t="str">
        <f t="shared" si="52"/>
        <v/>
      </c>
      <c r="BA127" s="338" t="str">
        <f t="shared" si="53"/>
        <v/>
      </c>
      <c r="BB127" s="338" t="str">
        <f t="shared" si="54"/>
        <v/>
      </c>
      <c r="BC127" s="338" t="str">
        <f t="shared" si="55"/>
        <v/>
      </c>
      <c r="BD127" s="338" t="str">
        <f t="shared" si="56"/>
        <v/>
      </c>
      <c r="BE127" s="339" t="str">
        <f t="shared" si="57"/>
        <v/>
      </c>
    </row>
    <row r="128" spans="1:57" s="5" customFormat="1" ht="17.25" thickTop="1" thickBot="1">
      <c r="A128" s="223" t="str">
        <f>IF(表三!A128&lt;&gt;"",表三!A128,"")</f>
        <v/>
      </c>
      <c r="B128" s="224" t="str">
        <f>IF(表三!C128&lt;&gt;"",表三!C128,"")</f>
        <v/>
      </c>
      <c r="C128" s="225" t="str">
        <f>IF(表三!D128&lt;&gt;"",表三!D128,"")</f>
        <v/>
      </c>
      <c r="D128" s="328" t="str">
        <f>IF(表三!F128&lt;&gt;"",表三!F128,"")</f>
        <v/>
      </c>
      <c r="E128" s="223" t="str">
        <f>IF(表三!H128&lt;&gt;"",表三!H128,"")</f>
        <v/>
      </c>
      <c r="F128" s="211" t="str">
        <f>IF(表三!I128&lt;&gt;"",表三!I128,"")</f>
        <v/>
      </c>
      <c r="G128" s="224" t="str">
        <f>IF(表三!J128&lt;&gt;"",表三!J128,"")</f>
        <v/>
      </c>
      <c r="H128" s="225" t="str">
        <f>IF(表三!K128&lt;&gt;"",表三!K128,"")</f>
        <v/>
      </c>
      <c r="I128" s="328" t="str">
        <f>IF(表三!P128&lt;&gt;"",表三!P128,"")</f>
        <v/>
      </c>
      <c r="J128" s="329" t="str">
        <f>IF(表四!N128&lt;&gt;"",ROUND(表四!N128,4),"")</f>
        <v/>
      </c>
      <c r="K128" s="224" t="str">
        <f>IF(表四!Q128&lt;&gt;"",表四!Q128,IF(表四!P128&lt;&gt;"",表四!P128,""))</f>
        <v/>
      </c>
      <c r="L128" s="207" t="str">
        <f>IF(表三!BJ128&lt;&gt;"",IF(表三!BJ128&lt;&gt;0,表三!BJ128,""),"")</f>
        <v/>
      </c>
      <c r="M128" s="320"/>
      <c r="N128" s="331" t="str">
        <f>IF(H128&amp;I128&amp;E128="範疇2外購電力350099",IF(M128="預設",VLOOKUP(表一!$B$5,附表一!$G$186:$T$211,14,0),""),IF(M128="預設",VLOOKUP(H128&amp;I128&amp;L128&amp;E128,附表一!$F$5:$U$178,16,0),""))</f>
        <v/>
      </c>
      <c r="O128" s="331" t="str">
        <f>IF(H128&amp;I128="範疇2外購電力",IF(M128="預設",VLOOKUP(表一!$B$5,附表一!$G$186:$X$210,18,0),""),IF(M128="預設",VLOOKUP(H128&amp;I128&amp;L128&amp;E128,附表一!$F$5:$Y$175,20,0),""))</f>
        <v/>
      </c>
      <c r="P128" s="332"/>
      <c r="Q128" s="239"/>
      <c r="R128" s="331" t="str">
        <f>IF(N128&amp;P128&lt;&gt;"",IF(表四!$Q128&lt;&gt;"","公噸/"&amp;表四!$Q128,IF(表四!$P128&lt;&gt;"","公噸/"&amp;表四!$P128,"")),"")</f>
        <v/>
      </c>
      <c r="S128" s="320"/>
      <c r="T128" s="331" t="str">
        <f>IF(表四!O129="",IF($J128&lt;&gt;"",IF(P128&lt;&gt;"",ROUND(ROUND(P128,10)*ROUND($J128,4),4),IF(N128&lt;&gt;"",ROUND(ROUND($J128,4)*ROUND(N128,10),4),"")),""),IF($J128&lt;&gt;"",IF(P128&lt;&gt;"",ROUND(ROUND(P128,10)*ROUND($J128,4)*ROUND(表四!O129,6),4),IF(N128&lt;&gt;"",ROUND(ROUND($J128,4)*ROUND(N128,10)*ROUND(表四!O129,6),4),"")),""))</f>
        <v/>
      </c>
      <c r="U128" s="316" t="str">
        <f t="shared" si="44"/>
        <v/>
      </c>
      <c r="V128" s="333" t="str">
        <f t="shared" si="45"/>
        <v/>
      </c>
      <c r="W128" s="223" t="str">
        <f>IF(表三!BK128&lt;&gt;"",IF(表三!BK128&lt;&gt;0,表三!BK128,""),"")</f>
        <v/>
      </c>
      <c r="X128" s="320"/>
      <c r="Y128" s="318" t="str">
        <f>IF(H128&amp;I128="範疇2外購電力",IF(X128="預設",VLOOKUP(表一!$B$5,附表一!$G$186:$T$210,14,0),""),IF(X128="預設",VLOOKUP(H128&amp;I128&amp;W128&amp;E128,附表一!$F$5:$U$175,16,0),""))</f>
        <v/>
      </c>
      <c r="Z128" s="337" t="str">
        <f>IF(H128&amp;I128="範疇2外購電力",IF(X128="預設",VLOOKUP(表一!$B$5,附表一!$G$186:$X$210,18,0),""),IF(X128="預設",VLOOKUP(H128&amp;I128&amp;W128&amp;E128,附表一!$F$5:$Y$175,20,0),""))</f>
        <v/>
      </c>
      <c r="AA128" s="334"/>
      <c r="AB128" s="239"/>
      <c r="AC128" s="331" t="str">
        <f>IF(Y128&amp;AA128&lt;&gt;"",IF(表四!$Q128&lt;&gt;"","公噸/"&amp;表四!$Q128,IF(表四!$P128&lt;&gt;"","公噸/"&amp;表四!$P128,"")),"")</f>
        <v/>
      </c>
      <c r="AD128" s="320"/>
      <c r="AE128" s="331" t="str">
        <f>IF(表四!O128="",IF($J128&lt;&gt;"",IF(AA128&lt;&gt;"",ROUND(ROUND(AA128,10)*ROUND($J128,4),4),IF(Y128&lt;&gt;"",ROUND(ROUND($J128,4)*ROUND(Y128,10),4),"")),""),IF($J128&lt;&gt;"",IF(AA128&lt;&gt;"",ROUND(ROUND(AA128,10)*ROUND($J128,4)*ROUND(表四!O128,6),4),IF(Y128&lt;&gt;"",ROUND(ROUND($J128,4)*ROUND(Y128,10)*ROUND(表四!O128,6),4),"")),""))</f>
        <v/>
      </c>
      <c r="AF128" s="316" t="str">
        <f t="shared" si="46"/>
        <v/>
      </c>
      <c r="AG128" s="333" t="str">
        <f t="shared" si="47"/>
        <v/>
      </c>
      <c r="AH128" s="207" t="str">
        <f>IF(表三!BL128&lt;&gt;"",IF(表三!BL128&lt;&gt;0,表三!BL128,""),"")</f>
        <v/>
      </c>
      <c r="AI128" s="320"/>
      <c r="AJ128" s="321" t="str">
        <f>IF(H128&amp;I128="範疇2外購電力",IF(AI128="預設",VLOOKUP(表一!$B$5,附表一!$G$186:$T$210,14,0),""),IF(AI128="預設",VLOOKUP(H128&amp;I128&amp;AH128&amp;E128,附表一!$F$5:$U$175,16,0),""))</f>
        <v/>
      </c>
      <c r="AK128" s="337" t="str">
        <f>IF(H128&amp;I128="範疇2外購電力",IF(AI128="預設",VLOOKUP(表一!$B$5,附表一!$G$186:$X$210,18,0),""),IF(AI128="預設",VLOOKUP(H128&amp;I128&amp;AH128&amp;E128,附表一!$F$5:$Y$175,20,0),""))</f>
        <v/>
      </c>
      <c r="AL128" s="334"/>
      <c r="AM128" s="335"/>
      <c r="AN128" s="315" t="str">
        <f>IF(AJ128&amp;AL128&lt;&gt;"",IF(表四!$Q128&lt;&gt;"","公噸/"&amp;表四!$Q128,IF(表四!$P128&lt;&gt;"","公噸/"&amp;表四!$P128,"")),"")</f>
        <v/>
      </c>
      <c r="AO128" s="320"/>
      <c r="AP128" s="331" t="str">
        <f>IF(表四!O128="",IF($J128&lt;&gt;"",IF(AL128&lt;&gt;"",ROUND(ROUND(AL128,10)*ROUND($J128,4),4),IF(AJ128&lt;&gt;"",ROUND(ROUND($J128,4)*ROUND(AJ128,10),4),"")),""),IF($J128&lt;&gt;"",IF(AL128&lt;&gt;"",ROUND(ROUND(AL128,10)*ROUND($J128,4)*ROUND(表四!O128,6),4),IF(AJ128&lt;&gt;"",ROUND(ROUND($J128,4)*ROUND(AJ128,10)*ROUND(表四!O128,6),4),"")),""))</f>
        <v/>
      </c>
      <c r="AQ128" s="316" t="str">
        <f t="shared" si="48"/>
        <v/>
      </c>
      <c r="AR128" s="333" t="str">
        <f t="shared" si="49"/>
        <v/>
      </c>
      <c r="AS128" s="336" t="str">
        <f>IF(表三!J128="是",IF(L128="CO2",SUM(AG128,AR128),SUM(V128,AG128,AR128)),IF(SUM(V128,AG128,AR128)&lt;&gt;0,SUM(V128,AG128,AR128),""))</f>
        <v/>
      </c>
      <c r="AT128" s="337" t="str">
        <f>IF(表三!J128="是",IF(L128="CO2",V128,""),"")</f>
        <v/>
      </c>
      <c r="AU128" s="333" t="str">
        <f>IF(AS128&lt;&gt;"",AS128/表八!$J$8,"")</f>
        <v/>
      </c>
      <c r="AV128" s="325" t="e">
        <f>VLOOKUP(E128,附表二!$A:$G,3,FALSE)</f>
        <v>#N/A</v>
      </c>
      <c r="AW128" s="338" t="str">
        <f t="shared" si="35"/>
        <v/>
      </c>
      <c r="AX128" s="338" t="str">
        <f t="shared" si="50"/>
        <v/>
      </c>
      <c r="AY128" s="338" t="str">
        <f t="shared" si="51"/>
        <v/>
      </c>
      <c r="AZ128" s="338" t="str">
        <f t="shared" si="52"/>
        <v/>
      </c>
      <c r="BA128" s="338" t="str">
        <f t="shared" si="53"/>
        <v/>
      </c>
      <c r="BB128" s="338" t="str">
        <f t="shared" si="54"/>
        <v/>
      </c>
      <c r="BC128" s="338" t="str">
        <f t="shared" si="55"/>
        <v/>
      </c>
      <c r="BD128" s="338" t="str">
        <f t="shared" si="56"/>
        <v/>
      </c>
      <c r="BE128" s="339" t="str">
        <f t="shared" si="57"/>
        <v/>
      </c>
    </row>
    <row r="129" spans="1:57" s="5" customFormat="1" ht="17.25" thickTop="1" thickBot="1">
      <c r="A129" s="223" t="str">
        <f>IF(表三!A129&lt;&gt;"",表三!A129,"")</f>
        <v/>
      </c>
      <c r="B129" s="224" t="str">
        <f>IF(表三!C129&lt;&gt;"",表三!C129,"")</f>
        <v/>
      </c>
      <c r="C129" s="225" t="str">
        <f>IF(表三!D129&lt;&gt;"",表三!D129,"")</f>
        <v/>
      </c>
      <c r="D129" s="328" t="str">
        <f>IF(表三!F129&lt;&gt;"",表三!F129,"")</f>
        <v/>
      </c>
      <c r="E129" s="223" t="str">
        <f>IF(表三!H129&lt;&gt;"",表三!H129,"")</f>
        <v/>
      </c>
      <c r="F129" s="211" t="str">
        <f>IF(表三!I129&lt;&gt;"",表三!I129,"")</f>
        <v/>
      </c>
      <c r="G129" s="224" t="str">
        <f>IF(表三!J129&lt;&gt;"",表三!J129,"")</f>
        <v/>
      </c>
      <c r="H129" s="225" t="str">
        <f>IF(表三!K129&lt;&gt;"",表三!K129,"")</f>
        <v/>
      </c>
      <c r="I129" s="328" t="str">
        <f>IF(表三!P129&lt;&gt;"",表三!P129,"")</f>
        <v/>
      </c>
      <c r="J129" s="329" t="str">
        <f>IF(表四!N129&lt;&gt;"",ROUND(表四!N129,4),"")</f>
        <v/>
      </c>
      <c r="K129" s="224" t="str">
        <f>IF(表四!Q129&lt;&gt;"",表四!Q129,IF(表四!P129&lt;&gt;"",表四!P129,""))</f>
        <v/>
      </c>
      <c r="L129" s="207" t="str">
        <f>IF(表三!BJ129&lt;&gt;"",IF(表三!BJ129&lt;&gt;0,表三!BJ129,""),"")</f>
        <v/>
      </c>
      <c r="M129" s="320"/>
      <c r="N129" s="331" t="str">
        <f>IF(H129&amp;I129&amp;E129="範疇2外購電力350099",IF(M129="預設",VLOOKUP(表一!$B$5,附表一!$G$186:$T$211,14,0),""),IF(M129="預設",VLOOKUP(H129&amp;I129&amp;L129&amp;E129,附表一!$F$5:$U$178,16,0),""))</f>
        <v/>
      </c>
      <c r="O129" s="331" t="str">
        <f>IF(H129&amp;I129="範疇2外購電力",IF(M129="預設",VLOOKUP(表一!$B$5,附表一!$G$186:$X$210,18,0),""),IF(M129="預設",VLOOKUP(H129&amp;I129&amp;L129&amp;E129,附表一!$F$5:$Y$175,20,0),""))</f>
        <v/>
      </c>
      <c r="P129" s="332"/>
      <c r="Q129" s="239"/>
      <c r="R129" s="331" t="str">
        <f>IF(N129&amp;P129&lt;&gt;"",IF(表四!$Q129&lt;&gt;"","公噸/"&amp;表四!$Q129,IF(表四!$P129&lt;&gt;"","公噸/"&amp;表四!$P129,"")),"")</f>
        <v/>
      </c>
      <c r="S129" s="320"/>
      <c r="T129" s="331" t="str">
        <f>IF(表四!O130="",IF($J129&lt;&gt;"",IF(P129&lt;&gt;"",ROUND(ROUND(P129,10)*ROUND($J129,4),4),IF(N129&lt;&gt;"",ROUND(ROUND($J129,4)*ROUND(N129,10),4),"")),""),IF($J129&lt;&gt;"",IF(P129&lt;&gt;"",ROUND(ROUND(P129,10)*ROUND($J129,4)*ROUND(表四!O130,6),4),IF(N129&lt;&gt;"",ROUND(ROUND($J129,4)*ROUND(N129,10)*ROUND(表四!O130,6),4),"")),""))</f>
        <v/>
      </c>
      <c r="U129" s="316" t="str">
        <f t="shared" si="44"/>
        <v/>
      </c>
      <c r="V129" s="333" t="str">
        <f t="shared" si="45"/>
        <v/>
      </c>
      <c r="W129" s="223" t="str">
        <f>IF(表三!BK129&lt;&gt;"",IF(表三!BK129&lt;&gt;0,表三!BK129,""),"")</f>
        <v/>
      </c>
      <c r="X129" s="320"/>
      <c r="Y129" s="318" t="str">
        <f>IF(H129&amp;I129="範疇2外購電力",IF(X129="預設",VLOOKUP(表一!$B$5,附表一!$G$186:$T$210,14,0),""),IF(X129="預設",VLOOKUP(H129&amp;I129&amp;W129&amp;E129,附表一!$F$5:$U$175,16,0),""))</f>
        <v/>
      </c>
      <c r="Z129" s="337" t="str">
        <f>IF(H129&amp;I129="範疇2外購電力",IF(X129="預設",VLOOKUP(表一!$B$5,附表一!$G$186:$X$210,18,0),""),IF(X129="預設",VLOOKUP(H129&amp;I129&amp;W129&amp;E129,附表一!$F$5:$Y$175,20,0),""))</f>
        <v/>
      </c>
      <c r="AA129" s="334"/>
      <c r="AB129" s="239"/>
      <c r="AC129" s="331" t="str">
        <f>IF(Y129&amp;AA129&lt;&gt;"",IF(表四!$Q129&lt;&gt;"","公噸/"&amp;表四!$Q129,IF(表四!$P129&lt;&gt;"","公噸/"&amp;表四!$P129,"")),"")</f>
        <v/>
      </c>
      <c r="AD129" s="320"/>
      <c r="AE129" s="331" t="str">
        <f>IF(表四!O129="",IF($J129&lt;&gt;"",IF(AA129&lt;&gt;"",ROUND(ROUND(AA129,10)*ROUND($J129,4),4),IF(Y129&lt;&gt;"",ROUND(ROUND($J129,4)*ROUND(Y129,10),4),"")),""),IF($J129&lt;&gt;"",IF(AA129&lt;&gt;"",ROUND(ROUND(AA129,10)*ROUND($J129,4)*ROUND(表四!O129,6),4),IF(Y129&lt;&gt;"",ROUND(ROUND($J129,4)*ROUND(Y129,10)*ROUND(表四!O129,6),4),"")),""))</f>
        <v/>
      </c>
      <c r="AF129" s="316" t="str">
        <f t="shared" si="46"/>
        <v/>
      </c>
      <c r="AG129" s="333" t="str">
        <f t="shared" si="47"/>
        <v/>
      </c>
      <c r="AH129" s="207" t="str">
        <f>IF(表三!BL129&lt;&gt;"",IF(表三!BL129&lt;&gt;0,表三!BL129,""),"")</f>
        <v/>
      </c>
      <c r="AI129" s="320"/>
      <c r="AJ129" s="321" t="str">
        <f>IF(H129&amp;I129="範疇2外購電力",IF(AI129="預設",VLOOKUP(表一!$B$5,附表一!$G$186:$T$210,14,0),""),IF(AI129="預設",VLOOKUP(H129&amp;I129&amp;AH129&amp;E129,附表一!$F$5:$U$175,16,0),""))</f>
        <v/>
      </c>
      <c r="AK129" s="337" t="str">
        <f>IF(H129&amp;I129="範疇2外購電力",IF(AI129="預設",VLOOKUP(表一!$B$5,附表一!$G$186:$X$210,18,0),""),IF(AI129="預設",VLOOKUP(H129&amp;I129&amp;AH129&amp;E129,附表一!$F$5:$Y$175,20,0),""))</f>
        <v/>
      </c>
      <c r="AL129" s="334"/>
      <c r="AM129" s="335"/>
      <c r="AN129" s="315" t="str">
        <f>IF(AJ129&amp;AL129&lt;&gt;"",IF(表四!$Q129&lt;&gt;"","公噸/"&amp;表四!$Q129,IF(表四!$P129&lt;&gt;"","公噸/"&amp;表四!$P129,"")),"")</f>
        <v/>
      </c>
      <c r="AO129" s="320"/>
      <c r="AP129" s="331" t="str">
        <f>IF(表四!O129="",IF($J129&lt;&gt;"",IF(AL129&lt;&gt;"",ROUND(ROUND(AL129,10)*ROUND($J129,4),4),IF(AJ129&lt;&gt;"",ROUND(ROUND($J129,4)*ROUND(AJ129,10),4),"")),""),IF($J129&lt;&gt;"",IF(AL129&lt;&gt;"",ROUND(ROUND(AL129,10)*ROUND($J129,4)*ROUND(表四!O129,6),4),IF(AJ129&lt;&gt;"",ROUND(ROUND($J129,4)*ROUND(AJ129,10)*ROUND(表四!O129,6),4),"")),""))</f>
        <v/>
      </c>
      <c r="AQ129" s="316" t="str">
        <f t="shared" si="48"/>
        <v/>
      </c>
      <c r="AR129" s="333" t="str">
        <f t="shared" si="49"/>
        <v/>
      </c>
      <c r="AS129" s="336" t="str">
        <f>IF(表三!J129="是",IF(L129="CO2",SUM(AG129,AR129),SUM(V129,AG129,AR129)),IF(SUM(V129,AG129,AR129)&lt;&gt;0,SUM(V129,AG129,AR129),""))</f>
        <v/>
      </c>
      <c r="AT129" s="337" t="str">
        <f>IF(表三!J129="是",IF(L129="CO2",V129,""),"")</f>
        <v/>
      </c>
      <c r="AU129" s="333" t="str">
        <f>IF(AS129&lt;&gt;"",AS129/表八!$J$8,"")</f>
        <v/>
      </c>
      <c r="AV129" s="325" t="e">
        <f>VLOOKUP(E129,附表二!$A:$G,3,FALSE)</f>
        <v>#N/A</v>
      </c>
      <c r="AW129" s="338" t="str">
        <f t="shared" si="35"/>
        <v/>
      </c>
      <c r="AX129" s="338" t="str">
        <f t="shared" si="50"/>
        <v/>
      </c>
      <c r="AY129" s="338" t="str">
        <f t="shared" si="51"/>
        <v/>
      </c>
      <c r="AZ129" s="338" t="str">
        <f t="shared" si="52"/>
        <v/>
      </c>
      <c r="BA129" s="338" t="str">
        <f t="shared" si="53"/>
        <v/>
      </c>
      <c r="BB129" s="338" t="str">
        <f t="shared" si="54"/>
        <v/>
      </c>
      <c r="BC129" s="338" t="str">
        <f t="shared" si="55"/>
        <v/>
      </c>
      <c r="BD129" s="338" t="str">
        <f t="shared" si="56"/>
        <v/>
      </c>
      <c r="BE129" s="339" t="str">
        <f t="shared" si="57"/>
        <v/>
      </c>
    </row>
    <row r="130" spans="1:57" s="5" customFormat="1" ht="17.25" thickTop="1" thickBot="1">
      <c r="A130" s="223" t="str">
        <f>IF(表三!A130&lt;&gt;"",表三!A130,"")</f>
        <v/>
      </c>
      <c r="B130" s="224" t="str">
        <f>IF(表三!C130&lt;&gt;"",表三!C130,"")</f>
        <v/>
      </c>
      <c r="C130" s="225" t="str">
        <f>IF(表三!D130&lt;&gt;"",表三!D130,"")</f>
        <v/>
      </c>
      <c r="D130" s="328" t="str">
        <f>IF(表三!F130&lt;&gt;"",表三!F130,"")</f>
        <v/>
      </c>
      <c r="E130" s="223" t="str">
        <f>IF(表三!H130&lt;&gt;"",表三!H130,"")</f>
        <v/>
      </c>
      <c r="F130" s="211" t="str">
        <f>IF(表三!I130&lt;&gt;"",表三!I130,"")</f>
        <v/>
      </c>
      <c r="G130" s="224" t="str">
        <f>IF(表三!J130&lt;&gt;"",表三!J130,"")</f>
        <v/>
      </c>
      <c r="H130" s="225" t="str">
        <f>IF(表三!K130&lt;&gt;"",表三!K130,"")</f>
        <v/>
      </c>
      <c r="I130" s="328" t="str">
        <f>IF(表三!P130&lt;&gt;"",表三!P130,"")</f>
        <v/>
      </c>
      <c r="J130" s="329" t="str">
        <f>IF(表四!N130&lt;&gt;"",ROUND(表四!N130,4),"")</f>
        <v/>
      </c>
      <c r="K130" s="224" t="str">
        <f>IF(表四!Q130&lt;&gt;"",表四!Q130,IF(表四!P130&lt;&gt;"",表四!P130,""))</f>
        <v/>
      </c>
      <c r="L130" s="207" t="str">
        <f>IF(表三!BJ130&lt;&gt;"",IF(表三!BJ130&lt;&gt;0,表三!BJ130,""),"")</f>
        <v/>
      </c>
      <c r="M130" s="320"/>
      <c r="N130" s="331" t="str">
        <f>IF(H130&amp;I130&amp;E130="範疇2外購電力350099",IF(M130="預設",VLOOKUP(表一!$B$5,附表一!$G$186:$T$211,14,0),""),IF(M130="預設",VLOOKUP(H130&amp;I130&amp;L130&amp;E130,附表一!$F$5:$U$178,16,0),""))</f>
        <v/>
      </c>
      <c r="O130" s="331" t="str">
        <f>IF(H130&amp;I130="範疇2外購電力",IF(M130="預設",VLOOKUP(表一!$B$5,附表一!$G$186:$X$210,18,0),""),IF(M130="預設",VLOOKUP(H130&amp;I130&amp;L130&amp;E130,附表一!$F$5:$Y$175,20,0),""))</f>
        <v/>
      </c>
      <c r="P130" s="332"/>
      <c r="Q130" s="239"/>
      <c r="R130" s="331" t="str">
        <f>IF(N130&amp;P130&lt;&gt;"",IF(表四!$Q130&lt;&gt;"","公噸/"&amp;表四!$Q130,IF(表四!$P130&lt;&gt;"","公噸/"&amp;表四!$P130,"")),"")</f>
        <v/>
      </c>
      <c r="S130" s="320"/>
      <c r="T130" s="331" t="str">
        <f>IF(表四!O131="",IF($J130&lt;&gt;"",IF(P130&lt;&gt;"",ROUND(ROUND(P130,10)*ROUND($J130,4),4),IF(N130&lt;&gt;"",ROUND(ROUND($J130,4)*ROUND(N130,10),4),"")),""),IF($J130&lt;&gt;"",IF(P130&lt;&gt;"",ROUND(ROUND(P130,10)*ROUND($J130,4)*ROUND(表四!O131,6),4),IF(N130&lt;&gt;"",ROUND(ROUND($J130,4)*ROUND(N130,10)*ROUND(表四!O131,6),4),"")),""))</f>
        <v/>
      </c>
      <c r="U130" s="316" t="str">
        <f t="shared" si="44"/>
        <v/>
      </c>
      <c r="V130" s="333" t="str">
        <f t="shared" si="45"/>
        <v/>
      </c>
      <c r="W130" s="223" t="str">
        <f>IF(表三!BK130&lt;&gt;"",IF(表三!BK130&lt;&gt;0,表三!BK130,""),"")</f>
        <v/>
      </c>
      <c r="X130" s="320"/>
      <c r="Y130" s="318" t="str">
        <f>IF(H130&amp;I130="範疇2外購電力",IF(X130="預設",VLOOKUP(表一!$B$5,附表一!$G$186:$T$210,14,0),""),IF(X130="預設",VLOOKUP(H130&amp;I130&amp;W130&amp;E130,附表一!$F$5:$U$175,16,0),""))</f>
        <v/>
      </c>
      <c r="Z130" s="337" t="str">
        <f>IF(H130&amp;I130="範疇2外購電力",IF(X130="預設",VLOOKUP(表一!$B$5,附表一!$G$186:$X$210,18,0),""),IF(X130="預設",VLOOKUP(H130&amp;I130&amp;W130&amp;E130,附表一!$F$5:$Y$175,20,0),""))</f>
        <v/>
      </c>
      <c r="AA130" s="334"/>
      <c r="AB130" s="239"/>
      <c r="AC130" s="331" t="str">
        <f>IF(Y130&amp;AA130&lt;&gt;"",IF(表四!$Q130&lt;&gt;"","公噸/"&amp;表四!$Q130,IF(表四!$P130&lt;&gt;"","公噸/"&amp;表四!$P130,"")),"")</f>
        <v/>
      </c>
      <c r="AD130" s="320"/>
      <c r="AE130" s="331" t="str">
        <f>IF(表四!O130="",IF($J130&lt;&gt;"",IF(AA130&lt;&gt;"",ROUND(ROUND(AA130,10)*ROUND($J130,4),4),IF(Y130&lt;&gt;"",ROUND(ROUND($J130,4)*ROUND(Y130,10),4),"")),""),IF($J130&lt;&gt;"",IF(AA130&lt;&gt;"",ROUND(ROUND(AA130,10)*ROUND($J130,4)*ROUND(表四!O130,6),4),IF(Y130&lt;&gt;"",ROUND(ROUND($J130,4)*ROUND(Y130,10)*ROUND(表四!O130,6),4),"")),""))</f>
        <v/>
      </c>
      <c r="AF130" s="316" t="str">
        <f t="shared" si="46"/>
        <v/>
      </c>
      <c r="AG130" s="333" t="str">
        <f t="shared" si="47"/>
        <v/>
      </c>
      <c r="AH130" s="207" t="str">
        <f>IF(表三!BL130&lt;&gt;"",IF(表三!BL130&lt;&gt;0,表三!BL130,""),"")</f>
        <v/>
      </c>
      <c r="AI130" s="320"/>
      <c r="AJ130" s="321" t="str">
        <f>IF(H130&amp;I130="範疇2外購電力",IF(AI130="預設",VLOOKUP(表一!$B$5,附表一!$G$186:$T$210,14,0),""),IF(AI130="預設",VLOOKUP(H130&amp;I130&amp;AH130&amp;E130,附表一!$F$5:$U$175,16,0),""))</f>
        <v/>
      </c>
      <c r="AK130" s="337" t="str">
        <f>IF(H130&amp;I130="範疇2外購電力",IF(AI130="預設",VLOOKUP(表一!$B$5,附表一!$G$186:$X$210,18,0),""),IF(AI130="預設",VLOOKUP(H130&amp;I130&amp;AH130&amp;E130,附表一!$F$5:$Y$175,20,0),""))</f>
        <v/>
      </c>
      <c r="AL130" s="334"/>
      <c r="AM130" s="335"/>
      <c r="AN130" s="315" t="str">
        <f>IF(AJ130&amp;AL130&lt;&gt;"",IF(表四!$Q130&lt;&gt;"","公噸/"&amp;表四!$Q130,IF(表四!$P130&lt;&gt;"","公噸/"&amp;表四!$P130,"")),"")</f>
        <v/>
      </c>
      <c r="AO130" s="320"/>
      <c r="AP130" s="331" t="str">
        <f>IF(表四!O130="",IF($J130&lt;&gt;"",IF(AL130&lt;&gt;"",ROUND(ROUND(AL130,10)*ROUND($J130,4),4),IF(AJ130&lt;&gt;"",ROUND(ROUND($J130,4)*ROUND(AJ130,10),4),"")),""),IF($J130&lt;&gt;"",IF(AL130&lt;&gt;"",ROUND(ROUND(AL130,10)*ROUND($J130,4)*ROUND(表四!O130,6),4),IF(AJ130&lt;&gt;"",ROUND(ROUND($J130,4)*ROUND(AJ130,10)*ROUND(表四!O130,6),4),"")),""))</f>
        <v/>
      </c>
      <c r="AQ130" s="316" t="str">
        <f t="shared" si="48"/>
        <v/>
      </c>
      <c r="AR130" s="333" t="str">
        <f t="shared" si="49"/>
        <v/>
      </c>
      <c r="AS130" s="336" t="str">
        <f>IF(表三!J130="是",IF(L130="CO2",SUM(AG130,AR130),SUM(V130,AG130,AR130)),IF(SUM(V130,AG130,AR130)&lt;&gt;0,SUM(V130,AG130,AR130),""))</f>
        <v/>
      </c>
      <c r="AT130" s="337" t="str">
        <f>IF(表三!J130="是",IF(L130="CO2",V130,""),"")</f>
        <v/>
      </c>
      <c r="AU130" s="333" t="str">
        <f>IF(AS130&lt;&gt;"",AS130/表八!$J$8,"")</f>
        <v/>
      </c>
      <c r="AV130" s="325" t="e">
        <f>VLOOKUP(E130,附表二!$A:$G,3,FALSE)</f>
        <v>#N/A</v>
      </c>
      <c r="AW130" s="338" t="str">
        <f t="shared" si="35"/>
        <v/>
      </c>
      <c r="AX130" s="338" t="str">
        <f t="shared" si="50"/>
        <v/>
      </c>
      <c r="AY130" s="338" t="str">
        <f t="shared" si="51"/>
        <v/>
      </c>
      <c r="AZ130" s="338" t="str">
        <f t="shared" si="52"/>
        <v/>
      </c>
      <c r="BA130" s="338" t="str">
        <f t="shared" si="53"/>
        <v/>
      </c>
      <c r="BB130" s="338" t="str">
        <f t="shared" si="54"/>
        <v/>
      </c>
      <c r="BC130" s="338" t="str">
        <f t="shared" si="55"/>
        <v/>
      </c>
      <c r="BD130" s="338" t="str">
        <f t="shared" si="56"/>
        <v/>
      </c>
      <c r="BE130" s="339" t="str">
        <f t="shared" si="57"/>
        <v/>
      </c>
    </row>
    <row r="131" spans="1:57" s="5" customFormat="1" ht="17.25" thickTop="1" thickBot="1">
      <c r="A131" s="223" t="str">
        <f>IF(表三!A131&lt;&gt;"",表三!A131,"")</f>
        <v/>
      </c>
      <c r="B131" s="224" t="str">
        <f>IF(表三!C131&lt;&gt;"",表三!C131,"")</f>
        <v/>
      </c>
      <c r="C131" s="225" t="str">
        <f>IF(表三!D131&lt;&gt;"",表三!D131,"")</f>
        <v/>
      </c>
      <c r="D131" s="328" t="str">
        <f>IF(表三!F131&lt;&gt;"",表三!F131,"")</f>
        <v/>
      </c>
      <c r="E131" s="223" t="str">
        <f>IF(表三!H131&lt;&gt;"",表三!H131,"")</f>
        <v/>
      </c>
      <c r="F131" s="211" t="str">
        <f>IF(表三!I131&lt;&gt;"",表三!I131,"")</f>
        <v/>
      </c>
      <c r="G131" s="224" t="str">
        <f>IF(表三!J131&lt;&gt;"",表三!J131,"")</f>
        <v/>
      </c>
      <c r="H131" s="225" t="str">
        <f>IF(表三!K131&lt;&gt;"",表三!K131,"")</f>
        <v/>
      </c>
      <c r="I131" s="328" t="str">
        <f>IF(表三!P131&lt;&gt;"",表三!P131,"")</f>
        <v/>
      </c>
      <c r="J131" s="329" t="str">
        <f>IF(表四!N131&lt;&gt;"",ROUND(表四!N131,4),"")</f>
        <v/>
      </c>
      <c r="K131" s="224" t="str">
        <f>IF(表四!Q131&lt;&gt;"",表四!Q131,IF(表四!P131&lt;&gt;"",表四!P131,""))</f>
        <v/>
      </c>
      <c r="L131" s="207" t="str">
        <f>IF(表三!BJ131&lt;&gt;"",IF(表三!BJ131&lt;&gt;0,表三!BJ131,""),"")</f>
        <v/>
      </c>
      <c r="M131" s="320"/>
      <c r="N131" s="331" t="str">
        <f>IF(H131&amp;I131&amp;E131="範疇2外購電力350099",IF(M131="預設",VLOOKUP(表一!$B$5,附表一!$G$186:$T$211,14,0),""),IF(M131="預設",VLOOKUP(H131&amp;I131&amp;L131&amp;E131,附表一!$F$5:$U$178,16,0),""))</f>
        <v/>
      </c>
      <c r="O131" s="331" t="str">
        <f>IF(H131&amp;I131="範疇2外購電力",IF(M131="預設",VLOOKUP(表一!$B$5,附表一!$G$186:$X$210,18,0),""),IF(M131="預設",VLOOKUP(H131&amp;I131&amp;L131&amp;E131,附表一!$F$5:$Y$175,20,0),""))</f>
        <v/>
      </c>
      <c r="P131" s="332"/>
      <c r="Q131" s="239"/>
      <c r="R131" s="331" t="str">
        <f>IF(N131&amp;P131&lt;&gt;"",IF(表四!$Q131&lt;&gt;"","公噸/"&amp;表四!$Q131,IF(表四!$P131&lt;&gt;"","公噸/"&amp;表四!$P131,"")),"")</f>
        <v/>
      </c>
      <c r="S131" s="320"/>
      <c r="T131" s="331" t="str">
        <f>IF(表四!O132="",IF($J131&lt;&gt;"",IF(P131&lt;&gt;"",ROUND(ROUND(P131,10)*ROUND($J131,4),4),IF(N131&lt;&gt;"",ROUND(ROUND($J131,4)*ROUND(N131,10),4),"")),""),IF($J131&lt;&gt;"",IF(P131&lt;&gt;"",ROUND(ROUND(P131,10)*ROUND($J131,4)*ROUND(表四!O132,6),4),IF(N131&lt;&gt;"",ROUND(ROUND($J131,4)*ROUND(N131,10)*ROUND(表四!O132,6),4),"")),""))</f>
        <v/>
      </c>
      <c r="U131" s="316" t="str">
        <f t="shared" si="44"/>
        <v/>
      </c>
      <c r="V131" s="333" t="str">
        <f t="shared" si="45"/>
        <v/>
      </c>
      <c r="W131" s="223" t="str">
        <f>IF(表三!BK131&lt;&gt;"",IF(表三!BK131&lt;&gt;0,表三!BK131,""),"")</f>
        <v/>
      </c>
      <c r="X131" s="320"/>
      <c r="Y131" s="318" t="str">
        <f>IF(H131&amp;I131="範疇2外購電力",IF(X131="預設",VLOOKUP(表一!$B$5,附表一!$G$186:$T$210,14,0),""),IF(X131="預設",VLOOKUP(H131&amp;I131&amp;W131&amp;E131,附表一!$F$5:$U$175,16,0),""))</f>
        <v/>
      </c>
      <c r="Z131" s="337" t="str">
        <f>IF(H131&amp;I131="範疇2外購電力",IF(X131="預設",VLOOKUP(表一!$B$5,附表一!$G$186:$X$210,18,0),""),IF(X131="預設",VLOOKUP(H131&amp;I131&amp;W131&amp;E131,附表一!$F$5:$Y$175,20,0),""))</f>
        <v/>
      </c>
      <c r="AA131" s="334"/>
      <c r="AB131" s="239"/>
      <c r="AC131" s="331" t="str">
        <f>IF(Y131&amp;AA131&lt;&gt;"",IF(表四!$Q131&lt;&gt;"","公噸/"&amp;表四!$Q131,IF(表四!$P131&lt;&gt;"","公噸/"&amp;表四!$P131,"")),"")</f>
        <v/>
      </c>
      <c r="AD131" s="320"/>
      <c r="AE131" s="331" t="str">
        <f>IF(表四!O131="",IF($J131&lt;&gt;"",IF(AA131&lt;&gt;"",ROUND(ROUND(AA131,10)*ROUND($J131,4),4),IF(Y131&lt;&gt;"",ROUND(ROUND($J131,4)*ROUND(Y131,10),4),"")),""),IF($J131&lt;&gt;"",IF(AA131&lt;&gt;"",ROUND(ROUND(AA131,10)*ROUND($J131,4)*ROUND(表四!O131,6),4),IF(Y131&lt;&gt;"",ROUND(ROUND($J131,4)*ROUND(Y131,10)*ROUND(表四!O131,6),4),"")),""))</f>
        <v/>
      </c>
      <c r="AF131" s="316" t="str">
        <f t="shared" si="46"/>
        <v/>
      </c>
      <c r="AG131" s="333" t="str">
        <f t="shared" si="47"/>
        <v/>
      </c>
      <c r="AH131" s="207" t="str">
        <f>IF(表三!BL131&lt;&gt;"",IF(表三!BL131&lt;&gt;0,表三!BL131,""),"")</f>
        <v/>
      </c>
      <c r="AI131" s="320"/>
      <c r="AJ131" s="321" t="str">
        <f>IF(H131&amp;I131="範疇2外購電力",IF(AI131="預設",VLOOKUP(表一!$B$5,附表一!$G$186:$T$210,14,0),""),IF(AI131="預設",VLOOKUP(H131&amp;I131&amp;AH131&amp;E131,附表一!$F$5:$U$175,16,0),""))</f>
        <v/>
      </c>
      <c r="AK131" s="337" t="str">
        <f>IF(H131&amp;I131="範疇2外購電力",IF(AI131="預設",VLOOKUP(表一!$B$5,附表一!$G$186:$X$210,18,0),""),IF(AI131="預設",VLOOKUP(H131&amp;I131&amp;AH131&amp;E131,附表一!$F$5:$Y$175,20,0),""))</f>
        <v/>
      </c>
      <c r="AL131" s="334"/>
      <c r="AM131" s="335"/>
      <c r="AN131" s="315" t="str">
        <f>IF(AJ131&amp;AL131&lt;&gt;"",IF(表四!$Q131&lt;&gt;"","公噸/"&amp;表四!$Q131,IF(表四!$P131&lt;&gt;"","公噸/"&amp;表四!$P131,"")),"")</f>
        <v/>
      </c>
      <c r="AO131" s="320"/>
      <c r="AP131" s="331" t="str">
        <f>IF(表四!O131="",IF($J131&lt;&gt;"",IF(AL131&lt;&gt;"",ROUND(ROUND(AL131,10)*ROUND($J131,4),4),IF(AJ131&lt;&gt;"",ROUND(ROUND($J131,4)*ROUND(AJ131,10),4),"")),""),IF($J131&lt;&gt;"",IF(AL131&lt;&gt;"",ROUND(ROUND(AL131,10)*ROUND($J131,4)*ROUND(表四!O131,6),4),IF(AJ131&lt;&gt;"",ROUND(ROUND($J131,4)*ROUND(AJ131,10)*ROUND(表四!O131,6),4),"")),""))</f>
        <v/>
      </c>
      <c r="AQ131" s="316" t="str">
        <f t="shared" si="48"/>
        <v/>
      </c>
      <c r="AR131" s="333" t="str">
        <f t="shared" si="49"/>
        <v/>
      </c>
      <c r="AS131" s="336" t="str">
        <f>IF(表三!J131="是",IF(L131="CO2",SUM(AG131,AR131),SUM(V131,AG131,AR131)),IF(SUM(V131,AG131,AR131)&lt;&gt;0,SUM(V131,AG131,AR131),""))</f>
        <v/>
      </c>
      <c r="AT131" s="337" t="str">
        <f>IF(表三!J131="是",IF(L131="CO2",V131,""),"")</f>
        <v/>
      </c>
      <c r="AU131" s="333" t="str">
        <f>IF(AS131&lt;&gt;"",AS131/表八!$J$8,"")</f>
        <v/>
      </c>
      <c r="AV131" s="325" t="e">
        <f>VLOOKUP(E131,附表二!$A:$G,3,FALSE)</f>
        <v>#N/A</v>
      </c>
      <c r="AW131" s="338" t="str">
        <f t="shared" si="35"/>
        <v/>
      </c>
      <c r="AX131" s="338" t="str">
        <f t="shared" si="50"/>
        <v/>
      </c>
      <c r="AY131" s="338" t="str">
        <f t="shared" si="51"/>
        <v/>
      </c>
      <c r="AZ131" s="338" t="str">
        <f t="shared" si="52"/>
        <v/>
      </c>
      <c r="BA131" s="338" t="str">
        <f t="shared" si="53"/>
        <v/>
      </c>
      <c r="BB131" s="338" t="str">
        <f t="shared" si="54"/>
        <v/>
      </c>
      <c r="BC131" s="338" t="str">
        <f t="shared" si="55"/>
        <v/>
      </c>
      <c r="BD131" s="338" t="str">
        <f t="shared" si="56"/>
        <v/>
      </c>
      <c r="BE131" s="339" t="str">
        <f t="shared" si="57"/>
        <v/>
      </c>
    </row>
    <row r="132" spans="1:57" s="5" customFormat="1" ht="17.25" thickTop="1" thickBot="1">
      <c r="A132" s="223" t="str">
        <f>IF(表三!A132&lt;&gt;"",表三!A132,"")</f>
        <v/>
      </c>
      <c r="B132" s="224" t="str">
        <f>IF(表三!C132&lt;&gt;"",表三!C132,"")</f>
        <v/>
      </c>
      <c r="C132" s="225" t="str">
        <f>IF(表三!D132&lt;&gt;"",表三!D132,"")</f>
        <v/>
      </c>
      <c r="D132" s="328" t="str">
        <f>IF(表三!F132&lt;&gt;"",表三!F132,"")</f>
        <v/>
      </c>
      <c r="E132" s="223" t="str">
        <f>IF(表三!H132&lt;&gt;"",表三!H132,"")</f>
        <v/>
      </c>
      <c r="F132" s="211" t="str">
        <f>IF(表三!I132&lt;&gt;"",表三!I132,"")</f>
        <v/>
      </c>
      <c r="G132" s="224" t="str">
        <f>IF(表三!J132&lt;&gt;"",表三!J132,"")</f>
        <v/>
      </c>
      <c r="H132" s="225" t="str">
        <f>IF(表三!K132&lt;&gt;"",表三!K132,"")</f>
        <v/>
      </c>
      <c r="I132" s="328" t="str">
        <f>IF(表三!P132&lt;&gt;"",表三!P132,"")</f>
        <v/>
      </c>
      <c r="J132" s="329" t="str">
        <f>IF(表四!N132&lt;&gt;"",ROUND(表四!N132,4),"")</f>
        <v/>
      </c>
      <c r="K132" s="224" t="str">
        <f>IF(表四!Q132&lt;&gt;"",表四!Q132,IF(表四!P132&lt;&gt;"",表四!P132,""))</f>
        <v/>
      </c>
      <c r="L132" s="207" t="str">
        <f>IF(表三!BJ132&lt;&gt;"",IF(表三!BJ132&lt;&gt;0,表三!BJ132,""),"")</f>
        <v/>
      </c>
      <c r="M132" s="320"/>
      <c r="N132" s="331" t="str">
        <f>IF(H132&amp;I132&amp;E132="範疇2外購電力350099",IF(M132="預設",VLOOKUP(表一!$B$5,附表一!$G$186:$T$211,14,0),""),IF(M132="預設",VLOOKUP(H132&amp;I132&amp;L132&amp;E132,附表一!$F$5:$U$178,16,0),""))</f>
        <v/>
      </c>
      <c r="O132" s="331" t="str">
        <f>IF(H132&amp;I132="範疇2外購電力",IF(M132="預設",VLOOKUP(表一!$B$5,附表一!$G$186:$X$210,18,0),""),IF(M132="預設",VLOOKUP(H132&amp;I132&amp;L132&amp;E132,附表一!$F$5:$Y$175,20,0),""))</f>
        <v/>
      </c>
      <c r="P132" s="332"/>
      <c r="Q132" s="239"/>
      <c r="R132" s="331" t="str">
        <f>IF(N132&amp;P132&lt;&gt;"",IF(表四!$Q132&lt;&gt;"","公噸/"&amp;表四!$Q132,IF(表四!$P132&lt;&gt;"","公噸/"&amp;表四!$P132,"")),"")</f>
        <v/>
      </c>
      <c r="S132" s="320"/>
      <c r="T132" s="331" t="str">
        <f>IF(表四!O133="",IF($J132&lt;&gt;"",IF(P132&lt;&gt;"",ROUND(ROUND(P132,10)*ROUND($J132,4),4),IF(N132&lt;&gt;"",ROUND(ROUND($J132,4)*ROUND(N132,10),4),"")),""),IF($J132&lt;&gt;"",IF(P132&lt;&gt;"",ROUND(ROUND(P132,10)*ROUND($J132,4)*ROUND(表四!O133,6),4),IF(N132&lt;&gt;"",ROUND(ROUND($J132,4)*ROUND(N132,10)*ROUND(表四!O133,6),4),"")),""))</f>
        <v/>
      </c>
      <c r="U132" s="316" t="str">
        <f t="shared" ref="U132:U163" si="58">IF(L132="CO2",1,IF(L132="SF6",23500,IF(L132="CH4",30,IF(L132="N2O",265,IF(L132="HFCS",AV132,IF(L132="PFCs",AV132,IF(L132="NF3",16100,"")))))))</f>
        <v/>
      </c>
      <c r="V132" s="333" t="str">
        <f t="shared" ref="V132:V163" si="59">IF(T132&lt;&gt;"",ROUND(T132*U132,4),"")</f>
        <v/>
      </c>
      <c r="W132" s="223" t="str">
        <f>IF(表三!BK132&lt;&gt;"",IF(表三!BK132&lt;&gt;0,表三!BK132,""),"")</f>
        <v/>
      </c>
      <c r="X132" s="320"/>
      <c r="Y132" s="318" t="str">
        <f>IF(H132&amp;I132="範疇2外購電力",IF(X132="預設",VLOOKUP(表一!$B$5,附表一!$G$186:$T$210,14,0),""),IF(X132="預設",VLOOKUP(H132&amp;I132&amp;W132&amp;E132,附表一!$F$5:$U$175,16,0),""))</f>
        <v/>
      </c>
      <c r="Z132" s="337" t="str">
        <f>IF(H132&amp;I132="範疇2外購電力",IF(X132="預設",VLOOKUP(表一!$B$5,附表一!$G$186:$X$210,18,0),""),IF(X132="預設",VLOOKUP(H132&amp;I132&amp;W132&amp;E132,附表一!$F$5:$Y$175,20,0),""))</f>
        <v/>
      </c>
      <c r="AA132" s="334"/>
      <c r="AB132" s="239"/>
      <c r="AC132" s="331" t="str">
        <f>IF(Y132&amp;AA132&lt;&gt;"",IF(表四!$Q132&lt;&gt;"","公噸/"&amp;表四!$Q132,IF(表四!$P132&lt;&gt;"","公噸/"&amp;表四!$P132,"")),"")</f>
        <v/>
      </c>
      <c r="AD132" s="320"/>
      <c r="AE132" s="331" t="str">
        <f>IF(表四!O132="",IF($J132&lt;&gt;"",IF(AA132&lt;&gt;"",ROUND(ROUND(AA132,10)*ROUND($J132,4),4),IF(Y132&lt;&gt;"",ROUND(ROUND($J132,4)*ROUND(Y132,10),4),"")),""),IF($J132&lt;&gt;"",IF(AA132&lt;&gt;"",ROUND(ROUND(AA132,10)*ROUND($J132,4)*ROUND(表四!O132,6),4),IF(Y132&lt;&gt;"",ROUND(ROUND($J132,4)*ROUND(Y132,10)*ROUND(表四!O132,6),4),"")),""))</f>
        <v/>
      </c>
      <c r="AF132" s="316" t="str">
        <f t="shared" ref="AF132:AF163" si="60">IF(W132="CO2",1,IF(W132="CH4",30,IF(W132="N2O",265,IF(W132="NF3",16100,""))))</f>
        <v/>
      </c>
      <c r="AG132" s="333" t="str">
        <f t="shared" ref="AG132:AG163" si="61">IF(AE132&lt;&gt;"",ROUND(AE132*AF132,4),"")</f>
        <v/>
      </c>
      <c r="AH132" s="207" t="str">
        <f>IF(表三!BL132&lt;&gt;"",IF(表三!BL132&lt;&gt;0,表三!BL132,""),"")</f>
        <v/>
      </c>
      <c r="AI132" s="320"/>
      <c r="AJ132" s="321" t="str">
        <f>IF(H132&amp;I132="範疇2外購電力",IF(AI132="預設",VLOOKUP(表一!$B$5,附表一!$G$186:$T$210,14,0),""),IF(AI132="預設",VLOOKUP(H132&amp;I132&amp;AH132&amp;E132,附表一!$F$5:$U$175,16,0),""))</f>
        <v/>
      </c>
      <c r="AK132" s="337" t="str">
        <f>IF(H132&amp;I132="範疇2外購電力",IF(AI132="預設",VLOOKUP(表一!$B$5,附表一!$G$186:$X$210,18,0),""),IF(AI132="預設",VLOOKUP(H132&amp;I132&amp;AH132&amp;E132,附表一!$F$5:$Y$175,20,0),""))</f>
        <v/>
      </c>
      <c r="AL132" s="334"/>
      <c r="AM132" s="335"/>
      <c r="AN132" s="315" t="str">
        <f>IF(AJ132&amp;AL132&lt;&gt;"",IF(表四!$Q132&lt;&gt;"","公噸/"&amp;表四!$Q132,IF(表四!$P132&lt;&gt;"","公噸/"&amp;表四!$P132,"")),"")</f>
        <v/>
      </c>
      <c r="AO132" s="320"/>
      <c r="AP132" s="331" t="str">
        <f>IF(表四!O132="",IF($J132&lt;&gt;"",IF(AL132&lt;&gt;"",ROUND(ROUND(AL132,10)*ROUND($J132,4),4),IF(AJ132&lt;&gt;"",ROUND(ROUND($J132,4)*ROUND(AJ132,10),4),"")),""),IF($J132&lt;&gt;"",IF(AL132&lt;&gt;"",ROUND(ROUND(AL132,10)*ROUND($J132,4)*ROUND(表四!O132,6),4),IF(AJ132&lt;&gt;"",ROUND(ROUND($J132,4)*ROUND(AJ132,10)*ROUND(表四!O132,6),4),"")),""))</f>
        <v/>
      </c>
      <c r="AQ132" s="316" t="str">
        <f t="shared" ref="AQ132:AQ163" si="62">IF(AH132="CO2",1,IF(AH132="CH4",30,IF(AH132="N2O",265,"")))</f>
        <v/>
      </c>
      <c r="AR132" s="333" t="str">
        <f t="shared" ref="AR132:AR163" si="63">IF(AP132&lt;&gt;"",ROUND(AP132*AQ132,4),"")</f>
        <v/>
      </c>
      <c r="AS132" s="336" t="str">
        <f>IF(表三!J132="是",IF(L132="CO2",SUM(AG132,AR132),SUM(V132,AG132,AR132)),IF(SUM(V132,AG132,AR132)&lt;&gt;0,SUM(V132,AG132,AR132),""))</f>
        <v/>
      </c>
      <c r="AT132" s="337" t="str">
        <f>IF(表三!J132="是",IF(L132="CO2",V132,""),"")</f>
        <v/>
      </c>
      <c r="AU132" s="333" t="str">
        <f>IF(AS132&lt;&gt;"",AS132/表八!$J$8,"")</f>
        <v/>
      </c>
      <c r="AV132" s="325" t="e">
        <f>VLOOKUP(E132,附表二!$A:$G,3,FALSE)</f>
        <v>#N/A</v>
      </c>
      <c r="AW132" s="338" t="str">
        <f t="shared" ref="AW132:AW195" si="64">H132&amp;L132&amp;G132</f>
        <v/>
      </c>
      <c r="AX132" s="338" t="str">
        <f t="shared" ref="AX132:AX163" si="65">H132&amp;L132</f>
        <v/>
      </c>
      <c r="AY132" s="338" t="str">
        <f t="shared" ref="AY132:AY163" si="66">H132&amp;W132</f>
        <v/>
      </c>
      <c r="AZ132" s="338" t="str">
        <f t="shared" ref="AZ132:AZ163" si="67">H132&amp;AH132</f>
        <v/>
      </c>
      <c r="BA132" s="338" t="str">
        <f t="shared" ref="BA132:BA163" si="68">H132&amp;I132</f>
        <v/>
      </c>
      <c r="BB132" s="338" t="str">
        <f t="shared" ref="BB132:BB163" si="69">H132&amp;I132</f>
        <v/>
      </c>
      <c r="BC132" s="338" t="str">
        <f t="shared" ref="BC132:BC163" si="70">H132&amp;I132</f>
        <v/>
      </c>
      <c r="BD132" s="338" t="str">
        <f t="shared" ref="BD132:BD163" si="71">H132&amp;L132&amp;I132&amp;G132</f>
        <v/>
      </c>
      <c r="BE132" s="339" t="str">
        <f t="shared" ref="BE132:BE163" si="72">IFERROR(ABS(AS132),"")</f>
        <v/>
      </c>
    </row>
    <row r="133" spans="1:57" s="5" customFormat="1" ht="17.25" thickTop="1" thickBot="1">
      <c r="A133" s="223" t="str">
        <f>IF(表三!A133&lt;&gt;"",表三!A133,"")</f>
        <v/>
      </c>
      <c r="B133" s="224" t="str">
        <f>IF(表三!C133&lt;&gt;"",表三!C133,"")</f>
        <v/>
      </c>
      <c r="C133" s="225" t="str">
        <f>IF(表三!D133&lt;&gt;"",表三!D133,"")</f>
        <v/>
      </c>
      <c r="D133" s="328" t="str">
        <f>IF(表三!F133&lt;&gt;"",表三!F133,"")</f>
        <v/>
      </c>
      <c r="E133" s="223" t="str">
        <f>IF(表三!H133&lt;&gt;"",表三!H133,"")</f>
        <v/>
      </c>
      <c r="F133" s="211" t="str">
        <f>IF(表三!I133&lt;&gt;"",表三!I133,"")</f>
        <v/>
      </c>
      <c r="G133" s="224" t="str">
        <f>IF(表三!J133&lt;&gt;"",表三!J133,"")</f>
        <v/>
      </c>
      <c r="H133" s="225" t="str">
        <f>IF(表三!K133&lt;&gt;"",表三!K133,"")</f>
        <v/>
      </c>
      <c r="I133" s="328" t="str">
        <f>IF(表三!P133&lt;&gt;"",表三!P133,"")</f>
        <v/>
      </c>
      <c r="J133" s="329" t="str">
        <f>IF(表四!N133&lt;&gt;"",ROUND(表四!N133,4),"")</f>
        <v/>
      </c>
      <c r="K133" s="224" t="str">
        <f>IF(表四!Q133&lt;&gt;"",表四!Q133,IF(表四!P133&lt;&gt;"",表四!P133,""))</f>
        <v/>
      </c>
      <c r="L133" s="207" t="str">
        <f>IF(表三!BJ133&lt;&gt;"",IF(表三!BJ133&lt;&gt;0,表三!BJ133,""),"")</f>
        <v/>
      </c>
      <c r="M133" s="320"/>
      <c r="N133" s="331" t="str">
        <f>IF(H133&amp;I133&amp;E133="範疇2外購電力350099",IF(M133="預設",VLOOKUP(表一!$B$5,附表一!$G$186:$T$211,14,0),""),IF(M133="預設",VLOOKUP(H133&amp;I133&amp;L133&amp;E133,附表一!$F$5:$U$178,16,0),""))</f>
        <v/>
      </c>
      <c r="O133" s="331" t="str">
        <f>IF(H133&amp;I133="範疇2外購電力",IF(M133="預設",VLOOKUP(表一!$B$5,附表一!$G$186:$X$210,18,0),""),IF(M133="預設",VLOOKUP(H133&amp;I133&amp;L133&amp;E133,附表一!$F$5:$Y$175,20,0),""))</f>
        <v/>
      </c>
      <c r="P133" s="332"/>
      <c r="Q133" s="239"/>
      <c r="R133" s="331" t="str">
        <f>IF(N133&amp;P133&lt;&gt;"",IF(表四!$Q133&lt;&gt;"","公噸/"&amp;表四!$Q133,IF(表四!$P133&lt;&gt;"","公噸/"&amp;表四!$P133,"")),"")</f>
        <v/>
      </c>
      <c r="S133" s="320"/>
      <c r="T133" s="331" t="str">
        <f>IF(表四!O134="",IF($J133&lt;&gt;"",IF(P133&lt;&gt;"",ROUND(ROUND(P133,10)*ROUND($J133,4),4),IF(N133&lt;&gt;"",ROUND(ROUND($J133,4)*ROUND(N133,10),4),"")),""),IF($J133&lt;&gt;"",IF(P133&lt;&gt;"",ROUND(ROUND(P133,10)*ROUND($J133,4)*ROUND(表四!O134,6),4),IF(N133&lt;&gt;"",ROUND(ROUND($J133,4)*ROUND(N133,10)*ROUND(表四!O134,6),4),"")),""))</f>
        <v/>
      </c>
      <c r="U133" s="316" t="str">
        <f t="shared" si="58"/>
        <v/>
      </c>
      <c r="V133" s="333" t="str">
        <f t="shared" si="59"/>
        <v/>
      </c>
      <c r="W133" s="223" t="str">
        <f>IF(表三!BK133&lt;&gt;"",IF(表三!BK133&lt;&gt;0,表三!BK133,""),"")</f>
        <v/>
      </c>
      <c r="X133" s="320"/>
      <c r="Y133" s="318" t="str">
        <f>IF(H133&amp;I133="範疇2外購電力",IF(X133="預設",VLOOKUP(表一!$B$5,附表一!$G$186:$T$210,14,0),""),IF(X133="預設",VLOOKUP(H133&amp;I133&amp;W133&amp;E133,附表一!$F$5:$U$175,16,0),""))</f>
        <v/>
      </c>
      <c r="Z133" s="337" t="str">
        <f>IF(H133&amp;I133="範疇2外購電力",IF(X133="預設",VLOOKUP(表一!$B$5,附表一!$G$186:$X$210,18,0),""),IF(X133="預設",VLOOKUP(H133&amp;I133&amp;W133&amp;E133,附表一!$F$5:$Y$175,20,0),""))</f>
        <v/>
      </c>
      <c r="AA133" s="334"/>
      <c r="AB133" s="239"/>
      <c r="AC133" s="331" t="str">
        <f>IF(Y133&amp;AA133&lt;&gt;"",IF(表四!$Q133&lt;&gt;"","公噸/"&amp;表四!$Q133,IF(表四!$P133&lt;&gt;"","公噸/"&amp;表四!$P133,"")),"")</f>
        <v/>
      </c>
      <c r="AD133" s="320"/>
      <c r="AE133" s="331" t="str">
        <f>IF(表四!O133="",IF($J133&lt;&gt;"",IF(AA133&lt;&gt;"",ROUND(ROUND(AA133,10)*ROUND($J133,4),4),IF(Y133&lt;&gt;"",ROUND(ROUND($J133,4)*ROUND(Y133,10),4),"")),""),IF($J133&lt;&gt;"",IF(AA133&lt;&gt;"",ROUND(ROUND(AA133,10)*ROUND($J133,4)*ROUND(表四!O133,6),4),IF(Y133&lt;&gt;"",ROUND(ROUND($J133,4)*ROUND(Y133,10)*ROUND(表四!O133,6),4),"")),""))</f>
        <v/>
      </c>
      <c r="AF133" s="316" t="str">
        <f t="shared" si="60"/>
        <v/>
      </c>
      <c r="AG133" s="333" t="str">
        <f t="shared" si="61"/>
        <v/>
      </c>
      <c r="AH133" s="207" t="str">
        <f>IF(表三!BL133&lt;&gt;"",IF(表三!BL133&lt;&gt;0,表三!BL133,""),"")</f>
        <v/>
      </c>
      <c r="AI133" s="320"/>
      <c r="AJ133" s="321" t="str">
        <f>IF(H133&amp;I133="範疇2外購電力",IF(AI133="預設",VLOOKUP(表一!$B$5,附表一!$G$186:$T$210,14,0),""),IF(AI133="預設",VLOOKUP(H133&amp;I133&amp;AH133&amp;E133,附表一!$F$5:$U$175,16,0),""))</f>
        <v/>
      </c>
      <c r="AK133" s="337" t="str">
        <f>IF(H133&amp;I133="範疇2外購電力",IF(AI133="預設",VLOOKUP(表一!$B$5,附表一!$G$186:$X$210,18,0),""),IF(AI133="預設",VLOOKUP(H133&amp;I133&amp;AH133&amp;E133,附表一!$F$5:$Y$175,20,0),""))</f>
        <v/>
      </c>
      <c r="AL133" s="334"/>
      <c r="AM133" s="335"/>
      <c r="AN133" s="315" t="str">
        <f>IF(AJ133&amp;AL133&lt;&gt;"",IF(表四!$Q133&lt;&gt;"","公噸/"&amp;表四!$Q133,IF(表四!$P133&lt;&gt;"","公噸/"&amp;表四!$P133,"")),"")</f>
        <v/>
      </c>
      <c r="AO133" s="320"/>
      <c r="AP133" s="331" t="str">
        <f>IF(表四!O133="",IF($J133&lt;&gt;"",IF(AL133&lt;&gt;"",ROUND(ROUND(AL133,10)*ROUND($J133,4),4),IF(AJ133&lt;&gt;"",ROUND(ROUND($J133,4)*ROUND(AJ133,10),4),"")),""),IF($J133&lt;&gt;"",IF(AL133&lt;&gt;"",ROUND(ROUND(AL133,10)*ROUND($J133,4)*ROUND(表四!O133,6),4),IF(AJ133&lt;&gt;"",ROUND(ROUND($J133,4)*ROUND(AJ133,10)*ROUND(表四!O133,6),4),"")),""))</f>
        <v/>
      </c>
      <c r="AQ133" s="316" t="str">
        <f t="shared" si="62"/>
        <v/>
      </c>
      <c r="AR133" s="333" t="str">
        <f t="shared" si="63"/>
        <v/>
      </c>
      <c r="AS133" s="336" t="str">
        <f>IF(表三!J133="是",IF(L133="CO2",SUM(AG133,AR133),SUM(V133,AG133,AR133)),IF(SUM(V133,AG133,AR133)&lt;&gt;0,SUM(V133,AG133,AR133),""))</f>
        <v/>
      </c>
      <c r="AT133" s="337" t="str">
        <f>IF(表三!J133="是",IF(L133="CO2",V133,""),"")</f>
        <v/>
      </c>
      <c r="AU133" s="333" t="str">
        <f>IF(AS133&lt;&gt;"",AS133/表八!$J$8,"")</f>
        <v/>
      </c>
      <c r="AV133" s="325" t="e">
        <f>VLOOKUP(E133,附表二!$A:$G,3,FALSE)</f>
        <v>#N/A</v>
      </c>
      <c r="AW133" s="338" t="str">
        <f t="shared" si="64"/>
        <v/>
      </c>
      <c r="AX133" s="338" t="str">
        <f t="shared" si="65"/>
        <v/>
      </c>
      <c r="AY133" s="338" t="str">
        <f t="shared" si="66"/>
        <v/>
      </c>
      <c r="AZ133" s="338" t="str">
        <f t="shared" si="67"/>
        <v/>
      </c>
      <c r="BA133" s="338" t="str">
        <f t="shared" si="68"/>
        <v/>
      </c>
      <c r="BB133" s="338" t="str">
        <f t="shared" si="69"/>
        <v/>
      </c>
      <c r="BC133" s="338" t="str">
        <f t="shared" si="70"/>
        <v/>
      </c>
      <c r="BD133" s="338" t="str">
        <f t="shared" si="71"/>
        <v/>
      </c>
      <c r="BE133" s="339" t="str">
        <f t="shared" si="72"/>
        <v/>
      </c>
    </row>
    <row r="134" spans="1:57" s="5" customFormat="1" ht="17.25" thickTop="1" thickBot="1">
      <c r="A134" s="223" t="str">
        <f>IF(表三!A134&lt;&gt;"",表三!A134,"")</f>
        <v/>
      </c>
      <c r="B134" s="224" t="str">
        <f>IF(表三!C134&lt;&gt;"",表三!C134,"")</f>
        <v/>
      </c>
      <c r="C134" s="225" t="str">
        <f>IF(表三!D134&lt;&gt;"",表三!D134,"")</f>
        <v/>
      </c>
      <c r="D134" s="328" t="str">
        <f>IF(表三!F134&lt;&gt;"",表三!F134,"")</f>
        <v/>
      </c>
      <c r="E134" s="223" t="str">
        <f>IF(表三!H134&lt;&gt;"",表三!H134,"")</f>
        <v/>
      </c>
      <c r="F134" s="211" t="str">
        <f>IF(表三!I134&lt;&gt;"",表三!I134,"")</f>
        <v/>
      </c>
      <c r="G134" s="224" t="str">
        <f>IF(表三!J134&lt;&gt;"",表三!J134,"")</f>
        <v/>
      </c>
      <c r="H134" s="225" t="str">
        <f>IF(表三!K134&lt;&gt;"",表三!K134,"")</f>
        <v/>
      </c>
      <c r="I134" s="328" t="str">
        <f>IF(表三!P134&lt;&gt;"",表三!P134,"")</f>
        <v/>
      </c>
      <c r="J134" s="329" t="str">
        <f>IF(表四!N134&lt;&gt;"",ROUND(表四!N134,4),"")</f>
        <v/>
      </c>
      <c r="K134" s="224" t="str">
        <f>IF(表四!Q134&lt;&gt;"",表四!Q134,IF(表四!P134&lt;&gt;"",表四!P134,""))</f>
        <v/>
      </c>
      <c r="L134" s="207" t="str">
        <f>IF(表三!BJ134&lt;&gt;"",IF(表三!BJ134&lt;&gt;0,表三!BJ134,""),"")</f>
        <v/>
      </c>
      <c r="M134" s="320"/>
      <c r="N134" s="331" t="str">
        <f>IF(H134&amp;I134&amp;E134="範疇2外購電力350099",IF(M134="預設",VLOOKUP(表一!$B$5,附表一!$G$186:$T$211,14,0),""),IF(M134="預設",VLOOKUP(H134&amp;I134&amp;L134&amp;E134,附表一!$F$5:$U$178,16,0),""))</f>
        <v/>
      </c>
      <c r="O134" s="331" t="str">
        <f>IF(H134&amp;I134="範疇2外購電力",IF(M134="預設",VLOOKUP(表一!$B$5,附表一!$G$186:$X$210,18,0),""),IF(M134="預設",VLOOKUP(H134&amp;I134&amp;L134&amp;E134,附表一!$F$5:$Y$175,20,0),""))</f>
        <v/>
      </c>
      <c r="P134" s="332"/>
      <c r="Q134" s="239"/>
      <c r="R134" s="331" t="str">
        <f>IF(N134&amp;P134&lt;&gt;"",IF(表四!$Q134&lt;&gt;"","公噸/"&amp;表四!$Q134,IF(表四!$P134&lt;&gt;"","公噸/"&amp;表四!$P134,"")),"")</f>
        <v/>
      </c>
      <c r="S134" s="320"/>
      <c r="T134" s="331" t="str">
        <f>IF(表四!O135="",IF($J134&lt;&gt;"",IF(P134&lt;&gt;"",ROUND(ROUND(P134,10)*ROUND($J134,4),4),IF(N134&lt;&gt;"",ROUND(ROUND($J134,4)*ROUND(N134,10),4),"")),""),IF($J134&lt;&gt;"",IF(P134&lt;&gt;"",ROUND(ROUND(P134,10)*ROUND($J134,4)*ROUND(表四!O135,6),4),IF(N134&lt;&gt;"",ROUND(ROUND($J134,4)*ROUND(N134,10)*ROUND(表四!O135,6),4),"")),""))</f>
        <v/>
      </c>
      <c r="U134" s="316" t="str">
        <f t="shared" si="58"/>
        <v/>
      </c>
      <c r="V134" s="333" t="str">
        <f t="shared" si="59"/>
        <v/>
      </c>
      <c r="W134" s="223" t="str">
        <f>IF(表三!BK134&lt;&gt;"",IF(表三!BK134&lt;&gt;0,表三!BK134,""),"")</f>
        <v/>
      </c>
      <c r="X134" s="320"/>
      <c r="Y134" s="318" t="str">
        <f>IF(H134&amp;I134="範疇2外購電力",IF(X134="預設",VLOOKUP(表一!$B$5,附表一!$G$186:$T$210,14,0),""),IF(X134="預設",VLOOKUP(H134&amp;I134&amp;W134&amp;E134,附表一!$F$5:$U$175,16,0),""))</f>
        <v/>
      </c>
      <c r="Z134" s="337" t="str">
        <f>IF(H134&amp;I134="範疇2外購電力",IF(X134="預設",VLOOKUP(表一!$B$5,附表一!$G$186:$X$210,18,0),""),IF(X134="預設",VLOOKUP(H134&amp;I134&amp;W134&amp;E134,附表一!$F$5:$Y$175,20,0),""))</f>
        <v/>
      </c>
      <c r="AA134" s="334"/>
      <c r="AB134" s="239"/>
      <c r="AC134" s="331" t="str">
        <f>IF(Y134&amp;AA134&lt;&gt;"",IF(表四!$Q134&lt;&gt;"","公噸/"&amp;表四!$Q134,IF(表四!$P134&lt;&gt;"","公噸/"&amp;表四!$P134,"")),"")</f>
        <v/>
      </c>
      <c r="AD134" s="320"/>
      <c r="AE134" s="331" t="str">
        <f>IF(表四!O134="",IF($J134&lt;&gt;"",IF(AA134&lt;&gt;"",ROUND(ROUND(AA134,10)*ROUND($J134,4),4),IF(Y134&lt;&gt;"",ROUND(ROUND($J134,4)*ROUND(Y134,10),4),"")),""),IF($J134&lt;&gt;"",IF(AA134&lt;&gt;"",ROUND(ROUND(AA134,10)*ROUND($J134,4)*ROUND(表四!O134,6),4),IF(Y134&lt;&gt;"",ROUND(ROUND($J134,4)*ROUND(Y134,10)*ROUND(表四!O134,6),4),"")),""))</f>
        <v/>
      </c>
      <c r="AF134" s="316" t="str">
        <f t="shared" si="60"/>
        <v/>
      </c>
      <c r="AG134" s="333" t="str">
        <f t="shared" si="61"/>
        <v/>
      </c>
      <c r="AH134" s="207" t="str">
        <f>IF(表三!BL134&lt;&gt;"",IF(表三!BL134&lt;&gt;0,表三!BL134,""),"")</f>
        <v/>
      </c>
      <c r="AI134" s="320"/>
      <c r="AJ134" s="321" t="str">
        <f>IF(H134&amp;I134="範疇2外購電力",IF(AI134="預設",VLOOKUP(表一!$B$5,附表一!$G$186:$T$210,14,0),""),IF(AI134="預設",VLOOKUP(H134&amp;I134&amp;AH134&amp;E134,附表一!$F$5:$U$175,16,0),""))</f>
        <v/>
      </c>
      <c r="AK134" s="337" t="str">
        <f>IF(H134&amp;I134="範疇2外購電力",IF(AI134="預設",VLOOKUP(表一!$B$5,附表一!$G$186:$X$210,18,0),""),IF(AI134="預設",VLOOKUP(H134&amp;I134&amp;AH134&amp;E134,附表一!$F$5:$Y$175,20,0),""))</f>
        <v/>
      </c>
      <c r="AL134" s="334"/>
      <c r="AM134" s="335"/>
      <c r="AN134" s="315" t="str">
        <f>IF(AJ134&amp;AL134&lt;&gt;"",IF(表四!$Q134&lt;&gt;"","公噸/"&amp;表四!$Q134,IF(表四!$P134&lt;&gt;"","公噸/"&amp;表四!$P134,"")),"")</f>
        <v/>
      </c>
      <c r="AO134" s="320"/>
      <c r="AP134" s="331" t="str">
        <f>IF(表四!O134="",IF($J134&lt;&gt;"",IF(AL134&lt;&gt;"",ROUND(ROUND(AL134,10)*ROUND($J134,4),4),IF(AJ134&lt;&gt;"",ROUND(ROUND($J134,4)*ROUND(AJ134,10),4),"")),""),IF($J134&lt;&gt;"",IF(AL134&lt;&gt;"",ROUND(ROUND(AL134,10)*ROUND($J134,4)*ROUND(表四!O134,6),4),IF(AJ134&lt;&gt;"",ROUND(ROUND($J134,4)*ROUND(AJ134,10)*ROUND(表四!O134,6),4),"")),""))</f>
        <v/>
      </c>
      <c r="AQ134" s="316" t="str">
        <f t="shared" si="62"/>
        <v/>
      </c>
      <c r="AR134" s="333" t="str">
        <f t="shared" si="63"/>
        <v/>
      </c>
      <c r="AS134" s="336" t="str">
        <f>IF(表三!J134="是",IF(L134="CO2",SUM(AG134,AR134),SUM(V134,AG134,AR134)),IF(SUM(V134,AG134,AR134)&lt;&gt;0,SUM(V134,AG134,AR134),""))</f>
        <v/>
      </c>
      <c r="AT134" s="337" t="str">
        <f>IF(表三!J134="是",IF(L134="CO2",V134,""),"")</f>
        <v/>
      </c>
      <c r="AU134" s="333" t="str">
        <f>IF(AS134&lt;&gt;"",AS134/表八!$J$8,"")</f>
        <v/>
      </c>
      <c r="AV134" s="325" t="e">
        <f>VLOOKUP(E134,附表二!$A:$G,3,FALSE)</f>
        <v>#N/A</v>
      </c>
      <c r="AW134" s="338" t="str">
        <f t="shared" si="64"/>
        <v/>
      </c>
      <c r="AX134" s="338" t="str">
        <f t="shared" si="65"/>
        <v/>
      </c>
      <c r="AY134" s="338" t="str">
        <f t="shared" si="66"/>
        <v/>
      </c>
      <c r="AZ134" s="338" t="str">
        <f t="shared" si="67"/>
        <v/>
      </c>
      <c r="BA134" s="338" t="str">
        <f t="shared" si="68"/>
        <v/>
      </c>
      <c r="BB134" s="338" t="str">
        <f t="shared" si="69"/>
        <v/>
      </c>
      <c r="BC134" s="338" t="str">
        <f t="shared" si="70"/>
        <v/>
      </c>
      <c r="BD134" s="338" t="str">
        <f t="shared" si="71"/>
        <v/>
      </c>
      <c r="BE134" s="339" t="str">
        <f t="shared" si="72"/>
        <v/>
      </c>
    </row>
    <row r="135" spans="1:57" s="5" customFormat="1" ht="17.25" thickTop="1" thickBot="1">
      <c r="A135" s="223" t="str">
        <f>IF(表三!A135&lt;&gt;"",表三!A135,"")</f>
        <v/>
      </c>
      <c r="B135" s="224" t="str">
        <f>IF(表三!C135&lt;&gt;"",表三!C135,"")</f>
        <v/>
      </c>
      <c r="C135" s="225" t="str">
        <f>IF(表三!D135&lt;&gt;"",表三!D135,"")</f>
        <v/>
      </c>
      <c r="D135" s="328" t="str">
        <f>IF(表三!F135&lt;&gt;"",表三!F135,"")</f>
        <v/>
      </c>
      <c r="E135" s="223" t="str">
        <f>IF(表三!H135&lt;&gt;"",表三!H135,"")</f>
        <v/>
      </c>
      <c r="F135" s="211" t="str">
        <f>IF(表三!I135&lt;&gt;"",表三!I135,"")</f>
        <v/>
      </c>
      <c r="G135" s="224" t="str">
        <f>IF(表三!J135&lt;&gt;"",表三!J135,"")</f>
        <v/>
      </c>
      <c r="H135" s="225" t="str">
        <f>IF(表三!K135&lt;&gt;"",表三!K135,"")</f>
        <v/>
      </c>
      <c r="I135" s="328" t="str">
        <f>IF(表三!P135&lt;&gt;"",表三!P135,"")</f>
        <v/>
      </c>
      <c r="J135" s="329" t="str">
        <f>IF(表四!N135&lt;&gt;"",ROUND(表四!N135,4),"")</f>
        <v/>
      </c>
      <c r="K135" s="224" t="str">
        <f>IF(表四!Q135&lt;&gt;"",表四!Q135,IF(表四!P135&lt;&gt;"",表四!P135,""))</f>
        <v/>
      </c>
      <c r="L135" s="207" t="str">
        <f>IF(表三!BJ135&lt;&gt;"",IF(表三!BJ135&lt;&gt;0,表三!BJ135,""),"")</f>
        <v/>
      </c>
      <c r="M135" s="320"/>
      <c r="N135" s="331" t="str">
        <f>IF(H135&amp;I135&amp;E135="範疇2外購電力350099",IF(M135="預設",VLOOKUP(表一!$B$5,附表一!$G$186:$T$211,14,0),""),IF(M135="預設",VLOOKUP(H135&amp;I135&amp;L135&amp;E135,附表一!$F$5:$U$178,16,0),""))</f>
        <v/>
      </c>
      <c r="O135" s="331" t="str">
        <f>IF(H135&amp;I135="範疇2外購電力",IF(M135="預設",VLOOKUP(表一!$B$5,附表一!$G$186:$X$210,18,0),""),IF(M135="預設",VLOOKUP(H135&amp;I135&amp;L135&amp;E135,附表一!$F$5:$Y$175,20,0),""))</f>
        <v/>
      </c>
      <c r="P135" s="332"/>
      <c r="Q135" s="239"/>
      <c r="R135" s="331" t="str">
        <f>IF(N135&amp;P135&lt;&gt;"",IF(表四!$Q135&lt;&gt;"","公噸/"&amp;表四!$Q135,IF(表四!$P135&lt;&gt;"","公噸/"&amp;表四!$P135,"")),"")</f>
        <v/>
      </c>
      <c r="S135" s="320"/>
      <c r="T135" s="331" t="str">
        <f>IF(表四!O136="",IF($J135&lt;&gt;"",IF(P135&lt;&gt;"",ROUND(ROUND(P135,10)*ROUND($J135,4),4),IF(N135&lt;&gt;"",ROUND(ROUND($J135,4)*ROUND(N135,10),4),"")),""),IF($J135&lt;&gt;"",IF(P135&lt;&gt;"",ROUND(ROUND(P135,10)*ROUND($J135,4)*ROUND(表四!O136,6),4),IF(N135&lt;&gt;"",ROUND(ROUND($J135,4)*ROUND(N135,10)*ROUND(表四!O136,6),4),"")),""))</f>
        <v/>
      </c>
      <c r="U135" s="316" t="str">
        <f t="shared" si="58"/>
        <v/>
      </c>
      <c r="V135" s="333" t="str">
        <f t="shared" si="59"/>
        <v/>
      </c>
      <c r="W135" s="223" t="str">
        <f>IF(表三!BK135&lt;&gt;"",IF(表三!BK135&lt;&gt;0,表三!BK135,""),"")</f>
        <v/>
      </c>
      <c r="X135" s="320"/>
      <c r="Y135" s="318" t="str">
        <f>IF(H135&amp;I135="範疇2外購電力",IF(X135="預設",VLOOKUP(表一!$B$5,附表一!$G$186:$T$210,14,0),""),IF(X135="預設",VLOOKUP(H135&amp;I135&amp;W135&amp;E135,附表一!$F$5:$U$175,16,0),""))</f>
        <v/>
      </c>
      <c r="Z135" s="337" t="str">
        <f>IF(H135&amp;I135="範疇2外購電力",IF(X135="預設",VLOOKUP(表一!$B$5,附表一!$G$186:$X$210,18,0),""),IF(X135="預設",VLOOKUP(H135&amp;I135&amp;W135&amp;E135,附表一!$F$5:$Y$175,20,0),""))</f>
        <v/>
      </c>
      <c r="AA135" s="334"/>
      <c r="AB135" s="239"/>
      <c r="AC135" s="331" t="str">
        <f>IF(Y135&amp;AA135&lt;&gt;"",IF(表四!$Q135&lt;&gt;"","公噸/"&amp;表四!$Q135,IF(表四!$P135&lt;&gt;"","公噸/"&amp;表四!$P135,"")),"")</f>
        <v/>
      </c>
      <c r="AD135" s="320"/>
      <c r="AE135" s="331" t="str">
        <f>IF(表四!O135="",IF($J135&lt;&gt;"",IF(AA135&lt;&gt;"",ROUND(ROUND(AA135,10)*ROUND($J135,4),4),IF(Y135&lt;&gt;"",ROUND(ROUND($J135,4)*ROUND(Y135,10),4),"")),""),IF($J135&lt;&gt;"",IF(AA135&lt;&gt;"",ROUND(ROUND(AA135,10)*ROUND($J135,4)*ROUND(表四!O135,6),4),IF(Y135&lt;&gt;"",ROUND(ROUND($J135,4)*ROUND(Y135,10)*ROUND(表四!O135,6),4),"")),""))</f>
        <v/>
      </c>
      <c r="AF135" s="316" t="str">
        <f t="shared" si="60"/>
        <v/>
      </c>
      <c r="AG135" s="333" t="str">
        <f t="shared" si="61"/>
        <v/>
      </c>
      <c r="AH135" s="207" t="str">
        <f>IF(表三!BL135&lt;&gt;"",IF(表三!BL135&lt;&gt;0,表三!BL135,""),"")</f>
        <v/>
      </c>
      <c r="AI135" s="320"/>
      <c r="AJ135" s="321" t="str">
        <f>IF(H135&amp;I135="範疇2外購電力",IF(AI135="預設",VLOOKUP(表一!$B$5,附表一!$G$186:$T$210,14,0),""),IF(AI135="預設",VLOOKUP(H135&amp;I135&amp;AH135&amp;E135,附表一!$F$5:$U$175,16,0),""))</f>
        <v/>
      </c>
      <c r="AK135" s="337" t="str">
        <f>IF(H135&amp;I135="範疇2外購電力",IF(AI135="預設",VLOOKUP(表一!$B$5,附表一!$G$186:$X$210,18,0),""),IF(AI135="預設",VLOOKUP(H135&amp;I135&amp;AH135&amp;E135,附表一!$F$5:$Y$175,20,0),""))</f>
        <v/>
      </c>
      <c r="AL135" s="334"/>
      <c r="AM135" s="335"/>
      <c r="AN135" s="315" t="str">
        <f>IF(AJ135&amp;AL135&lt;&gt;"",IF(表四!$Q135&lt;&gt;"","公噸/"&amp;表四!$Q135,IF(表四!$P135&lt;&gt;"","公噸/"&amp;表四!$P135,"")),"")</f>
        <v/>
      </c>
      <c r="AO135" s="320"/>
      <c r="AP135" s="331" t="str">
        <f>IF(表四!O135="",IF($J135&lt;&gt;"",IF(AL135&lt;&gt;"",ROUND(ROUND(AL135,10)*ROUND($J135,4),4),IF(AJ135&lt;&gt;"",ROUND(ROUND($J135,4)*ROUND(AJ135,10),4),"")),""),IF($J135&lt;&gt;"",IF(AL135&lt;&gt;"",ROUND(ROUND(AL135,10)*ROUND($J135,4)*ROUND(表四!O135,6),4),IF(AJ135&lt;&gt;"",ROUND(ROUND($J135,4)*ROUND(AJ135,10)*ROUND(表四!O135,6),4),"")),""))</f>
        <v/>
      </c>
      <c r="AQ135" s="316" t="str">
        <f t="shared" si="62"/>
        <v/>
      </c>
      <c r="AR135" s="333" t="str">
        <f t="shared" si="63"/>
        <v/>
      </c>
      <c r="AS135" s="336" t="str">
        <f>IF(表三!J135="是",IF(L135="CO2",SUM(AG135,AR135),SUM(V135,AG135,AR135)),IF(SUM(V135,AG135,AR135)&lt;&gt;0,SUM(V135,AG135,AR135),""))</f>
        <v/>
      </c>
      <c r="AT135" s="337" t="str">
        <f>IF(表三!J135="是",IF(L135="CO2",V135,""),"")</f>
        <v/>
      </c>
      <c r="AU135" s="333" t="str">
        <f>IF(AS135&lt;&gt;"",AS135/表八!$J$8,"")</f>
        <v/>
      </c>
      <c r="AV135" s="325" t="e">
        <f>VLOOKUP(E135,附表二!$A:$G,3,FALSE)</f>
        <v>#N/A</v>
      </c>
      <c r="AW135" s="338" t="str">
        <f t="shared" si="64"/>
        <v/>
      </c>
      <c r="AX135" s="338" t="str">
        <f t="shared" si="65"/>
        <v/>
      </c>
      <c r="AY135" s="338" t="str">
        <f t="shared" si="66"/>
        <v/>
      </c>
      <c r="AZ135" s="338" t="str">
        <f t="shared" si="67"/>
        <v/>
      </c>
      <c r="BA135" s="338" t="str">
        <f t="shared" si="68"/>
        <v/>
      </c>
      <c r="BB135" s="338" t="str">
        <f t="shared" si="69"/>
        <v/>
      </c>
      <c r="BC135" s="338" t="str">
        <f t="shared" si="70"/>
        <v/>
      </c>
      <c r="BD135" s="338" t="str">
        <f t="shared" si="71"/>
        <v/>
      </c>
      <c r="BE135" s="339" t="str">
        <f t="shared" si="72"/>
        <v/>
      </c>
    </row>
    <row r="136" spans="1:57" s="5" customFormat="1" ht="17.25" thickTop="1" thickBot="1">
      <c r="A136" s="223" t="str">
        <f>IF(表三!A136&lt;&gt;"",表三!A136,"")</f>
        <v/>
      </c>
      <c r="B136" s="224" t="str">
        <f>IF(表三!C136&lt;&gt;"",表三!C136,"")</f>
        <v/>
      </c>
      <c r="C136" s="225" t="str">
        <f>IF(表三!D136&lt;&gt;"",表三!D136,"")</f>
        <v/>
      </c>
      <c r="D136" s="328" t="str">
        <f>IF(表三!F136&lt;&gt;"",表三!F136,"")</f>
        <v/>
      </c>
      <c r="E136" s="223" t="str">
        <f>IF(表三!H136&lt;&gt;"",表三!H136,"")</f>
        <v/>
      </c>
      <c r="F136" s="211" t="str">
        <f>IF(表三!I136&lt;&gt;"",表三!I136,"")</f>
        <v/>
      </c>
      <c r="G136" s="224" t="str">
        <f>IF(表三!J136&lt;&gt;"",表三!J136,"")</f>
        <v/>
      </c>
      <c r="H136" s="225" t="str">
        <f>IF(表三!K136&lt;&gt;"",表三!K136,"")</f>
        <v/>
      </c>
      <c r="I136" s="328" t="str">
        <f>IF(表三!P136&lt;&gt;"",表三!P136,"")</f>
        <v/>
      </c>
      <c r="J136" s="329" t="str">
        <f>IF(表四!N136&lt;&gt;"",ROUND(表四!N136,4),"")</f>
        <v/>
      </c>
      <c r="K136" s="224" t="str">
        <f>IF(表四!Q136&lt;&gt;"",表四!Q136,IF(表四!P136&lt;&gt;"",表四!P136,""))</f>
        <v/>
      </c>
      <c r="L136" s="207" t="str">
        <f>IF(表三!BJ136&lt;&gt;"",IF(表三!BJ136&lt;&gt;0,表三!BJ136,""),"")</f>
        <v/>
      </c>
      <c r="M136" s="320"/>
      <c r="N136" s="331" t="str">
        <f>IF(H136&amp;I136&amp;E136="範疇2外購電力350099",IF(M136="預設",VLOOKUP(表一!$B$5,附表一!$G$186:$T$211,14,0),""),IF(M136="預設",VLOOKUP(H136&amp;I136&amp;L136&amp;E136,附表一!$F$5:$U$178,16,0),""))</f>
        <v/>
      </c>
      <c r="O136" s="331" t="str">
        <f>IF(H136&amp;I136="範疇2外購電力",IF(M136="預設",VLOOKUP(表一!$B$5,附表一!$G$186:$X$210,18,0),""),IF(M136="預設",VLOOKUP(H136&amp;I136&amp;L136&amp;E136,附表一!$F$5:$Y$175,20,0),""))</f>
        <v/>
      </c>
      <c r="P136" s="332"/>
      <c r="Q136" s="239"/>
      <c r="R136" s="331" t="str">
        <f>IF(N136&amp;P136&lt;&gt;"",IF(表四!$Q136&lt;&gt;"","公噸/"&amp;表四!$Q136,IF(表四!$P136&lt;&gt;"","公噸/"&amp;表四!$P136,"")),"")</f>
        <v/>
      </c>
      <c r="S136" s="320"/>
      <c r="T136" s="331" t="str">
        <f>IF(表四!O137="",IF($J136&lt;&gt;"",IF(P136&lt;&gt;"",ROUND(ROUND(P136,10)*ROUND($J136,4),4),IF(N136&lt;&gt;"",ROUND(ROUND($J136,4)*ROUND(N136,10),4),"")),""),IF($J136&lt;&gt;"",IF(P136&lt;&gt;"",ROUND(ROUND(P136,10)*ROUND($J136,4)*ROUND(表四!O137,6),4),IF(N136&lt;&gt;"",ROUND(ROUND($J136,4)*ROUND(N136,10)*ROUND(表四!O137,6),4),"")),""))</f>
        <v/>
      </c>
      <c r="U136" s="316" t="str">
        <f t="shared" si="58"/>
        <v/>
      </c>
      <c r="V136" s="333" t="str">
        <f t="shared" si="59"/>
        <v/>
      </c>
      <c r="W136" s="223" t="str">
        <f>IF(表三!BK136&lt;&gt;"",IF(表三!BK136&lt;&gt;0,表三!BK136,""),"")</f>
        <v/>
      </c>
      <c r="X136" s="320"/>
      <c r="Y136" s="318" t="str">
        <f>IF(H136&amp;I136="範疇2外購電力",IF(X136="預設",VLOOKUP(表一!$B$5,附表一!$G$186:$T$210,14,0),""),IF(X136="預設",VLOOKUP(H136&amp;I136&amp;W136&amp;E136,附表一!$F$5:$U$175,16,0),""))</f>
        <v/>
      </c>
      <c r="Z136" s="337" t="str">
        <f>IF(H136&amp;I136="範疇2外購電力",IF(X136="預設",VLOOKUP(表一!$B$5,附表一!$G$186:$X$210,18,0),""),IF(X136="預設",VLOOKUP(H136&amp;I136&amp;W136&amp;E136,附表一!$F$5:$Y$175,20,0),""))</f>
        <v/>
      </c>
      <c r="AA136" s="334"/>
      <c r="AB136" s="239"/>
      <c r="AC136" s="331" t="str">
        <f>IF(Y136&amp;AA136&lt;&gt;"",IF(表四!$Q136&lt;&gt;"","公噸/"&amp;表四!$Q136,IF(表四!$P136&lt;&gt;"","公噸/"&amp;表四!$P136,"")),"")</f>
        <v/>
      </c>
      <c r="AD136" s="320"/>
      <c r="AE136" s="331" t="str">
        <f>IF(表四!O136="",IF($J136&lt;&gt;"",IF(AA136&lt;&gt;"",ROUND(ROUND(AA136,10)*ROUND($J136,4),4),IF(Y136&lt;&gt;"",ROUND(ROUND($J136,4)*ROUND(Y136,10),4),"")),""),IF($J136&lt;&gt;"",IF(AA136&lt;&gt;"",ROUND(ROUND(AA136,10)*ROUND($J136,4)*ROUND(表四!O136,6),4),IF(Y136&lt;&gt;"",ROUND(ROUND($J136,4)*ROUND(Y136,10)*ROUND(表四!O136,6),4),"")),""))</f>
        <v/>
      </c>
      <c r="AF136" s="316" t="str">
        <f t="shared" si="60"/>
        <v/>
      </c>
      <c r="AG136" s="333" t="str">
        <f t="shared" si="61"/>
        <v/>
      </c>
      <c r="AH136" s="207" t="str">
        <f>IF(表三!BL136&lt;&gt;"",IF(表三!BL136&lt;&gt;0,表三!BL136,""),"")</f>
        <v/>
      </c>
      <c r="AI136" s="320"/>
      <c r="AJ136" s="321" t="str">
        <f>IF(H136&amp;I136="範疇2外購電力",IF(AI136="預設",VLOOKUP(表一!$B$5,附表一!$G$186:$T$210,14,0),""),IF(AI136="預設",VLOOKUP(H136&amp;I136&amp;AH136&amp;E136,附表一!$F$5:$U$175,16,0),""))</f>
        <v/>
      </c>
      <c r="AK136" s="337" t="str">
        <f>IF(H136&amp;I136="範疇2外購電力",IF(AI136="預設",VLOOKUP(表一!$B$5,附表一!$G$186:$X$210,18,0),""),IF(AI136="預設",VLOOKUP(H136&amp;I136&amp;AH136&amp;E136,附表一!$F$5:$Y$175,20,0),""))</f>
        <v/>
      </c>
      <c r="AL136" s="334"/>
      <c r="AM136" s="335"/>
      <c r="AN136" s="315" t="str">
        <f>IF(AJ136&amp;AL136&lt;&gt;"",IF(表四!$Q136&lt;&gt;"","公噸/"&amp;表四!$Q136,IF(表四!$P136&lt;&gt;"","公噸/"&amp;表四!$P136,"")),"")</f>
        <v/>
      </c>
      <c r="AO136" s="320"/>
      <c r="AP136" s="331" t="str">
        <f>IF(表四!O136="",IF($J136&lt;&gt;"",IF(AL136&lt;&gt;"",ROUND(ROUND(AL136,10)*ROUND($J136,4),4),IF(AJ136&lt;&gt;"",ROUND(ROUND($J136,4)*ROUND(AJ136,10),4),"")),""),IF($J136&lt;&gt;"",IF(AL136&lt;&gt;"",ROUND(ROUND(AL136,10)*ROUND($J136,4)*ROUND(表四!O136,6),4),IF(AJ136&lt;&gt;"",ROUND(ROUND($J136,4)*ROUND(AJ136,10)*ROUND(表四!O136,6),4),"")),""))</f>
        <v/>
      </c>
      <c r="AQ136" s="316" t="str">
        <f t="shared" si="62"/>
        <v/>
      </c>
      <c r="AR136" s="333" t="str">
        <f t="shared" si="63"/>
        <v/>
      </c>
      <c r="AS136" s="336" t="str">
        <f>IF(表三!J136="是",IF(L136="CO2",SUM(AG136,AR136),SUM(V136,AG136,AR136)),IF(SUM(V136,AG136,AR136)&lt;&gt;0,SUM(V136,AG136,AR136),""))</f>
        <v/>
      </c>
      <c r="AT136" s="337" t="str">
        <f>IF(表三!J136="是",IF(L136="CO2",V136,""),"")</f>
        <v/>
      </c>
      <c r="AU136" s="333" t="str">
        <f>IF(AS136&lt;&gt;"",AS136/表八!$J$8,"")</f>
        <v/>
      </c>
      <c r="AV136" s="325" t="e">
        <f>VLOOKUP(E136,附表二!$A:$G,3,FALSE)</f>
        <v>#N/A</v>
      </c>
      <c r="AW136" s="338" t="str">
        <f t="shared" si="64"/>
        <v/>
      </c>
      <c r="AX136" s="338" t="str">
        <f t="shared" si="65"/>
        <v/>
      </c>
      <c r="AY136" s="338" t="str">
        <f t="shared" si="66"/>
        <v/>
      </c>
      <c r="AZ136" s="338" t="str">
        <f t="shared" si="67"/>
        <v/>
      </c>
      <c r="BA136" s="338" t="str">
        <f t="shared" si="68"/>
        <v/>
      </c>
      <c r="BB136" s="338" t="str">
        <f t="shared" si="69"/>
        <v/>
      </c>
      <c r="BC136" s="338" t="str">
        <f t="shared" si="70"/>
        <v/>
      </c>
      <c r="BD136" s="338" t="str">
        <f t="shared" si="71"/>
        <v/>
      </c>
      <c r="BE136" s="339" t="str">
        <f t="shared" si="72"/>
        <v/>
      </c>
    </row>
    <row r="137" spans="1:57" s="5" customFormat="1" ht="17.25" thickTop="1" thickBot="1">
      <c r="A137" s="223" t="str">
        <f>IF(表三!A137&lt;&gt;"",表三!A137,"")</f>
        <v/>
      </c>
      <c r="B137" s="224" t="str">
        <f>IF(表三!C137&lt;&gt;"",表三!C137,"")</f>
        <v/>
      </c>
      <c r="C137" s="225" t="str">
        <f>IF(表三!D137&lt;&gt;"",表三!D137,"")</f>
        <v/>
      </c>
      <c r="D137" s="328" t="str">
        <f>IF(表三!F137&lt;&gt;"",表三!F137,"")</f>
        <v/>
      </c>
      <c r="E137" s="223" t="str">
        <f>IF(表三!H137&lt;&gt;"",表三!H137,"")</f>
        <v/>
      </c>
      <c r="F137" s="211" t="str">
        <f>IF(表三!I137&lt;&gt;"",表三!I137,"")</f>
        <v/>
      </c>
      <c r="G137" s="224" t="str">
        <f>IF(表三!J137&lt;&gt;"",表三!J137,"")</f>
        <v/>
      </c>
      <c r="H137" s="225" t="str">
        <f>IF(表三!K137&lt;&gt;"",表三!K137,"")</f>
        <v/>
      </c>
      <c r="I137" s="328" t="str">
        <f>IF(表三!P137&lt;&gt;"",表三!P137,"")</f>
        <v/>
      </c>
      <c r="J137" s="329" t="str">
        <f>IF(表四!N137&lt;&gt;"",ROUND(表四!N137,4),"")</f>
        <v/>
      </c>
      <c r="K137" s="224" t="str">
        <f>IF(表四!Q137&lt;&gt;"",表四!Q137,IF(表四!P137&lt;&gt;"",表四!P137,""))</f>
        <v/>
      </c>
      <c r="L137" s="207" t="str">
        <f>IF(表三!BJ137&lt;&gt;"",IF(表三!BJ137&lt;&gt;0,表三!BJ137,""),"")</f>
        <v/>
      </c>
      <c r="M137" s="320"/>
      <c r="N137" s="331" t="str">
        <f>IF(H137&amp;I137&amp;E137="範疇2外購電力350099",IF(M137="預設",VLOOKUP(表一!$B$5,附表一!$G$186:$T$211,14,0),""),IF(M137="預設",VLOOKUP(H137&amp;I137&amp;L137&amp;E137,附表一!$F$5:$U$178,16,0),""))</f>
        <v/>
      </c>
      <c r="O137" s="331" t="str">
        <f>IF(H137&amp;I137="範疇2外購電力",IF(M137="預設",VLOOKUP(表一!$B$5,附表一!$G$186:$X$210,18,0),""),IF(M137="預設",VLOOKUP(H137&amp;I137&amp;L137&amp;E137,附表一!$F$5:$Y$175,20,0),""))</f>
        <v/>
      </c>
      <c r="P137" s="332"/>
      <c r="Q137" s="239"/>
      <c r="R137" s="331" t="str">
        <f>IF(N137&amp;P137&lt;&gt;"",IF(表四!$Q137&lt;&gt;"","公噸/"&amp;表四!$Q137,IF(表四!$P137&lt;&gt;"","公噸/"&amp;表四!$P137,"")),"")</f>
        <v/>
      </c>
      <c r="S137" s="320"/>
      <c r="T137" s="331" t="str">
        <f>IF(表四!O138="",IF($J137&lt;&gt;"",IF(P137&lt;&gt;"",ROUND(ROUND(P137,10)*ROUND($J137,4),4),IF(N137&lt;&gt;"",ROUND(ROUND($J137,4)*ROUND(N137,10),4),"")),""),IF($J137&lt;&gt;"",IF(P137&lt;&gt;"",ROUND(ROUND(P137,10)*ROUND($J137,4)*ROUND(表四!O138,6),4),IF(N137&lt;&gt;"",ROUND(ROUND($J137,4)*ROUND(N137,10)*ROUND(表四!O138,6),4),"")),""))</f>
        <v/>
      </c>
      <c r="U137" s="316" t="str">
        <f t="shared" si="58"/>
        <v/>
      </c>
      <c r="V137" s="333" t="str">
        <f t="shared" si="59"/>
        <v/>
      </c>
      <c r="W137" s="223" t="str">
        <f>IF(表三!BK137&lt;&gt;"",IF(表三!BK137&lt;&gt;0,表三!BK137,""),"")</f>
        <v/>
      </c>
      <c r="X137" s="320"/>
      <c r="Y137" s="318" t="str">
        <f>IF(H137&amp;I137="範疇2外購電力",IF(X137="預設",VLOOKUP(表一!$B$5,附表一!$G$186:$T$210,14,0),""),IF(X137="預設",VLOOKUP(H137&amp;I137&amp;W137&amp;E137,附表一!$F$5:$U$175,16,0),""))</f>
        <v/>
      </c>
      <c r="Z137" s="337" t="str">
        <f>IF(H137&amp;I137="範疇2外購電力",IF(X137="預設",VLOOKUP(表一!$B$5,附表一!$G$186:$X$210,18,0),""),IF(X137="預設",VLOOKUP(H137&amp;I137&amp;W137&amp;E137,附表一!$F$5:$Y$175,20,0),""))</f>
        <v/>
      </c>
      <c r="AA137" s="334"/>
      <c r="AB137" s="239"/>
      <c r="AC137" s="331" t="str">
        <f>IF(Y137&amp;AA137&lt;&gt;"",IF(表四!$Q137&lt;&gt;"","公噸/"&amp;表四!$Q137,IF(表四!$P137&lt;&gt;"","公噸/"&amp;表四!$P137,"")),"")</f>
        <v/>
      </c>
      <c r="AD137" s="320"/>
      <c r="AE137" s="331" t="str">
        <f>IF(表四!O137="",IF($J137&lt;&gt;"",IF(AA137&lt;&gt;"",ROUND(ROUND(AA137,10)*ROUND($J137,4),4),IF(Y137&lt;&gt;"",ROUND(ROUND($J137,4)*ROUND(Y137,10),4),"")),""),IF($J137&lt;&gt;"",IF(AA137&lt;&gt;"",ROUND(ROUND(AA137,10)*ROUND($J137,4)*ROUND(表四!O137,6),4),IF(Y137&lt;&gt;"",ROUND(ROUND($J137,4)*ROUND(Y137,10)*ROUND(表四!O137,6),4),"")),""))</f>
        <v/>
      </c>
      <c r="AF137" s="316" t="str">
        <f t="shared" si="60"/>
        <v/>
      </c>
      <c r="AG137" s="333" t="str">
        <f t="shared" si="61"/>
        <v/>
      </c>
      <c r="AH137" s="207" t="str">
        <f>IF(表三!BL137&lt;&gt;"",IF(表三!BL137&lt;&gt;0,表三!BL137,""),"")</f>
        <v/>
      </c>
      <c r="AI137" s="320"/>
      <c r="AJ137" s="321" t="str">
        <f>IF(H137&amp;I137="範疇2外購電力",IF(AI137="預設",VLOOKUP(表一!$B$5,附表一!$G$186:$T$210,14,0),""),IF(AI137="預設",VLOOKUP(H137&amp;I137&amp;AH137&amp;E137,附表一!$F$5:$U$175,16,0),""))</f>
        <v/>
      </c>
      <c r="AK137" s="337" t="str">
        <f>IF(H137&amp;I137="範疇2外購電力",IF(AI137="預設",VLOOKUP(表一!$B$5,附表一!$G$186:$X$210,18,0),""),IF(AI137="預設",VLOOKUP(H137&amp;I137&amp;AH137&amp;E137,附表一!$F$5:$Y$175,20,0),""))</f>
        <v/>
      </c>
      <c r="AL137" s="334"/>
      <c r="AM137" s="335"/>
      <c r="AN137" s="315" t="str">
        <f>IF(AJ137&amp;AL137&lt;&gt;"",IF(表四!$Q137&lt;&gt;"","公噸/"&amp;表四!$Q137,IF(表四!$P137&lt;&gt;"","公噸/"&amp;表四!$P137,"")),"")</f>
        <v/>
      </c>
      <c r="AO137" s="320"/>
      <c r="AP137" s="331" t="str">
        <f>IF(表四!O137="",IF($J137&lt;&gt;"",IF(AL137&lt;&gt;"",ROUND(ROUND(AL137,10)*ROUND($J137,4),4),IF(AJ137&lt;&gt;"",ROUND(ROUND($J137,4)*ROUND(AJ137,10),4),"")),""),IF($J137&lt;&gt;"",IF(AL137&lt;&gt;"",ROUND(ROUND(AL137,10)*ROUND($J137,4)*ROUND(表四!O137,6),4),IF(AJ137&lt;&gt;"",ROUND(ROUND($J137,4)*ROUND(AJ137,10)*ROUND(表四!O137,6),4),"")),""))</f>
        <v/>
      </c>
      <c r="AQ137" s="316" t="str">
        <f t="shared" si="62"/>
        <v/>
      </c>
      <c r="AR137" s="333" t="str">
        <f t="shared" si="63"/>
        <v/>
      </c>
      <c r="AS137" s="336" t="str">
        <f>IF(表三!J137="是",IF(L137="CO2",SUM(AG137,AR137),SUM(V137,AG137,AR137)),IF(SUM(V137,AG137,AR137)&lt;&gt;0,SUM(V137,AG137,AR137),""))</f>
        <v/>
      </c>
      <c r="AT137" s="337" t="str">
        <f>IF(表三!J137="是",IF(L137="CO2",V137,""),"")</f>
        <v/>
      </c>
      <c r="AU137" s="333" t="str">
        <f>IF(AS137&lt;&gt;"",AS137/表八!$J$8,"")</f>
        <v/>
      </c>
      <c r="AV137" s="325" t="e">
        <f>VLOOKUP(E137,附表二!$A:$G,3,FALSE)</f>
        <v>#N/A</v>
      </c>
      <c r="AW137" s="338" t="str">
        <f t="shared" si="64"/>
        <v/>
      </c>
      <c r="AX137" s="338" t="str">
        <f t="shared" si="65"/>
        <v/>
      </c>
      <c r="AY137" s="338" t="str">
        <f t="shared" si="66"/>
        <v/>
      </c>
      <c r="AZ137" s="338" t="str">
        <f t="shared" si="67"/>
        <v/>
      </c>
      <c r="BA137" s="338" t="str">
        <f t="shared" si="68"/>
        <v/>
      </c>
      <c r="BB137" s="338" t="str">
        <f t="shared" si="69"/>
        <v/>
      </c>
      <c r="BC137" s="338" t="str">
        <f t="shared" si="70"/>
        <v/>
      </c>
      <c r="BD137" s="338" t="str">
        <f t="shared" si="71"/>
        <v/>
      </c>
      <c r="BE137" s="339" t="str">
        <f t="shared" si="72"/>
        <v/>
      </c>
    </row>
    <row r="138" spans="1:57" s="5" customFormat="1" ht="17.25" thickTop="1" thickBot="1">
      <c r="A138" s="223" t="str">
        <f>IF(表三!A138&lt;&gt;"",表三!A138,"")</f>
        <v/>
      </c>
      <c r="B138" s="224" t="str">
        <f>IF(表三!C138&lt;&gt;"",表三!C138,"")</f>
        <v/>
      </c>
      <c r="C138" s="225" t="str">
        <f>IF(表三!D138&lt;&gt;"",表三!D138,"")</f>
        <v/>
      </c>
      <c r="D138" s="328" t="str">
        <f>IF(表三!F138&lt;&gt;"",表三!F138,"")</f>
        <v/>
      </c>
      <c r="E138" s="223" t="str">
        <f>IF(表三!H138&lt;&gt;"",表三!H138,"")</f>
        <v/>
      </c>
      <c r="F138" s="211" t="str">
        <f>IF(表三!I138&lt;&gt;"",表三!I138,"")</f>
        <v/>
      </c>
      <c r="G138" s="224" t="str">
        <f>IF(表三!J138&lt;&gt;"",表三!J138,"")</f>
        <v/>
      </c>
      <c r="H138" s="225" t="str">
        <f>IF(表三!K138&lt;&gt;"",表三!K138,"")</f>
        <v/>
      </c>
      <c r="I138" s="328" t="str">
        <f>IF(表三!P138&lt;&gt;"",表三!P138,"")</f>
        <v/>
      </c>
      <c r="J138" s="329" t="str">
        <f>IF(表四!N138&lt;&gt;"",ROUND(表四!N138,4),"")</f>
        <v/>
      </c>
      <c r="K138" s="224" t="str">
        <f>IF(表四!Q138&lt;&gt;"",表四!Q138,IF(表四!P138&lt;&gt;"",表四!P138,""))</f>
        <v/>
      </c>
      <c r="L138" s="207" t="str">
        <f>IF(表三!BJ138&lt;&gt;"",IF(表三!BJ138&lt;&gt;0,表三!BJ138,""),"")</f>
        <v/>
      </c>
      <c r="M138" s="320"/>
      <c r="N138" s="331" t="str">
        <f>IF(H138&amp;I138&amp;E138="範疇2外購電力350099",IF(M138="預設",VLOOKUP(表一!$B$5,附表一!$G$186:$T$211,14,0),""),IF(M138="預設",VLOOKUP(H138&amp;I138&amp;L138&amp;E138,附表一!$F$5:$U$178,16,0),""))</f>
        <v/>
      </c>
      <c r="O138" s="331" t="str">
        <f>IF(H138&amp;I138="範疇2外購電力",IF(M138="預設",VLOOKUP(表一!$B$5,附表一!$G$186:$X$210,18,0),""),IF(M138="預設",VLOOKUP(H138&amp;I138&amp;L138&amp;E138,附表一!$F$5:$Y$175,20,0),""))</f>
        <v/>
      </c>
      <c r="P138" s="332"/>
      <c r="Q138" s="239"/>
      <c r="R138" s="331" t="str">
        <f>IF(N138&amp;P138&lt;&gt;"",IF(表四!$Q138&lt;&gt;"","公噸/"&amp;表四!$Q138,IF(表四!$P138&lt;&gt;"","公噸/"&amp;表四!$P138,"")),"")</f>
        <v/>
      </c>
      <c r="S138" s="320"/>
      <c r="T138" s="331" t="str">
        <f>IF(表四!O139="",IF($J138&lt;&gt;"",IF(P138&lt;&gt;"",ROUND(ROUND(P138,10)*ROUND($J138,4),4),IF(N138&lt;&gt;"",ROUND(ROUND($J138,4)*ROUND(N138,10),4),"")),""),IF($J138&lt;&gt;"",IF(P138&lt;&gt;"",ROUND(ROUND(P138,10)*ROUND($J138,4)*ROUND(表四!O139,6),4),IF(N138&lt;&gt;"",ROUND(ROUND($J138,4)*ROUND(N138,10)*ROUND(表四!O139,6),4),"")),""))</f>
        <v/>
      </c>
      <c r="U138" s="316" t="str">
        <f t="shared" si="58"/>
        <v/>
      </c>
      <c r="V138" s="333" t="str">
        <f t="shared" si="59"/>
        <v/>
      </c>
      <c r="W138" s="223" t="str">
        <f>IF(表三!BK138&lt;&gt;"",IF(表三!BK138&lt;&gt;0,表三!BK138,""),"")</f>
        <v/>
      </c>
      <c r="X138" s="320"/>
      <c r="Y138" s="318" t="str">
        <f>IF(H138&amp;I138="範疇2外購電力",IF(X138="預設",VLOOKUP(表一!$B$5,附表一!$G$186:$T$210,14,0),""),IF(X138="預設",VLOOKUP(H138&amp;I138&amp;W138&amp;E138,附表一!$F$5:$U$175,16,0),""))</f>
        <v/>
      </c>
      <c r="Z138" s="337" t="str">
        <f>IF(H138&amp;I138="範疇2外購電力",IF(X138="預設",VLOOKUP(表一!$B$5,附表一!$G$186:$X$210,18,0),""),IF(X138="預設",VLOOKUP(H138&amp;I138&amp;W138&amp;E138,附表一!$F$5:$Y$175,20,0),""))</f>
        <v/>
      </c>
      <c r="AA138" s="334"/>
      <c r="AB138" s="239"/>
      <c r="AC138" s="331" t="str">
        <f>IF(Y138&amp;AA138&lt;&gt;"",IF(表四!$Q138&lt;&gt;"","公噸/"&amp;表四!$Q138,IF(表四!$P138&lt;&gt;"","公噸/"&amp;表四!$P138,"")),"")</f>
        <v/>
      </c>
      <c r="AD138" s="320"/>
      <c r="AE138" s="331" t="str">
        <f>IF(表四!O138="",IF($J138&lt;&gt;"",IF(AA138&lt;&gt;"",ROUND(ROUND(AA138,10)*ROUND($J138,4),4),IF(Y138&lt;&gt;"",ROUND(ROUND($J138,4)*ROUND(Y138,10),4),"")),""),IF($J138&lt;&gt;"",IF(AA138&lt;&gt;"",ROUND(ROUND(AA138,10)*ROUND($J138,4)*ROUND(表四!O138,6),4),IF(Y138&lt;&gt;"",ROUND(ROUND($J138,4)*ROUND(Y138,10)*ROUND(表四!O138,6),4),"")),""))</f>
        <v/>
      </c>
      <c r="AF138" s="316" t="str">
        <f t="shared" si="60"/>
        <v/>
      </c>
      <c r="AG138" s="333" t="str">
        <f t="shared" si="61"/>
        <v/>
      </c>
      <c r="AH138" s="207" t="str">
        <f>IF(表三!BL138&lt;&gt;"",IF(表三!BL138&lt;&gt;0,表三!BL138,""),"")</f>
        <v/>
      </c>
      <c r="AI138" s="320"/>
      <c r="AJ138" s="321" t="str">
        <f>IF(H138&amp;I138="範疇2外購電力",IF(AI138="預設",VLOOKUP(表一!$B$5,附表一!$G$186:$T$210,14,0),""),IF(AI138="預設",VLOOKUP(H138&amp;I138&amp;AH138&amp;E138,附表一!$F$5:$U$175,16,0),""))</f>
        <v/>
      </c>
      <c r="AK138" s="337" t="str">
        <f>IF(H138&amp;I138="範疇2外購電力",IF(AI138="預設",VLOOKUP(表一!$B$5,附表一!$G$186:$X$210,18,0),""),IF(AI138="預設",VLOOKUP(H138&amp;I138&amp;AH138&amp;E138,附表一!$F$5:$Y$175,20,0),""))</f>
        <v/>
      </c>
      <c r="AL138" s="334"/>
      <c r="AM138" s="335"/>
      <c r="AN138" s="315" t="str">
        <f>IF(AJ138&amp;AL138&lt;&gt;"",IF(表四!$Q138&lt;&gt;"","公噸/"&amp;表四!$Q138,IF(表四!$P138&lt;&gt;"","公噸/"&amp;表四!$P138,"")),"")</f>
        <v/>
      </c>
      <c r="AO138" s="320"/>
      <c r="AP138" s="331" t="str">
        <f>IF(表四!O138="",IF($J138&lt;&gt;"",IF(AL138&lt;&gt;"",ROUND(ROUND(AL138,10)*ROUND($J138,4),4),IF(AJ138&lt;&gt;"",ROUND(ROUND($J138,4)*ROUND(AJ138,10),4),"")),""),IF($J138&lt;&gt;"",IF(AL138&lt;&gt;"",ROUND(ROUND(AL138,10)*ROUND($J138,4)*ROUND(表四!O138,6),4),IF(AJ138&lt;&gt;"",ROUND(ROUND($J138,4)*ROUND(AJ138,10)*ROUND(表四!O138,6),4),"")),""))</f>
        <v/>
      </c>
      <c r="AQ138" s="316" t="str">
        <f t="shared" si="62"/>
        <v/>
      </c>
      <c r="AR138" s="333" t="str">
        <f t="shared" si="63"/>
        <v/>
      </c>
      <c r="AS138" s="336" t="str">
        <f>IF(表三!J138="是",IF(L138="CO2",SUM(AG138,AR138),SUM(V138,AG138,AR138)),IF(SUM(V138,AG138,AR138)&lt;&gt;0,SUM(V138,AG138,AR138),""))</f>
        <v/>
      </c>
      <c r="AT138" s="337" t="str">
        <f>IF(表三!J138="是",IF(L138="CO2",V138,""),"")</f>
        <v/>
      </c>
      <c r="AU138" s="333" t="str">
        <f>IF(AS138&lt;&gt;"",AS138/表八!$J$8,"")</f>
        <v/>
      </c>
      <c r="AV138" s="325" t="e">
        <f>VLOOKUP(E138,附表二!$A:$G,3,FALSE)</f>
        <v>#N/A</v>
      </c>
      <c r="AW138" s="338" t="str">
        <f t="shared" si="64"/>
        <v/>
      </c>
      <c r="AX138" s="338" t="str">
        <f t="shared" si="65"/>
        <v/>
      </c>
      <c r="AY138" s="338" t="str">
        <f t="shared" si="66"/>
        <v/>
      </c>
      <c r="AZ138" s="338" t="str">
        <f t="shared" si="67"/>
        <v/>
      </c>
      <c r="BA138" s="338" t="str">
        <f t="shared" si="68"/>
        <v/>
      </c>
      <c r="BB138" s="338" t="str">
        <f t="shared" si="69"/>
        <v/>
      </c>
      <c r="BC138" s="338" t="str">
        <f t="shared" si="70"/>
        <v/>
      </c>
      <c r="BD138" s="338" t="str">
        <f t="shared" si="71"/>
        <v/>
      </c>
      <c r="BE138" s="339" t="str">
        <f t="shared" si="72"/>
        <v/>
      </c>
    </row>
    <row r="139" spans="1:57" s="5" customFormat="1" ht="17.25" thickTop="1" thickBot="1">
      <c r="A139" s="223" t="str">
        <f>IF(表三!A139&lt;&gt;"",表三!A139,"")</f>
        <v/>
      </c>
      <c r="B139" s="224" t="str">
        <f>IF(表三!C139&lt;&gt;"",表三!C139,"")</f>
        <v/>
      </c>
      <c r="C139" s="225" t="str">
        <f>IF(表三!D139&lt;&gt;"",表三!D139,"")</f>
        <v/>
      </c>
      <c r="D139" s="328" t="str">
        <f>IF(表三!F139&lt;&gt;"",表三!F139,"")</f>
        <v/>
      </c>
      <c r="E139" s="223" t="str">
        <f>IF(表三!H139&lt;&gt;"",表三!H139,"")</f>
        <v/>
      </c>
      <c r="F139" s="211" t="str">
        <f>IF(表三!I139&lt;&gt;"",表三!I139,"")</f>
        <v/>
      </c>
      <c r="G139" s="224" t="str">
        <f>IF(表三!J139&lt;&gt;"",表三!J139,"")</f>
        <v/>
      </c>
      <c r="H139" s="225" t="str">
        <f>IF(表三!K139&lt;&gt;"",表三!K139,"")</f>
        <v/>
      </c>
      <c r="I139" s="328" t="str">
        <f>IF(表三!P139&lt;&gt;"",表三!P139,"")</f>
        <v/>
      </c>
      <c r="J139" s="329" t="str">
        <f>IF(表四!N139&lt;&gt;"",ROUND(表四!N139,4),"")</f>
        <v/>
      </c>
      <c r="K139" s="224" t="str">
        <f>IF(表四!Q139&lt;&gt;"",表四!Q139,IF(表四!P139&lt;&gt;"",表四!P139,""))</f>
        <v/>
      </c>
      <c r="L139" s="207" t="str">
        <f>IF(表三!BJ139&lt;&gt;"",IF(表三!BJ139&lt;&gt;0,表三!BJ139,""),"")</f>
        <v/>
      </c>
      <c r="M139" s="320"/>
      <c r="N139" s="331" t="str">
        <f>IF(H139&amp;I139&amp;E139="範疇2外購電力350099",IF(M139="預設",VLOOKUP(表一!$B$5,附表一!$G$186:$T$211,14,0),""),IF(M139="預設",VLOOKUP(H139&amp;I139&amp;L139&amp;E139,附表一!$F$5:$U$178,16,0),""))</f>
        <v/>
      </c>
      <c r="O139" s="331" t="str">
        <f>IF(H139&amp;I139="範疇2外購電力",IF(M139="預設",VLOOKUP(表一!$B$5,附表一!$G$186:$X$210,18,0),""),IF(M139="預設",VLOOKUP(H139&amp;I139&amp;L139&amp;E139,附表一!$F$5:$Y$175,20,0),""))</f>
        <v/>
      </c>
      <c r="P139" s="332"/>
      <c r="Q139" s="239"/>
      <c r="R139" s="331" t="str">
        <f>IF(N139&amp;P139&lt;&gt;"",IF(表四!$Q139&lt;&gt;"","公噸/"&amp;表四!$Q139,IF(表四!$P139&lt;&gt;"","公噸/"&amp;表四!$P139,"")),"")</f>
        <v/>
      </c>
      <c r="S139" s="320"/>
      <c r="T139" s="331" t="str">
        <f>IF(表四!O140="",IF($J139&lt;&gt;"",IF(P139&lt;&gt;"",ROUND(ROUND(P139,10)*ROUND($J139,4),4),IF(N139&lt;&gt;"",ROUND(ROUND($J139,4)*ROUND(N139,10),4),"")),""),IF($J139&lt;&gt;"",IF(P139&lt;&gt;"",ROUND(ROUND(P139,10)*ROUND($J139,4)*ROUND(表四!O140,6),4),IF(N139&lt;&gt;"",ROUND(ROUND($J139,4)*ROUND(N139,10)*ROUND(表四!O140,6),4),"")),""))</f>
        <v/>
      </c>
      <c r="U139" s="316" t="str">
        <f t="shared" si="58"/>
        <v/>
      </c>
      <c r="V139" s="333" t="str">
        <f t="shared" si="59"/>
        <v/>
      </c>
      <c r="W139" s="223" t="str">
        <f>IF(表三!BK139&lt;&gt;"",IF(表三!BK139&lt;&gt;0,表三!BK139,""),"")</f>
        <v/>
      </c>
      <c r="X139" s="320"/>
      <c r="Y139" s="318" t="str">
        <f>IF(H139&amp;I139="範疇2外購電力",IF(X139="預設",VLOOKUP(表一!$B$5,附表一!$G$186:$T$210,14,0),""),IF(X139="預設",VLOOKUP(H139&amp;I139&amp;W139&amp;E139,附表一!$F$5:$U$175,16,0),""))</f>
        <v/>
      </c>
      <c r="Z139" s="337" t="str">
        <f>IF(H139&amp;I139="範疇2外購電力",IF(X139="預設",VLOOKUP(表一!$B$5,附表一!$G$186:$X$210,18,0),""),IF(X139="預設",VLOOKUP(H139&amp;I139&amp;W139&amp;E139,附表一!$F$5:$Y$175,20,0),""))</f>
        <v/>
      </c>
      <c r="AA139" s="334"/>
      <c r="AB139" s="239"/>
      <c r="AC139" s="331" t="str">
        <f>IF(Y139&amp;AA139&lt;&gt;"",IF(表四!$Q139&lt;&gt;"","公噸/"&amp;表四!$Q139,IF(表四!$P139&lt;&gt;"","公噸/"&amp;表四!$P139,"")),"")</f>
        <v/>
      </c>
      <c r="AD139" s="320"/>
      <c r="AE139" s="331" t="str">
        <f>IF(表四!O139="",IF($J139&lt;&gt;"",IF(AA139&lt;&gt;"",ROUND(ROUND(AA139,10)*ROUND($J139,4),4),IF(Y139&lt;&gt;"",ROUND(ROUND($J139,4)*ROUND(Y139,10),4),"")),""),IF($J139&lt;&gt;"",IF(AA139&lt;&gt;"",ROUND(ROUND(AA139,10)*ROUND($J139,4)*ROUND(表四!O139,6),4),IF(Y139&lt;&gt;"",ROUND(ROUND($J139,4)*ROUND(Y139,10)*ROUND(表四!O139,6),4),"")),""))</f>
        <v/>
      </c>
      <c r="AF139" s="316" t="str">
        <f t="shared" si="60"/>
        <v/>
      </c>
      <c r="AG139" s="333" t="str">
        <f t="shared" si="61"/>
        <v/>
      </c>
      <c r="AH139" s="207" t="str">
        <f>IF(表三!BL139&lt;&gt;"",IF(表三!BL139&lt;&gt;0,表三!BL139,""),"")</f>
        <v/>
      </c>
      <c r="AI139" s="320"/>
      <c r="AJ139" s="321" t="str">
        <f>IF(H139&amp;I139="範疇2外購電力",IF(AI139="預設",VLOOKUP(表一!$B$5,附表一!$G$186:$T$210,14,0),""),IF(AI139="預設",VLOOKUP(H139&amp;I139&amp;AH139&amp;E139,附表一!$F$5:$U$175,16,0),""))</f>
        <v/>
      </c>
      <c r="AK139" s="337" t="str">
        <f>IF(H139&amp;I139="範疇2外購電力",IF(AI139="預設",VLOOKUP(表一!$B$5,附表一!$G$186:$X$210,18,0),""),IF(AI139="預設",VLOOKUP(H139&amp;I139&amp;AH139&amp;E139,附表一!$F$5:$Y$175,20,0),""))</f>
        <v/>
      </c>
      <c r="AL139" s="334"/>
      <c r="AM139" s="335"/>
      <c r="AN139" s="315" t="str">
        <f>IF(AJ139&amp;AL139&lt;&gt;"",IF(表四!$Q139&lt;&gt;"","公噸/"&amp;表四!$Q139,IF(表四!$P139&lt;&gt;"","公噸/"&amp;表四!$P139,"")),"")</f>
        <v/>
      </c>
      <c r="AO139" s="320"/>
      <c r="AP139" s="331" t="str">
        <f>IF(表四!O139="",IF($J139&lt;&gt;"",IF(AL139&lt;&gt;"",ROUND(ROUND(AL139,10)*ROUND($J139,4),4),IF(AJ139&lt;&gt;"",ROUND(ROUND($J139,4)*ROUND(AJ139,10),4),"")),""),IF($J139&lt;&gt;"",IF(AL139&lt;&gt;"",ROUND(ROUND(AL139,10)*ROUND($J139,4)*ROUND(表四!O139,6),4),IF(AJ139&lt;&gt;"",ROUND(ROUND($J139,4)*ROUND(AJ139,10)*ROUND(表四!O139,6),4),"")),""))</f>
        <v/>
      </c>
      <c r="AQ139" s="316" t="str">
        <f t="shared" si="62"/>
        <v/>
      </c>
      <c r="AR139" s="333" t="str">
        <f t="shared" si="63"/>
        <v/>
      </c>
      <c r="AS139" s="336" t="str">
        <f>IF(表三!J139="是",IF(L139="CO2",SUM(AG139,AR139),SUM(V139,AG139,AR139)),IF(SUM(V139,AG139,AR139)&lt;&gt;0,SUM(V139,AG139,AR139),""))</f>
        <v/>
      </c>
      <c r="AT139" s="337" t="str">
        <f>IF(表三!J139="是",IF(L139="CO2",V139,""),"")</f>
        <v/>
      </c>
      <c r="AU139" s="333" t="str">
        <f>IF(AS139&lt;&gt;"",AS139/表八!$J$8,"")</f>
        <v/>
      </c>
      <c r="AV139" s="325" t="e">
        <f>VLOOKUP(E139,附表二!$A:$G,3,FALSE)</f>
        <v>#N/A</v>
      </c>
      <c r="AW139" s="338" t="str">
        <f t="shared" si="64"/>
        <v/>
      </c>
      <c r="AX139" s="338" t="str">
        <f t="shared" si="65"/>
        <v/>
      </c>
      <c r="AY139" s="338" t="str">
        <f t="shared" si="66"/>
        <v/>
      </c>
      <c r="AZ139" s="338" t="str">
        <f t="shared" si="67"/>
        <v/>
      </c>
      <c r="BA139" s="338" t="str">
        <f t="shared" si="68"/>
        <v/>
      </c>
      <c r="BB139" s="338" t="str">
        <f t="shared" si="69"/>
        <v/>
      </c>
      <c r="BC139" s="338" t="str">
        <f t="shared" si="70"/>
        <v/>
      </c>
      <c r="BD139" s="338" t="str">
        <f t="shared" si="71"/>
        <v/>
      </c>
      <c r="BE139" s="339" t="str">
        <f t="shared" si="72"/>
        <v/>
      </c>
    </row>
    <row r="140" spans="1:57" s="5" customFormat="1" ht="17.25" thickTop="1" thickBot="1">
      <c r="A140" s="223" t="str">
        <f>IF(表三!A140&lt;&gt;"",表三!A140,"")</f>
        <v/>
      </c>
      <c r="B140" s="224" t="str">
        <f>IF(表三!C140&lt;&gt;"",表三!C140,"")</f>
        <v/>
      </c>
      <c r="C140" s="225" t="str">
        <f>IF(表三!D140&lt;&gt;"",表三!D140,"")</f>
        <v/>
      </c>
      <c r="D140" s="328" t="str">
        <f>IF(表三!F140&lt;&gt;"",表三!F140,"")</f>
        <v/>
      </c>
      <c r="E140" s="223" t="str">
        <f>IF(表三!H140&lt;&gt;"",表三!H140,"")</f>
        <v/>
      </c>
      <c r="F140" s="211" t="str">
        <f>IF(表三!I140&lt;&gt;"",表三!I140,"")</f>
        <v/>
      </c>
      <c r="G140" s="224" t="str">
        <f>IF(表三!J140&lt;&gt;"",表三!J140,"")</f>
        <v/>
      </c>
      <c r="H140" s="225" t="str">
        <f>IF(表三!K140&lt;&gt;"",表三!K140,"")</f>
        <v/>
      </c>
      <c r="I140" s="328" t="str">
        <f>IF(表三!P140&lt;&gt;"",表三!P140,"")</f>
        <v/>
      </c>
      <c r="J140" s="329" t="str">
        <f>IF(表四!N140&lt;&gt;"",ROUND(表四!N140,4),"")</f>
        <v/>
      </c>
      <c r="K140" s="224" t="str">
        <f>IF(表四!Q140&lt;&gt;"",表四!Q140,IF(表四!P140&lt;&gt;"",表四!P140,""))</f>
        <v/>
      </c>
      <c r="L140" s="207" t="str">
        <f>IF(表三!BJ140&lt;&gt;"",IF(表三!BJ140&lt;&gt;0,表三!BJ140,""),"")</f>
        <v/>
      </c>
      <c r="M140" s="320"/>
      <c r="N140" s="331" t="str">
        <f>IF(H140&amp;I140&amp;E140="範疇2外購電力350099",IF(M140="預設",VLOOKUP(表一!$B$5,附表一!$G$186:$T$211,14,0),""),IF(M140="預設",VLOOKUP(H140&amp;I140&amp;L140&amp;E140,附表一!$F$5:$U$178,16,0),""))</f>
        <v/>
      </c>
      <c r="O140" s="331" t="str">
        <f>IF(H140&amp;I140="範疇2外購電力",IF(M140="預設",VLOOKUP(表一!$B$5,附表一!$G$186:$X$210,18,0),""),IF(M140="預設",VLOOKUP(H140&amp;I140&amp;L140&amp;E140,附表一!$F$5:$Y$175,20,0),""))</f>
        <v/>
      </c>
      <c r="P140" s="332"/>
      <c r="Q140" s="239"/>
      <c r="R140" s="331" t="str">
        <f>IF(N140&amp;P140&lt;&gt;"",IF(表四!$Q140&lt;&gt;"","公噸/"&amp;表四!$Q140,IF(表四!$P140&lt;&gt;"","公噸/"&amp;表四!$P140,"")),"")</f>
        <v/>
      </c>
      <c r="S140" s="320"/>
      <c r="T140" s="331" t="str">
        <f>IF(表四!O141="",IF($J140&lt;&gt;"",IF(P140&lt;&gt;"",ROUND(ROUND(P140,10)*ROUND($J140,4),4),IF(N140&lt;&gt;"",ROUND(ROUND($J140,4)*ROUND(N140,10),4),"")),""),IF($J140&lt;&gt;"",IF(P140&lt;&gt;"",ROUND(ROUND(P140,10)*ROUND($J140,4)*ROUND(表四!O141,6),4),IF(N140&lt;&gt;"",ROUND(ROUND($J140,4)*ROUND(N140,10)*ROUND(表四!O141,6),4),"")),""))</f>
        <v/>
      </c>
      <c r="U140" s="316" t="str">
        <f t="shared" si="58"/>
        <v/>
      </c>
      <c r="V140" s="333" t="str">
        <f t="shared" si="59"/>
        <v/>
      </c>
      <c r="W140" s="223" t="str">
        <f>IF(表三!BK140&lt;&gt;"",IF(表三!BK140&lt;&gt;0,表三!BK140,""),"")</f>
        <v/>
      </c>
      <c r="X140" s="320"/>
      <c r="Y140" s="318" t="str">
        <f>IF(H140&amp;I140="範疇2外購電力",IF(X140="預設",VLOOKUP(表一!$B$5,附表一!$G$186:$T$210,14,0),""),IF(X140="預設",VLOOKUP(H140&amp;I140&amp;W140&amp;E140,附表一!$F$5:$U$175,16,0),""))</f>
        <v/>
      </c>
      <c r="Z140" s="337" t="str">
        <f>IF(H140&amp;I140="範疇2外購電力",IF(X140="預設",VLOOKUP(表一!$B$5,附表一!$G$186:$X$210,18,0),""),IF(X140="預設",VLOOKUP(H140&amp;I140&amp;W140&amp;E140,附表一!$F$5:$Y$175,20,0),""))</f>
        <v/>
      </c>
      <c r="AA140" s="334"/>
      <c r="AB140" s="239"/>
      <c r="AC140" s="331" t="str">
        <f>IF(Y140&amp;AA140&lt;&gt;"",IF(表四!$Q140&lt;&gt;"","公噸/"&amp;表四!$Q140,IF(表四!$P140&lt;&gt;"","公噸/"&amp;表四!$P140,"")),"")</f>
        <v/>
      </c>
      <c r="AD140" s="320"/>
      <c r="AE140" s="331" t="str">
        <f>IF(表四!O140="",IF($J140&lt;&gt;"",IF(AA140&lt;&gt;"",ROUND(ROUND(AA140,10)*ROUND($J140,4),4),IF(Y140&lt;&gt;"",ROUND(ROUND($J140,4)*ROUND(Y140,10),4),"")),""),IF($J140&lt;&gt;"",IF(AA140&lt;&gt;"",ROUND(ROUND(AA140,10)*ROUND($J140,4)*ROUND(表四!O140,6),4),IF(Y140&lt;&gt;"",ROUND(ROUND($J140,4)*ROUND(Y140,10)*ROUND(表四!O140,6),4),"")),""))</f>
        <v/>
      </c>
      <c r="AF140" s="316" t="str">
        <f t="shared" si="60"/>
        <v/>
      </c>
      <c r="AG140" s="333" t="str">
        <f t="shared" si="61"/>
        <v/>
      </c>
      <c r="AH140" s="207" t="str">
        <f>IF(表三!BL140&lt;&gt;"",IF(表三!BL140&lt;&gt;0,表三!BL140,""),"")</f>
        <v/>
      </c>
      <c r="AI140" s="320"/>
      <c r="AJ140" s="321" t="str">
        <f>IF(H140&amp;I140="範疇2外購電力",IF(AI140="預設",VLOOKUP(表一!$B$5,附表一!$G$186:$T$210,14,0),""),IF(AI140="預設",VLOOKUP(H140&amp;I140&amp;AH140&amp;E140,附表一!$F$5:$U$175,16,0),""))</f>
        <v/>
      </c>
      <c r="AK140" s="337" t="str">
        <f>IF(H140&amp;I140="範疇2外購電力",IF(AI140="預設",VLOOKUP(表一!$B$5,附表一!$G$186:$X$210,18,0),""),IF(AI140="預設",VLOOKUP(H140&amp;I140&amp;AH140&amp;E140,附表一!$F$5:$Y$175,20,0),""))</f>
        <v/>
      </c>
      <c r="AL140" s="334"/>
      <c r="AM140" s="335"/>
      <c r="AN140" s="315" t="str">
        <f>IF(AJ140&amp;AL140&lt;&gt;"",IF(表四!$Q140&lt;&gt;"","公噸/"&amp;表四!$Q140,IF(表四!$P140&lt;&gt;"","公噸/"&amp;表四!$P140,"")),"")</f>
        <v/>
      </c>
      <c r="AO140" s="320"/>
      <c r="AP140" s="331" t="str">
        <f>IF(表四!O140="",IF($J140&lt;&gt;"",IF(AL140&lt;&gt;"",ROUND(ROUND(AL140,10)*ROUND($J140,4),4),IF(AJ140&lt;&gt;"",ROUND(ROUND($J140,4)*ROUND(AJ140,10),4),"")),""),IF($J140&lt;&gt;"",IF(AL140&lt;&gt;"",ROUND(ROUND(AL140,10)*ROUND($J140,4)*ROUND(表四!O140,6),4),IF(AJ140&lt;&gt;"",ROUND(ROUND($J140,4)*ROUND(AJ140,10)*ROUND(表四!O140,6),4),"")),""))</f>
        <v/>
      </c>
      <c r="AQ140" s="316" t="str">
        <f t="shared" si="62"/>
        <v/>
      </c>
      <c r="AR140" s="333" t="str">
        <f t="shared" si="63"/>
        <v/>
      </c>
      <c r="AS140" s="336" t="str">
        <f>IF(表三!J140="是",IF(L140="CO2",SUM(AG140,AR140),SUM(V140,AG140,AR140)),IF(SUM(V140,AG140,AR140)&lt;&gt;0,SUM(V140,AG140,AR140),""))</f>
        <v/>
      </c>
      <c r="AT140" s="337" t="str">
        <f>IF(表三!J140="是",IF(L140="CO2",V140,""),"")</f>
        <v/>
      </c>
      <c r="AU140" s="333" t="str">
        <f>IF(AS140&lt;&gt;"",AS140/表八!$J$8,"")</f>
        <v/>
      </c>
      <c r="AV140" s="325" t="e">
        <f>VLOOKUP(E140,附表二!$A:$G,3,FALSE)</f>
        <v>#N/A</v>
      </c>
      <c r="AW140" s="338" t="str">
        <f t="shared" si="64"/>
        <v/>
      </c>
      <c r="AX140" s="338" t="str">
        <f t="shared" si="65"/>
        <v/>
      </c>
      <c r="AY140" s="338" t="str">
        <f t="shared" si="66"/>
        <v/>
      </c>
      <c r="AZ140" s="338" t="str">
        <f t="shared" si="67"/>
        <v/>
      </c>
      <c r="BA140" s="338" t="str">
        <f t="shared" si="68"/>
        <v/>
      </c>
      <c r="BB140" s="338" t="str">
        <f t="shared" si="69"/>
        <v/>
      </c>
      <c r="BC140" s="338" t="str">
        <f t="shared" si="70"/>
        <v/>
      </c>
      <c r="BD140" s="338" t="str">
        <f t="shared" si="71"/>
        <v/>
      </c>
      <c r="BE140" s="339" t="str">
        <f t="shared" si="72"/>
        <v/>
      </c>
    </row>
    <row r="141" spans="1:57" s="5" customFormat="1" ht="17.25" thickTop="1" thickBot="1">
      <c r="A141" s="223" t="str">
        <f>IF(表三!A141&lt;&gt;"",表三!A141,"")</f>
        <v/>
      </c>
      <c r="B141" s="224" t="str">
        <f>IF(表三!C141&lt;&gt;"",表三!C141,"")</f>
        <v/>
      </c>
      <c r="C141" s="225" t="str">
        <f>IF(表三!D141&lt;&gt;"",表三!D141,"")</f>
        <v/>
      </c>
      <c r="D141" s="328" t="str">
        <f>IF(表三!F141&lt;&gt;"",表三!F141,"")</f>
        <v/>
      </c>
      <c r="E141" s="223" t="str">
        <f>IF(表三!H141&lt;&gt;"",表三!H141,"")</f>
        <v/>
      </c>
      <c r="F141" s="211" t="str">
        <f>IF(表三!I141&lt;&gt;"",表三!I141,"")</f>
        <v/>
      </c>
      <c r="G141" s="224" t="str">
        <f>IF(表三!J141&lt;&gt;"",表三!J141,"")</f>
        <v/>
      </c>
      <c r="H141" s="225" t="str">
        <f>IF(表三!K141&lt;&gt;"",表三!K141,"")</f>
        <v/>
      </c>
      <c r="I141" s="328" t="str">
        <f>IF(表三!P141&lt;&gt;"",表三!P141,"")</f>
        <v/>
      </c>
      <c r="J141" s="329" t="str">
        <f>IF(表四!N141&lt;&gt;"",ROUND(表四!N141,4),"")</f>
        <v/>
      </c>
      <c r="K141" s="224" t="str">
        <f>IF(表四!Q141&lt;&gt;"",表四!Q141,IF(表四!P141&lt;&gt;"",表四!P141,""))</f>
        <v/>
      </c>
      <c r="L141" s="207" t="str">
        <f>IF(表三!BJ141&lt;&gt;"",IF(表三!BJ141&lt;&gt;0,表三!BJ141,""),"")</f>
        <v/>
      </c>
      <c r="M141" s="320"/>
      <c r="N141" s="331" t="str">
        <f>IF(H141&amp;I141&amp;E141="範疇2外購電力350099",IF(M141="預設",VLOOKUP(表一!$B$5,附表一!$G$186:$T$211,14,0),""),IF(M141="預設",VLOOKUP(H141&amp;I141&amp;L141&amp;E141,附表一!$F$5:$U$178,16,0),""))</f>
        <v/>
      </c>
      <c r="O141" s="331" t="str">
        <f>IF(H141&amp;I141="範疇2外購電力",IF(M141="預設",VLOOKUP(表一!$B$5,附表一!$G$186:$X$210,18,0),""),IF(M141="預設",VLOOKUP(H141&amp;I141&amp;L141&amp;E141,附表一!$F$5:$Y$175,20,0),""))</f>
        <v/>
      </c>
      <c r="P141" s="332"/>
      <c r="Q141" s="239"/>
      <c r="R141" s="331" t="str">
        <f>IF(N141&amp;P141&lt;&gt;"",IF(表四!$Q141&lt;&gt;"","公噸/"&amp;表四!$Q141,IF(表四!$P141&lt;&gt;"","公噸/"&amp;表四!$P141,"")),"")</f>
        <v/>
      </c>
      <c r="S141" s="320"/>
      <c r="T141" s="331" t="str">
        <f>IF(表四!O142="",IF($J141&lt;&gt;"",IF(P141&lt;&gt;"",ROUND(ROUND(P141,10)*ROUND($J141,4),4),IF(N141&lt;&gt;"",ROUND(ROUND($J141,4)*ROUND(N141,10),4),"")),""),IF($J141&lt;&gt;"",IF(P141&lt;&gt;"",ROUND(ROUND(P141,10)*ROUND($J141,4)*ROUND(表四!O142,6),4),IF(N141&lt;&gt;"",ROUND(ROUND($J141,4)*ROUND(N141,10)*ROUND(表四!O142,6),4),"")),""))</f>
        <v/>
      </c>
      <c r="U141" s="316" t="str">
        <f t="shared" si="58"/>
        <v/>
      </c>
      <c r="V141" s="333" t="str">
        <f t="shared" si="59"/>
        <v/>
      </c>
      <c r="W141" s="223" t="str">
        <f>IF(表三!BK141&lt;&gt;"",IF(表三!BK141&lt;&gt;0,表三!BK141,""),"")</f>
        <v/>
      </c>
      <c r="X141" s="320"/>
      <c r="Y141" s="318" t="str">
        <f>IF(H141&amp;I141="範疇2外購電力",IF(X141="預設",VLOOKUP(表一!$B$5,附表一!$G$186:$T$210,14,0),""),IF(X141="預設",VLOOKUP(H141&amp;I141&amp;W141&amp;E141,附表一!$F$5:$U$175,16,0),""))</f>
        <v/>
      </c>
      <c r="Z141" s="337" t="str">
        <f>IF(H141&amp;I141="範疇2外購電力",IF(X141="預設",VLOOKUP(表一!$B$5,附表一!$G$186:$X$210,18,0),""),IF(X141="預設",VLOOKUP(H141&amp;I141&amp;W141&amp;E141,附表一!$F$5:$Y$175,20,0),""))</f>
        <v/>
      </c>
      <c r="AA141" s="334"/>
      <c r="AB141" s="239"/>
      <c r="AC141" s="331" t="str">
        <f>IF(Y141&amp;AA141&lt;&gt;"",IF(表四!$Q141&lt;&gt;"","公噸/"&amp;表四!$Q141,IF(表四!$P141&lt;&gt;"","公噸/"&amp;表四!$P141,"")),"")</f>
        <v/>
      </c>
      <c r="AD141" s="320"/>
      <c r="AE141" s="331" t="str">
        <f>IF(表四!O141="",IF($J141&lt;&gt;"",IF(AA141&lt;&gt;"",ROUND(ROUND(AA141,10)*ROUND($J141,4),4),IF(Y141&lt;&gt;"",ROUND(ROUND($J141,4)*ROUND(Y141,10),4),"")),""),IF($J141&lt;&gt;"",IF(AA141&lt;&gt;"",ROUND(ROUND(AA141,10)*ROUND($J141,4)*ROUND(表四!O141,6),4),IF(Y141&lt;&gt;"",ROUND(ROUND($J141,4)*ROUND(Y141,10)*ROUND(表四!O141,6),4),"")),""))</f>
        <v/>
      </c>
      <c r="AF141" s="316" t="str">
        <f t="shared" si="60"/>
        <v/>
      </c>
      <c r="AG141" s="333" t="str">
        <f t="shared" si="61"/>
        <v/>
      </c>
      <c r="AH141" s="207" t="str">
        <f>IF(表三!BL141&lt;&gt;"",IF(表三!BL141&lt;&gt;0,表三!BL141,""),"")</f>
        <v/>
      </c>
      <c r="AI141" s="320"/>
      <c r="AJ141" s="321" t="str">
        <f>IF(H141&amp;I141="範疇2外購電力",IF(AI141="預設",VLOOKUP(表一!$B$5,附表一!$G$186:$T$210,14,0),""),IF(AI141="預設",VLOOKUP(H141&amp;I141&amp;AH141&amp;E141,附表一!$F$5:$U$175,16,0),""))</f>
        <v/>
      </c>
      <c r="AK141" s="337" t="str">
        <f>IF(H141&amp;I141="範疇2外購電力",IF(AI141="預設",VLOOKUP(表一!$B$5,附表一!$G$186:$X$210,18,0),""),IF(AI141="預設",VLOOKUP(H141&amp;I141&amp;AH141&amp;E141,附表一!$F$5:$Y$175,20,0),""))</f>
        <v/>
      </c>
      <c r="AL141" s="334"/>
      <c r="AM141" s="335"/>
      <c r="AN141" s="315" t="str">
        <f>IF(AJ141&amp;AL141&lt;&gt;"",IF(表四!$Q141&lt;&gt;"","公噸/"&amp;表四!$Q141,IF(表四!$P141&lt;&gt;"","公噸/"&amp;表四!$P141,"")),"")</f>
        <v/>
      </c>
      <c r="AO141" s="320"/>
      <c r="AP141" s="331" t="str">
        <f>IF(表四!O141="",IF($J141&lt;&gt;"",IF(AL141&lt;&gt;"",ROUND(ROUND(AL141,10)*ROUND($J141,4),4),IF(AJ141&lt;&gt;"",ROUND(ROUND($J141,4)*ROUND(AJ141,10),4),"")),""),IF($J141&lt;&gt;"",IF(AL141&lt;&gt;"",ROUND(ROUND(AL141,10)*ROUND($J141,4)*ROUND(表四!O141,6),4),IF(AJ141&lt;&gt;"",ROUND(ROUND($J141,4)*ROUND(AJ141,10)*ROUND(表四!O141,6),4),"")),""))</f>
        <v/>
      </c>
      <c r="AQ141" s="316" t="str">
        <f t="shared" si="62"/>
        <v/>
      </c>
      <c r="AR141" s="333" t="str">
        <f t="shared" si="63"/>
        <v/>
      </c>
      <c r="AS141" s="336" t="str">
        <f>IF(表三!J141="是",IF(L141="CO2",SUM(AG141,AR141),SUM(V141,AG141,AR141)),IF(SUM(V141,AG141,AR141)&lt;&gt;0,SUM(V141,AG141,AR141),""))</f>
        <v/>
      </c>
      <c r="AT141" s="337" t="str">
        <f>IF(表三!J141="是",IF(L141="CO2",V141,""),"")</f>
        <v/>
      </c>
      <c r="AU141" s="333" t="str">
        <f>IF(AS141&lt;&gt;"",AS141/表八!$J$8,"")</f>
        <v/>
      </c>
      <c r="AV141" s="325" t="e">
        <f>VLOOKUP(E141,附表二!$A:$G,3,FALSE)</f>
        <v>#N/A</v>
      </c>
      <c r="AW141" s="338" t="str">
        <f t="shared" si="64"/>
        <v/>
      </c>
      <c r="AX141" s="338" t="str">
        <f t="shared" si="65"/>
        <v/>
      </c>
      <c r="AY141" s="338" t="str">
        <f t="shared" si="66"/>
        <v/>
      </c>
      <c r="AZ141" s="338" t="str">
        <f t="shared" si="67"/>
        <v/>
      </c>
      <c r="BA141" s="338" t="str">
        <f t="shared" si="68"/>
        <v/>
      </c>
      <c r="BB141" s="338" t="str">
        <f t="shared" si="69"/>
        <v/>
      </c>
      <c r="BC141" s="338" t="str">
        <f t="shared" si="70"/>
        <v/>
      </c>
      <c r="BD141" s="338" t="str">
        <f t="shared" si="71"/>
        <v/>
      </c>
      <c r="BE141" s="339" t="str">
        <f t="shared" si="72"/>
        <v/>
      </c>
    </row>
    <row r="142" spans="1:57" s="5" customFormat="1" ht="17.25" thickTop="1" thickBot="1">
      <c r="A142" s="223" t="str">
        <f>IF(表三!A142&lt;&gt;"",表三!A142,"")</f>
        <v/>
      </c>
      <c r="B142" s="224" t="str">
        <f>IF(表三!C142&lt;&gt;"",表三!C142,"")</f>
        <v/>
      </c>
      <c r="C142" s="225" t="str">
        <f>IF(表三!D142&lt;&gt;"",表三!D142,"")</f>
        <v/>
      </c>
      <c r="D142" s="328" t="str">
        <f>IF(表三!F142&lt;&gt;"",表三!F142,"")</f>
        <v/>
      </c>
      <c r="E142" s="223" t="str">
        <f>IF(表三!H142&lt;&gt;"",表三!H142,"")</f>
        <v/>
      </c>
      <c r="F142" s="211" t="str">
        <f>IF(表三!I142&lt;&gt;"",表三!I142,"")</f>
        <v/>
      </c>
      <c r="G142" s="224" t="str">
        <f>IF(表三!J142&lt;&gt;"",表三!J142,"")</f>
        <v/>
      </c>
      <c r="H142" s="225" t="str">
        <f>IF(表三!K142&lt;&gt;"",表三!K142,"")</f>
        <v/>
      </c>
      <c r="I142" s="328" t="str">
        <f>IF(表三!P142&lt;&gt;"",表三!P142,"")</f>
        <v/>
      </c>
      <c r="J142" s="329" t="str">
        <f>IF(表四!N142&lt;&gt;"",ROUND(表四!N142,4),"")</f>
        <v/>
      </c>
      <c r="K142" s="224" t="str">
        <f>IF(表四!Q142&lt;&gt;"",表四!Q142,IF(表四!P142&lt;&gt;"",表四!P142,""))</f>
        <v/>
      </c>
      <c r="L142" s="207" t="str">
        <f>IF(表三!BJ142&lt;&gt;"",IF(表三!BJ142&lt;&gt;0,表三!BJ142,""),"")</f>
        <v/>
      </c>
      <c r="M142" s="320"/>
      <c r="N142" s="331" t="str">
        <f>IF(H142&amp;I142&amp;E142="範疇2外購電力350099",IF(M142="預設",VLOOKUP(表一!$B$5,附表一!$G$186:$T$211,14,0),""),IF(M142="預設",VLOOKUP(H142&amp;I142&amp;L142&amp;E142,附表一!$F$5:$U$178,16,0),""))</f>
        <v/>
      </c>
      <c r="O142" s="331" t="str">
        <f>IF(H142&amp;I142="範疇2外購電力",IF(M142="預設",VLOOKUP(表一!$B$5,附表一!$G$186:$X$210,18,0),""),IF(M142="預設",VLOOKUP(H142&amp;I142&amp;L142&amp;E142,附表一!$F$5:$Y$175,20,0),""))</f>
        <v/>
      </c>
      <c r="P142" s="332"/>
      <c r="Q142" s="239"/>
      <c r="R142" s="331" t="str">
        <f>IF(N142&amp;P142&lt;&gt;"",IF(表四!$Q142&lt;&gt;"","公噸/"&amp;表四!$Q142,IF(表四!$P142&lt;&gt;"","公噸/"&amp;表四!$P142,"")),"")</f>
        <v/>
      </c>
      <c r="S142" s="320"/>
      <c r="T142" s="331" t="str">
        <f>IF(表四!O143="",IF($J142&lt;&gt;"",IF(P142&lt;&gt;"",ROUND(ROUND(P142,10)*ROUND($J142,4),4),IF(N142&lt;&gt;"",ROUND(ROUND($J142,4)*ROUND(N142,10),4),"")),""),IF($J142&lt;&gt;"",IF(P142&lt;&gt;"",ROUND(ROUND(P142,10)*ROUND($J142,4)*ROUND(表四!O143,6),4),IF(N142&lt;&gt;"",ROUND(ROUND($J142,4)*ROUND(N142,10)*ROUND(表四!O143,6),4),"")),""))</f>
        <v/>
      </c>
      <c r="U142" s="316" t="str">
        <f t="shared" si="58"/>
        <v/>
      </c>
      <c r="V142" s="333" t="str">
        <f t="shared" si="59"/>
        <v/>
      </c>
      <c r="W142" s="223" t="str">
        <f>IF(表三!BK142&lt;&gt;"",IF(表三!BK142&lt;&gt;0,表三!BK142,""),"")</f>
        <v/>
      </c>
      <c r="X142" s="320"/>
      <c r="Y142" s="318" t="str">
        <f>IF(H142&amp;I142="範疇2外購電力",IF(X142="預設",VLOOKUP(表一!$B$5,附表一!$G$186:$T$210,14,0),""),IF(X142="預設",VLOOKUP(H142&amp;I142&amp;W142&amp;E142,附表一!$F$5:$U$175,16,0),""))</f>
        <v/>
      </c>
      <c r="Z142" s="337" t="str">
        <f>IF(H142&amp;I142="範疇2外購電力",IF(X142="預設",VLOOKUP(表一!$B$5,附表一!$G$186:$X$210,18,0),""),IF(X142="預設",VLOOKUP(H142&amp;I142&amp;W142&amp;E142,附表一!$F$5:$Y$175,20,0),""))</f>
        <v/>
      </c>
      <c r="AA142" s="334"/>
      <c r="AB142" s="239"/>
      <c r="AC142" s="331" t="str">
        <f>IF(Y142&amp;AA142&lt;&gt;"",IF(表四!$Q142&lt;&gt;"","公噸/"&amp;表四!$Q142,IF(表四!$P142&lt;&gt;"","公噸/"&amp;表四!$P142,"")),"")</f>
        <v/>
      </c>
      <c r="AD142" s="320"/>
      <c r="AE142" s="331" t="str">
        <f>IF(表四!O142="",IF($J142&lt;&gt;"",IF(AA142&lt;&gt;"",ROUND(ROUND(AA142,10)*ROUND($J142,4),4),IF(Y142&lt;&gt;"",ROUND(ROUND($J142,4)*ROUND(Y142,10),4),"")),""),IF($J142&lt;&gt;"",IF(AA142&lt;&gt;"",ROUND(ROUND(AA142,10)*ROUND($J142,4)*ROUND(表四!O142,6),4),IF(Y142&lt;&gt;"",ROUND(ROUND($J142,4)*ROUND(Y142,10)*ROUND(表四!O142,6),4),"")),""))</f>
        <v/>
      </c>
      <c r="AF142" s="316" t="str">
        <f t="shared" si="60"/>
        <v/>
      </c>
      <c r="AG142" s="333" t="str">
        <f t="shared" si="61"/>
        <v/>
      </c>
      <c r="AH142" s="207" t="str">
        <f>IF(表三!BL142&lt;&gt;"",IF(表三!BL142&lt;&gt;0,表三!BL142,""),"")</f>
        <v/>
      </c>
      <c r="AI142" s="320"/>
      <c r="AJ142" s="321" t="str">
        <f>IF(H142&amp;I142="範疇2外購電力",IF(AI142="預設",VLOOKUP(表一!$B$5,附表一!$G$186:$T$210,14,0),""),IF(AI142="預設",VLOOKUP(H142&amp;I142&amp;AH142&amp;E142,附表一!$F$5:$U$175,16,0),""))</f>
        <v/>
      </c>
      <c r="AK142" s="337" t="str">
        <f>IF(H142&amp;I142="範疇2外購電力",IF(AI142="預設",VLOOKUP(表一!$B$5,附表一!$G$186:$X$210,18,0),""),IF(AI142="預設",VLOOKUP(H142&amp;I142&amp;AH142&amp;E142,附表一!$F$5:$Y$175,20,0),""))</f>
        <v/>
      </c>
      <c r="AL142" s="334"/>
      <c r="AM142" s="335"/>
      <c r="AN142" s="315" t="str">
        <f>IF(AJ142&amp;AL142&lt;&gt;"",IF(表四!$Q142&lt;&gt;"","公噸/"&amp;表四!$Q142,IF(表四!$P142&lt;&gt;"","公噸/"&amp;表四!$P142,"")),"")</f>
        <v/>
      </c>
      <c r="AO142" s="320"/>
      <c r="AP142" s="331" t="str">
        <f>IF(表四!O142="",IF($J142&lt;&gt;"",IF(AL142&lt;&gt;"",ROUND(ROUND(AL142,10)*ROUND($J142,4),4),IF(AJ142&lt;&gt;"",ROUND(ROUND($J142,4)*ROUND(AJ142,10),4),"")),""),IF($J142&lt;&gt;"",IF(AL142&lt;&gt;"",ROUND(ROUND(AL142,10)*ROUND($J142,4)*ROUND(表四!O142,6),4),IF(AJ142&lt;&gt;"",ROUND(ROUND($J142,4)*ROUND(AJ142,10)*ROUND(表四!O142,6),4),"")),""))</f>
        <v/>
      </c>
      <c r="AQ142" s="316" t="str">
        <f t="shared" si="62"/>
        <v/>
      </c>
      <c r="AR142" s="333" t="str">
        <f t="shared" si="63"/>
        <v/>
      </c>
      <c r="AS142" s="336" t="str">
        <f>IF(表三!J142="是",IF(L142="CO2",SUM(AG142,AR142),SUM(V142,AG142,AR142)),IF(SUM(V142,AG142,AR142)&lt;&gt;0,SUM(V142,AG142,AR142),""))</f>
        <v/>
      </c>
      <c r="AT142" s="337" t="str">
        <f>IF(表三!J142="是",IF(L142="CO2",V142,""),"")</f>
        <v/>
      </c>
      <c r="AU142" s="333" t="str">
        <f>IF(AS142&lt;&gt;"",AS142/表八!$J$8,"")</f>
        <v/>
      </c>
      <c r="AV142" s="325" t="e">
        <f>VLOOKUP(E142,附表二!$A:$G,3,FALSE)</f>
        <v>#N/A</v>
      </c>
      <c r="AW142" s="338" t="str">
        <f t="shared" si="64"/>
        <v/>
      </c>
      <c r="AX142" s="338" t="str">
        <f t="shared" si="65"/>
        <v/>
      </c>
      <c r="AY142" s="338" t="str">
        <f t="shared" si="66"/>
        <v/>
      </c>
      <c r="AZ142" s="338" t="str">
        <f t="shared" si="67"/>
        <v/>
      </c>
      <c r="BA142" s="338" t="str">
        <f t="shared" si="68"/>
        <v/>
      </c>
      <c r="BB142" s="338" t="str">
        <f t="shared" si="69"/>
        <v/>
      </c>
      <c r="BC142" s="338" t="str">
        <f t="shared" si="70"/>
        <v/>
      </c>
      <c r="BD142" s="338" t="str">
        <f t="shared" si="71"/>
        <v/>
      </c>
      <c r="BE142" s="339" t="str">
        <f t="shared" si="72"/>
        <v/>
      </c>
    </row>
    <row r="143" spans="1:57" s="5" customFormat="1" ht="17.25" thickTop="1" thickBot="1">
      <c r="A143" s="223" t="str">
        <f>IF(表三!A143&lt;&gt;"",表三!A143,"")</f>
        <v/>
      </c>
      <c r="B143" s="224" t="str">
        <f>IF(表三!C143&lt;&gt;"",表三!C143,"")</f>
        <v/>
      </c>
      <c r="C143" s="225" t="str">
        <f>IF(表三!D143&lt;&gt;"",表三!D143,"")</f>
        <v/>
      </c>
      <c r="D143" s="328" t="str">
        <f>IF(表三!F143&lt;&gt;"",表三!F143,"")</f>
        <v/>
      </c>
      <c r="E143" s="223" t="str">
        <f>IF(表三!H143&lt;&gt;"",表三!H143,"")</f>
        <v/>
      </c>
      <c r="F143" s="211" t="str">
        <f>IF(表三!I143&lt;&gt;"",表三!I143,"")</f>
        <v/>
      </c>
      <c r="G143" s="224" t="str">
        <f>IF(表三!J143&lt;&gt;"",表三!J143,"")</f>
        <v/>
      </c>
      <c r="H143" s="225" t="str">
        <f>IF(表三!K143&lt;&gt;"",表三!K143,"")</f>
        <v/>
      </c>
      <c r="I143" s="328" t="str">
        <f>IF(表三!P143&lt;&gt;"",表三!P143,"")</f>
        <v/>
      </c>
      <c r="J143" s="329" t="str">
        <f>IF(表四!N143&lt;&gt;"",ROUND(表四!N143,4),"")</f>
        <v/>
      </c>
      <c r="K143" s="224" t="str">
        <f>IF(表四!Q143&lt;&gt;"",表四!Q143,IF(表四!P143&lt;&gt;"",表四!P143,""))</f>
        <v/>
      </c>
      <c r="L143" s="207" t="str">
        <f>IF(表三!BJ143&lt;&gt;"",IF(表三!BJ143&lt;&gt;0,表三!BJ143,""),"")</f>
        <v/>
      </c>
      <c r="M143" s="320"/>
      <c r="N143" s="331" t="str">
        <f>IF(H143&amp;I143&amp;E143="範疇2外購電力350099",IF(M143="預設",VLOOKUP(表一!$B$5,附表一!$G$186:$T$211,14,0),""),IF(M143="預設",VLOOKUP(H143&amp;I143&amp;L143&amp;E143,附表一!$F$5:$U$178,16,0),""))</f>
        <v/>
      </c>
      <c r="O143" s="331" t="str">
        <f>IF(H143&amp;I143="範疇2外購電力",IF(M143="預設",VLOOKUP(表一!$B$5,附表一!$G$186:$X$210,18,0),""),IF(M143="預設",VLOOKUP(H143&amp;I143&amp;L143&amp;E143,附表一!$F$5:$Y$175,20,0),""))</f>
        <v/>
      </c>
      <c r="P143" s="332"/>
      <c r="Q143" s="239"/>
      <c r="R143" s="331" t="str">
        <f>IF(N143&amp;P143&lt;&gt;"",IF(表四!$Q143&lt;&gt;"","公噸/"&amp;表四!$Q143,IF(表四!$P143&lt;&gt;"","公噸/"&amp;表四!$P143,"")),"")</f>
        <v/>
      </c>
      <c r="S143" s="320"/>
      <c r="T143" s="331" t="str">
        <f>IF(表四!O144="",IF($J143&lt;&gt;"",IF(P143&lt;&gt;"",ROUND(ROUND(P143,10)*ROUND($J143,4),4),IF(N143&lt;&gt;"",ROUND(ROUND($J143,4)*ROUND(N143,10),4),"")),""),IF($J143&lt;&gt;"",IF(P143&lt;&gt;"",ROUND(ROUND(P143,10)*ROUND($J143,4)*ROUND(表四!O144,6),4),IF(N143&lt;&gt;"",ROUND(ROUND($J143,4)*ROUND(N143,10)*ROUND(表四!O144,6),4),"")),""))</f>
        <v/>
      </c>
      <c r="U143" s="316" t="str">
        <f t="shared" si="58"/>
        <v/>
      </c>
      <c r="V143" s="333" t="str">
        <f t="shared" si="59"/>
        <v/>
      </c>
      <c r="W143" s="223" t="str">
        <f>IF(表三!BK143&lt;&gt;"",IF(表三!BK143&lt;&gt;0,表三!BK143,""),"")</f>
        <v/>
      </c>
      <c r="X143" s="320"/>
      <c r="Y143" s="318" t="str">
        <f>IF(H143&amp;I143="範疇2外購電力",IF(X143="預設",VLOOKUP(表一!$B$5,附表一!$G$186:$T$210,14,0),""),IF(X143="預設",VLOOKUP(H143&amp;I143&amp;W143&amp;E143,附表一!$F$5:$U$175,16,0),""))</f>
        <v/>
      </c>
      <c r="Z143" s="337" t="str">
        <f>IF(H143&amp;I143="範疇2外購電力",IF(X143="預設",VLOOKUP(表一!$B$5,附表一!$G$186:$X$210,18,0),""),IF(X143="預設",VLOOKUP(H143&amp;I143&amp;W143&amp;E143,附表一!$F$5:$Y$175,20,0),""))</f>
        <v/>
      </c>
      <c r="AA143" s="334"/>
      <c r="AB143" s="239"/>
      <c r="AC143" s="331" t="str">
        <f>IF(Y143&amp;AA143&lt;&gt;"",IF(表四!$Q143&lt;&gt;"","公噸/"&amp;表四!$Q143,IF(表四!$P143&lt;&gt;"","公噸/"&amp;表四!$P143,"")),"")</f>
        <v/>
      </c>
      <c r="AD143" s="320"/>
      <c r="AE143" s="331" t="str">
        <f>IF(表四!O143="",IF($J143&lt;&gt;"",IF(AA143&lt;&gt;"",ROUND(ROUND(AA143,10)*ROUND($J143,4),4),IF(Y143&lt;&gt;"",ROUND(ROUND($J143,4)*ROUND(Y143,10),4),"")),""),IF($J143&lt;&gt;"",IF(AA143&lt;&gt;"",ROUND(ROUND(AA143,10)*ROUND($J143,4)*ROUND(表四!O143,6),4),IF(Y143&lt;&gt;"",ROUND(ROUND($J143,4)*ROUND(Y143,10)*ROUND(表四!O143,6),4),"")),""))</f>
        <v/>
      </c>
      <c r="AF143" s="316" t="str">
        <f t="shared" si="60"/>
        <v/>
      </c>
      <c r="AG143" s="333" t="str">
        <f t="shared" si="61"/>
        <v/>
      </c>
      <c r="AH143" s="207" t="str">
        <f>IF(表三!BL143&lt;&gt;"",IF(表三!BL143&lt;&gt;0,表三!BL143,""),"")</f>
        <v/>
      </c>
      <c r="AI143" s="320"/>
      <c r="AJ143" s="321" t="str">
        <f>IF(H143&amp;I143="範疇2外購電力",IF(AI143="預設",VLOOKUP(表一!$B$5,附表一!$G$186:$T$210,14,0),""),IF(AI143="預設",VLOOKUP(H143&amp;I143&amp;AH143&amp;E143,附表一!$F$5:$U$175,16,0),""))</f>
        <v/>
      </c>
      <c r="AK143" s="337" t="str">
        <f>IF(H143&amp;I143="範疇2外購電力",IF(AI143="預設",VLOOKUP(表一!$B$5,附表一!$G$186:$X$210,18,0),""),IF(AI143="預設",VLOOKUP(H143&amp;I143&amp;AH143&amp;E143,附表一!$F$5:$Y$175,20,0),""))</f>
        <v/>
      </c>
      <c r="AL143" s="334"/>
      <c r="AM143" s="335"/>
      <c r="AN143" s="315" t="str">
        <f>IF(AJ143&amp;AL143&lt;&gt;"",IF(表四!$Q143&lt;&gt;"","公噸/"&amp;表四!$Q143,IF(表四!$P143&lt;&gt;"","公噸/"&amp;表四!$P143,"")),"")</f>
        <v/>
      </c>
      <c r="AO143" s="320"/>
      <c r="AP143" s="331" t="str">
        <f>IF(表四!O143="",IF($J143&lt;&gt;"",IF(AL143&lt;&gt;"",ROUND(ROUND(AL143,10)*ROUND($J143,4),4),IF(AJ143&lt;&gt;"",ROUND(ROUND($J143,4)*ROUND(AJ143,10),4),"")),""),IF($J143&lt;&gt;"",IF(AL143&lt;&gt;"",ROUND(ROUND(AL143,10)*ROUND($J143,4)*ROUND(表四!O143,6),4),IF(AJ143&lt;&gt;"",ROUND(ROUND($J143,4)*ROUND(AJ143,10)*ROUND(表四!O143,6),4),"")),""))</f>
        <v/>
      </c>
      <c r="AQ143" s="316" t="str">
        <f t="shared" si="62"/>
        <v/>
      </c>
      <c r="AR143" s="333" t="str">
        <f t="shared" si="63"/>
        <v/>
      </c>
      <c r="AS143" s="336" t="str">
        <f>IF(表三!J143="是",IF(L143="CO2",SUM(AG143,AR143),SUM(V143,AG143,AR143)),IF(SUM(V143,AG143,AR143)&lt;&gt;0,SUM(V143,AG143,AR143),""))</f>
        <v/>
      </c>
      <c r="AT143" s="337" t="str">
        <f>IF(表三!J143="是",IF(L143="CO2",V143,""),"")</f>
        <v/>
      </c>
      <c r="AU143" s="333" t="str">
        <f>IF(AS143&lt;&gt;"",AS143/表八!$J$8,"")</f>
        <v/>
      </c>
      <c r="AV143" s="325" t="e">
        <f>VLOOKUP(E143,附表二!$A:$G,3,FALSE)</f>
        <v>#N/A</v>
      </c>
      <c r="AW143" s="338" t="str">
        <f t="shared" si="64"/>
        <v/>
      </c>
      <c r="AX143" s="338" t="str">
        <f t="shared" si="65"/>
        <v/>
      </c>
      <c r="AY143" s="338" t="str">
        <f t="shared" si="66"/>
        <v/>
      </c>
      <c r="AZ143" s="338" t="str">
        <f t="shared" si="67"/>
        <v/>
      </c>
      <c r="BA143" s="338" t="str">
        <f t="shared" si="68"/>
        <v/>
      </c>
      <c r="BB143" s="338" t="str">
        <f t="shared" si="69"/>
        <v/>
      </c>
      <c r="BC143" s="338" t="str">
        <f t="shared" si="70"/>
        <v/>
      </c>
      <c r="BD143" s="338" t="str">
        <f t="shared" si="71"/>
        <v/>
      </c>
      <c r="BE143" s="339" t="str">
        <f t="shared" si="72"/>
        <v/>
      </c>
    </row>
    <row r="144" spans="1:57" s="5" customFormat="1" ht="17.25" thickTop="1" thickBot="1">
      <c r="A144" s="223" t="str">
        <f>IF(表三!A144&lt;&gt;"",表三!A144,"")</f>
        <v/>
      </c>
      <c r="B144" s="224" t="str">
        <f>IF(表三!C144&lt;&gt;"",表三!C144,"")</f>
        <v/>
      </c>
      <c r="C144" s="225" t="str">
        <f>IF(表三!D144&lt;&gt;"",表三!D144,"")</f>
        <v/>
      </c>
      <c r="D144" s="328" t="str">
        <f>IF(表三!F144&lt;&gt;"",表三!F144,"")</f>
        <v/>
      </c>
      <c r="E144" s="223" t="str">
        <f>IF(表三!H144&lt;&gt;"",表三!H144,"")</f>
        <v/>
      </c>
      <c r="F144" s="211" t="str">
        <f>IF(表三!I144&lt;&gt;"",表三!I144,"")</f>
        <v/>
      </c>
      <c r="G144" s="224" t="str">
        <f>IF(表三!J144&lt;&gt;"",表三!J144,"")</f>
        <v/>
      </c>
      <c r="H144" s="225" t="str">
        <f>IF(表三!K144&lt;&gt;"",表三!K144,"")</f>
        <v/>
      </c>
      <c r="I144" s="328" t="str">
        <f>IF(表三!P144&lt;&gt;"",表三!P144,"")</f>
        <v/>
      </c>
      <c r="J144" s="329" t="str">
        <f>IF(表四!N144&lt;&gt;"",ROUND(表四!N144,4),"")</f>
        <v/>
      </c>
      <c r="K144" s="224" t="str">
        <f>IF(表四!Q144&lt;&gt;"",表四!Q144,IF(表四!P144&lt;&gt;"",表四!P144,""))</f>
        <v/>
      </c>
      <c r="L144" s="207" t="str">
        <f>IF(表三!BJ144&lt;&gt;"",IF(表三!BJ144&lt;&gt;0,表三!BJ144,""),"")</f>
        <v/>
      </c>
      <c r="M144" s="320"/>
      <c r="N144" s="331" t="str">
        <f>IF(H144&amp;I144&amp;E144="範疇2外購電力350099",IF(M144="預設",VLOOKUP(表一!$B$5,附表一!$G$186:$T$211,14,0),""),IF(M144="預設",VLOOKUP(H144&amp;I144&amp;L144&amp;E144,附表一!$F$5:$U$178,16,0),""))</f>
        <v/>
      </c>
      <c r="O144" s="331" t="str">
        <f>IF(H144&amp;I144="範疇2外購電力",IF(M144="預設",VLOOKUP(表一!$B$5,附表一!$G$186:$X$210,18,0),""),IF(M144="預設",VLOOKUP(H144&amp;I144&amp;L144&amp;E144,附表一!$F$5:$Y$175,20,0),""))</f>
        <v/>
      </c>
      <c r="P144" s="332"/>
      <c r="Q144" s="239"/>
      <c r="R144" s="331" t="str">
        <f>IF(N144&amp;P144&lt;&gt;"",IF(表四!$Q144&lt;&gt;"","公噸/"&amp;表四!$Q144,IF(表四!$P144&lt;&gt;"","公噸/"&amp;表四!$P144,"")),"")</f>
        <v/>
      </c>
      <c r="S144" s="320"/>
      <c r="T144" s="331" t="str">
        <f>IF(表四!O145="",IF($J144&lt;&gt;"",IF(P144&lt;&gt;"",ROUND(ROUND(P144,10)*ROUND($J144,4),4),IF(N144&lt;&gt;"",ROUND(ROUND($J144,4)*ROUND(N144,10),4),"")),""),IF($J144&lt;&gt;"",IF(P144&lt;&gt;"",ROUND(ROUND(P144,10)*ROUND($J144,4)*ROUND(表四!O145,6),4),IF(N144&lt;&gt;"",ROUND(ROUND($J144,4)*ROUND(N144,10)*ROUND(表四!O145,6),4),"")),""))</f>
        <v/>
      </c>
      <c r="U144" s="316" t="str">
        <f t="shared" si="58"/>
        <v/>
      </c>
      <c r="V144" s="333" t="str">
        <f t="shared" si="59"/>
        <v/>
      </c>
      <c r="W144" s="223" t="str">
        <f>IF(表三!BK144&lt;&gt;"",IF(表三!BK144&lt;&gt;0,表三!BK144,""),"")</f>
        <v/>
      </c>
      <c r="X144" s="320"/>
      <c r="Y144" s="318" t="str">
        <f>IF(H144&amp;I144="範疇2外購電力",IF(X144="預設",VLOOKUP(表一!$B$5,附表一!$G$186:$T$210,14,0),""),IF(X144="預設",VLOOKUP(H144&amp;I144&amp;W144&amp;E144,附表一!$F$5:$U$175,16,0),""))</f>
        <v/>
      </c>
      <c r="Z144" s="337" t="str">
        <f>IF(H144&amp;I144="範疇2外購電力",IF(X144="預設",VLOOKUP(表一!$B$5,附表一!$G$186:$X$210,18,0),""),IF(X144="預設",VLOOKUP(H144&amp;I144&amp;W144&amp;E144,附表一!$F$5:$Y$175,20,0),""))</f>
        <v/>
      </c>
      <c r="AA144" s="334"/>
      <c r="AB144" s="239"/>
      <c r="AC144" s="331" t="str">
        <f>IF(Y144&amp;AA144&lt;&gt;"",IF(表四!$Q144&lt;&gt;"","公噸/"&amp;表四!$Q144,IF(表四!$P144&lt;&gt;"","公噸/"&amp;表四!$P144,"")),"")</f>
        <v/>
      </c>
      <c r="AD144" s="320"/>
      <c r="AE144" s="331" t="str">
        <f>IF(表四!O144="",IF($J144&lt;&gt;"",IF(AA144&lt;&gt;"",ROUND(ROUND(AA144,10)*ROUND($J144,4),4),IF(Y144&lt;&gt;"",ROUND(ROUND($J144,4)*ROUND(Y144,10),4),"")),""),IF($J144&lt;&gt;"",IF(AA144&lt;&gt;"",ROUND(ROUND(AA144,10)*ROUND($J144,4)*ROUND(表四!O144,6),4),IF(Y144&lt;&gt;"",ROUND(ROUND($J144,4)*ROUND(Y144,10)*ROUND(表四!O144,6),4),"")),""))</f>
        <v/>
      </c>
      <c r="AF144" s="316" t="str">
        <f t="shared" si="60"/>
        <v/>
      </c>
      <c r="AG144" s="333" t="str">
        <f t="shared" si="61"/>
        <v/>
      </c>
      <c r="AH144" s="207" t="str">
        <f>IF(表三!BL144&lt;&gt;"",IF(表三!BL144&lt;&gt;0,表三!BL144,""),"")</f>
        <v/>
      </c>
      <c r="AI144" s="320"/>
      <c r="AJ144" s="321" t="str">
        <f>IF(H144&amp;I144="範疇2外購電力",IF(AI144="預設",VLOOKUP(表一!$B$5,附表一!$G$186:$T$210,14,0),""),IF(AI144="預設",VLOOKUP(H144&amp;I144&amp;AH144&amp;E144,附表一!$F$5:$U$175,16,0),""))</f>
        <v/>
      </c>
      <c r="AK144" s="337" t="str">
        <f>IF(H144&amp;I144="範疇2外購電力",IF(AI144="預設",VLOOKUP(表一!$B$5,附表一!$G$186:$X$210,18,0),""),IF(AI144="預設",VLOOKUP(H144&amp;I144&amp;AH144&amp;E144,附表一!$F$5:$Y$175,20,0),""))</f>
        <v/>
      </c>
      <c r="AL144" s="334"/>
      <c r="AM144" s="335"/>
      <c r="AN144" s="315" t="str">
        <f>IF(AJ144&amp;AL144&lt;&gt;"",IF(表四!$Q144&lt;&gt;"","公噸/"&amp;表四!$Q144,IF(表四!$P144&lt;&gt;"","公噸/"&amp;表四!$P144,"")),"")</f>
        <v/>
      </c>
      <c r="AO144" s="320"/>
      <c r="AP144" s="331" t="str">
        <f>IF(表四!O144="",IF($J144&lt;&gt;"",IF(AL144&lt;&gt;"",ROUND(ROUND(AL144,10)*ROUND($J144,4),4),IF(AJ144&lt;&gt;"",ROUND(ROUND($J144,4)*ROUND(AJ144,10),4),"")),""),IF($J144&lt;&gt;"",IF(AL144&lt;&gt;"",ROUND(ROUND(AL144,10)*ROUND($J144,4)*ROUND(表四!O144,6),4),IF(AJ144&lt;&gt;"",ROUND(ROUND($J144,4)*ROUND(AJ144,10)*ROUND(表四!O144,6),4),"")),""))</f>
        <v/>
      </c>
      <c r="AQ144" s="316" t="str">
        <f t="shared" si="62"/>
        <v/>
      </c>
      <c r="AR144" s="333" t="str">
        <f t="shared" si="63"/>
        <v/>
      </c>
      <c r="AS144" s="336" t="str">
        <f>IF(表三!J144="是",IF(L144="CO2",SUM(AG144,AR144),SUM(V144,AG144,AR144)),IF(SUM(V144,AG144,AR144)&lt;&gt;0,SUM(V144,AG144,AR144),""))</f>
        <v/>
      </c>
      <c r="AT144" s="337" t="str">
        <f>IF(表三!J144="是",IF(L144="CO2",V144,""),"")</f>
        <v/>
      </c>
      <c r="AU144" s="333" t="str">
        <f>IF(AS144&lt;&gt;"",AS144/表八!$J$8,"")</f>
        <v/>
      </c>
      <c r="AV144" s="325" t="e">
        <f>VLOOKUP(E144,附表二!$A:$G,3,FALSE)</f>
        <v>#N/A</v>
      </c>
      <c r="AW144" s="338" t="str">
        <f t="shared" si="64"/>
        <v/>
      </c>
      <c r="AX144" s="338" t="str">
        <f t="shared" si="65"/>
        <v/>
      </c>
      <c r="AY144" s="338" t="str">
        <f t="shared" si="66"/>
        <v/>
      </c>
      <c r="AZ144" s="338" t="str">
        <f t="shared" si="67"/>
        <v/>
      </c>
      <c r="BA144" s="338" t="str">
        <f t="shared" si="68"/>
        <v/>
      </c>
      <c r="BB144" s="338" t="str">
        <f t="shared" si="69"/>
        <v/>
      </c>
      <c r="BC144" s="338" t="str">
        <f t="shared" si="70"/>
        <v/>
      </c>
      <c r="BD144" s="338" t="str">
        <f t="shared" si="71"/>
        <v/>
      </c>
      <c r="BE144" s="339" t="str">
        <f t="shared" si="72"/>
        <v/>
      </c>
    </row>
    <row r="145" spans="1:57" s="5" customFormat="1" ht="17.25" thickTop="1" thickBot="1">
      <c r="A145" s="223" t="str">
        <f>IF(表三!A145&lt;&gt;"",表三!A145,"")</f>
        <v/>
      </c>
      <c r="B145" s="224" t="str">
        <f>IF(表三!C145&lt;&gt;"",表三!C145,"")</f>
        <v/>
      </c>
      <c r="C145" s="225" t="str">
        <f>IF(表三!D145&lt;&gt;"",表三!D145,"")</f>
        <v/>
      </c>
      <c r="D145" s="328" t="str">
        <f>IF(表三!F145&lt;&gt;"",表三!F145,"")</f>
        <v/>
      </c>
      <c r="E145" s="223" t="str">
        <f>IF(表三!H145&lt;&gt;"",表三!H145,"")</f>
        <v/>
      </c>
      <c r="F145" s="211" t="str">
        <f>IF(表三!I145&lt;&gt;"",表三!I145,"")</f>
        <v/>
      </c>
      <c r="G145" s="224" t="str">
        <f>IF(表三!J145&lt;&gt;"",表三!J145,"")</f>
        <v/>
      </c>
      <c r="H145" s="225" t="str">
        <f>IF(表三!K145&lt;&gt;"",表三!K145,"")</f>
        <v/>
      </c>
      <c r="I145" s="328" t="str">
        <f>IF(表三!P145&lt;&gt;"",表三!P145,"")</f>
        <v/>
      </c>
      <c r="J145" s="329" t="str">
        <f>IF(表四!N145&lt;&gt;"",ROUND(表四!N145,4),"")</f>
        <v/>
      </c>
      <c r="K145" s="224" t="str">
        <f>IF(表四!Q145&lt;&gt;"",表四!Q145,IF(表四!P145&lt;&gt;"",表四!P145,""))</f>
        <v/>
      </c>
      <c r="L145" s="207" t="str">
        <f>IF(表三!BJ145&lt;&gt;"",IF(表三!BJ145&lt;&gt;0,表三!BJ145,""),"")</f>
        <v/>
      </c>
      <c r="M145" s="320"/>
      <c r="N145" s="331" t="str">
        <f>IF(H145&amp;I145&amp;E145="範疇2外購電力350099",IF(M145="預設",VLOOKUP(表一!$B$5,附表一!$G$186:$T$211,14,0),""),IF(M145="預設",VLOOKUP(H145&amp;I145&amp;L145&amp;E145,附表一!$F$5:$U$178,16,0),""))</f>
        <v/>
      </c>
      <c r="O145" s="331" t="str">
        <f>IF(H145&amp;I145="範疇2外購電力",IF(M145="預設",VLOOKUP(表一!$B$5,附表一!$G$186:$X$210,18,0),""),IF(M145="預設",VLOOKUP(H145&amp;I145&amp;L145&amp;E145,附表一!$F$5:$Y$175,20,0),""))</f>
        <v/>
      </c>
      <c r="P145" s="332"/>
      <c r="Q145" s="239"/>
      <c r="R145" s="331" t="str">
        <f>IF(N145&amp;P145&lt;&gt;"",IF(表四!$Q145&lt;&gt;"","公噸/"&amp;表四!$Q145,IF(表四!$P145&lt;&gt;"","公噸/"&amp;表四!$P145,"")),"")</f>
        <v/>
      </c>
      <c r="S145" s="320"/>
      <c r="T145" s="331" t="str">
        <f>IF(表四!O146="",IF($J145&lt;&gt;"",IF(P145&lt;&gt;"",ROUND(ROUND(P145,10)*ROUND($J145,4),4),IF(N145&lt;&gt;"",ROUND(ROUND($J145,4)*ROUND(N145,10),4),"")),""),IF($J145&lt;&gt;"",IF(P145&lt;&gt;"",ROUND(ROUND(P145,10)*ROUND($J145,4)*ROUND(表四!O146,6),4),IF(N145&lt;&gt;"",ROUND(ROUND($J145,4)*ROUND(N145,10)*ROUND(表四!O146,6),4),"")),""))</f>
        <v/>
      </c>
      <c r="U145" s="316" t="str">
        <f t="shared" si="58"/>
        <v/>
      </c>
      <c r="V145" s="333" t="str">
        <f t="shared" si="59"/>
        <v/>
      </c>
      <c r="W145" s="223" t="str">
        <f>IF(表三!BK145&lt;&gt;"",IF(表三!BK145&lt;&gt;0,表三!BK145,""),"")</f>
        <v/>
      </c>
      <c r="X145" s="320"/>
      <c r="Y145" s="318" t="str">
        <f>IF(H145&amp;I145="範疇2外購電力",IF(X145="預設",VLOOKUP(表一!$B$5,附表一!$G$186:$T$210,14,0),""),IF(X145="預設",VLOOKUP(H145&amp;I145&amp;W145&amp;E145,附表一!$F$5:$U$175,16,0),""))</f>
        <v/>
      </c>
      <c r="Z145" s="337" t="str">
        <f>IF(H145&amp;I145="範疇2外購電力",IF(X145="預設",VLOOKUP(表一!$B$5,附表一!$G$186:$X$210,18,0),""),IF(X145="預設",VLOOKUP(H145&amp;I145&amp;W145&amp;E145,附表一!$F$5:$Y$175,20,0),""))</f>
        <v/>
      </c>
      <c r="AA145" s="334"/>
      <c r="AB145" s="239"/>
      <c r="AC145" s="331" t="str">
        <f>IF(Y145&amp;AA145&lt;&gt;"",IF(表四!$Q145&lt;&gt;"","公噸/"&amp;表四!$Q145,IF(表四!$P145&lt;&gt;"","公噸/"&amp;表四!$P145,"")),"")</f>
        <v/>
      </c>
      <c r="AD145" s="320"/>
      <c r="AE145" s="331" t="str">
        <f>IF(表四!O145="",IF($J145&lt;&gt;"",IF(AA145&lt;&gt;"",ROUND(ROUND(AA145,10)*ROUND($J145,4),4),IF(Y145&lt;&gt;"",ROUND(ROUND($J145,4)*ROUND(Y145,10),4),"")),""),IF($J145&lt;&gt;"",IF(AA145&lt;&gt;"",ROUND(ROUND(AA145,10)*ROUND($J145,4)*ROUND(表四!O145,6),4),IF(Y145&lt;&gt;"",ROUND(ROUND($J145,4)*ROUND(Y145,10)*ROUND(表四!O145,6),4),"")),""))</f>
        <v/>
      </c>
      <c r="AF145" s="316" t="str">
        <f t="shared" si="60"/>
        <v/>
      </c>
      <c r="AG145" s="333" t="str">
        <f t="shared" si="61"/>
        <v/>
      </c>
      <c r="AH145" s="207" t="str">
        <f>IF(表三!BL145&lt;&gt;"",IF(表三!BL145&lt;&gt;0,表三!BL145,""),"")</f>
        <v/>
      </c>
      <c r="AI145" s="320"/>
      <c r="AJ145" s="321" t="str">
        <f>IF(H145&amp;I145="範疇2外購電力",IF(AI145="預設",VLOOKUP(表一!$B$5,附表一!$G$186:$T$210,14,0),""),IF(AI145="預設",VLOOKUP(H145&amp;I145&amp;AH145&amp;E145,附表一!$F$5:$U$175,16,0),""))</f>
        <v/>
      </c>
      <c r="AK145" s="337" t="str">
        <f>IF(H145&amp;I145="範疇2外購電力",IF(AI145="預設",VLOOKUP(表一!$B$5,附表一!$G$186:$X$210,18,0),""),IF(AI145="預設",VLOOKUP(H145&amp;I145&amp;AH145&amp;E145,附表一!$F$5:$Y$175,20,0),""))</f>
        <v/>
      </c>
      <c r="AL145" s="334"/>
      <c r="AM145" s="335"/>
      <c r="AN145" s="315" t="str">
        <f>IF(AJ145&amp;AL145&lt;&gt;"",IF(表四!$Q145&lt;&gt;"","公噸/"&amp;表四!$Q145,IF(表四!$P145&lt;&gt;"","公噸/"&amp;表四!$P145,"")),"")</f>
        <v/>
      </c>
      <c r="AO145" s="320"/>
      <c r="AP145" s="331" t="str">
        <f>IF(表四!O145="",IF($J145&lt;&gt;"",IF(AL145&lt;&gt;"",ROUND(ROUND(AL145,10)*ROUND($J145,4),4),IF(AJ145&lt;&gt;"",ROUND(ROUND($J145,4)*ROUND(AJ145,10),4),"")),""),IF($J145&lt;&gt;"",IF(AL145&lt;&gt;"",ROUND(ROUND(AL145,10)*ROUND($J145,4)*ROUND(表四!O145,6),4),IF(AJ145&lt;&gt;"",ROUND(ROUND($J145,4)*ROUND(AJ145,10)*ROUND(表四!O145,6),4),"")),""))</f>
        <v/>
      </c>
      <c r="AQ145" s="316" t="str">
        <f t="shared" si="62"/>
        <v/>
      </c>
      <c r="AR145" s="333" t="str">
        <f t="shared" si="63"/>
        <v/>
      </c>
      <c r="AS145" s="336" t="str">
        <f>IF(表三!J145="是",IF(L145="CO2",SUM(AG145,AR145),SUM(V145,AG145,AR145)),IF(SUM(V145,AG145,AR145)&lt;&gt;0,SUM(V145,AG145,AR145),""))</f>
        <v/>
      </c>
      <c r="AT145" s="337" t="str">
        <f>IF(表三!J145="是",IF(L145="CO2",V145,""),"")</f>
        <v/>
      </c>
      <c r="AU145" s="333" t="str">
        <f>IF(AS145&lt;&gt;"",AS145/表八!$J$8,"")</f>
        <v/>
      </c>
      <c r="AV145" s="325" t="e">
        <f>VLOOKUP(E145,附表二!$A:$G,3,FALSE)</f>
        <v>#N/A</v>
      </c>
      <c r="AW145" s="338" t="str">
        <f t="shared" si="64"/>
        <v/>
      </c>
      <c r="AX145" s="338" t="str">
        <f t="shared" si="65"/>
        <v/>
      </c>
      <c r="AY145" s="338" t="str">
        <f t="shared" si="66"/>
        <v/>
      </c>
      <c r="AZ145" s="338" t="str">
        <f t="shared" si="67"/>
        <v/>
      </c>
      <c r="BA145" s="338" t="str">
        <f t="shared" si="68"/>
        <v/>
      </c>
      <c r="BB145" s="338" t="str">
        <f t="shared" si="69"/>
        <v/>
      </c>
      <c r="BC145" s="338" t="str">
        <f t="shared" si="70"/>
        <v/>
      </c>
      <c r="BD145" s="338" t="str">
        <f t="shared" si="71"/>
        <v/>
      </c>
      <c r="BE145" s="339" t="str">
        <f t="shared" si="72"/>
        <v/>
      </c>
    </row>
    <row r="146" spans="1:57" s="5" customFormat="1" ht="17.25" thickTop="1" thickBot="1">
      <c r="A146" s="223" t="str">
        <f>IF(表三!A146&lt;&gt;"",表三!A146,"")</f>
        <v/>
      </c>
      <c r="B146" s="224" t="str">
        <f>IF(表三!C146&lt;&gt;"",表三!C146,"")</f>
        <v/>
      </c>
      <c r="C146" s="225" t="str">
        <f>IF(表三!D146&lt;&gt;"",表三!D146,"")</f>
        <v/>
      </c>
      <c r="D146" s="328" t="str">
        <f>IF(表三!F146&lt;&gt;"",表三!F146,"")</f>
        <v/>
      </c>
      <c r="E146" s="223" t="str">
        <f>IF(表三!H146&lt;&gt;"",表三!H146,"")</f>
        <v/>
      </c>
      <c r="F146" s="211" t="str">
        <f>IF(表三!I146&lt;&gt;"",表三!I146,"")</f>
        <v/>
      </c>
      <c r="G146" s="224" t="str">
        <f>IF(表三!J146&lt;&gt;"",表三!J146,"")</f>
        <v/>
      </c>
      <c r="H146" s="225" t="str">
        <f>IF(表三!K146&lt;&gt;"",表三!K146,"")</f>
        <v/>
      </c>
      <c r="I146" s="328" t="str">
        <f>IF(表三!P146&lt;&gt;"",表三!P146,"")</f>
        <v/>
      </c>
      <c r="J146" s="329" t="str">
        <f>IF(表四!N146&lt;&gt;"",ROUND(表四!N146,4),"")</f>
        <v/>
      </c>
      <c r="K146" s="224" t="str">
        <f>IF(表四!Q146&lt;&gt;"",表四!Q146,IF(表四!P146&lt;&gt;"",表四!P146,""))</f>
        <v/>
      </c>
      <c r="L146" s="207" t="str">
        <f>IF(表三!BJ146&lt;&gt;"",IF(表三!BJ146&lt;&gt;0,表三!BJ146,""),"")</f>
        <v/>
      </c>
      <c r="M146" s="320"/>
      <c r="N146" s="331" t="str">
        <f>IF(H146&amp;I146&amp;E146="範疇2外購電力350099",IF(M146="預設",VLOOKUP(表一!$B$5,附表一!$G$186:$T$211,14,0),""),IF(M146="預設",VLOOKUP(H146&amp;I146&amp;L146&amp;E146,附表一!$F$5:$U$178,16,0),""))</f>
        <v/>
      </c>
      <c r="O146" s="331" t="str">
        <f>IF(H146&amp;I146="範疇2外購電力",IF(M146="預設",VLOOKUP(表一!$B$5,附表一!$G$186:$X$210,18,0),""),IF(M146="預設",VLOOKUP(H146&amp;I146&amp;L146&amp;E146,附表一!$F$5:$Y$175,20,0),""))</f>
        <v/>
      </c>
      <c r="P146" s="332"/>
      <c r="Q146" s="239"/>
      <c r="R146" s="331" t="str">
        <f>IF(N146&amp;P146&lt;&gt;"",IF(表四!$Q146&lt;&gt;"","公噸/"&amp;表四!$Q146,IF(表四!$P146&lt;&gt;"","公噸/"&amp;表四!$P146,"")),"")</f>
        <v/>
      </c>
      <c r="S146" s="320"/>
      <c r="T146" s="331" t="str">
        <f>IF(表四!O147="",IF($J146&lt;&gt;"",IF(P146&lt;&gt;"",ROUND(ROUND(P146,10)*ROUND($J146,4),4),IF(N146&lt;&gt;"",ROUND(ROUND($J146,4)*ROUND(N146,10),4),"")),""),IF($J146&lt;&gt;"",IF(P146&lt;&gt;"",ROUND(ROUND(P146,10)*ROUND($J146,4)*ROUND(表四!O147,6),4),IF(N146&lt;&gt;"",ROUND(ROUND($J146,4)*ROUND(N146,10)*ROUND(表四!O147,6),4),"")),""))</f>
        <v/>
      </c>
      <c r="U146" s="316" t="str">
        <f t="shared" si="58"/>
        <v/>
      </c>
      <c r="V146" s="333" t="str">
        <f t="shared" si="59"/>
        <v/>
      </c>
      <c r="W146" s="223" t="str">
        <f>IF(表三!BK146&lt;&gt;"",IF(表三!BK146&lt;&gt;0,表三!BK146,""),"")</f>
        <v/>
      </c>
      <c r="X146" s="320"/>
      <c r="Y146" s="318" t="str">
        <f>IF(H146&amp;I146="範疇2外購電力",IF(X146="預設",VLOOKUP(表一!$B$5,附表一!$G$186:$T$210,14,0),""),IF(X146="預設",VLOOKUP(H146&amp;I146&amp;W146&amp;E146,附表一!$F$5:$U$175,16,0),""))</f>
        <v/>
      </c>
      <c r="Z146" s="337" t="str">
        <f>IF(H146&amp;I146="範疇2外購電力",IF(X146="預設",VLOOKUP(表一!$B$5,附表一!$G$186:$X$210,18,0),""),IF(X146="預設",VLOOKUP(H146&amp;I146&amp;W146&amp;E146,附表一!$F$5:$Y$175,20,0),""))</f>
        <v/>
      </c>
      <c r="AA146" s="334"/>
      <c r="AB146" s="239"/>
      <c r="AC146" s="331" t="str">
        <f>IF(Y146&amp;AA146&lt;&gt;"",IF(表四!$Q146&lt;&gt;"","公噸/"&amp;表四!$Q146,IF(表四!$P146&lt;&gt;"","公噸/"&amp;表四!$P146,"")),"")</f>
        <v/>
      </c>
      <c r="AD146" s="320"/>
      <c r="AE146" s="331" t="str">
        <f>IF(表四!O146="",IF($J146&lt;&gt;"",IF(AA146&lt;&gt;"",ROUND(ROUND(AA146,10)*ROUND($J146,4),4),IF(Y146&lt;&gt;"",ROUND(ROUND($J146,4)*ROUND(Y146,10),4),"")),""),IF($J146&lt;&gt;"",IF(AA146&lt;&gt;"",ROUND(ROUND(AA146,10)*ROUND($J146,4)*ROUND(表四!O146,6),4),IF(Y146&lt;&gt;"",ROUND(ROUND($J146,4)*ROUND(Y146,10)*ROUND(表四!O146,6),4),"")),""))</f>
        <v/>
      </c>
      <c r="AF146" s="316" t="str">
        <f t="shared" si="60"/>
        <v/>
      </c>
      <c r="AG146" s="333" t="str">
        <f t="shared" si="61"/>
        <v/>
      </c>
      <c r="AH146" s="207" t="str">
        <f>IF(表三!BL146&lt;&gt;"",IF(表三!BL146&lt;&gt;0,表三!BL146,""),"")</f>
        <v/>
      </c>
      <c r="AI146" s="320"/>
      <c r="AJ146" s="321" t="str">
        <f>IF(H146&amp;I146="範疇2外購電力",IF(AI146="預設",VLOOKUP(表一!$B$5,附表一!$G$186:$T$210,14,0),""),IF(AI146="預設",VLOOKUP(H146&amp;I146&amp;AH146&amp;E146,附表一!$F$5:$U$175,16,0),""))</f>
        <v/>
      </c>
      <c r="AK146" s="337" t="str">
        <f>IF(H146&amp;I146="範疇2外購電力",IF(AI146="預設",VLOOKUP(表一!$B$5,附表一!$G$186:$X$210,18,0),""),IF(AI146="預設",VLOOKUP(H146&amp;I146&amp;AH146&amp;E146,附表一!$F$5:$Y$175,20,0),""))</f>
        <v/>
      </c>
      <c r="AL146" s="334"/>
      <c r="AM146" s="335"/>
      <c r="AN146" s="315" t="str">
        <f>IF(AJ146&amp;AL146&lt;&gt;"",IF(表四!$Q146&lt;&gt;"","公噸/"&amp;表四!$Q146,IF(表四!$P146&lt;&gt;"","公噸/"&amp;表四!$P146,"")),"")</f>
        <v/>
      </c>
      <c r="AO146" s="320"/>
      <c r="AP146" s="331" t="str">
        <f>IF(表四!O146="",IF($J146&lt;&gt;"",IF(AL146&lt;&gt;"",ROUND(ROUND(AL146,10)*ROUND($J146,4),4),IF(AJ146&lt;&gt;"",ROUND(ROUND($J146,4)*ROUND(AJ146,10),4),"")),""),IF($J146&lt;&gt;"",IF(AL146&lt;&gt;"",ROUND(ROUND(AL146,10)*ROUND($J146,4)*ROUND(表四!O146,6),4),IF(AJ146&lt;&gt;"",ROUND(ROUND($J146,4)*ROUND(AJ146,10)*ROUND(表四!O146,6),4),"")),""))</f>
        <v/>
      </c>
      <c r="AQ146" s="316" t="str">
        <f t="shared" si="62"/>
        <v/>
      </c>
      <c r="AR146" s="333" t="str">
        <f t="shared" si="63"/>
        <v/>
      </c>
      <c r="AS146" s="336" t="str">
        <f>IF(表三!J146="是",IF(L146="CO2",SUM(AG146,AR146),SUM(V146,AG146,AR146)),IF(SUM(V146,AG146,AR146)&lt;&gt;0,SUM(V146,AG146,AR146),""))</f>
        <v/>
      </c>
      <c r="AT146" s="337" t="str">
        <f>IF(表三!J146="是",IF(L146="CO2",V146,""),"")</f>
        <v/>
      </c>
      <c r="AU146" s="333" t="str">
        <f>IF(AS146&lt;&gt;"",AS146/表八!$J$8,"")</f>
        <v/>
      </c>
      <c r="AV146" s="325" t="e">
        <f>VLOOKUP(E146,附表二!$A:$G,3,FALSE)</f>
        <v>#N/A</v>
      </c>
      <c r="AW146" s="338" t="str">
        <f t="shared" si="64"/>
        <v/>
      </c>
      <c r="AX146" s="338" t="str">
        <f t="shared" si="65"/>
        <v/>
      </c>
      <c r="AY146" s="338" t="str">
        <f t="shared" si="66"/>
        <v/>
      </c>
      <c r="AZ146" s="338" t="str">
        <f t="shared" si="67"/>
        <v/>
      </c>
      <c r="BA146" s="338" t="str">
        <f t="shared" si="68"/>
        <v/>
      </c>
      <c r="BB146" s="338" t="str">
        <f t="shared" si="69"/>
        <v/>
      </c>
      <c r="BC146" s="338" t="str">
        <f t="shared" si="70"/>
        <v/>
      </c>
      <c r="BD146" s="338" t="str">
        <f t="shared" si="71"/>
        <v/>
      </c>
      <c r="BE146" s="339" t="str">
        <f t="shared" si="72"/>
        <v/>
      </c>
    </row>
    <row r="147" spans="1:57" s="5" customFormat="1" ht="17.25" thickTop="1" thickBot="1">
      <c r="A147" s="223" t="str">
        <f>IF(表三!A147&lt;&gt;"",表三!A147,"")</f>
        <v/>
      </c>
      <c r="B147" s="224" t="str">
        <f>IF(表三!C147&lt;&gt;"",表三!C147,"")</f>
        <v/>
      </c>
      <c r="C147" s="225" t="str">
        <f>IF(表三!D147&lt;&gt;"",表三!D147,"")</f>
        <v/>
      </c>
      <c r="D147" s="328" t="str">
        <f>IF(表三!F147&lt;&gt;"",表三!F147,"")</f>
        <v/>
      </c>
      <c r="E147" s="223" t="str">
        <f>IF(表三!H147&lt;&gt;"",表三!H147,"")</f>
        <v/>
      </c>
      <c r="F147" s="211" t="str">
        <f>IF(表三!I147&lt;&gt;"",表三!I147,"")</f>
        <v/>
      </c>
      <c r="G147" s="224" t="str">
        <f>IF(表三!J147&lt;&gt;"",表三!J147,"")</f>
        <v/>
      </c>
      <c r="H147" s="225" t="str">
        <f>IF(表三!K147&lt;&gt;"",表三!K147,"")</f>
        <v/>
      </c>
      <c r="I147" s="328" t="str">
        <f>IF(表三!P147&lt;&gt;"",表三!P147,"")</f>
        <v/>
      </c>
      <c r="J147" s="329" t="str">
        <f>IF(表四!N147&lt;&gt;"",ROUND(表四!N147,4),"")</f>
        <v/>
      </c>
      <c r="K147" s="224" t="str">
        <f>IF(表四!Q147&lt;&gt;"",表四!Q147,IF(表四!P147&lt;&gt;"",表四!P147,""))</f>
        <v/>
      </c>
      <c r="L147" s="207" t="str">
        <f>IF(表三!BJ147&lt;&gt;"",IF(表三!BJ147&lt;&gt;0,表三!BJ147,""),"")</f>
        <v/>
      </c>
      <c r="M147" s="320"/>
      <c r="N147" s="331" t="str">
        <f>IF(H147&amp;I147&amp;E147="範疇2外購電力350099",IF(M147="預設",VLOOKUP(表一!$B$5,附表一!$G$186:$T$211,14,0),""),IF(M147="預設",VLOOKUP(H147&amp;I147&amp;L147&amp;E147,附表一!$F$5:$U$178,16,0),""))</f>
        <v/>
      </c>
      <c r="O147" s="331" t="str">
        <f>IF(H147&amp;I147="範疇2外購電力",IF(M147="預設",VLOOKUP(表一!$B$5,附表一!$G$186:$X$210,18,0),""),IF(M147="預設",VLOOKUP(H147&amp;I147&amp;L147&amp;E147,附表一!$F$5:$Y$175,20,0),""))</f>
        <v/>
      </c>
      <c r="P147" s="332"/>
      <c r="Q147" s="239"/>
      <c r="R147" s="331" t="str">
        <f>IF(N147&amp;P147&lt;&gt;"",IF(表四!$Q147&lt;&gt;"","公噸/"&amp;表四!$Q147,IF(表四!$P147&lt;&gt;"","公噸/"&amp;表四!$P147,"")),"")</f>
        <v/>
      </c>
      <c r="S147" s="320"/>
      <c r="T147" s="331" t="str">
        <f>IF(表四!O148="",IF($J147&lt;&gt;"",IF(P147&lt;&gt;"",ROUND(ROUND(P147,10)*ROUND($J147,4),4),IF(N147&lt;&gt;"",ROUND(ROUND($J147,4)*ROUND(N147,10),4),"")),""),IF($J147&lt;&gt;"",IF(P147&lt;&gt;"",ROUND(ROUND(P147,10)*ROUND($J147,4)*ROUND(表四!O148,6),4),IF(N147&lt;&gt;"",ROUND(ROUND($J147,4)*ROUND(N147,10)*ROUND(表四!O148,6),4),"")),""))</f>
        <v/>
      </c>
      <c r="U147" s="316" t="str">
        <f t="shared" si="58"/>
        <v/>
      </c>
      <c r="V147" s="333" t="str">
        <f t="shared" si="59"/>
        <v/>
      </c>
      <c r="W147" s="223" t="str">
        <f>IF(表三!BK147&lt;&gt;"",IF(表三!BK147&lt;&gt;0,表三!BK147,""),"")</f>
        <v/>
      </c>
      <c r="X147" s="320"/>
      <c r="Y147" s="318" t="str">
        <f>IF(H147&amp;I147="範疇2外購電力",IF(X147="預設",VLOOKUP(表一!$B$5,附表一!$G$186:$T$210,14,0),""),IF(X147="預設",VLOOKUP(H147&amp;I147&amp;W147&amp;E147,附表一!$F$5:$U$175,16,0),""))</f>
        <v/>
      </c>
      <c r="Z147" s="337" t="str">
        <f>IF(H147&amp;I147="範疇2外購電力",IF(X147="預設",VLOOKUP(表一!$B$5,附表一!$G$186:$X$210,18,0),""),IF(X147="預設",VLOOKUP(H147&amp;I147&amp;W147&amp;E147,附表一!$F$5:$Y$175,20,0),""))</f>
        <v/>
      </c>
      <c r="AA147" s="334"/>
      <c r="AB147" s="239"/>
      <c r="AC147" s="331" t="str">
        <f>IF(Y147&amp;AA147&lt;&gt;"",IF(表四!$Q147&lt;&gt;"","公噸/"&amp;表四!$Q147,IF(表四!$P147&lt;&gt;"","公噸/"&amp;表四!$P147,"")),"")</f>
        <v/>
      </c>
      <c r="AD147" s="320"/>
      <c r="AE147" s="331" t="str">
        <f>IF(表四!O147="",IF($J147&lt;&gt;"",IF(AA147&lt;&gt;"",ROUND(ROUND(AA147,10)*ROUND($J147,4),4),IF(Y147&lt;&gt;"",ROUND(ROUND($J147,4)*ROUND(Y147,10),4),"")),""),IF($J147&lt;&gt;"",IF(AA147&lt;&gt;"",ROUND(ROUND(AA147,10)*ROUND($J147,4)*ROUND(表四!O147,6),4),IF(Y147&lt;&gt;"",ROUND(ROUND($J147,4)*ROUND(Y147,10)*ROUND(表四!O147,6),4),"")),""))</f>
        <v/>
      </c>
      <c r="AF147" s="316" t="str">
        <f t="shared" si="60"/>
        <v/>
      </c>
      <c r="AG147" s="333" t="str">
        <f t="shared" si="61"/>
        <v/>
      </c>
      <c r="AH147" s="207" t="str">
        <f>IF(表三!BL147&lt;&gt;"",IF(表三!BL147&lt;&gt;0,表三!BL147,""),"")</f>
        <v/>
      </c>
      <c r="AI147" s="320"/>
      <c r="AJ147" s="321" t="str">
        <f>IF(H147&amp;I147="範疇2外購電力",IF(AI147="預設",VLOOKUP(表一!$B$5,附表一!$G$186:$T$210,14,0),""),IF(AI147="預設",VLOOKUP(H147&amp;I147&amp;AH147&amp;E147,附表一!$F$5:$U$175,16,0),""))</f>
        <v/>
      </c>
      <c r="AK147" s="337" t="str">
        <f>IF(H147&amp;I147="範疇2外購電力",IF(AI147="預設",VLOOKUP(表一!$B$5,附表一!$G$186:$X$210,18,0),""),IF(AI147="預設",VLOOKUP(H147&amp;I147&amp;AH147&amp;E147,附表一!$F$5:$Y$175,20,0),""))</f>
        <v/>
      </c>
      <c r="AL147" s="334"/>
      <c r="AM147" s="335"/>
      <c r="AN147" s="315" t="str">
        <f>IF(AJ147&amp;AL147&lt;&gt;"",IF(表四!$Q147&lt;&gt;"","公噸/"&amp;表四!$Q147,IF(表四!$P147&lt;&gt;"","公噸/"&amp;表四!$P147,"")),"")</f>
        <v/>
      </c>
      <c r="AO147" s="320"/>
      <c r="AP147" s="331" t="str">
        <f>IF(表四!O147="",IF($J147&lt;&gt;"",IF(AL147&lt;&gt;"",ROUND(ROUND(AL147,10)*ROUND($J147,4),4),IF(AJ147&lt;&gt;"",ROUND(ROUND($J147,4)*ROUND(AJ147,10),4),"")),""),IF($J147&lt;&gt;"",IF(AL147&lt;&gt;"",ROUND(ROUND(AL147,10)*ROUND($J147,4)*ROUND(表四!O147,6),4),IF(AJ147&lt;&gt;"",ROUND(ROUND($J147,4)*ROUND(AJ147,10)*ROUND(表四!O147,6),4),"")),""))</f>
        <v/>
      </c>
      <c r="AQ147" s="316" t="str">
        <f t="shared" si="62"/>
        <v/>
      </c>
      <c r="AR147" s="333" t="str">
        <f t="shared" si="63"/>
        <v/>
      </c>
      <c r="AS147" s="336" t="str">
        <f>IF(表三!J147="是",IF(L147="CO2",SUM(AG147,AR147),SUM(V147,AG147,AR147)),IF(SUM(V147,AG147,AR147)&lt;&gt;0,SUM(V147,AG147,AR147),""))</f>
        <v/>
      </c>
      <c r="AT147" s="337" t="str">
        <f>IF(表三!J147="是",IF(L147="CO2",V147,""),"")</f>
        <v/>
      </c>
      <c r="AU147" s="333" t="str">
        <f>IF(AS147&lt;&gt;"",AS147/表八!$J$8,"")</f>
        <v/>
      </c>
      <c r="AV147" s="325" t="e">
        <f>VLOOKUP(E147,附表二!$A:$G,3,FALSE)</f>
        <v>#N/A</v>
      </c>
      <c r="AW147" s="338" t="str">
        <f t="shared" si="64"/>
        <v/>
      </c>
      <c r="AX147" s="338" t="str">
        <f t="shared" si="65"/>
        <v/>
      </c>
      <c r="AY147" s="338" t="str">
        <f t="shared" si="66"/>
        <v/>
      </c>
      <c r="AZ147" s="338" t="str">
        <f t="shared" si="67"/>
        <v/>
      </c>
      <c r="BA147" s="338" t="str">
        <f t="shared" si="68"/>
        <v/>
      </c>
      <c r="BB147" s="338" t="str">
        <f t="shared" si="69"/>
        <v/>
      </c>
      <c r="BC147" s="338" t="str">
        <f t="shared" si="70"/>
        <v/>
      </c>
      <c r="BD147" s="338" t="str">
        <f t="shared" si="71"/>
        <v/>
      </c>
      <c r="BE147" s="339" t="str">
        <f t="shared" si="72"/>
        <v/>
      </c>
    </row>
    <row r="148" spans="1:57" s="5" customFormat="1" ht="17.25" thickTop="1" thickBot="1">
      <c r="A148" s="223" t="str">
        <f>IF(表三!A148&lt;&gt;"",表三!A148,"")</f>
        <v/>
      </c>
      <c r="B148" s="224" t="str">
        <f>IF(表三!C148&lt;&gt;"",表三!C148,"")</f>
        <v/>
      </c>
      <c r="C148" s="225" t="str">
        <f>IF(表三!D148&lt;&gt;"",表三!D148,"")</f>
        <v/>
      </c>
      <c r="D148" s="328" t="str">
        <f>IF(表三!F148&lt;&gt;"",表三!F148,"")</f>
        <v/>
      </c>
      <c r="E148" s="223" t="str">
        <f>IF(表三!H148&lt;&gt;"",表三!H148,"")</f>
        <v/>
      </c>
      <c r="F148" s="211" t="str">
        <f>IF(表三!I148&lt;&gt;"",表三!I148,"")</f>
        <v/>
      </c>
      <c r="G148" s="224" t="str">
        <f>IF(表三!J148&lt;&gt;"",表三!J148,"")</f>
        <v/>
      </c>
      <c r="H148" s="225" t="str">
        <f>IF(表三!K148&lt;&gt;"",表三!K148,"")</f>
        <v/>
      </c>
      <c r="I148" s="328" t="str">
        <f>IF(表三!P148&lt;&gt;"",表三!P148,"")</f>
        <v/>
      </c>
      <c r="J148" s="329" t="str">
        <f>IF(表四!N148&lt;&gt;"",ROUND(表四!N148,4),"")</f>
        <v/>
      </c>
      <c r="K148" s="224" t="str">
        <f>IF(表四!Q148&lt;&gt;"",表四!Q148,IF(表四!P148&lt;&gt;"",表四!P148,""))</f>
        <v/>
      </c>
      <c r="L148" s="207" t="str">
        <f>IF(表三!BJ148&lt;&gt;"",IF(表三!BJ148&lt;&gt;0,表三!BJ148,""),"")</f>
        <v/>
      </c>
      <c r="M148" s="320"/>
      <c r="N148" s="331" t="str">
        <f>IF(H148&amp;I148&amp;E148="範疇2外購電力350099",IF(M148="預設",VLOOKUP(表一!$B$5,附表一!$G$186:$T$211,14,0),""),IF(M148="預設",VLOOKUP(H148&amp;I148&amp;L148&amp;E148,附表一!$F$5:$U$178,16,0),""))</f>
        <v/>
      </c>
      <c r="O148" s="331" t="str">
        <f>IF(H148&amp;I148="範疇2外購電力",IF(M148="預設",VLOOKUP(表一!$B$5,附表一!$G$186:$X$210,18,0),""),IF(M148="預設",VLOOKUP(H148&amp;I148&amp;L148&amp;E148,附表一!$F$5:$Y$175,20,0),""))</f>
        <v/>
      </c>
      <c r="P148" s="332"/>
      <c r="Q148" s="239"/>
      <c r="R148" s="331" t="str">
        <f>IF(N148&amp;P148&lt;&gt;"",IF(表四!$Q148&lt;&gt;"","公噸/"&amp;表四!$Q148,IF(表四!$P148&lt;&gt;"","公噸/"&amp;表四!$P148,"")),"")</f>
        <v/>
      </c>
      <c r="S148" s="320"/>
      <c r="T148" s="331" t="str">
        <f>IF(表四!O149="",IF($J148&lt;&gt;"",IF(P148&lt;&gt;"",ROUND(ROUND(P148,10)*ROUND($J148,4),4),IF(N148&lt;&gt;"",ROUND(ROUND($J148,4)*ROUND(N148,10),4),"")),""),IF($J148&lt;&gt;"",IF(P148&lt;&gt;"",ROUND(ROUND(P148,10)*ROUND($J148,4)*ROUND(表四!O149,6),4),IF(N148&lt;&gt;"",ROUND(ROUND($J148,4)*ROUND(N148,10)*ROUND(表四!O149,6),4),"")),""))</f>
        <v/>
      </c>
      <c r="U148" s="316" t="str">
        <f t="shared" si="58"/>
        <v/>
      </c>
      <c r="V148" s="333" t="str">
        <f t="shared" si="59"/>
        <v/>
      </c>
      <c r="W148" s="223" t="str">
        <f>IF(表三!BK148&lt;&gt;"",IF(表三!BK148&lt;&gt;0,表三!BK148,""),"")</f>
        <v/>
      </c>
      <c r="X148" s="320"/>
      <c r="Y148" s="318" t="str">
        <f>IF(H148&amp;I148="範疇2外購電力",IF(X148="預設",VLOOKUP(表一!$B$5,附表一!$G$186:$T$210,14,0),""),IF(X148="預設",VLOOKUP(H148&amp;I148&amp;W148&amp;E148,附表一!$F$5:$U$175,16,0),""))</f>
        <v/>
      </c>
      <c r="Z148" s="337" t="str">
        <f>IF(H148&amp;I148="範疇2外購電力",IF(X148="預設",VLOOKUP(表一!$B$5,附表一!$G$186:$X$210,18,0),""),IF(X148="預設",VLOOKUP(H148&amp;I148&amp;W148&amp;E148,附表一!$F$5:$Y$175,20,0),""))</f>
        <v/>
      </c>
      <c r="AA148" s="334"/>
      <c r="AB148" s="239"/>
      <c r="AC148" s="331" t="str">
        <f>IF(Y148&amp;AA148&lt;&gt;"",IF(表四!$Q148&lt;&gt;"","公噸/"&amp;表四!$Q148,IF(表四!$P148&lt;&gt;"","公噸/"&amp;表四!$P148,"")),"")</f>
        <v/>
      </c>
      <c r="AD148" s="320"/>
      <c r="AE148" s="331" t="str">
        <f>IF(表四!O148="",IF($J148&lt;&gt;"",IF(AA148&lt;&gt;"",ROUND(ROUND(AA148,10)*ROUND($J148,4),4),IF(Y148&lt;&gt;"",ROUND(ROUND($J148,4)*ROUND(Y148,10),4),"")),""),IF($J148&lt;&gt;"",IF(AA148&lt;&gt;"",ROUND(ROUND(AA148,10)*ROUND($J148,4)*ROUND(表四!O148,6),4),IF(Y148&lt;&gt;"",ROUND(ROUND($J148,4)*ROUND(Y148,10)*ROUND(表四!O148,6),4),"")),""))</f>
        <v/>
      </c>
      <c r="AF148" s="316" t="str">
        <f t="shared" si="60"/>
        <v/>
      </c>
      <c r="AG148" s="333" t="str">
        <f t="shared" si="61"/>
        <v/>
      </c>
      <c r="AH148" s="207" t="str">
        <f>IF(表三!BL148&lt;&gt;"",IF(表三!BL148&lt;&gt;0,表三!BL148,""),"")</f>
        <v/>
      </c>
      <c r="AI148" s="320"/>
      <c r="AJ148" s="321" t="str">
        <f>IF(H148&amp;I148="範疇2外購電力",IF(AI148="預設",VLOOKUP(表一!$B$5,附表一!$G$186:$T$210,14,0),""),IF(AI148="預設",VLOOKUP(H148&amp;I148&amp;AH148&amp;E148,附表一!$F$5:$U$175,16,0),""))</f>
        <v/>
      </c>
      <c r="AK148" s="337" t="str">
        <f>IF(H148&amp;I148="範疇2外購電力",IF(AI148="預設",VLOOKUP(表一!$B$5,附表一!$G$186:$X$210,18,0),""),IF(AI148="預設",VLOOKUP(H148&amp;I148&amp;AH148&amp;E148,附表一!$F$5:$Y$175,20,0),""))</f>
        <v/>
      </c>
      <c r="AL148" s="334"/>
      <c r="AM148" s="335"/>
      <c r="AN148" s="315" t="str">
        <f>IF(AJ148&amp;AL148&lt;&gt;"",IF(表四!$Q148&lt;&gt;"","公噸/"&amp;表四!$Q148,IF(表四!$P148&lt;&gt;"","公噸/"&amp;表四!$P148,"")),"")</f>
        <v/>
      </c>
      <c r="AO148" s="320"/>
      <c r="AP148" s="331" t="str">
        <f>IF(表四!O148="",IF($J148&lt;&gt;"",IF(AL148&lt;&gt;"",ROUND(ROUND(AL148,10)*ROUND($J148,4),4),IF(AJ148&lt;&gt;"",ROUND(ROUND($J148,4)*ROUND(AJ148,10),4),"")),""),IF($J148&lt;&gt;"",IF(AL148&lt;&gt;"",ROUND(ROUND(AL148,10)*ROUND($J148,4)*ROUND(表四!O148,6),4),IF(AJ148&lt;&gt;"",ROUND(ROUND($J148,4)*ROUND(AJ148,10)*ROUND(表四!O148,6),4),"")),""))</f>
        <v/>
      </c>
      <c r="AQ148" s="316" t="str">
        <f t="shared" si="62"/>
        <v/>
      </c>
      <c r="AR148" s="333" t="str">
        <f t="shared" si="63"/>
        <v/>
      </c>
      <c r="AS148" s="336" t="str">
        <f>IF(表三!J148="是",IF(L148="CO2",SUM(AG148,AR148),SUM(V148,AG148,AR148)),IF(SUM(V148,AG148,AR148)&lt;&gt;0,SUM(V148,AG148,AR148),""))</f>
        <v/>
      </c>
      <c r="AT148" s="337" t="str">
        <f>IF(表三!J148="是",IF(L148="CO2",V148,""),"")</f>
        <v/>
      </c>
      <c r="AU148" s="333" t="str">
        <f>IF(AS148&lt;&gt;"",AS148/表八!$J$8,"")</f>
        <v/>
      </c>
      <c r="AV148" s="325" t="e">
        <f>VLOOKUP(E148,附表二!$A:$G,3,FALSE)</f>
        <v>#N/A</v>
      </c>
      <c r="AW148" s="338" t="str">
        <f t="shared" si="64"/>
        <v/>
      </c>
      <c r="AX148" s="338" t="str">
        <f t="shared" si="65"/>
        <v/>
      </c>
      <c r="AY148" s="338" t="str">
        <f t="shared" si="66"/>
        <v/>
      </c>
      <c r="AZ148" s="338" t="str">
        <f t="shared" si="67"/>
        <v/>
      </c>
      <c r="BA148" s="338" t="str">
        <f t="shared" si="68"/>
        <v/>
      </c>
      <c r="BB148" s="338" t="str">
        <f t="shared" si="69"/>
        <v/>
      </c>
      <c r="BC148" s="338" t="str">
        <f t="shared" si="70"/>
        <v/>
      </c>
      <c r="BD148" s="338" t="str">
        <f t="shared" si="71"/>
        <v/>
      </c>
      <c r="BE148" s="339" t="str">
        <f t="shared" si="72"/>
        <v/>
      </c>
    </row>
    <row r="149" spans="1:57" s="5" customFormat="1" ht="17.25" thickTop="1" thickBot="1">
      <c r="A149" s="223" t="str">
        <f>IF(表三!A149&lt;&gt;"",表三!A149,"")</f>
        <v/>
      </c>
      <c r="B149" s="224" t="str">
        <f>IF(表三!C149&lt;&gt;"",表三!C149,"")</f>
        <v/>
      </c>
      <c r="C149" s="225" t="str">
        <f>IF(表三!D149&lt;&gt;"",表三!D149,"")</f>
        <v/>
      </c>
      <c r="D149" s="328" t="str">
        <f>IF(表三!F149&lt;&gt;"",表三!F149,"")</f>
        <v/>
      </c>
      <c r="E149" s="223" t="str">
        <f>IF(表三!H149&lt;&gt;"",表三!H149,"")</f>
        <v/>
      </c>
      <c r="F149" s="211" t="str">
        <f>IF(表三!I149&lt;&gt;"",表三!I149,"")</f>
        <v/>
      </c>
      <c r="G149" s="224" t="str">
        <f>IF(表三!J149&lt;&gt;"",表三!J149,"")</f>
        <v/>
      </c>
      <c r="H149" s="225" t="str">
        <f>IF(表三!K149&lt;&gt;"",表三!K149,"")</f>
        <v/>
      </c>
      <c r="I149" s="328" t="str">
        <f>IF(表三!P149&lt;&gt;"",表三!P149,"")</f>
        <v/>
      </c>
      <c r="J149" s="329" t="str">
        <f>IF(表四!N149&lt;&gt;"",ROUND(表四!N149,4),"")</f>
        <v/>
      </c>
      <c r="K149" s="224" t="str">
        <f>IF(表四!Q149&lt;&gt;"",表四!Q149,IF(表四!P149&lt;&gt;"",表四!P149,""))</f>
        <v/>
      </c>
      <c r="L149" s="207" t="str">
        <f>IF(表三!BJ149&lt;&gt;"",IF(表三!BJ149&lt;&gt;0,表三!BJ149,""),"")</f>
        <v/>
      </c>
      <c r="M149" s="320"/>
      <c r="N149" s="331" t="str">
        <f>IF(H149&amp;I149&amp;E149="範疇2外購電力350099",IF(M149="預設",VLOOKUP(表一!$B$5,附表一!$G$186:$T$211,14,0),""),IF(M149="預設",VLOOKUP(H149&amp;I149&amp;L149&amp;E149,附表一!$F$5:$U$178,16,0),""))</f>
        <v/>
      </c>
      <c r="O149" s="331" t="str">
        <f>IF(H149&amp;I149="範疇2外購電力",IF(M149="預設",VLOOKUP(表一!$B$5,附表一!$G$186:$X$210,18,0),""),IF(M149="預設",VLOOKUP(H149&amp;I149&amp;L149&amp;E149,附表一!$F$5:$Y$175,20,0),""))</f>
        <v/>
      </c>
      <c r="P149" s="332"/>
      <c r="Q149" s="239"/>
      <c r="R149" s="331" t="str">
        <f>IF(N149&amp;P149&lt;&gt;"",IF(表四!$Q149&lt;&gt;"","公噸/"&amp;表四!$Q149,IF(表四!$P149&lt;&gt;"","公噸/"&amp;表四!$P149,"")),"")</f>
        <v/>
      </c>
      <c r="S149" s="320"/>
      <c r="T149" s="331" t="str">
        <f>IF(表四!O150="",IF($J149&lt;&gt;"",IF(P149&lt;&gt;"",ROUND(ROUND(P149,10)*ROUND($J149,4),4),IF(N149&lt;&gt;"",ROUND(ROUND($J149,4)*ROUND(N149,10),4),"")),""),IF($J149&lt;&gt;"",IF(P149&lt;&gt;"",ROUND(ROUND(P149,10)*ROUND($J149,4)*ROUND(表四!O150,6),4),IF(N149&lt;&gt;"",ROUND(ROUND($J149,4)*ROUND(N149,10)*ROUND(表四!O150,6),4),"")),""))</f>
        <v/>
      </c>
      <c r="U149" s="316" t="str">
        <f t="shared" si="58"/>
        <v/>
      </c>
      <c r="V149" s="333" t="str">
        <f t="shared" si="59"/>
        <v/>
      </c>
      <c r="W149" s="223" t="str">
        <f>IF(表三!BK149&lt;&gt;"",IF(表三!BK149&lt;&gt;0,表三!BK149,""),"")</f>
        <v/>
      </c>
      <c r="X149" s="320"/>
      <c r="Y149" s="318" t="str">
        <f>IF(H149&amp;I149="範疇2外購電力",IF(X149="預設",VLOOKUP(表一!$B$5,附表一!$G$186:$T$210,14,0),""),IF(X149="預設",VLOOKUP(H149&amp;I149&amp;W149&amp;E149,附表一!$F$5:$U$175,16,0),""))</f>
        <v/>
      </c>
      <c r="Z149" s="337" t="str">
        <f>IF(H149&amp;I149="範疇2外購電力",IF(X149="預設",VLOOKUP(表一!$B$5,附表一!$G$186:$X$210,18,0),""),IF(X149="預設",VLOOKUP(H149&amp;I149&amp;W149&amp;E149,附表一!$F$5:$Y$175,20,0),""))</f>
        <v/>
      </c>
      <c r="AA149" s="334"/>
      <c r="AB149" s="239"/>
      <c r="AC149" s="331" t="str">
        <f>IF(Y149&amp;AA149&lt;&gt;"",IF(表四!$Q149&lt;&gt;"","公噸/"&amp;表四!$Q149,IF(表四!$P149&lt;&gt;"","公噸/"&amp;表四!$P149,"")),"")</f>
        <v/>
      </c>
      <c r="AD149" s="320"/>
      <c r="AE149" s="331" t="str">
        <f>IF(表四!O149="",IF($J149&lt;&gt;"",IF(AA149&lt;&gt;"",ROUND(ROUND(AA149,10)*ROUND($J149,4),4),IF(Y149&lt;&gt;"",ROUND(ROUND($J149,4)*ROUND(Y149,10),4),"")),""),IF($J149&lt;&gt;"",IF(AA149&lt;&gt;"",ROUND(ROUND(AA149,10)*ROUND($J149,4)*ROUND(表四!O149,6),4),IF(Y149&lt;&gt;"",ROUND(ROUND($J149,4)*ROUND(Y149,10)*ROUND(表四!O149,6),4),"")),""))</f>
        <v/>
      </c>
      <c r="AF149" s="316" t="str">
        <f t="shared" si="60"/>
        <v/>
      </c>
      <c r="AG149" s="333" t="str">
        <f t="shared" si="61"/>
        <v/>
      </c>
      <c r="AH149" s="207" t="str">
        <f>IF(表三!BL149&lt;&gt;"",IF(表三!BL149&lt;&gt;0,表三!BL149,""),"")</f>
        <v/>
      </c>
      <c r="AI149" s="320"/>
      <c r="AJ149" s="321" t="str">
        <f>IF(H149&amp;I149="範疇2外購電力",IF(AI149="預設",VLOOKUP(表一!$B$5,附表一!$G$186:$T$210,14,0),""),IF(AI149="預設",VLOOKUP(H149&amp;I149&amp;AH149&amp;E149,附表一!$F$5:$U$175,16,0),""))</f>
        <v/>
      </c>
      <c r="AK149" s="337" t="str">
        <f>IF(H149&amp;I149="範疇2外購電力",IF(AI149="預設",VLOOKUP(表一!$B$5,附表一!$G$186:$X$210,18,0),""),IF(AI149="預設",VLOOKUP(H149&amp;I149&amp;AH149&amp;E149,附表一!$F$5:$Y$175,20,0),""))</f>
        <v/>
      </c>
      <c r="AL149" s="334"/>
      <c r="AM149" s="335"/>
      <c r="AN149" s="315" t="str">
        <f>IF(AJ149&amp;AL149&lt;&gt;"",IF(表四!$Q149&lt;&gt;"","公噸/"&amp;表四!$Q149,IF(表四!$P149&lt;&gt;"","公噸/"&amp;表四!$P149,"")),"")</f>
        <v/>
      </c>
      <c r="AO149" s="320"/>
      <c r="AP149" s="331" t="str">
        <f>IF(表四!O149="",IF($J149&lt;&gt;"",IF(AL149&lt;&gt;"",ROUND(ROUND(AL149,10)*ROUND($J149,4),4),IF(AJ149&lt;&gt;"",ROUND(ROUND($J149,4)*ROUND(AJ149,10),4),"")),""),IF($J149&lt;&gt;"",IF(AL149&lt;&gt;"",ROUND(ROUND(AL149,10)*ROUND($J149,4)*ROUND(表四!O149,6),4),IF(AJ149&lt;&gt;"",ROUND(ROUND($J149,4)*ROUND(AJ149,10)*ROUND(表四!O149,6),4),"")),""))</f>
        <v/>
      </c>
      <c r="AQ149" s="316" t="str">
        <f t="shared" si="62"/>
        <v/>
      </c>
      <c r="AR149" s="333" t="str">
        <f t="shared" si="63"/>
        <v/>
      </c>
      <c r="AS149" s="336" t="str">
        <f>IF(表三!J149="是",IF(L149="CO2",SUM(AG149,AR149),SUM(V149,AG149,AR149)),IF(SUM(V149,AG149,AR149)&lt;&gt;0,SUM(V149,AG149,AR149),""))</f>
        <v/>
      </c>
      <c r="AT149" s="337" t="str">
        <f>IF(表三!J149="是",IF(L149="CO2",V149,""),"")</f>
        <v/>
      </c>
      <c r="AU149" s="333" t="str">
        <f>IF(AS149&lt;&gt;"",AS149/表八!$J$8,"")</f>
        <v/>
      </c>
      <c r="AV149" s="325" t="e">
        <f>VLOOKUP(E149,附表二!$A:$G,3,FALSE)</f>
        <v>#N/A</v>
      </c>
      <c r="AW149" s="338" t="str">
        <f t="shared" si="64"/>
        <v/>
      </c>
      <c r="AX149" s="338" t="str">
        <f t="shared" si="65"/>
        <v/>
      </c>
      <c r="AY149" s="338" t="str">
        <f t="shared" si="66"/>
        <v/>
      </c>
      <c r="AZ149" s="338" t="str">
        <f t="shared" si="67"/>
        <v/>
      </c>
      <c r="BA149" s="338" t="str">
        <f t="shared" si="68"/>
        <v/>
      </c>
      <c r="BB149" s="338" t="str">
        <f t="shared" si="69"/>
        <v/>
      </c>
      <c r="BC149" s="338" t="str">
        <f t="shared" si="70"/>
        <v/>
      </c>
      <c r="BD149" s="338" t="str">
        <f t="shared" si="71"/>
        <v/>
      </c>
      <c r="BE149" s="339" t="str">
        <f t="shared" si="72"/>
        <v/>
      </c>
    </row>
    <row r="150" spans="1:57" s="5" customFormat="1" ht="17.25" thickTop="1" thickBot="1">
      <c r="A150" s="223" t="str">
        <f>IF(表三!A150&lt;&gt;"",表三!A150,"")</f>
        <v/>
      </c>
      <c r="B150" s="224" t="str">
        <f>IF(表三!C150&lt;&gt;"",表三!C150,"")</f>
        <v/>
      </c>
      <c r="C150" s="225" t="str">
        <f>IF(表三!D150&lt;&gt;"",表三!D150,"")</f>
        <v/>
      </c>
      <c r="D150" s="328" t="str">
        <f>IF(表三!F150&lt;&gt;"",表三!F150,"")</f>
        <v/>
      </c>
      <c r="E150" s="223" t="str">
        <f>IF(表三!H150&lt;&gt;"",表三!H150,"")</f>
        <v/>
      </c>
      <c r="F150" s="211" t="str">
        <f>IF(表三!I150&lt;&gt;"",表三!I150,"")</f>
        <v/>
      </c>
      <c r="G150" s="224" t="str">
        <f>IF(表三!J150&lt;&gt;"",表三!J150,"")</f>
        <v/>
      </c>
      <c r="H150" s="225" t="str">
        <f>IF(表三!K150&lt;&gt;"",表三!K150,"")</f>
        <v/>
      </c>
      <c r="I150" s="328" t="str">
        <f>IF(表三!P150&lt;&gt;"",表三!P150,"")</f>
        <v/>
      </c>
      <c r="J150" s="329" t="str">
        <f>IF(表四!N150&lt;&gt;"",ROUND(表四!N150,4),"")</f>
        <v/>
      </c>
      <c r="K150" s="224" t="str">
        <f>IF(表四!Q150&lt;&gt;"",表四!Q150,IF(表四!P150&lt;&gt;"",表四!P150,""))</f>
        <v/>
      </c>
      <c r="L150" s="207" t="str">
        <f>IF(表三!BJ150&lt;&gt;"",IF(表三!BJ150&lt;&gt;0,表三!BJ150,""),"")</f>
        <v/>
      </c>
      <c r="M150" s="320"/>
      <c r="N150" s="331" t="str">
        <f>IF(H150&amp;I150&amp;E150="範疇2外購電力350099",IF(M150="預設",VLOOKUP(表一!$B$5,附表一!$G$186:$T$211,14,0),""),IF(M150="預設",VLOOKUP(H150&amp;I150&amp;L150&amp;E150,附表一!$F$5:$U$178,16,0),""))</f>
        <v/>
      </c>
      <c r="O150" s="331" t="str">
        <f>IF(H150&amp;I150="範疇2外購電力",IF(M150="預設",VLOOKUP(表一!$B$5,附表一!$G$186:$X$210,18,0),""),IF(M150="預設",VLOOKUP(H150&amp;I150&amp;L150&amp;E150,附表一!$F$5:$Y$175,20,0),""))</f>
        <v/>
      </c>
      <c r="P150" s="332"/>
      <c r="Q150" s="239"/>
      <c r="R150" s="331" t="str">
        <f>IF(N150&amp;P150&lt;&gt;"",IF(表四!$Q150&lt;&gt;"","公噸/"&amp;表四!$Q150,IF(表四!$P150&lt;&gt;"","公噸/"&amp;表四!$P150,"")),"")</f>
        <v/>
      </c>
      <c r="S150" s="320"/>
      <c r="T150" s="331" t="str">
        <f>IF(表四!O151="",IF($J150&lt;&gt;"",IF(P150&lt;&gt;"",ROUND(ROUND(P150,10)*ROUND($J150,4),4),IF(N150&lt;&gt;"",ROUND(ROUND($J150,4)*ROUND(N150,10),4),"")),""),IF($J150&lt;&gt;"",IF(P150&lt;&gt;"",ROUND(ROUND(P150,10)*ROUND($J150,4)*ROUND(表四!O151,6),4),IF(N150&lt;&gt;"",ROUND(ROUND($J150,4)*ROUND(N150,10)*ROUND(表四!O151,6),4),"")),""))</f>
        <v/>
      </c>
      <c r="U150" s="316" t="str">
        <f t="shared" si="58"/>
        <v/>
      </c>
      <c r="V150" s="333" t="str">
        <f t="shared" si="59"/>
        <v/>
      </c>
      <c r="W150" s="223" t="str">
        <f>IF(表三!BK150&lt;&gt;"",IF(表三!BK150&lt;&gt;0,表三!BK150,""),"")</f>
        <v/>
      </c>
      <c r="X150" s="320"/>
      <c r="Y150" s="318" t="str">
        <f>IF(H150&amp;I150="範疇2外購電力",IF(X150="預設",VLOOKUP(表一!$B$5,附表一!$G$186:$T$210,14,0),""),IF(X150="預設",VLOOKUP(H150&amp;I150&amp;W150&amp;E150,附表一!$F$5:$U$175,16,0),""))</f>
        <v/>
      </c>
      <c r="Z150" s="337" t="str">
        <f>IF(H150&amp;I150="範疇2外購電力",IF(X150="預設",VLOOKUP(表一!$B$5,附表一!$G$186:$X$210,18,0),""),IF(X150="預設",VLOOKUP(H150&amp;I150&amp;W150&amp;E150,附表一!$F$5:$Y$175,20,0),""))</f>
        <v/>
      </c>
      <c r="AA150" s="334"/>
      <c r="AB150" s="239"/>
      <c r="AC150" s="331" t="str">
        <f>IF(Y150&amp;AA150&lt;&gt;"",IF(表四!$Q150&lt;&gt;"","公噸/"&amp;表四!$Q150,IF(表四!$P150&lt;&gt;"","公噸/"&amp;表四!$P150,"")),"")</f>
        <v/>
      </c>
      <c r="AD150" s="320"/>
      <c r="AE150" s="331" t="str">
        <f>IF(表四!O150="",IF($J150&lt;&gt;"",IF(AA150&lt;&gt;"",ROUND(ROUND(AA150,10)*ROUND($J150,4),4),IF(Y150&lt;&gt;"",ROUND(ROUND($J150,4)*ROUND(Y150,10),4),"")),""),IF($J150&lt;&gt;"",IF(AA150&lt;&gt;"",ROUND(ROUND(AA150,10)*ROUND($J150,4)*ROUND(表四!O150,6),4),IF(Y150&lt;&gt;"",ROUND(ROUND($J150,4)*ROUND(Y150,10)*ROUND(表四!O150,6),4),"")),""))</f>
        <v/>
      </c>
      <c r="AF150" s="316" t="str">
        <f t="shared" si="60"/>
        <v/>
      </c>
      <c r="AG150" s="333" t="str">
        <f t="shared" si="61"/>
        <v/>
      </c>
      <c r="AH150" s="207" t="str">
        <f>IF(表三!BL150&lt;&gt;"",IF(表三!BL150&lt;&gt;0,表三!BL150,""),"")</f>
        <v/>
      </c>
      <c r="AI150" s="320"/>
      <c r="AJ150" s="321" t="str">
        <f>IF(H150&amp;I150="範疇2外購電力",IF(AI150="預設",VLOOKUP(表一!$B$5,附表一!$G$186:$T$210,14,0),""),IF(AI150="預設",VLOOKUP(H150&amp;I150&amp;AH150&amp;E150,附表一!$F$5:$U$175,16,0),""))</f>
        <v/>
      </c>
      <c r="AK150" s="337" t="str">
        <f>IF(H150&amp;I150="範疇2外購電力",IF(AI150="預設",VLOOKUP(表一!$B$5,附表一!$G$186:$X$210,18,0),""),IF(AI150="預設",VLOOKUP(H150&amp;I150&amp;AH150&amp;E150,附表一!$F$5:$Y$175,20,0),""))</f>
        <v/>
      </c>
      <c r="AL150" s="334"/>
      <c r="AM150" s="335"/>
      <c r="AN150" s="315" t="str">
        <f>IF(AJ150&amp;AL150&lt;&gt;"",IF(表四!$Q150&lt;&gt;"","公噸/"&amp;表四!$Q150,IF(表四!$P150&lt;&gt;"","公噸/"&amp;表四!$P150,"")),"")</f>
        <v/>
      </c>
      <c r="AO150" s="320"/>
      <c r="AP150" s="331" t="str">
        <f>IF(表四!O150="",IF($J150&lt;&gt;"",IF(AL150&lt;&gt;"",ROUND(ROUND(AL150,10)*ROUND($J150,4),4),IF(AJ150&lt;&gt;"",ROUND(ROUND($J150,4)*ROUND(AJ150,10),4),"")),""),IF($J150&lt;&gt;"",IF(AL150&lt;&gt;"",ROUND(ROUND(AL150,10)*ROUND($J150,4)*ROUND(表四!O150,6),4),IF(AJ150&lt;&gt;"",ROUND(ROUND($J150,4)*ROUND(AJ150,10)*ROUND(表四!O150,6),4),"")),""))</f>
        <v/>
      </c>
      <c r="AQ150" s="316" t="str">
        <f t="shared" si="62"/>
        <v/>
      </c>
      <c r="AR150" s="333" t="str">
        <f t="shared" si="63"/>
        <v/>
      </c>
      <c r="AS150" s="336" t="str">
        <f>IF(表三!J150="是",IF(L150="CO2",SUM(AG150,AR150),SUM(V150,AG150,AR150)),IF(SUM(V150,AG150,AR150)&lt;&gt;0,SUM(V150,AG150,AR150),""))</f>
        <v/>
      </c>
      <c r="AT150" s="337" t="str">
        <f>IF(表三!J150="是",IF(L150="CO2",V150,""),"")</f>
        <v/>
      </c>
      <c r="AU150" s="333" t="str">
        <f>IF(AS150&lt;&gt;"",AS150/表八!$J$8,"")</f>
        <v/>
      </c>
      <c r="AV150" s="325" t="e">
        <f>VLOOKUP(E150,附表二!$A:$G,3,FALSE)</f>
        <v>#N/A</v>
      </c>
      <c r="AW150" s="338" t="str">
        <f t="shared" si="64"/>
        <v/>
      </c>
      <c r="AX150" s="338" t="str">
        <f t="shared" si="65"/>
        <v/>
      </c>
      <c r="AY150" s="338" t="str">
        <f t="shared" si="66"/>
        <v/>
      </c>
      <c r="AZ150" s="338" t="str">
        <f t="shared" si="67"/>
        <v/>
      </c>
      <c r="BA150" s="338" t="str">
        <f t="shared" si="68"/>
        <v/>
      </c>
      <c r="BB150" s="338" t="str">
        <f t="shared" si="69"/>
        <v/>
      </c>
      <c r="BC150" s="338" t="str">
        <f t="shared" si="70"/>
        <v/>
      </c>
      <c r="BD150" s="338" t="str">
        <f t="shared" si="71"/>
        <v/>
      </c>
      <c r="BE150" s="339" t="str">
        <f t="shared" si="72"/>
        <v/>
      </c>
    </row>
    <row r="151" spans="1:57" s="5" customFormat="1" ht="17.25" thickTop="1" thickBot="1">
      <c r="A151" s="223" t="str">
        <f>IF(表三!A151&lt;&gt;"",表三!A151,"")</f>
        <v/>
      </c>
      <c r="B151" s="224" t="str">
        <f>IF(表三!C151&lt;&gt;"",表三!C151,"")</f>
        <v/>
      </c>
      <c r="C151" s="225" t="str">
        <f>IF(表三!D151&lt;&gt;"",表三!D151,"")</f>
        <v/>
      </c>
      <c r="D151" s="328" t="str">
        <f>IF(表三!F151&lt;&gt;"",表三!F151,"")</f>
        <v/>
      </c>
      <c r="E151" s="223" t="str">
        <f>IF(表三!H151&lt;&gt;"",表三!H151,"")</f>
        <v/>
      </c>
      <c r="F151" s="211" t="str">
        <f>IF(表三!I151&lt;&gt;"",表三!I151,"")</f>
        <v/>
      </c>
      <c r="G151" s="224" t="str">
        <f>IF(表三!J151&lt;&gt;"",表三!J151,"")</f>
        <v/>
      </c>
      <c r="H151" s="225" t="str">
        <f>IF(表三!K151&lt;&gt;"",表三!K151,"")</f>
        <v/>
      </c>
      <c r="I151" s="328" t="str">
        <f>IF(表三!P151&lt;&gt;"",表三!P151,"")</f>
        <v/>
      </c>
      <c r="J151" s="329" t="str">
        <f>IF(表四!N151&lt;&gt;"",ROUND(表四!N151,4),"")</f>
        <v/>
      </c>
      <c r="K151" s="224" t="str">
        <f>IF(表四!Q151&lt;&gt;"",表四!Q151,IF(表四!P151&lt;&gt;"",表四!P151,""))</f>
        <v/>
      </c>
      <c r="L151" s="207" t="str">
        <f>IF(表三!BJ151&lt;&gt;"",IF(表三!BJ151&lt;&gt;0,表三!BJ151,""),"")</f>
        <v/>
      </c>
      <c r="M151" s="320"/>
      <c r="N151" s="331" t="str">
        <f>IF(H151&amp;I151&amp;E151="範疇2外購電力350099",IF(M151="預設",VLOOKUP(表一!$B$5,附表一!$G$186:$T$211,14,0),""),IF(M151="預設",VLOOKUP(H151&amp;I151&amp;L151&amp;E151,附表一!$F$5:$U$178,16,0),""))</f>
        <v/>
      </c>
      <c r="O151" s="331" t="str">
        <f>IF(H151&amp;I151="範疇2外購電力",IF(M151="預設",VLOOKUP(表一!$B$5,附表一!$G$186:$X$210,18,0),""),IF(M151="預設",VLOOKUP(H151&amp;I151&amp;L151&amp;E151,附表一!$F$5:$Y$175,20,0),""))</f>
        <v/>
      </c>
      <c r="P151" s="332"/>
      <c r="Q151" s="239"/>
      <c r="R151" s="331" t="str">
        <f>IF(N151&amp;P151&lt;&gt;"",IF(表四!$Q151&lt;&gt;"","公噸/"&amp;表四!$Q151,IF(表四!$P151&lt;&gt;"","公噸/"&amp;表四!$P151,"")),"")</f>
        <v/>
      </c>
      <c r="S151" s="320"/>
      <c r="T151" s="331" t="str">
        <f>IF(表四!O152="",IF($J151&lt;&gt;"",IF(P151&lt;&gt;"",ROUND(ROUND(P151,10)*ROUND($J151,4),4),IF(N151&lt;&gt;"",ROUND(ROUND($J151,4)*ROUND(N151,10),4),"")),""),IF($J151&lt;&gt;"",IF(P151&lt;&gt;"",ROUND(ROUND(P151,10)*ROUND($J151,4)*ROUND(表四!O152,6),4),IF(N151&lt;&gt;"",ROUND(ROUND($J151,4)*ROUND(N151,10)*ROUND(表四!O152,6),4),"")),""))</f>
        <v/>
      </c>
      <c r="U151" s="316" t="str">
        <f t="shared" si="58"/>
        <v/>
      </c>
      <c r="V151" s="333" t="str">
        <f t="shared" si="59"/>
        <v/>
      </c>
      <c r="W151" s="223" t="str">
        <f>IF(表三!BK151&lt;&gt;"",IF(表三!BK151&lt;&gt;0,表三!BK151,""),"")</f>
        <v/>
      </c>
      <c r="X151" s="320"/>
      <c r="Y151" s="318" t="str">
        <f>IF(H151&amp;I151="範疇2外購電力",IF(X151="預設",VLOOKUP(表一!$B$5,附表一!$G$186:$T$210,14,0),""),IF(X151="預設",VLOOKUP(H151&amp;I151&amp;W151&amp;E151,附表一!$F$5:$U$175,16,0),""))</f>
        <v/>
      </c>
      <c r="Z151" s="337" t="str">
        <f>IF(H151&amp;I151="範疇2外購電力",IF(X151="預設",VLOOKUP(表一!$B$5,附表一!$G$186:$X$210,18,0),""),IF(X151="預設",VLOOKUP(H151&amp;I151&amp;W151&amp;E151,附表一!$F$5:$Y$175,20,0),""))</f>
        <v/>
      </c>
      <c r="AA151" s="334"/>
      <c r="AB151" s="239"/>
      <c r="AC151" s="331" t="str">
        <f>IF(Y151&amp;AA151&lt;&gt;"",IF(表四!$Q151&lt;&gt;"","公噸/"&amp;表四!$Q151,IF(表四!$P151&lt;&gt;"","公噸/"&amp;表四!$P151,"")),"")</f>
        <v/>
      </c>
      <c r="AD151" s="320"/>
      <c r="AE151" s="331" t="str">
        <f>IF(表四!O151="",IF($J151&lt;&gt;"",IF(AA151&lt;&gt;"",ROUND(ROUND(AA151,10)*ROUND($J151,4),4),IF(Y151&lt;&gt;"",ROUND(ROUND($J151,4)*ROUND(Y151,10),4),"")),""),IF($J151&lt;&gt;"",IF(AA151&lt;&gt;"",ROUND(ROUND(AA151,10)*ROUND($J151,4)*ROUND(表四!O151,6),4),IF(Y151&lt;&gt;"",ROUND(ROUND($J151,4)*ROUND(Y151,10)*ROUND(表四!O151,6),4),"")),""))</f>
        <v/>
      </c>
      <c r="AF151" s="316" t="str">
        <f t="shared" si="60"/>
        <v/>
      </c>
      <c r="AG151" s="333" t="str">
        <f t="shared" si="61"/>
        <v/>
      </c>
      <c r="AH151" s="207" t="str">
        <f>IF(表三!BL151&lt;&gt;"",IF(表三!BL151&lt;&gt;0,表三!BL151,""),"")</f>
        <v/>
      </c>
      <c r="AI151" s="320"/>
      <c r="AJ151" s="321" t="str">
        <f>IF(H151&amp;I151="範疇2外購電力",IF(AI151="預設",VLOOKUP(表一!$B$5,附表一!$G$186:$T$210,14,0),""),IF(AI151="預設",VLOOKUP(H151&amp;I151&amp;AH151&amp;E151,附表一!$F$5:$U$175,16,0),""))</f>
        <v/>
      </c>
      <c r="AK151" s="337" t="str">
        <f>IF(H151&amp;I151="範疇2外購電力",IF(AI151="預設",VLOOKUP(表一!$B$5,附表一!$G$186:$X$210,18,0),""),IF(AI151="預設",VLOOKUP(H151&amp;I151&amp;AH151&amp;E151,附表一!$F$5:$Y$175,20,0),""))</f>
        <v/>
      </c>
      <c r="AL151" s="334"/>
      <c r="AM151" s="335"/>
      <c r="AN151" s="315" t="str">
        <f>IF(AJ151&amp;AL151&lt;&gt;"",IF(表四!$Q151&lt;&gt;"","公噸/"&amp;表四!$Q151,IF(表四!$P151&lt;&gt;"","公噸/"&amp;表四!$P151,"")),"")</f>
        <v/>
      </c>
      <c r="AO151" s="320"/>
      <c r="AP151" s="331" t="str">
        <f>IF(表四!O151="",IF($J151&lt;&gt;"",IF(AL151&lt;&gt;"",ROUND(ROUND(AL151,10)*ROUND($J151,4),4),IF(AJ151&lt;&gt;"",ROUND(ROUND($J151,4)*ROUND(AJ151,10),4),"")),""),IF($J151&lt;&gt;"",IF(AL151&lt;&gt;"",ROUND(ROUND(AL151,10)*ROUND($J151,4)*ROUND(表四!O151,6),4),IF(AJ151&lt;&gt;"",ROUND(ROUND($J151,4)*ROUND(AJ151,10)*ROUND(表四!O151,6),4),"")),""))</f>
        <v/>
      </c>
      <c r="AQ151" s="316" t="str">
        <f t="shared" si="62"/>
        <v/>
      </c>
      <c r="AR151" s="333" t="str">
        <f t="shared" si="63"/>
        <v/>
      </c>
      <c r="AS151" s="336" t="str">
        <f>IF(表三!J151="是",IF(L151="CO2",SUM(AG151,AR151),SUM(V151,AG151,AR151)),IF(SUM(V151,AG151,AR151)&lt;&gt;0,SUM(V151,AG151,AR151),""))</f>
        <v/>
      </c>
      <c r="AT151" s="337" t="str">
        <f>IF(表三!J151="是",IF(L151="CO2",V151,""),"")</f>
        <v/>
      </c>
      <c r="AU151" s="333" t="str">
        <f>IF(AS151&lt;&gt;"",AS151/表八!$J$8,"")</f>
        <v/>
      </c>
      <c r="AV151" s="325" t="e">
        <f>VLOOKUP(E151,附表二!$A:$G,3,FALSE)</f>
        <v>#N/A</v>
      </c>
      <c r="AW151" s="338" t="str">
        <f t="shared" si="64"/>
        <v/>
      </c>
      <c r="AX151" s="338" t="str">
        <f t="shared" si="65"/>
        <v/>
      </c>
      <c r="AY151" s="338" t="str">
        <f t="shared" si="66"/>
        <v/>
      </c>
      <c r="AZ151" s="338" t="str">
        <f t="shared" si="67"/>
        <v/>
      </c>
      <c r="BA151" s="338" t="str">
        <f t="shared" si="68"/>
        <v/>
      </c>
      <c r="BB151" s="338" t="str">
        <f t="shared" si="69"/>
        <v/>
      </c>
      <c r="BC151" s="338" t="str">
        <f t="shared" si="70"/>
        <v/>
      </c>
      <c r="BD151" s="338" t="str">
        <f t="shared" si="71"/>
        <v/>
      </c>
      <c r="BE151" s="339" t="str">
        <f t="shared" si="72"/>
        <v/>
      </c>
    </row>
    <row r="152" spans="1:57" s="5" customFormat="1" ht="17.25" thickTop="1" thickBot="1">
      <c r="A152" s="223" t="str">
        <f>IF(表三!A152&lt;&gt;"",表三!A152,"")</f>
        <v/>
      </c>
      <c r="B152" s="224" t="str">
        <f>IF(表三!C152&lt;&gt;"",表三!C152,"")</f>
        <v/>
      </c>
      <c r="C152" s="225" t="str">
        <f>IF(表三!D152&lt;&gt;"",表三!D152,"")</f>
        <v/>
      </c>
      <c r="D152" s="328" t="str">
        <f>IF(表三!F152&lt;&gt;"",表三!F152,"")</f>
        <v/>
      </c>
      <c r="E152" s="223" t="str">
        <f>IF(表三!H152&lt;&gt;"",表三!H152,"")</f>
        <v/>
      </c>
      <c r="F152" s="211" t="str">
        <f>IF(表三!I152&lt;&gt;"",表三!I152,"")</f>
        <v/>
      </c>
      <c r="G152" s="224" t="str">
        <f>IF(表三!J152&lt;&gt;"",表三!J152,"")</f>
        <v/>
      </c>
      <c r="H152" s="225" t="str">
        <f>IF(表三!K152&lt;&gt;"",表三!K152,"")</f>
        <v/>
      </c>
      <c r="I152" s="328" t="str">
        <f>IF(表三!P152&lt;&gt;"",表三!P152,"")</f>
        <v/>
      </c>
      <c r="J152" s="329" t="str">
        <f>IF(表四!N152&lt;&gt;"",ROUND(表四!N152,4),"")</f>
        <v/>
      </c>
      <c r="K152" s="224" t="str">
        <f>IF(表四!Q152&lt;&gt;"",表四!Q152,IF(表四!P152&lt;&gt;"",表四!P152,""))</f>
        <v/>
      </c>
      <c r="L152" s="207" t="str">
        <f>IF(表三!BJ152&lt;&gt;"",IF(表三!BJ152&lt;&gt;0,表三!BJ152,""),"")</f>
        <v/>
      </c>
      <c r="M152" s="320"/>
      <c r="N152" s="331" t="str">
        <f>IF(H152&amp;I152&amp;E152="範疇2外購電力350099",IF(M152="預設",VLOOKUP(表一!$B$5,附表一!$G$186:$T$211,14,0),""),IF(M152="預設",VLOOKUP(H152&amp;I152&amp;L152&amp;E152,附表一!$F$5:$U$178,16,0),""))</f>
        <v/>
      </c>
      <c r="O152" s="331" t="str">
        <f>IF(H152&amp;I152="範疇2外購電力",IF(M152="預設",VLOOKUP(表一!$B$5,附表一!$G$186:$X$210,18,0),""),IF(M152="預設",VLOOKUP(H152&amp;I152&amp;L152&amp;E152,附表一!$F$5:$Y$175,20,0),""))</f>
        <v/>
      </c>
      <c r="P152" s="332"/>
      <c r="Q152" s="239"/>
      <c r="R152" s="331" t="str">
        <f>IF(N152&amp;P152&lt;&gt;"",IF(表四!$Q152&lt;&gt;"","公噸/"&amp;表四!$Q152,IF(表四!$P152&lt;&gt;"","公噸/"&amp;表四!$P152,"")),"")</f>
        <v/>
      </c>
      <c r="S152" s="320"/>
      <c r="T152" s="331" t="str">
        <f>IF(表四!O153="",IF($J152&lt;&gt;"",IF(P152&lt;&gt;"",ROUND(ROUND(P152,10)*ROUND($J152,4),4),IF(N152&lt;&gt;"",ROUND(ROUND($J152,4)*ROUND(N152,10),4),"")),""),IF($J152&lt;&gt;"",IF(P152&lt;&gt;"",ROUND(ROUND(P152,10)*ROUND($J152,4)*ROUND(表四!O153,6),4),IF(N152&lt;&gt;"",ROUND(ROUND($J152,4)*ROUND(N152,10)*ROUND(表四!O153,6),4),"")),""))</f>
        <v/>
      </c>
      <c r="U152" s="316" t="str">
        <f t="shared" si="58"/>
        <v/>
      </c>
      <c r="V152" s="333" t="str">
        <f t="shared" si="59"/>
        <v/>
      </c>
      <c r="W152" s="223" t="str">
        <f>IF(表三!BK152&lt;&gt;"",IF(表三!BK152&lt;&gt;0,表三!BK152,""),"")</f>
        <v/>
      </c>
      <c r="X152" s="320"/>
      <c r="Y152" s="318" t="str">
        <f>IF(H152&amp;I152="範疇2外購電力",IF(X152="預設",VLOOKUP(表一!$B$5,附表一!$G$186:$T$210,14,0),""),IF(X152="預設",VLOOKUP(H152&amp;I152&amp;W152&amp;E152,附表一!$F$5:$U$175,16,0),""))</f>
        <v/>
      </c>
      <c r="Z152" s="337" t="str">
        <f>IF(H152&amp;I152="範疇2外購電力",IF(X152="預設",VLOOKUP(表一!$B$5,附表一!$G$186:$X$210,18,0),""),IF(X152="預設",VLOOKUP(H152&amp;I152&amp;W152&amp;E152,附表一!$F$5:$Y$175,20,0),""))</f>
        <v/>
      </c>
      <c r="AA152" s="334"/>
      <c r="AB152" s="239"/>
      <c r="AC152" s="331" t="str">
        <f>IF(Y152&amp;AA152&lt;&gt;"",IF(表四!$Q152&lt;&gt;"","公噸/"&amp;表四!$Q152,IF(表四!$P152&lt;&gt;"","公噸/"&amp;表四!$P152,"")),"")</f>
        <v/>
      </c>
      <c r="AD152" s="320"/>
      <c r="AE152" s="331" t="str">
        <f>IF(表四!O152="",IF($J152&lt;&gt;"",IF(AA152&lt;&gt;"",ROUND(ROUND(AA152,10)*ROUND($J152,4),4),IF(Y152&lt;&gt;"",ROUND(ROUND($J152,4)*ROUND(Y152,10),4),"")),""),IF($J152&lt;&gt;"",IF(AA152&lt;&gt;"",ROUND(ROUND(AA152,10)*ROUND($J152,4)*ROUND(表四!O152,6),4),IF(Y152&lt;&gt;"",ROUND(ROUND($J152,4)*ROUND(Y152,10)*ROUND(表四!O152,6),4),"")),""))</f>
        <v/>
      </c>
      <c r="AF152" s="316" t="str">
        <f t="shared" si="60"/>
        <v/>
      </c>
      <c r="AG152" s="333" t="str">
        <f t="shared" si="61"/>
        <v/>
      </c>
      <c r="AH152" s="207" t="str">
        <f>IF(表三!BL152&lt;&gt;"",IF(表三!BL152&lt;&gt;0,表三!BL152,""),"")</f>
        <v/>
      </c>
      <c r="AI152" s="320"/>
      <c r="AJ152" s="321" t="str">
        <f>IF(H152&amp;I152="範疇2外購電力",IF(AI152="預設",VLOOKUP(表一!$B$5,附表一!$G$186:$T$210,14,0),""),IF(AI152="預設",VLOOKUP(H152&amp;I152&amp;AH152&amp;E152,附表一!$F$5:$U$175,16,0),""))</f>
        <v/>
      </c>
      <c r="AK152" s="337" t="str">
        <f>IF(H152&amp;I152="範疇2外購電力",IF(AI152="預設",VLOOKUP(表一!$B$5,附表一!$G$186:$X$210,18,0),""),IF(AI152="預設",VLOOKUP(H152&amp;I152&amp;AH152&amp;E152,附表一!$F$5:$Y$175,20,0),""))</f>
        <v/>
      </c>
      <c r="AL152" s="334"/>
      <c r="AM152" s="335"/>
      <c r="AN152" s="315" t="str">
        <f>IF(AJ152&amp;AL152&lt;&gt;"",IF(表四!$Q152&lt;&gt;"","公噸/"&amp;表四!$Q152,IF(表四!$P152&lt;&gt;"","公噸/"&amp;表四!$P152,"")),"")</f>
        <v/>
      </c>
      <c r="AO152" s="320"/>
      <c r="AP152" s="331" t="str">
        <f>IF(表四!O152="",IF($J152&lt;&gt;"",IF(AL152&lt;&gt;"",ROUND(ROUND(AL152,10)*ROUND($J152,4),4),IF(AJ152&lt;&gt;"",ROUND(ROUND($J152,4)*ROUND(AJ152,10),4),"")),""),IF($J152&lt;&gt;"",IF(AL152&lt;&gt;"",ROUND(ROUND(AL152,10)*ROUND($J152,4)*ROUND(表四!O152,6),4),IF(AJ152&lt;&gt;"",ROUND(ROUND($J152,4)*ROUND(AJ152,10)*ROUND(表四!O152,6),4),"")),""))</f>
        <v/>
      </c>
      <c r="AQ152" s="316" t="str">
        <f t="shared" si="62"/>
        <v/>
      </c>
      <c r="AR152" s="333" t="str">
        <f t="shared" si="63"/>
        <v/>
      </c>
      <c r="AS152" s="336" t="str">
        <f>IF(表三!J152="是",IF(L152="CO2",SUM(AG152,AR152),SUM(V152,AG152,AR152)),IF(SUM(V152,AG152,AR152)&lt;&gt;0,SUM(V152,AG152,AR152),""))</f>
        <v/>
      </c>
      <c r="AT152" s="337" t="str">
        <f>IF(表三!J152="是",IF(L152="CO2",V152,""),"")</f>
        <v/>
      </c>
      <c r="AU152" s="333" t="str">
        <f>IF(AS152&lt;&gt;"",AS152/表八!$J$8,"")</f>
        <v/>
      </c>
      <c r="AV152" s="325" t="e">
        <f>VLOOKUP(E152,附表二!$A:$G,3,FALSE)</f>
        <v>#N/A</v>
      </c>
      <c r="AW152" s="338" t="str">
        <f t="shared" si="64"/>
        <v/>
      </c>
      <c r="AX152" s="338" t="str">
        <f t="shared" si="65"/>
        <v/>
      </c>
      <c r="AY152" s="338" t="str">
        <f t="shared" si="66"/>
        <v/>
      </c>
      <c r="AZ152" s="338" t="str">
        <f t="shared" si="67"/>
        <v/>
      </c>
      <c r="BA152" s="338" t="str">
        <f t="shared" si="68"/>
        <v/>
      </c>
      <c r="BB152" s="338" t="str">
        <f t="shared" si="69"/>
        <v/>
      </c>
      <c r="BC152" s="338" t="str">
        <f t="shared" si="70"/>
        <v/>
      </c>
      <c r="BD152" s="338" t="str">
        <f t="shared" si="71"/>
        <v/>
      </c>
      <c r="BE152" s="339" t="str">
        <f t="shared" si="72"/>
        <v/>
      </c>
    </row>
    <row r="153" spans="1:57" s="5" customFormat="1" ht="17.25" thickTop="1" thickBot="1">
      <c r="A153" s="223" t="str">
        <f>IF(表三!A153&lt;&gt;"",表三!A153,"")</f>
        <v/>
      </c>
      <c r="B153" s="224" t="str">
        <f>IF(表三!C153&lt;&gt;"",表三!C153,"")</f>
        <v/>
      </c>
      <c r="C153" s="225" t="str">
        <f>IF(表三!D153&lt;&gt;"",表三!D153,"")</f>
        <v/>
      </c>
      <c r="D153" s="328" t="str">
        <f>IF(表三!F153&lt;&gt;"",表三!F153,"")</f>
        <v/>
      </c>
      <c r="E153" s="223" t="str">
        <f>IF(表三!H153&lt;&gt;"",表三!H153,"")</f>
        <v/>
      </c>
      <c r="F153" s="211" t="str">
        <f>IF(表三!I153&lt;&gt;"",表三!I153,"")</f>
        <v/>
      </c>
      <c r="G153" s="224" t="str">
        <f>IF(表三!J153&lt;&gt;"",表三!J153,"")</f>
        <v/>
      </c>
      <c r="H153" s="225" t="str">
        <f>IF(表三!K153&lt;&gt;"",表三!K153,"")</f>
        <v/>
      </c>
      <c r="I153" s="328" t="str">
        <f>IF(表三!P153&lt;&gt;"",表三!P153,"")</f>
        <v/>
      </c>
      <c r="J153" s="329" t="str">
        <f>IF(表四!N153&lt;&gt;"",ROUND(表四!N153,4),"")</f>
        <v/>
      </c>
      <c r="K153" s="224" t="str">
        <f>IF(表四!Q153&lt;&gt;"",表四!Q153,IF(表四!P153&lt;&gt;"",表四!P153,""))</f>
        <v/>
      </c>
      <c r="L153" s="207" t="str">
        <f>IF(表三!BJ153&lt;&gt;"",IF(表三!BJ153&lt;&gt;0,表三!BJ153,""),"")</f>
        <v/>
      </c>
      <c r="M153" s="320"/>
      <c r="N153" s="331" t="str">
        <f>IF(H153&amp;I153&amp;E153="範疇2外購電力350099",IF(M153="預設",VLOOKUP(表一!$B$5,附表一!$G$186:$T$211,14,0),""),IF(M153="預設",VLOOKUP(H153&amp;I153&amp;L153&amp;E153,附表一!$F$5:$U$178,16,0),""))</f>
        <v/>
      </c>
      <c r="O153" s="331" t="str">
        <f>IF(H153&amp;I153="範疇2外購電力",IF(M153="預設",VLOOKUP(表一!$B$5,附表一!$G$186:$X$210,18,0),""),IF(M153="預設",VLOOKUP(H153&amp;I153&amp;L153&amp;E153,附表一!$F$5:$Y$175,20,0),""))</f>
        <v/>
      </c>
      <c r="P153" s="332"/>
      <c r="Q153" s="239"/>
      <c r="R153" s="331" t="str">
        <f>IF(N153&amp;P153&lt;&gt;"",IF(表四!$Q153&lt;&gt;"","公噸/"&amp;表四!$Q153,IF(表四!$P153&lt;&gt;"","公噸/"&amp;表四!$P153,"")),"")</f>
        <v/>
      </c>
      <c r="S153" s="320"/>
      <c r="T153" s="331" t="str">
        <f>IF(表四!O154="",IF($J153&lt;&gt;"",IF(P153&lt;&gt;"",ROUND(ROUND(P153,10)*ROUND($J153,4),4),IF(N153&lt;&gt;"",ROUND(ROUND($J153,4)*ROUND(N153,10),4),"")),""),IF($J153&lt;&gt;"",IF(P153&lt;&gt;"",ROUND(ROUND(P153,10)*ROUND($J153,4)*ROUND(表四!O154,6),4),IF(N153&lt;&gt;"",ROUND(ROUND($J153,4)*ROUND(N153,10)*ROUND(表四!O154,6),4),"")),""))</f>
        <v/>
      </c>
      <c r="U153" s="316" t="str">
        <f t="shared" si="58"/>
        <v/>
      </c>
      <c r="V153" s="333" t="str">
        <f t="shared" si="59"/>
        <v/>
      </c>
      <c r="W153" s="223" t="str">
        <f>IF(表三!BK153&lt;&gt;"",IF(表三!BK153&lt;&gt;0,表三!BK153,""),"")</f>
        <v/>
      </c>
      <c r="X153" s="320"/>
      <c r="Y153" s="318" t="str">
        <f>IF(H153&amp;I153="範疇2外購電力",IF(X153="預設",VLOOKUP(表一!$B$5,附表一!$G$186:$T$210,14,0),""),IF(X153="預設",VLOOKUP(H153&amp;I153&amp;W153&amp;E153,附表一!$F$5:$U$175,16,0),""))</f>
        <v/>
      </c>
      <c r="Z153" s="337" t="str">
        <f>IF(H153&amp;I153="範疇2外購電力",IF(X153="預設",VLOOKUP(表一!$B$5,附表一!$G$186:$X$210,18,0),""),IF(X153="預設",VLOOKUP(H153&amp;I153&amp;W153&amp;E153,附表一!$F$5:$Y$175,20,0),""))</f>
        <v/>
      </c>
      <c r="AA153" s="334"/>
      <c r="AB153" s="239"/>
      <c r="AC153" s="331" t="str">
        <f>IF(Y153&amp;AA153&lt;&gt;"",IF(表四!$Q153&lt;&gt;"","公噸/"&amp;表四!$Q153,IF(表四!$P153&lt;&gt;"","公噸/"&amp;表四!$P153,"")),"")</f>
        <v/>
      </c>
      <c r="AD153" s="320"/>
      <c r="AE153" s="331" t="str">
        <f>IF(表四!O153="",IF($J153&lt;&gt;"",IF(AA153&lt;&gt;"",ROUND(ROUND(AA153,10)*ROUND($J153,4),4),IF(Y153&lt;&gt;"",ROUND(ROUND($J153,4)*ROUND(Y153,10),4),"")),""),IF($J153&lt;&gt;"",IF(AA153&lt;&gt;"",ROUND(ROUND(AA153,10)*ROUND($J153,4)*ROUND(表四!O153,6),4),IF(Y153&lt;&gt;"",ROUND(ROUND($J153,4)*ROUND(Y153,10)*ROUND(表四!O153,6),4),"")),""))</f>
        <v/>
      </c>
      <c r="AF153" s="316" t="str">
        <f t="shared" si="60"/>
        <v/>
      </c>
      <c r="AG153" s="333" t="str">
        <f t="shared" si="61"/>
        <v/>
      </c>
      <c r="AH153" s="207" t="str">
        <f>IF(表三!BL153&lt;&gt;"",IF(表三!BL153&lt;&gt;0,表三!BL153,""),"")</f>
        <v/>
      </c>
      <c r="AI153" s="320"/>
      <c r="AJ153" s="321" t="str">
        <f>IF(H153&amp;I153="範疇2外購電力",IF(AI153="預設",VLOOKUP(表一!$B$5,附表一!$G$186:$T$210,14,0),""),IF(AI153="預設",VLOOKUP(H153&amp;I153&amp;AH153&amp;E153,附表一!$F$5:$U$175,16,0),""))</f>
        <v/>
      </c>
      <c r="AK153" s="337" t="str">
        <f>IF(H153&amp;I153="範疇2外購電力",IF(AI153="預設",VLOOKUP(表一!$B$5,附表一!$G$186:$X$210,18,0),""),IF(AI153="預設",VLOOKUP(H153&amp;I153&amp;AH153&amp;E153,附表一!$F$5:$Y$175,20,0),""))</f>
        <v/>
      </c>
      <c r="AL153" s="334"/>
      <c r="AM153" s="335"/>
      <c r="AN153" s="315" t="str">
        <f>IF(AJ153&amp;AL153&lt;&gt;"",IF(表四!$Q153&lt;&gt;"","公噸/"&amp;表四!$Q153,IF(表四!$P153&lt;&gt;"","公噸/"&amp;表四!$P153,"")),"")</f>
        <v/>
      </c>
      <c r="AO153" s="320"/>
      <c r="AP153" s="331" t="str">
        <f>IF(表四!O153="",IF($J153&lt;&gt;"",IF(AL153&lt;&gt;"",ROUND(ROUND(AL153,10)*ROUND($J153,4),4),IF(AJ153&lt;&gt;"",ROUND(ROUND($J153,4)*ROUND(AJ153,10),4),"")),""),IF($J153&lt;&gt;"",IF(AL153&lt;&gt;"",ROUND(ROUND(AL153,10)*ROUND($J153,4)*ROUND(表四!O153,6),4),IF(AJ153&lt;&gt;"",ROUND(ROUND($J153,4)*ROUND(AJ153,10)*ROUND(表四!O153,6),4),"")),""))</f>
        <v/>
      </c>
      <c r="AQ153" s="316" t="str">
        <f t="shared" si="62"/>
        <v/>
      </c>
      <c r="AR153" s="333" t="str">
        <f t="shared" si="63"/>
        <v/>
      </c>
      <c r="AS153" s="336" t="str">
        <f>IF(表三!J153="是",IF(L153="CO2",SUM(AG153,AR153),SUM(V153,AG153,AR153)),IF(SUM(V153,AG153,AR153)&lt;&gt;0,SUM(V153,AG153,AR153),""))</f>
        <v/>
      </c>
      <c r="AT153" s="337" t="str">
        <f>IF(表三!J153="是",IF(L153="CO2",V153,""),"")</f>
        <v/>
      </c>
      <c r="AU153" s="333" t="str">
        <f>IF(AS153&lt;&gt;"",AS153/表八!$J$8,"")</f>
        <v/>
      </c>
      <c r="AV153" s="325" t="e">
        <f>VLOOKUP(E153,附表二!$A:$G,3,FALSE)</f>
        <v>#N/A</v>
      </c>
      <c r="AW153" s="338" t="str">
        <f t="shared" si="64"/>
        <v/>
      </c>
      <c r="AX153" s="338" t="str">
        <f t="shared" si="65"/>
        <v/>
      </c>
      <c r="AY153" s="338" t="str">
        <f t="shared" si="66"/>
        <v/>
      </c>
      <c r="AZ153" s="338" t="str">
        <f t="shared" si="67"/>
        <v/>
      </c>
      <c r="BA153" s="338" t="str">
        <f t="shared" si="68"/>
        <v/>
      </c>
      <c r="BB153" s="338" t="str">
        <f t="shared" si="69"/>
        <v/>
      </c>
      <c r="BC153" s="338" t="str">
        <f t="shared" si="70"/>
        <v/>
      </c>
      <c r="BD153" s="338" t="str">
        <f t="shared" si="71"/>
        <v/>
      </c>
      <c r="BE153" s="339" t="str">
        <f t="shared" si="72"/>
        <v/>
      </c>
    </row>
    <row r="154" spans="1:57" s="5" customFormat="1" ht="17.25" thickTop="1" thickBot="1">
      <c r="A154" s="223" t="str">
        <f>IF(表三!A154&lt;&gt;"",表三!A154,"")</f>
        <v/>
      </c>
      <c r="B154" s="224" t="str">
        <f>IF(表三!C154&lt;&gt;"",表三!C154,"")</f>
        <v/>
      </c>
      <c r="C154" s="225" t="str">
        <f>IF(表三!D154&lt;&gt;"",表三!D154,"")</f>
        <v/>
      </c>
      <c r="D154" s="328" t="str">
        <f>IF(表三!F154&lt;&gt;"",表三!F154,"")</f>
        <v/>
      </c>
      <c r="E154" s="223" t="str">
        <f>IF(表三!H154&lt;&gt;"",表三!H154,"")</f>
        <v/>
      </c>
      <c r="F154" s="211" t="str">
        <f>IF(表三!I154&lt;&gt;"",表三!I154,"")</f>
        <v/>
      </c>
      <c r="G154" s="224" t="str">
        <f>IF(表三!J154&lt;&gt;"",表三!J154,"")</f>
        <v/>
      </c>
      <c r="H154" s="225" t="str">
        <f>IF(表三!K154&lt;&gt;"",表三!K154,"")</f>
        <v/>
      </c>
      <c r="I154" s="328" t="str">
        <f>IF(表三!P154&lt;&gt;"",表三!P154,"")</f>
        <v/>
      </c>
      <c r="J154" s="329" t="str">
        <f>IF(表四!N154&lt;&gt;"",ROUND(表四!N154,4),"")</f>
        <v/>
      </c>
      <c r="K154" s="224" t="str">
        <f>IF(表四!Q154&lt;&gt;"",表四!Q154,IF(表四!P154&lt;&gt;"",表四!P154,""))</f>
        <v/>
      </c>
      <c r="L154" s="207" t="str">
        <f>IF(表三!BJ154&lt;&gt;"",IF(表三!BJ154&lt;&gt;0,表三!BJ154,""),"")</f>
        <v/>
      </c>
      <c r="M154" s="320"/>
      <c r="N154" s="331" t="str">
        <f>IF(H154&amp;I154&amp;E154="範疇2外購電力350099",IF(M154="預設",VLOOKUP(表一!$B$5,附表一!$G$186:$T$211,14,0),""),IF(M154="預設",VLOOKUP(H154&amp;I154&amp;L154&amp;E154,附表一!$F$5:$U$178,16,0),""))</f>
        <v/>
      </c>
      <c r="O154" s="331" t="str">
        <f>IF(H154&amp;I154="範疇2外購電力",IF(M154="預設",VLOOKUP(表一!$B$5,附表一!$G$186:$X$210,18,0),""),IF(M154="預設",VLOOKUP(H154&amp;I154&amp;L154&amp;E154,附表一!$F$5:$Y$175,20,0),""))</f>
        <v/>
      </c>
      <c r="P154" s="332"/>
      <c r="Q154" s="239"/>
      <c r="R154" s="331" t="str">
        <f>IF(N154&amp;P154&lt;&gt;"",IF(表四!$Q154&lt;&gt;"","公噸/"&amp;表四!$Q154,IF(表四!$P154&lt;&gt;"","公噸/"&amp;表四!$P154,"")),"")</f>
        <v/>
      </c>
      <c r="S154" s="320"/>
      <c r="T154" s="331" t="str">
        <f>IF(表四!O155="",IF($J154&lt;&gt;"",IF(P154&lt;&gt;"",ROUND(ROUND(P154,10)*ROUND($J154,4),4),IF(N154&lt;&gt;"",ROUND(ROUND($J154,4)*ROUND(N154,10),4),"")),""),IF($J154&lt;&gt;"",IF(P154&lt;&gt;"",ROUND(ROUND(P154,10)*ROUND($J154,4)*ROUND(表四!O155,6),4),IF(N154&lt;&gt;"",ROUND(ROUND($J154,4)*ROUND(N154,10)*ROUND(表四!O155,6),4),"")),""))</f>
        <v/>
      </c>
      <c r="U154" s="316" t="str">
        <f t="shared" si="58"/>
        <v/>
      </c>
      <c r="V154" s="333" t="str">
        <f t="shared" si="59"/>
        <v/>
      </c>
      <c r="W154" s="223" t="str">
        <f>IF(表三!BK154&lt;&gt;"",IF(表三!BK154&lt;&gt;0,表三!BK154,""),"")</f>
        <v/>
      </c>
      <c r="X154" s="320"/>
      <c r="Y154" s="318" t="str">
        <f>IF(H154&amp;I154="範疇2外購電力",IF(X154="預設",VLOOKUP(表一!$B$5,附表一!$G$186:$T$210,14,0),""),IF(X154="預設",VLOOKUP(H154&amp;I154&amp;W154&amp;E154,附表一!$F$5:$U$175,16,0),""))</f>
        <v/>
      </c>
      <c r="Z154" s="337" t="str">
        <f>IF(H154&amp;I154="範疇2外購電力",IF(X154="預設",VLOOKUP(表一!$B$5,附表一!$G$186:$X$210,18,0),""),IF(X154="預設",VLOOKUP(H154&amp;I154&amp;W154&amp;E154,附表一!$F$5:$Y$175,20,0),""))</f>
        <v/>
      </c>
      <c r="AA154" s="334"/>
      <c r="AB154" s="239"/>
      <c r="AC154" s="331" t="str">
        <f>IF(Y154&amp;AA154&lt;&gt;"",IF(表四!$Q154&lt;&gt;"","公噸/"&amp;表四!$Q154,IF(表四!$P154&lt;&gt;"","公噸/"&amp;表四!$P154,"")),"")</f>
        <v/>
      </c>
      <c r="AD154" s="320"/>
      <c r="AE154" s="331" t="str">
        <f>IF(表四!O154="",IF($J154&lt;&gt;"",IF(AA154&lt;&gt;"",ROUND(ROUND(AA154,10)*ROUND($J154,4),4),IF(Y154&lt;&gt;"",ROUND(ROUND($J154,4)*ROUND(Y154,10),4),"")),""),IF($J154&lt;&gt;"",IF(AA154&lt;&gt;"",ROUND(ROUND(AA154,10)*ROUND($J154,4)*ROUND(表四!O154,6),4),IF(Y154&lt;&gt;"",ROUND(ROUND($J154,4)*ROUND(Y154,10)*ROUND(表四!O154,6),4),"")),""))</f>
        <v/>
      </c>
      <c r="AF154" s="316" t="str">
        <f t="shared" si="60"/>
        <v/>
      </c>
      <c r="AG154" s="333" t="str">
        <f t="shared" si="61"/>
        <v/>
      </c>
      <c r="AH154" s="207" t="str">
        <f>IF(表三!BL154&lt;&gt;"",IF(表三!BL154&lt;&gt;0,表三!BL154,""),"")</f>
        <v/>
      </c>
      <c r="AI154" s="320"/>
      <c r="AJ154" s="321" t="str">
        <f>IF(H154&amp;I154="範疇2外購電力",IF(AI154="預設",VLOOKUP(表一!$B$5,附表一!$G$186:$T$210,14,0),""),IF(AI154="預設",VLOOKUP(H154&amp;I154&amp;AH154&amp;E154,附表一!$F$5:$U$175,16,0),""))</f>
        <v/>
      </c>
      <c r="AK154" s="337" t="str">
        <f>IF(H154&amp;I154="範疇2外購電力",IF(AI154="預設",VLOOKUP(表一!$B$5,附表一!$G$186:$X$210,18,0),""),IF(AI154="預設",VLOOKUP(H154&amp;I154&amp;AH154&amp;E154,附表一!$F$5:$Y$175,20,0),""))</f>
        <v/>
      </c>
      <c r="AL154" s="334"/>
      <c r="AM154" s="335"/>
      <c r="AN154" s="315" t="str">
        <f>IF(AJ154&amp;AL154&lt;&gt;"",IF(表四!$Q154&lt;&gt;"","公噸/"&amp;表四!$Q154,IF(表四!$P154&lt;&gt;"","公噸/"&amp;表四!$P154,"")),"")</f>
        <v/>
      </c>
      <c r="AO154" s="320"/>
      <c r="AP154" s="331" t="str">
        <f>IF(表四!O154="",IF($J154&lt;&gt;"",IF(AL154&lt;&gt;"",ROUND(ROUND(AL154,10)*ROUND($J154,4),4),IF(AJ154&lt;&gt;"",ROUND(ROUND($J154,4)*ROUND(AJ154,10),4),"")),""),IF($J154&lt;&gt;"",IF(AL154&lt;&gt;"",ROUND(ROUND(AL154,10)*ROUND($J154,4)*ROUND(表四!O154,6),4),IF(AJ154&lt;&gt;"",ROUND(ROUND($J154,4)*ROUND(AJ154,10)*ROUND(表四!O154,6),4),"")),""))</f>
        <v/>
      </c>
      <c r="AQ154" s="316" t="str">
        <f t="shared" si="62"/>
        <v/>
      </c>
      <c r="AR154" s="333" t="str">
        <f t="shared" si="63"/>
        <v/>
      </c>
      <c r="AS154" s="336" t="str">
        <f>IF(表三!J154="是",IF(L154="CO2",SUM(AG154,AR154),SUM(V154,AG154,AR154)),IF(SUM(V154,AG154,AR154)&lt;&gt;0,SUM(V154,AG154,AR154),""))</f>
        <v/>
      </c>
      <c r="AT154" s="337" t="str">
        <f>IF(表三!J154="是",IF(L154="CO2",V154,""),"")</f>
        <v/>
      </c>
      <c r="AU154" s="333" t="str">
        <f>IF(AS154&lt;&gt;"",AS154/表八!$J$8,"")</f>
        <v/>
      </c>
      <c r="AV154" s="325" t="e">
        <f>VLOOKUP(E154,附表二!$A:$G,3,FALSE)</f>
        <v>#N/A</v>
      </c>
      <c r="AW154" s="338" t="str">
        <f t="shared" si="64"/>
        <v/>
      </c>
      <c r="AX154" s="338" t="str">
        <f t="shared" si="65"/>
        <v/>
      </c>
      <c r="AY154" s="338" t="str">
        <f t="shared" si="66"/>
        <v/>
      </c>
      <c r="AZ154" s="338" t="str">
        <f t="shared" si="67"/>
        <v/>
      </c>
      <c r="BA154" s="338" t="str">
        <f t="shared" si="68"/>
        <v/>
      </c>
      <c r="BB154" s="338" t="str">
        <f t="shared" si="69"/>
        <v/>
      </c>
      <c r="BC154" s="338" t="str">
        <f t="shared" si="70"/>
        <v/>
      </c>
      <c r="BD154" s="338" t="str">
        <f t="shared" si="71"/>
        <v/>
      </c>
      <c r="BE154" s="339" t="str">
        <f t="shared" si="72"/>
        <v/>
      </c>
    </row>
    <row r="155" spans="1:57" s="5" customFormat="1" ht="17.25" thickTop="1" thickBot="1">
      <c r="A155" s="223" t="str">
        <f>IF(表三!A155&lt;&gt;"",表三!A155,"")</f>
        <v/>
      </c>
      <c r="B155" s="224" t="str">
        <f>IF(表三!C155&lt;&gt;"",表三!C155,"")</f>
        <v/>
      </c>
      <c r="C155" s="225" t="str">
        <f>IF(表三!D155&lt;&gt;"",表三!D155,"")</f>
        <v/>
      </c>
      <c r="D155" s="328" t="str">
        <f>IF(表三!F155&lt;&gt;"",表三!F155,"")</f>
        <v/>
      </c>
      <c r="E155" s="223" t="str">
        <f>IF(表三!H155&lt;&gt;"",表三!H155,"")</f>
        <v/>
      </c>
      <c r="F155" s="211" t="str">
        <f>IF(表三!I155&lt;&gt;"",表三!I155,"")</f>
        <v/>
      </c>
      <c r="G155" s="224" t="str">
        <f>IF(表三!J155&lt;&gt;"",表三!J155,"")</f>
        <v/>
      </c>
      <c r="H155" s="225" t="str">
        <f>IF(表三!K155&lt;&gt;"",表三!K155,"")</f>
        <v/>
      </c>
      <c r="I155" s="328" t="str">
        <f>IF(表三!P155&lt;&gt;"",表三!P155,"")</f>
        <v/>
      </c>
      <c r="J155" s="329" t="str">
        <f>IF(表四!N155&lt;&gt;"",ROUND(表四!N155,4),"")</f>
        <v/>
      </c>
      <c r="K155" s="224" t="str">
        <f>IF(表四!Q155&lt;&gt;"",表四!Q155,IF(表四!P155&lt;&gt;"",表四!P155,""))</f>
        <v/>
      </c>
      <c r="L155" s="207" t="str">
        <f>IF(表三!BJ155&lt;&gt;"",IF(表三!BJ155&lt;&gt;0,表三!BJ155,""),"")</f>
        <v/>
      </c>
      <c r="M155" s="320"/>
      <c r="N155" s="331" t="str">
        <f>IF(H155&amp;I155&amp;E155="範疇2外購電力350099",IF(M155="預設",VLOOKUP(表一!$B$5,附表一!$G$186:$T$211,14,0),""),IF(M155="預設",VLOOKUP(H155&amp;I155&amp;L155&amp;E155,附表一!$F$5:$U$178,16,0),""))</f>
        <v/>
      </c>
      <c r="O155" s="331" t="str">
        <f>IF(H155&amp;I155="範疇2外購電力",IF(M155="預設",VLOOKUP(表一!$B$5,附表一!$G$186:$X$210,18,0),""),IF(M155="預設",VLOOKUP(H155&amp;I155&amp;L155&amp;E155,附表一!$F$5:$Y$175,20,0),""))</f>
        <v/>
      </c>
      <c r="P155" s="332"/>
      <c r="Q155" s="239"/>
      <c r="R155" s="331" t="str">
        <f>IF(N155&amp;P155&lt;&gt;"",IF(表四!$Q155&lt;&gt;"","公噸/"&amp;表四!$Q155,IF(表四!$P155&lt;&gt;"","公噸/"&amp;表四!$P155,"")),"")</f>
        <v/>
      </c>
      <c r="S155" s="320"/>
      <c r="T155" s="331" t="str">
        <f>IF(表四!O156="",IF($J155&lt;&gt;"",IF(P155&lt;&gt;"",ROUND(ROUND(P155,10)*ROUND($J155,4),4),IF(N155&lt;&gt;"",ROUND(ROUND($J155,4)*ROUND(N155,10),4),"")),""),IF($J155&lt;&gt;"",IF(P155&lt;&gt;"",ROUND(ROUND(P155,10)*ROUND($J155,4)*ROUND(表四!O156,6),4),IF(N155&lt;&gt;"",ROUND(ROUND($J155,4)*ROUND(N155,10)*ROUND(表四!O156,6),4),"")),""))</f>
        <v/>
      </c>
      <c r="U155" s="316" t="str">
        <f t="shared" si="58"/>
        <v/>
      </c>
      <c r="V155" s="333" t="str">
        <f t="shared" si="59"/>
        <v/>
      </c>
      <c r="W155" s="223" t="str">
        <f>IF(表三!BK155&lt;&gt;"",IF(表三!BK155&lt;&gt;0,表三!BK155,""),"")</f>
        <v/>
      </c>
      <c r="X155" s="320"/>
      <c r="Y155" s="318" t="str">
        <f>IF(H155&amp;I155="範疇2外購電力",IF(X155="預設",VLOOKUP(表一!$B$5,附表一!$G$186:$T$210,14,0),""),IF(X155="預設",VLOOKUP(H155&amp;I155&amp;W155&amp;E155,附表一!$F$5:$U$175,16,0),""))</f>
        <v/>
      </c>
      <c r="Z155" s="337" t="str">
        <f>IF(H155&amp;I155="範疇2外購電力",IF(X155="預設",VLOOKUP(表一!$B$5,附表一!$G$186:$X$210,18,0),""),IF(X155="預設",VLOOKUP(H155&amp;I155&amp;W155&amp;E155,附表一!$F$5:$Y$175,20,0),""))</f>
        <v/>
      </c>
      <c r="AA155" s="334"/>
      <c r="AB155" s="239"/>
      <c r="AC155" s="331" t="str">
        <f>IF(Y155&amp;AA155&lt;&gt;"",IF(表四!$Q155&lt;&gt;"","公噸/"&amp;表四!$Q155,IF(表四!$P155&lt;&gt;"","公噸/"&amp;表四!$P155,"")),"")</f>
        <v/>
      </c>
      <c r="AD155" s="320"/>
      <c r="AE155" s="331" t="str">
        <f>IF(表四!O155="",IF($J155&lt;&gt;"",IF(AA155&lt;&gt;"",ROUND(ROUND(AA155,10)*ROUND($J155,4),4),IF(Y155&lt;&gt;"",ROUND(ROUND($J155,4)*ROUND(Y155,10),4),"")),""),IF($J155&lt;&gt;"",IF(AA155&lt;&gt;"",ROUND(ROUND(AA155,10)*ROUND($J155,4)*ROUND(表四!O155,6),4),IF(Y155&lt;&gt;"",ROUND(ROUND($J155,4)*ROUND(Y155,10)*ROUND(表四!O155,6),4),"")),""))</f>
        <v/>
      </c>
      <c r="AF155" s="316" t="str">
        <f t="shared" si="60"/>
        <v/>
      </c>
      <c r="AG155" s="333" t="str">
        <f t="shared" si="61"/>
        <v/>
      </c>
      <c r="AH155" s="207" t="str">
        <f>IF(表三!BL155&lt;&gt;"",IF(表三!BL155&lt;&gt;0,表三!BL155,""),"")</f>
        <v/>
      </c>
      <c r="AI155" s="320"/>
      <c r="AJ155" s="321" t="str">
        <f>IF(H155&amp;I155="範疇2外購電力",IF(AI155="預設",VLOOKUP(表一!$B$5,附表一!$G$186:$T$210,14,0),""),IF(AI155="預設",VLOOKUP(H155&amp;I155&amp;AH155&amp;E155,附表一!$F$5:$U$175,16,0),""))</f>
        <v/>
      </c>
      <c r="AK155" s="337" t="str">
        <f>IF(H155&amp;I155="範疇2外購電力",IF(AI155="預設",VLOOKUP(表一!$B$5,附表一!$G$186:$X$210,18,0),""),IF(AI155="預設",VLOOKUP(H155&amp;I155&amp;AH155&amp;E155,附表一!$F$5:$Y$175,20,0),""))</f>
        <v/>
      </c>
      <c r="AL155" s="334"/>
      <c r="AM155" s="335"/>
      <c r="AN155" s="315" t="str">
        <f>IF(AJ155&amp;AL155&lt;&gt;"",IF(表四!$Q155&lt;&gt;"","公噸/"&amp;表四!$Q155,IF(表四!$P155&lt;&gt;"","公噸/"&amp;表四!$P155,"")),"")</f>
        <v/>
      </c>
      <c r="AO155" s="320"/>
      <c r="AP155" s="331" t="str">
        <f>IF(表四!O155="",IF($J155&lt;&gt;"",IF(AL155&lt;&gt;"",ROUND(ROUND(AL155,10)*ROUND($J155,4),4),IF(AJ155&lt;&gt;"",ROUND(ROUND($J155,4)*ROUND(AJ155,10),4),"")),""),IF($J155&lt;&gt;"",IF(AL155&lt;&gt;"",ROUND(ROUND(AL155,10)*ROUND($J155,4)*ROUND(表四!O155,6),4),IF(AJ155&lt;&gt;"",ROUND(ROUND($J155,4)*ROUND(AJ155,10)*ROUND(表四!O155,6),4),"")),""))</f>
        <v/>
      </c>
      <c r="AQ155" s="316" t="str">
        <f t="shared" si="62"/>
        <v/>
      </c>
      <c r="AR155" s="333" t="str">
        <f t="shared" si="63"/>
        <v/>
      </c>
      <c r="AS155" s="336" t="str">
        <f>IF(表三!J155="是",IF(L155="CO2",SUM(AG155,AR155),SUM(V155,AG155,AR155)),IF(SUM(V155,AG155,AR155)&lt;&gt;0,SUM(V155,AG155,AR155),""))</f>
        <v/>
      </c>
      <c r="AT155" s="337" t="str">
        <f>IF(表三!J155="是",IF(L155="CO2",V155,""),"")</f>
        <v/>
      </c>
      <c r="AU155" s="333" t="str">
        <f>IF(AS155&lt;&gt;"",AS155/表八!$J$8,"")</f>
        <v/>
      </c>
      <c r="AV155" s="325" t="e">
        <f>VLOOKUP(E155,附表二!$A:$G,3,FALSE)</f>
        <v>#N/A</v>
      </c>
      <c r="AW155" s="338" t="str">
        <f t="shared" si="64"/>
        <v/>
      </c>
      <c r="AX155" s="338" t="str">
        <f t="shared" si="65"/>
        <v/>
      </c>
      <c r="AY155" s="338" t="str">
        <f t="shared" si="66"/>
        <v/>
      </c>
      <c r="AZ155" s="338" t="str">
        <f t="shared" si="67"/>
        <v/>
      </c>
      <c r="BA155" s="338" t="str">
        <f t="shared" si="68"/>
        <v/>
      </c>
      <c r="BB155" s="338" t="str">
        <f t="shared" si="69"/>
        <v/>
      </c>
      <c r="BC155" s="338" t="str">
        <f t="shared" si="70"/>
        <v/>
      </c>
      <c r="BD155" s="338" t="str">
        <f t="shared" si="71"/>
        <v/>
      </c>
      <c r="BE155" s="339" t="str">
        <f t="shared" si="72"/>
        <v/>
      </c>
    </row>
    <row r="156" spans="1:57" s="5" customFormat="1" ht="17.25" thickTop="1" thickBot="1">
      <c r="A156" s="223" t="str">
        <f>IF(表三!A156&lt;&gt;"",表三!A156,"")</f>
        <v/>
      </c>
      <c r="B156" s="224" t="str">
        <f>IF(表三!C156&lt;&gt;"",表三!C156,"")</f>
        <v/>
      </c>
      <c r="C156" s="225" t="str">
        <f>IF(表三!D156&lt;&gt;"",表三!D156,"")</f>
        <v/>
      </c>
      <c r="D156" s="328" t="str">
        <f>IF(表三!F156&lt;&gt;"",表三!F156,"")</f>
        <v/>
      </c>
      <c r="E156" s="223" t="str">
        <f>IF(表三!H156&lt;&gt;"",表三!H156,"")</f>
        <v/>
      </c>
      <c r="F156" s="211" t="str">
        <f>IF(表三!I156&lt;&gt;"",表三!I156,"")</f>
        <v/>
      </c>
      <c r="G156" s="224" t="str">
        <f>IF(表三!J156&lt;&gt;"",表三!J156,"")</f>
        <v/>
      </c>
      <c r="H156" s="225" t="str">
        <f>IF(表三!K156&lt;&gt;"",表三!K156,"")</f>
        <v/>
      </c>
      <c r="I156" s="328" t="str">
        <f>IF(表三!P156&lt;&gt;"",表三!P156,"")</f>
        <v/>
      </c>
      <c r="J156" s="329" t="str">
        <f>IF(表四!N156&lt;&gt;"",ROUND(表四!N156,4),"")</f>
        <v/>
      </c>
      <c r="K156" s="224" t="str">
        <f>IF(表四!Q156&lt;&gt;"",表四!Q156,IF(表四!P156&lt;&gt;"",表四!P156,""))</f>
        <v/>
      </c>
      <c r="L156" s="207" t="str">
        <f>IF(表三!BJ156&lt;&gt;"",IF(表三!BJ156&lt;&gt;0,表三!BJ156,""),"")</f>
        <v/>
      </c>
      <c r="M156" s="320"/>
      <c r="N156" s="331" t="str">
        <f>IF(H156&amp;I156&amp;E156="範疇2外購電力350099",IF(M156="預設",VLOOKUP(表一!$B$5,附表一!$G$186:$T$211,14,0),""),IF(M156="預設",VLOOKUP(H156&amp;I156&amp;L156&amp;E156,附表一!$F$5:$U$178,16,0),""))</f>
        <v/>
      </c>
      <c r="O156" s="331" t="str">
        <f>IF(H156&amp;I156="範疇2外購電力",IF(M156="預設",VLOOKUP(表一!$B$5,附表一!$G$186:$X$210,18,0),""),IF(M156="預設",VLOOKUP(H156&amp;I156&amp;L156&amp;E156,附表一!$F$5:$Y$175,20,0),""))</f>
        <v/>
      </c>
      <c r="P156" s="332"/>
      <c r="Q156" s="239"/>
      <c r="R156" s="331" t="str">
        <f>IF(N156&amp;P156&lt;&gt;"",IF(表四!$Q156&lt;&gt;"","公噸/"&amp;表四!$Q156,IF(表四!$P156&lt;&gt;"","公噸/"&amp;表四!$P156,"")),"")</f>
        <v/>
      </c>
      <c r="S156" s="320"/>
      <c r="T156" s="331" t="str">
        <f>IF(表四!O157="",IF($J156&lt;&gt;"",IF(P156&lt;&gt;"",ROUND(ROUND(P156,10)*ROUND($J156,4),4),IF(N156&lt;&gt;"",ROUND(ROUND($J156,4)*ROUND(N156,10),4),"")),""),IF($J156&lt;&gt;"",IF(P156&lt;&gt;"",ROUND(ROUND(P156,10)*ROUND($J156,4)*ROUND(表四!O157,6),4),IF(N156&lt;&gt;"",ROUND(ROUND($J156,4)*ROUND(N156,10)*ROUND(表四!O157,6),4),"")),""))</f>
        <v/>
      </c>
      <c r="U156" s="316" t="str">
        <f t="shared" si="58"/>
        <v/>
      </c>
      <c r="V156" s="333" t="str">
        <f t="shared" si="59"/>
        <v/>
      </c>
      <c r="W156" s="223" t="str">
        <f>IF(表三!BK156&lt;&gt;"",IF(表三!BK156&lt;&gt;0,表三!BK156,""),"")</f>
        <v/>
      </c>
      <c r="X156" s="320"/>
      <c r="Y156" s="318" t="str">
        <f>IF(H156&amp;I156="範疇2外購電力",IF(X156="預設",VLOOKUP(表一!$B$5,附表一!$G$186:$T$210,14,0),""),IF(X156="預設",VLOOKUP(H156&amp;I156&amp;W156&amp;E156,附表一!$F$5:$U$175,16,0),""))</f>
        <v/>
      </c>
      <c r="Z156" s="337" t="str">
        <f>IF(H156&amp;I156="範疇2外購電力",IF(X156="預設",VLOOKUP(表一!$B$5,附表一!$G$186:$X$210,18,0),""),IF(X156="預設",VLOOKUP(H156&amp;I156&amp;W156&amp;E156,附表一!$F$5:$Y$175,20,0),""))</f>
        <v/>
      </c>
      <c r="AA156" s="334"/>
      <c r="AB156" s="239"/>
      <c r="AC156" s="331" t="str">
        <f>IF(Y156&amp;AA156&lt;&gt;"",IF(表四!$Q156&lt;&gt;"","公噸/"&amp;表四!$Q156,IF(表四!$P156&lt;&gt;"","公噸/"&amp;表四!$P156,"")),"")</f>
        <v/>
      </c>
      <c r="AD156" s="320"/>
      <c r="AE156" s="331" t="str">
        <f>IF(表四!O156="",IF($J156&lt;&gt;"",IF(AA156&lt;&gt;"",ROUND(ROUND(AA156,10)*ROUND($J156,4),4),IF(Y156&lt;&gt;"",ROUND(ROUND($J156,4)*ROUND(Y156,10),4),"")),""),IF($J156&lt;&gt;"",IF(AA156&lt;&gt;"",ROUND(ROUND(AA156,10)*ROUND($J156,4)*ROUND(表四!O156,6),4),IF(Y156&lt;&gt;"",ROUND(ROUND($J156,4)*ROUND(Y156,10)*ROUND(表四!O156,6),4),"")),""))</f>
        <v/>
      </c>
      <c r="AF156" s="316" t="str">
        <f t="shared" si="60"/>
        <v/>
      </c>
      <c r="AG156" s="333" t="str">
        <f t="shared" si="61"/>
        <v/>
      </c>
      <c r="AH156" s="207" t="str">
        <f>IF(表三!BL156&lt;&gt;"",IF(表三!BL156&lt;&gt;0,表三!BL156,""),"")</f>
        <v/>
      </c>
      <c r="AI156" s="320"/>
      <c r="AJ156" s="321" t="str">
        <f>IF(H156&amp;I156="範疇2外購電力",IF(AI156="預設",VLOOKUP(表一!$B$5,附表一!$G$186:$T$210,14,0),""),IF(AI156="預設",VLOOKUP(H156&amp;I156&amp;AH156&amp;E156,附表一!$F$5:$U$175,16,0),""))</f>
        <v/>
      </c>
      <c r="AK156" s="337" t="str">
        <f>IF(H156&amp;I156="範疇2外購電力",IF(AI156="預設",VLOOKUP(表一!$B$5,附表一!$G$186:$X$210,18,0),""),IF(AI156="預設",VLOOKUP(H156&amp;I156&amp;AH156&amp;E156,附表一!$F$5:$Y$175,20,0),""))</f>
        <v/>
      </c>
      <c r="AL156" s="334"/>
      <c r="AM156" s="335"/>
      <c r="AN156" s="315" t="str">
        <f>IF(AJ156&amp;AL156&lt;&gt;"",IF(表四!$Q156&lt;&gt;"","公噸/"&amp;表四!$Q156,IF(表四!$P156&lt;&gt;"","公噸/"&amp;表四!$P156,"")),"")</f>
        <v/>
      </c>
      <c r="AO156" s="320"/>
      <c r="AP156" s="331" t="str">
        <f>IF(表四!O156="",IF($J156&lt;&gt;"",IF(AL156&lt;&gt;"",ROUND(ROUND(AL156,10)*ROUND($J156,4),4),IF(AJ156&lt;&gt;"",ROUND(ROUND($J156,4)*ROUND(AJ156,10),4),"")),""),IF($J156&lt;&gt;"",IF(AL156&lt;&gt;"",ROUND(ROUND(AL156,10)*ROUND($J156,4)*ROUND(表四!O156,6),4),IF(AJ156&lt;&gt;"",ROUND(ROUND($J156,4)*ROUND(AJ156,10)*ROUND(表四!O156,6),4),"")),""))</f>
        <v/>
      </c>
      <c r="AQ156" s="316" t="str">
        <f t="shared" si="62"/>
        <v/>
      </c>
      <c r="AR156" s="333" t="str">
        <f t="shared" si="63"/>
        <v/>
      </c>
      <c r="AS156" s="336" t="str">
        <f>IF(表三!J156="是",IF(L156="CO2",SUM(AG156,AR156),SUM(V156,AG156,AR156)),IF(SUM(V156,AG156,AR156)&lt;&gt;0,SUM(V156,AG156,AR156),""))</f>
        <v/>
      </c>
      <c r="AT156" s="337" t="str">
        <f>IF(表三!J156="是",IF(L156="CO2",V156,""),"")</f>
        <v/>
      </c>
      <c r="AU156" s="333" t="str">
        <f>IF(AS156&lt;&gt;"",AS156/表八!$J$8,"")</f>
        <v/>
      </c>
      <c r="AV156" s="325" t="e">
        <f>VLOOKUP(E156,附表二!$A:$G,3,FALSE)</f>
        <v>#N/A</v>
      </c>
      <c r="AW156" s="338" t="str">
        <f t="shared" si="64"/>
        <v/>
      </c>
      <c r="AX156" s="338" t="str">
        <f t="shared" si="65"/>
        <v/>
      </c>
      <c r="AY156" s="338" t="str">
        <f t="shared" si="66"/>
        <v/>
      </c>
      <c r="AZ156" s="338" t="str">
        <f t="shared" si="67"/>
        <v/>
      </c>
      <c r="BA156" s="338" t="str">
        <f t="shared" si="68"/>
        <v/>
      </c>
      <c r="BB156" s="338" t="str">
        <f t="shared" si="69"/>
        <v/>
      </c>
      <c r="BC156" s="338" t="str">
        <f t="shared" si="70"/>
        <v/>
      </c>
      <c r="BD156" s="338" t="str">
        <f t="shared" si="71"/>
        <v/>
      </c>
      <c r="BE156" s="339" t="str">
        <f t="shared" si="72"/>
        <v/>
      </c>
    </row>
    <row r="157" spans="1:57" s="5" customFormat="1" ht="17.25" thickTop="1" thickBot="1">
      <c r="A157" s="223" t="str">
        <f>IF(表三!A157&lt;&gt;"",表三!A157,"")</f>
        <v/>
      </c>
      <c r="B157" s="224" t="str">
        <f>IF(表三!C157&lt;&gt;"",表三!C157,"")</f>
        <v/>
      </c>
      <c r="C157" s="225" t="str">
        <f>IF(表三!D157&lt;&gt;"",表三!D157,"")</f>
        <v/>
      </c>
      <c r="D157" s="328" t="str">
        <f>IF(表三!F157&lt;&gt;"",表三!F157,"")</f>
        <v/>
      </c>
      <c r="E157" s="223" t="str">
        <f>IF(表三!H157&lt;&gt;"",表三!H157,"")</f>
        <v/>
      </c>
      <c r="F157" s="211" t="str">
        <f>IF(表三!I157&lt;&gt;"",表三!I157,"")</f>
        <v/>
      </c>
      <c r="G157" s="224" t="str">
        <f>IF(表三!J157&lt;&gt;"",表三!J157,"")</f>
        <v/>
      </c>
      <c r="H157" s="225" t="str">
        <f>IF(表三!K157&lt;&gt;"",表三!K157,"")</f>
        <v/>
      </c>
      <c r="I157" s="328" t="str">
        <f>IF(表三!P157&lt;&gt;"",表三!P157,"")</f>
        <v/>
      </c>
      <c r="J157" s="329" t="str">
        <f>IF(表四!N157&lt;&gt;"",ROUND(表四!N157,4),"")</f>
        <v/>
      </c>
      <c r="K157" s="224" t="str">
        <f>IF(表四!Q157&lt;&gt;"",表四!Q157,IF(表四!P157&lt;&gt;"",表四!P157,""))</f>
        <v/>
      </c>
      <c r="L157" s="207" t="str">
        <f>IF(表三!BJ157&lt;&gt;"",IF(表三!BJ157&lt;&gt;0,表三!BJ157,""),"")</f>
        <v/>
      </c>
      <c r="M157" s="320"/>
      <c r="N157" s="331" t="str">
        <f>IF(H157&amp;I157&amp;E157="範疇2外購電力350099",IF(M157="預設",VLOOKUP(表一!$B$5,附表一!$G$186:$T$211,14,0),""),IF(M157="預設",VLOOKUP(H157&amp;I157&amp;L157&amp;E157,附表一!$F$5:$U$178,16,0),""))</f>
        <v/>
      </c>
      <c r="O157" s="331" t="str">
        <f>IF(H157&amp;I157="範疇2外購電力",IF(M157="預設",VLOOKUP(表一!$B$5,附表一!$G$186:$X$210,18,0),""),IF(M157="預設",VLOOKUP(H157&amp;I157&amp;L157&amp;E157,附表一!$F$5:$Y$175,20,0),""))</f>
        <v/>
      </c>
      <c r="P157" s="332"/>
      <c r="Q157" s="239"/>
      <c r="R157" s="331" t="str">
        <f>IF(N157&amp;P157&lt;&gt;"",IF(表四!$Q157&lt;&gt;"","公噸/"&amp;表四!$Q157,IF(表四!$P157&lt;&gt;"","公噸/"&amp;表四!$P157,"")),"")</f>
        <v/>
      </c>
      <c r="S157" s="320"/>
      <c r="T157" s="331" t="str">
        <f>IF(表四!O158="",IF($J157&lt;&gt;"",IF(P157&lt;&gt;"",ROUND(ROUND(P157,10)*ROUND($J157,4),4),IF(N157&lt;&gt;"",ROUND(ROUND($J157,4)*ROUND(N157,10),4),"")),""),IF($J157&lt;&gt;"",IF(P157&lt;&gt;"",ROUND(ROUND(P157,10)*ROUND($J157,4)*ROUND(表四!O158,6),4),IF(N157&lt;&gt;"",ROUND(ROUND($J157,4)*ROUND(N157,10)*ROUND(表四!O158,6),4),"")),""))</f>
        <v/>
      </c>
      <c r="U157" s="316" t="str">
        <f t="shared" si="58"/>
        <v/>
      </c>
      <c r="V157" s="333" t="str">
        <f t="shared" si="59"/>
        <v/>
      </c>
      <c r="W157" s="223" t="str">
        <f>IF(表三!BK157&lt;&gt;"",IF(表三!BK157&lt;&gt;0,表三!BK157,""),"")</f>
        <v/>
      </c>
      <c r="X157" s="320"/>
      <c r="Y157" s="318" t="str">
        <f>IF(H157&amp;I157="範疇2外購電力",IF(X157="預設",VLOOKUP(表一!$B$5,附表一!$G$186:$T$210,14,0),""),IF(X157="預設",VLOOKUP(H157&amp;I157&amp;W157&amp;E157,附表一!$F$5:$U$175,16,0),""))</f>
        <v/>
      </c>
      <c r="Z157" s="337" t="str">
        <f>IF(H157&amp;I157="範疇2外購電力",IF(X157="預設",VLOOKUP(表一!$B$5,附表一!$G$186:$X$210,18,0),""),IF(X157="預設",VLOOKUP(H157&amp;I157&amp;W157&amp;E157,附表一!$F$5:$Y$175,20,0),""))</f>
        <v/>
      </c>
      <c r="AA157" s="334"/>
      <c r="AB157" s="239"/>
      <c r="AC157" s="331" t="str">
        <f>IF(Y157&amp;AA157&lt;&gt;"",IF(表四!$Q157&lt;&gt;"","公噸/"&amp;表四!$Q157,IF(表四!$P157&lt;&gt;"","公噸/"&amp;表四!$P157,"")),"")</f>
        <v/>
      </c>
      <c r="AD157" s="320"/>
      <c r="AE157" s="331" t="str">
        <f>IF(表四!O157="",IF($J157&lt;&gt;"",IF(AA157&lt;&gt;"",ROUND(ROUND(AA157,10)*ROUND($J157,4),4),IF(Y157&lt;&gt;"",ROUND(ROUND($J157,4)*ROUND(Y157,10),4),"")),""),IF($J157&lt;&gt;"",IF(AA157&lt;&gt;"",ROUND(ROUND(AA157,10)*ROUND($J157,4)*ROUND(表四!O157,6),4),IF(Y157&lt;&gt;"",ROUND(ROUND($J157,4)*ROUND(Y157,10)*ROUND(表四!O157,6),4),"")),""))</f>
        <v/>
      </c>
      <c r="AF157" s="316" t="str">
        <f t="shared" si="60"/>
        <v/>
      </c>
      <c r="AG157" s="333" t="str">
        <f t="shared" si="61"/>
        <v/>
      </c>
      <c r="AH157" s="207" t="str">
        <f>IF(表三!BL157&lt;&gt;"",IF(表三!BL157&lt;&gt;0,表三!BL157,""),"")</f>
        <v/>
      </c>
      <c r="AI157" s="320"/>
      <c r="AJ157" s="321" t="str">
        <f>IF(H157&amp;I157="範疇2外購電力",IF(AI157="預設",VLOOKUP(表一!$B$5,附表一!$G$186:$T$210,14,0),""),IF(AI157="預設",VLOOKUP(H157&amp;I157&amp;AH157&amp;E157,附表一!$F$5:$U$175,16,0),""))</f>
        <v/>
      </c>
      <c r="AK157" s="337" t="str">
        <f>IF(H157&amp;I157="範疇2外購電力",IF(AI157="預設",VLOOKUP(表一!$B$5,附表一!$G$186:$X$210,18,0),""),IF(AI157="預設",VLOOKUP(H157&amp;I157&amp;AH157&amp;E157,附表一!$F$5:$Y$175,20,0),""))</f>
        <v/>
      </c>
      <c r="AL157" s="334"/>
      <c r="AM157" s="335"/>
      <c r="AN157" s="315" t="str">
        <f>IF(AJ157&amp;AL157&lt;&gt;"",IF(表四!$Q157&lt;&gt;"","公噸/"&amp;表四!$Q157,IF(表四!$P157&lt;&gt;"","公噸/"&amp;表四!$P157,"")),"")</f>
        <v/>
      </c>
      <c r="AO157" s="320"/>
      <c r="AP157" s="331" t="str">
        <f>IF(表四!O157="",IF($J157&lt;&gt;"",IF(AL157&lt;&gt;"",ROUND(ROUND(AL157,10)*ROUND($J157,4),4),IF(AJ157&lt;&gt;"",ROUND(ROUND($J157,4)*ROUND(AJ157,10),4),"")),""),IF($J157&lt;&gt;"",IF(AL157&lt;&gt;"",ROUND(ROUND(AL157,10)*ROUND($J157,4)*ROUND(表四!O157,6),4),IF(AJ157&lt;&gt;"",ROUND(ROUND($J157,4)*ROUND(AJ157,10)*ROUND(表四!O157,6),4),"")),""))</f>
        <v/>
      </c>
      <c r="AQ157" s="316" t="str">
        <f t="shared" si="62"/>
        <v/>
      </c>
      <c r="AR157" s="333" t="str">
        <f t="shared" si="63"/>
        <v/>
      </c>
      <c r="AS157" s="336" t="str">
        <f>IF(表三!J157="是",IF(L157="CO2",SUM(AG157,AR157),SUM(V157,AG157,AR157)),IF(SUM(V157,AG157,AR157)&lt;&gt;0,SUM(V157,AG157,AR157),""))</f>
        <v/>
      </c>
      <c r="AT157" s="337" t="str">
        <f>IF(表三!J157="是",IF(L157="CO2",V157,""),"")</f>
        <v/>
      </c>
      <c r="AU157" s="333" t="str">
        <f>IF(AS157&lt;&gt;"",AS157/表八!$J$8,"")</f>
        <v/>
      </c>
      <c r="AV157" s="325" t="e">
        <f>VLOOKUP(E157,附表二!$A:$G,3,FALSE)</f>
        <v>#N/A</v>
      </c>
      <c r="AW157" s="338" t="str">
        <f t="shared" si="64"/>
        <v/>
      </c>
      <c r="AX157" s="338" t="str">
        <f t="shared" si="65"/>
        <v/>
      </c>
      <c r="AY157" s="338" t="str">
        <f t="shared" si="66"/>
        <v/>
      </c>
      <c r="AZ157" s="338" t="str">
        <f t="shared" si="67"/>
        <v/>
      </c>
      <c r="BA157" s="338" t="str">
        <f t="shared" si="68"/>
        <v/>
      </c>
      <c r="BB157" s="338" t="str">
        <f t="shared" si="69"/>
        <v/>
      </c>
      <c r="BC157" s="338" t="str">
        <f t="shared" si="70"/>
        <v/>
      </c>
      <c r="BD157" s="338" t="str">
        <f t="shared" si="71"/>
        <v/>
      </c>
      <c r="BE157" s="339" t="str">
        <f t="shared" si="72"/>
        <v/>
      </c>
    </row>
    <row r="158" spans="1:57" s="5" customFormat="1" ht="17.25" thickTop="1" thickBot="1">
      <c r="A158" s="223" t="str">
        <f>IF(表三!A158&lt;&gt;"",表三!A158,"")</f>
        <v/>
      </c>
      <c r="B158" s="224" t="str">
        <f>IF(表三!C158&lt;&gt;"",表三!C158,"")</f>
        <v/>
      </c>
      <c r="C158" s="225" t="str">
        <f>IF(表三!D158&lt;&gt;"",表三!D158,"")</f>
        <v/>
      </c>
      <c r="D158" s="328" t="str">
        <f>IF(表三!F158&lt;&gt;"",表三!F158,"")</f>
        <v/>
      </c>
      <c r="E158" s="223" t="str">
        <f>IF(表三!H158&lt;&gt;"",表三!H158,"")</f>
        <v/>
      </c>
      <c r="F158" s="211" t="str">
        <f>IF(表三!I158&lt;&gt;"",表三!I158,"")</f>
        <v/>
      </c>
      <c r="G158" s="224" t="str">
        <f>IF(表三!J158&lt;&gt;"",表三!J158,"")</f>
        <v/>
      </c>
      <c r="H158" s="225" t="str">
        <f>IF(表三!K158&lt;&gt;"",表三!K158,"")</f>
        <v/>
      </c>
      <c r="I158" s="328" t="str">
        <f>IF(表三!P158&lt;&gt;"",表三!P158,"")</f>
        <v/>
      </c>
      <c r="J158" s="329" t="str">
        <f>IF(表四!N158&lt;&gt;"",ROUND(表四!N158,4),"")</f>
        <v/>
      </c>
      <c r="K158" s="224" t="str">
        <f>IF(表四!Q158&lt;&gt;"",表四!Q158,IF(表四!P158&lt;&gt;"",表四!P158,""))</f>
        <v/>
      </c>
      <c r="L158" s="207" t="str">
        <f>IF(表三!BJ158&lt;&gt;"",IF(表三!BJ158&lt;&gt;0,表三!BJ158,""),"")</f>
        <v/>
      </c>
      <c r="M158" s="320"/>
      <c r="N158" s="331" t="str">
        <f>IF(H158&amp;I158&amp;E158="範疇2外購電力350099",IF(M158="預設",VLOOKUP(表一!$B$5,附表一!$G$186:$T$211,14,0),""),IF(M158="預設",VLOOKUP(H158&amp;I158&amp;L158&amp;E158,附表一!$F$5:$U$178,16,0),""))</f>
        <v/>
      </c>
      <c r="O158" s="331" t="str">
        <f>IF(H158&amp;I158="範疇2外購電力",IF(M158="預設",VLOOKUP(表一!$B$5,附表一!$G$186:$X$210,18,0),""),IF(M158="預設",VLOOKUP(H158&amp;I158&amp;L158&amp;E158,附表一!$F$5:$Y$175,20,0),""))</f>
        <v/>
      </c>
      <c r="P158" s="332"/>
      <c r="Q158" s="239"/>
      <c r="R158" s="331" t="str">
        <f>IF(N158&amp;P158&lt;&gt;"",IF(表四!$Q158&lt;&gt;"","公噸/"&amp;表四!$Q158,IF(表四!$P158&lt;&gt;"","公噸/"&amp;表四!$P158,"")),"")</f>
        <v/>
      </c>
      <c r="S158" s="320"/>
      <c r="T158" s="331" t="str">
        <f>IF(表四!O159="",IF($J158&lt;&gt;"",IF(P158&lt;&gt;"",ROUND(ROUND(P158,10)*ROUND($J158,4),4),IF(N158&lt;&gt;"",ROUND(ROUND($J158,4)*ROUND(N158,10),4),"")),""),IF($J158&lt;&gt;"",IF(P158&lt;&gt;"",ROUND(ROUND(P158,10)*ROUND($J158,4)*ROUND(表四!O159,6),4),IF(N158&lt;&gt;"",ROUND(ROUND($J158,4)*ROUND(N158,10)*ROUND(表四!O159,6),4),"")),""))</f>
        <v/>
      </c>
      <c r="U158" s="316" t="str">
        <f t="shared" si="58"/>
        <v/>
      </c>
      <c r="V158" s="333" t="str">
        <f t="shared" si="59"/>
        <v/>
      </c>
      <c r="W158" s="223" t="str">
        <f>IF(表三!BK158&lt;&gt;"",IF(表三!BK158&lt;&gt;0,表三!BK158,""),"")</f>
        <v/>
      </c>
      <c r="X158" s="320"/>
      <c r="Y158" s="318" t="str">
        <f>IF(H158&amp;I158="範疇2外購電力",IF(X158="預設",VLOOKUP(表一!$B$5,附表一!$G$186:$T$210,14,0),""),IF(X158="預設",VLOOKUP(H158&amp;I158&amp;W158&amp;E158,附表一!$F$5:$U$175,16,0),""))</f>
        <v/>
      </c>
      <c r="Z158" s="337" t="str">
        <f>IF(H158&amp;I158="範疇2外購電力",IF(X158="預設",VLOOKUP(表一!$B$5,附表一!$G$186:$X$210,18,0),""),IF(X158="預設",VLOOKUP(H158&amp;I158&amp;W158&amp;E158,附表一!$F$5:$Y$175,20,0),""))</f>
        <v/>
      </c>
      <c r="AA158" s="334"/>
      <c r="AB158" s="239"/>
      <c r="AC158" s="331" t="str">
        <f>IF(Y158&amp;AA158&lt;&gt;"",IF(表四!$Q158&lt;&gt;"","公噸/"&amp;表四!$Q158,IF(表四!$P158&lt;&gt;"","公噸/"&amp;表四!$P158,"")),"")</f>
        <v/>
      </c>
      <c r="AD158" s="320"/>
      <c r="AE158" s="331" t="str">
        <f>IF(表四!O158="",IF($J158&lt;&gt;"",IF(AA158&lt;&gt;"",ROUND(ROUND(AA158,10)*ROUND($J158,4),4),IF(Y158&lt;&gt;"",ROUND(ROUND($J158,4)*ROUND(Y158,10),4),"")),""),IF($J158&lt;&gt;"",IF(AA158&lt;&gt;"",ROUND(ROUND(AA158,10)*ROUND($J158,4)*ROUND(表四!O158,6),4),IF(Y158&lt;&gt;"",ROUND(ROUND($J158,4)*ROUND(Y158,10)*ROUND(表四!O158,6),4),"")),""))</f>
        <v/>
      </c>
      <c r="AF158" s="316" t="str">
        <f t="shared" si="60"/>
        <v/>
      </c>
      <c r="AG158" s="333" t="str">
        <f t="shared" si="61"/>
        <v/>
      </c>
      <c r="AH158" s="207" t="str">
        <f>IF(表三!BL158&lt;&gt;"",IF(表三!BL158&lt;&gt;0,表三!BL158,""),"")</f>
        <v/>
      </c>
      <c r="AI158" s="320"/>
      <c r="AJ158" s="321" t="str">
        <f>IF(H158&amp;I158="範疇2外購電力",IF(AI158="預設",VLOOKUP(表一!$B$5,附表一!$G$186:$T$210,14,0),""),IF(AI158="預設",VLOOKUP(H158&amp;I158&amp;AH158&amp;E158,附表一!$F$5:$U$175,16,0),""))</f>
        <v/>
      </c>
      <c r="AK158" s="337" t="str">
        <f>IF(H158&amp;I158="範疇2外購電力",IF(AI158="預設",VLOOKUP(表一!$B$5,附表一!$G$186:$X$210,18,0),""),IF(AI158="預設",VLOOKUP(H158&amp;I158&amp;AH158&amp;E158,附表一!$F$5:$Y$175,20,0),""))</f>
        <v/>
      </c>
      <c r="AL158" s="334"/>
      <c r="AM158" s="335"/>
      <c r="AN158" s="315" t="str">
        <f>IF(AJ158&amp;AL158&lt;&gt;"",IF(表四!$Q158&lt;&gt;"","公噸/"&amp;表四!$Q158,IF(表四!$P158&lt;&gt;"","公噸/"&amp;表四!$P158,"")),"")</f>
        <v/>
      </c>
      <c r="AO158" s="320"/>
      <c r="AP158" s="331" t="str">
        <f>IF(表四!O158="",IF($J158&lt;&gt;"",IF(AL158&lt;&gt;"",ROUND(ROUND(AL158,10)*ROUND($J158,4),4),IF(AJ158&lt;&gt;"",ROUND(ROUND($J158,4)*ROUND(AJ158,10),4),"")),""),IF($J158&lt;&gt;"",IF(AL158&lt;&gt;"",ROUND(ROUND(AL158,10)*ROUND($J158,4)*ROUND(表四!O158,6),4),IF(AJ158&lt;&gt;"",ROUND(ROUND($J158,4)*ROUND(AJ158,10)*ROUND(表四!O158,6),4),"")),""))</f>
        <v/>
      </c>
      <c r="AQ158" s="316" t="str">
        <f t="shared" si="62"/>
        <v/>
      </c>
      <c r="AR158" s="333" t="str">
        <f t="shared" si="63"/>
        <v/>
      </c>
      <c r="AS158" s="336" t="str">
        <f>IF(表三!J158="是",IF(L158="CO2",SUM(AG158,AR158),SUM(V158,AG158,AR158)),IF(SUM(V158,AG158,AR158)&lt;&gt;0,SUM(V158,AG158,AR158),""))</f>
        <v/>
      </c>
      <c r="AT158" s="337" t="str">
        <f>IF(表三!J158="是",IF(L158="CO2",V158,""),"")</f>
        <v/>
      </c>
      <c r="AU158" s="333" t="str">
        <f>IF(AS158&lt;&gt;"",AS158/表八!$J$8,"")</f>
        <v/>
      </c>
      <c r="AV158" s="325" t="e">
        <f>VLOOKUP(E158,附表二!$A:$G,3,FALSE)</f>
        <v>#N/A</v>
      </c>
      <c r="AW158" s="338" t="str">
        <f t="shared" si="64"/>
        <v/>
      </c>
      <c r="AX158" s="338" t="str">
        <f t="shared" si="65"/>
        <v/>
      </c>
      <c r="AY158" s="338" t="str">
        <f t="shared" si="66"/>
        <v/>
      </c>
      <c r="AZ158" s="338" t="str">
        <f t="shared" si="67"/>
        <v/>
      </c>
      <c r="BA158" s="338" t="str">
        <f t="shared" si="68"/>
        <v/>
      </c>
      <c r="BB158" s="338" t="str">
        <f t="shared" si="69"/>
        <v/>
      </c>
      <c r="BC158" s="338" t="str">
        <f t="shared" si="70"/>
        <v/>
      </c>
      <c r="BD158" s="338" t="str">
        <f t="shared" si="71"/>
        <v/>
      </c>
      <c r="BE158" s="339" t="str">
        <f t="shared" si="72"/>
        <v/>
      </c>
    </row>
    <row r="159" spans="1:57" s="5" customFormat="1" ht="17.25" thickTop="1" thickBot="1">
      <c r="A159" s="223" t="str">
        <f>IF(表三!A159&lt;&gt;"",表三!A159,"")</f>
        <v/>
      </c>
      <c r="B159" s="224" t="str">
        <f>IF(表三!C159&lt;&gt;"",表三!C159,"")</f>
        <v/>
      </c>
      <c r="C159" s="225" t="str">
        <f>IF(表三!D159&lt;&gt;"",表三!D159,"")</f>
        <v/>
      </c>
      <c r="D159" s="328" t="str">
        <f>IF(表三!F159&lt;&gt;"",表三!F159,"")</f>
        <v/>
      </c>
      <c r="E159" s="223" t="str">
        <f>IF(表三!H159&lt;&gt;"",表三!H159,"")</f>
        <v/>
      </c>
      <c r="F159" s="211" t="str">
        <f>IF(表三!I159&lt;&gt;"",表三!I159,"")</f>
        <v/>
      </c>
      <c r="G159" s="224" t="str">
        <f>IF(表三!J159&lt;&gt;"",表三!J159,"")</f>
        <v/>
      </c>
      <c r="H159" s="225" t="str">
        <f>IF(表三!K159&lt;&gt;"",表三!K159,"")</f>
        <v/>
      </c>
      <c r="I159" s="328" t="str">
        <f>IF(表三!P159&lt;&gt;"",表三!P159,"")</f>
        <v/>
      </c>
      <c r="J159" s="329" t="str">
        <f>IF(表四!N159&lt;&gt;"",ROUND(表四!N159,4),"")</f>
        <v/>
      </c>
      <c r="K159" s="224" t="str">
        <f>IF(表四!Q159&lt;&gt;"",表四!Q159,IF(表四!P159&lt;&gt;"",表四!P159,""))</f>
        <v/>
      </c>
      <c r="L159" s="207" t="str">
        <f>IF(表三!BJ159&lt;&gt;"",IF(表三!BJ159&lt;&gt;0,表三!BJ159,""),"")</f>
        <v/>
      </c>
      <c r="M159" s="320"/>
      <c r="N159" s="331" t="str">
        <f>IF(H159&amp;I159&amp;E159="範疇2外購電力350099",IF(M159="預設",VLOOKUP(表一!$B$5,附表一!$G$186:$T$211,14,0),""),IF(M159="預設",VLOOKUP(H159&amp;I159&amp;L159&amp;E159,附表一!$F$5:$U$178,16,0),""))</f>
        <v/>
      </c>
      <c r="O159" s="331" t="str">
        <f>IF(H159&amp;I159="範疇2外購電力",IF(M159="預設",VLOOKUP(表一!$B$5,附表一!$G$186:$X$210,18,0),""),IF(M159="預設",VLOOKUP(H159&amp;I159&amp;L159&amp;E159,附表一!$F$5:$Y$175,20,0),""))</f>
        <v/>
      </c>
      <c r="P159" s="332"/>
      <c r="Q159" s="239"/>
      <c r="R159" s="331" t="str">
        <f>IF(N159&amp;P159&lt;&gt;"",IF(表四!$Q159&lt;&gt;"","公噸/"&amp;表四!$Q159,IF(表四!$P159&lt;&gt;"","公噸/"&amp;表四!$P159,"")),"")</f>
        <v/>
      </c>
      <c r="S159" s="320"/>
      <c r="T159" s="331" t="str">
        <f>IF(表四!O160="",IF($J159&lt;&gt;"",IF(P159&lt;&gt;"",ROUND(ROUND(P159,10)*ROUND($J159,4),4),IF(N159&lt;&gt;"",ROUND(ROUND($J159,4)*ROUND(N159,10),4),"")),""),IF($J159&lt;&gt;"",IF(P159&lt;&gt;"",ROUND(ROUND(P159,10)*ROUND($J159,4)*ROUND(表四!O160,6),4),IF(N159&lt;&gt;"",ROUND(ROUND($J159,4)*ROUND(N159,10)*ROUND(表四!O160,6),4),"")),""))</f>
        <v/>
      </c>
      <c r="U159" s="316" t="str">
        <f t="shared" si="58"/>
        <v/>
      </c>
      <c r="V159" s="333" t="str">
        <f t="shared" si="59"/>
        <v/>
      </c>
      <c r="W159" s="223" t="str">
        <f>IF(表三!BK159&lt;&gt;"",IF(表三!BK159&lt;&gt;0,表三!BK159,""),"")</f>
        <v/>
      </c>
      <c r="X159" s="320"/>
      <c r="Y159" s="318" t="str">
        <f>IF(H159&amp;I159="範疇2外購電力",IF(X159="預設",VLOOKUP(表一!$B$5,附表一!$G$186:$T$210,14,0),""),IF(X159="預設",VLOOKUP(H159&amp;I159&amp;W159&amp;E159,附表一!$F$5:$U$175,16,0),""))</f>
        <v/>
      </c>
      <c r="Z159" s="337" t="str">
        <f>IF(H159&amp;I159="範疇2外購電力",IF(X159="預設",VLOOKUP(表一!$B$5,附表一!$G$186:$X$210,18,0),""),IF(X159="預設",VLOOKUP(H159&amp;I159&amp;W159&amp;E159,附表一!$F$5:$Y$175,20,0),""))</f>
        <v/>
      </c>
      <c r="AA159" s="334"/>
      <c r="AB159" s="239"/>
      <c r="AC159" s="331" t="str">
        <f>IF(Y159&amp;AA159&lt;&gt;"",IF(表四!$Q159&lt;&gt;"","公噸/"&amp;表四!$Q159,IF(表四!$P159&lt;&gt;"","公噸/"&amp;表四!$P159,"")),"")</f>
        <v/>
      </c>
      <c r="AD159" s="320"/>
      <c r="AE159" s="331" t="str">
        <f>IF(表四!O159="",IF($J159&lt;&gt;"",IF(AA159&lt;&gt;"",ROUND(ROUND(AA159,10)*ROUND($J159,4),4),IF(Y159&lt;&gt;"",ROUND(ROUND($J159,4)*ROUND(Y159,10),4),"")),""),IF($J159&lt;&gt;"",IF(AA159&lt;&gt;"",ROUND(ROUND(AA159,10)*ROUND($J159,4)*ROUND(表四!O159,6),4),IF(Y159&lt;&gt;"",ROUND(ROUND($J159,4)*ROUND(Y159,10)*ROUND(表四!O159,6),4),"")),""))</f>
        <v/>
      </c>
      <c r="AF159" s="316" t="str">
        <f t="shared" si="60"/>
        <v/>
      </c>
      <c r="AG159" s="333" t="str">
        <f t="shared" si="61"/>
        <v/>
      </c>
      <c r="AH159" s="207" t="str">
        <f>IF(表三!BL159&lt;&gt;"",IF(表三!BL159&lt;&gt;0,表三!BL159,""),"")</f>
        <v/>
      </c>
      <c r="AI159" s="320"/>
      <c r="AJ159" s="321" t="str">
        <f>IF(H159&amp;I159="範疇2外購電力",IF(AI159="預設",VLOOKUP(表一!$B$5,附表一!$G$186:$T$210,14,0),""),IF(AI159="預設",VLOOKUP(H159&amp;I159&amp;AH159&amp;E159,附表一!$F$5:$U$175,16,0),""))</f>
        <v/>
      </c>
      <c r="AK159" s="337" t="str">
        <f>IF(H159&amp;I159="範疇2外購電力",IF(AI159="預設",VLOOKUP(表一!$B$5,附表一!$G$186:$X$210,18,0),""),IF(AI159="預設",VLOOKUP(H159&amp;I159&amp;AH159&amp;E159,附表一!$F$5:$Y$175,20,0),""))</f>
        <v/>
      </c>
      <c r="AL159" s="334"/>
      <c r="AM159" s="335"/>
      <c r="AN159" s="315" t="str">
        <f>IF(AJ159&amp;AL159&lt;&gt;"",IF(表四!$Q159&lt;&gt;"","公噸/"&amp;表四!$Q159,IF(表四!$P159&lt;&gt;"","公噸/"&amp;表四!$P159,"")),"")</f>
        <v/>
      </c>
      <c r="AO159" s="320"/>
      <c r="AP159" s="331" t="str">
        <f>IF(表四!O159="",IF($J159&lt;&gt;"",IF(AL159&lt;&gt;"",ROUND(ROUND(AL159,10)*ROUND($J159,4),4),IF(AJ159&lt;&gt;"",ROUND(ROUND($J159,4)*ROUND(AJ159,10),4),"")),""),IF($J159&lt;&gt;"",IF(AL159&lt;&gt;"",ROUND(ROUND(AL159,10)*ROUND($J159,4)*ROUND(表四!O159,6),4),IF(AJ159&lt;&gt;"",ROUND(ROUND($J159,4)*ROUND(AJ159,10)*ROUND(表四!O159,6),4),"")),""))</f>
        <v/>
      </c>
      <c r="AQ159" s="316" t="str">
        <f t="shared" si="62"/>
        <v/>
      </c>
      <c r="AR159" s="333" t="str">
        <f t="shared" si="63"/>
        <v/>
      </c>
      <c r="AS159" s="336" t="str">
        <f>IF(表三!J159="是",IF(L159="CO2",SUM(AG159,AR159),SUM(V159,AG159,AR159)),IF(SUM(V159,AG159,AR159)&lt;&gt;0,SUM(V159,AG159,AR159),""))</f>
        <v/>
      </c>
      <c r="AT159" s="337" t="str">
        <f>IF(表三!J159="是",IF(L159="CO2",V159,""),"")</f>
        <v/>
      </c>
      <c r="AU159" s="333" t="str">
        <f>IF(AS159&lt;&gt;"",AS159/表八!$J$8,"")</f>
        <v/>
      </c>
      <c r="AV159" s="325" t="e">
        <f>VLOOKUP(E159,附表二!$A:$G,3,FALSE)</f>
        <v>#N/A</v>
      </c>
      <c r="AW159" s="338" t="str">
        <f t="shared" si="64"/>
        <v/>
      </c>
      <c r="AX159" s="338" t="str">
        <f t="shared" si="65"/>
        <v/>
      </c>
      <c r="AY159" s="338" t="str">
        <f t="shared" si="66"/>
        <v/>
      </c>
      <c r="AZ159" s="338" t="str">
        <f t="shared" si="67"/>
        <v/>
      </c>
      <c r="BA159" s="338" t="str">
        <f t="shared" si="68"/>
        <v/>
      </c>
      <c r="BB159" s="338" t="str">
        <f t="shared" si="69"/>
        <v/>
      </c>
      <c r="BC159" s="338" t="str">
        <f t="shared" si="70"/>
        <v/>
      </c>
      <c r="BD159" s="338" t="str">
        <f t="shared" si="71"/>
        <v/>
      </c>
      <c r="BE159" s="339" t="str">
        <f t="shared" si="72"/>
        <v/>
      </c>
    </row>
    <row r="160" spans="1:57" s="5" customFormat="1" ht="17.25" thickTop="1" thickBot="1">
      <c r="A160" s="223" t="str">
        <f>IF(表三!A160&lt;&gt;"",表三!A160,"")</f>
        <v/>
      </c>
      <c r="B160" s="224" t="str">
        <f>IF(表三!C160&lt;&gt;"",表三!C160,"")</f>
        <v/>
      </c>
      <c r="C160" s="225" t="str">
        <f>IF(表三!D160&lt;&gt;"",表三!D160,"")</f>
        <v/>
      </c>
      <c r="D160" s="328" t="str">
        <f>IF(表三!F160&lt;&gt;"",表三!F160,"")</f>
        <v/>
      </c>
      <c r="E160" s="223" t="str">
        <f>IF(表三!H160&lt;&gt;"",表三!H160,"")</f>
        <v/>
      </c>
      <c r="F160" s="211" t="str">
        <f>IF(表三!I160&lt;&gt;"",表三!I160,"")</f>
        <v/>
      </c>
      <c r="G160" s="224" t="str">
        <f>IF(表三!J160&lt;&gt;"",表三!J160,"")</f>
        <v/>
      </c>
      <c r="H160" s="225" t="str">
        <f>IF(表三!K160&lt;&gt;"",表三!K160,"")</f>
        <v/>
      </c>
      <c r="I160" s="328" t="str">
        <f>IF(表三!P160&lt;&gt;"",表三!P160,"")</f>
        <v/>
      </c>
      <c r="J160" s="329" t="str">
        <f>IF(表四!N160&lt;&gt;"",ROUND(表四!N160,4),"")</f>
        <v/>
      </c>
      <c r="K160" s="224" t="str">
        <f>IF(表四!Q160&lt;&gt;"",表四!Q160,IF(表四!P160&lt;&gt;"",表四!P160,""))</f>
        <v/>
      </c>
      <c r="L160" s="207" t="str">
        <f>IF(表三!BJ160&lt;&gt;"",IF(表三!BJ160&lt;&gt;0,表三!BJ160,""),"")</f>
        <v/>
      </c>
      <c r="M160" s="320"/>
      <c r="N160" s="331" t="str">
        <f>IF(H160&amp;I160&amp;E160="範疇2外購電力350099",IF(M160="預設",VLOOKUP(表一!$B$5,附表一!$G$186:$T$211,14,0),""),IF(M160="預設",VLOOKUP(H160&amp;I160&amp;L160&amp;E160,附表一!$F$5:$U$178,16,0),""))</f>
        <v/>
      </c>
      <c r="O160" s="331" t="str">
        <f>IF(H160&amp;I160="範疇2外購電力",IF(M160="預設",VLOOKUP(表一!$B$5,附表一!$G$186:$X$210,18,0),""),IF(M160="預設",VLOOKUP(H160&amp;I160&amp;L160&amp;E160,附表一!$F$5:$Y$175,20,0),""))</f>
        <v/>
      </c>
      <c r="P160" s="332"/>
      <c r="Q160" s="239"/>
      <c r="R160" s="331" t="str">
        <f>IF(N160&amp;P160&lt;&gt;"",IF(表四!$Q160&lt;&gt;"","公噸/"&amp;表四!$Q160,IF(表四!$P160&lt;&gt;"","公噸/"&amp;表四!$P160,"")),"")</f>
        <v/>
      </c>
      <c r="S160" s="320"/>
      <c r="T160" s="331" t="str">
        <f>IF(表四!O161="",IF($J160&lt;&gt;"",IF(P160&lt;&gt;"",ROUND(ROUND(P160,10)*ROUND($J160,4),4),IF(N160&lt;&gt;"",ROUND(ROUND($J160,4)*ROUND(N160,10),4),"")),""),IF($J160&lt;&gt;"",IF(P160&lt;&gt;"",ROUND(ROUND(P160,10)*ROUND($J160,4)*ROUND(表四!O161,6),4),IF(N160&lt;&gt;"",ROUND(ROUND($J160,4)*ROUND(N160,10)*ROUND(表四!O161,6),4),"")),""))</f>
        <v/>
      </c>
      <c r="U160" s="316" t="str">
        <f t="shared" si="58"/>
        <v/>
      </c>
      <c r="V160" s="333" t="str">
        <f t="shared" si="59"/>
        <v/>
      </c>
      <c r="W160" s="223" t="str">
        <f>IF(表三!BK160&lt;&gt;"",IF(表三!BK160&lt;&gt;0,表三!BK160,""),"")</f>
        <v/>
      </c>
      <c r="X160" s="320"/>
      <c r="Y160" s="318" t="str">
        <f>IF(H160&amp;I160="範疇2外購電力",IF(X160="預設",VLOOKUP(表一!$B$5,附表一!$G$186:$T$210,14,0),""),IF(X160="預設",VLOOKUP(H160&amp;I160&amp;W160&amp;E160,附表一!$F$5:$U$175,16,0),""))</f>
        <v/>
      </c>
      <c r="Z160" s="337" t="str">
        <f>IF(H160&amp;I160="範疇2外購電力",IF(X160="預設",VLOOKUP(表一!$B$5,附表一!$G$186:$X$210,18,0),""),IF(X160="預設",VLOOKUP(H160&amp;I160&amp;W160&amp;E160,附表一!$F$5:$Y$175,20,0),""))</f>
        <v/>
      </c>
      <c r="AA160" s="334"/>
      <c r="AB160" s="239"/>
      <c r="AC160" s="331" t="str">
        <f>IF(Y160&amp;AA160&lt;&gt;"",IF(表四!$Q160&lt;&gt;"","公噸/"&amp;表四!$Q160,IF(表四!$P160&lt;&gt;"","公噸/"&amp;表四!$P160,"")),"")</f>
        <v/>
      </c>
      <c r="AD160" s="320"/>
      <c r="AE160" s="331" t="str">
        <f>IF(表四!O160="",IF($J160&lt;&gt;"",IF(AA160&lt;&gt;"",ROUND(ROUND(AA160,10)*ROUND($J160,4),4),IF(Y160&lt;&gt;"",ROUND(ROUND($J160,4)*ROUND(Y160,10),4),"")),""),IF($J160&lt;&gt;"",IF(AA160&lt;&gt;"",ROUND(ROUND(AA160,10)*ROUND($J160,4)*ROUND(表四!O160,6),4),IF(Y160&lt;&gt;"",ROUND(ROUND($J160,4)*ROUND(Y160,10)*ROUND(表四!O160,6),4),"")),""))</f>
        <v/>
      </c>
      <c r="AF160" s="316" t="str">
        <f t="shared" si="60"/>
        <v/>
      </c>
      <c r="AG160" s="333" t="str">
        <f t="shared" si="61"/>
        <v/>
      </c>
      <c r="AH160" s="207" t="str">
        <f>IF(表三!BL160&lt;&gt;"",IF(表三!BL160&lt;&gt;0,表三!BL160,""),"")</f>
        <v/>
      </c>
      <c r="AI160" s="320"/>
      <c r="AJ160" s="321" t="str">
        <f>IF(H160&amp;I160="範疇2外購電力",IF(AI160="預設",VLOOKUP(表一!$B$5,附表一!$G$186:$T$210,14,0),""),IF(AI160="預設",VLOOKUP(H160&amp;I160&amp;AH160&amp;E160,附表一!$F$5:$U$175,16,0),""))</f>
        <v/>
      </c>
      <c r="AK160" s="337" t="str">
        <f>IF(H160&amp;I160="範疇2外購電力",IF(AI160="預設",VLOOKUP(表一!$B$5,附表一!$G$186:$X$210,18,0),""),IF(AI160="預設",VLOOKUP(H160&amp;I160&amp;AH160&amp;E160,附表一!$F$5:$Y$175,20,0),""))</f>
        <v/>
      </c>
      <c r="AL160" s="334"/>
      <c r="AM160" s="335"/>
      <c r="AN160" s="315" t="str">
        <f>IF(AJ160&amp;AL160&lt;&gt;"",IF(表四!$Q160&lt;&gt;"","公噸/"&amp;表四!$Q160,IF(表四!$P160&lt;&gt;"","公噸/"&amp;表四!$P160,"")),"")</f>
        <v/>
      </c>
      <c r="AO160" s="320"/>
      <c r="AP160" s="331" t="str">
        <f>IF(表四!O160="",IF($J160&lt;&gt;"",IF(AL160&lt;&gt;"",ROUND(ROUND(AL160,10)*ROUND($J160,4),4),IF(AJ160&lt;&gt;"",ROUND(ROUND($J160,4)*ROUND(AJ160,10),4),"")),""),IF($J160&lt;&gt;"",IF(AL160&lt;&gt;"",ROUND(ROUND(AL160,10)*ROUND($J160,4)*ROUND(表四!O160,6),4),IF(AJ160&lt;&gt;"",ROUND(ROUND($J160,4)*ROUND(AJ160,10)*ROUND(表四!O160,6),4),"")),""))</f>
        <v/>
      </c>
      <c r="AQ160" s="316" t="str">
        <f t="shared" si="62"/>
        <v/>
      </c>
      <c r="AR160" s="333" t="str">
        <f t="shared" si="63"/>
        <v/>
      </c>
      <c r="AS160" s="336" t="str">
        <f>IF(表三!J160="是",IF(L160="CO2",SUM(AG160,AR160),SUM(V160,AG160,AR160)),IF(SUM(V160,AG160,AR160)&lt;&gt;0,SUM(V160,AG160,AR160),""))</f>
        <v/>
      </c>
      <c r="AT160" s="337" t="str">
        <f>IF(表三!J160="是",IF(L160="CO2",V160,""),"")</f>
        <v/>
      </c>
      <c r="AU160" s="333" t="str">
        <f>IF(AS160&lt;&gt;"",AS160/表八!$J$8,"")</f>
        <v/>
      </c>
      <c r="AV160" s="325" t="e">
        <f>VLOOKUP(E160,附表二!$A:$G,3,FALSE)</f>
        <v>#N/A</v>
      </c>
      <c r="AW160" s="338" t="str">
        <f t="shared" si="64"/>
        <v/>
      </c>
      <c r="AX160" s="338" t="str">
        <f t="shared" si="65"/>
        <v/>
      </c>
      <c r="AY160" s="338" t="str">
        <f t="shared" si="66"/>
        <v/>
      </c>
      <c r="AZ160" s="338" t="str">
        <f t="shared" si="67"/>
        <v/>
      </c>
      <c r="BA160" s="338" t="str">
        <f t="shared" si="68"/>
        <v/>
      </c>
      <c r="BB160" s="338" t="str">
        <f t="shared" si="69"/>
        <v/>
      </c>
      <c r="BC160" s="338" t="str">
        <f t="shared" si="70"/>
        <v/>
      </c>
      <c r="BD160" s="338" t="str">
        <f t="shared" si="71"/>
        <v/>
      </c>
      <c r="BE160" s="339" t="str">
        <f t="shared" si="72"/>
        <v/>
      </c>
    </row>
    <row r="161" spans="1:233" s="5" customFormat="1" ht="17.25" thickTop="1" thickBot="1">
      <c r="A161" s="223" t="str">
        <f>IF(表三!A161&lt;&gt;"",表三!A161,"")</f>
        <v/>
      </c>
      <c r="B161" s="224" t="str">
        <f>IF(表三!C161&lt;&gt;"",表三!C161,"")</f>
        <v/>
      </c>
      <c r="C161" s="225" t="str">
        <f>IF(表三!D161&lt;&gt;"",表三!D161,"")</f>
        <v/>
      </c>
      <c r="D161" s="328" t="str">
        <f>IF(表三!F161&lt;&gt;"",表三!F161,"")</f>
        <v/>
      </c>
      <c r="E161" s="223" t="str">
        <f>IF(表三!H161&lt;&gt;"",表三!H161,"")</f>
        <v/>
      </c>
      <c r="F161" s="211" t="str">
        <f>IF(表三!I161&lt;&gt;"",表三!I161,"")</f>
        <v/>
      </c>
      <c r="G161" s="224" t="str">
        <f>IF(表三!J161&lt;&gt;"",表三!J161,"")</f>
        <v/>
      </c>
      <c r="H161" s="225" t="str">
        <f>IF(表三!K161&lt;&gt;"",表三!K161,"")</f>
        <v/>
      </c>
      <c r="I161" s="328" t="str">
        <f>IF(表三!P161&lt;&gt;"",表三!P161,"")</f>
        <v/>
      </c>
      <c r="J161" s="329" t="str">
        <f>IF(表四!N161&lt;&gt;"",ROUND(表四!N161,4),"")</f>
        <v/>
      </c>
      <c r="K161" s="224" t="str">
        <f>IF(表四!Q161&lt;&gt;"",表四!Q161,IF(表四!P161&lt;&gt;"",表四!P161,""))</f>
        <v/>
      </c>
      <c r="L161" s="207" t="str">
        <f>IF(表三!BJ161&lt;&gt;"",IF(表三!BJ161&lt;&gt;0,表三!BJ161,""),"")</f>
        <v/>
      </c>
      <c r="M161" s="320"/>
      <c r="N161" s="331" t="str">
        <f>IF(H161&amp;I161&amp;E161="範疇2外購電力350099",IF(M161="預設",VLOOKUP(表一!$B$5,附表一!$G$186:$T$211,14,0),""),IF(M161="預設",VLOOKUP(H161&amp;I161&amp;L161&amp;E161,附表一!$F$5:$U$178,16,0),""))</f>
        <v/>
      </c>
      <c r="O161" s="331" t="str">
        <f>IF(H161&amp;I161="範疇2外購電力",IF(M161="預設",VLOOKUP(表一!$B$5,附表一!$G$186:$X$210,18,0),""),IF(M161="預設",VLOOKUP(H161&amp;I161&amp;L161&amp;E161,附表一!$F$5:$Y$175,20,0),""))</f>
        <v/>
      </c>
      <c r="P161" s="332"/>
      <c r="Q161" s="239"/>
      <c r="R161" s="331" t="str">
        <f>IF(N161&amp;P161&lt;&gt;"",IF(表四!$Q161&lt;&gt;"","公噸/"&amp;表四!$Q161,IF(表四!$P161&lt;&gt;"","公噸/"&amp;表四!$P161,"")),"")</f>
        <v/>
      </c>
      <c r="S161" s="320"/>
      <c r="T161" s="331" t="str">
        <f>IF(表四!O162="",IF($J161&lt;&gt;"",IF(P161&lt;&gt;"",ROUND(ROUND(P161,10)*ROUND($J161,4),4),IF(N161&lt;&gt;"",ROUND(ROUND($J161,4)*ROUND(N161,10),4),"")),""),IF($J161&lt;&gt;"",IF(P161&lt;&gt;"",ROUND(ROUND(P161,10)*ROUND($J161,4)*ROUND(表四!O162,6),4),IF(N161&lt;&gt;"",ROUND(ROUND($J161,4)*ROUND(N161,10)*ROUND(表四!O162,6),4),"")),""))</f>
        <v/>
      </c>
      <c r="U161" s="316" t="str">
        <f t="shared" si="58"/>
        <v/>
      </c>
      <c r="V161" s="333" t="str">
        <f t="shared" si="59"/>
        <v/>
      </c>
      <c r="W161" s="223" t="str">
        <f>IF(表三!BK161&lt;&gt;"",IF(表三!BK161&lt;&gt;0,表三!BK161,""),"")</f>
        <v/>
      </c>
      <c r="X161" s="320"/>
      <c r="Y161" s="318" t="str">
        <f>IF(H161&amp;I161="範疇2外購電力",IF(X161="預設",VLOOKUP(表一!$B$5,附表一!$G$186:$T$210,14,0),""),IF(X161="預設",VLOOKUP(H161&amp;I161&amp;W161&amp;E161,附表一!$F$5:$U$175,16,0),""))</f>
        <v/>
      </c>
      <c r="Z161" s="337" t="str">
        <f>IF(H161&amp;I161="範疇2外購電力",IF(X161="預設",VLOOKUP(表一!$B$5,附表一!$G$186:$X$210,18,0),""),IF(X161="預設",VLOOKUP(H161&amp;I161&amp;W161&amp;E161,附表一!$F$5:$Y$175,20,0),""))</f>
        <v/>
      </c>
      <c r="AA161" s="334"/>
      <c r="AB161" s="239"/>
      <c r="AC161" s="331" t="str">
        <f>IF(Y161&amp;AA161&lt;&gt;"",IF(表四!$Q161&lt;&gt;"","公噸/"&amp;表四!$Q161,IF(表四!$P161&lt;&gt;"","公噸/"&amp;表四!$P161,"")),"")</f>
        <v/>
      </c>
      <c r="AD161" s="320"/>
      <c r="AE161" s="331" t="str">
        <f>IF(表四!O161="",IF($J161&lt;&gt;"",IF(AA161&lt;&gt;"",ROUND(ROUND(AA161,10)*ROUND($J161,4),4),IF(Y161&lt;&gt;"",ROUND(ROUND($J161,4)*ROUND(Y161,10),4),"")),""),IF($J161&lt;&gt;"",IF(AA161&lt;&gt;"",ROUND(ROUND(AA161,10)*ROUND($J161,4)*ROUND(表四!O161,6),4),IF(Y161&lt;&gt;"",ROUND(ROUND($J161,4)*ROUND(Y161,10)*ROUND(表四!O161,6),4),"")),""))</f>
        <v/>
      </c>
      <c r="AF161" s="316" t="str">
        <f t="shared" si="60"/>
        <v/>
      </c>
      <c r="AG161" s="333" t="str">
        <f t="shared" si="61"/>
        <v/>
      </c>
      <c r="AH161" s="207" t="str">
        <f>IF(表三!BL161&lt;&gt;"",IF(表三!BL161&lt;&gt;0,表三!BL161,""),"")</f>
        <v/>
      </c>
      <c r="AI161" s="320"/>
      <c r="AJ161" s="321" t="str">
        <f>IF(H161&amp;I161="範疇2外購電力",IF(AI161="預設",VLOOKUP(表一!$B$5,附表一!$G$186:$T$210,14,0),""),IF(AI161="預設",VLOOKUP(H161&amp;I161&amp;AH161&amp;E161,附表一!$F$5:$U$175,16,0),""))</f>
        <v/>
      </c>
      <c r="AK161" s="337" t="str">
        <f>IF(H161&amp;I161="範疇2外購電力",IF(AI161="預設",VLOOKUP(表一!$B$5,附表一!$G$186:$X$210,18,0),""),IF(AI161="預設",VLOOKUP(H161&amp;I161&amp;AH161&amp;E161,附表一!$F$5:$Y$175,20,0),""))</f>
        <v/>
      </c>
      <c r="AL161" s="334"/>
      <c r="AM161" s="335"/>
      <c r="AN161" s="315" t="str">
        <f>IF(AJ161&amp;AL161&lt;&gt;"",IF(表四!$Q161&lt;&gt;"","公噸/"&amp;表四!$Q161,IF(表四!$P161&lt;&gt;"","公噸/"&amp;表四!$P161,"")),"")</f>
        <v/>
      </c>
      <c r="AO161" s="320"/>
      <c r="AP161" s="331" t="str">
        <f>IF(表四!O161="",IF($J161&lt;&gt;"",IF(AL161&lt;&gt;"",ROUND(ROUND(AL161,10)*ROUND($J161,4),4),IF(AJ161&lt;&gt;"",ROUND(ROUND($J161,4)*ROUND(AJ161,10),4),"")),""),IF($J161&lt;&gt;"",IF(AL161&lt;&gt;"",ROUND(ROUND(AL161,10)*ROUND($J161,4)*ROUND(表四!O161,6),4),IF(AJ161&lt;&gt;"",ROUND(ROUND($J161,4)*ROUND(AJ161,10)*ROUND(表四!O161,6),4),"")),""))</f>
        <v/>
      </c>
      <c r="AQ161" s="316" t="str">
        <f t="shared" si="62"/>
        <v/>
      </c>
      <c r="AR161" s="333" t="str">
        <f t="shared" si="63"/>
        <v/>
      </c>
      <c r="AS161" s="336" t="str">
        <f>IF(表三!J161="是",IF(L161="CO2",SUM(AG161,AR161),SUM(V161,AG161,AR161)),IF(SUM(V161,AG161,AR161)&lt;&gt;0,SUM(V161,AG161,AR161),""))</f>
        <v/>
      </c>
      <c r="AT161" s="337" t="str">
        <f>IF(表三!J161="是",IF(L161="CO2",V161,""),"")</f>
        <v/>
      </c>
      <c r="AU161" s="333" t="str">
        <f>IF(AS161&lt;&gt;"",AS161/表八!$J$8,"")</f>
        <v/>
      </c>
      <c r="AV161" s="325" t="e">
        <f>VLOOKUP(E161,附表二!$A:$G,3,FALSE)</f>
        <v>#N/A</v>
      </c>
      <c r="AW161" s="338" t="str">
        <f t="shared" si="64"/>
        <v/>
      </c>
      <c r="AX161" s="338" t="str">
        <f t="shared" si="65"/>
        <v/>
      </c>
      <c r="AY161" s="338" t="str">
        <f t="shared" si="66"/>
        <v/>
      </c>
      <c r="AZ161" s="338" t="str">
        <f t="shared" si="67"/>
        <v/>
      </c>
      <c r="BA161" s="338" t="str">
        <f t="shared" si="68"/>
        <v/>
      </c>
      <c r="BB161" s="338" t="str">
        <f t="shared" si="69"/>
        <v/>
      </c>
      <c r="BC161" s="338" t="str">
        <f t="shared" si="70"/>
        <v/>
      </c>
      <c r="BD161" s="338" t="str">
        <f t="shared" si="71"/>
        <v/>
      </c>
      <c r="BE161" s="339" t="str">
        <f t="shared" si="72"/>
        <v/>
      </c>
    </row>
    <row r="162" spans="1:233" s="5" customFormat="1" ht="17.25" thickTop="1" thickBot="1">
      <c r="A162" s="223" t="str">
        <f>IF(表三!A162&lt;&gt;"",表三!A162,"")</f>
        <v/>
      </c>
      <c r="B162" s="224" t="str">
        <f>IF(表三!C162&lt;&gt;"",表三!C162,"")</f>
        <v/>
      </c>
      <c r="C162" s="225" t="str">
        <f>IF(表三!D162&lt;&gt;"",表三!D162,"")</f>
        <v/>
      </c>
      <c r="D162" s="328" t="str">
        <f>IF(表三!F162&lt;&gt;"",表三!F162,"")</f>
        <v/>
      </c>
      <c r="E162" s="223" t="str">
        <f>IF(表三!H162&lt;&gt;"",表三!H162,"")</f>
        <v/>
      </c>
      <c r="F162" s="211" t="str">
        <f>IF(表三!I162&lt;&gt;"",表三!I162,"")</f>
        <v/>
      </c>
      <c r="G162" s="224" t="str">
        <f>IF(表三!J162&lt;&gt;"",表三!J162,"")</f>
        <v/>
      </c>
      <c r="H162" s="225" t="str">
        <f>IF(表三!K162&lt;&gt;"",表三!K162,"")</f>
        <v/>
      </c>
      <c r="I162" s="328" t="str">
        <f>IF(表三!P162&lt;&gt;"",表三!P162,"")</f>
        <v/>
      </c>
      <c r="J162" s="329" t="str">
        <f>IF(表四!N162&lt;&gt;"",ROUND(表四!N162,4),"")</f>
        <v/>
      </c>
      <c r="K162" s="224" t="str">
        <f>IF(表四!Q162&lt;&gt;"",表四!Q162,IF(表四!P162&lt;&gt;"",表四!P162,""))</f>
        <v/>
      </c>
      <c r="L162" s="207" t="str">
        <f>IF(表三!BJ162&lt;&gt;"",IF(表三!BJ162&lt;&gt;0,表三!BJ162,""),"")</f>
        <v/>
      </c>
      <c r="M162" s="320"/>
      <c r="N162" s="331" t="str">
        <f>IF(H162&amp;I162&amp;E162="範疇2外購電力350099",IF(M162="預設",VLOOKUP(表一!$B$5,附表一!$G$186:$T$211,14,0),""),IF(M162="預設",VLOOKUP(H162&amp;I162&amp;L162&amp;E162,附表一!$F$5:$U$178,16,0),""))</f>
        <v/>
      </c>
      <c r="O162" s="331" t="str">
        <f>IF(H162&amp;I162="範疇2外購電力",IF(M162="預設",VLOOKUP(表一!$B$5,附表一!$G$186:$X$210,18,0),""),IF(M162="預設",VLOOKUP(H162&amp;I162&amp;L162&amp;E162,附表一!$F$5:$Y$175,20,0),""))</f>
        <v/>
      </c>
      <c r="P162" s="332"/>
      <c r="Q162" s="239"/>
      <c r="R162" s="331" t="str">
        <f>IF(N162&amp;P162&lt;&gt;"",IF(表四!$Q162&lt;&gt;"","公噸/"&amp;表四!$Q162,IF(表四!$P162&lt;&gt;"","公噸/"&amp;表四!$P162,"")),"")</f>
        <v/>
      </c>
      <c r="S162" s="320"/>
      <c r="T162" s="331" t="str">
        <f>IF(表四!O163="",IF($J162&lt;&gt;"",IF(P162&lt;&gt;"",ROUND(ROUND(P162,10)*ROUND($J162,4),4),IF(N162&lt;&gt;"",ROUND(ROUND($J162,4)*ROUND(N162,10),4),"")),""),IF($J162&lt;&gt;"",IF(P162&lt;&gt;"",ROUND(ROUND(P162,10)*ROUND($J162,4)*ROUND(表四!O163,6),4),IF(N162&lt;&gt;"",ROUND(ROUND($J162,4)*ROUND(N162,10)*ROUND(表四!O163,6),4),"")),""))</f>
        <v/>
      </c>
      <c r="U162" s="316" t="str">
        <f t="shared" si="58"/>
        <v/>
      </c>
      <c r="V162" s="333" t="str">
        <f t="shared" si="59"/>
        <v/>
      </c>
      <c r="W162" s="223" t="str">
        <f>IF(表三!BK162&lt;&gt;"",IF(表三!BK162&lt;&gt;0,表三!BK162,""),"")</f>
        <v/>
      </c>
      <c r="X162" s="320"/>
      <c r="Y162" s="318" t="str">
        <f>IF(H162&amp;I162="範疇2外購電力",IF(X162="預設",VLOOKUP(表一!$B$5,附表一!$G$186:$T$210,14,0),""),IF(X162="預設",VLOOKUP(H162&amp;I162&amp;W162&amp;E162,附表一!$F$5:$U$175,16,0),""))</f>
        <v/>
      </c>
      <c r="Z162" s="337" t="str">
        <f>IF(H162&amp;I162="範疇2外購電力",IF(X162="預設",VLOOKUP(表一!$B$5,附表一!$G$186:$X$210,18,0),""),IF(X162="預設",VLOOKUP(H162&amp;I162&amp;W162&amp;E162,附表一!$F$5:$Y$175,20,0),""))</f>
        <v/>
      </c>
      <c r="AA162" s="334"/>
      <c r="AB162" s="239"/>
      <c r="AC162" s="331" t="str">
        <f>IF(Y162&amp;AA162&lt;&gt;"",IF(表四!$Q162&lt;&gt;"","公噸/"&amp;表四!$Q162,IF(表四!$P162&lt;&gt;"","公噸/"&amp;表四!$P162,"")),"")</f>
        <v/>
      </c>
      <c r="AD162" s="320"/>
      <c r="AE162" s="331" t="str">
        <f>IF(表四!O162="",IF($J162&lt;&gt;"",IF(AA162&lt;&gt;"",ROUND(ROUND(AA162,10)*ROUND($J162,4),4),IF(Y162&lt;&gt;"",ROUND(ROUND($J162,4)*ROUND(Y162,10),4),"")),""),IF($J162&lt;&gt;"",IF(AA162&lt;&gt;"",ROUND(ROUND(AA162,10)*ROUND($J162,4)*ROUND(表四!O162,6),4),IF(Y162&lt;&gt;"",ROUND(ROUND($J162,4)*ROUND(Y162,10)*ROUND(表四!O162,6),4),"")),""))</f>
        <v/>
      </c>
      <c r="AF162" s="316" t="str">
        <f t="shared" si="60"/>
        <v/>
      </c>
      <c r="AG162" s="333" t="str">
        <f t="shared" si="61"/>
        <v/>
      </c>
      <c r="AH162" s="207" t="str">
        <f>IF(表三!BL162&lt;&gt;"",IF(表三!BL162&lt;&gt;0,表三!BL162,""),"")</f>
        <v/>
      </c>
      <c r="AI162" s="320"/>
      <c r="AJ162" s="321" t="str">
        <f>IF(H162&amp;I162="範疇2外購電力",IF(AI162="預設",VLOOKUP(表一!$B$5,附表一!$G$186:$T$210,14,0),""),IF(AI162="預設",VLOOKUP(H162&amp;I162&amp;AH162&amp;E162,附表一!$F$5:$U$175,16,0),""))</f>
        <v/>
      </c>
      <c r="AK162" s="337" t="str">
        <f>IF(H162&amp;I162="範疇2外購電力",IF(AI162="預設",VLOOKUP(表一!$B$5,附表一!$G$186:$X$210,18,0),""),IF(AI162="預設",VLOOKUP(H162&amp;I162&amp;AH162&amp;E162,附表一!$F$5:$Y$175,20,0),""))</f>
        <v/>
      </c>
      <c r="AL162" s="334"/>
      <c r="AM162" s="335"/>
      <c r="AN162" s="315" t="str">
        <f>IF(AJ162&amp;AL162&lt;&gt;"",IF(表四!$Q162&lt;&gt;"","公噸/"&amp;表四!$Q162,IF(表四!$P162&lt;&gt;"","公噸/"&amp;表四!$P162,"")),"")</f>
        <v/>
      </c>
      <c r="AO162" s="320"/>
      <c r="AP162" s="331" t="str">
        <f>IF(表四!O162="",IF($J162&lt;&gt;"",IF(AL162&lt;&gt;"",ROUND(ROUND(AL162,10)*ROUND($J162,4),4),IF(AJ162&lt;&gt;"",ROUND(ROUND($J162,4)*ROUND(AJ162,10),4),"")),""),IF($J162&lt;&gt;"",IF(AL162&lt;&gt;"",ROUND(ROUND(AL162,10)*ROUND($J162,4)*ROUND(表四!O162,6),4),IF(AJ162&lt;&gt;"",ROUND(ROUND($J162,4)*ROUND(AJ162,10)*ROUND(表四!O162,6),4),"")),""))</f>
        <v/>
      </c>
      <c r="AQ162" s="316" t="str">
        <f t="shared" si="62"/>
        <v/>
      </c>
      <c r="AR162" s="333" t="str">
        <f t="shared" si="63"/>
        <v/>
      </c>
      <c r="AS162" s="336" t="str">
        <f>IF(表三!J162="是",IF(L162="CO2",SUM(AG162,AR162),SUM(V162,AG162,AR162)),IF(SUM(V162,AG162,AR162)&lt;&gt;0,SUM(V162,AG162,AR162),""))</f>
        <v/>
      </c>
      <c r="AT162" s="337" t="str">
        <f>IF(表三!J162="是",IF(L162="CO2",V162,""),"")</f>
        <v/>
      </c>
      <c r="AU162" s="333" t="str">
        <f>IF(AS162&lt;&gt;"",AS162/表八!$J$8,"")</f>
        <v/>
      </c>
      <c r="AV162" s="325" t="e">
        <f>VLOOKUP(E162,附表二!$A:$G,3,FALSE)</f>
        <v>#N/A</v>
      </c>
      <c r="AW162" s="338" t="str">
        <f t="shared" si="64"/>
        <v/>
      </c>
      <c r="AX162" s="338" t="str">
        <f t="shared" si="65"/>
        <v/>
      </c>
      <c r="AY162" s="338" t="str">
        <f t="shared" si="66"/>
        <v/>
      </c>
      <c r="AZ162" s="338" t="str">
        <f t="shared" si="67"/>
        <v/>
      </c>
      <c r="BA162" s="338" t="str">
        <f t="shared" si="68"/>
        <v/>
      </c>
      <c r="BB162" s="338" t="str">
        <f t="shared" si="69"/>
        <v/>
      </c>
      <c r="BC162" s="338" t="str">
        <f t="shared" si="70"/>
        <v/>
      </c>
      <c r="BD162" s="338" t="str">
        <f t="shared" si="71"/>
        <v/>
      </c>
      <c r="BE162" s="339" t="str">
        <f t="shared" si="72"/>
        <v/>
      </c>
    </row>
    <row r="163" spans="1:233" s="5" customFormat="1" ht="17.25" thickTop="1" thickBot="1">
      <c r="A163" s="223" t="str">
        <f>IF(表三!A163&lt;&gt;"",表三!A163,"")</f>
        <v/>
      </c>
      <c r="B163" s="224" t="str">
        <f>IF(表三!C163&lt;&gt;"",表三!C163,"")</f>
        <v/>
      </c>
      <c r="C163" s="225" t="str">
        <f>IF(表三!D163&lt;&gt;"",表三!D163,"")</f>
        <v/>
      </c>
      <c r="D163" s="328" t="str">
        <f>IF(表三!F163&lt;&gt;"",表三!F163,"")</f>
        <v/>
      </c>
      <c r="E163" s="223" t="str">
        <f>IF(表三!H163&lt;&gt;"",表三!H163,"")</f>
        <v/>
      </c>
      <c r="F163" s="211" t="str">
        <f>IF(表三!I163&lt;&gt;"",表三!I163,"")</f>
        <v/>
      </c>
      <c r="G163" s="224" t="str">
        <f>IF(表三!J163&lt;&gt;"",表三!J163,"")</f>
        <v/>
      </c>
      <c r="H163" s="225" t="str">
        <f>IF(表三!K163&lt;&gt;"",表三!K163,"")</f>
        <v/>
      </c>
      <c r="I163" s="328" t="str">
        <f>IF(表三!P163&lt;&gt;"",表三!P163,"")</f>
        <v/>
      </c>
      <c r="J163" s="329" t="str">
        <f>IF(表四!N163&lt;&gt;"",ROUND(表四!N163,4),"")</f>
        <v/>
      </c>
      <c r="K163" s="224" t="str">
        <f>IF(表四!Q163&lt;&gt;"",表四!Q163,IF(表四!P163&lt;&gt;"",表四!P163,""))</f>
        <v/>
      </c>
      <c r="L163" s="207" t="str">
        <f>IF(表三!BJ163&lt;&gt;"",IF(表三!BJ163&lt;&gt;0,表三!BJ163,""),"")</f>
        <v/>
      </c>
      <c r="M163" s="320"/>
      <c r="N163" s="331" t="str">
        <f>IF(H163&amp;I163&amp;E163="範疇2外購電力350099",IF(M163="預設",VLOOKUP(表一!$B$5,附表一!$G$186:$T$211,14,0),""),IF(M163="預設",VLOOKUP(H163&amp;I163&amp;L163&amp;E163,附表一!$F$5:$U$178,16,0),""))</f>
        <v/>
      </c>
      <c r="O163" s="331" t="str">
        <f>IF(H163&amp;I163="範疇2外購電力",IF(M163="預設",VLOOKUP(表一!$B$5,附表一!$G$186:$X$210,18,0),""),IF(M163="預設",VLOOKUP(H163&amp;I163&amp;L163&amp;E163,附表一!$F$5:$Y$175,20,0),""))</f>
        <v/>
      </c>
      <c r="P163" s="332"/>
      <c r="Q163" s="239"/>
      <c r="R163" s="331" t="str">
        <f>IF(N163&amp;P163&lt;&gt;"",IF(表四!$Q163&lt;&gt;"","公噸/"&amp;表四!$Q163,IF(表四!$P163&lt;&gt;"","公噸/"&amp;表四!$P163,"")),"")</f>
        <v/>
      </c>
      <c r="S163" s="320"/>
      <c r="T163" s="331" t="str">
        <f>IF(表四!O164="",IF($J163&lt;&gt;"",IF(P163&lt;&gt;"",ROUND(ROUND(P163,10)*ROUND($J163,4),4),IF(N163&lt;&gt;"",ROUND(ROUND($J163,4)*ROUND(N163,10),4),"")),""),IF($J163&lt;&gt;"",IF(P163&lt;&gt;"",ROUND(ROUND(P163,10)*ROUND($J163,4)*ROUND(表四!O164,6),4),IF(N163&lt;&gt;"",ROUND(ROUND($J163,4)*ROUND(N163,10)*ROUND(表四!O164,6),4),"")),""))</f>
        <v/>
      </c>
      <c r="U163" s="316" t="str">
        <f t="shared" si="58"/>
        <v/>
      </c>
      <c r="V163" s="333" t="str">
        <f t="shared" si="59"/>
        <v/>
      </c>
      <c r="W163" s="223" t="str">
        <f>IF(表三!BK163&lt;&gt;"",IF(表三!BK163&lt;&gt;0,表三!BK163,""),"")</f>
        <v/>
      </c>
      <c r="X163" s="320"/>
      <c r="Y163" s="318" t="str">
        <f>IF(H163&amp;I163="範疇2外購電力",IF(X163="預設",VLOOKUP(表一!$B$5,附表一!$G$186:$T$210,14,0),""),IF(X163="預設",VLOOKUP(H163&amp;I163&amp;W163&amp;E163,附表一!$F$5:$U$175,16,0),""))</f>
        <v/>
      </c>
      <c r="Z163" s="337" t="str">
        <f>IF(H163&amp;I163="範疇2外購電力",IF(X163="預設",VLOOKUP(表一!$B$5,附表一!$G$186:$X$210,18,0),""),IF(X163="預設",VLOOKUP(H163&amp;I163&amp;W163&amp;E163,附表一!$F$5:$Y$175,20,0),""))</f>
        <v/>
      </c>
      <c r="AA163" s="334"/>
      <c r="AB163" s="239"/>
      <c r="AC163" s="331" t="str">
        <f>IF(Y163&amp;AA163&lt;&gt;"",IF(表四!$Q163&lt;&gt;"","公噸/"&amp;表四!$Q163,IF(表四!$P163&lt;&gt;"","公噸/"&amp;表四!$P163,"")),"")</f>
        <v/>
      </c>
      <c r="AD163" s="320"/>
      <c r="AE163" s="331" t="str">
        <f>IF(表四!O163="",IF($J163&lt;&gt;"",IF(AA163&lt;&gt;"",ROUND(ROUND(AA163,10)*ROUND($J163,4),4),IF(Y163&lt;&gt;"",ROUND(ROUND($J163,4)*ROUND(Y163,10),4),"")),""),IF($J163&lt;&gt;"",IF(AA163&lt;&gt;"",ROUND(ROUND(AA163,10)*ROUND($J163,4)*ROUND(表四!O163,6),4),IF(Y163&lt;&gt;"",ROUND(ROUND($J163,4)*ROUND(Y163,10)*ROUND(表四!O163,6),4),"")),""))</f>
        <v/>
      </c>
      <c r="AF163" s="316" t="str">
        <f t="shared" si="60"/>
        <v/>
      </c>
      <c r="AG163" s="333" t="str">
        <f t="shared" si="61"/>
        <v/>
      </c>
      <c r="AH163" s="207" t="str">
        <f>IF(表三!BL163&lt;&gt;"",IF(表三!BL163&lt;&gt;0,表三!BL163,""),"")</f>
        <v/>
      </c>
      <c r="AI163" s="320"/>
      <c r="AJ163" s="321" t="str">
        <f>IF(H163&amp;I163="範疇2外購電力",IF(AI163="預設",VLOOKUP(表一!$B$5,附表一!$G$186:$T$210,14,0),""),IF(AI163="預設",VLOOKUP(H163&amp;I163&amp;AH163&amp;E163,附表一!$F$5:$U$175,16,0),""))</f>
        <v/>
      </c>
      <c r="AK163" s="337" t="str">
        <f>IF(H163&amp;I163="範疇2外購電力",IF(AI163="預設",VLOOKUP(表一!$B$5,附表一!$G$186:$X$210,18,0),""),IF(AI163="預設",VLOOKUP(H163&amp;I163&amp;AH163&amp;E163,附表一!$F$5:$Y$175,20,0),""))</f>
        <v/>
      </c>
      <c r="AL163" s="334"/>
      <c r="AM163" s="335"/>
      <c r="AN163" s="315" t="str">
        <f>IF(AJ163&amp;AL163&lt;&gt;"",IF(表四!$Q163&lt;&gt;"","公噸/"&amp;表四!$Q163,IF(表四!$P163&lt;&gt;"","公噸/"&amp;表四!$P163,"")),"")</f>
        <v/>
      </c>
      <c r="AO163" s="320"/>
      <c r="AP163" s="331" t="str">
        <f>IF(表四!O163="",IF($J163&lt;&gt;"",IF(AL163&lt;&gt;"",ROUND(ROUND(AL163,10)*ROUND($J163,4),4),IF(AJ163&lt;&gt;"",ROUND(ROUND($J163,4)*ROUND(AJ163,10),4),"")),""),IF($J163&lt;&gt;"",IF(AL163&lt;&gt;"",ROUND(ROUND(AL163,10)*ROUND($J163,4)*ROUND(表四!O163,6),4),IF(AJ163&lt;&gt;"",ROUND(ROUND($J163,4)*ROUND(AJ163,10)*ROUND(表四!O163,6),4),"")),""))</f>
        <v/>
      </c>
      <c r="AQ163" s="316" t="str">
        <f t="shared" si="62"/>
        <v/>
      </c>
      <c r="AR163" s="333" t="str">
        <f t="shared" si="63"/>
        <v/>
      </c>
      <c r="AS163" s="336" t="str">
        <f>IF(表三!J163="是",IF(L163="CO2",SUM(AG163,AR163),SUM(V163,AG163,AR163)),IF(SUM(V163,AG163,AR163)&lt;&gt;0,SUM(V163,AG163,AR163),""))</f>
        <v/>
      </c>
      <c r="AT163" s="337" t="str">
        <f>IF(表三!J163="是",IF(L163="CO2",V163,""),"")</f>
        <v/>
      </c>
      <c r="AU163" s="333" t="str">
        <f>IF(AS163&lt;&gt;"",AS163/表八!$J$8,"")</f>
        <v/>
      </c>
      <c r="AV163" s="325" t="e">
        <f>VLOOKUP(E163,附表二!$A:$G,3,FALSE)</f>
        <v>#N/A</v>
      </c>
      <c r="AW163" s="338" t="str">
        <f t="shared" si="64"/>
        <v/>
      </c>
      <c r="AX163" s="338" t="str">
        <f t="shared" si="65"/>
        <v/>
      </c>
      <c r="AY163" s="338" t="str">
        <f t="shared" si="66"/>
        <v/>
      </c>
      <c r="AZ163" s="338" t="str">
        <f t="shared" si="67"/>
        <v/>
      </c>
      <c r="BA163" s="338" t="str">
        <f t="shared" si="68"/>
        <v/>
      </c>
      <c r="BB163" s="338" t="str">
        <f t="shared" si="69"/>
        <v/>
      </c>
      <c r="BC163" s="338" t="str">
        <f t="shared" si="70"/>
        <v/>
      </c>
      <c r="BD163" s="338" t="str">
        <f t="shared" si="71"/>
        <v/>
      </c>
      <c r="BE163" s="339" t="str">
        <f t="shared" si="72"/>
        <v/>
      </c>
    </row>
    <row r="164" spans="1:233" s="5" customFormat="1" ht="17.25" thickTop="1" thickBot="1">
      <c r="A164" s="223" t="str">
        <f>IF(表三!A164&lt;&gt;"",表三!A164,"")</f>
        <v/>
      </c>
      <c r="B164" s="224" t="str">
        <f>IF(表三!C164&lt;&gt;"",表三!C164,"")</f>
        <v/>
      </c>
      <c r="C164" s="225" t="str">
        <f>IF(表三!D164&lt;&gt;"",表三!D164,"")</f>
        <v/>
      </c>
      <c r="D164" s="328" t="str">
        <f>IF(表三!F164&lt;&gt;"",表三!F164,"")</f>
        <v/>
      </c>
      <c r="E164" s="223" t="str">
        <f>IF(表三!H164&lt;&gt;"",表三!H164,"")</f>
        <v/>
      </c>
      <c r="F164" s="211" t="str">
        <f>IF(表三!I164&lt;&gt;"",表三!I164,"")</f>
        <v/>
      </c>
      <c r="G164" s="224" t="str">
        <f>IF(表三!J164&lt;&gt;"",表三!J164,"")</f>
        <v/>
      </c>
      <c r="H164" s="225" t="str">
        <f>IF(表三!K164&lt;&gt;"",表三!K164,"")</f>
        <v/>
      </c>
      <c r="I164" s="328" t="str">
        <f>IF(表三!P164&lt;&gt;"",表三!P164,"")</f>
        <v/>
      </c>
      <c r="J164" s="329" t="str">
        <f>IF(表四!N164&lt;&gt;"",ROUND(表四!N164,4),"")</f>
        <v/>
      </c>
      <c r="K164" s="224" t="str">
        <f>IF(表四!Q164&lt;&gt;"",表四!Q164,IF(表四!P164&lt;&gt;"",表四!P164,""))</f>
        <v/>
      </c>
      <c r="L164" s="207" t="str">
        <f>IF(表三!BJ164&lt;&gt;"",IF(表三!BJ164&lt;&gt;0,表三!BJ164,""),"")</f>
        <v/>
      </c>
      <c r="M164" s="320"/>
      <c r="N164" s="331" t="str">
        <f>IF(H164&amp;I164&amp;E164="範疇2外購電力350099",IF(M164="預設",VLOOKUP(表一!$B$5,附表一!$G$186:$T$211,14,0),""),IF(M164="預設",VLOOKUP(H164&amp;I164&amp;L164&amp;E164,附表一!$F$5:$U$178,16,0),""))</f>
        <v/>
      </c>
      <c r="O164" s="331" t="str">
        <f>IF(H164&amp;I164="範疇2外購電力",IF(M164="預設",VLOOKUP(表一!$B$5,附表一!$G$186:$X$210,18,0),""),IF(M164="預設",VLOOKUP(H164&amp;I164&amp;L164&amp;E164,附表一!$F$5:$Y$175,20,0),""))</f>
        <v/>
      </c>
      <c r="P164" s="332"/>
      <c r="Q164" s="239"/>
      <c r="R164" s="331" t="str">
        <f>IF(N164&amp;P164&lt;&gt;"",IF(表四!$Q164&lt;&gt;"","公噸/"&amp;表四!$Q164,IF(表四!$P164&lt;&gt;"","公噸/"&amp;表四!$P164,"")),"")</f>
        <v/>
      </c>
      <c r="S164" s="320"/>
      <c r="T164" s="331" t="str">
        <f>IF(表四!O165="",IF($J164&lt;&gt;"",IF(P164&lt;&gt;"",ROUND(ROUND(P164,10)*ROUND($J164,4),4),IF(N164&lt;&gt;"",ROUND(ROUND($J164,4)*ROUND(N164,10),4),"")),""),IF($J164&lt;&gt;"",IF(P164&lt;&gt;"",ROUND(ROUND(P164,10)*ROUND($J164,4)*ROUND(表四!O165,6),4),IF(N164&lt;&gt;"",ROUND(ROUND($J164,4)*ROUND(N164,10)*ROUND(表四!O165,6),4),"")),""))</f>
        <v/>
      </c>
      <c r="U164" s="316" t="str">
        <f t="shared" ref="U164:U200" si="73">IF(L164="CO2",1,IF(L164="SF6",23500,IF(L164="CH4",30,IF(L164="N2O",265,IF(L164="HFCS",AV164,IF(L164="PFCs",AV164,IF(L164="NF3",16100,"")))))))</f>
        <v/>
      </c>
      <c r="V164" s="333" t="str">
        <f t="shared" ref="V164:V195" si="74">IF(T164&lt;&gt;"",ROUND(T164*U164,4),"")</f>
        <v/>
      </c>
      <c r="W164" s="223" t="str">
        <f>IF(表三!BK164&lt;&gt;"",IF(表三!BK164&lt;&gt;0,表三!BK164,""),"")</f>
        <v/>
      </c>
      <c r="X164" s="320"/>
      <c r="Y164" s="318" t="str">
        <f>IF(H164&amp;I164="範疇2外購電力",IF(X164="預設",VLOOKUP(表一!$B$5,附表一!$G$186:$T$210,14,0),""),IF(X164="預設",VLOOKUP(H164&amp;I164&amp;W164&amp;E164,附表一!$F$5:$U$175,16,0),""))</f>
        <v/>
      </c>
      <c r="Z164" s="337" t="str">
        <f>IF(H164&amp;I164="範疇2外購電力",IF(X164="預設",VLOOKUP(表一!$B$5,附表一!$G$186:$X$210,18,0),""),IF(X164="預設",VLOOKUP(H164&amp;I164&amp;W164&amp;E164,附表一!$F$5:$Y$175,20,0),""))</f>
        <v/>
      </c>
      <c r="AA164" s="334"/>
      <c r="AB164" s="239"/>
      <c r="AC164" s="331" t="str">
        <f>IF(Y164&amp;AA164&lt;&gt;"",IF(表四!$Q164&lt;&gt;"","公噸/"&amp;表四!$Q164,IF(表四!$P164&lt;&gt;"","公噸/"&amp;表四!$P164,"")),"")</f>
        <v/>
      </c>
      <c r="AD164" s="320"/>
      <c r="AE164" s="331" t="str">
        <f>IF(表四!O164="",IF($J164&lt;&gt;"",IF(AA164&lt;&gt;"",ROUND(ROUND(AA164,10)*ROUND($J164,4),4),IF(Y164&lt;&gt;"",ROUND(ROUND($J164,4)*ROUND(Y164,10),4),"")),""),IF($J164&lt;&gt;"",IF(AA164&lt;&gt;"",ROUND(ROUND(AA164,10)*ROUND($J164,4)*ROUND(表四!O164,6),4),IF(Y164&lt;&gt;"",ROUND(ROUND($J164,4)*ROUND(Y164,10)*ROUND(表四!O164,6),4),"")),""))</f>
        <v/>
      </c>
      <c r="AF164" s="316" t="str">
        <f t="shared" ref="AF164:AF200" si="75">IF(W164="CO2",1,IF(W164="CH4",30,IF(W164="N2O",265,IF(W164="NF3",16100,""))))</f>
        <v/>
      </c>
      <c r="AG164" s="333" t="str">
        <f t="shared" ref="AG164:AG195" si="76">IF(AE164&lt;&gt;"",ROUND(AE164*AF164,4),"")</f>
        <v/>
      </c>
      <c r="AH164" s="207" t="str">
        <f>IF(表三!BL164&lt;&gt;"",IF(表三!BL164&lt;&gt;0,表三!BL164,""),"")</f>
        <v/>
      </c>
      <c r="AI164" s="320"/>
      <c r="AJ164" s="321" t="str">
        <f>IF(H164&amp;I164="範疇2外購電力",IF(AI164="預設",VLOOKUP(表一!$B$5,附表一!$G$186:$T$210,14,0),""),IF(AI164="預設",VLOOKUP(H164&amp;I164&amp;AH164&amp;E164,附表一!$F$5:$U$175,16,0),""))</f>
        <v/>
      </c>
      <c r="AK164" s="337" t="str">
        <f>IF(H164&amp;I164="範疇2外購電力",IF(AI164="預設",VLOOKUP(表一!$B$5,附表一!$G$186:$X$210,18,0),""),IF(AI164="預設",VLOOKUP(H164&amp;I164&amp;AH164&amp;E164,附表一!$F$5:$Y$175,20,0),""))</f>
        <v/>
      </c>
      <c r="AL164" s="334"/>
      <c r="AM164" s="335"/>
      <c r="AN164" s="315" t="str">
        <f>IF(AJ164&amp;AL164&lt;&gt;"",IF(表四!$Q164&lt;&gt;"","公噸/"&amp;表四!$Q164,IF(表四!$P164&lt;&gt;"","公噸/"&amp;表四!$P164,"")),"")</f>
        <v/>
      </c>
      <c r="AO164" s="320"/>
      <c r="AP164" s="331" t="str">
        <f>IF(表四!O164="",IF($J164&lt;&gt;"",IF(AL164&lt;&gt;"",ROUND(ROUND(AL164,10)*ROUND($J164,4),4),IF(AJ164&lt;&gt;"",ROUND(ROUND($J164,4)*ROUND(AJ164,10),4),"")),""),IF($J164&lt;&gt;"",IF(AL164&lt;&gt;"",ROUND(ROUND(AL164,10)*ROUND($J164,4)*ROUND(表四!O164,6),4),IF(AJ164&lt;&gt;"",ROUND(ROUND($J164,4)*ROUND(AJ164,10)*ROUND(表四!O164,6),4),"")),""))</f>
        <v/>
      </c>
      <c r="AQ164" s="316" t="str">
        <f t="shared" ref="AQ164:AQ200" si="77">IF(AH164="CO2",1,IF(AH164="CH4",30,IF(AH164="N2O",265,"")))</f>
        <v/>
      </c>
      <c r="AR164" s="333" t="str">
        <f t="shared" ref="AR164:AR195" si="78">IF(AP164&lt;&gt;"",ROUND(AP164*AQ164,4),"")</f>
        <v/>
      </c>
      <c r="AS164" s="336" t="str">
        <f>IF(表三!J164="是",IF(L164="CO2",SUM(AG164,AR164),SUM(V164,AG164,AR164)),IF(SUM(V164,AG164,AR164)&lt;&gt;0,SUM(V164,AG164,AR164),""))</f>
        <v/>
      </c>
      <c r="AT164" s="337" t="str">
        <f>IF(表三!J164="是",IF(L164="CO2",V164,""),"")</f>
        <v/>
      </c>
      <c r="AU164" s="333" t="str">
        <f>IF(AS164&lt;&gt;"",AS164/表八!$J$8,"")</f>
        <v/>
      </c>
      <c r="AV164" s="325" t="e">
        <f>VLOOKUP(E164,附表二!$A:$G,3,FALSE)</f>
        <v>#N/A</v>
      </c>
      <c r="AW164" s="338" t="str">
        <f t="shared" si="64"/>
        <v/>
      </c>
      <c r="AX164" s="338" t="str">
        <f t="shared" ref="AX164:AX200" si="79">H164&amp;L164</f>
        <v/>
      </c>
      <c r="AY164" s="338" t="str">
        <f t="shared" ref="AY164:AY200" si="80">H164&amp;W164</f>
        <v/>
      </c>
      <c r="AZ164" s="338" t="str">
        <f t="shared" ref="AZ164:AZ200" si="81">H164&amp;AH164</f>
        <v/>
      </c>
      <c r="BA164" s="338" t="str">
        <f t="shared" ref="BA164:BA200" si="82">H164&amp;I164</f>
        <v/>
      </c>
      <c r="BB164" s="338" t="str">
        <f t="shared" ref="BB164:BB200" si="83">H164&amp;I164</f>
        <v/>
      </c>
      <c r="BC164" s="338" t="str">
        <f t="shared" ref="BC164:BC200" si="84">H164&amp;I164</f>
        <v/>
      </c>
      <c r="BD164" s="338" t="str">
        <f t="shared" ref="BD164:BD200" si="85">H164&amp;L164&amp;I164&amp;G164</f>
        <v/>
      </c>
      <c r="BE164" s="339" t="str">
        <f t="shared" ref="BE164:BE200" si="86">IFERROR(ABS(AS164),"")</f>
        <v/>
      </c>
    </row>
    <row r="165" spans="1:233" s="5" customFormat="1" ht="17.25" thickTop="1" thickBot="1">
      <c r="A165" s="223" t="str">
        <f>IF(表三!A165&lt;&gt;"",表三!A165,"")</f>
        <v/>
      </c>
      <c r="B165" s="224" t="str">
        <f>IF(表三!C165&lt;&gt;"",表三!C165,"")</f>
        <v/>
      </c>
      <c r="C165" s="225" t="str">
        <f>IF(表三!D165&lt;&gt;"",表三!D165,"")</f>
        <v/>
      </c>
      <c r="D165" s="328" t="str">
        <f>IF(表三!F165&lt;&gt;"",表三!F165,"")</f>
        <v/>
      </c>
      <c r="E165" s="223" t="str">
        <f>IF(表三!H165&lt;&gt;"",表三!H165,"")</f>
        <v/>
      </c>
      <c r="F165" s="211" t="str">
        <f>IF(表三!I165&lt;&gt;"",表三!I165,"")</f>
        <v/>
      </c>
      <c r="G165" s="224" t="str">
        <f>IF(表三!J165&lt;&gt;"",表三!J165,"")</f>
        <v/>
      </c>
      <c r="H165" s="225" t="str">
        <f>IF(表三!K165&lt;&gt;"",表三!K165,"")</f>
        <v/>
      </c>
      <c r="I165" s="328" t="str">
        <f>IF(表三!P165&lt;&gt;"",表三!P165,"")</f>
        <v/>
      </c>
      <c r="J165" s="329" t="str">
        <f>IF(表四!N165&lt;&gt;"",ROUND(表四!N165,4),"")</f>
        <v/>
      </c>
      <c r="K165" s="224" t="str">
        <f>IF(表四!Q165&lt;&gt;"",表四!Q165,IF(表四!P165&lt;&gt;"",表四!P165,""))</f>
        <v/>
      </c>
      <c r="L165" s="207" t="str">
        <f>IF(表三!BJ165&lt;&gt;"",IF(表三!BJ165&lt;&gt;0,表三!BJ165,""),"")</f>
        <v/>
      </c>
      <c r="M165" s="320"/>
      <c r="N165" s="331" t="str">
        <f>IF(H165&amp;I165&amp;E165="範疇2外購電力350099",IF(M165="預設",VLOOKUP(表一!$B$5,附表一!$G$186:$T$211,14,0),""),IF(M165="預設",VLOOKUP(H165&amp;I165&amp;L165&amp;E165,附表一!$F$5:$U$178,16,0),""))</f>
        <v/>
      </c>
      <c r="O165" s="331" t="str">
        <f>IF(H165&amp;I165="範疇2外購電力",IF(M165="預設",VLOOKUP(表一!$B$5,附表一!$G$186:$X$210,18,0),""),IF(M165="預設",VLOOKUP(H165&amp;I165&amp;L165&amp;E165,附表一!$F$5:$Y$175,20,0),""))</f>
        <v/>
      </c>
      <c r="P165" s="332"/>
      <c r="Q165" s="239"/>
      <c r="R165" s="331" t="str">
        <f>IF(N165&amp;P165&lt;&gt;"",IF(表四!$Q165&lt;&gt;"","公噸/"&amp;表四!$Q165,IF(表四!$P165&lt;&gt;"","公噸/"&amp;表四!$P165,"")),"")</f>
        <v/>
      </c>
      <c r="S165" s="320"/>
      <c r="T165" s="331" t="str">
        <f>IF(表四!O166="",IF($J165&lt;&gt;"",IF(P165&lt;&gt;"",ROUND(ROUND(P165,10)*ROUND($J165,4),4),IF(N165&lt;&gt;"",ROUND(ROUND($J165,4)*ROUND(N165,10),4),"")),""),IF($J165&lt;&gt;"",IF(P165&lt;&gt;"",ROUND(ROUND(P165,10)*ROUND($J165,4)*ROUND(表四!O166,6),4),IF(N165&lt;&gt;"",ROUND(ROUND($J165,4)*ROUND(N165,10)*ROUND(表四!O166,6),4),"")),""))</f>
        <v/>
      </c>
      <c r="U165" s="316" t="str">
        <f t="shared" si="73"/>
        <v/>
      </c>
      <c r="V165" s="333" t="str">
        <f t="shared" si="74"/>
        <v/>
      </c>
      <c r="W165" s="223" t="str">
        <f>IF(表三!BK165&lt;&gt;"",IF(表三!BK165&lt;&gt;0,表三!BK165,""),"")</f>
        <v/>
      </c>
      <c r="X165" s="320"/>
      <c r="Y165" s="318" t="str">
        <f>IF(H165&amp;I165="範疇2外購電力",IF(X165="預設",VLOOKUP(表一!$B$5,附表一!$G$186:$T$210,14,0),""),IF(X165="預設",VLOOKUP(H165&amp;I165&amp;W165&amp;E165,附表一!$F$5:$U$175,16,0),""))</f>
        <v/>
      </c>
      <c r="Z165" s="337" t="str">
        <f>IF(H165&amp;I165="範疇2外購電力",IF(X165="預設",VLOOKUP(表一!$B$5,附表一!$G$186:$X$210,18,0),""),IF(X165="預設",VLOOKUP(H165&amp;I165&amp;W165&amp;E165,附表一!$F$5:$Y$175,20,0),""))</f>
        <v/>
      </c>
      <c r="AA165" s="334"/>
      <c r="AB165" s="239"/>
      <c r="AC165" s="331" t="str">
        <f>IF(Y165&amp;AA165&lt;&gt;"",IF(表四!$Q165&lt;&gt;"","公噸/"&amp;表四!$Q165,IF(表四!$P165&lt;&gt;"","公噸/"&amp;表四!$P165,"")),"")</f>
        <v/>
      </c>
      <c r="AD165" s="320"/>
      <c r="AE165" s="331" t="str">
        <f>IF(表四!O165="",IF($J165&lt;&gt;"",IF(AA165&lt;&gt;"",ROUND(ROUND(AA165,10)*ROUND($J165,4),4),IF(Y165&lt;&gt;"",ROUND(ROUND($J165,4)*ROUND(Y165,10),4),"")),""),IF($J165&lt;&gt;"",IF(AA165&lt;&gt;"",ROUND(ROUND(AA165,10)*ROUND($J165,4)*ROUND(表四!O165,6),4),IF(Y165&lt;&gt;"",ROUND(ROUND($J165,4)*ROUND(Y165,10)*ROUND(表四!O165,6),4),"")),""))</f>
        <v/>
      </c>
      <c r="AF165" s="316" t="str">
        <f t="shared" si="75"/>
        <v/>
      </c>
      <c r="AG165" s="333" t="str">
        <f t="shared" si="76"/>
        <v/>
      </c>
      <c r="AH165" s="207" t="str">
        <f>IF(表三!BL165&lt;&gt;"",IF(表三!BL165&lt;&gt;0,表三!BL165,""),"")</f>
        <v/>
      </c>
      <c r="AI165" s="320"/>
      <c r="AJ165" s="321" t="str">
        <f>IF(H165&amp;I165="範疇2外購電力",IF(AI165="預設",VLOOKUP(表一!$B$5,附表一!$G$186:$T$210,14,0),""),IF(AI165="預設",VLOOKUP(H165&amp;I165&amp;AH165&amp;E165,附表一!$F$5:$U$175,16,0),""))</f>
        <v/>
      </c>
      <c r="AK165" s="337" t="str">
        <f>IF(H165&amp;I165="範疇2外購電力",IF(AI165="預設",VLOOKUP(表一!$B$5,附表一!$G$186:$X$210,18,0),""),IF(AI165="預設",VLOOKUP(H165&amp;I165&amp;AH165&amp;E165,附表一!$F$5:$Y$175,20,0),""))</f>
        <v/>
      </c>
      <c r="AL165" s="334"/>
      <c r="AM165" s="335"/>
      <c r="AN165" s="315" t="str">
        <f>IF(AJ165&amp;AL165&lt;&gt;"",IF(表四!$Q165&lt;&gt;"","公噸/"&amp;表四!$Q165,IF(表四!$P165&lt;&gt;"","公噸/"&amp;表四!$P165,"")),"")</f>
        <v/>
      </c>
      <c r="AO165" s="320"/>
      <c r="AP165" s="331" t="str">
        <f>IF(表四!O165="",IF($J165&lt;&gt;"",IF(AL165&lt;&gt;"",ROUND(ROUND(AL165,10)*ROUND($J165,4),4),IF(AJ165&lt;&gt;"",ROUND(ROUND($J165,4)*ROUND(AJ165,10),4),"")),""),IF($J165&lt;&gt;"",IF(AL165&lt;&gt;"",ROUND(ROUND(AL165,10)*ROUND($J165,4)*ROUND(表四!O165,6),4),IF(AJ165&lt;&gt;"",ROUND(ROUND($J165,4)*ROUND(AJ165,10)*ROUND(表四!O165,6),4),"")),""))</f>
        <v/>
      </c>
      <c r="AQ165" s="316" t="str">
        <f t="shared" si="77"/>
        <v/>
      </c>
      <c r="AR165" s="333" t="str">
        <f t="shared" si="78"/>
        <v/>
      </c>
      <c r="AS165" s="336" t="str">
        <f>IF(表三!J165="是",IF(L165="CO2",SUM(AG165,AR165),SUM(V165,AG165,AR165)),IF(SUM(V165,AG165,AR165)&lt;&gt;0,SUM(V165,AG165,AR165),""))</f>
        <v/>
      </c>
      <c r="AT165" s="337" t="str">
        <f>IF(表三!J165="是",IF(L165="CO2",V165,""),"")</f>
        <v/>
      </c>
      <c r="AU165" s="333" t="str">
        <f>IF(AS165&lt;&gt;"",AS165/表八!$J$8,"")</f>
        <v/>
      </c>
      <c r="AV165" s="325" t="e">
        <f>VLOOKUP(E165,附表二!$A:$G,3,FALSE)</f>
        <v>#N/A</v>
      </c>
      <c r="AW165" s="338" t="str">
        <f t="shared" si="64"/>
        <v/>
      </c>
      <c r="AX165" s="338" t="str">
        <f t="shared" si="79"/>
        <v/>
      </c>
      <c r="AY165" s="338" t="str">
        <f t="shared" si="80"/>
        <v/>
      </c>
      <c r="AZ165" s="338" t="str">
        <f t="shared" si="81"/>
        <v/>
      </c>
      <c r="BA165" s="338" t="str">
        <f t="shared" si="82"/>
        <v/>
      </c>
      <c r="BB165" s="338" t="str">
        <f t="shared" si="83"/>
        <v/>
      </c>
      <c r="BC165" s="338" t="str">
        <f t="shared" si="84"/>
        <v/>
      </c>
      <c r="BD165" s="338" t="str">
        <f t="shared" si="85"/>
        <v/>
      </c>
      <c r="BE165" s="339" t="str">
        <f t="shared" si="86"/>
        <v/>
      </c>
    </row>
    <row r="166" spans="1:233" s="340" customFormat="1" ht="17.25" thickTop="1" thickBot="1">
      <c r="A166" s="223" t="str">
        <f>IF(表三!A166&lt;&gt;"",表三!A166,"")</f>
        <v/>
      </c>
      <c r="B166" s="224" t="str">
        <f>IF(表三!C166&lt;&gt;"",表三!C166,"")</f>
        <v/>
      </c>
      <c r="C166" s="225" t="str">
        <f>IF(表三!D166&lt;&gt;"",表三!D166,"")</f>
        <v/>
      </c>
      <c r="D166" s="328" t="str">
        <f>IF(表三!F166&lt;&gt;"",表三!F166,"")</f>
        <v/>
      </c>
      <c r="E166" s="223" t="str">
        <f>IF(表三!H166&lt;&gt;"",表三!H166,"")</f>
        <v/>
      </c>
      <c r="F166" s="211" t="str">
        <f>IF(表三!I166&lt;&gt;"",表三!I166,"")</f>
        <v/>
      </c>
      <c r="G166" s="224" t="str">
        <f>IF(表三!J166&lt;&gt;"",表三!J166,"")</f>
        <v/>
      </c>
      <c r="H166" s="225" t="str">
        <f>IF(表三!K166&lt;&gt;"",表三!K166,"")</f>
        <v/>
      </c>
      <c r="I166" s="328" t="str">
        <f>IF(表三!P166&lt;&gt;"",表三!P166,"")</f>
        <v/>
      </c>
      <c r="J166" s="329" t="str">
        <f>IF(表四!N166&lt;&gt;"",ROUND(表四!N166,4),"")</f>
        <v/>
      </c>
      <c r="K166" s="224" t="str">
        <f>IF(表四!Q166&lt;&gt;"",表四!Q166,IF(表四!P166&lt;&gt;"",表四!P166,""))</f>
        <v/>
      </c>
      <c r="L166" s="207" t="str">
        <f>IF(表三!BJ166&lt;&gt;"",IF(表三!BJ166&lt;&gt;0,表三!BJ166,""),"")</f>
        <v/>
      </c>
      <c r="M166" s="320"/>
      <c r="N166" s="331" t="str">
        <f>IF(H166&amp;I166&amp;E166="範疇2外購電力350099",IF(M166="預設",VLOOKUP(表一!$B$5,附表一!$G$186:$T$211,14,0),""),IF(M166="預設",VLOOKUP(H166&amp;I166&amp;L166&amp;E166,附表一!$F$5:$U$178,16,0),""))</f>
        <v/>
      </c>
      <c r="O166" s="331" t="str">
        <f>IF(H166&amp;I166="範疇2外購電力",IF(M166="預設",VLOOKUP(表一!$B$5,附表一!$G$186:$X$210,18,0),""),IF(M166="預設",VLOOKUP(H166&amp;I166&amp;L166&amp;E166,附表一!$F$5:$Y$175,20,0),""))</f>
        <v/>
      </c>
      <c r="P166" s="332"/>
      <c r="Q166" s="239"/>
      <c r="R166" s="331" t="str">
        <f>IF(N166&amp;P166&lt;&gt;"",IF(表四!$Q166&lt;&gt;"","公噸/"&amp;表四!$Q166,IF(表四!$P166&lt;&gt;"","公噸/"&amp;表四!$P166,"")),"")</f>
        <v/>
      </c>
      <c r="S166" s="320"/>
      <c r="T166" s="331" t="str">
        <f>IF(表四!O167="",IF($J166&lt;&gt;"",IF(P166&lt;&gt;"",ROUND(ROUND(P166,10)*ROUND($J166,4),4),IF(N166&lt;&gt;"",ROUND(ROUND($J166,4)*ROUND(N166,10),4),"")),""),IF($J166&lt;&gt;"",IF(P166&lt;&gt;"",ROUND(ROUND(P166,10)*ROUND($J166,4)*ROUND(表四!O167,6),4),IF(N166&lt;&gt;"",ROUND(ROUND($J166,4)*ROUND(N166,10)*ROUND(表四!O167,6),4),"")),""))</f>
        <v/>
      </c>
      <c r="U166" s="316" t="str">
        <f t="shared" si="73"/>
        <v/>
      </c>
      <c r="V166" s="333" t="str">
        <f t="shared" si="74"/>
        <v/>
      </c>
      <c r="W166" s="223" t="str">
        <f>IF(表三!BK166&lt;&gt;"",IF(表三!BK166&lt;&gt;0,表三!BK166,""),"")</f>
        <v/>
      </c>
      <c r="X166" s="320"/>
      <c r="Y166" s="318" t="str">
        <f>IF(H166&amp;I166="範疇2外購電力",IF(X166="預設",VLOOKUP(表一!$B$5,附表一!$G$186:$T$210,14,0),""),IF(X166="預設",VLOOKUP(H166&amp;I166&amp;W166&amp;E166,附表一!$F$5:$U$175,16,0),""))</f>
        <v/>
      </c>
      <c r="Z166" s="337" t="str">
        <f>IF(H166&amp;I166="範疇2外購電力",IF(X166="預設",VLOOKUP(表一!$B$5,附表一!$G$186:$X$210,18,0),""),IF(X166="預設",VLOOKUP(H166&amp;I166&amp;W166&amp;E166,附表一!$F$5:$Y$175,20,0),""))</f>
        <v/>
      </c>
      <c r="AA166" s="334"/>
      <c r="AB166" s="239"/>
      <c r="AC166" s="331" t="str">
        <f>IF(Y166&amp;AA166&lt;&gt;"",IF(表四!$Q166&lt;&gt;"","公噸/"&amp;表四!$Q166,IF(表四!$P166&lt;&gt;"","公噸/"&amp;表四!$P166,"")),"")</f>
        <v/>
      </c>
      <c r="AD166" s="320"/>
      <c r="AE166" s="331" t="str">
        <f>IF(表四!O166="",IF($J166&lt;&gt;"",IF(AA166&lt;&gt;"",ROUND(ROUND(AA166,10)*ROUND($J166,4),4),IF(Y166&lt;&gt;"",ROUND(ROUND($J166,4)*ROUND(Y166,10),4),"")),""),IF($J166&lt;&gt;"",IF(AA166&lt;&gt;"",ROUND(ROUND(AA166,10)*ROUND($J166,4)*ROUND(表四!O166,6),4),IF(Y166&lt;&gt;"",ROUND(ROUND($J166,4)*ROUND(Y166,10)*ROUND(表四!O166,6),4),"")),""))</f>
        <v/>
      </c>
      <c r="AF166" s="316" t="str">
        <f t="shared" si="75"/>
        <v/>
      </c>
      <c r="AG166" s="333" t="str">
        <f t="shared" si="76"/>
        <v/>
      </c>
      <c r="AH166" s="207" t="str">
        <f>IF(表三!BL166&lt;&gt;"",IF(表三!BL166&lt;&gt;0,表三!BL166,""),"")</f>
        <v/>
      </c>
      <c r="AI166" s="320"/>
      <c r="AJ166" s="321" t="str">
        <f>IF(H166&amp;I166="範疇2外購電力",IF(AI166="預設",VLOOKUP(表一!$B$5,附表一!$G$186:$T$210,14,0),""),IF(AI166="預設",VLOOKUP(H166&amp;I166&amp;AH166&amp;E166,附表一!$F$5:$U$175,16,0),""))</f>
        <v/>
      </c>
      <c r="AK166" s="337" t="str">
        <f>IF(H166&amp;I166="範疇2外購電力",IF(AI166="預設",VLOOKUP(表一!$B$5,附表一!$G$186:$X$210,18,0),""),IF(AI166="預設",VLOOKUP(H166&amp;I166&amp;AH166&amp;E166,附表一!$F$5:$Y$175,20,0),""))</f>
        <v/>
      </c>
      <c r="AL166" s="334"/>
      <c r="AM166" s="335"/>
      <c r="AN166" s="315" t="str">
        <f>IF(AJ166&amp;AL166&lt;&gt;"",IF(表四!$Q166&lt;&gt;"","公噸/"&amp;表四!$Q166,IF(表四!$P166&lt;&gt;"","公噸/"&amp;表四!$P166,"")),"")</f>
        <v/>
      </c>
      <c r="AO166" s="320"/>
      <c r="AP166" s="331" t="str">
        <f>IF(表四!O166="",IF($J166&lt;&gt;"",IF(AL166&lt;&gt;"",ROUND(ROUND(AL166,10)*ROUND($J166,4),4),IF(AJ166&lt;&gt;"",ROUND(ROUND($J166,4)*ROUND(AJ166,10),4),"")),""),IF($J166&lt;&gt;"",IF(AL166&lt;&gt;"",ROUND(ROUND(AL166,10)*ROUND($J166,4)*ROUND(表四!O166,6),4),IF(AJ166&lt;&gt;"",ROUND(ROUND($J166,4)*ROUND(AJ166,10)*ROUND(表四!O166,6),4),"")),""))</f>
        <v/>
      </c>
      <c r="AQ166" s="316" t="str">
        <f t="shared" si="77"/>
        <v/>
      </c>
      <c r="AR166" s="333" t="str">
        <f t="shared" si="78"/>
        <v/>
      </c>
      <c r="AS166" s="336" t="str">
        <f>IF(表三!J166="是",IF(L166="CO2",SUM(AG166,AR166),SUM(V166,AG166,AR166)),IF(SUM(V166,AG166,AR166)&lt;&gt;0,SUM(V166,AG166,AR166),""))</f>
        <v/>
      </c>
      <c r="AT166" s="337" t="str">
        <f>IF(表三!J166="是",IF(L166="CO2",V166,""),"")</f>
        <v/>
      </c>
      <c r="AU166" s="333" t="str">
        <f>IF(AS166&lt;&gt;"",AS166/表八!$J$8,"")</f>
        <v/>
      </c>
      <c r="AV166" s="325" t="e">
        <f>VLOOKUP(E166,附表二!$A:$G,3,FALSE)</f>
        <v>#N/A</v>
      </c>
      <c r="AW166" s="338" t="str">
        <f t="shared" si="64"/>
        <v/>
      </c>
      <c r="AX166" s="338" t="str">
        <f t="shared" si="79"/>
        <v/>
      </c>
      <c r="AY166" s="338" t="str">
        <f t="shared" si="80"/>
        <v/>
      </c>
      <c r="AZ166" s="338" t="str">
        <f t="shared" si="81"/>
        <v/>
      </c>
      <c r="BA166" s="338" t="str">
        <f t="shared" si="82"/>
        <v/>
      </c>
      <c r="BB166" s="338" t="str">
        <f t="shared" si="83"/>
        <v/>
      </c>
      <c r="BC166" s="338" t="str">
        <f t="shared" si="84"/>
        <v/>
      </c>
      <c r="BD166" s="338" t="str">
        <f t="shared" si="85"/>
        <v/>
      </c>
      <c r="BE166" s="339" t="str">
        <f t="shared" si="86"/>
        <v/>
      </c>
      <c r="BF166" s="5"/>
      <c r="BG166" s="5"/>
      <c r="BH166" s="5"/>
      <c r="BI166" s="5"/>
      <c r="BJ166" s="5"/>
      <c r="BK166" s="5"/>
      <c r="BL166" s="5"/>
      <c r="BM166" s="5"/>
      <c r="BN166" s="5"/>
      <c r="BO166" s="5"/>
      <c r="BP166" s="5"/>
      <c r="BQ166" s="5"/>
      <c r="BR166" s="5"/>
      <c r="BS166" s="5"/>
      <c r="BT166" s="5"/>
      <c r="BU166" s="5"/>
      <c r="BV166" s="5"/>
      <c r="BW166" s="5"/>
      <c r="BX166" s="5"/>
      <c r="BY166" s="5"/>
      <c r="BZ166" s="5"/>
      <c r="CA166" s="5"/>
      <c r="CB166" s="5"/>
      <c r="CC166" s="5"/>
      <c r="CD166" s="5"/>
      <c r="CE166" s="5"/>
      <c r="CF166" s="5"/>
      <c r="CG166" s="5"/>
      <c r="CH166" s="5"/>
      <c r="CI166" s="5"/>
      <c r="CJ166" s="5"/>
      <c r="CK166" s="5"/>
      <c r="CL166" s="5"/>
      <c r="CM166" s="5"/>
      <c r="CN166" s="5"/>
      <c r="CO166" s="5"/>
      <c r="CP166" s="5"/>
      <c r="CQ166" s="5"/>
      <c r="CR166" s="5"/>
      <c r="CS166" s="5"/>
      <c r="CT166" s="5"/>
      <c r="CU166" s="5"/>
      <c r="CV166" s="5"/>
      <c r="CW166" s="5"/>
      <c r="CX166" s="5"/>
      <c r="CY166" s="5"/>
      <c r="CZ166" s="5"/>
      <c r="DA166" s="5"/>
      <c r="DB166" s="5"/>
      <c r="DC166" s="5"/>
      <c r="DD166" s="5"/>
      <c r="DE166" s="5"/>
      <c r="DF166" s="5"/>
      <c r="DG166" s="5"/>
      <c r="DH166" s="5"/>
      <c r="DI166" s="5"/>
      <c r="DJ166" s="5"/>
      <c r="DK166" s="5"/>
      <c r="DL166" s="5"/>
      <c r="DM166" s="5"/>
      <c r="DN166" s="5"/>
      <c r="DO166" s="5"/>
      <c r="DP166" s="5"/>
      <c r="DQ166" s="5"/>
      <c r="DR166" s="5"/>
      <c r="DS166" s="5"/>
      <c r="DT166" s="5"/>
      <c r="DU166" s="5"/>
      <c r="DV166" s="5"/>
      <c r="DW166" s="5"/>
      <c r="DX166" s="5"/>
      <c r="DY166" s="5"/>
      <c r="DZ166" s="5"/>
      <c r="EA166" s="5"/>
      <c r="EB166" s="5"/>
      <c r="EC166" s="5"/>
      <c r="ED166" s="5"/>
      <c r="EE166" s="5"/>
      <c r="EF166" s="5"/>
      <c r="EG166" s="5"/>
      <c r="EH166" s="5"/>
      <c r="EI166" s="5"/>
      <c r="EJ166" s="5"/>
      <c r="EK166" s="5"/>
      <c r="EL166" s="5"/>
      <c r="EM166" s="5"/>
      <c r="EN166" s="5"/>
      <c r="EO166" s="5"/>
      <c r="EP166" s="5"/>
      <c r="EQ166" s="5"/>
      <c r="ER166" s="5"/>
      <c r="ES166" s="5"/>
      <c r="ET166" s="5"/>
      <c r="EU166" s="5"/>
      <c r="EV166" s="5"/>
      <c r="EW166" s="5"/>
      <c r="EX166" s="5"/>
      <c r="EY166" s="5"/>
      <c r="EZ166" s="5"/>
      <c r="FA166" s="5"/>
      <c r="FB166" s="5"/>
      <c r="FC166" s="5"/>
      <c r="FD166" s="5"/>
      <c r="FE166" s="5"/>
      <c r="FF166" s="5"/>
      <c r="FG166" s="5"/>
      <c r="FH166" s="5"/>
      <c r="FI166" s="5"/>
      <c r="FJ166" s="5"/>
      <c r="FK166" s="5"/>
      <c r="FL166" s="5"/>
      <c r="FM166" s="5"/>
      <c r="FN166" s="5"/>
      <c r="FO166" s="5"/>
      <c r="FP166" s="5"/>
      <c r="FQ166" s="5"/>
      <c r="FR166" s="5"/>
      <c r="FS166" s="5"/>
      <c r="FT166" s="5"/>
      <c r="FU166" s="5"/>
      <c r="FV166" s="5"/>
      <c r="FW166" s="5"/>
      <c r="FX166" s="5"/>
      <c r="FY166" s="5"/>
      <c r="FZ166" s="5"/>
      <c r="GA166" s="5"/>
      <c r="GB166" s="5"/>
      <c r="GC166" s="5"/>
      <c r="GD166" s="5"/>
      <c r="GE166" s="5"/>
      <c r="GF166" s="5"/>
      <c r="GG166" s="5"/>
      <c r="GH166" s="5"/>
      <c r="GI166" s="5"/>
      <c r="GJ166" s="5"/>
      <c r="GK166" s="5"/>
      <c r="GL166" s="5"/>
      <c r="GM166" s="5"/>
      <c r="GN166" s="5"/>
      <c r="GO166" s="5"/>
      <c r="GP166" s="5"/>
      <c r="GQ166" s="5"/>
      <c r="GR166" s="5"/>
      <c r="GS166" s="5"/>
      <c r="GT166" s="5"/>
      <c r="GU166" s="5"/>
      <c r="GV166" s="5"/>
      <c r="GW166" s="5"/>
      <c r="GX166" s="5"/>
      <c r="GY166" s="5"/>
      <c r="GZ166" s="5"/>
      <c r="HA166" s="5"/>
      <c r="HB166" s="5"/>
      <c r="HC166" s="5"/>
      <c r="HD166" s="5"/>
      <c r="HE166" s="5"/>
      <c r="HF166" s="5"/>
      <c r="HG166" s="5"/>
      <c r="HH166" s="5"/>
      <c r="HI166" s="5"/>
      <c r="HJ166" s="5"/>
      <c r="HK166" s="5"/>
      <c r="HL166" s="5"/>
      <c r="HM166" s="5"/>
      <c r="HN166" s="5"/>
      <c r="HO166" s="5"/>
      <c r="HP166" s="5"/>
      <c r="HQ166" s="5"/>
      <c r="HR166" s="5"/>
      <c r="HS166" s="5"/>
      <c r="HT166" s="5"/>
      <c r="HU166" s="5"/>
      <c r="HV166" s="5"/>
      <c r="HW166" s="5"/>
      <c r="HX166" s="5"/>
      <c r="HY166" s="5"/>
    </row>
    <row r="167" spans="1:233" s="5" customFormat="1" ht="17.25" thickTop="1" thickBot="1">
      <c r="A167" s="223" t="str">
        <f>IF(表三!A167&lt;&gt;"",表三!A167,"")</f>
        <v/>
      </c>
      <c r="B167" s="224" t="str">
        <f>IF(表三!C167&lt;&gt;"",表三!C167,"")</f>
        <v/>
      </c>
      <c r="C167" s="225" t="str">
        <f>IF(表三!D167&lt;&gt;"",表三!D167,"")</f>
        <v/>
      </c>
      <c r="D167" s="328" t="str">
        <f>IF(表三!F167&lt;&gt;"",表三!F167,"")</f>
        <v/>
      </c>
      <c r="E167" s="223" t="str">
        <f>IF(表三!H167&lt;&gt;"",表三!H167,"")</f>
        <v/>
      </c>
      <c r="F167" s="211" t="str">
        <f>IF(表三!I167&lt;&gt;"",表三!I167,"")</f>
        <v/>
      </c>
      <c r="G167" s="224" t="str">
        <f>IF(表三!J167&lt;&gt;"",表三!J167,"")</f>
        <v/>
      </c>
      <c r="H167" s="225" t="str">
        <f>IF(表三!K167&lt;&gt;"",表三!K167,"")</f>
        <v/>
      </c>
      <c r="I167" s="328" t="str">
        <f>IF(表三!P167&lt;&gt;"",表三!P167,"")</f>
        <v/>
      </c>
      <c r="J167" s="329" t="str">
        <f>IF(表四!N167&lt;&gt;"",ROUND(表四!N167,4),"")</f>
        <v/>
      </c>
      <c r="K167" s="224" t="str">
        <f>IF(表四!Q167&lt;&gt;"",表四!Q167,IF(表四!P167&lt;&gt;"",表四!P167,""))</f>
        <v/>
      </c>
      <c r="L167" s="207" t="str">
        <f>IF(表三!BJ167&lt;&gt;"",IF(表三!BJ167&lt;&gt;0,表三!BJ167,""),"")</f>
        <v/>
      </c>
      <c r="M167" s="320"/>
      <c r="N167" s="331" t="str">
        <f>IF(H167&amp;I167&amp;E167="範疇2外購電力350099",IF(M167="預設",VLOOKUP(表一!$B$5,附表一!$G$186:$T$211,14,0),""),IF(M167="預設",VLOOKUP(H167&amp;I167&amp;L167&amp;E167,附表一!$F$5:$U$178,16,0),""))</f>
        <v/>
      </c>
      <c r="O167" s="331" t="str">
        <f>IF(H167&amp;I167="範疇2外購電力",IF(M167="預設",VLOOKUP(表一!$B$5,附表一!$G$186:$X$210,18,0),""),IF(M167="預設",VLOOKUP(H167&amp;I167&amp;L167&amp;E167,附表一!$F$5:$Y$175,20,0),""))</f>
        <v/>
      </c>
      <c r="P167" s="332"/>
      <c r="Q167" s="239"/>
      <c r="R167" s="331" t="str">
        <f>IF(N167&amp;P167&lt;&gt;"",IF(表四!$Q167&lt;&gt;"","公噸/"&amp;表四!$Q167,IF(表四!$P167&lt;&gt;"","公噸/"&amp;表四!$P167,"")),"")</f>
        <v/>
      </c>
      <c r="S167" s="320"/>
      <c r="T167" s="331" t="str">
        <f>IF(表四!O168="",IF($J167&lt;&gt;"",IF(P167&lt;&gt;"",ROUND(ROUND(P167,10)*ROUND($J167,4),4),IF(N167&lt;&gt;"",ROUND(ROUND($J167,4)*ROUND(N167,10),4),"")),""),IF($J167&lt;&gt;"",IF(P167&lt;&gt;"",ROUND(ROUND(P167,10)*ROUND($J167,4)*ROUND(表四!O168,6),4),IF(N167&lt;&gt;"",ROUND(ROUND($J167,4)*ROUND(N167,10)*ROUND(表四!O168,6),4),"")),""))</f>
        <v/>
      </c>
      <c r="U167" s="316" t="str">
        <f t="shared" si="73"/>
        <v/>
      </c>
      <c r="V167" s="333" t="str">
        <f t="shared" si="74"/>
        <v/>
      </c>
      <c r="W167" s="223" t="str">
        <f>IF(表三!BK167&lt;&gt;"",IF(表三!BK167&lt;&gt;0,表三!BK167,""),"")</f>
        <v/>
      </c>
      <c r="X167" s="320"/>
      <c r="Y167" s="318" t="str">
        <f>IF(H167&amp;I167="範疇2外購電力",IF(X167="預設",VLOOKUP(表一!$B$5,附表一!$G$186:$T$210,14,0),""),IF(X167="預設",VLOOKUP(H167&amp;I167&amp;W167&amp;E167,附表一!$F$5:$U$175,16,0),""))</f>
        <v/>
      </c>
      <c r="Z167" s="337" t="str">
        <f>IF(H167&amp;I167="範疇2外購電力",IF(X167="預設",VLOOKUP(表一!$B$5,附表一!$G$186:$X$210,18,0),""),IF(X167="預設",VLOOKUP(H167&amp;I167&amp;W167&amp;E167,附表一!$F$5:$Y$175,20,0),""))</f>
        <v/>
      </c>
      <c r="AA167" s="334"/>
      <c r="AB167" s="239"/>
      <c r="AC167" s="331" t="str">
        <f>IF(Y167&amp;AA167&lt;&gt;"",IF(表四!$Q167&lt;&gt;"","公噸/"&amp;表四!$Q167,IF(表四!$P167&lt;&gt;"","公噸/"&amp;表四!$P167,"")),"")</f>
        <v/>
      </c>
      <c r="AD167" s="320"/>
      <c r="AE167" s="331" t="str">
        <f>IF(表四!O167="",IF($J167&lt;&gt;"",IF(AA167&lt;&gt;"",ROUND(ROUND(AA167,10)*ROUND($J167,4),4),IF(Y167&lt;&gt;"",ROUND(ROUND($J167,4)*ROUND(Y167,10),4),"")),""),IF($J167&lt;&gt;"",IF(AA167&lt;&gt;"",ROUND(ROUND(AA167,10)*ROUND($J167,4)*ROUND(表四!O167,6),4),IF(Y167&lt;&gt;"",ROUND(ROUND($J167,4)*ROUND(Y167,10)*ROUND(表四!O167,6),4),"")),""))</f>
        <v/>
      </c>
      <c r="AF167" s="316" t="str">
        <f t="shared" si="75"/>
        <v/>
      </c>
      <c r="AG167" s="333" t="str">
        <f t="shared" si="76"/>
        <v/>
      </c>
      <c r="AH167" s="207" t="str">
        <f>IF(表三!BL167&lt;&gt;"",IF(表三!BL167&lt;&gt;0,表三!BL167,""),"")</f>
        <v/>
      </c>
      <c r="AI167" s="320"/>
      <c r="AJ167" s="321" t="str">
        <f>IF(H167&amp;I167="範疇2外購電力",IF(AI167="預設",VLOOKUP(表一!$B$5,附表一!$G$186:$T$210,14,0),""),IF(AI167="預設",VLOOKUP(H167&amp;I167&amp;AH167&amp;E167,附表一!$F$5:$U$175,16,0),""))</f>
        <v/>
      </c>
      <c r="AK167" s="337" t="str">
        <f>IF(H167&amp;I167="範疇2外購電力",IF(AI167="預設",VLOOKUP(表一!$B$5,附表一!$G$186:$X$210,18,0),""),IF(AI167="預設",VLOOKUP(H167&amp;I167&amp;AH167&amp;E167,附表一!$F$5:$Y$175,20,0),""))</f>
        <v/>
      </c>
      <c r="AL167" s="334"/>
      <c r="AM167" s="335"/>
      <c r="AN167" s="315" t="str">
        <f>IF(AJ167&amp;AL167&lt;&gt;"",IF(表四!$Q167&lt;&gt;"","公噸/"&amp;表四!$Q167,IF(表四!$P167&lt;&gt;"","公噸/"&amp;表四!$P167,"")),"")</f>
        <v/>
      </c>
      <c r="AO167" s="320"/>
      <c r="AP167" s="331" t="str">
        <f>IF(表四!O167="",IF($J167&lt;&gt;"",IF(AL167&lt;&gt;"",ROUND(ROUND(AL167,10)*ROUND($J167,4),4),IF(AJ167&lt;&gt;"",ROUND(ROUND($J167,4)*ROUND(AJ167,10),4),"")),""),IF($J167&lt;&gt;"",IF(AL167&lt;&gt;"",ROUND(ROUND(AL167,10)*ROUND($J167,4)*ROUND(表四!O167,6),4),IF(AJ167&lt;&gt;"",ROUND(ROUND($J167,4)*ROUND(AJ167,10)*ROUND(表四!O167,6),4),"")),""))</f>
        <v/>
      </c>
      <c r="AQ167" s="316" t="str">
        <f t="shared" si="77"/>
        <v/>
      </c>
      <c r="AR167" s="333" t="str">
        <f t="shared" si="78"/>
        <v/>
      </c>
      <c r="AS167" s="336" t="str">
        <f>IF(表三!J167="是",IF(L167="CO2",SUM(AG167,AR167),SUM(V167,AG167,AR167)),IF(SUM(V167,AG167,AR167)&lt;&gt;0,SUM(V167,AG167,AR167),""))</f>
        <v/>
      </c>
      <c r="AT167" s="337" t="str">
        <f>IF(表三!J167="是",IF(L167="CO2",V167,""),"")</f>
        <v/>
      </c>
      <c r="AU167" s="333" t="str">
        <f>IF(AS167&lt;&gt;"",AS167/表八!$J$8,"")</f>
        <v/>
      </c>
      <c r="AV167" s="325" t="e">
        <f>VLOOKUP(E167,附表二!$A:$G,3,FALSE)</f>
        <v>#N/A</v>
      </c>
      <c r="AW167" s="338" t="str">
        <f t="shared" si="64"/>
        <v/>
      </c>
      <c r="AX167" s="338" t="str">
        <f t="shared" si="79"/>
        <v/>
      </c>
      <c r="AY167" s="338" t="str">
        <f t="shared" si="80"/>
        <v/>
      </c>
      <c r="AZ167" s="338" t="str">
        <f t="shared" si="81"/>
        <v/>
      </c>
      <c r="BA167" s="338" t="str">
        <f t="shared" si="82"/>
        <v/>
      </c>
      <c r="BB167" s="338" t="str">
        <f t="shared" si="83"/>
        <v/>
      </c>
      <c r="BC167" s="338" t="str">
        <f t="shared" si="84"/>
        <v/>
      </c>
      <c r="BD167" s="338" t="str">
        <f t="shared" si="85"/>
        <v/>
      </c>
      <c r="BE167" s="339" t="str">
        <f t="shared" si="86"/>
        <v/>
      </c>
    </row>
    <row r="168" spans="1:233" s="5" customFormat="1" ht="17.25" thickTop="1" thickBot="1">
      <c r="A168" s="223" t="str">
        <f>IF(表三!A168&lt;&gt;"",表三!A168,"")</f>
        <v/>
      </c>
      <c r="B168" s="224" t="str">
        <f>IF(表三!C168&lt;&gt;"",表三!C168,"")</f>
        <v/>
      </c>
      <c r="C168" s="225" t="str">
        <f>IF(表三!D168&lt;&gt;"",表三!D168,"")</f>
        <v/>
      </c>
      <c r="D168" s="328" t="str">
        <f>IF(表三!F168&lt;&gt;"",表三!F168,"")</f>
        <v/>
      </c>
      <c r="E168" s="223" t="str">
        <f>IF(表三!H168&lt;&gt;"",表三!H168,"")</f>
        <v/>
      </c>
      <c r="F168" s="211" t="str">
        <f>IF(表三!I168&lt;&gt;"",表三!I168,"")</f>
        <v/>
      </c>
      <c r="G168" s="224" t="str">
        <f>IF(表三!J168&lt;&gt;"",表三!J168,"")</f>
        <v/>
      </c>
      <c r="H168" s="225" t="str">
        <f>IF(表三!K168&lt;&gt;"",表三!K168,"")</f>
        <v/>
      </c>
      <c r="I168" s="328" t="str">
        <f>IF(表三!P168&lt;&gt;"",表三!P168,"")</f>
        <v/>
      </c>
      <c r="J168" s="329" t="str">
        <f>IF(表四!N168&lt;&gt;"",ROUND(表四!N168,4),"")</f>
        <v/>
      </c>
      <c r="K168" s="224" t="str">
        <f>IF(表四!Q168&lt;&gt;"",表四!Q168,IF(表四!P168&lt;&gt;"",表四!P168,""))</f>
        <v/>
      </c>
      <c r="L168" s="207" t="str">
        <f>IF(表三!BJ168&lt;&gt;"",IF(表三!BJ168&lt;&gt;0,表三!BJ168,""),"")</f>
        <v/>
      </c>
      <c r="M168" s="320"/>
      <c r="N168" s="331" t="str">
        <f>IF(H168&amp;I168&amp;E168="範疇2外購電力350099",IF(M168="預設",VLOOKUP(表一!$B$5,附表一!$G$186:$T$211,14,0),""),IF(M168="預設",VLOOKUP(H168&amp;I168&amp;L168&amp;E168,附表一!$F$5:$U$178,16,0),""))</f>
        <v/>
      </c>
      <c r="O168" s="331" t="str">
        <f>IF(H168&amp;I168="範疇2外購電力",IF(M168="預設",VLOOKUP(表一!$B$5,附表一!$G$186:$X$210,18,0),""),IF(M168="預設",VLOOKUP(H168&amp;I168&amp;L168&amp;E168,附表一!$F$5:$Y$175,20,0),""))</f>
        <v/>
      </c>
      <c r="P168" s="332"/>
      <c r="Q168" s="239"/>
      <c r="R168" s="331" t="str">
        <f>IF(N168&amp;P168&lt;&gt;"",IF(表四!$Q168&lt;&gt;"","公噸/"&amp;表四!$Q168,IF(表四!$P168&lt;&gt;"","公噸/"&amp;表四!$P168,"")),"")</f>
        <v/>
      </c>
      <c r="S168" s="320"/>
      <c r="T168" s="331" t="str">
        <f>IF(表四!O169="",IF($J168&lt;&gt;"",IF(P168&lt;&gt;"",ROUND(ROUND(P168,10)*ROUND($J168,4),4),IF(N168&lt;&gt;"",ROUND(ROUND($J168,4)*ROUND(N168,10),4),"")),""),IF($J168&lt;&gt;"",IF(P168&lt;&gt;"",ROUND(ROUND(P168,10)*ROUND($J168,4)*ROUND(表四!O169,6),4),IF(N168&lt;&gt;"",ROUND(ROUND($J168,4)*ROUND(N168,10)*ROUND(表四!O169,6),4),"")),""))</f>
        <v/>
      </c>
      <c r="U168" s="316" t="str">
        <f t="shared" si="73"/>
        <v/>
      </c>
      <c r="V168" s="333" t="str">
        <f t="shared" si="74"/>
        <v/>
      </c>
      <c r="W168" s="223" t="str">
        <f>IF(表三!BK168&lt;&gt;"",IF(表三!BK168&lt;&gt;0,表三!BK168,""),"")</f>
        <v/>
      </c>
      <c r="X168" s="320"/>
      <c r="Y168" s="318" t="str">
        <f>IF(H168&amp;I168="範疇2外購電力",IF(X168="預設",VLOOKUP(表一!$B$5,附表一!$G$186:$T$210,14,0),""),IF(X168="預設",VLOOKUP(H168&amp;I168&amp;W168&amp;E168,附表一!$F$5:$U$175,16,0),""))</f>
        <v/>
      </c>
      <c r="Z168" s="337" t="str">
        <f>IF(H168&amp;I168="範疇2外購電力",IF(X168="預設",VLOOKUP(表一!$B$5,附表一!$G$186:$X$210,18,0),""),IF(X168="預設",VLOOKUP(H168&amp;I168&amp;W168&amp;E168,附表一!$F$5:$Y$175,20,0),""))</f>
        <v/>
      </c>
      <c r="AA168" s="334"/>
      <c r="AB168" s="239"/>
      <c r="AC168" s="331" t="str">
        <f>IF(Y168&amp;AA168&lt;&gt;"",IF(表四!$Q168&lt;&gt;"","公噸/"&amp;表四!$Q168,IF(表四!$P168&lt;&gt;"","公噸/"&amp;表四!$P168,"")),"")</f>
        <v/>
      </c>
      <c r="AD168" s="320"/>
      <c r="AE168" s="331" t="str">
        <f>IF(表四!O168="",IF($J168&lt;&gt;"",IF(AA168&lt;&gt;"",ROUND(ROUND(AA168,10)*ROUND($J168,4),4),IF(Y168&lt;&gt;"",ROUND(ROUND($J168,4)*ROUND(Y168,10),4),"")),""),IF($J168&lt;&gt;"",IF(AA168&lt;&gt;"",ROUND(ROUND(AA168,10)*ROUND($J168,4)*ROUND(表四!O168,6),4),IF(Y168&lt;&gt;"",ROUND(ROUND($J168,4)*ROUND(Y168,10)*ROUND(表四!O168,6),4),"")),""))</f>
        <v/>
      </c>
      <c r="AF168" s="316" t="str">
        <f t="shared" si="75"/>
        <v/>
      </c>
      <c r="AG168" s="333" t="str">
        <f t="shared" si="76"/>
        <v/>
      </c>
      <c r="AH168" s="207" t="str">
        <f>IF(表三!BL168&lt;&gt;"",IF(表三!BL168&lt;&gt;0,表三!BL168,""),"")</f>
        <v/>
      </c>
      <c r="AI168" s="320"/>
      <c r="AJ168" s="321" t="str">
        <f>IF(H168&amp;I168="範疇2外購電力",IF(AI168="預設",VLOOKUP(表一!$B$5,附表一!$G$186:$T$210,14,0),""),IF(AI168="預設",VLOOKUP(H168&amp;I168&amp;AH168&amp;E168,附表一!$F$5:$U$175,16,0),""))</f>
        <v/>
      </c>
      <c r="AK168" s="337" t="str">
        <f>IF(H168&amp;I168="範疇2外購電力",IF(AI168="預設",VLOOKUP(表一!$B$5,附表一!$G$186:$X$210,18,0),""),IF(AI168="預設",VLOOKUP(H168&amp;I168&amp;AH168&amp;E168,附表一!$F$5:$Y$175,20,0),""))</f>
        <v/>
      </c>
      <c r="AL168" s="334"/>
      <c r="AM168" s="335"/>
      <c r="AN168" s="315" t="str">
        <f>IF(AJ168&amp;AL168&lt;&gt;"",IF(表四!$Q168&lt;&gt;"","公噸/"&amp;表四!$Q168,IF(表四!$P168&lt;&gt;"","公噸/"&amp;表四!$P168,"")),"")</f>
        <v/>
      </c>
      <c r="AO168" s="320"/>
      <c r="AP168" s="331" t="str">
        <f>IF(表四!O168="",IF($J168&lt;&gt;"",IF(AL168&lt;&gt;"",ROUND(ROUND(AL168,10)*ROUND($J168,4),4),IF(AJ168&lt;&gt;"",ROUND(ROUND($J168,4)*ROUND(AJ168,10),4),"")),""),IF($J168&lt;&gt;"",IF(AL168&lt;&gt;"",ROUND(ROUND(AL168,10)*ROUND($J168,4)*ROUND(表四!O168,6),4),IF(AJ168&lt;&gt;"",ROUND(ROUND($J168,4)*ROUND(AJ168,10)*ROUND(表四!O168,6),4),"")),""))</f>
        <v/>
      </c>
      <c r="AQ168" s="316" t="str">
        <f t="shared" si="77"/>
        <v/>
      </c>
      <c r="AR168" s="333" t="str">
        <f t="shared" si="78"/>
        <v/>
      </c>
      <c r="AS168" s="336" t="str">
        <f>IF(表三!J168="是",IF(L168="CO2",SUM(AG168,AR168),SUM(V168,AG168,AR168)),IF(SUM(V168,AG168,AR168)&lt;&gt;0,SUM(V168,AG168,AR168),""))</f>
        <v/>
      </c>
      <c r="AT168" s="337" t="str">
        <f>IF(表三!J168="是",IF(L168="CO2",V168,""),"")</f>
        <v/>
      </c>
      <c r="AU168" s="333" t="str">
        <f>IF(AS168&lt;&gt;"",AS168/表八!$J$8,"")</f>
        <v/>
      </c>
      <c r="AV168" s="325" t="e">
        <f>VLOOKUP(E168,附表二!$A:$G,3,FALSE)</f>
        <v>#N/A</v>
      </c>
      <c r="AW168" s="338" t="str">
        <f t="shared" si="64"/>
        <v/>
      </c>
      <c r="AX168" s="338" t="str">
        <f t="shared" si="79"/>
        <v/>
      </c>
      <c r="AY168" s="338" t="str">
        <f t="shared" si="80"/>
        <v/>
      </c>
      <c r="AZ168" s="338" t="str">
        <f t="shared" si="81"/>
        <v/>
      </c>
      <c r="BA168" s="338" t="str">
        <f t="shared" si="82"/>
        <v/>
      </c>
      <c r="BB168" s="338" t="str">
        <f t="shared" si="83"/>
        <v/>
      </c>
      <c r="BC168" s="338" t="str">
        <f t="shared" si="84"/>
        <v/>
      </c>
      <c r="BD168" s="338" t="str">
        <f t="shared" si="85"/>
        <v/>
      </c>
      <c r="BE168" s="339" t="str">
        <f t="shared" si="86"/>
        <v/>
      </c>
    </row>
    <row r="169" spans="1:233" s="5" customFormat="1" ht="17.25" thickTop="1" thickBot="1">
      <c r="A169" s="223" t="str">
        <f>IF(表三!A169&lt;&gt;"",表三!A169,"")</f>
        <v/>
      </c>
      <c r="B169" s="224" t="str">
        <f>IF(表三!C169&lt;&gt;"",表三!C169,"")</f>
        <v/>
      </c>
      <c r="C169" s="225" t="str">
        <f>IF(表三!D169&lt;&gt;"",表三!D169,"")</f>
        <v/>
      </c>
      <c r="D169" s="328" t="str">
        <f>IF(表三!F169&lt;&gt;"",表三!F169,"")</f>
        <v/>
      </c>
      <c r="E169" s="223" t="str">
        <f>IF(表三!H169&lt;&gt;"",表三!H169,"")</f>
        <v/>
      </c>
      <c r="F169" s="211" t="str">
        <f>IF(表三!I169&lt;&gt;"",表三!I169,"")</f>
        <v/>
      </c>
      <c r="G169" s="224" t="str">
        <f>IF(表三!J169&lt;&gt;"",表三!J169,"")</f>
        <v/>
      </c>
      <c r="H169" s="225" t="str">
        <f>IF(表三!K169&lt;&gt;"",表三!K169,"")</f>
        <v/>
      </c>
      <c r="I169" s="328" t="str">
        <f>IF(表三!P169&lt;&gt;"",表三!P169,"")</f>
        <v/>
      </c>
      <c r="J169" s="329" t="str">
        <f>IF(表四!N169&lt;&gt;"",ROUND(表四!N169,4),"")</f>
        <v/>
      </c>
      <c r="K169" s="224" t="str">
        <f>IF(表四!Q169&lt;&gt;"",表四!Q169,IF(表四!P169&lt;&gt;"",表四!P169,""))</f>
        <v/>
      </c>
      <c r="L169" s="207" t="str">
        <f>IF(表三!BJ169&lt;&gt;"",IF(表三!BJ169&lt;&gt;0,表三!BJ169,""),"")</f>
        <v/>
      </c>
      <c r="M169" s="320"/>
      <c r="N169" s="331" t="str">
        <f>IF(H169&amp;I169&amp;E169="範疇2外購電力350099",IF(M169="預設",VLOOKUP(表一!$B$5,附表一!$G$186:$T$211,14,0),""),IF(M169="預設",VLOOKUP(H169&amp;I169&amp;L169&amp;E169,附表一!$F$5:$U$178,16,0),""))</f>
        <v/>
      </c>
      <c r="O169" s="331" t="str">
        <f>IF(H169&amp;I169="範疇2外購電力",IF(M169="預設",VLOOKUP(表一!$B$5,附表一!$G$186:$X$210,18,0),""),IF(M169="預設",VLOOKUP(H169&amp;I169&amp;L169&amp;E169,附表一!$F$5:$Y$175,20,0),""))</f>
        <v/>
      </c>
      <c r="P169" s="332"/>
      <c r="Q169" s="239"/>
      <c r="R169" s="331" t="str">
        <f>IF(N169&amp;P169&lt;&gt;"",IF(表四!$Q169&lt;&gt;"","公噸/"&amp;表四!$Q169,IF(表四!$P169&lt;&gt;"","公噸/"&amp;表四!$P169,"")),"")</f>
        <v/>
      </c>
      <c r="S169" s="320"/>
      <c r="T169" s="331" t="str">
        <f>IF(表四!O170="",IF($J169&lt;&gt;"",IF(P169&lt;&gt;"",ROUND(ROUND(P169,10)*ROUND($J169,4),4),IF(N169&lt;&gt;"",ROUND(ROUND($J169,4)*ROUND(N169,10),4),"")),""),IF($J169&lt;&gt;"",IF(P169&lt;&gt;"",ROUND(ROUND(P169,10)*ROUND($J169,4)*ROUND(表四!O170,6),4),IF(N169&lt;&gt;"",ROUND(ROUND($J169,4)*ROUND(N169,10)*ROUND(表四!O170,6),4),"")),""))</f>
        <v/>
      </c>
      <c r="U169" s="316" t="str">
        <f t="shared" si="73"/>
        <v/>
      </c>
      <c r="V169" s="333" t="str">
        <f t="shared" si="74"/>
        <v/>
      </c>
      <c r="W169" s="223" t="str">
        <f>IF(表三!BK169&lt;&gt;"",IF(表三!BK169&lt;&gt;0,表三!BK169,""),"")</f>
        <v/>
      </c>
      <c r="X169" s="320"/>
      <c r="Y169" s="318" t="str">
        <f>IF(H169&amp;I169="範疇2外購電力",IF(X169="預設",VLOOKUP(表一!$B$5,附表一!$G$186:$T$210,14,0),""),IF(X169="預設",VLOOKUP(H169&amp;I169&amp;W169&amp;E169,附表一!$F$5:$U$175,16,0),""))</f>
        <v/>
      </c>
      <c r="Z169" s="337" t="str">
        <f>IF(H169&amp;I169="範疇2外購電力",IF(X169="預設",VLOOKUP(表一!$B$5,附表一!$G$186:$X$210,18,0),""),IF(X169="預設",VLOOKUP(H169&amp;I169&amp;W169&amp;E169,附表一!$F$5:$Y$175,20,0),""))</f>
        <v/>
      </c>
      <c r="AA169" s="334"/>
      <c r="AB169" s="239"/>
      <c r="AC169" s="331" t="str">
        <f>IF(Y169&amp;AA169&lt;&gt;"",IF(表四!$Q169&lt;&gt;"","公噸/"&amp;表四!$Q169,IF(表四!$P169&lt;&gt;"","公噸/"&amp;表四!$P169,"")),"")</f>
        <v/>
      </c>
      <c r="AD169" s="320"/>
      <c r="AE169" s="331" t="str">
        <f>IF(表四!O169="",IF($J169&lt;&gt;"",IF(AA169&lt;&gt;"",ROUND(ROUND(AA169,10)*ROUND($J169,4),4),IF(Y169&lt;&gt;"",ROUND(ROUND($J169,4)*ROUND(Y169,10),4),"")),""),IF($J169&lt;&gt;"",IF(AA169&lt;&gt;"",ROUND(ROUND(AA169,10)*ROUND($J169,4)*ROUND(表四!O169,6),4),IF(Y169&lt;&gt;"",ROUND(ROUND($J169,4)*ROUND(Y169,10)*ROUND(表四!O169,6),4),"")),""))</f>
        <v/>
      </c>
      <c r="AF169" s="316" t="str">
        <f t="shared" si="75"/>
        <v/>
      </c>
      <c r="AG169" s="333" t="str">
        <f t="shared" si="76"/>
        <v/>
      </c>
      <c r="AH169" s="207" t="str">
        <f>IF(表三!BL169&lt;&gt;"",IF(表三!BL169&lt;&gt;0,表三!BL169,""),"")</f>
        <v/>
      </c>
      <c r="AI169" s="320"/>
      <c r="AJ169" s="321" t="str">
        <f>IF(H169&amp;I169="範疇2外購電力",IF(AI169="預設",VLOOKUP(表一!$B$5,附表一!$G$186:$T$210,14,0),""),IF(AI169="預設",VLOOKUP(H169&amp;I169&amp;AH169&amp;E169,附表一!$F$5:$U$175,16,0),""))</f>
        <v/>
      </c>
      <c r="AK169" s="337" t="str">
        <f>IF(H169&amp;I169="範疇2外購電力",IF(AI169="預設",VLOOKUP(表一!$B$5,附表一!$G$186:$X$210,18,0),""),IF(AI169="預設",VLOOKUP(H169&amp;I169&amp;AH169&amp;E169,附表一!$F$5:$Y$175,20,0),""))</f>
        <v/>
      </c>
      <c r="AL169" s="334"/>
      <c r="AM169" s="335"/>
      <c r="AN169" s="315" t="str">
        <f>IF(AJ169&amp;AL169&lt;&gt;"",IF(表四!$Q169&lt;&gt;"","公噸/"&amp;表四!$Q169,IF(表四!$P169&lt;&gt;"","公噸/"&amp;表四!$P169,"")),"")</f>
        <v/>
      </c>
      <c r="AO169" s="320"/>
      <c r="AP169" s="331" t="str">
        <f>IF(表四!O169="",IF($J169&lt;&gt;"",IF(AL169&lt;&gt;"",ROUND(ROUND(AL169,10)*ROUND($J169,4),4),IF(AJ169&lt;&gt;"",ROUND(ROUND($J169,4)*ROUND(AJ169,10),4),"")),""),IF($J169&lt;&gt;"",IF(AL169&lt;&gt;"",ROUND(ROUND(AL169,10)*ROUND($J169,4)*ROUND(表四!O169,6),4),IF(AJ169&lt;&gt;"",ROUND(ROUND($J169,4)*ROUND(AJ169,10)*ROUND(表四!O169,6),4),"")),""))</f>
        <v/>
      </c>
      <c r="AQ169" s="316" t="str">
        <f t="shared" si="77"/>
        <v/>
      </c>
      <c r="AR169" s="333" t="str">
        <f t="shared" si="78"/>
        <v/>
      </c>
      <c r="AS169" s="336" t="str">
        <f>IF(表三!J169="是",IF(L169="CO2",SUM(AG169,AR169),SUM(V169,AG169,AR169)),IF(SUM(V169,AG169,AR169)&lt;&gt;0,SUM(V169,AG169,AR169),""))</f>
        <v/>
      </c>
      <c r="AT169" s="337" t="str">
        <f>IF(表三!J169="是",IF(L169="CO2",V169,""),"")</f>
        <v/>
      </c>
      <c r="AU169" s="333" t="str">
        <f>IF(AS169&lt;&gt;"",AS169/表八!$J$8,"")</f>
        <v/>
      </c>
      <c r="AV169" s="325" t="e">
        <f>VLOOKUP(E169,附表二!$A:$G,3,FALSE)</f>
        <v>#N/A</v>
      </c>
      <c r="AW169" s="338" t="str">
        <f t="shared" si="64"/>
        <v/>
      </c>
      <c r="AX169" s="338" t="str">
        <f t="shared" si="79"/>
        <v/>
      </c>
      <c r="AY169" s="338" t="str">
        <f t="shared" si="80"/>
        <v/>
      </c>
      <c r="AZ169" s="338" t="str">
        <f t="shared" si="81"/>
        <v/>
      </c>
      <c r="BA169" s="338" t="str">
        <f t="shared" si="82"/>
        <v/>
      </c>
      <c r="BB169" s="338" t="str">
        <f t="shared" si="83"/>
        <v/>
      </c>
      <c r="BC169" s="338" t="str">
        <f t="shared" si="84"/>
        <v/>
      </c>
      <c r="BD169" s="338" t="str">
        <f t="shared" si="85"/>
        <v/>
      </c>
      <c r="BE169" s="339" t="str">
        <f t="shared" si="86"/>
        <v/>
      </c>
    </row>
    <row r="170" spans="1:233" s="5" customFormat="1" ht="17.25" thickTop="1" thickBot="1">
      <c r="A170" s="223" t="str">
        <f>IF(表三!A170&lt;&gt;"",表三!A170,"")</f>
        <v/>
      </c>
      <c r="B170" s="224" t="str">
        <f>IF(表三!C170&lt;&gt;"",表三!C170,"")</f>
        <v/>
      </c>
      <c r="C170" s="225" t="str">
        <f>IF(表三!D170&lt;&gt;"",表三!D170,"")</f>
        <v/>
      </c>
      <c r="D170" s="328" t="str">
        <f>IF(表三!F170&lt;&gt;"",表三!F170,"")</f>
        <v/>
      </c>
      <c r="E170" s="223" t="str">
        <f>IF(表三!H170&lt;&gt;"",表三!H170,"")</f>
        <v/>
      </c>
      <c r="F170" s="211" t="str">
        <f>IF(表三!I170&lt;&gt;"",表三!I170,"")</f>
        <v/>
      </c>
      <c r="G170" s="224" t="str">
        <f>IF(表三!J170&lt;&gt;"",表三!J170,"")</f>
        <v/>
      </c>
      <c r="H170" s="225" t="str">
        <f>IF(表三!K170&lt;&gt;"",表三!K170,"")</f>
        <v/>
      </c>
      <c r="I170" s="328" t="str">
        <f>IF(表三!P170&lt;&gt;"",表三!P170,"")</f>
        <v/>
      </c>
      <c r="J170" s="329" t="str">
        <f>IF(表四!N170&lt;&gt;"",ROUND(表四!N170,4),"")</f>
        <v/>
      </c>
      <c r="K170" s="224" t="str">
        <f>IF(表四!Q170&lt;&gt;"",表四!Q170,IF(表四!P170&lt;&gt;"",表四!P170,""))</f>
        <v/>
      </c>
      <c r="L170" s="207" t="str">
        <f>IF(表三!BJ170&lt;&gt;"",IF(表三!BJ170&lt;&gt;0,表三!BJ170,""),"")</f>
        <v/>
      </c>
      <c r="M170" s="320"/>
      <c r="N170" s="331" t="str">
        <f>IF(H170&amp;I170&amp;E170="範疇2外購電力350099",IF(M170="預設",VLOOKUP(表一!$B$5,附表一!$G$186:$T$211,14,0),""),IF(M170="預設",VLOOKUP(H170&amp;I170&amp;L170&amp;E170,附表一!$F$5:$U$178,16,0),""))</f>
        <v/>
      </c>
      <c r="O170" s="331" t="str">
        <f>IF(H170&amp;I170="範疇2外購電力",IF(M170="預設",VLOOKUP(表一!$B$5,附表一!$G$186:$X$210,18,0),""),IF(M170="預設",VLOOKUP(H170&amp;I170&amp;L170&amp;E170,附表一!$F$5:$Y$175,20,0),""))</f>
        <v/>
      </c>
      <c r="P170" s="332"/>
      <c r="Q170" s="239"/>
      <c r="R170" s="331" t="str">
        <f>IF(N170&amp;P170&lt;&gt;"",IF(表四!$Q170&lt;&gt;"","公噸/"&amp;表四!$Q170,IF(表四!$P170&lt;&gt;"","公噸/"&amp;表四!$P170,"")),"")</f>
        <v/>
      </c>
      <c r="S170" s="320"/>
      <c r="T170" s="331" t="str">
        <f>IF(表四!O171="",IF($J170&lt;&gt;"",IF(P170&lt;&gt;"",ROUND(ROUND(P170,10)*ROUND($J170,4),4),IF(N170&lt;&gt;"",ROUND(ROUND($J170,4)*ROUND(N170,10),4),"")),""),IF($J170&lt;&gt;"",IF(P170&lt;&gt;"",ROUND(ROUND(P170,10)*ROUND($J170,4)*ROUND(表四!O171,6),4),IF(N170&lt;&gt;"",ROUND(ROUND($J170,4)*ROUND(N170,10)*ROUND(表四!O171,6),4),"")),""))</f>
        <v/>
      </c>
      <c r="U170" s="316" t="str">
        <f t="shared" si="73"/>
        <v/>
      </c>
      <c r="V170" s="333" t="str">
        <f t="shared" si="74"/>
        <v/>
      </c>
      <c r="W170" s="223" t="str">
        <f>IF(表三!BK170&lt;&gt;"",IF(表三!BK170&lt;&gt;0,表三!BK170,""),"")</f>
        <v/>
      </c>
      <c r="X170" s="320"/>
      <c r="Y170" s="318" t="str">
        <f>IF(H170&amp;I170="範疇2外購電力",IF(X170="預設",VLOOKUP(表一!$B$5,附表一!$G$186:$T$210,14,0),""),IF(X170="預設",VLOOKUP(H170&amp;I170&amp;W170&amp;E170,附表一!$F$5:$U$175,16,0),""))</f>
        <v/>
      </c>
      <c r="Z170" s="337" t="str">
        <f>IF(H170&amp;I170="範疇2外購電力",IF(X170="預設",VLOOKUP(表一!$B$5,附表一!$G$186:$X$210,18,0),""),IF(X170="預設",VLOOKUP(H170&amp;I170&amp;W170&amp;E170,附表一!$F$5:$Y$175,20,0),""))</f>
        <v/>
      </c>
      <c r="AA170" s="334"/>
      <c r="AB170" s="239"/>
      <c r="AC170" s="331" t="str">
        <f>IF(Y170&amp;AA170&lt;&gt;"",IF(表四!$Q170&lt;&gt;"","公噸/"&amp;表四!$Q170,IF(表四!$P170&lt;&gt;"","公噸/"&amp;表四!$P170,"")),"")</f>
        <v/>
      </c>
      <c r="AD170" s="320"/>
      <c r="AE170" s="331" t="str">
        <f>IF(表四!O170="",IF($J170&lt;&gt;"",IF(AA170&lt;&gt;"",ROUND(ROUND(AA170,10)*ROUND($J170,4),4),IF(Y170&lt;&gt;"",ROUND(ROUND($J170,4)*ROUND(Y170,10),4),"")),""),IF($J170&lt;&gt;"",IF(AA170&lt;&gt;"",ROUND(ROUND(AA170,10)*ROUND($J170,4)*ROUND(表四!O170,6),4),IF(Y170&lt;&gt;"",ROUND(ROUND($J170,4)*ROUND(Y170,10)*ROUND(表四!O170,6),4),"")),""))</f>
        <v/>
      </c>
      <c r="AF170" s="316" t="str">
        <f t="shared" si="75"/>
        <v/>
      </c>
      <c r="AG170" s="333" t="str">
        <f t="shared" si="76"/>
        <v/>
      </c>
      <c r="AH170" s="207" t="str">
        <f>IF(表三!BL170&lt;&gt;"",IF(表三!BL170&lt;&gt;0,表三!BL170,""),"")</f>
        <v/>
      </c>
      <c r="AI170" s="320"/>
      <c r="AJ170" s="321" t="str">
        <f>IF(H170&amp;I170="範疇2外購電力",IF(AI170="預設",VLOOKUP(表一!$B$5,附表一!$G$186:$T$210,14,0),""),IF(AI170="預設",VLOOKUP(H170&amp;I170&amp;AH170&amp;E170,附表一!$F$5:$U$175,16,0),""))</f>
        <v/>
      </c>
      <c r="AK170" s="337" t="str">
        <f>IF(H170&amp;I170="範疇2外購電力",IF(AI170="預設",VLOOKUP(表一!$B$5,附表一!$G$186:$X$210,18,0),""),IF(AI170="預設",VLOOKUP(H170&amp;I170&amp;AH170&amp;E170,附表一!$F$5:$Y$175,20,0),""))</f>
        <v/>
      </c>
      <c r="AL170" s="334"/>
      <c r="AM170" s="335"/>
      <c r="AN170" s="315" t="str">
        <f>IF(AJ170&amp;AL170&lt;&gt;"",IF(表四!$Q170&lt;&gt;"","公噸/"&amp;表四!$Q170,IF(表四!$P170&lt;&gt;"","公噸/"&amp;表四!$P170,"")),"")</f>
        <v/>
      </c>
      <c r="AO170" s="320"/>
      <c r="AP170" s="331" t="str">
        <f>IF(表四!O170="",IF($J170&lt;&gt;"",IF(AL170&lt;&gt;"",ROUND(ROUND(AL170,10)*ROUND($J170,4),4),IF(AJ170&lt;&gt;"",ROUND(ROUND($J170,4)*ROUND(AJ170,10),4),"")),""),IF($J170&lt;&gt;"",IF(AL170&lt;&gt;"",ROUND(ROUND(AL170,10)*ROUND($J170,4)*ROUND(表四!O170,6),4),IF(AJ170&lt;&gt;"",ROUND(ROUND($J170,4)*ROUND(AJ170,10)*ROUND(表四!O170,6),4),"")),""))</f>
        <v/>
      </c>
      <c r="AQ170" s="316" t="str">
        <f t="shared" si="77"/>
        <v/>
      </c>
      <c r="AR170" s="333" t="str">
        <f t="shared" si="78"/>
        <v/>
      </c>
      <c r="AS170" s="336" t="str">
        <f>IF(表三!J170="是",IF(L170="CO2",SUM(AG170,AR170),SUM(V170,AG170,AR170)),IF(SUM(V170,AG170,AR170)&lt;&gt;0,SUM(V170,AG170,AR170),""))</f>
        <v/>
      </c>
      <c r="AT170" s="337" t="str">
        <f>IF(表三!J170="是",IF(L170="CO2",V170,""),"")</f>
        <v/>
      </c>
      <c r="AU170" s="333" t="str">
        <f>IF(AS170&lt;&gt;"",AS170/表八!$J$8,"")</f>
        <v/>
      </c>
      <c r="AV170" s="325" t="e">
        <f>VLOOKUP(E170,附表二!$A:$G,3,FALSE)</f>
        <v>#N/A</v>
      </c>
      <c r="AW170" s="338" t="str">
        <f t="shared" si="64"/>
        <v/>
      </c>
      <c r="AX170" s="338" t="str">
        <f t="shared" si="79"/>
        <v/>
      </c>
      <c r="AY170" s="338" t="str">
        <f t="shared" si="80"/>
        <v/>
      </c>
      <c r="AZ170" s="338" t="str">
        <f t="shared" si="81"/>
        <v/>
      </c>
      <c r="BA170" s="338" t="str">
        <f t="shared" si="82"/>
        <v/>
      </c>
      <c r="BB170" s="338" t="str">
        <f t="shared" si="83"/>
        <v/>
      </c>
      <c r="BC170" s="338" t="str">
        <f t="shared" si="84"/>
        <v/>
      </c>
      <c r="BD170" s="338" t="str">
        <f t="shared" si="85"/>
        <v/>
      </c>
      <c r="BE170" s="339" t="str">
        <f t="shared" si="86"/>
        <v/>
      </c>
    </row>
    <row r="171" spans="1:233" s="5" customFormat="1" ht="17.25" thickTop="1" thickBot="1">
      <c r="A171" s="223" t="str">
        <f>IF(表三!A171&lt;&gt;"",表三!A171,"")</f>
        <v/>
      </c>
      <c r="B171" s="224" t="str">
        <f>IF(表三!C171&lt;&gt;"",表三!C171,"")</f>
        <v/>
      </c>
      <c r="C171" s="225" t="str">
        <f>IF(表三!D171&lt;&gt;"",表三!D171,"")</f>
        <v/>
      </c>
      <c r="D171" s="328" t="str">
        <f>IF(表三!F171&lt;&gt;"",表三!F171,"")</f>
        <v/>
      </c>
      <c r="E171" s="223" t="str">
        <f>IF(表三!H171&lt;&gt;"",表三!H171,"")</f>
        <v/>
      </c>
      <c r="F171" s="211" t="str">
        <f>IF(表三!I171&lt;&gt;"",表三!I171,"")</f>
        <v/>
      </c>
      <c r="G171" s="224" t="str">
        <f>IF(表三!J171&lt;&gt;"",表三!J171,"")</f>
        <v/>
      </c>
      <c r="H171" s="225" t="str">
        <f>IF(表三!K171&lt;&gt;"",表三!K171,"")</f>
        <v/>
      </c>
      <c r="I171" s="328" t="str">
        <f>IF(表三!P171&lt;&gt;"",表三!P171,"")</f>
        <v/>
      </c>
      <c r="J171" s="329" t="str">
        <f>IF(表四!N171&lt;&gt;"",ROUND(表四!N171,4),"")</f>
        <v/>
      </c>
      <c r="K171" s="224" t="str">
        <f>IF(表四!Q171&lt;&gt;"",表四!Q171,IF(表四!P171&lt;&gt;"",表四!P171,""))</f>
        <v/>
      </c>
      <c r="L171" s="207" t="str">
        <f>IF(表三!BJ171&lt;&gt;"",IF(表三!BJ171&lt;&gt;0,表三!BJ171,""),"")</f>
        <v/>
      </c>
      <c r="M171" s="320"/>
      <c r="N171" s="331" t="str">
        <f>IF(H171&amp;I171&amp;E171="範疇2外購電力350099",IF(M171="預設",VLOOKUP(表一!$B$5,附表一!$G$186:$T$211,14,0),""),IF(M171="預設",VLOOKUP(H171&amp;I171&amp;L171&amp;E171,附表一!$F$5:$U$178,16,0),""))</f>
        <v/>
      </c>
      <c r="O171" s="331" t="str">
        <f>IF(H171&amp;I171="範疇2外購電力",IF(M171="預設",VLOOKUP(表一!$B$5,附表一!$G$186:$X$210,18,0),""),IF(M171="預設",VLOOKUP(H171&amp;I171&amp;L171&amp;E171,附表一!$F$5:$Y$175,20,0),""))</f>
        <v/>
      </c>
      <c r="P171" s="332"/>
      <c r="Q171" s="239"/>
      <c r="R171" s="331" t="str">
        <f>IF(N171&amp;P171&lt;&gt;"",IF(表四!$Q171&lt;&gt;"","公噸/"&amp;表四!$Q171,IF(表四!$P171&lt;&gt;"","公噸/"&amp;表四!$P171,"")),"")</f>
        <v/>
      </c>
      <c r="S171" s="320"/>
      <c r="T171" s="331" t="str">
        <f>IF(表四!O172="",IF($J171&lt;&gt;"",IF(P171&lt;&gt;"",ROUND(ROUND(P171,10)*ROUND($J171,4),4),IF(N171&lt;&gt;"",ROUND(ROUND($J171,4)*ROUND(N171,10),4),"")),""),IF($J171&lt;&gt;"",IF(P171&lt;&gt;"",ROUND(ROUND(P171,10)*ROUND($J171,4)*ROUND(表四!O172,6),4),IF(N171&lt;&gt;"",ROUND(ROUND($J171,4)*ROUND(N171,10)*ROUND(表四!O172,6),4),"")),""))</f>
        <v/>
      </c>
      <c r="U171" s="316" t="str">
        <f t="shared" si="73"/>
        <v/>
      </c>
      <c r="V171" s="333" t="str">
        <f t="shared" si="74"/>
        <v/>
      </c>
      <c r="W171" s="223" t="str">
        <f>IF(表三!BK171&lt;&gt;"",IF(表三!BK171&lt;&gt;0,表三!BK171,""),"")</f>
        <v/>
      </c>
      <c r="X171" s="320"/>
      <c r="Y171" s="318" t="str">
        <f>IF(H171&amp;I171="範疇2外購電力",IF(X171="預設",VLOOKUP(表一!$B$5,附表一!$G$186:$T$210,14,0),""),IF(X171="預設",VLOOKUP(H171&amp;I171&amp;W171&amp;E171,附表一!$F$5:$U$175,16,0),""))</f>
        <v/>
      </c>
      <c r="Z171" s="337" t="str">
        <f>IF(H171&amp;I171="範疇2外購電力",IF(X171="預設",VLOOKUP(表一!$B$5,附表一!$G$186:$X$210,18,0),""),IF(X171="預設",VLOOKUP(H171&amp;I171&amp;W171&amp;E171,附表一!$F$5:$Y$175,20,0),""))</f>
        <v/>
      </c>
      <c r="AA171" s="334"/>
      <c r="AB171" s="239"/>
      <c r="AC171" s="331" t="str">
        <f>IF(Y171&amp;AA171&lt;&gt;"",IF(表四!$Q171&lt;&gt;"","公噸/"&amp;表四!$Q171,IF(表四!$P171&lt;&gt;"","公噸/"&amp;表四!$P171,"")),"")</f>
        <v/>
      </c>
      <c r="AD171" s="320"/>
      <c r="AE171" s="331" t="str">
        <f>IF(表四!O171="",IF($J171&lt;&gt;"",IF(AA171&lt;&gt;"",ROUND(ROUND(AA171,10)*ROUND($J171,4),4),IF(Y171&lt;&gt;"",ROUND(ROUND($J171,4)*ROUND(Y171,10),4),"")),""),IF($J171&lt;&gt;"",IF(AA171&lt;&gt;"",ROUND(ROUND(AA171,10)*ROUND($J171,4)*ROUND(表四!O171,6),4),IF(Y171&lt;&gt;"",ROUND(ROUND($J171,4)*ROUND(Y171,10)*ROUND(表四!O171,6),4),"")),""))</f>
        <v/>
      </c>
      <c r="AF171" s="316" t="str">
        <f t="shared" si="75"/>
        <v/>
      </c>
      <c r="AG171" s="333" t="str">
        <f t="shared" si="76"/>
        <v/>
      </c>
      <c r="AH171" s="207" t="str">
        <f>IF(表三!BL171&lt;&gt;"",IF(表三!BL171&lt;&gt;0,表三!BL171,""),"")</f>
        <v/>
      </c>
      <c r="AI171" s="320"/>
      <c r="AJ171" s="321" t="str">
        <f>IF(H171&amp;I171="範疇2外購電力",IF(AI171="預設",VLOOKUP(表一!$B$5,附表一!$G$186:$T$210,14,0),""),IF(AI171="預設",VLOOKUP(H171&amp;I171&amp;AH171&amp;E171,附表一!$F$5:$U$175,16,0),""))</f>
        <v/>
      </c>
      <c r="AK171" s="337" t="str">
        <f>IF(H171&amp;I171="範疇2外購電力",IF(AI171="預設",VLOOKUP(表一!$B$5,附表一!$G$186:$X$210,18,0),""),IF(AI171="預設",VLOOKUP(H171&amp;I171&amp;AH171&amp;E171,附表一!$F$5:$Y$175,20,0),""))</f>
        <v/>
      </c>
      <c r="AL171" s="334"/>
      <c r="AM171" s="335"/>
      <c r="AN171" s="315" t="str">
        <f>IF(AJ171&amp;AL171&lt;&gt;"",IF(表四!$Q171&lt;&gt;"","公噸/"&amp;表四!$Q171,IF(表四!$P171&lt;&gt;"","公噸/"&amp;表四!$P171,"")),"")</f>
        <v/>
      </c>
      <c r="AO171" s="320"/>
      <c r="AP171" s="331" t="str">
        <f>IF(表四!O171="",IF($J171&lt;&gt;"",IF(AL171&lt;&gt;"",ROUND(ROUND(AL171,10)*ROUND($J171,4),4),IF(AJ171&lt;&gt;"",ROUND(ROUND($J171,4)*ROUND(AJ171,10),4),"")),""),IF($J171&lt;&gt;"",IF(AL171&lt;&gt;"",ROUND(ROUND(AL171,10)*ROUND($J171,4)*ROUND(表四!O171,6),4),IF(AJ171&lt;&gt;"",ROUND(ROUND($J171,4)*ROUND(AJ171,10)*ROUND(表四!O171,6),4),"")),""))</f>
        <v/>
      </c>
      <c r="AQ171" s="316" t="str">
        <f t="shared" si="77"/>
        <v/>
      </c>
      <c r="AR171" s="333" t="str">
        <f t="shared" si="78"/>
        <v/>
      </c>
      <c r="AS171" s="336" t="str">
        <f>IF(表三!J171="是",IF(L171="CO2",SUM(AG171,AR171),SUM(V171,AG171,AR171)),IF(SUM(V171,AG171,AR171)&lt;&gt;0,SUM(V171,AG171,AR171),""))</f>
        <v/>
      </c>
      <c r="AT171" s="337" t="str">
        <f>IF(表三!J171="是",IF(L171="CO2",V171,""),"")</f>
        <v/>
      </c>
      <c r="AU171" s="333" t="str">
        <f>IF(AS171&lt;&gt;"",AS171/表八!$J$8,"")</f>
        <v/>
      </c>
      <c r="AV171" s="325" t="e">
        <f>VLOOKUP(E171,附表二!$A:$G,3,FALSE)</f>
        <v>#N/A</v>
      </c>
      <c r="AW171" s="338" t="str">
        <f t="shared" si="64"/>
        <v/>
      </c>
      <c r="AX171" s="338" t="str">
        <f t="shared" si="79"/>
        <v/>
      </c>
      <c r="AY171" s="338" t="str">
        <f t="shared" si="80"/>
        <v/>
      </c>
      <c r="AZ171" s="338" t="str">
        <f t="shared" si="81"/>
        <v/>
      </c>
      <c r="BA171" s="338" t="str">
        <f t="shared" si="82"/>
        <v/>
      </c>
      <c r="BB171" s="338" t="str">
        <f t="shared" si="83"/>
        <v/>
      </c>
      <c r="BC171" s="338" t="str">
        <f t="shared" si="84"/>
        <v/>
      </c>
      <c r="BD171" s="338" t="str">
        <f t="shared" si="85"/>
        <v/>
      </c>
      <c r="BE171" s="339" t="str">
        <f t="shared" si="86"/>
        <v/>
      </c>
    </row>
    <row r="172" spans="1:233" s="5" customFormat="1" ht="17.25" thickTop="1" thickBot="1">
      <c r="A172" s="223" t="str">
        <f>IF(表三!A172&lt;&gt;"",表三!A172,"")</f>
        <v/>
      </c>
      <c r="B172" s="224" t="str">
        <f>IF(表三!C172&lt;&gt;"",表三!C172,"")</f>
        <v/>
      </c>
      <c r="C172" s="225" t="str">
        <f>IF(表三!D172&lt;&gt;"",表三!D172,"")</f>
        <v/>
      </c>
      <c r="D172" s="328" t="str">
        <f>IF(表三!F172&lt;&gt;"",表三!F172,"")</f>
        <v/>
      </c>
      <c r="E172" s="223" t="str">
        <f>IF(表三!H172&lt;&gt;"",表三!H172,"")</f>
        <v/>
      </c>
      <c r="F172" s="211" t="str">
        <f>IF(表三!I172&lt;&gt;"",表三!I172,"")</f>
        <v/>
      </c>
      <c r="G172" s="224" t="str">
        <f>IF(表三!J172&lt;&gt;"",表三!J172,"")</f>
        <v/>
      </c>
      <c r="H172" s="225" t="str">
        <f>IF(表三!K172&lt;&gt;"",表三!K172,"")</f>
        <v/>
      </c>
      <c r="I172" s="328" t="str">
        <f>IF(表三!P172&lt;&gt;"",表三!P172,"")</f>
        <v/>
      </c>
      <c r="J172" s="329" t="str">
        <f>IF(表四!N172&lt;&gt;"",ROUND(表四!N172,4),"")</f>
        <v/>
      </c>
      <c r="K172" s="224" t="str">
        <f>IF(表四!Q172&lt;&gt;"",表四!Q172,IF(表四!P172&lt;&gt;"",表四!P172,""))</f>
        <v/>
      </c>
      <c r="L172" s="207" t="str">
        <f>IF(表三!BJ172&lt;&gt;"",IF(表三!BJ172&lt;&gt;0,表三!BJ172,""),"")</f>
        <v/>
      </c>
      <c r="M172" s="320"/>
      <c r="N172" s="331" t="str">
        <f>IF(H172&amp;I172&amp;E172="範疇2外購電力350099",IF(M172="預設",VLOOKUP(表一!$B$5,附表一!$G$186:$T$211,14,0),""),IF(M172="預設",VLOOKUP(H172&amp;I172&amp;L172&amp;E172,附表一!$F$5:$U$178,16,0),""))</f>
        <v/>
      </c>
      <c r="O172" s="331" t="str">
        <f>IF(H172&amp;I172="範疇2外購電力",IF(M172="預設",VLOOKUP(表一!$B$5,附表一!$G$186:$X$210,18,0),""),IF(M172="預設",VLOOKUP(H172&amp;I172&amp;L172&amp;E172,附表一!$F$5:$Y$175,20,0),""))</f>
        <v/>
      </c>
      <c r="P172" s="332"/>
      <c r="Q172" s="239"/>
      <c r="R172" s="331" t="str">
        <f>IF(N172&amp;P172&lt;&gt;"",IF(表四!$Q172&lt;&gt;"","公噸/"&amp;表四!$Q172,IF(表四!$P172&lt;&gt;"","公噸/"&amp;表四!$P172,"")),"")</f>
        <v/>
      </c>
      <c r="S172" s="320"/>
      <c r="T172" s="331" t="str">
        <f>IF(表四!O173="",IF($J172&lt;&gt;"",IF(P172&lt;&gt;"",ROUND(ROUND(P172,10)*ROUND($J172,4),4),IF(N172&lt;&gt;"",ROUND(ROUND($J172,4)*ROUND(N172,10),4),"")),""),IF($J172&lt;&gt;"",IF(P172&lt;&gt;"",ROUND(ROUND(P172,10)*ROUND($J172,4)*ROUND(表四!O173,6),4),IF(N172&lt;&gt;"",ROUND(ROUND($J172,4)*ROUND(N172,10)*ROUND(表四!O173,6),4),"")),""))</f>
        <v/>
      </c>
      <c r="U172" s="316" t="str">
        <f t="shared" si="73"/>
        <v/>
      </c>
      <c r="V172" s="333" t="str">
        <f t="shared" si="74"/>
        <v/>
      </c>
      <c r="W172" s="223" t="str">
        <f>IF(表三!BK172&lt;&gt;"",IF(表三!BK172&lt;&gt;0,表三!BK172,""),"")</f>
        <v/>
      </c>
      <c r="X172" s="320"/>
      <c r="Y172" s="318" t="str">
        <f>IF(H172&amp;I172="範疇2外購電力",IF(X172="預設",VLOOKUP(表一!$B$5,附表一!$G$186:$T$210,14,0),""),IF(X172="預設",VLOOKUP(H172&amp;I172&amp;W172&amp;E172,附表一!$F$5:$U$175,16,0),""))</f>
        <v/>
      </c>
      <c r="Z172" s="337" t="str">
        <f>IF(H172&amp;I172="範疇2外購電力",IF(X172="預設",VLOOKUP(表一!$B$5,附表一!$G$186:$X$210,18,0),""),IF(X172="預設",VLOOKUP(H172&amp;I172&amp;W172&amp;E172,附表一!$F$5:$Y$175,20,0),""))</f>
        <v/>
      </c>
      <c r="AA172" s="334"/>
      <c r="AB172" s="239"/>
      <c r="AC172" s="331" t="str">
        <f>IF(Y172&amp;AA172&lt;&gt;"",IF(表四!$Q172&lt;&gt;"","公噸/"&amp;表四!$Q172,IF(表四!$P172&lt;&gt;"","公噸/"&amp;表四!$P172,"")),"")</f>
        <v/>
      </c>
      <c r="AD172" s="320"/>
      <c r="AE172" s="331" t="str">
        <f>IF(表四!O172="",IF($J172&lt;&gt;"",IF(AA172&lt;&gt;"",ROUND(ROUND(AA172,10)*ROUND($J172,4),4),IF(Y172&lt;&gt;"",ROUND(ROUND($J172,4)*ROUND(Y172,10),4),"")),""),IF($J172&lt;&gt;"",IF(AA172&lt;&gt;"",ROUND(ROUND(AA172,10)*ROUND($J172,4)*ROUND(表四!O172,6),4),IF(Y172&lt;&gt;"",ROUND(ROUND($J172,4)*ROUND(Y172,10)*ROUND(表四!O172,6),4),"")),""))</f>
        <v/>
      </c>
      <c r="AF172" s="316" t="str">
        <f t="shared" si="75"/>
        <v/>
      </c>
      <c r="AG172" s="333" t="str">
        <f t="shared" si="76"/>
        <v/>
      </c>
      <c r="AH172" s="207" t="str">
        <f>IF(表三!BL172&lt;&gt;"",IF(表三!BL172&lt;&gt;0,表三!BL172,""),"")</f>
        <v/>
      </c>
      <c r="AI172" s="320"/>
      <c r="AJ172" s="321" t="str">
        <f>IF(H172&amp;I172="範疇2外購電力",IF(AI172="預設",VLOOKUP(表一!$B$5,附表一!$G$186:$T$210,14,0),""),IF(AI172="預設",VLOOKUP(H172&amp;I172&amp;AH172&amp;E172,附表一!$F$5:$U$175,16,0),""))</f>
        <v/>
      </c>
      <c r="AK172" s="337" t="str">
        <f>IF(H172&amp;I172="範疇2外購電力",IF(AI172="預設",VLOOKUP(表一!$B$5,附表一!$G$186:$X$210,18,0),""),IF(AI172="預設",VLOOKUP(H172&amp;I172&amp;AH172&amp;E172,附表一!$F$5:$Y$175,20,0),""))</f>
        <v/>
      </c>
      <c r="AL172" s="334"/>
      <c r="AM172" s="335"/>
      <c r="AN172" s="315" t="str">
        <f>IF(AJ172&amp;AL172&lt;&gt;"",IF(表四!$Q172&lt;&gt;"","公噸/"&amp;表四!$Q172,IF(表四!$P172&lt;&gt;"","公噸/"&amp;表四!$P172,"")),"")</f>
        <v/>
      </c>
      <c r="AO172" s="320"/>
      <c r="AP172" s="331" t="str">
        <f>IF(表四!O172="",IF($J172&lt;&gt;"",IF(AL172&lt;&gt;"",ROUND(ROUND(AL172,10)*ROUND($J172,4),4),IF(AJ172&lt;&gt;"",ROUND(ROUND($J172,4)*ROUND(AJ172,10),4),"")),""),IF($J172&lt;&gt;"",IF(AL172&lt;&gt;"",ROUND(ROUND(AL172,10)*ROUND($J172,4)*ROUND(表四!O172,6),4),IF(AJ172&lt;&gt;"",ROUND(ROUND($J172,4)*ROUND(AJ172,10)*ROUND(表四!O172,6),4),"")),""))</f>
        <v/>
      </c>
      <c r="AQ172" s="316" t="str">
        <f t="shared" si="77"/>
        <v/>
      </c>
      <c r="AR172" s="333" t="str">
        <f t="shared" si="78"/>
        <v/>
      </c>
      <c r="AS172" s="336" t="str">
        <f>IF(表三!J172="是",IF(L172="CO2",SUM(AG172,AR172),SUM(V172,AG172,AR172)),IF(SUM(V172,AG172,AR172)&lt;&gt;0,SUM(V172,AG172,AR172),""))</f>
        <v/>
      </c>
      <c r="AT172" s="337" t="str">
        <f>IF(表三!J172="是",IF(L172="CO2",V172,""),"")</f>
        <v/>
      </c>
      <c r="AU172" s="333" t="str">
        <f>IF(AS172&lt;&gt;"",AS172/表八!$J$8,"")</f>
        <v/>
      </c>
      <c r="AV172" s="325" t="e">
        <f>VLOOKUP(E172,附表二!$A:$G,3,FALSE)</f>
        <v>#N/A</v>
      </c>
      <c r="AW172" s="338" t="str">
        <f t="shared" si="64"/>
        <v/>
      </c>
      <c r="AX172" s="338" t="str">
        <f t="shared" si="79"/>
        <v/>
      </c>
      <c r="AY172" s="338" t="str">
        <f t="shared" si="80"/>
        <v/>
      </c>
      <c r="AZ172" s="338" t="str">
        <f t="shared" si="81"/>
        <v/>
      </c>
      <c r="BA172" s="338" t="str">
        <f t="shared" si="82"/>
        <v/>
      </c>
      <c r="BB172" s="338" t="str">
        <f t="shared" si="83"/>
        <v/>
      </c>
      <c r="BC172" s="338" t="str">
        <f t="shared" si="84"/>
        <v/>
      </c>
      <c r="BD172" s="338" t="str">
        <f t="shared" si="85"/>
        <v/>
      </c>
      <c r="BE172" s="339" t="str">
        <f t="shared" si="86"/>
        <v/>
      </c>
    </row>
    <row r="173" spans="1:233" s="5" customFormat="1" ht="17.25" thickTop="1" thickBot="1">
      <c r="A173" s="223" t="str">
        <f>IF(表三!A173&lt;&gt;"",表三!A173,"")</f>
        <v/>
      </c>
      <c r="B173" s="224" t="str">
        <f>IF(表三!C173&lt;&gt;"",表三!C173,"")</f>
        <v/>
      </c>
      <c r="C173" s="225" t="str">
        <f>IF(表三!D173&lt;&gt;"",表三!D173,"")</f>
        <v/>
      </c>
      <c r="D173" s="328" t="str">
        <f>IF(表三!F173&lt;&gt;"",表三!F173,"")</f>
        <v/>
      </c>
      <c r="E173" s="223" t="str">
        <f>IF(表三!H173&lt;&gt;"",表三!H173,"")</f>
        <v/>
      </c>
      <c r="F173" s="211" t="str">
        <f>IF(表三!I173&lt;&gt;"",表三!I173,"")</f>
        <v/>
      </c>
      <c r="G173" s="224" t="str">
        <f>IF(表三!J173&lt;&gt;"",表三!J173,"")</f>
        <v/>
      </c>
      <c r="H173" s="225" t="str">
        <f>IF(表三!K173&lt;&gt;"",表三!K173,"")</f>
        <v/>
      </c>
      <c r="I173" s="328" t="str">
        <f>IF(表三!P173&lt;&gt;"",表三!P173,"")</f>
        <v/>
      </c>
      <c r="J173" s="329" t="str">
        <f>IF(表四!N173&lt;&gt;"",ROUND(表四!N173,4),"")</f>
        <v/>
      </c>
      <c r="K173" s="224" t="str">
        <f>IF(表四!Q173&lt;&gt;"",表四!Q173,IF(表四!P173&lt;&gt;"",表四!P173,""))</f>
        <v/>
      </c>
      <c r="L173" s="207" t="str">
        <f>IF(表三!BJ173&lt;&gt;"",IF(表三!BJ173&lt;&gt;0,表三!BJ173,""),"")</f>
        <v/>
      </c>
      <c r="M173" s="320"/>
      <c r="N173" s="331" t="str">
        <f>IF(H173&amp;I173&amp;E173="範疇2外購電力350099",IF(M173="預設",VLOOKUP(表一!$B$5,附表一!$G$186:$T$211,14,0),""),IF(M173="預設",VLOOKUP(H173&amp;I173&amp;L173&amp;E173,附表一!$F$5:$U$178,16,0),""))</f>
        <v/>
      </c>
      <c r="O173" s="331" t="str">
        <f>IF(H173&amp;I173="範疇2外購電力",IF(M173="預設",VLOOKUP(表一!$B$5,附表一!$G$186:$X$210,18,0),""),IF(M173="預設",VLOOKUP(H173&amp;I173&amp;L173&amp;E173,附表一!$F$5:$Y$175,20,0),""))</f>
        <v/>
      </c>
      <c r="P173" s="332"/>
      <c r="Q173" s="239"/>
      <c r="R173" s="331" t="str">
        <f>IF(N173&amp;P173&lt;&gt;"",IF(表四!$Q173&lt;&gt;"","公噸/"&amp;表四!$Q173,IF(表四!$P173&lt;&gt;"","公噸/"&amp;表四!$P173,"")),"")</f>
        <v/>
      </c>
      <c r="S173" s="320"/>
      <c r="T173" s="331" t="str">
        <f>IF(表四!O174="",IF($J173&lt;&gt;"",IF(P173&lt;&gt;"",ROUND(ROUND(P173,10)*ROUND($J173,4),4),IF(N173&lt;&gt;"",ROUND(ROUND($J173,4)*ROUND(N173,10),4),"")),""),IF($J173&lt;&gt;"",IF(P173&lt;&gt;"",ROUND(ROUND(P173,10)*ROUND($J173,4)*ROUND(表四!O174,6),4),IF(N173&lt;&gt;"",ROUND(ROUND($J173,4)*ROUND(N173,10)*ROUND(表四!O174,6),4),"")),""))</f>
        <v/>
      </c>
      <c r="U173" s="316" t="str">
        <f t="shared" si="73"/>
        <v/>
      </c>
      <c r="V173" s="333" t="str">
        <f t="shared" si="74"/>
        <v/>
      </c>
      <c r="W173" s="223" t="str">
        <f>IF(表三!BK173&lt;&gt;"",IF(表三!BK173&lt;&gt;0,表三!BK173,""),"")</f>
        <v/>
      </c>
      <c r="X173" s="320"/>
      <c r="Y173" s="318" t="str">
        <f>IF(H173&amp;I173="範疇2外購電力",IF(X173="預設",VLOOKUP(表一!$B$5,附表一!$G$186:$T$210,14,0),""),IF(X173="預設",VLOOKUP(H173&amp;I173&amp;W173&amp;E173,附表一!$F$5:$U$175,16,0),""))</f>
        <v/>
      </c>
      <c r="Z173" s="337" t="str">
        <f>IF(H173&amp;I173="範疇2外購電力",IF(X173="預設",VLOOKUP(表一!$B$5,附表一!$G$186:$X$210,18,0),""),IF(X173="預設",VLOOKUP(H173&amp;I173&amp;W173&amp;E173,附表一!$F$5:$Y$175,20,0),""))</f>
        <v/>
      </c>
      <c r="AA173" s="334"/>
      <c r="AB173" s="239"/>
      <c r="AC173" s="331" t="str">
        <f>IF(Y173&amp;AA173&lt;&gt;"",IF(表四!$Q173&lt;&gt;"","公噸/"&amp;表四!$Q173,IF(表四!$P173&lt;&gt;"","公噸/"&amp;表四!$P173,"")),"")</f>
        <v/>
      </c>
      <c r="AD173" s="320"/>
      <c r="AE173" s="331" t="str">
        <f>IF(表四!O173="",IF($J173&lt;&gt;"",IF(AA173&lt;&gt;"",ROUND(ROUND(AA173,10)*ROUND($J173,4),4),IF(Y173&lt;&gt;"",ROUND(ROUND($J173,4)*ROUND(Y173,10),4),"")),""),IF($J173&lt;&gt;"",IF(AA173&lt;&gt;"",ROUND(ROUND(AA173,10)*ROUND($J173,4)*ROUND(表四!O173,6),4),IF(Y173&lt;&gt;"",ROUND(ROUND($J173,4)*ROUND(Y173,10)*ROUND(表四!O173,6),4),"")),""))</f>
        <v/>
      </c>
      <c r="AF173" s="316" t="str">
        <f t="shared" si="75"/>
        <v/>
      </c>
      <c r="AG173" s="333" t="str">
        <f t="shared" si="76"/>
        <v/>
      </c>
      <c r="AH173" s="207" t="str">
        <f>IF(表三!BL173&lt;&gt;"",IF(表三!BL173&lt;&gt;0,表三!BL173,""),"")</f>
        <v/>
      </c>
      <c r="AI173" s="320"/>
      <c r="AJ173" s="321" t="str">
        <f>IF(H173&amp;I173="範疇2外購電力",IF(AI173="預設",VLOOKUP(表一!$B$5,附表一!$G$186:$T$210,14,0),""),IF(AI173="預設",VLOOKUP(H173&amp;I173&amp;AH173&amp;E173,附表一!$F$5:$U$175,16,0),""))</f>
        <v/>
      </c>
      <c r="AK173" s="337" t="str">
        <f>IF(H173&amp;I173="範疇2外購電力",IF(AI173="預設",VLOOKUP(表一!$B$5,附表一!$G$186:$X$210,18,0),""),IF(AI173="預設",VLOOKUP(H173&amp;I173&amp;AH173&amp;E173,附表一!$F$5:$Y$175,20,0),""))</f>
        <v/>
      </c>
      <c r="AL173" s="334"/>
      <c r="AM173" s="335"/>
      <c r="AN173" s="315" t="str">
        <f>IF(AJ173&amp;AL173&lt;&gt;"",IF(表四!$Q173&lt;&gt;"","公噸/"&amp;表四!$Q173,IF(表四!$P173&lt;&gt;"","公噸/"&amp;表四!$P173,"")),"")</f>
        <v/>
      </c>
      <c r="AO173" s="320"/>
      <c r="AP173" s="331" t="str">
        <f>IF(表四!O173="",IF($J173&lt;&gt;"",IF(AL173&lt;&gt;"",ROUND(ROUND(AL173,10)*ROUND($J173,4),4),IF(AJ173&lt;&gt;"",ROUND(ROUND($J173,4)*ROUND(AJ173,10),4),"")),""),IF($J173&lt;&gt;"",IF(AL173&lt;&gt;"",ROUND(ROUND(AL173,10)*ROUND($J173,4)*ROUND(表四!O173,6),4),IF(AJ173&lt;&gt;"",ROUND(ROUND($J173,4)*ROUND(AJ173,10)*ROUND(表四!O173,6),4),"")),""))</f>
        <v/>
      </c>
      <c r="AQ173" s="316" t="str">
        <f t="shared" si="77"/>
        <v/>
      </c>
      <c r="AR173" s="333" t="str">
        <f t="shared" si="78"/>
        <v/>
      </c>
      <c r="AS173" s="336" t="str">
        <f>IF(表三!J173="是",IF(L173="CO2",SUM(AG173,AR173),SUM(V173,AG173,AR173)),IF(SUM(V173,AG173,AR173)&lt;&gt;0,SUM(V173,AG173,AR173),""))</f>
        <v/>
      </c>
      <c r="AT173" s="337" t="str">
        <f>IF(表三!J173="是",IF(L173="CO2",V173,""),"")</f>
        <v/>
      </c>
      <c r="AU173" s="333" t="str">
        <f>IF(AS173&lt;&gt;"",AS173/表八!$J$8,"")</f>
        <v/>
      </c>
      <c r="AV173" s="325" t="e">
        <f>VLOOKUP(E173,附表二!$A:$G,3,FALSE)</f>
        <v>#N/A</v>
      </c>
      <c r="AW173" s="338" t="str">
        <f t="shared" si="64"/>
        <v/>
      </c>
      <c r="AX173" s="338" t="str">
        <f t="shared" si="79"/>
        <v/>
      </c>
      <c r="AY173" s="338" t="str">
        <f t="shared" si="80"/>
        <v/>
      </c>
      <c r="AZ173" s="338" t="str">
        <f t="shared" si="81"/>
        <v/>
      </c>
      <c r="BA173" s="338" t="str">
        <f t="shared" si="82"/>
        <v/>
      </c>
      <c r="BB173" s="338" t="str">
        <f t="shared" si="83"/>
        <v/>
      </c>
      <c r="BC173" s="338" t="str">
        <f t="shared" si="84"/>
        <v/>
      </c>
      <c r="BD173" s="338" t="str">
        <f t="shared" si="85"/>
        <v/>
      </c>
      <c r="BE173" s="339" t="str">
        <f t="shared" si="86"/>
        <v/>
      </c>
    </row>
    <row r="174" spans="1:233" s="5" customFormat="1" ht="17.25" thickTop="1" thickBot="1">
      <c r="A174" s="223" t="str">
        <f>IF(表三!A174&lt;&gt;"",表三!A174,"")</f>
        <v/>
      </c>
      <c r="B174" s="224" t="str">
        <f>IF(表三!C174&lt;&gt;"",表三!C174,"")</f>
        <v/>
      </c>
      <c r="C174" s="225" t="str">
        <f>IF(表三!D174&lt;&gt;"",表三!D174,"")</f>
        <v/>
      </c>
      <c r="D174" s="328" t="str">
        <f>IF(表三!F174&lt;&gt;"",表三!F174,"")</f>
        <v/>
      </c>
      <c r="E174" s="223" t="str">
        <f>IF(表三!H174&lt;&gt;"",表三!H174,"")</f>
        <v/>
      </c>
      <c r="F174" s="211" t="str">
        <f>IF(表三!I174&lt;&gt;"",表三!I174,"")</f>
        <v/>
      </c>
      <c r="G174" s="224" t="str">
        <f>IF(表三!J174&lt;&gt;"",表三!J174,"")</f>
        <v/>
      </c>
      <c r="H174" s="225" t="str">
        <f>IF(表三!K174&lt;&gt;"",表三!K174,"")</f>
        <v/>
      </c>
      <c r="I174" s="328" t="str">
        <f>IF(表三!P174&lt;&gt;"",表三!P174,"")</f>
        <v/>
      </c>
      <c r="J174" s="329" t="str">
        <f>IF(表四!N174&lt;&gt;"",ROUND(表四!N174,4),"")</f>
        <v/>
      </c>
      <c r="K174" s="224" t="str">
        <f>IF(表四!Q174&lt;&gt;"",表四!Q174,IF(表四!P174&lt;&gt;"",表四!P174,""))</f>
        <v/>
      </c>
      <c r="L174" s="207" t="str">
        <f>IF(表三!BJ174&lt;&gt;"",IF(表三!BJ174&lt;&gt;0,表三!BJ174,""),"")</f>
        <v/>
      </c>
      <c r="M174" s="320"/>
      <c r="N174" s="331" t="str">
        <f>IF(H174&amp;I174&amp;E174="範疇2外購電力350099",IF(M174="預設",VLOOKUP(表一!$B$5,附表一!$G$186:$T$211,14,0),""),IF(M174="預設",VLOOKUP(H174&amp;I174&amp;L174&amp;E174,附表一!$F$5:$U$178,16,0),""))</f>
        <v/>
      </c>
      <c r="O174" s="331" t="str">
        <f>IF(H174&amp;I174="範疇2外購電力",IF(M174="預設",VLOOKUP(表一!$B$5,附表一!$G$186:$X$210,18,0),""),IF(M174="預設",VLOOKUP(H174&amp;I174&amp;L174&amp;E174,附表一!$F$5:$Y$175,20,0),""))</f>
        <v/>
      </c>
      <c r="P174" s="332"/>
      <c r="Q174" s="239"/>
      <c r="R174" s="331" t="str">
        <f>IF(N174&amp;P174&lt;&gt;"",IF(表四!$Q174&lt;&gt;"","公噸/"&amp;表四!$Q174,IF(表四!$P174&lt;&gt;"","公噸/"&amp;表四!$P174,"")),"")</f>
        <v/>
      </c>
      <c r="S174" s="320"/>
      <c r="T174" s="331" t="str">
        <f>IF(表四!O175="",IF($J174&lt;&gt;"",IF(P174&lt;&gt;"",ROUND(ROUND(P174,10)*ROUND($J174,4),4),IF(N174&lt;&gt;"",ROUND(ROUND($J174,4)*ROUND(N174,10),4),"")),""),IF($J174&lt;&gt;"",IF(P174&lt;&gt;"",ROUND(ROUND(P174,10)*ROUND($J174,4)*ROUND(表四!O175,6),4),IF(N174&lt;&gt;"",ROUND(ROUND($J174,4)*ROUND(N174,10)*ROUND(表四!O175,6),4),"")),""))</f>
        <v/>
      </c>
      <c r="U174" s="316" t="str">
        <f t="shared" si="73"/>
        <v/>
      </c>
      <c r="V174" s="333" t="str">
        <f t="shared" si="74"/>
        <v/>
      </c>
      <c r="W174" s="223" t="str">
        <f>IF(表三!BK174&lt;&gt;"",IF(表三!BK174&lt;&gt;0,表三!BK174,""),"")</f>
        <v/>
      </c>
      <c r="X174" s="320"/>
      <c r="Y174" s="318" t="str">
        <f>IF(H174&amp;I174="範疇2外購電力",IF(X174="預設",VLOOKUP(表一!$B$5,附表一!$G$186:$T$210,14,0),""),IF(X174="預設",VLOOKUP(H174&amp;I174&amp;W174&amp;E174,附表一!$F$5:$U$175,16,0),""))</f>
        <v/>
      </c>
      <c r="Z174" s="337" t="str">
        <f>IF(H174&amp;I174="範疇2外購電力",IF(X174="預設",VLOOKUP(表一!$B$5,附表一!$G$186:$X$210,18,0),""),IF(X174="預設",VLOOKUP(H174&amp;I174&amp;W174&amp;E174,附表一!$F$5:$Y$175,20,0),""))</f>
        <v/>
      </c>
      <c r="AA174" s="334"/>
      <c r="AB174" s="239"/>
      <c r="AC174" s="331" t="str">
        <f>IF(Y174&amp;AA174&lt;&gt;"",IF(表四!$Q174&lt;&gt;"","公噸/"&amp;表四!$Q174,IF(表四!$P174&lt;&gt;"","公噸/"&amp;表四!$P174,"")),"")</f>
        <v/>
      </c>
      <c r="AD174" s="320"/>
      <c r="AE174" s="331" t="str">
        <f>IF(表四!O174="",IF($J174&lt;&gt;"",IF(AA174&lt;&gt;"",ROUND(ROUND(AA174,10)*ROUND($J174,4),4),IF(Y174&lt;&gt;"",ROUND(ROUND($J174,4)*ROUND(Y174,10),4),"")),""),IF($J174&lt;&gt;"",IF(AA174&lt;&gt;"",ROUND(ROUND(AA174,10)*ROUND($J174,4)*ROUND(表四!O174,6),4),IF(Y174&lt;&gt;"",ROUND(ROUND($J174,4)*ROUND(Y174,10)*ROUND(表四!O174,6),4),"")),""))</f>
        <v/>
      </c>
      <c r="AF174" s="316" t="str">
        <f t="shared" si="75"/>
        <v/>
      </c>
      <c r="AG174" s="333" t="str">
        <f t="shared" si="76"/>
        <v/>
      </c>
      <c r="AH174" s="207" t="str">
        <f>IF(表三!BL174&lt;&gt;"",IF(表三!BL174&lt;&gt;0,表三!BL174,""),"")</f>
        <v/>
      </c>
      <c r="AI174" s="320"/>
      <c r="AJ174" s="321" t="str">
        <f>IF(H174&amp;I174="範疇2外購電力",IF(AI174="預設",VLOOKUP(表一!$B$5,附表一!$G$186:$T$210,14,0),""),IF(AI174="預設",VLOOKUP(H174&amp;I174&amp;AH174&amp;E174,附表一!$F$5:$U$175,16,0),""))</f>
        <v/>
      </c>
      <c r="AK174" s="337" t="str">
        <f>IF(H174&amp;I174="範疇2外購電力",IF(AI174="預設",VLOOKUP(表一!$B$5,附表一!$G$186:$X$210,18,0),""),IF(AI174="預設",VLOOKUP(H174&amp;I174&amp;AH174&amp;E174,附表一!$F$5:$Y$175,20,0),""))</f>
        <v/>
      </c>
      <c r="AL174" s="334"/>
      <c r="AM174" s="335"/>
      <c r="AN174" s="315" t="str">
        <f>IF(AJ174&amp;AL174&lt;&gt;"",IF(表四!$Q174&lt;&gt;"","公噸/"&amp;表四!$Q174,IF(表四!$P174&lt;&gt;"","公噸/"&amp;表四!$P174,"")),"")</f>
        <v/>
      </c>
      <c r="AO174" s="320"/>
      <c r="AP174" s="331" t="str">
        <f>IF(表四!O174="",IF($J174&lt;&gt;"",IF(AL174&lt;&gt;"",ROUND(ROUND(AL174,10)*ROUND($J174,4),4),IF(AJ174&lt;&gt;"",ROUND(ROUND($J174,4)*ROUND(AJ174,10),4),"")),""),IF($J174&lt;&gt;"",IF(AL174&lt;&gt;"",ROUND(ROUND(AL174,10)*ROUND($J174,4)*ROUND(表四!O174,6),4),IF(AJ174&lt;&gt;"",ROUND(ROUND($J174,4)*ROUND(AJ174,10)*ROUND(表四!O174,6),4),"")),""))</f>
        <v/>
      </c>
      <c r="AQ174" s="316" t="str">
        <f t="shared" si="77"/>
        <v/>
      </c>
      <c r="AR174" s="333" t="str">
        <f t="shared" si="78"/>
        <v/>
      </c>
      <c r="AS174" s="336" t="str">
        <f>IF(表三!J174="是",IF(L174="CO2",SUM(AG174,AR174),SUM(V174,AG174,AR174)),IF(SUM(V174,AG174,AR174)&lt;&gt;0,SUM(V174,AG174,AR174),""))</f>
        <v/>
      </c>
      <c r="AT174" s="337" t="str">
        <f>IF(表三!J174="是",IF(L174="CO2",V174,""),"")</f>
        <v/>
      </c>
      <c r="AU174" s="333" t="str">
        <f>IF(AS174&lt;&gt;"",AS174/表八!$J$8,"")</f>
        <v/>
      </c>
      <c r="AV174" s="325" t="e">
        <f>VLOOKUP(E174,附表二!$A:$G,3,FALSE)</f>
        <v>#N/A</v>
      </c>
      <c r="AW174" s="338" t="str">
        <f t="shared" si="64"/>
        <v/>
      </c>
      <c r="AX174" s="338" t="str">
        <f t="shared" si="79"/>
        <v/>
      </c>
      <c r="AY174" s="338" t="str">
        <f t="shared" si="80"/>
        <v/>
      </c>
      <c r="AZ174" s="338" t="str">
        <f t="shared" si="81"/>
        <v/>
      </c>
      <c r="BA174" s="338" t="str">
        <f t="shared" si="82"/>
        <v/>
      </c>
      <c r="BB174" s="338" t="str">
        <f t="shared" si="83"/>
        <v/>
      </c>
      <c r="BC174" s="338" t="str">
        <f t="shared" si="84"/>
        <v/>
      </c>
      <c r="BD174" s="338" t="str">
        <f t="shared" si="85"/>
        <v/>
      </c>
      <c r="BE174" s="339" t="str">
        <f t="shared" si="86"/>
        <v/>
      </c>
    </row>
    <row r="175" spans="1:233" s="5" customFormat="1" ht="17.25" thickTop="1" thickBot="1">
      <c r="A175" s="223" t="str">
        <f>IF(表三!A175&lt;&gt;"",表三!A175,"")</f>
        <v/>
      </c>
      <c r="B175" s="224" t="str">
        <f>IF(表三!C175&lt;&gt;"",表三!C175,"")</f>
        <v/>
      </c>
      <c r="C175" s="225" t="str">
        <f>IF(表三!D175&lt;&gt;"",表三!D175,"")</f>
        <v/>
      </c>
      <c r="D175" s="328" t="str">
        <f>IF(表三!F175&lt;&gt;"",表三!F175,"")</f>
        <v/>
      </c>
      <c r="E175" s="223" t="str">
        <f>IF(表三!H175&lt;&gt;"",表三!H175,"")</f>
        <v/>
      </c>
      <c r="F175" s="211" t="str">
        <f>IF(表三!I175&lt;&gt;"",表三!I175,"")</f>
        <v/>
      </c>
      <c r="G175" s="224" t="str">
        <f>IF(表三!J175&lt;&gt;"",表三!J175,"")</f>
        <v/>
      </c>
      <c r="H175" s="225" t="str">
        <f>IF(表三!K175&lt;&gt;"",表三!K175,"")</f>
        <v/>
      </c>
      <c r="I175" s="328" t="str">
        <f>IF(表三!P175&lt;&gt;"",表三!P175,"")</f>
        <v/>
      </c>
      <c r="J175" s="329" t="str">
        <f>IF(表四!N175&lt;&gt;"",ROUND(表四!N175,4),"")</f>
        <v/>
      </c>
      <c r="K175" s="224" t="str">
        <f>IF(表四!Q175&lt;&gt;"",表四!Q175,IF(表四!P175&lt;&gt;"",表四!P175,""))</f>
        <v/>
      </c>
      <c r="L175" s="207" t="str">
        <f>IF(表三!BJ175&lt;&gt;"",IF(表三!BJ175&lt;&gt;0,表三!BJ175,""),"")</f>
        <v/>
      </c>
      <c r="M175" s="320"/>
      <c r="N175" s="331" t="str">
        <f>IF(H175&amp;I175&amp;E175="範疇2外購電力350099",IF(M175="預設",VLOOKUP(表一!$B$5,附表一!$G$186:$T$211,14,0),""),IF(M175="預設",VLOOKUP(H175&amp;I175&amp;L175&amp;E175,附表一!$F$5:$U$178,16,0),""))</f>
        <v/>
      </c>
      <c r="O175" s="331" t="str">
        <f>IF(H175&amp;I175="範疇2外購電力",IF(M175="預設",VLOOKUP(表一!$B$5,附表一!$G$186:$X$210,18,0),""),IF(M175="預設",VLOOKUP(H175&amp;I175&amp;L175&amp;E175,附表一!$F$5:$Y$175,20,0),""))</f>
        <v/>
      </c>
      <c r="P175" s="332"/>
      <c r="Q175" s="239"/>
      <c r="R175" s="331" t="str">
        <f>IF(N175&amp;P175&lt;&gt;"",IF(表四!$Q175&lt;&gt;"","公噸/"&amp;表四!$Q175,IF(表四!$P175&lt;&gt;"","公噸/"&amp;表四!$P175,"")),"")</f>
        <v/>
      </c>
      <c r="S175" s="320"/>
      <c r="T175" s="331" t="str">
        <f>IF(表四!O176="",IF($J175&lt;&gt;"",IF(P175&lt;&gt;"",ROUND(ROUND(P175,10)*ROUND($J175,4),4),IF(N175&lt;&gt;"",ROUND(ROUND($J175,4)*ROUND(N175,10),4),"")),""),IF($J175&lt;&gt;"",IF(P175&lt;&gt;"",ROUND(ROUND(P175,10)*ROUND($J175,4)*ROUND(表四!O176,6),4),IF(N175&lt;&gt;"",ROUND(ROUND($J175,4)*ROUND(N175,10)*ROUND(表四!O176,6),4),"")),""))</f>
        <v/>
      </c>
      <c r="U175" s="316" t="str">
        <f t="shared" si="73"/>
        <v/>
      </c>
      <c r="V175" s="333" t="str">
        <f t="shared" si="74"/>
        <v/>
      </c>
      <c r="W175" s="223" t="str">
        <f>IF(表三!BK175&lt;&gt;"",IF(表三!BK175&lt;&gt;0,表三!BK175,""),"")</f>
        <v/>
      </c>
      <c r="X175" s="320"/>
      <c r="Y175" s="318" t="str">
        <f>IF(H175&amp;I175="範疇2外購電力",IF(X175="預設",VLOOKUP(表一!$B$5,附表一!$G$186:$T$210,14,0),""),IF(X175="預設",VLOOKUP(H175&amp;I175&amp;W175&amp;E175,附表一!$F$5:$U$175,16,0),""))</f>
        <v/>
      </c>
      <c r="Z175" s="337" t="str">
        <f>IF(H175&amp;I175="範疇2外購電力",IF(X175="預設",VLOOKUP(表一!$B$5,附表一!$G$186:$X$210,18,0),""),IF(X175="預設",VLOOKUP(H175&amp;I175&amp;W175&amp;E175,附表一!$F$5:$Y$175,20,0),""))</f>
        <v/>
      </c>
      <c r="AA175" s="334"/>
      <c r="AB175" s="239"/>
      <c r="AC175" s="331" t="str">
        <f>IF(Y175&amp;AA175&lt;&gt;"",IF(表四!$Q175&lt;&gt;"","公噸/"&amp;表四!$Q175,IF(表四!$P175&lt;&gt;"","公噸/"&amp;表四!$P175,"")),"")</f>
        <v/>
      </c>
      <c r="AD175" s="320"/>
      <c r="AE175" s="331" t="str">
        <f>IF(表四!O175="",IF($J175&lt;&gt;"",IF(AA175&lt;&gt;"",ROUND(ROUND(AA175,10)*ROUND($J175,4),4),IF(Y175&lt;&gt;"",ROUND(ROUND($J175,4)*ROUND(Y175,10),4),"")),""),IF($J175&lt;&gt;"",IF(AA175&lt;&gt;"",ROUND(ROUND(AA175,10)*ROUND($J175,4)*ROUND(表四!O175,6),4),IF(Y175&lt;&gt;"",ROUND(ROUND($J175,4)*ROUND(Y175,10)*ROUND(表四!O175,6),4),"")),""))</f>
        <v/>
      </c>
      <c r="AF175" s="316" t="str">
        <f t="shared" si="75"/>
        <v/>
      </c>
      <c r="AG175" s="333" t="str">
        <f t="shared" si="76"/>
        <v/>
      </c>
      <c r="AH175" s="207" t="str">
        <f>IF(表三!BL175&lt;&gt;"",IF(表三!BL175&lt;&gt;0,表三!BL175,""),"")</f>
        <v/>
      </c>
      <c r="AI175" s="320"/>
      <c r="AJ175" s="321" t="str">
        <f>IF(H175&amp;I175="範疇2外購電力",IF(AI175="預設",VLOOKUP(表一!$B$5,附表一!$G$186:$T$210,14,0),""),IF(AI175="預設",VLOOKUP(H175&amp;I175&amp;AH175&amp;E175,附表一!$F$5:$U$175,16,0),""))</f>
        <v/>
      </c>
      <c r="AK175" s="337" t="str">
        <f>IF(H175&amp;I175="範疇2外購電力",IF(AI175="預設",VLOOKUP(表一!$B$5,附表一!$G$186:$X$210,18,0),""),IF(AI175="預設",VLOOKUP(H175&amp;I175&amp;AH175&amp;E175,附表一!$F$5:$Y$175,20,0),""))</f>
        <v/>
      </c>
      <c r="AL175" s="334"/>
      <c r="AM175" s="335"/>
      <c r="AN175" s="315" t="str">
        <f>IF(AJ175&amp;AL175&lt;&gt;"",IF(表四!$Q175&lt;&gt;"","公噸/"&amp;表四!$Q175,IF(表四!$P175&lt;&gt;"","公噸/"&amp;表四!$P175,"")),"")</f>
        <v/>
      </c>
      <c r="AO175" s="320"/>
      <c r="AP175" s="331" t="str">
        <f>IF(表四!O175="",IF($J175&lt;&gt;"",IF(AL175&lt;&gt;"",ROUND(ROUND(AL175,10)*ROUND($J175,4),4),IF(AJ175&lt;&gt;"",ROUND(ROUND($J175,4)*ROUND(AJ175,10),4),"")),""),IF($J175&lt;&gt;"",IF(AL175&lt;&gt;"",ROUND(ROUND(AL175,10)*ROUND($J175,4)*ROUND(表四!O175,6),4),IF(AJ175&lt;&gt;"",ROUND(ROUND($J175,4)*ROUND(AJ175,10)*ROUND(表四!O175,6),4),"")),""))</f>
        <v/>
      </c>
      <c r="AQ175" s="316" t="str">
        <f t="shared" si="77"/>
        <v/>
      </c>
      <c r="AR175" s="333" t="str">
        <f t="shared" si="78"/>
        <v/>
      </c>
      <c r="AS175" s="336" t="str">
        <f>IF(表三!J175="是",IF(L175="CO2",SUM(AG175,AR175),SUM(V175,AG175,AR175)),IF(SUM(V175,AG175,AR175)&lt;&gt;0,SUM(V175,AG175,AR175),""))</f>
        <v/>
      </c>
      <c r="AT175" s="337" t="str">
        <f>IF(表三!J175="是",IF(L175="CO2",V175,""),"")</f>
        <v/>
      </c>
      <c r="AU175" s="333" t="str">
        <f>IF(AS175&lt;&gt;"",AS175/表八!$J$8,"")</f>
        <v/>
      </c>
      <c r="AV175" s="325" t="e">
        <f>VLOOKUP(E175,附表二!$A:$G,3,FALSE)</f>
        <v>#N/A</v>
      </c>
      <c r="AW175" s="338" t="str">
        <f t="shared" si="64"/>
        <v/>
      </c>
      <c r="AX175" s="338" t="str">
        <f t="shared" si="79"/>
        <v/>
      </c>
      <c r="AY175" s="338" t="str">
        <f t="shared" si="80"/>
        <v/>
      </c>
      <c r="AZ175" s="338" t="str">
        <f t="shared" si="81"/>
        <v/>
      </c>
      <c r="BA175" s="338" t="str">
        <f t="shared" si="82"/>
        <v/>
      </c>
      <c r="BB175" s="338" t="str">
        <f t="shared" si="83"/>
        <v/>
      </c>
      <c r="BC175" s="338" t="str">
        <f t="shared" si="84"/>
        <v/>
      </c>
      <c r="BD175" s="338" t="str">
        <f t="shared" si="85"/>
        <v/>
      </c>
      <c r="BE175" s="339" t="str">
        <f t="shared" si="86"/>
        <v/>
      </c>
    </row>
    <row r="176" spans="1:233" s="5" customFormat="1" ht="17.25" thickTop="1" thickBot="1">
      <c r="A176" s="223" t="str">
        <f>IF(表三!A176&lt;&gt;"",表三!A176,"")</f>
        <v/>
      </c>
      <c r="B176" s="224" t="str">
        <f>IF(表三!C176&lt;&gt;"",表三!C176,"")</f>
        <v/>
      </c>
      <c r="C176" s="225" t="str">
        <f>IF(表三!D176&lt;&gt;"",表三!D176,"")</f>
        <v/>
      </c>
      <c r="D176" s="328" t="str">
        <f>IF(表三!F176&lt;&gt;"",表三!F176,"")</f>
        <v/>
      </c>
      <c r="E176" s="223" t="str">
        <f>IF(表三!H176&lt;&gt;"",表三!H176,"")</f>
        <v/>
      </c>
      <c r="F176" s="211" t="str">
        <f>IF(表三!I176&lt;&gt;"",表三!I176,"")</f>
        <v/>
      </c>
      <c r="G176" s="224" t="str">
        <f>IF(表三!J176&lt;&gt;"",表三!J176,"")</f>
        <v/>
      </c>
      <c r="H176" s="225" t="str">
        <f>IF(表三!K176&lt;&gt;"",表三!K176,"")</f>
        <v/>
      </c>
      <c r="I176" s="328" t="str">
        <f>IF(表三!P176&lt;&gt;"",表三!P176,"")</f>
        <v/>
      </c>
      <c r="J176" s="329" t="str">
        <f>IF(表四!N176&lt;&gt;"",ROUND(表四!N176,4),"")</f>
        <v/>
      </c>
      <c r="K176" s="224" t="str">
        <f>IF(表四!Q176&lt;&gt;"",表四!Q176,IF(表四!P176&lt;&gt;"",表四!P176,""))</f>
        <v/>
      </c>
      <c r="L176" s="207" t="str">
        <f>IF(表三!BJ176&lt;&gt;"",IF(表三!BJ176&lt;&gt;0,表三!BJ176,""),"")</f>
        <v/>
      </c>
      <c r="M176" s="320"/>
      <c r="N176" s="331" t="str">
        <f>IF(H176&amp;I176&amp;E176="範疇2外購電力350099",IF(M176="預設",VLOOKUP(表一!$B$5,附表一!$G$186:$T$211,14,0),""),IF(M176="預設",VLOOKUP(H176&amp;I176&amp;L176&amp;E176,附表一!$F$5:$U$178,16,0),""))</f>
        <v/>
      </c>
      <c r="O176" s="331" t="str">
        <f>IF(H176&amp;I176="範疇2外購電力",IF(M176="預設",VLOOKUP(表一!$B$5,附表一!$G$186:$X$210,18,0),""),IF(M176="預設",VLOOKUP(H176&amp;I176&amp;L176&amp;E176,附表一!$F$5:$Y$175,20,0),""))</f>
        <v/>
      </c>
      <c r="P176" s="332"/>
      <c r="Q176" s="239"/>
      <c r="R176" s="331" t="str">
        <f>IF(N176&amp;P176&lt;&gt;"",IF(表四!$Q176&lt;&gt;"","公噸/"&amp;表四!$Q176,IF(表四!$P176&lt;&gt;"","公噸/"&amp;表四!$P176,"")),"")</f>
        <v/>
      </c>
      <c r="S176" s="320"/>
      <c r="T176" s="331" t="str">
        <f>IF(表四!O177="",IF($J176&lt;&gt;"",IF(P176&lt;&gt;"",ROUND(ROUND(P176,10)*ROUND($J176,4),4),IF(N176&lt;&gt;"",ROUND(ROUND($J176,4)*ROUND(N176,10),4),"")),""),IF($J176&lt;&gt;"",IF(P176&lt;&gt;"",ROUND(ROUND(P176,10)*ROUND($J176,4)*ROUND(表四!O177,6),4),IF(N176&lt;&gt;"",ROUND(ROUND($J176,4)*ROUND(N176,10)*ROUND(表四!O177,6),4),"")),""))</f>
        <v/>
      </c>
      <c r="U176" s="316" t="str">
        <f t="shared" si="73"/>
        <v/>
      </c>
      <c r="V176" s="333" t="str">
        <f t="shared" si="74"/>
        <v/>
      </c>
      <c r="W176" s="223" t="str">
        <f>IF(表三!BK176&lt;&gt;"",IF(表三!BK176&lt;&gt;0,表三!BK176,""),"")</f>
        <v/>
      </c>
      <c r="X176" s="320"/>
      <c r="Y176" s="318" t="str">
        <f>IF(H176&amp;I176="範疇2外購電力",IF(X176="預設",VLOOKUP(表一!$B$5,附表一!$G$186:$T$210,14,0),""),IF(X176="預設",VLOOKUP(H176&amp;I176&amp;W176&amp;E176,附表一!$F$5:$U$175,16,0),""))</f>
        <v/>
      </c>
      <c r="Z176" s="337" t="str">
        <f>IF(H176&amp;I176="範疇2外購電力",IF(X176="預設",VLOOKUP(表一!$B$5,附表一!$G$186:$X$210,18,0),""),IF(X176="預設",VLOOKUP(H176&amp;I176&amp;W176&amp;E176,附表一!$F$5:$Y$175,20,0),""))</f>
        <v/>
      </c>
      <c r="AA176" s="334"/>
      <c r="AB176" s="239"/>
      <c r="AC176" s="331" t="str">
        <f>IF(Y176&amp;AA176&lt;&gt;"",IF(表四!$Q176&lt;&gt;"","公噸/"&amp;表四!$Q176,IF(表四!$P176&lt;&gt;"","公噸/"&amp;表四!$P176,"")),"")</f>
        <v/>
      </c>
      <c r="AD176" s="320"/>
      <c r="AE176" s="331" t="str">
        <f>IF(表四!O176="",IF($J176&lt;&gt;"",IF(AA176&lt;&gt;"",ROUND(ROUND(AA176,10)*ROUND($J176,4),4),IF(Y176&lt;&gt;"",ROUND(ROUND($J176,4)*ROUND(Y176,10),4),"")),""),IF($J176&lt;&gt;"",IF(AA176&lt;&gt;"",ROUND(ROUND(AA176,10)*ROUND($J176,4)*ROUND(表四!O176,6),4),IF(Y176&lt;&gt;"",ROUND(ROUND($J176,4)*ROUND(Y176,10)*ROUND(表四!O176,6),4),"")),""))</f>
        <v/>
      </c>
      <c r="AF176" s="316" t="str">
        <f t="shared" si="75"/>
        <v/>
      </c>
      <c r="AG176" s="333" t="str">
        <f t="shared" si="76"/>
        <v/>
      </c>
      <c r="AH176" s="207" t="str">
        <f>IF(表三!BL176&lt;&gt;"",IF(表三!BL176&lt;&gt;0,表三!BL176,""),"")</f>
        <v/>
      </c>
      <c r="AI176" s="320"/>
      <c r="AJ176" s="321" t="str">
        <f>IF(H176&amp;I176="範疇2外購電力",IF(AI176="預設",VLOOKUP(表一!$B$5,附表一!$G$186:$T$210,14,0),""),IF(AI176="預設",VLOOKUP(H176&amp;I176&amp;AH176&amp;E176,附表一!$F$5:$U$175,16,0),""))</f>
        <v/>
      </c>
      <c r="AK176" s="337" t="str">
        <f>IF(H176&amp;I176="範疇2外購電力",IF(AI176="預設",VLOOKUP(表一!$B$5,附表一!$G$186:$X$210,18,0),""),IF(AI176="預設",VLOOKUP(H176&amp;I176&amp;AH176&amp;E176,附表一!$F$5:$Y$175,20,0),""))</f>
        <v/>
      </c>
      <c r="AL176" s="334"/>
      <c r="AM176" s="335"/>
      <c r="AN176" s="315" t="str">
        <f>IF(AJ176&amp;AL176&lt;&gt;"",IF(表四!$Q176&lt;&gt;"","公噸/"&amp;表四!$Q176,IF(表四!$P176&lt;&gt;"","公噸/"&amp;表四!$P176,"")),"")</f>
        <v/>
      </c>
      <c r="AO176" s="320"/>
      <c r="AP176" s="331" t="str">
        <f>IF(表四!O176="",IF($J176&lt;&gt;"",IF(AL176&lt;&gt;"",ROUND(ROUND(AL176,10)*ROUND($J176,4),4),IF(AJ176&lt;&gt;"",ROUND(ROUND($J176,4)*ROUND(AJ176,10),4),"")),""),IF($J176&lt;&gt;"",IF(AL176&lt;&gt;"",ROUND(ROUND(AL176,10)*ROUND($J176,4)*ROUND(表四!O176,6),4),IF(AJ176&lt;&gt;"",ROUND(ROUND($J176,4)*ROUND(AJ176,10)*ROUND(表四!O176,6),4),"")),""))</f>
        <v/>
      </c>
      <c r="AQ176" s="316" t="str">
        <f t="shared" si="77"/>
        <v/>
      </c>
      <c r="AR176" s="333" t="str">
        <f t="shared" si="78"/>
        <v/>
      </c>
      <c r="AS176" s="336" t="str">
        <f>IF(表三!J176="是",IF(L176="CO2",SUM(AG176,AR176),SUM(V176,AG176,AR176)),IF(SUM(V176,AG176,AR176)&lt;&gt;0,SUM(V176,AG176,AR176),""))</f>
        <v/>
      </c>
      <c r="AT176" s="337" t="str">
        <f>IF(表三!J176="是",IF(L176="CO2",V176,""),"")</f>
        <v/>
      </c>
      <c r="AU176" s="333" t="str">
        <f>IF(AS176&lt;&gt;"",AS176/表八!$J$8,"")</f>
        <v/>
      </c>
      <c r="AV176" s="325" t="e">
        <f>VLOOKUP(E176,附表二!$A:$G,3,FALSE)</f>
        <v>#N/A</v>
      </c>
      <c r="AW176" s="338" t="str">
        <f t="shared" si="64"/>
        <v/>
      </c>
      <c r="AX176" s="338" t="str">
        <f t="shared" si="79"/>
        <v/>
      </c>
      <c r="AY176" s="338" t="str">
        <f t="shared" si="80"/>
        <v/>
      </c>
      <c r="AZ176" s="338" t="str">
        <f t="shared" si="81"/>
        <v/>
      </c>
      <c r="BA176" s="338" t="str">
        <f t="shared" si="82"/>
        <v/>
      </c>
      <c r="BB176" s="338" t="str">
        <f t="shared" si="83"/>
        <v/>
      </c>
      <c r="BC176" s="338" t="str">
        <f t="shared" si="84"/>
        <v/>
      </c>
      <c r="BD176" s="338" t="str">
        <f t="shared" si="85"/>
        <v/>
      </c>
      <c r="BE176" s="339" t="str">
        <f t="shared" si="86"/>
        <v/>
      </c>
    </row>
    <row r="177" spans="1:57" s="5" customFormat="1" ht="17.25" thickTop="1" thickBot="1">
      <c r="A177" s="223" t="str">
        <f>IF(表三!A177&lt;&gt;"",表三!A177,"")</f>
        <v/>
      </c>
      <c r="B177" s="224" t="str">
        <f>IF(表三!C177&lt;&gt;"",表三!C177,"")</f>
        <v/>
      </c>
      <c r="C177" s="225" t="str">
        <f>IF(表三!D177&lt;&gt;"",表三!D177,"")</f>
        <v/>
      </c>
      <c r="D177" s="328" t="str">
        <f>IF(表三!F177&lt;&gt;"",表三!F177,"")</f>
        <v/>
      </c>
      <c r="E177" s="223" t="str">
        <f>IF(表三!H177&lt;&gt;"",表三!H177,"")</f>
        <v/>
      </c>
      <c r="F177" s="211" t="str">
        <f>IF(表三!I177&lt;&gt;"",表三!I177,"")</f>
        <v/>
      </c>
      <c r="G177" s="224" t="str">
        <f>IF(表三!J177&lt;&gt;"",表三!J177,"")</f>
        <v/>
      </c>
      <c r="H177" s="225" t="str">
        <f>IF(表三!K177&lt;&gt;"",表三!K177,"")</f>
        <v/>
      </c>
      <c r="I177" s="328" t="str">
        <f>IF(表三!P177&lt;&gt;"",表三!P177,"")</f>
        <v/>
      </c>
      <c r="J177" s="329" t="str">
        <f>IF(表四!N177&lt;&gt;"",ROUND(表四!N177,4),"")</f>
        <v/>
      </c>
      <c r="K177" s="224" t="str">
        <f>IF(表四!Q177&lt;&gt;"",表四!Q177,IF(表四!P177&lt;&gt;"",表四!P177,""))</f>
        <v/>
      </c>
      <c r="L177" s="207" t="str">
        <f>IF(表三!BJ177&lt;&gt;"",IF(表三!BJ177&lt;&gt;0,表三!BJ177,""),"")</f>
        <v/>
      </c>
      <c r="M177" s="320"/>
      <c r="N177" s="331" t="str">
        <f>IF(H177&amp;I177&amp;E177="範疇2外購電力350099",IF(M177="預設",VLOOKUP(表一!$B$5,附表一!$G$186:$T$211,14,0),""),IF(M177="預設",VLOOKUP(H177&amp;I177&amp;L177&amp;E177,附表一!$F$5:$U$178,16,0),""))</f>
        <v/>
      </c>
      <c r="O177" s="331" t="str">
        <f>IF(H177&amp;I177="範疇2外購電力",IF(M177="預設",VLOOKUP(表一!$B$5,附表一!$G$186:$X$210,18,0),""),IF(M177="預設",VLOOKUP(H177&amp;I177&amp;L177&amp;E177,附表一!$F$5:$Y$175,20,0),""))</f>
        <v/>
      </c>
      <c r="P177" s="332"/>
      <c r="Q177" s="239"/>
      <c r="R177" s="331" t="str">
        <f>IF(N177&amp;P177&lt;&gt;"",IF(表四!$Q177&lt;&gt;"","公噸/"&amp;表四!$Q177,IF(表四!$P177&lt;&gt;"","公噸/"&amp;表四!$P177,"")),"")</f>
        <v/>
      </c>
      <c r="S177" s="320"/>
      <c r="T177" s="331" t="str">
        <f>IF(表四!O178="",IF($J177&lt;&gt;"",IF(P177&lt;&gt;"",ROUND(ROUND(P177,10)*ROUND($J177,4),4),IF(N177&lt;&gt;"",ROUND(ROUND($J177,4)*ROUND(N177,10),4),"")),""),IF($J177&lt;&gt;"",IF(P177&lt;&gt;"",ROUND(ROUND(P177,10)*ROUND($J177,4)*ROUND(表四!O178,6),4),IF(N177&lt;&gt;"",ROUND(ROUND($J177,4)*ROUND(N177,10)*ROUND(表四!O178,6),4),"")),""))</f>
        <v/>
      </c>
      <c r="U177" s="316" t="str">
        <f t="shared" si="73"/>
        <v/>
      </c>
      <c r="V177" s="333" t="str">
        <f t="shared" si="74"/>
        <v/>
      </c>
      <c r="W177" s="223" t="str">
        <f>IF(表三!BK177&lt;&gt;"",IF(表三!BK177&lt;&gt;0,表三!BK177,""),"")</f>
        <v/>
      </c>
      <c r="X177" s="320"/>
      <c r="Y177" s="318" t="str">
        <f>IF(H177&amp;I177="範疇2外購電力",IF(X177="預設",VLOOKUP(表一!$B$5,附表一!$G$186:$T$210,14,0),""),IF(X177="預設",VLOOKUP(H177&amp;I177&amp;W177&amp;E177,附表一!$F$5:$U$175,16,0),""))</f>
        <v/>
      </c>
      <c r="Z177" s="337" t="str">
        <f>IF(H177&amp;I177="範疇2外購電力",IF(X177="預設",VLOOKUP(表一!$B$5,附表一!$G$186:$X$210,18,0),""),IF(X177="預設",VLOOKUP(H177&amp;I177&amp;W177&amp;E177,附表一!$F$5:$Y$175,20,0),""))</f>
        <v/>
      </c>
      <c r="AA177" s="334"/>
      <c r="AB177" s="239"/>
      <c r="AC177" s="331" t="str">
        <f>IF(Y177&amp;AA177&lt;&gt;"",IF(表四!$Q177&lt;&gt;"","公噸/"&amp;表四!$Q177,IF(表四!$P177&lt;&gt;"","公噸/"&amp;表四!$P177,"")),"")</f>
        <v/>
      </c>
      <c r="AD177" s="320"/>
      <c r="AE177" s="331" t="str">
        <f>IF(表四!O177="",IF($J177&lt;&gt;"",IF(AA177&lt;&gt;"",ROUND(ROUND(AA177,10)*ROUND($J177,4),4),IF(Y177&lt;&gt;"",ROUND(ROUND($J177,4)*ROUND(Y177,10),4),"")),""),IF($J177&lt;&gt;"",IF(AA177&lt;&gt;"",ROUND(ROUND(AA177,10)*ROUND($J177,4)*ROUND(表四!O177,6),4),IF(Y177&lt;&gt;"",ROUND(ROUND($J177,4)*ROUND(Y177,10)*ROUND(表四!O177,6),4),"")),""))</f>
        <v/>
      </c>
      <c r="AF177" s="316" t="str">
        <f t="shared" si="75"/>
        <v/>
      </c>
      <c r="AG177" s="333" t="str">
        <f t="shared" si="76"/>
        <v/>
      </c>
      <c r="AH177" s="207" t="str">
        <f>IF(表三!BL177&lt;&gt;"",IF(表三!BL177&lt;&gt;0,表三!BL177,""),"")</f>
        <v/>
      </c>
      <c r="AI177" s="320"/>
      <c r="AJ177" s="321" t="str">
        <f>IF(H177&amp;I177="範疇2外購電力",IF(AI177="預設",VLOOKUP(表一!$B$5,附表一!$G$186:$T$210,14,0),""),IF(AI177="預設",VLOOKUP(H177&amp;I177&amp;AH177&amp;E177,附表一!$F$5:$U$175,16,0),""))</f>
        <v/>
      </c>
      <c r="AK177" s="337" t="str">
        <f>IF(H177&amp;I177="範疇2外購電力",IF(AI177="預設",VLOOKUP(表一!$B$5,附表一!$G$186:$X$210,18,0),""),IF(AI177="預設",VLOOKUP(H177&amp;I177&amp;AH177&amp;E177,附表一!$F$5:$Y$175,20,0),""))</f>
        <v/>
      </c>
      <c r="AL177" s="334"/>
      <c r="AM177" s="335"/>
      <c r="AN177" s="315" t="str">
        <f>IF(AJ177&amp;AL177&lt;&gt;"",IF(表四!$Q177&lt;&gt;"","公噸/"&amp;表四!$Q177,IF(表四!$P177&lt;&gt;"","公噸/"&amp;表四!$P177,"")),"")</f>
        <v/>
      </c>
      <c r="AO177" s="320"/>
      <c r="AP177" s="331" t="str">
        <f>IF(表四!O177="",IF($J177&lt;&gt;"",IF(AL177&lt;&gt;"",ROUND(ROUND(AL177,10)*ROUND($J177,4),4),IF(AJ177&lt;&gt;"",ROUND(ROUND($J177,4)*ROUND(AJ177,10),4),"")),""),IF($J177&lt;&gt;"",IF(AL177&lt;&gt;"",ROUND(ROUND(AL177,10)*ROUND($J177,4)*ROUND(表四!O177,6),4),IF(AJ177&lt;&gt;"",ROUND(ROUND($J177,4)*ROUND(AJ177,10)*ROUND(表四!O177,6),4),"")),""))</f>
        <v/>
      </c>
      <c r="AQ177" s="316" t="str">
        <f t="shared" si="77"/>
        <v/>
      </c>
      <c r="AR177" s="333" t="str">
        <f t="shared" si="78"/>
        <v/>
      </c>
      <c r="AS177" s="336" t="str">
        <f>IF(表三!J177="是",IF(L177="CO2",SUM(AG177,AR177),SUM(V177,AG177,AR177)),IF(SUM(V177,AG177,AR177)&lt;&gt;0,SUM(V177,AG177,AR177),""))</f>
        <v/>
      </c>
      <c r="AT177" s="337" t="str">
        <f>IF(表三!J177="是",IF(L177="CO2",V177,""),"")</f>
        <v/>
      </c>
      <c r="AU177" s="333" t="str">
        <f>IF(AS177&lt;&gt;"",AS177/表八!$J$8,"")</f>
        <v/>
      </c>
      <c r="AV177" s="325" t="e">
        <f>VLOOKUP(E177,附表二!$A:$G,3,FALSE)</f>
        <v>#N/A</v>
      </c>
      <c r="AW177" s="338" t="str">
        <f t="shared" si="64"/>
        <v/>
      </c>
      <c r="AX177" s="338" t="str">
        <f t="shared" si="79"/>
        <v/>
      </c>
      <c r="AY177" s="338" t="str">
        <f t="shared" si="80"/>
        <v/>
      </c>
      <c r="AZ177" s="338" t="str">
        <f t="shared" si="81"/>
        <v/>
      </c>
      <c r="BA177" s="338" t="str">
        <f t="shared" si="82"/>
        <v/>
      </c>
      <c r="BB177" s="338" t="str">
        <f t="shared" si="83"/>
        <v/>
      </c>
      <c r="BC177" s="338" t="str">
        <f t="shared" si="84"/>
        <v/>
      </c>
      <c r="BD177" s="338" t="str">
        <f t="shared" si="85"/>
        <v/>
      </c>
      <c r="BE177" s="339" t="str">
        <f t="shared" si="86"/>
        <v/>
      </c>
    </row>
    <row r="178" spans="1:57" s="5" customFormat="1" ht="17.25" thickTop="1" thickBot="1">
      <c r="A178" s="223" t="str">
        <f>IF(表三!A178&lt;&gt;"",表三!A178,"")</f>
        <v/>
      </c>
      <c r="B178" s="224" t="str">
        <f>IF(表三!C178&lt;&gt;"",表三!C178,"")</f>
        <v/>
      </c>
      <c r="C178" s="225" t="str">
        <f>IF(表三!D178&lt;&gt;"",表三!D178,"")</f>
        <v/>
      </c>
      <c r="D178" s="328" t="str">
        <f>IF(表三!F178&lt;&gt;"",表三!F178,"")</f>
        <v/>
      </c>
      <c r="E178" s="223" t="str">
        <f>IF(表三!H178&lt;&gt;"",表三!H178,"")</f>
        <v/>
      </c>
      <c r="F178" s="211" t="str">
        <f>IF(表三!I178&lt;&gt;"",表三!I178,"")</f>
        <v/>
      </c>
      <c r="G178" s="224" t="str">
        <f>IF(表三!J178&lt;&gt;"",表三!J178,"")</f>
        <v/>
      </c>
      <c r="H178" s="225" t="str">
        <f>IF(表三!K178&lt;&gt;"",表三!K178,"")</f>
        <v/>
      </c>
      <c r="I178" s="328" t="str">
        <f>IF(表三!P178&lt;&gt;"",表三!P178,"")</f>
        <v/>
      </c>
      <c r="J178" s="329" t="str">
        <f>IF(表四!N178&lt;&gt;"",ROUND(表四!N178,4),"")</f>
        <v/>
      </c>
      <c r="K178" s="224" t="str">
        <f>IF(表四!Q178&lt;&gt;"",表四!Q178,IF(表四!P178&lt;&gt;"",表四!P178,""))</f>
        <v/>
      </c>
      <c r="L178" s="207" t="str">
        <f>IF(表三!BJ178&lt;&gt;"",IF(表三!BJ178&lt;&gt;0,表三!BJ178,""),"")</f>
        <v/>
      </c>
      <c r="M178" s="320"/>
      <c r="N178" s="331" t="str">
        <f>IF(H178&amp;I178&amp;E178="範疇2外購電力350099",IF(M178="預設",VLOOKUP(表一!$B$5,附表一!$G$186:$T$211,14,0),""),IF(M178="預設",VLOOKUP(H178&amp;I178&amp;L178&amp;E178,附表一!$F$5:$U$178,16,0),""))</f>
        <v/>
      </c>
      <c r="O178" s="331" t="str">
        <f>IF(H178&amp;I178="範疇2外購電力",IF(M178="預設",VLOOKUP(表一!$B$5,附表一!$G$186:$X$210,18,0),""),IF(M178="預設",VLOOKUP(H178&amp;I178&amp;L178&amp;E178,附表一!$F$5:$Y$175,20,0),""))</f>
        <v/>
      </c>
      <c r="P178" s="332"/>
      <c r="Q178" s="239"/>
      <c r="R178" s="331" t="str">
        <f>IF(N178&amp;P178&lt;&gt;"",IF(表四!$Q178&lt;&gt;"","公噸/"&amp;表四!$Q178,IF(表四!$P178&lt;&gt;"","公噸/"&amp;表四!$P178,"")),"")</f>
        <v/>
      </c>
      <c r="S178" s="320"/>
      <c r="T178" s="331" t="str">
        <f>IF(表四!O179="",IF($J178&lt;&gt;"",IF(P178&lt;&gt;"",ROUND(ROUND(P178,10)*ROUND($J178,4),4),IF(N178&lt;&gt;"",ROUND(ROUND($J178,4)*ROUND(N178,10),4),"")),""),IF($J178&lt;&gt;"",IF(P178&lt;&gt;"",ROUND(ROUND(P178,10)*ROUND($J178,4)*ROUND(表四!O179,6),4),IF(N178&lt;&gt;"",ROUND(ROUND($J178,4)*ROUND(N178,10)*ROUND(表四!O179,6),4),"")),""))</f>
        <v/>
      </c>
      <c r="U178" s="316" t="str">
        <f t="shared" si="73"/>
        <v/>
      </c>
      <c r="V178" s="333" t="str">
        <f t="shared" si="74"/>
        <v/>
      </c>
      <c r="W178" s="223" t="str">
        <f>IF(表三!BK178&lt;&gt;"",IF(表三!BK178&lt;&gt;0,表三!BK178,""),"")</f>
        <v/>
      </c>
      <c r="X178" s="320"/>
      <c r="Y178" s="318" t="str">
        <f>IF(H178&amp;I178="範疇2外購電力",IF(X178="預設",VLOOKUP(表一!$B$5,附表一!$G$186:$T$210,14,0),""),IF(X178="預設",VLOOKUP(H178&amp;I178&amp;W178&amp;E178,附表一!$F$5:$U$175,16,0),""))</f>
        <v/>
      </c>
      <c r="Z178" s="337" t="str">
        <f>IF(H178&amp;I178="範疇2外購電力",IF(X178="預設",VLOOKUP(表一!$B$5,附表一!$G$186:$X$210,18,0),""),IF(X178="預設",VLOOKUP(H178&amp;I178&amp;W178&amp;E178,附表一!$F$5:$Y$175,20,0),""))</f>
        <v/>
      </c>
      <c r="AA178" s="334"/>
      <c r="AB178" s="239"/>
      <c r="AC178" s="331" t="str">
        <f>IF(Y178&amp;AA178&lt;&gt;"",IF(表四!$Q178&lt;&gt;"","公噸/"&amp;表四!$Q178,IF(表四!$P178&lt;&gt;"","公噸/"&amp;表四!$P178,"")),"")</f>
        <v/>
      </c>
      <c r="AD178" s="320"/>
      <c r="AE178" s="331" t="str">
        <f>IF(表四!O178="",IF($J178&lt;&gt;"",IF(AA178&lt;&gt;"",ROUND(ROUND(AA178,10)*ROUND($J178,4),4),IF(Y178&lt;&gt;"",ROUND(ROUND($J178,4)*ROUND(Y178,10),4),"")),""),IF($J178&lt;&gt;"",IF(AA178&lt;&gt;"",ROUND(ROUND(AA178,10)*ROUND($J178,4)*ROUND(表四!O178,6),4),IF(Y178&lt;&gt;"",ROUND(ROUND($J178,4)*ROUND(Y178,10)*ROUND(表四!O178,6),4),"")),""))</f>
        <v/>
      </c>
      <c r="AF178" s="316" t="str">
        <f t="shared" si="75"/>
        <v/>
      </c>
      <c r="AG178" s="333" t="str">
        <f t="shared" si="76"/>
        <v/>
      </c>
      <c r="AH178" s="207" t="str">
        <f>IF(表三!BL178&lt;&gt;"",IF(表三!BL178&lt;&gt;0,表三!BL178,""),"")</f>
        <v/>
      </c>
      <c r="AI178" s="320"/>
      <c r="AJ178" s="321" t="str">
        <f>IF(H178&amp;I178="範疇2外購電力",IF(AI178="預設",VLOOKUP(表一!$B$5,附表一!$G$186:$T$210,14,0),""),IF(AI178="預設",VLOOKUP(H178&amp;I178&amp;AH178&amp;E178,附表一!$F$5:$U$175,16,0),""))</f>
        <v/>
      </c>
      <c r="AK178" s="337" t="str">
        <f>IF(H178&amp;I178="範疇2外購電力",IF(AI178="預設",VLOOKUP(表一!$B$5,附表一!$G$186:$X$210,18,0),""),IF(AI178="預設",VLOOKUP(H178&amp;I178&amp;AH178&amp;E178,附表一!$F$5:$Y$175,20,0),""))</f>
        <v/>
      </c>
      <c r="AL178" s="334"/>
      <c r="AM178" s="335"/>
      <c r="AN178" s="315" t="str">
        <f>IF(AJ178&amp;AL178&lt;&gt;"",IF(表四!$Q178&lt;&gt;"","公噸/"&amp;表四!$Q178,IF(表四!$P178&lt;&gt;"","公噸/"&amp;表四!$P178,"")),"")</f>
        <v/>
      </c>
      <c r="AO178" s="320"/>
      <c r="AP178" s="331" t="str">
        <f>IF(表四!O178="",IF($J178&lt;&gt;"",IF(AL178&lt;&gt;"",ROUND(ROUND(AL178,10)*ROUND($J178,4),4),IF(AJ178&lt;&gt;"",ROUND(ROUND($J178,4)*ROUND(AJ178,10),4),"")),""),IF($J178&lt;&gt;"",IF(AL178&lt;&gt;"",ROUND(ROUND(AL178,10)*ROUND($J178,4)*ROUND(表四!O178,6),4),IF(AJ178&lt;&gt;"",ROUND(ROUND($J178,4)*ROUND(AJ178,10)*ROUND(表四!O178,6),4),"")),""))</f>
        <v/>
      </c>
      <c r="AQ178" s="316" t="str">
        <f t="shared" si="77"/>
        <v/>
      </c>
      <c r="AR178" s="333" t="str">
        <f t="shared" si="78"/>
        <v/>
      </c>
      <c r="AS178" s="336" t="str">
        <f>IF(表三!J178="是",IF(L178="CO2",SUM(AG178,AR178),SUM(V178,AG178,AR178)),IF(SUM(V178,AG178,AR178)&lt;&gt;0,SUM(V178,AG178,AR178),""))</f>
        <v/>
      </c>
      <c r="AT178" s="337" t="str">
        <f>IF(表三!J178="是",IF(L178="CO2",V178,""),"")</f>
        <v/>
      </c>
      <c r="AU178" s="333" t="str">
        <f>IF(AS178&lt;&gt;"",AS178/表八!$J$8,"")</f>
        <v/>
      </c>
      <c r="AV178" s="325" t="e">
        <f>VLOOKUP(E178,附表二!$A:$G,3,FALSE)</f>
        <v>#N/A</v>
      </c>
      <c r="AW178" s="338" t="str">
        <f t="shared" si="64"/>
        <v/>
      </c>
      <c r="AX178" s="338" t="str">
        <f t="shared" si="79"/>
        <v/>
      </c>
      <c r="AY178" s="338" t="str">
        <f t="shared" si="80"/>
        <v/>
      </c>
      <c r="AZ178" s="338" t="str">
        <f t="shared" si="81"/>
        <v/>
      </c>
      <c r="BA178" s="338" t="str">
        <f t="shared" si="82"/>
        <v/>
      </c>
      <c r="BB178" s="338" t="str">
        <f t="shared" si="83"/>
        <v/>
      </c>
      <c r="BC178" s="338" t="str">
        <f t="shared" si="84"/>
        <v/>
      </c>
      <c r="BD178" s="338" t="str">
        <f t="shared" si="85"/>
        <v/>
      </c>
      <c r="BE178" s="339" t="str">
        <f t="shared" si="86"/>
        <v/>
      </c>
    </row>
    <row r="179" spans="1:57" s="5" customFormat="1" ht="17.25" thickTop="1" thickBot="1">
      <c r="A179" s="223" t="str">
        <f>IF(表三!A179&lt;&gt;"",表三!A179,"")</f>
        <v/>
      </c>
      <c r="B179" s="224" t="str">
        <f>IF(表三!C179&lt;&gt;"",表三!C179,"")</f>
        <v/>
      </c>
      <c r="C179" s="225" t="str">
        <f>IF(表三!D179&lt;&gt;"",表三!D179,"")</f>
        <v/>
      </c>
      <c r="D179" s="328" t="str">
        <f>IF(表三!F179&lt;&gt;"",表三!F179,"")</f>
        <v/>
      </c>
      <c r="E179" s="223" t="str">
        <f>IF(表三!H179&lt;&gt;"",表三!H179,"")</f>
        <v/>
      </c>
      <c r="F179" s="211" t="str">
        <f>IF(表三!I179&lt;&gt;"",表三!I179,"")</f>
        <v/>
      </c>
      <c r="G179" s="224" t="str">
        <f>IF(表三!J179&lt;&gt;"",表三!J179,"")</f>
        <v/>
      </c>
      <c r="H179" s="225" t="str">
        <f>IF(表三!K179&lt;&gt;"",表三!K179,"")</f>
        <v/>
      </c>
      <c r="I179" s="328" t="str">
        <f>IF(表三!P179&lt;&gt;"",表三!P179,"")</f>
        <v/>
      </c>
      <c r="J179" s="329" t="str">
        <f>IF(表四!N179&lt;&gt;"",ROUND(表四!N179,4),"")</f>
        <v/>
      </c>
      <c r="K179" s="224" t="str">
        <f>IF(表四!Q179&lt;&gt;"",表四!Q179,IF(表四!P179&lt;&gt;"",表四!P179,""))</f>
        <v/>
      </c>
      <c r="L179" s="207" t="str">
        <f>IF(表三!BJ179&lt;&gt;"",IF(表三!BJ179&lt;&gt;0,表三!BJ179,""),"")</f>
        <v/>
      </c>
      <c r="M179" s="320"/>
      <c r="N179" s="331" t="str">
        <f>IF(H179&amp;I179&amp;E179="範疇2外購電力350099",IF(M179="預設",VLOOKUP(表一!$B$5,附表一!$G$186:$T$211,14,0),""),IF(M179="預設",VLOOKUP(H179&amp;I179&amp;L179&amp;E179,附表一!$F$5:$U$178,16,0),""))</f>
        <v/>
      </c>
      <c r="O179" s="331" t="str">
        <f>IF(H179&amp;I179="範疇2外購電力",IF(M179="預設",VLOOKUP(表一!$B$5,附表一!$G$186:$X$210,18,0),""),IF(M179="預設",VLOOKUP(H179&amp;I179&amp;L179&amp;E179,附表一!$F$5:$Y$175,20,0),""))</f>
        <v/>
      </c>
      <c r="P179" s="332"/>
      <c r="Q179" s="239"/>
      <c r="R179" s="331" t="str">
        <f>IF(N179&amp;P179&lt;&gt;"",IF(表四!$Q179&lt;&gt;"","公噸/"&amp;表四!$Q179,IF(表四!$P179&lt;&gt;"","公噸/"&amp;表四!$P179,"")),"")</f>
        <v/>
      </c>
      <c r="S179" s="320"/>
      <c r="T179" s="331" t="str">
        <f>IF(表四!O180="",IF($J179&lt;&gt;"",IF(P179&lt;&gt;"",ROUND(ROUND(P179,10)*ROUND($J179,4),4),IF(N179&lt;&gt;"",ROUND(ROUND($J179,4)*ROUND(N179,10),4),"")),""),IF($J179&lt;&gt;"",IF(P179&lt;&gt;"",ROUND(ROUND(P179,10)*ROUND($J179,4)*ROUND(表四!O180,6),4),IF(N179&lt;&gt;"",ROUND(ROUND($J179,4)*ROUND(N179,10)*ROUND(表四!O180,6),4),"")),""))</f>
        <v/>
      </c>
      <c r="U179" s="316" t="str">
        <f t="shared" si="73"/>
        <v/>
      </c>
      <c r="V179" s="333" t="str">
        <f t="shared" si="74"/>
        <v/>
      </c>
      <c r="W179" s="223" t="str">
        <f>IF(表三!BK179&lt;&gt;"",IF(表三!BK179&lt;&gt;0,表三!BK179,""),"")</f>
        <v/>
      </c>
      <c r="X179" s="320"/>
      <c r="Y179" s="318" t="str">
        <f>IF(H179&amp;I179="範疇2外購電力",IF(X179="預設",VLOOKUP(表一!$B$5,附表一!$G$186:$T$210,14,0),""),IF(X179="預設",VLOOKUP(H179&amp;I179&amp;W179&amp;E179,附表一!$F$5:$U$175,16,0),""))</f>
        <v/>
      </c>
      <c r="Z179" s="337" t="str">
        <f>IF(H179&amp;I179="範疇2外購電力",IF(X179="預設",VLOOKUP(表一!$B$5,附表一!$G$186:$X$210,18,0),""),IF(X179="預設",VLOOKUP(H179&amp;I179&amp;W179&amp;E179,附表一!$F$5:$Y$175,20,0),""))</f>
        <v/>
      </c>
      <c r="AA179" s="334"/>
      <c r="AB179" s="239"/>
      <c r="AC179" s="331" t="str">
        <f>IF(Y179&amp;AA179&lt;&gt;"",IF(表四!$Q179&lt;&gt;"","公噸/"&amp;表四!$Q179,IF(表四!$P179&lt;&gt;"","公噸/"&amp;表四!$P179,"")),"")</f>
        <v/>
      </c>
      <c r="AD179" s="320"/>
      <c r="AE179" s="331" t="str">
        <f>IF(表四!O179="",IF($J179&lt;&gt;"",IF(AA179&lt;&gt;"",ROUND(ROUND(AA179,10)*ROUND($J179,4),4),IF(Y179&lt;&gt;"",ROUND(ROUND($J179,4)*ROUND(Y179,10),4),"")),""),IF($J179&lt;&gt;"",IF(AA179&lt;&gt;"",ROUND(ROUND(AA179,10)*ROUND($J179,4)*ROUND(表四!O179,6),4),IF(Y179&lt;&gt;"",ROUND(ROUND($J179,4)*ROUND(Y179,10)*ROUND(表四!O179,6),4),"")),""))</f>
        <v/>
      </c>
      <c r="AF179" s="316" t="str">
        <f t="shared" si="75"/>
        <v/>
      </c>
      <c r="AG179" s="333" t="str">
        <f t="shared" si="76"/>
        <v/>
      </c>
      <c r="AH179" s="207" t="str">
        <f>IF(表三!BL179&lt;&gt;"",IF(表三!BL179&lt;&gt;0,表三!BL179,""),"")</f>
        <v/>
      </c>
      <c r="AI179" s="320"/>
      <c r="AJ179" s="321" t="str">
        <f>IF(H179&amp;I179="範疇2外購電力",IF(AI179="預設",VLOOKUP(表一!$B$5,附表一!$G$186:$T$210,14,0),""),IF(AI179="預設",VLOOKUP(H179&amp;I179&amp;AH179&amp;E179,附表一!$F$5:$U$175,16,0),""))</f>
        <v/>
      </c>
      <c r="AK179" s="337" t="str">
        <f>IF(H179&amp;I179="範疇2外購電力",IF(AI179="預設",VLOOKUP(表一!$B$5,附表一!$G$186:$X$210,18,0),""),IF(AI179="預設",VLOOKUP(H179&amp;I179&amp;AH179&amp;E179,附表一!$F$5:$Y$175,20,0),""))</f>
        <v/>
      </c>
      <c r="AL179" s="334"/>
      <c r="AM179" s="335"/>
      <c r="AN179" s="315" t="str">
        <f>IF(AJ179&amp;AL179&lt;&gt;"",IF(表四!$Q179&lt;&gt;"","公噸/"&amp;表四!$Q179,IF(表四!$P179&lt;&gt;"","公噸/"&amp;表四!$P179,"")),"")</f>
        <v/>
      </c>
      <c r="AO179" s="320"/>
      <c r="AP179" s="331" t="str">
        <f>IF(表四!O179="",IF($J179&lt;&gt;"",IF(AL179&lt;&gt;"",ROUND(ROUND(AL179,10)*ROUND($J179,4),4),IF(AJ179&lt;&gt;"",ROUND(ROUND($J179,4)*ROUND(AJ179,10),4),"")),""),IF($J179&lt;&gt;"",IF(AL179&lt;&gt;"",ROUND(ROUND(AL179,10)*ROUND($J179,4)*ROUND(表四!O179,6),4),IF(AJ179&lt;&gt;"",ROUND(ROUND($J179,4)*ROUND(AJ179,10)*ROUND(表四!O179,6),4),"")),""))</f>
        <v/>
      </c>
      <c r="AQ179" s="316" t="str">
        <f t="shared" si="77"/>
        <v/>
      </c>
      <c r="AR179" s="333" t="str">
        <f t="shared" si="78"/>
        <v/>
      </c>
      <c r="AS179" s="336" t="str">
        <f>IF(表三!J179="是",IF(L179="CO2",SUM(AG179,AR179),SUM(V179,AG179,AR179)),IF(SUM(V179,AG179,AR179)&lt;&gt;0,SUM(V179,AG179,AR179),""))</f>
        <v/>
      </c>
      <c r="AT179" s="337" t="str">
        <f>IF(表三!J179="是",IF(L179="CO2",V179,""),"")</f>
        <v/>
      </c>
      <c r="AU179" s="333" t="str">
        <f>IF(AS179&lt;&gt;"",AS179/表八!$J$8,"")</f>
        <v/>
      </c>
      <c r="AV179" s="325" t="e">
        <f>VLOOKUP(E179,附表二!$A:$G,3,FALSE)</f>
        <v>#N/A</v>
      </c>
      <c r="AW179" s="338" t="str">
        <f t="shared" si="64"/>
        <v/>
      </c>
      <c r="AX179" s="338" t="str">
        <f t="shared" si="79"/>
        <v/>
      </c>
      <c r="AY179" s="338" t="str">
        <f t="shared" si="80"/>
        <v/>
      </c>
      <c r="AZ179" s="338" t="str">
        <f t="shared" si="81"/>
        <v/>
      </c>
      <c r="BA179" s="338" t="str">
        <f t="shared" si="82"/>
        <v/>
      </c>
      <c r="BB179" s="338" t="str">
        <f t="shared" si="83"/>
        <v/>
      </c>
      <c r="BC179" s="338" t="str">
        <f t="shared" si="84"/>
        <v/>
      </c>
      <c r="BD179" s="338" t="str">
        <f t="shared" si="85"/>
        <v/>
      </c>
      <c r="BE179" s="339" t="str">
        <f t="shared" si="86"/>
        <v/>
      </c>
    </row>
    <row r="180" spans="1:57" s="5" customFormat="1" ht="17.25" thickTop="1" thickBot="1">
      <c r="A180" s="223" t="str">
        <f>IF(表三!A180&lt;&gt;"",表三!A180,"")</f>
        <v/>
      </c>
      <c r="B180" s="224" t="str">
        <f>IF(表三!C180&lt;&gt;"",表三!C180,"")</f>
        <v/>
      </c>
      <c r="C180" s="225" t="str">
        <f>IF(表三!D180&lt;&gt;"",表三!D180,"")</f>
        <v/>
      </c>
      <c r="D180" s="328" t="str">
        <f>IF(表三!F180&lt;&gt;"",表三!F180,"")</f>
        <v/>
      </c>
      <c r="E180" s="223" t="str">
        <f>IF(表三!H180&lt;&gt;"",表三!H180,"")</f>
        <v/>
      </c>
      <c r="F180" s="211" t="str">
        <f>IF(表三!I180&lt;&gt;"",表三!I180,"")</f>
        <v/>
      </c>
      <c r="G180" s="224" t="str">
        <f>IF(表三!J180&lt;&gt;"",表三!J180,"")</f>
        <v/>
      </c>
      <c r="H180" s="225" t="str">
        <f>IF(表三!K180&lt;&gt;"",表三!K180,"")</f>
        <v/>
      </c>
      <c r="I180" s="328" t="str">
        <f>IF(表三!P180&lt;&gt;"",表三!P180,"")</f>
        <v/>
      </c>
      <c r="J180" s="329" t="str">
        <f>IF(表四!N180&lt;&gt;"",ROUND(表四!N180,4),"")</f>
        <v/>
      </c>
      <c r="K180" s="224" t="str">
        <f>IF(表四!Q180&lt;&gt;"",表四!Q180,IF(表四!P180&lt;&gt;"",表四!P180,""))</f>
        <v/>
      </c>
      <c r="L180" s="207" t="str">
        <f>IF(表三!BJ180&lt;&gt;"",IF(表三!BJ180&lt;&gt;0,表三!BJ180,""),"")</f>
        <v/>
      </c>
      <c r="M180" s="320"/>
      <c r="N180" s="331" t="str">
        <f>IF(H180&amp;I180&amp;E180="範疇2外購電力350099",IF(M180="預設",VLOOKUP(表一!$B$5,附表一!$G$186:$T$211,14,0),""),IF(M180="預設",VLOOKUP(H180&amp;I180&amp;L180&amp;E180,附表一!$F$5:$U$178,16,0),""))</f>
        <v/>
      </c>
      <c r="O180" s="331" t="str">
        <f>IF(H180&amp;I180="範疇2外購電力",IF(M180="預設",VLOOKUP(表一!$B$5,附表一!$G$186:$X$210,18,0),""),IF(M180="預設",VLOOKUP(H180&amp;I180&amp;L180&amp;E180,附表一!$F$5:$Y$175,20,0),""))</f>
        <v/>
      </c>
      <c r="P180" s="332"/>
      <c r="Q180" s="239"/>
      <c r="R180" s="331" t="str">
        <f>IF(N180&amp;P180&lt;&gt;"",IF(表四!$Q180&lt;&gt;"","公噸/"&amp;表四!$Q180,IF(表四!$P180&lt;&gt;"","公噸/"&amp;表四!$P180,"")),"")</f>
        <v/>
      </c>
      <c r="S180" s="320"/>
      <c r="T180" s="331" t="str">
        <f>IF(表四!O181="",IF($J180&lt;&gt;"",IF(P180&lt;&gt;"",ROUND(ROUND(P180,10)*ROUND($J180,4),4),IF(N180&lt;&gt;"",ROUND(ROUND($J180,4)*ROUND(N180,10),4),"")),""),IF($J180&lt;&gt;"",IF(P180&lt;&gt;"",ROUND(ROUND(P180,10)*ROUND($J180,4)*ROUND(表四!O181,6),4),IF(N180&lt;&gt;"",ROUND(ROUND($J180,4)*ROUND(N180,10)*ROUND(表四!O181,6),4),"")),""))</f>
        <v/>
      </c>
      <c r="U180" s="316" t="str">
        <f t="shared" si="73"/>
        <v/>
      </c>
      <c r="V180" s="333" t="str">
        <f t="shared" si="74"/>
        <v/>
      </c>
      <c r="W180" s="223" t="str">
        <f>IF(表三!BK180&lt;&gt;"",IF(表三!BK180&lt;&gt;0,表三!BK180,""),"")</f>
        <v/>
      </c>
      <c r="X180" s="320"/>
      <c r="Y180" s="318" t="str">
        <f>IF(H180&amp;I180="範疇2外購電力",IF(X180="預設",VLOOKUP(表一!$B$5,附表一!$G$186:$T$210,14,0),""),IF(X180="預設",VLOOKUP(H180&amp;I180&amp;W180&amp;E180,附表一!$F$5:$U$175,16,0),""))</f>
        <v/>
      </c>
      <c r="Z180" s="337" t="str">
        <f>IF(H180&amp;I180="範疇2外購電力",IF(X180="預設",VLOOKUP(表一!$B$5,附表一!$G$186:$X$210,18,0),""),IF(X180="預設",VLOOKUP(H180&amp;I180&amp;W180&amp;E180,附表一!$F$5:$Y$175,20,0),""))</f>
        <v/>
      </c>
      <c r="AA180" s="334"/>
      <c r="AB180" s="239"/>
      <c r="AC180" s="331" t="str">
        <f>IF(Y180&amp;AA180&lt;&gt;"",IF(表四!$Q180&lt;&gt;"","公噸/"&amp;表四!$Q180,IF(表四!$P180&lt;&gt;"","公噸/"&amp;表四!$P180,"")),"")</f>
        <v/>
      </c>
      <c r="AD180" s="320"/>
      <c r="AE180" s="331" t="str">
        <f>IF(表四!O180="",IF($J180&lt;&gt;"",IF(AA180&lt;&gt;"",ROUND(ROUND(AA180,10)*ROUND($J180,4),4),IF(Y180&lt;&gt;"",ROUND(ROUND($J180,4)*ROUND(Y180,10),4),"")),""),IF($J180&lt;&gt;"",IF(AA180&lt;&gt;"",ROUND(ROUND(AA180,10)*ROUND($J180,4)*ROUND(表四!O180,6),4),IF(Y180&lt;&gt;"",ROUND(ROUND($J180,4)*ROUND(Y180,10)*ROUND(表四!O180,6),4),"")),""))</f>
        <v/>
      </c>
      <c r="AF180" s="316" t="str">
        <f t="shared" si="75"/>
        <v/>
      </c>
      <c r="AG180" s="333" t="str">
        <f t="shared" si="76"/>
        <v/>
      </c>
      <c r="AH180" s="207" t="str">
        <f>IF(表三!BL180&lt;&gt;"",IF(表三!BL180&lt;&gt;0,表三!BL180,""),"")</f>
        <v/>
      </c>
      <c r="AI180" s="320"/>
      <c r="AJ180" s="321" t="str">
        <f>IF(H180&amp;I180="範疇2外購電力",IF(AI180="預設",VLOOKUP(表一!$B$5,附表一!$G$186:$T$210,14,0),""),IF(AI180="預設",VLOOKUP(H180&amp;I180&amp;AH180&amp;E180,附表一!$F$5:$U$175,16,0),""))</f>
        <v/>
      </c>
      <c r="AK180" s="337" t="str">
        <f>IF(H180&amp;I180="範疇2外購電力",IF(AI180="預設",VLOOKUP(表一!$B$5,附表一!$G$186:$X$210,18,0),""),IF(AI180="預設",VLOOKUP(H180&amp;I180&amp;AH180&amp;E180,附表一!$F$5:$Y$175,20,0),""))</f>
        <v/>
      </c>
      <c r="AL180" s="334"/>
      <c r="AM180" s="335"/>
      <c r="AN180" s="315" t="str">
        <f>IF(AJ180&amp;AL180&lt;&gt;"",IF(表四!$Q180&lt;&gt;"","公噸/"&amp;表四!$Q180,IF(表四!$P180&lt;&gt;"","公噸/"&amp;表四!$P180,"")),"")</f>
        <v/>
      </c>
      <c r="AO180" s="320"/>
      <c r="AP180" s="331" t="str">
        <f>IF(表四!O180="",IF($J180&lt;&gt;"",IF(AL180&lt;&gt;"",ROUND(ROUND(AL180,10)*ROUND($J180,4),4),IF(AJ180&lt;&gt;"",ROUND(ROUND($J180,4)*ROUND(AJ180,10),4),"")),""),IF($J180&lt;&gt;"",IF(AL180&lt;&gt;"",ROUND(ROUND(AL180,10)*ROUND($J180,4)*ROUND(表四!O180,6),4),IF(AJ180&lt;&gt;"",ROUND(ROUND($J180,4)*ROUND(AJ180,10)*ROUND(表四!O180,6),4),"")),""))</f>
        <v/>
      </c>
      <c r="AQ180" s="316" t="str">
        <f t="shared" si="77"/>
        <v/>
      </c>
      <c r="AR180" s="333" t="str">
        <f t="shared" si="78"/>
        <v/>
      </c>
      <c r="AS180" s="336" t="str">
        <f>IF(表三!J180="是",IF(L180="CO2",SUM(AG180,AR180),SUM(V180,AG180,AR180)),IF(SUM(V180,AG180,AR180)&lt;&gt;0,SUM(V180,AG180,AR180),""))</f>
        <v/>
      </c>
      <c r="AT180" s="337" t="str">
        <f>IF(表三!J180="是",IF(L180="CO2",V180,""),"")</f>
        <v/>
      </c>
      <c r="AU180" s="333" t="str">
        <f>IF(AS180&lt;&gt;"",AS180/表八!$J$8,"")</f>
        <v/>
      </c>
      <c r="AV180" s="325" t="e">
        <f>VLOOKUP(E180,附表二!$A:$G,3,FALSE)</f>
        <v>#N/A</v>
      </c>
      <c r="AW180" s="338" t="str">
        <f t="shared" si="64"/>
        <v/>
      </c>
      <c r="AX180" s="338" t="str">
        <f t="shared" si="79"/>
        <v/>
      </c>
      <c r="AY180" s="338" t="str">
        <f t="shared" si="80"/>
        <v/>
      </c>
      <c r="AZ180" s="338" t="str">
        <f t="shared" si="81"/>
        <v/>
      </c>
      <c r="BA180" s="338" t="str">
        <f t="shared" si="82"/>
        <v/>
      </c>
      <c r="BB180" s="338" t="str">
        <f t="shared" si="83"/>
        <v/>
      </c>
      <c r="BC180" s="338" t="str">
        <f t="shared" si="84"/>
        <v/>
      </c>
      <c r="BD180" s="338" t="str">
        <f t="shared" si="85"/>
        <v/>
      </c>
      <c r="BE180" s="339" t="str">
        <f t="shared" si="86"/>
        <v/>
      </c>
    </row>
    <row r="181" spans="1:57" s="5" customFormat="1" ht="17.25" thickTop="1" thickBot="1">
      <c r="A181" s="223" t="str">
        <f>IF(表三!A181&lt;&gt;"",表三!A181,"")</f>
        <v/>
      </c>
      <c r="B181" s="224" t="str">
        <f>IF(表三!C181&lt;&gt;"",表三!C181,"")</f>
        <v/>
      </c>
      <c r="C181" s="225" t="str">
        <f>IF(表三!D181&lt;&gt;"",表三!D181,"")</f>
        <v/>
      </c>
      <c r="D181" s="328" t="str">
        <f>IF(表三!F181&lt;&gt;"",表三!F181,"")</f>
        <v/>
      </c>
      <c r="E181" s="223" t="str">
        <f>IF(表三!H181&lt;&gt;"",表三!H181,"")</f>
        <v/>
      </c>
      <c r="F181" s="211" t="str">
        <f>IF(表三!I181&lt;&gt;"",表三!I181,"")</f>
        <v/>
      </c>
      <c r="G181" s="224" t="str">
        <f>IF(表三!J181&lt;&gt;"",表三!J181,"")</f>
        <v/>
      </c>
      <c r="H181" s="225" t="str">
        <f>IF(表三!K181&lt;&gt;"",表三!K181,"")</f>
        <v/>
      </c>
      <c r="I181" s="328" t="str">
        <f>IF(表三!P181&lt;&gt;"",表三!P181,"")</f>
        <v/>
      </c>
      <c r="J181" s="329" t="str">
        <f>IF(表四!N181&lt;&gt;"",ROUND(表四!N181,4),"")</f>
        <v/>
      </c>
      <c r="K181" s="224" t="str">
        <f>IF(表四!Q181&lt;&gt;"",表四!Q181,IF(表四!P181&lt;&gt;"",表四!P181,""))</f>
        <v/>
      </c>
      <c r="L181" s="207" t="str">
        <f>IF(表三!BJ181&lt;&gt;"",IF(表三!BJ181&lt;&gt;0,表三!BJ181,""),"")</f>
        <v/>
      </c>
      <c r="M181" s="320"/>
      <c r="N181" s="331" t="str">
        <f>IF(H181&amp;I181&amp;E181="範疇2外購電力350099",IF(M181="預設",VLOOKUP(表一!$B$5,附表一!$G$186:$T$211,14,0),""),IF(M181="預設",VLOOKUP(H181&amp;I181&amp;L181&amp;E181,附表一!$F$5:$U$178,16,0),""))</f>
        <v/>
      </c>
      <c r="O181" s="331" t="str">
        <f>IF(H181&amp;I181="範疇2外購電力",IF(M181="預設",VLOOKUP(表一!$B$5,附表一!$G$186:$X$210,18,0),""),IF(M181="預設",VLOOKUP(H181&amp;I181&amp;L181&amp;E181,附表一!$F$5:$Y$175,20,0),""))</f>
        <v/>
      </c>
      <c r="P181" s="332"/>
      <c r="Q181" s="239"/>
      <c r="R181" s="331" t="str">
        <f>IF(N181&amp;P181&lt;&gt;"",IF(表四!$Q181&lt;&gt;"","公噸/"&amp;表四!$Q181,IF(表四!$P181&lt;&gt;"","公噸/"&amp;表四!$P181,"")),"")</f>
        <v/>
      </c>
      <c r="S181" s="320"/>
      <c r="T181" s="331" t="str">
        <f>IF(表四!O182="",IF($J181&lt;&gt;"",IF(P181&lt;&gt;"",ROUND(ROUND(P181,10)*ROUND($J181,4),4),IF(N181&lt;&gt;"",ROUND(ROUND($J181,4)*ROUND(N181,10),4),"")),""),IF($J181&lt;&gt;"",IF(P181&lt;&gt;"",ROUND(ROUND(P181,10)*ROUND($J181,4)*ROUND(表四!O182,6),4),IF(N181&lt;&gt;"",ROUND(ROUND($J181,4)*ROUND(N181,10)*ROUND(表四!O182,6),4),"")),""))</f>
        <v/>
      </c>
      <c r="U181" s="316" t="str">
        <f t="shared" si="73"/>
        <v/>
      </c>
      <c r="V181" s="333" t="str">
        <f t="shared" si="74"/>
        <v/>
      </c>
      <c r="W181" s="223" t="str">
        <f>IF(表三!BK181&lt;&gt;"",IF(表三!BK181&lt;&gt;0,表三!BK181,""),"")</f>
        <v/>
      </c>
      <c r="X181" s="320"/>
      <c r="Y181" s="318" t="str">
        <f>IF(H181&amp;I181="範疇2外購電力",IF(X181="預設",VLOOKUP(表一!$B$5,附表一!$G$186:$T$210,14,0),""),IF(X181="預設",VLOOKUP(H181&amp;I181&amp;W181&amp;E181,附表一!$F$5:$U$175,16,0),""))</f>
        <v/>
      </c>
      <c r="Z181" s="337" t="str">
        <f>IF(H181&amp;I181="範疇2外購電力",IF(X181="預設",VLOOKUP(表一!$B$5,附表一!$G$186:$X$210,18,0),""),IF(X181="預設",VLOOKUP(H181&amp;I181&amp;W181&amp;E181,附表一!$F$5:$Y$175,20,0),""))</f>
        <v/>
      </c>
      <c r="AA181" s="334"/>
      <c r="AB181" s="239"/>
      <c r="AC181" s="331" t="str">
        <f>IF(Y181&amp;AA181&lt;&gt;"",IF(表四!$Q181&lt;&gt;"","公噸/"&amp;表四!$Q181,IF(表四!$P181&lt;&gt;"","公噸/"&amp;表四!$P181,"")),"")</f>
        <v/>
      </c>
      <c r="AD181" s="320"/>
      <c r="AE181" s="331" t="str">
        <f>IF(表四!O181="",IF($J181&lt;&gt;"",IF(AA181&lt;&gt;"",ROUND(ROUND(AA181,10)*ROUND($J181,4),4),IF(Y181&lt;&gt;"",ROUND(ROUND($J181,4)*ROUND(Y181,10),4),"")),""),IF($J181&lt;&gt;"",IF(AA181&lt;&gt;"",ROUND(ROUND(AA181,10)*ROUND($J181,4)*ROUND(表四!O181,6),4),IF(Y181&lt;&gt;"",ROUND(ROUND($J181,4)*ROUND(Y181,10)*ROUND(表四!O181,6),4),"")),""))</f>
        <v/>
      </c>
      <c r="AF181" s="316" t="str">
        <f t="shared" si="75"/>
        <v/>
      </c>
      <c r="AG181" s="333" t="str">
        <f t="shared" si="76"/>
        <v/>
      </c>
      <c r="AH181" s="207" t="str">
        <f>IF(表三!BL181&lt;&gt;"",IF(表三!BL181&lt;&gt;0,表三!BL181,""),"")</f>
        <v/>
      </c>
      <c r="AI181" s="320"/>
      <c r="AJ181" s="321" t="str">
        <f>IF(H181&amp;I181="範疇2外購電力",IF(AI181="預設",VLOOKUP(表一!$B$5,附表一!$G$186:$T$210,14,0),""),IF(AI181="預設",VLOOKUP(H181&amp;I181&amp;AH181&amp;E181,附表一!$F$5:$U$175,16,0),""))</f>
        <v/>
      </c>
      <c r="AK181" s="337" t="str">
        <f>IF(H181&amp;I181="範疇2外購電力",IF(AI181="預設",VLOOKUP(表一!$B$5,附表一!$G$186:$X$210,18,0),""),IF(AI181="預設",VLOOKUP(H181&amp;I181&amp;AH181&amp;E181,附表一!$F$5:$Y$175,20,0),""))</f>
        <v/>
      </c>
      <c r="AL181" s="334"/>
      <c r="AM181" s="335"/>
      <c r="AN181" s="315" t="str">
        <f>IF(AJ181&amp;AL181&lt;&gt;"",IF(表四!$Q181&lt;&gt;"","公噸/"&amp;表四!$Q181,IF(表四!$P181&lt;&gt;"","公噸/"&amp;表四!$P181,"")),"")</f>
        <v/>
      </c>
      <c r="AO181" s="320"/>
      <c r="AP181" s="331" t="str">
        <f>IF(表四!O181="",IF($J181&lt;&gt;"",IF(AL181&lt;&gt;"",ROUND(ROUND(AL181,10)*ROUND($J181,4),4),IF(AJ181&lt;&gt;"",ROUND(ROUND($J181,4)*ROUND(AJ181,10),4),"")),""),IF($J181&lt;&gt;"",IF(AL181&lt;&gt;"",ROUND(ROUND(AL181,10)*ROUND($J181,4)*ROUND(表四!O181,6),4),IF(AJ181&lt;&gt;"",ROUND(ROUND($J181,4)*ROUND(AJ181,10)*ROUND(表四!O181,6),4),"")),""))</f>
        <v/>
      </c>
      <c r="AQ181" s="316" t="str">
        <f t="shared" si="77"/>
        <v/>
      </c>
      <c r="AR181" s="333" t="str">
        <f t="shared" si="78"/>
        <v/>
      </c>
      <c r="AS181" s="336" t="str">
        <f>IF(表三!J181="是",IF(L181="CO2",SUM(AG181,AR181),SUM(V181,AG181,AR181)),IF(SUM(V181,AG181,AR181)&lt;&gt;0,SUM(V181,AG181,AR181),""))</f>
        <v/>
      </c>
      <c r="AT181" s="337" t="str">
        <f>IF(表三!J181="是",IF(L181="CO2",V181,""),"")</f>
        <v/>
      </c>
      <c r="AU181" s="333" t="str">
        <f>IF(AS181&lt;&gt;"",AS181/表八!$J$8,"")</f>
        <v/>
      </c>
      <c r="AV181" s="325" t="e">
        <f>VLOOKUP(E181,附表二!$A:$G,3,FALSE)</f>
        <v>#N/A</v>
      </c>
      <c r="AW181" s="338" t="str">
        <f t="shared" si="64"/>
        <v/>
      </c>
      <c r="AX181" s="338" t="str">
        <f t="shared" si="79"/>
        <v/>
      </c>
      <c r="AY181" s="338" t="str">
        <f t="shared" si="80"/>
        <v/>
      </c>
      <c r="AZ181" s="338" t="str">
        <f t="shared" si="81"/>
        <v/>
      </c>
      <c r="BA181" s="338" t="str">
        <f t="shared" si="82"/>
        <v/>
      </c>
      <c r="BB181" s="338" t="str">
        <f t="shared" si="83"/>
        <v/>
      </c>
      <c r="BC181" s="338" t="str">
        <f t="shared" si="84"/>
        <v/>
      </c>
      <c r="BD181" s="338" t="str">
        <f t="shared" si="85"/>
        <v/>
      </c>
      <c r="BE181" s="339" t="str">
        <f t="shared" si="86"/>
        <v/>
      </c>
    </row>
    <row r="182" spans="1:57" s="5" customFormat="1" ht="17.25" thickTop="1" thickBot="1">
      <c r="A182" s="223" t="str">
        <f>IF(表三!A182&lt;&gt;"",表三!A182,"")</f>
        <v/>
      </c>
      <c r="B182" s="224" t="str">
        <f>IF(表三!C182&lt;&gt;"",表三!C182,"")</f>
        <v/>
      </c>
      <c r="C182" s="225" t="str">
        <f>IF(表三!D182&lt;&gt;"",表三!D182,"")</f>
        <v/>
      </c>
      <c r="D182" s="328" t="str">
        <f>IF(表三!F182&lt;&gt;"",表三!F182,"")</f>
        <v/>
      </c>
      <c r="E182" s="223" t="str">
        <f>IF(表三!H182&lt;&gt;"",表三!H182,"")</f>
        <v/>
      </c>
      <c r="F182" s="211" t="str">
        <f>IF(表三!I182&lt;&gt;"",表三!I182,"")</f>
        <v/>
      </c>
      <c r="G182" s="224" t="str">
        <f>IF(表三!J182&lt;&gt;"",表三!J182,"")</f>
        <v/>
      </c>
      <c r="H182" s="225" t="str">
        <f>IF(表三!K182&lt;&gt;"",表三!K182,"")</f>
        <v/>
      </c>
      <c r="I182" s="328" t="str">
        <f>IF(表三!P182&lt;&gt;"",表三!P182,"")</f>
        <v/>
      </c>
      <c r="J182" s="329" t="str">
        <f>IF(表四!N182&lt;&gt;"",ROUND(表四!N182,4),"")</f>
        <v/>
      </c>
      <c r="K182" s="224" t="str">
        <f>IF(表四!Q182&lt;&gt;"",表四!Q182,IF(表四!P182&lt;&gt;"",表四!P182,""))</f>
        <v/>
      </c>
      <c r="L182" s="207" t="str">
        <f>IF(表三!BJ182&lt;&gt;"",IF(表三!BJ182&lt;&gt;0,表三!BJ182,""),"")</f>
        <v/>
      </c>
      <c r="M182" s="320"/>
      <c r="N182" s="331" t="str">
        <f>IF(H182&amp;I182&amp;E182="範疇2外購電力350099",IF(M182="預設",VLOOKUP(表一!$B$5,附表一!$G$186:$T$211,14,0),""),IF(M182="預設",VLOOKUP(H182&amp;I182&amp;L182&amp;E182,附表一!$F$5:$U$178,16,0),""))</f>
        <v/>
      </c>
      <c r="O182" s="331" t="str">
        <f>IF(H182&amp;I182="範疇2外購電力",IF(M182="預設",VLOOKUP(表一!$B$5,附表一!$G$186:$X$210,18,0),""),IF(M182="預設",VLOOKUP(H182&amp;I182&amp;L182&amp;E182,附表一!$F$5:$Y$175,20,0),""))</f>
        <v/>
      </c>
      <c r="P182" s="332"/>
      <c r="Q182" s="239"/>
      <c r="R182" s="331" t="str">
        <f>IF(N182&amp;P182&lt;&gt;"",IF(表四!$Q182&lt;&gt;"","公噸/"&amp;表四!$Q182,IF(表四!$P182&lt;&gt;"","公噸/"&amp;表四!$P182,"")),"")</f>
        <v/>
      </c>
      <c r="S182" s="320"/>
      <c r="T182" s="331" t="str">
        <f>IF(表四!O183="",IF($J182&lt;&gt;"",IF(P182&lt;&gt;"",ROUND(ROUND(P182,10)*ROUND($J182,4),4),IF(N182&lt;&gt;"",ROUND(ROUND($J182,4)*ROUND(N182,10),4),"")),""),IF($J182&lt;&gt;"",IF(P182&lt;&gt;"",ROUND(ROUND(P182,10)*ROUND($J182,4)*ROUND(表四!O183,6),4),IF(N182&lt;&gt;"",ROUND(ROUND($J182,4)*ROUND(N182,10)*ROUND(表四!O183,6),4),"")),""))</f>
        <v/>
      </c>
      <c r="U182" s="316" t="str">
        <f t="shared" si="73"/>
        <v/>
      </c>
      <c r="V182" s="333" t="str">
        <f t="shared" si="74"/>
        <v/>
      </c>
      <c r="W182" s="223" t="str">
        <f>IF(表三!BK182&lt;&gt;"",IF(表三!BK182&lt;&gt;0,表三!BK182,""),"")</f>
        <v/>
      </c>
      <c r="X182" s="320"/>
      <c r="Y182" s="318" t="str">
        <f>IF(H182&amp;I182="範疇2外購電力",IF(X182="預設",VLOOKUP(表一!$B$5,附表一!$G$186:$T$210,14,0),""),IF(X182="預設",VLOOKUP(H182&amp;I182&amp;W182&amp;E182,附表一!$F$5:$U$175,16,0),""))</f>
        <v/>
      </c>
      <c r="Z182" s="337" t="str">
        <f>IF(H182&amp;I182="範疇2外購電力",IF(X182="預設",VLOOKUP(表一!$B$5,附表一!$G$186:$X$210,18,0),""),IF(X182="預設",VLOOKUP(H182&amp;I182&amp;W182&amp;E182,附表一!$F$5:$Y$175,20,0),""))</f>
        <v/>
      </c>
      <c r="AA182" s="334"/>
      <c r="AB182" s="239"/>
      <c r="AC182" s="331" t="str">
        <f>IF(Y182&amp;AA182&lt;&gt;"",IF(表四!$Q182&lt;&gt;"","公噸/"&amp;表四!$Q182,IF(表四!$P182&lt;&gt;"","公噸/"&amp;表四!$P182,"")),"")</f>
        <v/>
      </c>
      <c r="AD182" s="320"/>
      <c r="AE182" s="331" t="str">
        <f>IF(表四!O182="",IF($J182&lt;&gt;"",IF(AA182&lt;&gt;"",ROUND(ROUND(AA182,10)*ROUND($J182,4),4),IF(Y182&lt;&gt;"",ROUND(ROUND($J182,4)*ROUND(Y182,10),4),"")),""),IF($J182&lt;&gt;"",IF(AA182&lt;&gt;"",ROUND(ROUND(AA182,10)*ROUND($J182,4)*ROUND(表四!O182,6),4),IF(Y182&lt;&gt;"",ROUND(ROUND($J182,4)*ROUND(Y182,10)*ROUND(表四!O182,6),4),"")),""))</f>
        <v/>
      </c>
      <c r="AF182" s="316" t="str">
        <f t="shared" si="75"/>
        <v/>
      </c>
      <c r="AG182" s="333" t="str">
        <f t="shared" si="76"/>
        <v/>
      </c>
      <c r="AH182" s="207" t="str">
        <f>IF(表三!BL182&lt;&gt;"",IF(表三!BL182&lt;&gt;0,表三!BL182,""),"")</f>
        <v/>
      </c>
      <c r="AI182" s="320"/>
      <c r="AJ182" s="321" t="str">
        <f>IF(H182&amp;I182="範疇2外購電力",IF(AI182="預設",VLOOKUP(表一!$B$5,附表一!$G$186:$T$210,14,0),""),IF(AI182="預設",VLOOKUP(H182&amp;I182&amp;AH182&amp;E182,附表一!$F$5:$U$175,16,0),""))</f>
        <v/>
      </c>
      <c r="AK182" s="337" t="str">
        <f>IF(H182&amp;I182="範疇2外購電力",IF(AI182="預設",VLOOKUP(表一!$B$5,附表一!$G$186:$X$210,18,0),""),IF(AI182="預設",VLOOKUP(H182&amp;I182&amp;AH182&amp;E182,附表一!$F$5:$Y$175,20,0),""))</f>
        <v/>
      </c>
      <c r="AL182" s="334"/>
      <c r="AM182" s="335"/>
      <c r="AN182" s="315" t="str">
        <f>IF(AJ182&amp;AL182&lt;&gt;"",IF(表四!$Q182&lt;&gt;"","公噸/"&amp;表四!$Q182,IF(表四!$P182&lt;&gt;"","公噸/"&amp;表四!$P182,"")),"")</f>
        <v/>
      </c>
      <c r="AO182" s="320"/>
      <c r="AP182" s="331" t="str">
        <f>IF(表四!O182="",IF($J182&lt;&gt;"",IF(AL182&lt;&gt;"",ROUND(ROUND(AL182,10)*ROUND($J182,4),4),IF(AJ182&lt;&gt;"",ROUND(ROUND($J182,4)*ROUND(AJ182,10),4),"")),""),IF($J182&lt;&gt;"",IF(AL182&lt;&gt;"",ROUND(ROUND(AL182,10)*ROUND($J182,4)*ROUND(表四!O182,6),4),IF(AJ182&lt;&gt;"",ROUND(ROUND($J182,4)*ROUND(AJ182,10)*ROUND(表四!O182,6),4),"")),""))</f>
        <v/>
      </c>
      <c r="AQ182" s="316" t="str">
        <f t="shared" si="77"/>
        <v/>
      </c>
      <c r="AR182" s="333" t="str">
        <f t="shared" si="78"/>
        <v/>
      </c>
      <c r="AS182" s="336" t="str">
        <f>IF(表三!J182="是",IF(L182="CO2",SUM(AG182,AR182),SUM(V182,AG182,AR182)),IF(SUM(V182,AG182,AR182)&lt;&gt;0,SUM(V182,AG182,AR182),""))</f>
        <v/>
      </c>
      <c r="AT182" s="337" t="str">
        <f>IF(表三!J182="是",IF(L182="CO2",V182,""),"")</f>
        <v/>
      </c>
      <c r="AU182" s="333" t="str">
        <f>IF(AS182&lt;&gt;"",AS182/表八!$J$8,"")</f>
        <v/>
      </c>
      <c r="AV182" s="325" t="e">
        <f>VLOOKUP(E182,附表二!$A:$G,3,FALSE)</f>
        <v>#N/A</v>
      </c>
      <c r="AW182" s="338" t="str">
        <f t="shared" si="64"/>
        <v/>
      </c>
      <c r="AX182" s="338" t="str">
        <f t="shared" si="79"/>
        <v/>
      </c>
      <c r="AY182" s="338" t="str">
        <f t="shared" si="80"/>
        <v/>
      </c>
      <c r="AZ182" s="338" t="str">
        <f t="shared" si="81"/>
        <v/>
      </c>
      <c r="BA182" s="338" t="str">
        <f t="shared" si="82"/>
        <v/>
      </c>
      <c r="BB182" s="338" t="str">
        <f t="shared" si="83"/>
        <v/>
      </c>
      <c r="BC182" s="338" t="str">
        <f t="shared" si="84"/>
        <v/>
      </c>
      <c r="BD182" s="338" t="str">
        <f t="shared" si="85"/>
        <v/>
      </c>
      <c r="BE182" s="339" t="str">
        <f t="shared" si="86"/>
        <v/>
      </c>
    </row>
    <row r="183" spans="1:57" s="5" customFormat="1" ht="17.25" thickTop="1" thickBot="1">
      <c r="A183" s="223" t="str">
        <f>IF(表三!A183&lt;&gt;"",表三!A183,"")</f>
        <v/>
      </c>
      <c r="B183" s="224" t="str">
        <f>IF(表三!C183&lt;&gt;"",表三!C183,"")</f>
        <v/>
      </c>
      <c r="C183" s="225" t="str">
        <f>IF(表三!D183&lt;&gt;"",表三!D183,"")</f>
        <v/>
      </c>
      <c r="D183" s="328" t="str">
        <f>IF(表三!F183&lt;&gt;"",表三!F183,"")</f>
        <v/>
      </c>
      <c r="E183" s="223" t="str">
        <f>IF(表三!H183&lt;&gt;"",表三!H183,"")</f>
        <v/>
      </c>
      <c r="F183" s="211" t="str">
        <f>IF(表三!I183&lt;&gt;"",表三!I183,"")</f>
        <v/>
      </c>
      <c r="G183" s="224" t="str">
        <f>IF(表三!J183&lt;&gt;"",表三!J183,"")</f>
        <v/>
      </c>
      <c r="H183" s="225" t="str">
        <f>IF(表三!K183&lt;&gt;"",表三!K183,"")</f>
        <v/>
      </c>
      <c r="I183" s="328" t="str">
        <f>IF(表三!P183&lt;&gt;"",表三!P183,"")</f>
        <v/>
      </c>
      <c r="J183" s="329" t="str">
        <f>IF(表四!N183&lt;&gt;"",ROUND(表四!N183,4),"")</f>
        <v/>
      </c>
      <c r="K183" s="224" t="str">
        <f>IF(表四!Q183&lt;&gt;"",表四!Q183,IF(表四!P183&lt;&gt;"",表四!P183,""))</f>
        <v/>
      </c>
      <c r="L183" s="207" t="str">
        <f>IF(表三!BJ183&lt;&gt;"",IF(表三!BJ183&lt;&gt;0,表三!BJ183,""),"")</f>
        <v/>
      </c>
      <c r="M183" s="320"/>
      <c r="N183" s="331" t="str">
        <f>IF(H183&amp;I183&amp;E183="範疇2外購電力350099",IF(M183="預設",VLOOKUP(表一!$B$5,附表一!$G$186:$T$211,14,0),""),IF(M183="預設",VLOOKUP(H183&amp;I183&amp;L183&amp;E183,附表一!$F$5:$U$178,16,0),""))</f>
        <v/>
      </c>
      <c r="O183" s="331" t="str">
        <f>IF(H183&amp;I183="範疇2外購電力",IF(M183="預設",VLOOKUP(表一!$B$5,附表一!$G$186:$X$210,18,0),""),IF(M183="預設",VLOOKUP(H183&amp;I183&amp;L183&amp;E183,附表一!$F$5:$Y$175,20,0),""))</f>
        <v/>
      </c>
      <c r="P183" s="332"/>
      <c r="Q183" s="239"/>
      <c r="R183" s="331" t="str">
        <f>IF(N183&amp;P183&lt;&gt;"",IF(表四!$Q183&lt;&gt;"","公噸/"&amp;表四!$Q183,IF(表四!$P183&lt;&gt;"","公噸/"&amp;表四!$P183,"")),"")</f>
        <v/>
      </c>
      <c r="S183" s="320"/>
      <c r="T183" s="331" t="str">
        <f>IF(表四!O184="",IF($J183&lt;&gt;"",IF(P183&lt;&gt;"",ROUND(ROUND(P183,10)*ROUND($J183,4),4),IF(N183&lt;&gt;"",ROUND(ROUND($J183,4)*ROUND(N183,10),4),"")),""),IF($J183&lt;&gt;"",IF(P183&lt;&gt;"",ROUND(ROUND(P183,10)*ROUND($J183,4)*ROUND(表四!O184,6),4),IF(N183&lt;&gt;"",ROUND(ROUND($J183,4)*ROUND(N183,10)*ROUND(表四!O184,6),4),"")),""))</f>
        <v/>
      </c>
      <c r="U183" s="316" t="str">
        <f t="shared" si="73"/>
        <v/>
      </c>
      <c r="V183" s="333" t="str">
        <f t="shared" si="74"/>
        <v/>
      </c>
      <c r="W183" s="223" t="str">
        <f>IF(表三!BK183&lt;&gt;"",IF(表三!BK183&lt;&gt;0,表三!BK183,""),"")</f>
        <v/>
      </c>
      <c r="X183" s="320"/>
      <c r="Y183" s="318" t="str">
        <f>IF(H183&amp;I183="範疇2外購電力",IF(X183="預設",VLOOKUP(表一!$B$5,附表一!$G$186:$T$210,14,0),""),IF(X183="預設",VLOOKUP(H183&amp;I183&amp;W183&amp;E183,附表一!$F$5:$U$175,16,0),""))</f>
        <v/>
      </c>
      <c r="Z183" s="337" t="str">
        <f>IF(H183&amp;I183="範疇2外購電力",IF(X183="預設",VLOOKUP(表一!$B$5,附表一!$G$186:$X$210,18,0),""),IF(X183="預設",VLOOKUP(H183&amp;I183&amp;W183&amp;E183,附表一!$F$5:$Y$175,20,0),""))</f>
        <v/>
      </c>
      <c r="AA183" s="334"/>
      <c r="AB183" s="239"/>
      <c r="AC183" s="331" t="str">
        <f>IF(Y183&amp;AA183&lt;&gt;"",IF(表四!$Q183&lt;&gt;"","公噸/"&amp;表四!$Q183,IF(表四!$P183&lt;&gt;"","公噸/"&amp;表四!$P183,"")),"")</f>
        <v/>
      </c>
      <c r="AD183" s="320"/>
      <c r="AE183" s="331" t="str">
        <f>IF(表四!O183="",IF($J183&lt;&gt;"",IF(AA183&lt;&gt;"",ROUND(ROUND(AA183,10)*ROUND($J183,4),4),IF(Y183&lt;&gt;"",ROUND(ROUND($J183,4)*ROUND(Y183,10),4),"")),""),IF($J183&lt;&gt;"",IF(AA183&lt;&gt;"",ROUND(ROUND(AA183,10)*ROUND($J183,4)*ROUND(表四!O183,6),4),IF(Y183&lt;&gt;"",ROUND(ROUND($J183,4)*ROUND(Y183,10)*ROUND(表四!O183,6),4),"")),""))</f>
        <v/>
      </c>
      <c r="AF183" s="316" t="str">
        <f t="shared" si="75"/>
        <v/>
      </c>
      <c r="AG183" s="333" t="str">
        <f t="shared" si="76"/>
        <v/>
      </c>
      <c r="AH183" s="207" t="str">
        <f>IF(表三!BL183&lt;&gt;"",IF(表三!BL183&lt;&gt;0,表三!BL183,""),"")</f>
        <v/>
      </c>
      <c r="AI183" s="320"/>
      <c r="AJ183" s="321" t="str">
        <f>IF(H183&amp;I183="範疇2外購電力",IF(AI183="預設",VLOOKUP(表一!$B$5,附表一!$G$186:$T$210,14,0),""),IF(AI183="預設",VLOOKUP(H183&amp;I183&amp;AH183&amp;E183,附表一!$F$5:$U$175,16,0),""))</f>
        <v/>
      </c>
      <c r="AK183" s="337" t="str">
        <f>IF(H183&amp;I183="範疇2外購電力",IF(AI183="預設",VLOOKUP(表一!$B$5,附表一!$G$186:$X$210,18,0),""),IF(AI183="預設",VLOOKUP(H183&amp;I183&amp;AH183&amp;E183,附表一!$F$5:$Y$175,20,0),""))</f>
        <v/>
      </c>
      <c r="AL183" s="334"/>
      <c r="AM183" s="335"/>
      <c r="AN183" s="315" t="str">
        <f>IF(AJ183&amp;AL183&lt;&gt;"",IF(表四!$Q183&lt;&gt;"","公噸/"&amp;表四!$Q183,IF(表四!$P183&lt;&gt;"","公噸/"&amp;表四!$P183,"")),"")</f>
        <v/>
      </c>
      <c r="AO183" s="320"/>
      <c r="AP183" s="331" t="str">
        <f>IF(表四!O183="",IF($J183&lt;&gt;"",IF(AL183&lt;&gt;"",ROUND(ROUND(AL183,10)*ROUND($J183,4),4),IF(AJ183&lt;&gt;"",ROUND(ROUND($J183,4)*ROUND(AJ183,10),4),"")),""),IF($J183&lt;&gt;"",IF(AL183&lt;&gt;"",ROUND(ROUND(AL183,10)*ROUND($J183,4)*ROUND(表四!O183,6),4),IF(AJ183&lt;&gt;"",ROUND(ROUND($J183,4)*ROUND(AJ183,10)*ROUND(表四!O183,6),4),"")),""))</f>
        <v/>
      </c>
      <c r="AQ183" s="316" t="str">
        <f t="shared" si="77"/>
        <v/>
      </c>
      <c r="AR183" s="333" t="str">
        <f t="shared" si="78"/>
        <v/>
      </c>
      <c r="AS183" s="336" t="str">
        <f>IF(表三!J183="是",IF(L183="CO2",SUM(AG183,AR183),SUM(V183,AG183,AR183)),IF(SUM(V183,AG183,AR183)&lt;&gt;0,SUM(V183,AG183,AR183),""))</f>
        <v/>
      </c>
      <c r="AT183" s="337" t="str">
        <f>IF(表三!J183="是",IF(L183="CO2",V183,""),"")</f>
        <v/>
      </c>
      <c r="AU183" s="333" t="str">
        <f>IF(AS183&lt;&gt;"",AS183/表八!$J$8,"")</f>
        <v/>
      </c>
      <c r="AV183" s="325" t="e">
        <f>VLOOKUP(E183,附表二!$A:$G,3,FALSE)</f>
        <v>#N/A</v>
      </c>
      <c r="AW183" s="338" t="str">
        <f t="shared" si="64"/>
        <v/>
      </c>
      <c r="AX183" s="338" t="str">
        <f t="shared" si="79"/>
        <v/>
      </c>
      <c r="AY183" s="338" t="str">
        <f t="shared" si="80"/>
        <v/>
      </c>
      <c r="AZ183" s="338" t="str">
        <f t="shared" si="81"/>
        <v/>
      </c>
      <c r="BA183" s="338" t="str">
        <f t="shared" si="82"/>
        <v/>
      </c>
      <c r="BB183" s="338" t="str">
        <f t="shared" si="83"/>
        <v/>
      </c>
      <c r="BC183" s="338" t="str">
        <f t="shared" si="84"/>
        <v/>
      </c>
      <c r="BD183" s="338" t="str">
        <f t="shared" si="85"/>
        <v/>
      </c>
      <c r="BE183" s="339" t="str">
        <f t="shared" si="86"/>
        <v/>
      </c>
    </row>
    <row r="184" spans="1:57" s="5" customFormat="1" ht="17.25" thickTop="1" thickBot="1">
      <c r="A184" s="223" t="str">
        <f>IF(表三!A184&lt;&gt;"",表三!A184,"")</f>
        <v/>
      </c>
      <c r="B184" s="224" t="str">
        <f>IF(表三!C184&lt;&gt;"",表三!C184,"")</f>
        <v/>
      </c>
      <c r="C184" s="225" t="str">
        <f>IF(表三!D184&lt;&gt;"",表三!D184,"")</f>
        <v/>
      </c>
      <c r="D184" s="328" t="str">
        <f>IF(表三!F184&lt;&gt;"",表三!F184,"")</f>
        <v/>
      </c>
      <c r="E184" s="223" t="str">
        <f>IF(表三!H184&lt;&gt;"",表三!H184,"")</f>
        <v/>
      </c>
      <c r="F184" s="211" t="str">
        <f>IF(表三!I184&lt;&gt;"",表三!I184,"")</f>
        <v/>
      </c>
      <c r="G184" s="224" t="str">
        <f>IF(表三!J184&lt;&gt;"",表三!J184,"")</f>
        <v/>
      </c>
      <c r="H184" s="225" t="str">
        <f>IF(表三!K184&lt;&gt;"",表三!K184,"")</f>
        <v/>
      </c>
      <c r="I184" s="328" t="str">
        <f>IF(表三!P184&lt;&gt;"",表三!P184,"")</f>
        <v/>
      </c>
      <c r="J184" s="329" t="str">
        <f>IF(表四!N184&lt;&gt;"",ROUND(表四!N184,4),"")</f>
        <v/>
      </c>
      <c r="K184" s="224" t="str">
        <f>IF(表四!Q184&lt;&gt;"",表四!Q184,IF(表四!P184&lt;&gt;"",表四!P184,""))</f>
        <v/>
      </c>
      <c r="L184" s="207" t="str">
        <f>IF(表三!BJ184&lt;&gt;"",IF(表三!BJ184&lt;&gt;0,表三!BJ184,""),"")</f>
        <v/>
      </c>
      <c r="M184" s="320"/>
      <c r="N184" s="331" t="str">
        <f>IF(H184&amp;I184&amp;E184="範疇2外購電力350099",IF(M184="預設",VLOOKUP(表一!$B$5,附表一!$G$186:$T$211,14,0),""),IF(M184="預設",VLOOKUP(H184&amp;I184&amp;L184&amp;E184,附表一!$F$5:$U$178,16,0),""))</f>
        <v/>
      </c>
      <c r="O184" s="331" t="str">
        <f>IF(H184&amp;I184="範疇2外購電力",IF(M184="預設",VLOOKUP(表一!$B$5,附表一!$G$186:$X$210,18,0),""),IF(M184="預設",VLOOKUP(H184&amp;I184&amp;L184&amp;E184,附表一!$F$5:$Y$175,20,0),""))</f>
        <v/>
      </c>
      <c r="P184" s="332"/>
      <c r="Q184" s="239"/>
      <c r="R184" s="331" t="str">
        <f>IF(N184&amp;P184&lt;&gt;"",IF(表四!$Q184&lt;&gt;"","公噸/"&amp;表四!$Q184,IF(表四!$P184&lt;&gt;"","公噸/"&amp;表四!$P184,"")),"")</f>
        <v/>
      </c>
      <c r="S184" s="320"/>
      <c r="T184" s="331" t="str">
        <f>IF(表四!O185="",IF($J184&lt;&gt;"",IF(P184&lt;&gt;"",ROUND(ROUND(P184,10)*ROUND($J184,4),4),IF(N184&lt;&gt;"",ROUND(ROUND($J184,4)*ROUND(N184,10),4),"")),""),IF($J184&lt;&gt;"",IF(P184&lt;&gt;"",ROUND(ROUND(P184,10)*ROUND($J184,4)*ROUND(表四!O185,6),4),IF(N184&lt;&gt;"",ROUND(ROUND($J184,4)*ROUND(N184,10)*ROUND(表四!O185,6),4),"")),""))</f>
        <v/>
      </c>
      <c r="U184" s="316" t="str">
        <f t="shared" si="73"/>
        <v/>
      </c>
      <c r="V184" s="333" t="str">
        <f t="shared" si="74"/>
        <v/>
      </c>
      <c r="W184" s="223" t="str">
        <f>IF(表三!BK184&lt;&gt;"",IF(表三!BK184&lt;&gt;0,表三!BK184,""),"")</f>
        <v/>
      </c>
      <c r="X184" s="320"/>
      <c r="Y184" s="318" t="str">
        <f>IF(H184&amp;I184="範疇2外購電力",IF(X184="預設",VLOOKUP(表一!$B$5,附表一!$G$186:$T$210,14,0),""),IF(X184="預設",VLOOKUP(H184&amp;I184&amp;W184&amp;E184,附表一!$F$5:$U$175,16,0),""))</f>
        <v/>
      </c>
      <c r="Z184" s="337" t="str">
        <f>IF(H184&amp;I184="範疇2外購電力",IF(X184="預設",VLOOKUP(表一!$B$5,附表一!$G$186:$X$210,18,0),""),IF(X184="預設",VLOOKUP(H184&amp;I184&amp;W184&amp;E184,附表一!$F$5:$Y$175,20,0),""))</f>
        <v/>
      </c>
      <c r="AA184" s="334"/>
      <c r="AB184" s="239"/>
      <c r="AC184" s="331" t="str">
        <f>IF(Y184&amp;AA184&lt;&gt;"",IF(表四!$Q184&lt;&gt;"","公噸/"&amp;表四!$Q184,IF(表四!$P184&lt;&gt;"","公噸/"&amp;表四!$P184,"")),"")</f>
        <v/>
      </c>
      <c r="AD184" s="320"/>
      <c r="AE184" s="331" t="str">
        <f>IF(表四!O184="",IF($J184&lt;&gt;"",IF(AA184&lt;&gt;"",ROUND(ROUND(AA184,10)*ROUND($J184,4),4),IF(Y184&lt;&gt;"",ROUND(ROUND($J184,4)*ROUND(Y184,10),4),"")),""),IF($J184&lt;&gt;"",IF(AA184&lt;&gt;"",ROUND(ROUND(AA184,10)*ROUND($J184,4)*ROUND(表四!O184,6),4),IF(Y184&lt;&gt;"",ROUND(ROUND($J184,4)*ROUND(Y184,10)*ROUND(表四!O184,6),4),"")),""))</f>
        <v/>
      </c>
      <c r="AF184" s="316" t="str">
        <f t="shared" si="75"/>
        <v/>
      </c>
      <c r="AG184" s="333" t="str">
        <f t="shared" si="76"/>
        <v/>
      </c>
      <c r="AH184" s="207" t="str">
        <f>IF(表三!BL184&lt;&gt;"",IF(表三!BL184&lt;&gt;0,表三!BL184,""),"")</f>
        <v/>
      </c>
      <c r="AI184" s="320"/>
      <c r="AJ184" s="321" t="str">
        <f>IF(H184&amp;I184="範疇2外購電力",IF(AI184="預設",VLOOKUP(表一!$B$5,附表一!$G$186:$T$210,14,0),""),IF(AI184="預設",VLOOKUP(H184&amp;I184&amp;AH184&amp;E184,附表一!$F$5:$U$175,16,0),""))</f>
        <v/>
      </c>
      <c r="AK184" s="337" t="str">
        <f>IF(H184&amp;I184="範疇2外購電力",IF(AI184="預設",VLOOKUP(表一!$B$5,附表一!$G$186:$X$210,18,0),""),IF(AI184="預設",VLOOKUP(H184&amp;I184&amp;AH184&amp;E184,附表一!$F$5:$Y$175,20,0),""))</f>
        <v/>
      </c>
      <c r="AL184" s="334"/>
      <c r="AM184" s="335"/>
      <c r="AN184" s="315" t="str">
        <f>IF(AJ184&amp;AL184&lt;&gt;"",IF(表四!$Q184&lt;&gt;"","公噸/"&amp;表四!$Q184,IF(表四!$P184&lt;&gt;"","公噸/"&amp;表四!$P184,"")),"")</f>
        <v/>
      </c>
      <c r="AO184" s="320"/>
      <c r="AP184" s="331" t="str">
        <f>IF(表四!O184="",IF($J184&lt;&gt;"",IF(AL184&lt;&gt;"",ROUND(ROUND(AL184,10)*ROUND($J184,4),4),IF(AJ184&lt;&gt;"",ROUND(ROUND($J184,4)*ROUND(AJ184,10),4),"")),""),IF($J184&lt;&gt;"",IF(AL184&lt;&gt;"",ROUND(ROUND(AL184,10)*ROUND($J184,4)*ROUND(表四!O184,6),4),IF(AJ184&lt;&gt;"",ROUND(ROUND($J184,4)*ROUND(AJ184,10)*ROUND(表四!O184,6),4),"")),""))</f>
        <v/>
      </c>
      <c r="AQ184" s="316" t="str">
        <f t="shared" si="77"/>
        <v/>
      </c>
      <c r="AR184" s="333" t="str">
        <f t="shared" si="78"/>
        <v/>
      </c>
      <c r="AS184" s="336" t="str">
        <f>IF(表三!J184="是",IF(L184="CO2",SUM(AG184,AR184),SUM(V184,AG184,AR184)),IF(SUM(V184,AG184,AR184)&lt;&gt;0,SUM(V184,AG184,AR184),""))</f>
        <v/>
      </c>
      <c r="AT184" s="337" t="str">
        <f>IF(表三!J184="是",IF(L184="CO2",V184,""),"")</f>
        <v/>
      </c>
      <c r="AU184" s="333" t="str">
        <f>IF(AS184&lt;&gt;"",AS184/表八!$J$8,"")</f>
        <v/>
      </c>
      <c r="AV184" s="325" t="e">
        <f>VLOOKUP(E184,附表二!$A:$G,3,FALSE)</f>
        <v>#N/A</v>
      </c>
      <c r="AW184" s="338" t="str">
        <f t="shared" si="64"/>
        <v/>
      </c>
      <c r="AX184" s="338" t="str">
        <f t="shared" si="79"/>
        <v/>
      </c>
      <c r="AY184" s="338" t="str">
        <f t="shared" si="80"/>
        <v/>
      </c>
      <c r="AZ184" s="338" t="str">
        <f t="shared" si="81"/>
        <v/>
      </c>
      <c r="BA184" s="338" t="str">
        <f t="shared" si="82"/>
        <v/>
      </c>
      <c r="BB184" s="338" t="str">
        <f t="shared" si="83"/>
        <v/>
      </c>
      <c r="BC184" s="338" t="str">
        <f t="shared" si="84"/>
        <v/>
      </c>
      <c r="BD184" s="338" t="str">
        <f t="shared" si="85"/>
        <v/>
      </c>
      <c r="BE184" s="339" t="str">
        <f t="shared" si="86"/>
        <v/>
      </c>
    </row>
    <row r="185" spans="1:57" s="5" customFormat="1" ht="17.25" thickTop="1" thickBot="1">
      <c r="A185" s="223" t="str">
        <f>IF(表三!A185&lt;&gt;"",表三!A185,"")</f>
        <v/>
      </c>
      <c r="B185" s="224" t="str">
        <f>IF(表三!C185&lt;&gt;"",表三!C185,"")</f>
        <v/>
      </c>
      <c r="C185" s="225" t="str">
        <f>IF(表三!D185&lt;&gt;"",表三!D185,"")</f>
        <v/>
      </c>
      <c r="D185" s="328" t="str">
        <f>IF(表三!F185&lt;&gt;"",表三!F185,"")</f>
        <v/>
      </c>
      <c r="E185" s="223" t="str">
        <f>IF(表三!H185&lt;&gt;"",表三!H185,"")</f>
        <v/>
      </c>
      <c r="F185" s="211" t="str">
        <f>IF(表三!I185&lt;&gt;"",表三!I185,"")</f>
        <v/>
      </c>
      <c r="G185" s="224" t="str">
        <f>IF(表三!J185&lt;&gt;"",表三!J185,"")</f>
        <v/>
      </c>
      <c r="H185" s="225" t="str">
        <f>IF(表三!K185&lt;&gt;"",表三!K185,"")</f>
        <v/>
      </c>
      <c r="I185" s="328" t="str">
        <f>IF(表三!P185&lt;&gt;"",表三!P185,"")</f>
        <v/>
      </c>
      <c r="J185" s="329" t="str">
        <f>IF(表四!N185&lt;&gt;"",ROUND(表四!N185,4),"")</f>
        <v/>
      </c>
      <c r="K185" s="224" t="str">
        <f>IF(表四!Q185&lt;&gt;"",表四!Q185,IF(表四!P185&lt;&gt;"",表四!P185,""))</f>
        <v/>
      </c>
      <c r="L185" s="207" t="str">
        <f>IF(表三!BJ185&lt;&gt;"",IF(表三!BJ185&lt;&gt;0,表三!BJ185,""),"")</f>
        <v/>
      </c>
      <c r="M185" s="320"/>
      <c r="N185" s="331" t="str">
        <f>IF(H185&amp;I185&amp;E185="範疇2外購電力350099",IF(M185="預設",VLOOKUP(表一!$B$5,附表一!$G$186:$T$211,14,0),""),IF(M185="預設",VLOOKUP(H185&amp;I185&amp;L185&amp;E185,附表一!$F$5:$U$178,16,0),""))</f>
        <v/>
      </c>
      <c r="O185" s="331" t="str">
        <f>IF(H185&amp;I185="範疇2外購電力",IF(M185="預設",VLOOKUP(表一!$B$5,附表一!$G$186:$X$210,18,0),""),IF(M185="預設",VLOOKUP(H185&amp;I185&amp;L185&amp;E185,附表一!$F$5:$Y$175,20,0),""))</f>
        <v/>
      </c>
      <c r="P185" s="332"/>
      <c r="Q185" s="239"/>
      <c r="R185" s="331" t="str">
        <f>IF(N185&amp;P185&lt;&gt;"",IF(表四!$Q185&lt;&gt;"","公噸/"&amp;表四!$Q185,IF(表四!$P185&lt;&gt;"","公噸/"&amp;表四!$P185,"")),"")</f>
        <v/>
      </c>
      <c r="S185" s="320"/>
      <c r="T185" s="331" t="str">
        <f>IF(表四!O186="",IF($J185&lt;&gt;"",IF(P185&lt;&gt;"",ROUND(ROUND(P185,10)*ROUND($J185,4),4),IF(N185&lt;&gt;"",ROUND(ROUND($J185,4)*ROUND(N185,10),4),"")),""),IF($J185&lt;&gt;"",IF(P185&lt;&gt;"",ROUND(ROUND(P185,10)*ROUND($J185,4)*ROUND(表四!O186,6),4),IF(N185&lt;&gt;"",ROUND(ROUND($J185,4)*ROUND(N185,10)*ROUND(表四!O186,6),4),"")),""))</f>
        <v/>
      </c>
      <c r="U185" s="316" t="str">
        <f t="shared" si="73"/>
        <v/>
      </c>
      <c r="V185" s="333" t="str">
        <f t="shared" si="74"/>
        <v/>
      </c>
      <c r="W185" s="223" t="str">
        <f>IF(表三!BK185&lt;&gt;"",IF(表三!BK185&lt;&gt;0,表三!BK185,""),"")</f>
        <v/>
      </c>
      <c r="X185" s="320"/>
      <c r="Y185" s="318" t="str">
        <f>IF(H185&amp;I185="範疇2外購電力",IF(X185="預設",VLOOKUP(表一!$B$5,附表一!$G$186:$T$210,14,0),""),IF(X185="預設",VLOOKUP(H185&amp;I185&amp;W185&amp;E185,附表一!$F$5:$U$175,16,0),""))</f>
        <v/>
      </c>
      <c r="Z185" s="337" t="str">
        <f>IF(H185&amp;I185="範疇2外購電力",IF(X185="預設",VLOOKUP(表一!$B$5,附表一!$G$186:$X$210,18,0),""),IF(X185="預設",VLOOKUP(H185&amp;I185&amp;W185&amp;E185,附表一!$F$5:$Y$175,20,0),""))</f>
        <v/>
      </c>
      <c r="AA185" s="334"/>
      <c r="AB185" s="239"/>
      <c r="AC185" s="331" t="str">
        <f>IF(Y185&amp;AA185&lt;&gt;"",IF(表四!$Q185&lt;&gt;"","公噸/"&amp;表四!$Q185,IF(表四!$P185&lt;&gt;"","公噸/"&amp;表四!$P185,"")),"")</f>
        <v/>
      </c>
      <c r="AD185" s="320"/>
      <c r="AE185" s="331" t="str">
        <f>IF(表四!O185="",IF($J185&lt;&gt;"",IF(AA185&lt;&gt;"",ROUND(ROUND(AA185,10)*ROUND($J185,4),4),IF(Y185&lt;&gt;"",ROUND(ROUND($J185,4)*ROUND(Y185,10),4),"")),""),IF($J185&lt;&gt;"",IF(AA185&lt;&gt;"",ROUND(ROUND(AA185,10)*ROUND($J185,4)*ROUND(表四!O185,6),4),IF(Y185&lt;&gt;"",ROUND(ROUND($J185,4)*ROUND(Y185,10)*ROUND(表四!O185,6),4),"")),""))</f>
        <v/>
      </c>
      <c r="AF185" s="316" t="str">
        <f t="shared" si="75"/>
        <v/>
      </c>
      <c r="AG185" s="333" t="str">
        <f t="shared" si="76"/>
        <v/>
      </c>
      <c r="AH185" s="207" t="str">
        <f>IF(表三!BL185&lt;&gt;"",IF(表三!BL185&lt;&gt;0,表三!BL185,""),"")</f>
        <v/>
      </c>
      <c r="AI185" s="320"/>
      <c r="AJ185" s="321" t="str">
        <f>IF(H185&amp;I185="範疇2外購電力",IF(AI185="預設",VLOOKUP(表一!$B$5,附表一!$G$186:$T$210,14,0),""),IF(AI185="預設",VLOOKUP(H185&amp;I185&amp;AH185&amp;E185,附表一!$F$5:$U$175,16,0),""))</f>
        <v/>
      </c>
      <c r="AK185" s="337" t="str">
        <f>IF(H185&amp;I185="範疇2外購電力",IF(AI185="預設",VLOOKUP(表一!$B$5,附表一!$G$186:$X$210,18,0),""),IF(AI185="預設",VLOOKUP(H185&amp;I185&amp;AH185&amp;E185,附表一!$F$5:$Y$175,20,0),""))</f>
        <v/>
      </c>
      <c r="AL185" s="334"/>
      <c r="AM185" s="335"/>
      <c r="AN185" s="315" t="str">
        <f>IF(AJ185&amp;AL185&lt;&gt;"",IF(表四!$Q185&lt;&gt;"","公噸/"&amp;表四!$Q185,IF(表四!$P185&lt;&gt;"","公噸/"&amp;表四!$P185,"")),"")</f>
        <v/>
      </c>
      <c r="AO185" s="320"/>
      <c r="AP185" s="331" t="str">
        <f>IF(表四!O185="",IF($J185&lt;&gt;"",IF(AL185&lt;&gt;"",ROUND(ROUND(AL185,10)*ROUND($J185,4),4),IF(AJ185&lt;&gt;"",ROUND(ROUND($J185,4)*ROUND(AJ185,10),4),"")),""),IF($J185&lt;&gt;"",IF(AL185&lt;&gt;"",ROUND(ROUND(AL185,10)*ROUND($J185,4)*ROUND(表四!O185,6),4),IF(AJ185&lt;&gt;"",ROUND(ROUND($J185,4)*ROUND(AJ185,10)*ROUND(表四!O185,6),4),"")),""))</f>
        <v/>
      </c>
      <c r="AQ185" s="316" t="str">
        <f t="shared" si="77"/>
        <v/>
      </c>
      <c r="AR185" s="333" t="str">
        <f t="shared" si="78"/>
        <v/>
      </c>
      <c r="AS185" s="336" t="str">
        <f>IF(表三!J185="是",IF(L185="CO2",SUM(AG185,AR185),SUM(V185,AG185,AR185)),IF(SUM(V185,AG185,AR185)&lt;&gt;0,SUM(V185,AG185,AR185),""))</f>
        <v/>
      </c>
      <c r="AT185" s="337" t="str">
        <f>IF(表三!J185="是",IF(L185="CO2",V185,""),"")</f>
        <v/>
      </c>
      <c r="AU185" s="333" t="str">
        <f>IF(AS185&lt;&gt;"",AS185/表八!$J$8,"")</f>
        <v/>
      </c>
      <c r="AV185" s="325" t="e">
        <f>VLOOKUP(E185,附表二!$A:$G,3,FALSE)</f>
        <v>#N/A</v>
      </c>
      <c r="AW185" s="338" t="str">
        <f t="shared" si="64"/>
        <v/>
      </c>
      <c r="AX185" s="338" t="str">
        <f t="shared" si="79"/>
        <v/>
      </c>
      <c r="AY185" s="338" t="str">
        <f t="shared" si="80"/>
        <v/>
      </c>
      <c r="AZ185" s="338" t="str">
        <f t="shared" si="81"/>
        <v/>
      </c>
      <c r="BA185" s="338" t="str">
        <f t="shared" si="82"/>
        <v/>
      </c>
      <c r="BB185" s="338" t="str">
        <f t="shared" si="83"/>
        <v/>
      </c>
      <c r="BC185" s="338" t="str">
        <f t="shared" si="84"/>
        <v/>
      </c>
      <c r="BD185" s="338" t="str">
        <f t="shared" si="85"/>
        <v/>
      </c>
      <c r="BE185" s="339" t="str">
        <f t="shared" si="86"/>
        <v/>
      </c>
    </row>
    <row r="186" spans="1:57" s="5" customFormat="1" ht="17.25" thickTop="1" thickBot="1">
      <c r="A186" s="223" t="str">
        <f>IF(表三!A186&lt;&gt;"",表三!A186,"")</f>
        <v/>
      </c>
      <c r="B186" s="224" t="str">
        <f>IF(表三!C186&lt;&gt;"",表三!C186,"")</f>
        <v/>
      </c>
      <c r="C186" s="225" t="str">
        <f>IF(表三!D186&lt;&gt;"",表三!D186,"")</f>
        <v/>
      </c>
      <c r="D186" s="328" t="str">
        <f>IF(表三!F186&lt;&gt;"",表三!F186,"")</f>
        <v/>
      </c>
      <c r="E186" s="223" t="str">
        <f>IF(表三!H186&lt;&gt;"",表三!H186,"")</f>
        <v/>
      </c>
      <c r="F186" s="211" t="str">
        <f>IF(表三!I186&lt;&gt;"",表三!I186,"")</f>
        <v/>
      </c>
      <c r="G186" s="224" t="str">
        <f>IF(表三!J186&lt;&gt;"",表三!J186,"")</f>
        <v/>
      </c>
      <c r="H186" s="225" t="str">
        <f>IF(表三!K186&lt;&gt;"",表三!K186,"")</f>
        <v/>
      </c>
      <c r="I186" s="328" t="str">
        <f>IF(表三!P186&lt;&gt;"",表三!P186,"")</f>
        <v/>
      </c>
      <c r="J186" s="329" t="str">
        <f>IF(表四!N186&lt;&gt;"",ROUND(表四!N186,4),"")</f>
        <v/>
      </c>
      <c r="K186" s="224" t="str">
        <f>IF(表四!Q186&lt;&gt;"",表四!Q186,IF(表四!P186&lt;&gt;"",表四!P186,""))</f>
        <v/>
      </c>
      <c r="L186" s="207" t="str">
        <f>IF(表三!BJ186&lt;&gt;"",IF(表三!BJ186&lt;&gt;0,表三!BJ186,""),"")</f>
        <v/>
      </c>
      <c r="M186" s="320"/>
      <c r="N186" s="331" t="str">
        <f>IF(H186&amp;I186&amp;E186="範疇2外購電力350099",IF(M186="預設",VLOOKUP(表一!$B$5,附表一!$G$186:$T$211,14,0),""),IF(M186="預設",VLOOKUP(H186&amp;I186&amp;L186&amp;E186,附表一!$F$5:$U$178,16,0),""))</f>
        <v/>
      </c>
      <c r="O186" s="331" t="str">
        <f>IF(H186&amp;I186="範疇2外購電力",IF(M186="預設",VLOOKUP(表一!$B$5,附表一!$G$186:$X$210,18,0),""),IF(M186="預設",VLOOKUP(H186&amp;I186&amp;L186&amp;E186,附表一!$F$5:$Y$175,20,0),""))</f>
        <v/>
      </c>
      <c r="P186" s="332"/>
      <c r="Q186" s="239"/>
      <c r="R186" s="331" t="str">
        <f>IF(N186&amp;P186&lt;&gt;"",IF(表四!$Q186&lt;&gt;"","公噸/"&amp;表四!$Q186,IF(表四!$P186&lt;&gt;"","公噸/"&amp;表四!$P186,"")),"")</f>
        <v/>
      </c>
      <c r="S186" s="320"/>
      <c r="T186" s="331" t="str">
        <f>IF(表四!O187="",IF($J186&lt;&gt;"",IF(P186&lt;&gt;"",ROUND(ROUND(P186,10)*ROUND($J186,4),4),IF(N186&lt;&gt;"",ROUND(ROUND($J186,4)*ROUND(N186,10),4),"")),""),IF($J186&lt;&gt;"",IF(P186&lt;&gt;"",ROUND(ROUND(P186,10)*ROUND($J186,4)*ROUND(表四!O187,6),4),IF(N186&lt;&gt;"",ROUND(ROUND($J186,4)*ROUND(N186,10)*ROUND(表四!O187,6),4),"")),""))</f>
        <v/>
      </c>
      <c r="U186" s="316" t="str">
        <f t="shared" si="73"/>
        <v/>
      </c>
      <c r="V186" s="333" t="str">
        <f t="shared" si="74"/>
        <v/>
      </c>
      <c r="W186" s="223" t="str">
        <f>IF(表三!BK186&lt;&gt;"",IF(表三!BK186&lt;&gt;0,表三!BK186,""),"")</f>
        <v/>
      </c>
      <c r="X186" s="320"/>
      <c r="Y186" s="318" t="str">
        <f>IF(H186&amp;I186="範疇2外購電力",IF(X186="預設",VLOOKUP(表一!$B$5,附表一!$G$186:$T$210,14,0),""),IF(X186="預設",VLOOKUP(H186&amp;I186&amp;W186&amp;E186,附表一!$F$5:$U$175,16,0),""))</f>
        <v/>
      </c>
      <c r="Z186" s="337" t="str">
        <f>IF(H186&amp;I186="範疇2外購電力",IF(X186="預設",VLOOKUP(表一!$B$5,附表一!$G$186:$X$210,18,0),""),IF(X186="預設",VLOOKUP(H186&amp;I186&amp;W186&amp;E186,附表一!$F$5:$Y$175,20,0),""))</f>
        <v/>
      </c>
      <c r="AA186" s="334"/>
      <c r="AB186" s="239"/>
      <c r="AC186" s="331" t="str">
        <f>IF(Y186&amp;AA186&lt;&gt;"",IF(表四!$Q186&lt;&gt;"","公噸/"&amp;表四!$Q186,IF(表四!$P186&lt;&gt;"","公噸/"&amp;表四!$P186,"")),"")</f>
        <v/>
      </c>
      <c r="AD186" s="320"/>
      <c r="AE186" s="331" t="str">
        <f>IF(表四!O186="",IF($J186&lt;&gt;"",IF(AA186&lt;&gt;"",ROUND(ROUND(AA186,10)*ROUND($J186,4),4),IF(Y186&lt;&gt;"",ROUND(ROUND($J186,4)*ROUND(Y186,10),4),"")),""),IF($J186&lt;&gt;"",IF(AA186&lt;&gt;"",ROUND(ROUND(AA186,10)*ROUND($J186,4)*ROUND(表四!O186,6),4),IF(Y186&lt;&gt;"",ROUND(ROUND($J186,4)*ROUND(Y186,10)*ROUND(表四!O186,6),4),"")),""))</f>
        <v/>
      </c>
      <c r="AF186" s="316" t="str">
        <f t="shared" si="75"/>
        <v/>
      </c>
      <c r="AG186" s="333" t="str">
        <f t="shared" si="76"/>
        <v/>
      </c>
      <c r="AH186" s="207" t="str">
        <f>IF(表三!BL186&lt;&gt;"",IF(表三!BL186&lt;&gt;0,表三!BL186,""),"")</f>
        <v/>
      </c>
      <c r="AI186" s="320"/>
      <c r="AJ186" s="321" t="str">
        <f>IF(H186&amp;I186="範疇2外購電力",IF(AI186="預設",VLOOKUP(表一!$B$5,附表一!$G$186:$T$210,14,0),""),IF(AI186="預設",VLOOKUP(H186&amp;I186&amp;AH186&amp;E186,附表一!$F$5:$U$175,16,0),""))</f>
        <v/>
      </c>
      <c r="AK186" s="337" t="str">
        <f>IF(H186&amp;I186="範疇2外購電力",IF(AI186="預設",VLOOKUP(表一!$B$5,附表一!$G$186:$X$210,18,0),""),IF(AI186="預設",VLOOKUP(H186&amp;I186&amp;AH186&amp;E186,附表一!$F$5:$Y$175,20,0),""))</f>
        <v/>
      </c>
      <c r="AL186" s="334"/>
      <c r="AM186" s="335"/>
      <c r="AN186" s="315" t="str">
        <f>IF(AJ186&amp;AL186&lt;&gt;"",IF(表四!$Q186&lt;&gt;"","公噸/"&amp;表四!$Q186,IF(表四!$P186&lt;&gt;"","公噸/"&amp;表四!$P186,"")),"")</f>
        <v/>
      </c>
      <c r="AO186" s="320"/>
      <c r="AP186" s="331" t="str">
        <f>IF(表四!O186="",IF($J186&lt;&gt;"",IF(AL186&lt;&gt;"",ROUND(ROUND(AL186,10)*ROUND($J186,4),4),IF(AJ186&lt;&gt;"",ROUND(ROUND($J186,4)*ROUND(AJ186,10),4),"")),""),IF($J186&lt;&gt;"",IF(AL186&lt;&gt;"",ROUND(ROUND(AL186,10)*ROUND($J186,4)*ROUND(表四!O186,6),4),IF(AJ186&lt;&gt;"",ROUND(ROUND($J186,4)*ROUND(AJ186,10)*ROUND(表四!O186,6),4),"")),""))</f>
        <v/>
      </c>
      <c r="AQ186" s="316" t="str">
        <f t="shared" si="77"/>
        <v/>
      </c>
      <c r="AR186" s="333" t="str">
        <f t="shared" si="78"/>
        <v/>
      </c>
      <c r="AS186" s="336" t="str">
        <f>IF(表三!J186="是",IF(L186="CO2",SUM(AG186,AR186),SUM(V186,AG186,AR186)),IF(SUM(V186,AG186,AR186)&lt;&gt;0,SUM(V186,AG186,AR186),""))</f>
        <v/>
      </c>
      <c r="AT186" s="337" t="str">
        <f>IF(表三!J186="是",IF(L186="CO2",V186,""),"")</f>
        <v/>
      </c>
      <c r="AU186" s="333" t="str">
        <f>IF(AS186&lt;&gt;"",AS186/表八!$J$8,"")</f>
        <v/>
      </c>
      <c r="AV186" s="325" t="e">
        <f>VLOOKUP(E186,附表二!$A:$G,3,FALSE)</f>
        <v>#N/A</v>
      </c>
      <c r="AW186" s="338" t="str">
        <f t="shared" si="64"/>
        <v/>
      </c>
      <c r="AX186" s="338" t="str">
        <f t="shared" si="79"/>
        <v/>
      </c>
      <c r="AY186" s="338" t="str">
        <f t="shared" si="80"/>
        <v/>
      </c>
      <c r="AZ186" s="338" t="str">
        <f t="shared" si="81"/>
        <v/>
      </c>
      <c r="BA186" s="338" t="str">
        <f t="shared" si="82"/>
        <v/>
      </c>
      <c r="BB186" s="338" t="str">
        <f t="shared" si="83"/>
        <v/>
      </c>
      <c r="BC186" s="338" t="str">
        <f t="shared" si="84"/>
        <v/>
      </c>
      <c r="BD186" s="338" t="str">
        <f t="shared" si="85"/>
        <v/>
      </c>
      <c r="BE186" s="339" t="str">
        <f t="shared" si="86"/>
        <v/>
      </c>
    </row>
    <row r="187" spans="1:57" s="5" customFormat="1" ht="17.25" thickTop="1" thickBot="1">
      <c r="A187" s="223" t="str">
        <f>IF(表三!A187&lt;&gt;"",表三!A187,"")</f>
        <v/>
      </c>
      <c r="B187" s="224" t="str">
        <f>IF(表三!C187&lt;&gt;"",表三!C187,"")</f>
        <v/>
      </c>
      <c r="C187" s="225" t="str">
        <f>IF(表三!D187&lt;&gt;"",表三!D187,"")</f>
        <v/>
      </c>
      <c r="D187" s="328" t="str">
        <f>IF(表三!F187&lt;&gt;"",表三!F187,"")</f>
        <v/>
      </c>
      <c r="E187" s="223" t="str">
        <f>IF(表三!H187&lt;&gt;"",表三!H187,"")</f>
        <v/>
      </c>
      <c r="F187" s="211" t="str">
        <f>IF(表三!I187&lt;&gt;"",表三!I187,"")</f>
        <v/>
      </c>
      <c r="G187" s="224" t="str">
        <f>IF(表三!J187&lt;&gt;"",表三!J187,"")</f>
        <v/>
      </c>
      <c r="H187" s="225" t="str">
        <f>IF(表三!K187&lt;&gt;"",表三!K187,"")</f>
        <v/>
      </c>
      <c r="I187" s="328" t="str">
        <f>IF(表三!P187&lt;&gt;"",表三!P187,"")</f>
        <v/>
      </c>
      <c r="J187" s="329" t="str">
        <f>IF(表四!N187&lt;&gt;"",ROUND(表四!N187,4),"")</f>
        <v/>
      </c>
      <c r="K187" s="224" t="str">
        <f>IF(表四!Q187&lt;&gt;"",表四!Q187,IF(表四!P187&lt;&gt;"",表四!P187,""))</f>
        <v/>
      </c>
      <c r="L187" s="207" t="str">
        <f>IF(表三!BJ187&lt;&gt;"",IF(表三!BJ187&lt;&gt;0,表三!BJ187,""),"")</f>
        <v/>
      </c>
      <c r="M187" s="320"/>
      <c r="N187" s="331" t="str">
        <f>IF(H187&amp;I187&amp;E187="範疇2外購電力350099",IF(M187="預設",VLOOKUP(表一!$B$5,附表一!$G$186:$T$211,14,0),""),IF(M187="預設",VLOOKUP(H187&amp;I187&amp;L187&amp;E187,附表一!$F$5:$U$178,16,0),""))</f>
        <v/>
      </c>
      <c r="O187" s="331" t="str">
        <f>IF(H187&amp;I187="範疇2外購電力",IF(M187="預設",VLOOKUP(表一!$B$5,附表一!$G$186:$X$210,18,0),""),IF(M187="預設",VLOOKUP(H187&amp;I187&amp;L187&amp;E187,附表一!$F$5:$Y$175,20,0),""))</f>
        <v/>
      </c>
      <c r="P187" s="332"/>
      <c r="Q187" s="239"/>
      <c r="R187" s="331" t="str">
        <f>IF(N187&amp;P187&lt;&gt;"",IF(表四!$Q187&lt;&gt;"","公噸/"&amp;表四!$Q187,IF(表四!$P187&lt;&gt;"","公噸/"&amp;表四!$P187,"")),"")</f>
        <v/>
      </c>
      <c r="S187" s="320"/>
      <c r="T187" s="331" t="str">
        <f>IF(表四!O188="",IF($J187&lt;&gt;"",IF(P187&lt;&gt;"",ROUND(ROUND(P187,10)*ROUND($J187,4),4),IF(N187&lt;&gt;"",ROUND(ROUND($J187,4)*ROUND(N187,10),4),"")),""),IF($J187&lt;&gt;"",IF(P187&lt;&gt;"",ROUND(ROUND(P187,10)*ROUND($J187,4)*ROUND(表四!O188,6),4),IF(N187&lt;&gt;"",ROUND(ROUND($J187,4)*ROUND(N187,10)*ROUND(表四!O188,6),4),"")),""))</f>
        <v/>
      </c>
      <c r="U187" s="316" t="str">
        <f t="shared" si="73"/>
        <v/>
      </c>
      <c r="V187" s="333" t="str">
        <f t="shared" si="74"/>
        <v/>
      </c>
      <c r="W187" s="223" t="str">
        <f>IF(表三!BK187&lt;&gt;"",IF(表三!BK187&lt;&gt;0,表三!BK187,""),"")</f>
        <v/>
      </c>
      <c r="X187" s="320"/>
      <c r="Y187" s="318" t="str">
        <f>IF(H187&amp;I187="範疇2外購電力",IF(X187="預設",VLOOKUP(表一!$B$5,附表一!$G$186:$T$210,14,0),""),IF(X187="預設",VLOOKUP(H187&amp;I187&amp;W187&amp;E187,附表一!$F$5:$U$175,16,0),""))</f>
        <v/>
      </c>
      <c r="Z187" s="337" t="str">
        <f>IF(H187&amp;I187="範疇2外購電力",IF(X187="預設",VLOOKUP(表一!$B$5,附表一!$G$186:$X$210,18,0),""),IF(X187="預設",VLOOKUP(H187&amp;I187&amp;W187&amp;E187,附表一!$F$5:$Y$175,20,0),""))</f>
        <v/>
      </c>
      <c r="AA187" s="334"/>
      <c r="AB187" s="239"/>
      <c r="AC187" s="331" t="str">
        <f>IF(Y187&amp;AA187&lt;&gt;"",IF(表四!$Q187&lt;&gt;"","公噸/"&amp;表四!$Q187,IF(表四!$P187&lt;&gt;"","公噸/"&amp;表四!$P187,"")),"")</f>
        <v/>
      </c>
      <c r="AD187" s="320"/>
      <c r="AE187" s="331" t="str">
        <f>IF(表四!O187="",IF($J187&lt;&gt;"",IF(AA187&lt;&gt;"",ROUND(ROUND(AA187,10)*ROUND($J187,4),4),IF(Y187&lt;&gt;"",ROUND(ROUND($J187,4)*ROUND(Y187,10),4),"")),""),IF($J187&lt;&gt;"",IF(AA187&lt;&gt;"",ROUND(ROUND(AA187,10)*ROUND($J187,4)*ROUND(表四!O187,6),4),IF(Y187&lt;&gt;"",ROUND(ROUND($J187,4)*ROUND(Y187,10)*ROUND(表四!O187,6),4),"")),""))</f>
        <v/>
      </c>
      <c r="AF187" s="316" t="str">
        <f t="shared" si="75"/>
        <v/>
      </c>
      <c r="AG187" s="333" t="str">
        <f t="shared" si="76"/>
        <v/>
      </c>
      <c r="AH187" s="207" t="str">
        <f>IF(表三!BL187&lt;&gt;"",IF(表三!BL187&lt;&gt;0,表三!BL187,""),"")</f>
        <v/>
      </c>
      <c r="AI187" s="320"/>
      <c r="AJ187" s="321" t="str">
        <f>IF(H187&amp;I187="範疇2外購電力",IF(AI187="預設",VLOOKUP(表一!$B$5,附表一!$G$186:$T$210,14,0),""),IF(AI187="預設",VLOOKUP(H187&amp;I187&amp;AH187&amp;E187,附表一!$F$5:$U$175,16,0),""))</f>
        <v/>
      </c>
      <c r="AK187" s="337" t="str">
        <f>IF(H187&amp;I187="範疇2外購電力",IF(AI187="預設",VLOOKUP(表一!$B$5,附表一!$G$186:$X$210,18,0),""),IF(AI187="預設",VLOOKUP(H187&amp;I187&amp;AH187&amp;E187,附表一!$F$5:$Y$175,20,0),""))</f>
        <v/>
      </c>
      <c r="AL187" s="334"/>
      <c r="AM187" s="335"/>
      <c r="AN187" s="315" t="str">
        <f>IF(AJ187&amp;AL187&lt;&gt;"",IF(表四!$Q187&lt;&gt;"","公噸/"&amp;表四!$Q187,IF(表四!$P187&lt;&gt;"","公噸/"&amp;表四!$P187,"")),"")</f>
        <v/>
      </c>
      <c r="AO187" s="320"/>
      <c r="AP187" s="331" t="str">
        <f>IF(表四!O187="",IF($J187&lt;&gt;"",IF(AL187&lt;&gt;"",ROUND(ROUND(AL187,10)*ROUND($J187,4),4),IF(AJ187&lt;&gt;"",ROUND(ROUND($J187,4)*ROUND(AJ187,10),4),"")),""),IF($J187&lt;&gt;"",IF(AL187&lt;&gt;"",ROUND(ROUND(AL187,10)*ROUND($J187,4)*ROUND(表四!O187,6),4),IF(AJ187&lt;&gt;"",ROUND(ROUND($J187,4)*ROUND(AJ187,10)*ROUND(表四!O187,6),4),"")),""))</f>
        <v/>
      </c>
      <c r="AQ187" s="316" t="str">
        <f t="shared" si="77"/>
        <v/>
      </c>
      <c r="AR187" s="333" t="str">
        <f t="shared" si="78"/>
        <v/>
      </c>
      <c r="AS187" s="336" t="str">
        <f>IF(表三!J187="是",IF(L187="CO2",SUM(AG187,AR187),SUM(V187,AG187,AR187)),IF(SUM(V187,AG187,AR187)&lt;&gt;0,SUM(V187,AG187,AR187),""))</f>
        <v/>
      </c>
      <c r="AT187" s="337" t="str">
        <f>IF(表三!J187="是",IF(L187="CO2",V187,""),"")</f>
        <v/>
      </c>
      <c r="AU187" s="333" t="str">
        <f>IF(AS187&lt;&gt;"",AS187/表八!$J$8,"")</f>
        <v/>
      </c>
      <c r="AV187" s="325" t="e">
        <f>VLOOKUP(E187,附表二!$A:$G,3,FALSE)</f>
        <v>#N/A</v>
      </c>
      <c r="AW187" s="338" t="str">
        <f t="shared" si="64"/>
        <v/>
      </c>
      <c r="AX187" s="338" t="str">
        <f t="shared" si="79"/>
        <v/>
      </c>
      <c r="AY187" s="338" t="str">
        <f t="shared" si="80"/>
        <v/>
      </c>
      <c r="AZ187" s="338" t="str">
        <f t="shared" si="81"/>
        <v/>
      </c>
      <c r="BA187" s="338" t="str">
        <f t="shared" si="82"/>
        <v/>
      </c>
      <c r="BB187" s="338" t="str">
        <f t="shared" si="83"/>
        <v/>
      </c>
      <c r="BC187" s="338" t="str">
        <f t="shared" si="84"/>
        <v/>
      </c>
      <c r="BD187" s="338" t="str">
        <f t="shared" si="85"/>
        <v/>
      </c>
      <c r="BE187" s="339" t="str">
        <f t="shared" si="86"/>
        <v/>
      </c>
    </row>
    <row r="188" spans="1:57" s="5" customFormat="1" ht="17.25" thickTop="1" thickBot="1">
      <c r="A188" s="223" t="str">
        <f>IF(表三!A188&lt;&gt;"",表三!A188,"")</f>
        <v/>
      </c>
      <c r="B188" s="224" t="str">
        <f>IF(表三!C188&lt;&gt;"",表三!C188,"")</f>
        <v/>
      </c>
      <c r="C188" s="225" t="str">
        <f>IF(表三!D188&lt;&gt;"",表三!D188,"")</f>
        <v/>
      </c>
      <c r="D188" s="328" t="str">
        <f>IF(表三!F188&lt;&gt;"",表三!F188,"")</f>
        <v/>
      </c>
      <c r="E188" s="223" t="str">
        <f>IF(表三!H188&lt;&gt;"",表三!H188,"")</f>
        <v/>
      </c>
      <c r="F188" s="211" t="str">
        <f>IF(表三!I188&lt;&gt;"",表三!I188,"")</f>
        <v/>
      </c>
      <c r="G188" s="224" t="str">
        <f>IF(表三!J188&lt;&gt;"",表三!J188,"")</f>
        <v/>
      </c>
      <c r="H188" s="225" t="str">
        <f>IF(表三!K188&lt;&gt;"",表三!K188,"")</f>
        <v/>
      </c>
      <c r="I188" s="328" t="str">
        <f>IF(表三!P188&lt;&gt;"",表三!P188,"")</f>
        <v/>
      </c>
      <c r="J188" s="329" t="str">
        <f>IF(表四!N188&lt;&gt;"",ROUND(表四!N188,4),"")</f>
        <v/>
      </c>
      <c r="K188" s="224" t="str">
        <f>IF(表四!Q188&lt;&gt;"",表四!Q188,IF(表四!P188&lt;&gt;"",表四!P188,""))</f>
        <v/>
      </c>
      <c r="L188" s="207" t="str">
        <f>IF(表三!BJ188&lt;&gt;"",IF(表三!BJ188&lt;&gt;0,表三!BJ188,""),"")</f>
        <v/>
      </c>
      <c r="M188" s="320"/>
      <c r="N188" s="331" t="str">
        <f>IF(H188&amp;I188&amp;E188="範疇2外購電力350099",IF(M188="預設",VLOOKUP(表一!$B$5,附表一!$G$186:$T$211,14,0),""),IF(M188="預設",VLOOKUP(H188&amp;I188&amp;L188&amp;E188,附表一!$F$5:$U$178,16,0),""))</f>
        <v/>
      </c>
      <c r="O188" s="331" t="str">
        <f>IF(H188&amp;I188="範疇2外購電力",IF(M188="預設",VLOOKUP(表一!$B$5,附表一!$G$186:$X$210,18,0),""),IF(M188="預設",VLOOKUP(H188&amp;I188&amp;L188&amp;E188,附表一!$F$5:$Y$175,20,0),""))</f>
        <v/>
      </c>
      <c r="P188" s="332"/>
      <c r="Q188" s="239"/>
      <c r="R188" s="331" t="str">
        <f>IF(N188&amp;P188&lt;&gt;"",IF(表四!$Q188&lt;&gt;"","公噸/"&amp;表四!$Q188,IF(表四!$P188&lt;&gt;"","公噸/"&amp;表四!$P188,"")),"")</f>
        <v/>
      </c>
      <c r="S188" s="320"/>
      <c r="T188" s="331" t="str">
        <f>IF(表四!O189="",IF($J188&lt;&gt;"",IF(P188&lt;&gt;"",ROUND(ROUND(P188,10)*ROUND($J188,4),4),IF(N188&lt;&gt;"",ROUND(ROUND($J188,4)*ROUND(N188,10),4),"")),""),IF($J188&lt;&gt;"",IF(P188&lt;&gt;"",ROUND(ROUND(P188,10)*ROUND($J188,4)*ROUND(表四!O189,6),4),IF(N188&lt;&gt;"",ROUND(ROUND($J188,4)*ROUND(N188,10)*ROUND(表四!O189,6),4),"")),""))</f>
        <v/>
      </c>
      <c r="U188" s="316" t="str">
        <f t="shared" si="73"/>
        <v/>
      </c>
      <c r="V188" s="333" t="str">
        <f t="shared" si="74"/>
        <v/>
      </c>
      <c r="W188" s="223" t="str">
        <f>IF(表三!BK188&lt;&gt;"",IF(表三!BK188&lt;&gt;0,表三!BK188,""),"")</f>
        <v/>
      </c>
      <c r="X188" s="320"/>
      <c r="Y188" s="318" t="str">
        <f>IF(H188&amp;I188="範疇2外購電力",IF(X188="預設",VLOOKUP(表一!$B$5,附表一!$G$186:$T$210,14,0),""),IF(X188="預設",VLOOKUP(H188&amp;I188&amp;W188&amp;E188,附表一!$F$5:$U$175,16,0),""))</f>
        <v/>
      </c>
      <c r="Z188" s="337" t="str">
        <f>IF(H188&amp;I188="範疇2外購電力",IF(X188="預設",VLOOKUP(表一!$B$5,附表一!$G$186:$X$210,18,0),""),IF(X188="預設",VLOOKUP(H188&amp;I188&amp;W188&amp;E188,附表一!$F$5:$Y$175,20,0),""))</f>
        <v/>
      </c>
      <c r="AA188" s="334"/>
      <c r="AB188" s="239"/>
      <c r="AC188" s="331" t="str">
        <f>IF(Y188&amp;AA188&lt;&gt;"",IF(表四!$Q188&lt;&gt;"","公噸/"&amp;表四!$Q188,IF(表四!$P188&lt;&gt;"","公噸/"&amp;表四!$P188,"")),"")</f>
        <v/>
      </c>
      <c r="AD188" s="320"/>
      <c r="AE188" s="331" t="str">
        <f>IF(表四!O188="",IF($J188&lt;&gt;"",IF(AA188&lt;&gt;"",ROUND(ROUND(AA188,10)*ROUND($J188,4),4),IF(Y188&lt;&gt;"",ROUND(ROUND($J188,4)*ROUND(Y188,10),4),"")),""),IF($J188&lt;&gt;"",IF(AA188&lt;&gt;"",ROUND(ROUND(AA188,10)*ROUND($J188,4)*ROUND(表四!O188,6),4),IF(Y188&lt;&gt;"",ROUND(ROUND($J188,4)*ROUND(Y188,10)*ROUND(表四!O188,6),4),"")),""))</f>
        <v/>
      </c>
      <c r="AF188" s="316" t="str">
        <f t="shared" si="75"/>
        <v/>
      </c>
      <c r="AG188" s="333" t="str">
        <f t="shared" si="76"/>
        <v/>
      </c>
      <c r="AH188" s="207" t="str">
        <f>IF(表三!BL188&lt;&gt;"",IF(表三!BL188&lt;&gt;0,表三!BL188,""),"")</f>
        <v/>
      </c>
      <c r="AI188" s="320"/>
      <c r="AJ188" s="321" t="str">
        <f>IF(H188&amp;I188="範疇2外購電力",IF(AI188="預設",VLOOKUP(表一!$B$5,附表一!$G$186:$T$210,14,0),""),IF(AI188="預設",VLOOKUP(H188&amp;I188&amp;AH188&amp;E188,附表一!$F$5:$U$175,16,0),""))</f>
        <v/>
      </c>
      <c r="AK188" s="337" t="str">
        <f>IF(H188&amp;I188="範疇2外購電力",IF(AI188="預設",VLOOKUP(表一!$B$5,附表一!$G$186:$X$210,18,0),""),IF(AI188="預設",VLOOKUP(H188&amp;I188&amp;AH188&amp;E188,附表一!$F$5:$Y$175,20,0),""))</f>
        <v/>
      </c>
      <c r="AL188" s="334"/>
      <c r="AM188" s="335"/>
      <c r="AN188" s="315" t="str">
        <f>IF(AJ188&amp;AL188&lt;&gt;"",IF(表四!$Q188&lt;&gt;"","公噸/"&amp;表四!$Q188,IF(表四!$P188&lt;&gt;"","公噸/"&amp;表四!$P188,"")),"")</f>
        <v/>
      </c>
      <c r="AO188" s="320"/>
      <c r="AP188" s="331" t="str">
        <f>IF(表四!O188="",IF($J188&lt;&gt;"",IF(AL188&lt;&gt;"",ROUND(ROUND(AL188,10)*ROUND($J188,4),4),IF(AJ188&lt;&gt;"",ROUND(ROUND($J188,4)*ROUND(AJ188,10),4),"")),""),IF($J188&lt;&gt;"",IF(AL188&lt;&gt;"",ROUND(ROUND(AL188,10)*ROUND($J188,4)*ROUND(表四!O188,6),4),IF(AJ188&lt;&gt;"",ROUND(ROUND($J188,4)*ROUND(AJ188,10)*ROUND(表四!O188,6),4),"")),""))</f>
        <v/>
      </c>
      <c r="AQ188" s="316" t="str">
        <f t="shared" si="77"/>
        <v/>
      </c>
      <c r="AR188" s="333" t="str">
        <f t="shared" si="78"/>
        <v/>
      </c>
      <c r="AS188" s="336" t="str">
        <f>IF(表三!J188="是",IF(L188="CO2",SUM(AG188,AR188),SUM(V188,AG188,AR188)),IF(SUM(V188,AG188,AR188)&lt;&gt;0,SUM(V188,AG188,AR188),""))</f>
        <v/>
      </c>
      <c r="AT188" s="337" t="str">
        <f>IF(表三!J188="是",IF(L188="CO2",V188,""),"")</f>
        <v/>
      </c>
      <c r="AU188" s="333" t="str">
        <f>IF(AS188&lt;&gt;"",AS188/表八!$J$8,"")</f>
        <v/>
      </c>
      <c r="AV188" s="325" t="e">
        <f>VLOOKUP(E188,附表二!$A:$G,3,FALSE)</f>
        <v>#N/A</v>
      </c>
      <c r="AW188" s="338" t="str">
        <f t="shared" si="64"/>
        <v/>
      </c>
      <c r="AX188" s="338" t="str">
        <f t="shared" si="79"/>
        <v/>
      </c>
      <c r="AY188" s="338" t="str">
        <f t="shared" si="80"/>
        <v/>
      </c>
      <c r="AZ188" s="338" t="str">
        <f t="shared" si="81"/>
        <v/>
      </c>
      <c r="BA188" s="338" t="str">
        <f t="shared" si="82"/>
        <v/>
      </c>
      <c r="BB188" s="338" t="str">
        <f t="shared" si="83"/>
        <v/>
      </c>
      <c r="BC188" s="338" t="str">
        <f t="shared" si="84"/>
        <v/>
      </c>
      <c r="BD188" s="338" t="str">
        <f t="shared" si="85"/>
        <v/>
      </c>
      <c r="BE188" s="339" t="str">
        <f t="shared" si="86"/>
        <v/>
      </c>
    </row>
    <row r="189" spans="1:57" s="5" customFormat="1" ht="17.25" thickTop="1" thickBot="1">
      <c r="A189" s="223" t="str">
        <f>IF(表三!A189&lt;&gt;"",表三!A189,"")</f>
        <v/>
      </c>
      <c r="B189" s="224" t="str">
        <f>IF(表三!C189&lt;&gt;"",表三!C189,"")</f>
        <v/>
      </c>
      <c r="C189" s="225" t="str">
        <f>IF(表三!D189&lt;&gt;"",表三!D189,"")</f>
        <v/>
      </c>
      <c r="D189" s="328" t="str">
        <f>IF(表三!F189&lt;&gt;"",表三!F189,"")</f>
        <v/>
      </c>
      <c r="E189" s="223" t="str">
        <f>IF(表三!H189&lt;&gt;"",表三!H189,"")</f>
        <v/>
      </c>
      <c r="F189" s="211" t="str">
        <f>IF(表三!I189&lt;&gt;"",表三!I189,"")</f>
        <v/>
      </c>
      <c r="G189" s="224" t="str">
        <f>IF(表三!J189&lt;&gt;"",表三!J189,"")</f>
        <v/>
      </c>
      <c r="H189" s="225" t="str">
        <f>IF(表三!K189&lt;&gt;"",表三!K189,"")</f>
        <v/>
      </c>
      <c r="I189" s="328" t="str">
        <f>IF(表三!P189&lt;&gt;"",表三!P189,"")</f>
        <v/>
      </c>
      <c r="J189" s="329" t="str">
        <f>IF(表四!N189&lt;&gt;"",ROUND(表四!N189,4),"")</f>
        <v/>
      </c>
      <c r="K189" s="224" t="str">
        <f>IF(表四!Q189&lt;&gt;"",表四!Q189,IF(表四!P189&lt;&gt;"",表四!P189,""))</f>
        <v/>
      </c>
      <c r="L189" s="207" t="str">
        <f>IF(表三!BJ189&lt;&gt;"",IF(表三!BJ189&lt;&gt;0,表三!BJ189,""),"")</f>
        <v/>
      </c>
      <c r="M189" s="320"/>
      <c r="N189" s="331" t="str">
        <f>IF(H189&amp;I189&amp;E189="範疇2外購電力350099",IF(M189="預設",VLOOKUP(表一!$B$5,附表一!$G$186:$T$211,14,0),""),IF(M189="預設",VLOOKUP(H189&amp;I189&amp;L189&amp;E189,附表一!$F$5:$U$178,16,0),""))</f>
        <v/>
      </c>
      <c r="O189" s="331" t="str">
        <f>IF(H189&amp;I189="範疇2外購電力",IF(M189="預設",VLOOKUP(表一!$B$5,附表一!$G$186:$X$210,18,0),""),IF(M189="預設",VLOOKUP(H189&amp;I189&amp;L189&amp;E189,附表一!$F$5:$Y$175,20,0),""))</f>
        <v/>
      </c>
      <c r="P189" s="332"/>
      <c r="Q189" s="239"/>
      <c r="R189" s="331" t="str">
        <f>IF(N189&amp;P189&lt;&gt;"",IF(表四!$Q189&lt;&gt;"","公噸/"&amp;表四!$Q189,IF(表四!$P189&lt;&gt;"","公噸/"&amp;表四!$P189,"")),"")</f>
        <v/>
      </c>
      <c r="S189" s="320"/>
      <c r="T189" s="331" t="str">
        <f>IF(表四!O190="",IF($J189&lt;&gt;"",IF(P189&lt;&gt;"",ROUND(ROUND(P189,10)*ROUND($J189,4),4),IF(N189&lt;&gt;"",ROUND(ROUND($J189,4)*ROUND(N189,10),4),"")),""),IF($J189&lt;&gt;"",IF(P189&lt;&gt;"",ROUND(ROUND(P189,10)*ROUND($J189,4)*ROUND(表四!O190,6),4),IF(N189&lt;&gt;"",ROUND(ROUND($J189,4)*ROUND(N189,10)*ROUND(表四!O190,6),4),"")),""))</f>
        <v/>
      </c>
      <c r="U189" s="316" t="str">
        <f t="shared" si="73"/>
        <v/>
      </c>
      <c r="V189" s="333" t="str">
        <f t="shared" si="74"/>
        <v/>
      </c>
      <c r="W189" s="223" t="str">
        <f>IF(表三!BK189&lt;&gt;"",IF(表三!BK189&lt;&gt;0,表三!BK189,""),"")</f>
        <v/>
      </c>
      <c r="X189" s="320"/>
      <c r="Y189" s="318" t="str">
        <f>IF(H189&amp;I189="範疇2外購電力",IF(X189="預設",VLOOKUP(表一!$B$5,附表一!$G$186:$T$210,14,0),""),IF(X189="預設",VLOOKUP(H189&amp;I189&amp;W189&amp;E189,附表一!$F$5:$U$175,16,0),""))</f>
        <v/>
      </c>
      <c r="Z189" s="337" t="str">
        <f>IF(H189&amp;I189="範疇2外購電力",IF(X189="預設",VLOOKUP(表一!$B$5,附表一!$G$186:$X$210,18,0),""),IF(X189="預設",VLOOKUP(H189&amp;I189&amp;W189&amp;E189,附表一!$F$5:$Y$175,20,0),""))</f>
        <v/>
      </c>
      <c r="AA189" s="334"/>
      <c r="AB189" s="239"/>
      <c r="AC189" s="331" t="str">
        <f>IF(Y189&amp;AA189&lt;&gt;"",IF(表四!$Q189&lt;&gt;"","公噸/"&amp;表四!$Q189,IF(表四!$P189&lt;&gt;"","公噸/"&amp;表四!$P189,"")),"")</f>
        <v/>
      </c>
      <c r="AD189" s="320"/>
      <c r="AE189" s="331" t="str">
        <f>IF(表四!O189="",IF($J189&lt;&gt;"",IF(AA189&lt;&gt;"",ROUND(ROUND(AA189,10)*ROUND($J189,4),4),IF(Y189&lt;&gt;"",ROUND(ROUND($J189,4)*ROUND(Y189,10),4),"")),""),IF($J189&lt;&gt;"",IF(AA189&lt;&gt;"",ROUND(ROUND(AA189,10)*ROUND($J189,4)*ROUND(表四!O189,6),4),IF(Y189&lt;&gt;"",ROUND(ROUND($J189,4)*ROUND(Y189,10)*ROUND(表四!O189,6),4),"")),""))</f>
        <v/>
      </c>
      <c r="AF189" s="316" t="str">
        <f t="shared" si="75"/>
        <v/>
      </c>
      <c r="AG189" s="333" t="str">
        <f t="shared" si="76"/>
        <v/>
      </c>
      <c r="AH189" s="207" t="str">
        <f>IF(表三!BL189&lt;&gt;"",IF(表三!BL189&lt;&gt;0,表三!BL189,""),"")</f>
        <v/>
      </c>
      <c r="AI189" s="320"/>
      <c r="AJ189" s="321" t="str">
        <f>IF(H189&amp;I189="範疇2外購電力",IF(AI189="預設",VLOOKUP(表一!$B$5,附表一!$G$186:$T$210,14,0),""),IF(AI189="預設",VLOOKUP(H189&amp;I189&amp;AH189&amp;E189,附表一!$F$5:$U$175,16,0),""))</f>
        <v/>
      </c>
      <c r="AK189" s="337" t="str">
        <f>IF(H189&amp;I189="範疇2外購電力",IF(AI189="預設",VLOOKUP(表一!$B$5,附表一!$G$186:$X$210,18,0),""),IF(AI189="預設",VLOOKUP(H189&amp;I189&amp;AH189&amp;E189,附表一!$F$5:$Y$175,20,0),""))</f>
        <v/>
      </c>
      <c r="AL189" s="334"/>
      <c r="AM189" s="335"/>
      <c r="AN189" s="315" t="str">
        <f>IF(AJ189&amp;AL189&lt;&gt;"",IF(表四!$Q189&lt;&gt;"","公噸/"&amp;表四!$Q189,IF(表四!$P189&lt;&gt;"","公噸/"&amp;表四!$P189,"")),"")</f>
        <v/>
      </c>
      <c r="AO189" s="320"/>
      <c r="AP189" s="331" t="str">
        <f>IF(表四!O189="",IF($J189&lt;&gt;"",IF(AL189&lt;&gt;"",ROUND(ROUND(AL189,10)*ROUND($J189,4),4),IF(AJ189&lt;&gt;"",ROUND(ROUND($J189,4)*ROUND(AJ189,10),4),"")),""),IF($J189&lt;&gt;"",IF(AL189&lt;&gt;"",ROUND(ROUND(AL189,10)*ROUND($J189,4)*ROUND(表四!O189,6),4),IF(AJ189&lt;&gt;"",ROUND(ROUND($J189,4)*ROUND(AJ189,10)*ROUND(表四!O189,6),4),"")),""))</f>
        <v/>
      </c>
      <c r="AQ189" s="316" t="str">
        <f t="shared" si="77"/>
        <v/>
      </c>
      <c r="AR189" s="333" t="str">
        <f t="shared" si="78"/>
        <v/>
      </c>
      <c r="AS189" s="336" t="str">
        <f>IF(表三!J189="是",IF(L189="CO2",SUM(AG189,AR189),SUM(V189,AG189,AR189)),IF(SUM(V189,AG189,AR189)&lt;&gt;0,SUM(V189,AG189,AR189),""))</f>
        <v/>
      </c>
      <c r="AT189" s="337" t="str">
        <f>IF(表三!J189="是",IF(L189="CO2",V189,""),"")</f>
        <v/>
      </c>
      <c r="AU189" s="333" t="str">
        <f>IF(AS189&lt;&gt;"",AS189/表八!$J$8,"")</f>
        <v/>
      </c>
      <c r="AV189" s="325" t="e">
        <f>VLOOKUP(E189,附表二!$A:$G,3,FALSE)</f>
        <v>#N/A</v>
      </c>
      <c r="AW189" s="338" t="str">
        <f t="shared" si="64"/>
        <v/>
      </c>
      <c r="AX189" s="338" t="str">
        <f t="shared" si="79"/>
        <v/>
      </c>
      <c r="AY189" s="338" t="str">
        <f t="shared" si="80"/>
        <v/>
      </c>
      <c r="AZ189" s="338" t="str">
        <f t="shared" si="81"/>
        <v/>
      </c>
      <c r="BA189" s="338" t="str">
        <f t="shared" si="82"/>
        <v/>
      </c>
      <c r="BB189" s="338" t="str">
        <f t="shared" si="83"/>
        <v/>
      </c>
      <c r="BC189" s="338" t="str">
        <f t="shared" si="84"/>
        <v/>
      </c>
      <c r="BD189" s="338" t="str">
        <f t="shared" si="85"/>
        <v/>
      </c>
      <c r="BE189" s="339" t="str">
        <f t="shared" si="86"/>
        <v/>
      </c>
    </row>
    <row r="190" spans="1:57" s="5" customFormat="1" ht="17.25" thickTop="1" thickBot="1">
      <c r="A190" s="223" t="str">
        <f>IF(表三!A190&lt;&gt;"",表三!A190,"")</f>
        <v/>
      </c>
      <c r="B190" s="224" t="str">
        <f>IF(表三!C190&lt;&gt;"",表三!C190,"")</f>
        <v/>
      </c>
      <c r="C190" s="225" t="str">
        <f>IF(表三!D190&lt;&gt;"",表三!D190,"")</f>
        <v/>
      </c>
      <c r="D190" s="328" t="str">
        <f>IF(表三!F190&lt;&gt;"",表三!F190,"")</f>
        <v/>
      </c>
      <c r="E190" s="223" t="str">
        <f>IF(表三!H190&lt;&gt;"",表三!H190,"")</f>
        <v/>
      </c>
      <c r="F190" s="211" t="str">
        <f>IF(表三!I190&lt;&gt;"",表三!I190,"")</f>
        <v/>
      </c>
      <c r="G190" s="224" t="str">
        <f>IF(表三!J190&lt;&gt;"",表三!J190,"")</f>
        <v/>
      </c>
      <c r="H190" s="225" t="str">
        <f>IF(表三!K190&lt;&gt;"",表三!K190,"")</f>
        <v/>
      </c>
      <c r="I190" s="328" t="str">
        <f>IF(表三!P190&lt;&gt;"",表三!P190,"")</f>
        <v/>
      </c>
      <c r="J190" s="329" t="str">
        <f>IF(表四!N190&lt;&gt;"",ROUND(表四!N190,4),"")</f>
        <v/>
      </c>
      <c r="K190" s="224" t="str">
        <f>IF(表四!Q190&lt;&gt;"",表四!Q190,IF(表四!P190&lt;&gt;"",表四!P190,""))</f>
        <v/>
      </c>
      <c r="L190" s="207" t="str">
        <f>IF(表三!BJ190&lt;&gt;"",IF(表三!BJ190&lt;&gt;0,表三!BJ190,""),"")</f>
        <v/>
      </c>
      <c r="M190" s="320"/>
      <c r="N190" s="331" t="str">
        <f>IF(H190&amp;I190&amp;E190="範疇2外購電力350099",IF(M190="預設",VLOOKUP(表一!$B$5,附表一!$G$186:$T$211,14,0),""),IF(M190="預設",VLOOKUP(H190&amp;I190&amp;L190&amp;E190,附表一!$F$5:$U$178,16,0),""))</f>
        <v/>
      </c>
      <c r="O190" s="331" t="str">
        <f>IF(H190&amp;I190="範疇2外購電力",IF(M190="預設",VLOOKUP(表一!$B$5,附表一!$G$186:$X$210,18,0),""),IF(M190="預設",VLOOKUP(H190&amp;I190&amp;L190&amp;E190,附表一!$F$5:$Y$175,20,0),""))</f>
        <v/>
      </c>
      <c r="P190" s="332"/>
      <c r="Q190" s="239"/>
      <c r="R190" s="331" t="str">
        <f>IF(N190&amp;P190&lt;&gt;"",IF(表四!$Q190&lt;&gt;"","公噸/"&amp;表四!$Q190,IF(表四!$P190&lt;&gt;"","公噸/"&amp;表四!$P190,"")),"")</f>
        <v/>
      </c>
      <c r="S190" s="320"/>
      <c r="T190" s="331" t="str">
        <f>IF(表四!O191="",IF($J190&lt;&gt;"",IF(P190&lt;&gt;"",ROUND(ROUND(P190,10)*ROUND($J190,4),4),IF(N190&lt;&gt;"",ROUND(ROUND($J190,4)*ROUND(N190,10),4),"")),""),IF($J190&lt;&gt;"",IF(P190&lt;&gt;"",ROUND(ROUND(P190,10)*ROUND($J190,4)*ROUND(表四!O191,6),4),IF(N190&lt;&gt;"",ROUND(ROUND($J190,4)*ROUND(N190,10)*ROUND(表四!O191,6),4),"")),""))</f>
        <v/>
      </c>
      <c r="U190" s="316" t="str">
        <f t="shared" si="73"/>
        <v/>
      </c>
      <c r="V190" s="333" t="str">
        <f t="shared" si="74"/>
        <v/>
      </c>
      <c r="W190" s="223" t="str">
        <f>IF(表三!BK190&lt;&gt;"",IF(表三!BK190&lt;&gt;0,表三!BK190,""),"")</f>
        <v/>
      </c>
      <c r="X190" s="320"/>
      <c r="Y190" s="318" t="str">
        <f>IF(H190&amp;I190="範疇2外購電力",IF(X190="預設",VLOOKUP(表一!$B$5,附表一!$G$186:$T$210,14,0),""),IF(X190="預設",VLOOKUP(H190&amp;I190&amp;W190&amp;E190,附表一!$F$5:$U$175,16,0),""))</f>
        <v/>
      </c>
      <c r="Z190" s="337" t="str">
        <f>IF(H190&amp;I190="範疇2外購電力",IF(X190="預設",VLOOKUP(表一!$B$5,附表一!$G$186:$X$210,18,0),""),IF(X190="預設",VLOOKUP(H190&amp;I190&amp;W190&amp;E190,附表一!$F$5:$Y$175,20,0),""))</f>
        <v/>
      </c>
      <c r="AA190" s="334"/>
      <c r="AB190" s="239"/>
      <c r="AC190" s="331" t="str">
        <f>IF(Y190&amp;AA190&lt;&gt;"",IF(表四!$Q190&lt;&gt;"","公噸/"&amp;表四!$Q190,IF(表四!$P190&lt;&gt;"","公噸/"&amp;表四!$P190,"")),"")</f>
        <v/>
      </c>
      <c r="AD190" s="320"/>
      <c r="AE190" s="331" t="str">
        <f>IF(表四!O190="",IF($J190&lt;&gt;"",IF(AA190&lt;&gt;"",ROUND(ROUND(AA190,10)*ROUND($J190,4),4),IF(Y190&lt;&gt;"",ROUND(ROUND($J190,4)*ROUND(Y190,10),4),"")),""),IF($J190&lt;&gt;"",IF(AA190&lt;&gt;"",ROUND(ROUND(AA190,10)*ROUND($J190,4)*ROUND(表四!O190,6),4),IF(Y190&lt;&gt;"",ROUND(ROUND($J190,4)*ROUND(Y190,10)*ROUND(表四!O190,6),4),"")),""))</f>
        <v/>
      </c>
      <c r="AF190" s="316" t="str">
        <f t="shared" si="75"/>
        <v/>
      </c>
      <c r="AG190" s="333" t="str">
        <f t="shared" si="76"/>
        <v/>
      </c>
      <c r="AH190" s="207" t="str">
        <f>IF(表三!BL190&lt;&gt;"",IF(表三!BL190&lt;&gt;0,表三!BL190,""),"")</f>
        <v/>
      </c>
      <c r="AI190" s="320"/>
      <c r="AJ190" s="321" t="str">
        <f>IF(H190&amp;I190="範疇2外購電力",IF(AI190="預設",VLOOKUP(表一!$B$5,附表一!$G$186:$T$210,14,0),""),IF(AI190="預設",VLOOKUP(H190&amp;I190&amp;AH190&amp;E190,附表一!$F$5:$U$175,16,0),""))</f>
        <v/>
      </c>
      <c r="AK190" s="337" t="str">
        <f>IF(H190&amp;I190="範疇2外購電力",IF(AI190="預設",VLOOKUP(表一!$B$5,附表一!$G$186:$X$210,18,0),""),IF(AI190="預設",VLOOKUP(H190&amp;I190&amp;AH190&amp;E190,附表一!$F$5:$Y$175,20,0),""))</f>
        <v/>
      </c>
      <c r="AL190" s="334"/>
      <c r="AM190" s="335"/>
      <c r="AN190" s="315" t="str">
        <f>IF(AJ190&amp;AL190&lt;&gt;"",IF(表四!$Q190&lt;&gt;"","公噸/"&amp;表四!$Q190,IF(表四!$P190&lt;&gt;"","公噸/"&amp;表四!$P190,"")),"")</f>
        <v/>
      </c>
      <c r="AO190" s="320"/>
      <c r="AP190" s="331" t="str">
        <f>IF(表四!O190="",IF($J190&lt;&gt;"",IF(AL190&lt;&gt;"",ROUND(ROUND(AL190,10)*ROUND($J190,4),4),IF(AJ190&lt;&gt;"",ROUND(ROUND($J190,4)*ROUND(AJ190,10),4),"")),""),IF($J190&lt;&gt;"",IF(AL190&lt;&gt;"",ROUND(ROUND(AL190,10)*ROUND($J190,4)*ROUND(表四!O190,6),4),IF(AJ190&lt;&gt;"",ROUND(ROUND($J190,4)*ROUND(AJ190,10)*ROUND(表四!O190,6),4),"")),""))</f>
        <v/>
      </c>
      <c r="AQ190" s="316" t="str">
        <f t="shared" si="77"/>
        <v/>
      </c>
      <c r="AR190" s="333" t="str">
        <f t="shared" si="78"/>
        <v/>
      </c>
      <c r="AS190" s="336" t="str">
        <f>IF(表三!J190="是",IF(L190="CO2",SUM(AG190,AR190),SUM(V190,AG190,AR190)),IF(SUM(V190,AG190,AR190)&lt;&gt;0,SUM(V190,AG190,AR190),""))</f>
        <v/>
      </c>
      <c r="AT190" s="337" t="str">
        <f>IF(表三!J190="是",IF(L190="CO2",V190,""),"")</f>
        <v/>
      </c>
      <c r="AU190" s="333" t="str">
        <f>IF(AS190&lt;&gt;"",AS190/表八!$J$8,"")</f>
        <v/>
      </c>
      <c r="AV190" s="325" t="e">
        <f>VLOOKUP(E190,附表二!$A:$G,3,FALSE)</f>
        <v>#N/A</v>
      </c>
      <c r="AW190" s="338" t="str">
        <f t="shared" si="64"/>
        <v/>
      </c>
      <c r="AX190" s="338" t="str">
        <f t="shared" si="79"/>
        <v/>
      </c>
      <c r="AY190" s="338" t="str">
        <f t="shared" si="80"/>
        <v/>
      </c>
      <c r="AZ190" s="338" t="str">
        <f t="shared" si="81"/>
        <v/>
      </c>
      <c r="BA190" s="338" t="str">
        <f t="shared" si="82"/>
        <v/>
      </c>
      <c r="BB190" s="338" t="str">
        <f t="shared" si="83"/>
        <v/>
      </c>
      <c r="BC190" s="338" t="str">
        <f t="shared" si="84"/>
        <v/>
      </c>
      <c r="BD190" s="338" t="str">
        <f t="shared" si="85"/>
        <v/>
      </c>
      <c r="BE190" s="339" t="str">
        <f t="shared" si="86"/>
        <v/>
      </c>
    </row>
    <row r="191" spans="1:57" s="5" customFormat="1" ht="17.25" thickTop="1" thickBot="1">
      <c r="A191" s="223" t="str">
        <f>IF(表三!A191&lt;&gt;"",表三!A191,"")</f>
        <v/>
      </c>
      <c r="B191" s="224" t="str">
        <f>IF(表三!C191&lt;&gt;"",表三!C191,"")</f>
        <v/>
      </c>
      <c r="C191" s="225" t="str">
        <f>IF(表三!D191&lt;&gt;"",表三!D191,"")</f>
        <v/>
      </c>
      <c r="D191" s="328" t="str">
        <f>IF(表三!F191&lt;&gt;"",表三!F191,"")</f>
        <v/>
      </c>
      <c r="E191" s="223" t="str">
        <f>IF(表三!H191&lt;&gt;"",表三!H191,"")</f>
        <v/>
      </c>
      <c r="F191" s="211" t="str">
        <f>IF(表三!I191&lt;&gt;"",表三!I191,"")</f>
        <v/>
      </c>
      <c r="G191" s="224" t="str">
        <f>IF(表三!J191&lt;&gt;"",表三!J191,"")</f>
        <v/>
      </c>
      <c r="H191" s="225" t="str">
        <f>IF(表三!K191&lt;&gt;"",表三!K191,"")</f>
        <v/>
      </c>
      <c r="I191" s="328" t="str">
        <f>IF(表三!P191&lt;&gt;"",表三!P191,"")</f>
        <v/>
      </c>
      <c r="J191" s="329" t="str">
        <f>IF(表四!N191&lt;&gt;"",ROUND(表四!N191,4),"")</f>
        <v/>
      </c>
      <c r="K191" s="224" t="str">
        <f>IF(表四!Q191&lt;&gt;"",表四!Q191,IF(表四!P191&lt;&gt;"",表四!P191,""))</f>
        <v/>
      </c>
      <c r="L191" s="207" t="str">
        <f>IF(表三!BJ191&lt;&gt;"",IF(表三!BJ191&lt;&gt;0,表三!BJ191,""),"")</f>
        <v/>
      </c>
      <c r="M191" s="320"/>
      <c r="N191" s="331" t="str">
        <f>IF(H191&amp;I191&amp;E191="範疇2外購電力350099",IF(M191="預設",VLOOKUP(表一!$B$5,附表一!$G$186:$T$211,14,0),""),IF(M191="預設",VLOOKUP(H191&amp;I191&amp;L191&amp;E191,附表一!$F$5:$U$178,16,0),""))</f>
        <v/>
      </c>
      <c r="O191" s="331" t="str">
        <f>IF(H191&amp;I191="範疇2外購電力",IF(M191="預設",VLOOKUP(表一!$B$5,附表一!$G$186:$X$210,18,0),""),IF(M191="預設",VLOOKUP(H191&amp;I191&amp;L191&amp;E191,附表一!$F$5:$Y$175,20,0),""))</f>
        <v/>
      </c>
      <c r="P191" s="332"/>
      <c r="Q191" s="239"/>
      <c r="R191" s="331" t="str">
        <f>IF(N191&amp;P191&lt;&gt;"",IF(表四!$Q191&lt;&gt;"","公噸/"&amp;表四!$Q191,IF(表四!$P191&lt;&gt;"","公噸/"&amp;表四!$P191,"")),"")</f>
        <v/>
      </c>
      <c r="S191" s="320"/>
      <c r="T191" s="331" t="str">
        <f>IF(表四!O192="",IF($J191&lt;&gt;"",IF(P191&lt;&gt;"",ROUND(ROUND(P191,10)*ROUND($J191,4),4),IF(N191&lt;&gt;"",ROUND(ROUND($J191,4)*ROUND(N191,10),4),"")),""),IF($J191&lt;&gt;"",IF(P191&lt;&gt;"",ROUND(ROUND(P191,10)*ROUND($J191,4)*ROUND(表四!O192,6),4),IF(N191&lt;&gt;"",ROUND(ROUND($J191,4)*ROUND(N191,10)*ROUND(表四!O192,6),4),"")),""))</f>
        <v/>
      </c>
      <c r="U191" s="316" t="str">
        <f t="shared" si="73"/>
        <v/>
      </c>
      <c r="V191" s="333" t="str">
        <f t="shared" si="74"/>
        <v/>
      </c>
      <c r="W191" s="223" t="str">
        <f>IF(表三!BK191&lt;&gt;"",IF(表三!BK191&lt;&gt;0,表三!BK191,""),"")</f>
        <v/>
      </c>
      <c r="X191" s="320"/>
      <c r="Y191" s="318" t="str">
        <f>IF(H191&amp;I191="範疇2外購電力",IF(X191="預設",VLOOKUP(表一!$B$5,附表一!$G$186:$T$210,14,0),""),IF(X191="預設",VLOOKUP(H191&amp;I191&amp;W191&amp;E191,附表一!$F$5:$U$175,16,0),""))</f>
        <v/>
      </c>
      <c r="Z191" s="337" t="str">
        <f>IF(H191&amp;I191="範疇2外購電力",IF(X191="預設",VLOOKUP(表一!$B$5,附表一!$G$186:$X$210,18,0),""),IF(X191="預設",VLOOKUP(H191&amp;I191&amp;W191&amp;E191,附表一!$F$5:$Y$175,20,0),""))</f>
        <v/>
      </c>
      <c r="AA191" s="334"/>
      <c r="AB191" s="239"/>
      <c r="AC191" s="331" t="str">
        <f>IF(Y191&amp;AA191&lt;&gt;"",IF(表四!$Q191&lt;&gt;"","公噸/"&amp;表四!$Q191,IF(表四!$P191&lt;&gt;"","公噸/"&amp;表四!$P191,"")),"")</f>
        <v/>
      </c>
      <c r="AD191" s="320"/>
      <c r="AE191" s="331" t="str">
        <f>IF(表四!O191="",IF($J191&lt;&gt;"",IF(AA191&lt;&gt;"",ROUND(ROUND(AA191,10)*ROUND($J191,4),4),IF(Y191&lt;&gt;"",ROUND(ROUND($J191,4)*ROUND(Y191,10),4),"")),""),IF($J191&lt;&gt;"",IF(AA191&lt;&gt;"",ROUND(ROUND(AA191,10)*ROUND($J191,4)*ROUND(表四!O191,6),4),IF(Y191&lt;&gt;"",ROUND(ROUND($J191,4)*ROUND(Y191,10)*ROUND(表四!O191,6),4),"")),""))</f>
        <v/>
      </c>
      <c r="AF191" s="316" t="str">
        <f t="shared" si="75"/>
        <v/>
      </c>
      <c r="AG191" s="333" t="str">
        <f t="shared" si="76"/>
        <v/>
      </c>
      <c r="AH191" s="207" t="str">
        <f>IF(表三!BL191&lt;&gt;"",IF(表三!BL191&lt;&gt;0,表三!BL191,""),"")</f>
        <v/>
      </c>
      <c r="AI191" s="320"/>
      <c r="AJ191" s="321" t="str">
        <f>IF(H191&amp;I191="範疇2外購電力",IF(AI191="預設",VLOOKUP(表一!$B$5,附表一!$G$186:$T$210,14,0),""),IF(AI191="預設",VLOOKUP(H191&amp;I191&amp;AH191&amp;E191,附表一!$F$5:$U$175,16,0),""))</f>
        <v/>
      </c>
      <c r="AK191" s="337" t="str">
        <f>IF(H191&amp;I191="範疇2外購電力",IF(AI191="預設",VLOOKUP(表一!$B$5,附表一!$G$186:$X$210,18,0),""),IF(AI191="預設",VLOOKUP(H191&amp;I191&amp;AH191&amp;E191,附表一!$F$5:$Y$175,20,0),""))</f>
        <v/>
      </c>
      <c r="AL191" s="334"/>
      <c r="AM191" s="335"/>
      <c r="AN191" s="315" t="str">
        <f>IF(AJ191&amp;AL191&lt;&gt;"",IF(表四!$Q191&lt;&gt;"","公噸/"&amp;表四!$Q191,IF(表四!$P191&lt;&gt;"","公噸/"&amp;表四!$P191,"")),"")</f>
        <v/>
      </c>
      <c r="AO191" s="320"/>
      <c r="AP191" s="331" t="str">
        <f>IF(表四!O191="",IF($J191&lt;&gt;"",IF(AL191&lt;&gt;"",ROUND(ROUND(AL191,10)*ROUND($J191,4),4),IF(AJ191&lt;&gt;"",ROUND(ROUND($J191,4)*ROUND(AJ191,10),4),"")),""),IF($J191&lt;&gt;"",IF(AL191&lt;&gt;"",ROUND(ROUND(AL191,10)*ROUND($J191,4)*ROUND(表四!O191,6),4),IF(AJ191&lt;&gt;"",ROUND(ROUND($J191,4)*ROUND(AJ191,10)*ROUND(表四!O191,6),4),"")),""))</f>
        <v/>
      </c>
      <c r="AQ191" s="316" t="str">
        <f t="shared" si="77"/>
        <v/>
      </c>
      <c r="AR191" s="333" t="str">
        <f t="shared" si="78"/>
        <v/>
      </c>
      <c r="AS191" s="336" t="str">
        <f>IF(表三!J191="是",IF(L191="CO2",SUM(AG191,AR191),SUM(V191,AG191,AR191)),IF(SUM(V191,AG191,AR191)&lt;&gt;0,SUM(V191,AG191,AR191),""))</f>
        <v/>
      </c>
      <c r="AT191" s="337" t="str">
        <f>IF(表三!J191="是",IF(L191="CO2",V191,""),"")</f>
        <v/>
      </c>
      <c r="AU191" s="333" t="str">
        <f>IF(AS191&lt;&gt;"",AS191/表八!$J$8,"")</f>
        <v/>
      </c>
      <c r="AV191" s="325" t="e">
        <f>VLOOKUP(E191,附表二!$A:$G,3,FALSE)</f>
        <v>#N/A</v>
      </c>
      <c r="AW191" s="338" t="str">
        <f t="shared" si="64"/>
        <v/>
      </c>
      <c r="AX191" s="338" t="str">
        <f t="shared" si="79"/>
        <v/>
      </c>
      <c r="AY191" s="338" t="str">
        <f t="shared" si="80"/>
        <v/>
      </c>
      <c r="AZ191" s="338" t="str">
        <f t="shared" si="81"/>
        <v/>
      </c>
      <c r="BA191" s="338" t="str">
        <f t="shared" si="82"/>
        <v/>
      </c>
      <c r="BB191" s="338" t="str">
        <f t="shared" si="83"/>
        <v/>
      </c>
      <c r="BC191" s="338" t="str">
        <f t="shared" si="84"/>
        <v/>
      </c>
      <c r="BD191" s="338" t="str">
        <f t="shared" si="85"/>
        <v/>
      </c>
      <c r="BE191" s="339" t="str">
        <f t="shared" si="86"/>
        <v/>
      </c>
    </row>
    <row r="192" spans="1:57" s="5" customFormat="1" ht="17.25" thickTop="1" thickBot="1">
      <c r="A192" s="223" t="str">
        <f>IF(表三!A192&lt;&gt;"",表三!A192,"")</f>
        <v/>
      </c>
      <c r="B192" s="224" t="str">
        <f>IF(表三!C192&lt;&gt;"",表三!C192,"")</f>
        <v/>
      </c>
      <c r="C192" s="225" t="str">
        <f>IF(表三!D192&lt;&gt;"",表三!D192,"")</f>
        <v/>
      </c>
      <c r="D192" s="328" t="str">
        <f>IF(表三!F192&lt;&gt;"",表三!F192,"")</f>
        <v/>
      </c>
      <c r="E192" s="223" t="str">
        <f>IF(表三!H192&lt;&gt;"",表三!H192,"")</f>
        <v/>
      </c>
      <c r="F192" s="211" t="str">
        <f>IF(表三!I192&lt;&gt;"",表三!I192,"")</f>
        <v/>
      </c>
      <c r="G192" s="224" t="str">
        <f>IF(表三!J192&lt;&gt;"",表三!J192,"")</f>
        <v/>
      </c>
      <c r="H192" s="225" t="str">
        <f>IF(表三!K192&lt;&gt;"",表三!K192,"")</f>
        <v/>
      </c>
      <c r="I192" s="328" t="str">
        <f>IF(表三!P192&lt;&gt;"",表三!P192,"")</f>
        <v/>
      </c>
      <c r="J192" s="329" t="str">
        <f>IF(表四!N192&lt;&gt;"",ROUND(表四!N192,4),"")</f>
        <v/>
      </c>
      <c r="K192" s="224" t="str">
        <f>IF(表四!Q192&lt;&gt;"",表四!Q192,IF(表四!P192&lt;&gt;"",表四!P192,""))</f>
        <v/>
      </c>
      <c r="L192" s="207" t="str">
        <f>IF(表三!BJ192&lt;&gt;"",IF(表三!BJ192&lt;&gt;0,表三!BJ192,""),"")</f>
        <v/>
      </c>
      <c r="M192" s="320"/>
      <c r="N192" s="331" t="str">
        <f>IF(H192&amp;I192&amp;E192="範疇2外購電力350099",IF(M192="預設",VLOOKUP(表一!$B$5,附表一!$G$186:$T$211,14,0),""),IF(M192="預設",VLOOKUP(H192&amp;I192&amp;L192&amp;E192,附表一!$F$5:$U$178,16,0),""))</f>
        <v/>
      </c>
      <c r="O192" s="331" t="str">
        <f>IF(H192&amp;I192="範疇2外購電力",IF(M192="預設",VLOOKUP(表一!$B$5,附表一!$G$186:$X$210,18,0),""),IF(M192="預設",VLOOKUP(H192&amp;I192&amp;L192&amp;E192,附表一!$F$5:$Y$175,20,0),""))</f>
        <v/>
      </c>
      <c r="P192" s="332"/>
      <c r="Q192" s="239"/>
      <c r="R192" s="331" t="str">
        <f>IF(N192&amp;P192&lt;&gt;"",IF(表四!$Q192&lt;&gt;"","公噸/"&amp;表四!$Q192,IF(表四!$P192&lt;&gt;"","公噸/"&amp;表四!$P192,"")),"")</f>
        <v/>
      </c>
      <c r="S192" s="320"/>
      <c r="T192" s="331" t="str">
        <f>IF(表四!O193="",IF($J192&lt;&gt;"",IF(P192&lt;&gt;"",ROUND(ROUND(P192,10)*ROUND($J192,4),4),IF(N192&lt;&gt;"",ROUND(ROUND($J192,4)*ROUND(N192,10),4),"")),""),IF($J192&lt;&gt;"",IF(P192&lt;&gt;"",ROUND(ROUND(P192,10)*ROUND($J192,4)*ROUND(表四!O193,6),4),IF(N192&lt;&gt;"",ROUND(ROUND($J192,4)*ROUND(N192,10)*ROUND(表四!O193,6),4),"")),""))</f>
        <v/>
      </c>
      <c r="U192" s="316" t="str">
        <f t="shared" si="73"/>
        <v/>
      </c>
      <c r="V192" s="333" t="str">
        <f t="shared" si="74"/>
        <v/>
      </c>
      <c r="W192" s="223" t="str">
        <f>IF(表三!BK192&lt;&gt;"",IF(表三!BK192&lt;&gt;0,表三!BK192,""),"")</f>
        <v/>
      </c>
      <c r="X192" s="320"/>
      <c r="Y192" s="318" t="str">
        <f>IF(H192&amp;I192="範疇2外購電力",IF(X192="預設",VLOOKUP(表一!$B$5,附表一!$G$186:$T$210,14,0),""),IF(X192="預設",VLOOKUP(H192&amp;I192&amp;W192&amp;E192,附表一!$F$5:$U$175,16,0),""))</f>
        <v/>
      </c>
      <c r="Z192" s="337" t="str">
        <f>IF(H192&amp;I192="範疇2外購電力",IF(X192="預設",VLOOKUP(表一!$B$5,附表一!$G$186:$X$210,18,0),""),IF(X192="預設",VLOOKUP(H192&amp;I192&amp;W192&amp;E192,附表一!$F$5:$Y$175,20,0),""))</f>
        <v/>
      </c>
      <c r="AA192" s="334"/>
      <c r="AB192" s="239"/>
      <c r="AC192" s="331" t="str">
        <f>IF(Y192&amp;AA192&lt;&gt;"",IF(表四!$Q192&lt;&gt;"","公噸/"&amp;表四!$Q192,IF(表四!$P192&lt;&gt;"","公噸/"&amp;表四!$P192,"")),"")</f>
        <v/>
      </c>
      <c r="AD192" s="320"/>
      <c r="AE192" s="331" t="str">
        <f>IF(表四!O192="",IF($J192&lt;&gt;"",IF(AA192&lt;&gt;"",ROUND(ROUND(AA192,10)*ROUND($J192,4),4),IF(Y192&lt;&gt;"",ROUND(ROUND($J192,4)*ROUND(Y192,10),4),"")),""),IF($J192&lt;&gt;"",IF(AA192&lt;&gt;"",ROUND(ROUND(AA192,10)*ROUND($J192,4)*ROUND(表四!O192,6),4),IF(Y192&lt;&gt;"",ROUND(ROUND($J192,4)*ROUND(Y192,10)*ROUND(表四!O192,6),4),"")),""))</f>
        <v/>
      </c>
      <c r="AF192" s="316" t="str">
        <f t="shared" si="75"/>
        <v/>
      </c>
      <c r="AG192" s="333" t="str">
        <f t="shared" si="76"/>
        <v/>
      </c>
      <c r="AH192" s="207" t="str">
        <f>IF(表三!BL192&lt;&gt;"",IF(表三!BL192&lt;&gt;0,表三!BL192,""),"")</f>
        <v/>
      </c>
      <c r="AI192" s="320"/>
      <c r="AJ192" s="321" t="str">
        <f>IF(H192&amp;I192="範疇2外購電力",IF(AI192="預設",VLOOKUP(表一!$B$5,附表一!$G$186:$T$210,14,0),""),IF(AI192="預設",VLOOKUP(H192&amp;I192&amp;AH192&amp;E192,附表一!$F$5:$U$175,16,0),""))</f>
        <v/>
      </c>
      <c r="AK192" s="337" t="str">
        <f>IF(H192&amp;I192="範疇2外購電力",IF(AI192="預設",VLOOKUP(表一!$B$5,附表一!$G$186:$X$210,18,0),""),IF(AI192="預設",VLOOKUP(H192&amp;I192&amp;AH192&amp;E192,附表一!$F$5:$Y$175,20,0),""))</f>
        <v/>
      </c>
      <c r="AL192" s="334"/>
      <c r="AM192" s="335"/>
      <c r="AN192" s="315" t="str">
        <f>IF(AJ192&amp;AL192&lt;&gt;"",IF(表四!$Q192&lt;&gt;"","公噸/"&amp;表四!$Q192,IF(表四!$P192&lt;&gt;"","公噸/"&amp;表四!$P192,"")),"")</f>
        <v/>
      </c>
      <c r="AO192" s="320"/>
      <c r="AP192" s="331" t="str">
        <f>IF(表四!O192="",IF($J192&lt;&gt;"",IF(AL192&lt;&gt;"",ROUND(ROUND(AL192,10)*ROUND($J192,4),4),IF(AJ192&lt;&gt;"",ROUND(ROUND($J192,4)*ROUND(AJ192,10),4),"")),""),IF($J192&lt;&gt;"",IF(AL192&lt;&gt;"",ROUND(ROUND(AL192,10)*ROUND($J192,4)*ROUND(表四!O192,6),4),IF(AJ192&lt;&gt;"",ROUND(ROUND($J192,4)*ROUND(AJ192,10)*ROUND(表四!O192,6),4),"")),""))</f>
        <v/>
      </c>
      <c r="AQ192" s="316" t="str">
        <f t="shared" si="77"/>
        <v/>
      </c>
      <c r="AR192" s="333" t="str">
        <f t="shared" si="78"/>
        <v/>
      </c>
      <c r="AS192" s="336" t="str">
        <f>IF(表三!J192="是",IF(L192="CO2",SUM(AG192,AR192),SUM(V192,AG192,AR192)),IF(SUM(V192,AG192,AR192)&lt;&gt;0,SUM(V192,AG192,AR192),""))</f>
        <v/>
      </c>
      <c r="AT192" s="337" t="str">
        <f>IF(表三!J192="是",IF(L192="CO2",V192,""),"")</f>
        <v/>
      </c>
      <c r="AU192" s="333" t="str">
        <f>IF(AS192&lt;&gt;"",AS192/表八!$J$8,"")</f>
        <v/>
      </c>
      <c r="AV192" s="325" t="e">
        <f>VLOOKUP(E192,附表二!$A:$G,3,FALSE)</f>
        <v>#N/A</v>
      </c>
      <c r="AW192" s="338" t="str">
        <f t="shared" si="64"/>
        <v/>
      </c>
      <c r="AX192" s="338" t="str">
        <f t="shared" si="79"/>
        <v/>
      </c>
      <c r="AY192" s="338" t="str">
        <f t="shared" si="80"/>
        <v/>
      </c>
      <c r="AZ192" s="338" t="str">
        <f t="shared" si="81"/>
        <v/>
      </c>
      <c r="BA192" s="338" t="str">
        <f t="shared" si="82"/>
        <v/>
      </c>
      <c r="BB192" s="338" t="str">
        <f t="shared" si="83"/>
        <v/>
      </c>
      <c r="BC192" s="338" t="str">
        <f t="shared" si="84"/>
        <v/>
      </c>
      <c r="BD192" s="338" t="str">
        <f t="shared" si="85"/>
        <v/>
      </c>
      <c r="BE192" s="339" t="str">
        <f t="shared" si="86"/>
        <v/>
      </c>
    </row>
    <row r="193" spans="1:233" s="5" customFormat="1" ht="17.25" thickTop="1" thickBot="1">
      <c r="A193" s="223" t="str">
        <f>IF(表三!A193&lt;&gt;"",表三!A193,"")</f>
        <v/>
      </c>
      <c r="B193" s="224" t="str">
        <f>IF(表三!C193&lt;&gt;"",表三!C193,"")</f>
        <v/>
      </c>
      <c r="C193" s="225" t="str">
        <f>IF(表三!D193&lt;&gt;"",表三!D193,"")</f>
        <v/>
      </c>
      <c r="D193" s="328" t="str">
        <f>IF(表三!F193&lt;&gt;"",表三!F193,"")</f>
        <v/>
      </c>
      <c r="E193" s="223" t="str">
        <f>IF(表三!H193&lt;&gt;"",表三!H193,"")</f>
        <v/>
      </c>
      <c r="F193" s="211" t="str">
        <f>IF(表三!I193&lt;&gt;"",表三!I193,"")</f>
        <v/>
      </c>
      <c r="G193" s="224" t="str">
        <f>IF(表三!J193&lt;&gt;"",表三!J193,"")</f>
        <v/>
      </c>
      <c r="H193" s="225" t="str">
        <f>IF(表三!K193&lt;&gt;"",表三!K193,"")</f>
        <v/>
      </c>
      <c r="I193" s="328" t="str">
        <f>IF(表三!P193&lt;&gt;"",表三!P193,"")</f>
        <v/>
      </c>
      <c r="J193" s="329" t="str">
        <f>IF(表四!N193&lt;&gt;"",ROUND(表四!N193,4),"")</f>
        <v/>
      </c>
      <c r="K193" s="224" t="str">
        <f>IF(表四!Q193&lt;&gt;"",表四!Q193,IF(表四!P193&lt;&gt;"",表四!P193,""))</f>
        <v/>
      </c>
      <c r="L193" s="207" t="str">
        <f>IF(表三!BJ193&lt;&gt;"",IF(表三!BJ193&lt;&gt;0,表三!BJ193,""),"")</f>
        <v/>
      </c>
      <c r="M193" s="320"/>
      <c r="N193" s="331" t="str">
        <f>IF(H193&amp;I193&amp;E193="範疇2外購電力350099",IF(M193="預設",VLOOKUP(表一!$B$5,附表一!$G$186:$T$211,14,0),""),IF(M193="預設",VLOOKUP(H193&amp;I193&amp;L193&amp;E193,附表一!$F$5:$U$178,16,0),""))</f>
        <v/>
      </c>
      <c r="O193" s="331" t="str">
        <f>IF(H193&amp;I193="範疇2外購電力",IF(M193="預設",VLOOKUP(表一!$B$5,附表一!$G$186:$X$210,18,0),""),IF(M193="預設",VLOOKUP(H193&amp;I193&amp;L193&amp;E193,附表一!$F$5:$Y$175,20,0),""))</f>
        <v/>
      </c>
      <c r="P193" s="332"/>
      <c r="Q193" s="239"/>
      <c r="R193" s="331" t="str">
        <f>IF(N193&amp;P193&lt;&gt;"",IF(表四!$Q193&lt;&gt;"","公噸/"&amp;表四!$Q193,IF(表四!$P193&lt;&gt;"","公噸/"&amp;表四!$P193,"")),"")</f>
        <v/>
      </c>
      <c r="S193" s="320"/>
      <c r="T193" s="331" t="str">
        <f>IF(表四!O194="",IF($J193&lt;&gt;"",IF(P193&lt;&gt;"",ROUND(ROUND(P193,10)*ROUND($J193,4),4),IF(N193&lt;&gt;"",ROUND(ROUND($J193,4)*ROUND(N193,10),4),"")),""),IF($J193&lt;&gt;"",IF(P193&lt;&gt;"",ROUND(ROUND(P193,10)*ROUND($J193,4)*ROUND(表四!O194,6),4),IF(N193&lt;&gt;"",ROUND(ROUND($J193,4)*ROUND(N193,10)*ROUND(表四!O194,6),4),"")),""))</f>
        <v/>
      </c>
      <c r="U193" s="316" t="str">
        <f t="shared" si="73"/>
        <v/>
      </c>
      <c r="V193" s="333" t="str">
        <f t="shared" si="74"/>
        <v/>
      </c>
      <c r="W193" s="223" t="str">
        <f>IF(表三!BK193&lt;&gt;"",IF(表三!BK193&lt;&gt;0,表三!BK193,""),"")</f>
        <v/>
      </c>
      <c r="X193" s="320"/>
      <c r="Y193" s="318" t="str">
        <f>IF(H193&amp;I193="範疇2外購電力",IF(X193="預設",VLOOKUP(表一!$B$5,附表一!$G$186:$T$210,14,0),""),IF(X193="預設",VLOOKUP(H193&amp;I193&amp;W193&amp;E193,附表一!$F$5:$U$175,16,0),""))</f>
        <v/>
      </c>
      <c r="Z193" s="337" t="str">
        <f>IF(H193&amp;I193="範疇2外購電力",IF(X193="預設",VLOOKUP(表一!$B$5,附表一!$G$186:$X$210,18,0),""),IF(X193="預設",VLOOKUP(H193&amp;I193&amp;W193&amp;E193,附表一!$F$5:$Y$175,20,0),""))</f>
        <v/>
      </c>
      <c r="AA193" s="334"/>
      <c r="AB193" s="239"/>
      <c r="AC193" s="331" t="str">
        <f>IF(Y193&amp;AA193&lt;&gt;"",IF(表四!$Q193&lt;&gt;"","公噸/"&amp;表四!$Q193,IF(表四!$P193&lt;&gt;"","公噸/"&amp;表四!$P193,"")),"")</f>
        <v/>
      </c>
      <c r="AD193" s="320"/>
      <c r="AE193" s="331" t="str">
        <f>IF(表四!O193="",IF($J193&lt;&gt;"",IF(AA193&lt;&gt;"",ROUND(ROUND(AA193,10)*ROUND($J193,4),4),IF(Y193&lt;&gt;"",ROUND(ROUND($J193,4)*ROUND(Y193,10),4),"")),""),IF($J193&lt;&gt;"",IF(AA193&lt;&gt;"",ROUND(ROUND(AA193,10)*ROUND($J193,4)*ROUND(表四!O193,6),4),IF(Y193&lt;&gt;"",ROUND(ROUND($J193,4)*ROUND(Y193,10)*ROUND(表四!O193,6),4),"")),""))</f>
        <v/>
      </c>
      <c r="AF193" s="316" t="str">
        <f t="shared" si="75"/>
        <v/>
      </c>
      <c r="AG193" s="333" t="str">
        <f t="shared" si="76"/>
        <v/>
      </c>
      <c r="AH193" s="207" t="str">
        <f>IF(表三!BL193&lt;&gt;"",IF(表三!BL193&lt;&gt;0,表三!BL193,""),"")</f>
        <v/>
      </c>
      <c r="AI193" s="320"/>
      <c r="AJ193" s="321" t="str">
        <f>IF(H193&amp;I193="範疇2外購電力",IF(AI193="預設",VLOOKUP(表一!$B$5,附表一!$G$186:$T$210,14,0),""),IF(AI193="預設",VLOOKUP(H193&amp;I193&amp;AH193&amp;E193,附表一!$F$5:$U$175,16,0),""))</f>
        <v/>
      </c>
      <c r="AK193" s="337" t="str">
        <f>IF(H193&amp;I193="範疇2外購電力",IF(AI193="預設",VLOOKUP(表一!$B$5,附表一!$G$186:$X$210,18,0),""),IF(AI193="預設",VLOOKUP(H193&amp;I193&amp;AH193&amp;E193,附表一!$F$5:$Y$175,20,0),""))</f>
        <v/>
      </c>
      <c r="AL193" s="334"/>
      <c r="AM193" s="335"/>
      <c r="AN193" s="315" t="str">
        <f>IF(AJ193&amp;AL193&lt;&gt;"",IF(表四!$Q193&lt;&gt;"","公噸/"&amp;表四!$Q193,IF(表四!$P193&lt;&gt;"","公噸/"&amp;表四!$P193,"")),"")</f>
        <v/>
      </c>
      <c r="AO193" s="320"/>
      <c r="AP193" s="331" t="str">
        <f>IF(表四!O193="",IF($J193&lt;&gt;"",IF(AL193&lt;&gt;"",ROUND(ROUND(AL193,10)*ROUND($J193,4),4),IF(AJ193&lt;&gt;"",ROUND(ROUND($J193,4)*ROUND(AJ193,10),4),"")),""),IF($J193&lt;&gt;"",IF(AL193&lt;&gt;"",ROUND(ROUND(AL193,10)*ROUND($J193,4)*ROUND(表四!O193,6),4),IF(AJ193&lt;&gt;"",ROUND(ROUND($J193,4)*ROUND(AJ193,10)*ROUND(表四!O193,6),4),"")),""))</f>
        <v/>
      </c>
      <c r="AQ193" s="316" t="str">
        <f t="shared" si="77"/>
        <v/>
      </c>
      <c r="AR193" s="333" t="str">
        <f t="shared" si="78"/>
        <v/>
      </c>
      <c r="AS193" s="336" t="str">
        <f>IF(表三!J193="是",IF(L193="CO2",SUM(AG193,AR193),SUM(V193,AG193,AR193)),IF(SUM(V193,AG193,AR193)&lt;&gt;0,SUM(V193,AG193,AR193),""))</f>
        <v/>
      </c>
      <c r="AT193" s="337" t="str">
        <f>IF(表三!J193="是",IF(L193="CO2",V193,""),"")</f>
        <v/>
      </c>
      <c r="AU193" s="333" t="str">
        <f>IF(AS193&lt;&gt;"",AS193/表八!$J$8,"")</f>
        <v/>
      </c>
      <c r="AV193" s="325" t="e">
        <f>VLOOKUP(E193,附表二!$A:$G,3,FALSE)</f>
        <v>#N/A</v>
      </c>
      <c r="AW193" s="338" t="str">
        <f t="shared" si="64"/>
        <v/>
      </c>
      <c r="AX193" s="338" t="str">
        <f t="shared" si="79"/>
        <v/>
      </c>
      <c r="AY193" s="338" t="str">
        <f t="shared" si="80"/>
        <v/>
      </c>
      <c r="AZ193" s="338" t="str">
        <f t="shared" si="81"/>
        <v/>
      </c>
      <c r="BA193" s="338" t="str">
        <f t="shared" si="82"/>
        <v/>
      </c>
      <c r="BB193" s="338" t="str">
        <f t="shared" si="83"/>
        <v/>
      </c>
      <c r="BC193" s="338" t="str">
        <f t="shared" si="84"/>
        <v/>
      </c>
      <c r="BD193" s="338" t="str">
        <f t="shared" si="85"/>
        <v/>
      </c>
      <c r="BE193" s="339" t="str">
        <f t="shared" si="86"/>
        <v/>
      </c>
    </row>
    <row r="194" spans="1:233" s="5" customFormat="1" ht="17.25" thickTop="1" thickBot="1">
      <c r="A194" s="223" t="str">
        <f>IF(表三!A194&lt;&gt;"",表三!A194,"")</f>
        <v/>
      </c>
      <c r="B194" s="224" t="str">
        <f>IF(表三!C194&lt;&gt;"",表三!C194,"")</f>
        <v/>
      </c>
      <c r="C194" s="225" t="str">
        <f>IF(表三!D194&lt;&gt;"",表三!D194,"")</f>
        <v/>
      </c>
      <c r="D194" s="328" t="str">
        <f>IF(表三!F194&lt;&gt;"",表三!F194,"")</f>
        <v/>
      </c>
      <c r="E194" s="223" t="str">
        <f>IF(表三!H194&lt;&gt;"",表三!H194,"")</f>
        <v/>
      </c>
      <c r="F194" s="211" t="str">
        <f>IF(表三!I194&lt;&gt;"",表三!I194,"")</f>
        <v/>
      </c>
      <c r="G194" s="224" t="str">
        <f>IF(表三!J194&lt;&gt;"",表三!J194,"")</f>
        <v/>
      </c>
      <c r="H194" s="225" t="str">
        <f>IF(表三!K194&lt;&gt;"",表三!K194,"")</f>
        <v/>
      </c>
      <c r="I194" s="328" t="str">
        <f>IF(表三!P194&lt;&gt;"",表三!P194,"")</f>
        <v/>
      </c>
      <c r="J194" s="329" t="str">
        <f>IF(表四!N194&lt;&gt;"",ROUND(表四!N194,4),"")</f>
        <v/>
      </c>
      <c r="K194" s="224" t="str">
        <f>IF(表四!Q194&lt;&gt;"",表四!Q194,IF(表四!P194&lt;&gt;"",表四!P194,""))</f>
        <v/>
      </c>
      <c r="L194" s="207" t="str">
        <f>IF(表三!BJ194&lt;&gt;"",IF(表三!BJ194&lt;&gt;0,表三!BJ194,""),"")</f>
        <v/>
      </c>
      <c r="M194" s="320"/>
      <c r="N194" s="331" t="str">
        <f>IF(H194&amp;I194&amp;E194="範疇2外購電力350099",IF(M194="預設",VLOOKUP(表一!$B$5,附表一!$G$186:$T$211,14,0),""),IF(M194="預設",VLOOKUP(H194&amp;I194&amp;L194&amp;E194,附表一!$F$5:$U$178,16,0),""))</f>
        <v/>
      </c>
      <c r="O194" s="331" t="str">
        <f>IF(H194&amp;I194="範疇2外購電力",IF(M194="預設",VLOOKUP(表一!$B$5,附表一!$G$186:$X$210,18,0),""),IF(M194="預設",VLOOKUP(H194&amp;I194&amp;L194&amp;E194,附表一!$F$5:$Y$175,20,0),""))</f>
        <v/>
      </c>
      <c r="P194" s="332"/>
      <c r="Q194" s="239"/>
      <c r="R194" s="331" t="str">
        <f>IF(N194&amp;P194&lt;&gt;"",IF(表四!$Q194&lt;&gt;"","公噸/"&amp;表四!$Q194,IF(表四!$P194&lt;&gt;"","公噸/"&amp;表四!$P194,"")),"")</f>
        <v/>
      </c>
      <c r="S194" s="320"/>
      <c r="T194" s="331" t="str">
        <f>IF(表四!O195="",IF($J194&lt;&gt;"",IF(P194&lt;&gt;"",ROUND(ROUND(P194,10)*ROUND($J194,4),4),IF(N194&lt;&gt;"",ROUND(ROUND($J194,4)*ROUND(N194,10),4),"")),""),IF($J194&lt;&gt;"",IF(P194&lt;&gt;"",ROUND(ROUND(P194,10)*ROUND($J194,4)*ROUND(表四!O195,6),4),IF(N194&lt;&gt;"",ROUND(ROUND($J194,4)*ROUND(N194,10)*ROUND(表四!O195,6),4),"")),""))</f>
        <v/>
      </c>
      <c r="U194" s="316" t="str">
        <f t="shared" si="73"/>
        <v/>
      </c>
      <c r="V194" s="333" t="str">
        <f t="shared" si="74"/>
        <v/>
      </c>
      <c r="W194" s="223" t="str">
        <f>IF(表三!BK194&lt;&gt;"",IF(表三!BK194&lt;&gt;0,表三!BK194,""),"")</f>
        <v/>
      </c>
      <c r="X194" s="320"/>
      <c r="Y194" s="318" t="str">
        <f>IF(H194&amp;I194="範疇2外購電力",IF(X194="預設",VLOOKUP(表一!$B$5,附表一!$G$186:$T$210,14,0),""),IF(X194="預設",VLOOKUP(H194&amp;I194&amp;W194&amp;E194,附表一!$F$5:$U$175,16,0),""))</f>
        <v/>
      </c>
      <c r="Z194" s="337" t="str">
        <f>IF(H194&amp;I194="範疇2外購電力",IF(X194="預設",VLOOKUP(表一!$B$5,附表一!$G$186:$X$210,18,0),""),IF(X194="預設",VLOOKUP(H194&amp;I194&amp;W194&amp;E194,附表一!$F$5:$Y$175,20,0),""))</f>
        <v/>
      </c>
      <c r="AA194" s="334"/>
      <c r="AB194" s="239"/>
      <c r="AC194" s="331" t="str">
        <f>IF(Y194&amp;AA194&lt;&gt;"",IF(表四!$Q194&lt;&gt;"","公噸/"&amp;表四!$Q194,IF(表四!$P194&lt;&gt;"","公噸/"&amp;表四!$P194,"")),"")</f>
        <v/>
      </c>
      <c r="AD194" s="320"/>
      <c r="AE194" s="331" t="str">
        <f>IF(表四!O194="",IF($J194&lt;&gt;"",IF(AA194&lt;&gt;"",ROUND(ROUND(AA194,10)*ROUND($J194,4),4),IF(Y194&lt;&gt;"",ROUND(ROUND($J194,4)*ROUND(Y194,10),4),"")),""),IF($J194&lt;&gt;"",IF(AA194&lt;&gt;"",ROUND(ROUND(AA194,10)*ROUND($J194,4)*ROUND(表四!O194,6),4),IF(Y194&lt;&gt;"",ROUND(ROUND($J194,4)*ROUND(Y194,10)*ROUND(表四!O194,6),4),"")),""))</f>
        <v/>
      </c>
      <c r="AF194" s="316" t="str">
        <f t="shared" si="75"/>
        <v/>
      </c>
      <c r="AG194" s="333" t="str">
        <f t="shared" si="76"/>
        <v/>
      </c>
      <c r="AH194" s="207" t="str">
        <f>IF(表三!BL194&lt;&gt;"",IF(表三!BL194&lt;&gt;0,表三!BL194,""),"")</f>
        <v/>
      </c>
      <c r="AI194" s="320"/>
      <c r="AJ194" s="321" t="str">
        <f>IF(H194&amp;I194="範疇2外購電力",IF(AI194="預設",VLOOKUP(表一!$B$5,附表一!$G$186:$T$210,14,0),""),IF(AI194="預設",VLOOKUP(H194&amp;I194&amp;AH194&amp;E194,附表一!$F$5:$U$175,16,0),""))</f>
        <v/>
      </c>
      <c r="AK194" s="337" t="str">
        <f>IF(H194&amp;I194="範疇2外購電力",IF(AI194="預設",VLOOKUP(表一!$B$5,附表一!$G$186:$X$210,18,0),""),IF(AI194="預設",VLOOKUP(H194&amp;I194&amp;AH194&amp;E194,附表一!$F$5:$Y$175,20,0),""))</f>
        <v/>
      </c>
      <c r="AL194" s="334"/>
      <c r="AM194" s="335"/>
      <c r="AN194" s="315" t="str">
        <f>IF(AJ194&amp;AL194&lt;&gt;"",IF(表四!$Q194&lt;&gt;"","公噸/"&amp;表四!$Q194,IF(表四!$P194&lt;&gt;"","公噸/"&amp;表四!$P194,"")),"")</f>
        <v/>
      </c>
      <c r="AO194" s="320"/>
      <c r="AP194" s="331" t="str">
        <f>IF(表四!O194="",IF($J194&lt;&gt;"",IF(AL194&lt;&gt;"",ROUND(ROUND(AL194,10)*ROUND($J194,4),4),IF(AJ194&lt;&gt;"",ROUND(ROUND($J194,4)*ROUND(AJ194,10),4),"")),""),IF($J194&lt;&gt;"",IF(AL194&lt;&gt;"",ROUND(ROUND(AL194,10)*ROUND($J194,4)*ROUND(表四!O194,6),4),IF(AJ194&lt;&gt;"",ROUND(ROUND($J194,4)*ROUND(AJ194,10)*ROUND(表四!O194,6),4),"")),""))</f>
        <v/>
      </c>
      <c r="AQ194" s="316" t="str">
        <f t="shared" si="77"/>
        <v/>
      </c>
      <c r="AR194" s="333" t="str">
        <f t="shared" si="78"/>
        <v/>
      </c>
      <c r="AS194" s="336" t="str">
        <f>IF(表三!J194="是",IF(L194="CO2",SUM(AG194,AR194),SUM(V194,AG194,AR194)),IF(SUM(V194,AG194,AR194)&lt;&gt;0,SUM(V194,AG194,AR194),""))</f>
        <v/>
      </c>
      <c r="AT194" s="337" t="str">
        <f>IF(表三!J194="是",IF(L194="CO2",V194,""),"")</f>
        <v/>
      </c>
      <c r="AU194" s="333" t="str">
        <f>IF(AS194&lt;&gt;"",AS194/表八!$J$8,"")</f>
        <v/>
      </c>
      <c r="AV194" s="325" t="e">
        <f>VLOOKUP(E194,附表二!$A:$G,3,FALSE)</f>
        <v>#N/A</v>
      </c>
      <c r="AW194" s="338" t="str">
        <f t="shared" si="64"/>
        <v/>
      </c>
      <c r="AX194" s="338" t="str">
        <f t="shared" si="79"/>
        <v/>
      </c>
      <c r="AY194" s="338" t="str">
        <f t="shared" si="80"/>
        <v/>
      </c>
      <c r="AZ194" s="338" t="str">
        <f t="shared" si="81"/>
        <v/>
      </c>
      <c r="BA194" s="338" t="str">
        <f t="shared" si="82"/>
        <v/>
      </c>
      <c r="BB194" s="338" t="str">
        <f t="shared" si="83"/>
        <v/>
      </c>
      <c r="BC194" s="338" t="str">
        <f t="shared" si="84"/>
        <v/>
      </c>
      <c r="BD194" s="338" t="str">
        <f t="shared" si="85"/>
        <v/>
      </c>
      <c r="BE194" s="339" t="str">
        <f t="shared" si="86"/>
        <v/>
      </c>
    </row>
    <row r="195" spans="1:233" s="5" customFormat="1" ht="17.25" thickTop="1" thickBot="1">
      <c r="A195" s="223" t="str">
        <f>IF(表三!A195&lt;&gt;"",表三!A195,"")</f>
        <v/>
      </c>
      <c r="B195" s="224" t="str">
        <f>IF(表三!C195&lt;&gt;"",表三!C195,"")</f>
        <v/>
      </c>
      <c r="C195" s="225" t="str">
        <f>IF(表三!D195&lt;&gt;"",表三!D195,"")</f>
        <v/>
      </c>
      <c r="D195" s="328" t="str">
        <f>IF(表三!F195&lt;&gt;"",表三!F195,"")</f>
        <v/>
      </c>
      <c r="E195" s="223" t="str">
        <f>IF(表三!H195&lt;&gt;"",表三!H195,"")</f>
        <v/>
      </c>
      <c r="F195" s="211" t="str">
        <f>IF(表三!I195&lt;&gt;"",表三!I195,"")</f>
        <v/>
      </c>
      <c r="G195" s="224" t="str">
        <f>IF(表三!J195&lt;&gt;"",表三!J195,"")</f>
        <v/>
      </c>
      <c r="H195" s="225" t="str">
        <f>IF(表三!K195&lt;&gt;"",表三!K195,"")</f>
        <v/>
      </c>
      <c r="I195" s="328" t="str">
        <f>IF(表三!P195&lt;&gt;"",表三!P195,"")</f>
        <v/>
      </c>
      <c r="J195" s="329" t="str">
        <f>IF(表四!N195&lt;&gt;"",ROUND(表四!N195,4),"")</f>
        <v/>
      </c>
      <c r="K195" s="224" t="str">
        <f>IF(表四!Q195&lt;&gt;"",表四!Q195,IF(表四!P195&lt;&gt;"",表四!P195,""))</f>
        <v/>
      </c>
      <c r="L195" s="207" t="str">
        <f>IF(表三!BJ195&lt;&gt;"",IF(表三!BJ195&lt;&gt;0,表三!BJ195,""),"")</f>
        <v/>
      </c>
      <c r="M195" s="320"/>
      <c r="N195" s="331" t="str">
        <f>IF(H195&amp;I195&amp;E195="範疇2外購電力350099",IF(M195="預設",VLOOKUP(表一!$B$5,附表一!$G$186:$T$211,14,0),""),IF(M195="預設",VLOOKUP(H195&amp;I195&amp;L195&amp;E195,附表一!$F$5:$U$178,16,0),""))</f>
        <v/>
      </c>
      <c r="O195" s="331" t="str">
        <f>IF(H195&amp;I195="範疇2外購電力",IF(M195="預設",VLOOKUP(表一!$B$5,附表一!$G$186:$X$210,18,0),""),IF(M195="預設",VLOOKUP(H195&amp;I195&amp;L195&amp;E195,附表一!$F$5:$Y$175,20,0),""))</f>
        <v/>
      </c>
      <c r="P195" s="332"/>
      <c r="Q195" s="239"/>
      <c r="R195" s="331" t="str">
        <f>IF(N195&amp;P195&lt;&gt;"",IF(表四!$Q195&lt;&gt;"","公噸/"&amp;表四!$Q195,IF(表四!$P195&lt;&gt;"","公噸/"&amp;表四!$P195,"")),"")</f>
        <v/>
      </c>
      <c r="S195" s="320"/>
      <c r="T195" s="331" t="str">
        <f>IF(表四!O196="",IF($J195&lt;&gt;"",IF(P195&lt;&gt;"",ROUND(ROUND(P195,10)*ROUND($J195,4),4),IF(N195&lt;&gt;"",ROUND(ROUND($J195,4)*ROUND(N195,10),4),"")),""),IF($J195&lt;&gt;"",IF(P195&lt;&gt;"",ROUND(ROUND(P195,10)*ROUND($J195,4)*ROUND(表四!O196,6),4),IF(N195&lt;&gt;"",ROUND(ROUND($J195,4)*ROUND(N195,10)*ROUND(表四!O196,6),4),"")),""))</f>
        <v/>
      </c>
      <c r="U195" s="316" t="str">
        <f t="shared" si="73"/>
        <v/>
      </c>
      <c r="V195" s="333" t="str">
        <f t="shared" si="74"/>
        <v/>
      </c>
      <c r="W195" s="223" t="str">
        <f>IF(表三!BK195&lt;&gt;"",IF(表三!BK195&lt;&gt;0,表三!BK195,""),"")</f>
        <v/>
      </c>
      <c r="X195" s="320"/>
      <c r="Y195" s="318" t="str">
        <f>IF(H195&amp;I195="範疇2外購電力",IF(X195="預設",VLOOKUP(表一!$B$5,附表一!$G$186:$T$210,14,0),""),IF(X195="預設",VLOOKUP(H195&amp;I195&amp;W195&amp;E195,附表一!$F$5:$U$175,16,0),""))</f>
        <v/>
      </c>
      <c r="Z195" s="337" t="str">
        <f>IF(H195&amp;I195="範疇2外購電力",IF(X195="預設",VLOOKUP(表一!$B$5,附表一!$G$186:$X$210,18,0),""),IF(X195="預設",VLOOKUP(H195&amp;I195&amp;W195&amp;E195,附表一!$F$5:$Y$175,20,0),""))</f>
        <v/>
      </c>
      <c r="AA195" s="334"/>
      <c r="AB195" s="239"/>
      <c r="AC195" s="331" t="str">
        <f>IF(Y195&amp;AA195&lt;&gt;"",IF(表四!$Q195&lt;&gt;"","公噸/"&amp;表四!$Q195,IF(表四!$P195&lt;&gt;"","公噸/"&amp;表四!$P195,"")),"")</f>
        <v/>
      </c>
      <c r="AD195" s="320"/>
      <c r="AE195" s="331" t="str">
        <f>IF(表四!O195="",IF($J195&lt;&gt;"",IF(AA195&lt;&gt;"",ROUND(ROUND(AA195,10)*ROUND($J195,4),4),IF(Y195&lt;&gt;"",ROUND(ROUND($J195,4)*ROUND(Y195,10),4),"")),""),IF($J195&lt;&gt;"",IF(AA195&lt;&gt;"",ROUND(ROUND(AA195,10)*ROUND($J195,4)*ROUND(表四!O195,6),4),IF(Y195&lt;&gt;"",ROUND(ROUND($J195,4)*ROUND(Y195,10)*ROUND(表四!O195,6),4),"")),""))</f>
        <v/>
      </c>
      <c r="AF195" s="316" t="str">
        <f t="shared" si="75"/>
        <v/>
      </c>
      <c r="AG195" s="333" t="str">
        <f t="shared" si="76"/>
        <v/>
      </c>
      <c r="AH195" s="207" t="str">
        <f>IF(表三!BL195&lt;&gt;"",IF(表三!BL195&lt;&gt;0,表三!BL195,""),"")</f>
        <v/>
      </c>
      <c r="AI195" s="320"/>
      <c r="AJ195" s="321" t="str">
        <f>IF(H195&amp;I195="範疇2外購電力",IF(AI195="預設",VLOOKUP(表一!$B$5,附表一!$G$186:$T$210,14,0),""),IF(AI195="預設",VLOOKUP(H195&amp;I195&amp;AH195&amp;E195,附表一!$F$5:$U$175,16,0),""))</f>
        <v/>
      </c>
      <c r="AK195" s="337" t="str">
        <f>IF(H195&amp;I195="範疇2外購電力",IF(AI195="預設",VLOOKUP(表一!$B$5,附表一!$G$186:$X$210,18,0),""),IF(AI195="預設",VLOOKUP(H195&amp;I195&amp;AH195&amp;E195,附表一!$F$5:$Y$175,20,0),""))</f>
        <v/>
      </c>
      <c r="AL195" s="334"/>
      <c r="AM195" s="335"/>
      <c r="AN195" s="315" t="str">
        <f>IF(AJ195&amp;AL195&lt;&gt;"",IF(表四!$Q195&lt;&gt;"","公噸/"&amp;表四!$Q195,IF(表四!$P195&lt;&gt;"","公噸/"&amp;表四!$P195,"")),"")</f>
        <v/>
      </c>
      <c r="AO195" s="320"/>
      <c r="AP195" s="331" t="str">
        <f>IF(表四!O195="",IF($J195&lt;&gt;"",IF(AL195&lt;&gt;"",ROUND(ROUND(AL195,10)*ROUND($J195,4),4),IF(AJ195&lt;&gt;"",ROUND(ROUND($J195,4)*ROUND(AJ195,10),4),"")),""),IF($J195&lt;&gt;"",IF(AL195&lt;&gt;"",ROUND(ROUND(AL195,10)*ROUND($J195,4)*ROUND(表四!O195,6),4),IF(AJ195&lt;&gt;"",ROUND(ROUND($J195,4)*ROUND(AJ195,10)*ROUND(表四!O195,6),4),"")),""))</f>
        <v/>
      </c>
      <c r="AQ195" s="316" t="str">
        <f t="shared" si="77"/>
        <v/>
      </c>
      <c r="AR195" s="333" t="str">
        <f t="shared" si="78"/>
        <v/>
      </c>
      <c r="AS195" s="336" t="str">
        <f>IF(表三!J195="是",IF(L195="CO2",SUM(AG195,AR195),SUM(V195,AG195,AR195)),IF(SUM(V195,AG195,AR195)&lt;&gt;0,SUM(V195,AG195,AR195),""))</f>
        <v/>
      </c>
      <c r="AT195" s="337" t="str">
        <f>IF(表三!J195="是",IF(L195="CO2",V195,""),"")</f>
        <v/>
      </c>
      <c r="AU195" s="333" t="str">
        <f>IF(AS195&lt;&gt;"",AS195/表八!$J$8,"")</f>
        <v/>
      </c>
      <c r="AV195" s="325" t="e">
        <f>VLOOKUP(E195,附表二!$A:$G,3,FALSE)</f>
        <v>#N/A</v>
      </c>
      <c r="AW195" s="338" t="str">
        <f t="shared" si="64"/>
        <v/>
      </c>
      <c r="AX195" s="338" t="str">
        <f t="shared" si="79"/>
        <v/>
      </c>
      <c r="AY195" s="338" t="str">
        <f t="shared" si="80"/>
        <v/>
      </c>
      <c r="AZ195" s="338" t="str">
        <f t="shared" si="81"/>
        <v/>
      </c>
      <c r="BA195" s="338" t="str">
        <f t="shared" si="82"/>
        <v/>
      </c>
      <c r="BB195" s="338" t="str">
        <f t="shared" si="83"/>
        <v/>
      </c>
      <c r="BC195" s="338" t="str">
        <f t="shared" si="84"/>
        <v/>
      </c>
      <c r="BD195" s="338" t="str">
        <f t="shared" si="85"/>
        <v/>
      </c>
      <c r="BE195" s="339" t="str">
        <f t="shared" si="86"/>
        <v/>
      </c>
    </row>
    <row r="196" spans="1:233" s="5" customFormat="1" ht="17.25" thickTop="1" thickBot="1">
      <c r="A196" s="223" t="str">
        <f>IF(表三!A196&lt;&gt;"",表三!A196,"")</f>
        <v/>
      </c>
      <c r="B196" s="224" t="str">
        <f>IF(表三!C196&lt;&gt;"",表三!C196,"")</f>
        <v/>
      </c>
      <c r="C196" s="225" t="str">
        <f>IF(表三!D196&lt;&gt;"",表三!D196,"")</f>
        <v/>
      </c>
      <c r="D196" s="328" t="str">
        <f>IF(表三!F196&lt;&gt;"",表三!F196,"")</f>
        <v/>
      </c>
      <c r="E196" s="223" t="str">
        <f>IF(表三!H196&lt;&gt;"",表三!H196,"")</f>
        <v/>
      </c>
      <c r="F196" s="211" t="str">
        <f>IF(表三!I196&lt;&gt;"",表三!I196,"")</f>
        <v/>
      </c>
      <c r="G196" s="224" t="str">
        <f>IF(表三!J196&lt;&gt;"",表三!J196,"")</f>
        <v/>
      </c>
      <c r="H196" s="225" t="str">
        <f>IF(表三!K196&lt;&gt;"",表三!K196,"")</f>
        <v/>
      </c>
      <c r="I196" s="328" t="str">
        <f>IF(表三!P196&lt;&gt;"",表三!P196,"")</f>
        <v/>
      </c>
      <c r="J196" s="329" t="str">
        <f>IF(表四!N196&lt;&gt;"",ROUND(表四!N196,4),"")</f>
        <v/>
      </c>
      <c r="K196" s="224" t="str">
        <f>IF(表四!Q196&lt;&gt;"",表四!Q196,IF(表四!P196&lt;&gt;"",表四!P196,""))</f>
        <v/>
      </c>
      <c r="L196" s="207" t="str">
        <f>IF(表三!BJ196&lt;&gt;"",IF(表三!BJ196&lt;&gt;0,表三!BJ196,""),"")</f>
        <v/>
      </c>
      <c r="M196" s="320"/>
      <c r="N196" s="331" t="str">
        <f>IF(H196&amp;I196&amp;E196="範疇2外購電力350099",IF(M196="預設",VLOOKUP(表一!$B$5,附表一!$G$186:$T$211,14,0),""),IF(M196="預設",VLOOKUP(H196&amp;I196&amp;L196&amp;E196,附表一!$F$5:$U$178,16,0),""))</f>
        <v/>
      </c>
      <c r="O196" s="331" t="str">
        <f>IF(H196&amp;I196="範疇2外購電力",IF(M196="預設",VLOOKUP(表一!$B$5,附表一!$G$186:$X$210,18,0),""),IF(M196="預設",VLOOKUP(H196&amp;I196&amp;L196&amp;E196,附表一!$F$5:$Y$175,20,0),""))</f>
        <v/>
      </c>
      <c r="P196" s="332"/>
      <c r="Q196" s="239"/>
      <c r="R196" s="331" t="str">
        <f>IF(N196&amp;P196&lt;&gt;"",IF(表四!$Q196&lt;&gt;"","公噸/"&amp;表四!$Q196,IF(表四!$P196&lt;&gt;"","公噸/"&amp;表四!$P196,"")),"")</f>
        <v/>
      </c>
      <c r="S196" s="320"/>
      <c r="T196" s="331" t="str">
        <f>IF(表四!O197="",IF($J196&lt;&gt;"",IF(P196&lt;&gt;"",ROUND(ROUND(P196,10)*ROUND($J196,4),4),IF(N196&lt;&gt;"",ROUND(ROUND($J196,4)*ROUND(N196,10),4),"")),""),IF($J196&lt;&gt;"",IF(P196&lt;&gt;"",ROUND(ROUND(P196,10)*ROUND($J196,4)*ROUND(表四!O197,6),4),IF(N196&lt;&gt;"",ROUND(ROUND($J196,4)*ROUND(N196,10)*ROUND(表四!O197,6),4),"")),""))</f>
        <v/>
      </c>
      <c r="U196" s="316" t="str">
        <f t="shared" si="73"/>
        <v/>
      </c>
      <c r="V196" s="333" t="str">
        <f t="shared" ref="V196:V227" si="87">IF(T196&lt;&gt;"",ROUND(T196*U196,4),"")</f>
        <v/>
      </c>
      <c r="W196" s="223" t="str">
        <f>IF(表三!BK196&lt;&gt;"",IF(表三!BK196&lt;&gt;0,表三!BK196,""),"")</f>
        <v/>
      </c>
      <c r="X196" s="320"/>
      <c r="Y196" s="318" t="str">
        <f>IF(H196&amp;I196="範疇2外購電力",IF(X196="預設",VLOOKUP(表一!$B$5,附表一!$G$186:$T$210,14,0),""),IF(X196="預設",VLOOKUP(H196&amp;I196&amp;W196&amp;E196,附表一!$F$5:$U$175,16,0),""))</f>
        <v/>
      </c>
      <c r="Z196" s="337" t="str">
        <f>IF(H196&amp;I196="範疇2外購電力",IF(X196="預設",VLOOKUP(表一!$B$5,附表一!$G$186:$X$210,18,0),""),IF(X196="預設",VLOOKUP(H196&amp;I196&amp;W196&amp;E196,附表一!$F$5:$Y$175,20,0),""))</f>
        <v/>
      </c>
      <c r="AA196" s="334"/>
      <c r="AB196" s="239"/>
      <c r="AC196" s="331" t="str">
        <f>IF(Y196&amp;AA196&lt;&gt;"",IF(表四!$Q196&lt;&gt;"","公噸/"&amp;表四!$Q196,IF(表四!$P196&lt;&gt;"","公噸/"&amp;表四!$P196,"")),"")</f>
        <v/>
      </c>
      <c r="AD196" s="320"/>
      <c r="AE196" s="331" t="str">
        <f>IF(表四!O196="",IF($J196&lt;&gt;"",IF(AA196&lt;&gt;"",ROUND(ROUND(AA196,10)*ROUND($J196,4),4),IF(Y196&lt;&gt;"",ROUND(ROUND($J196,4)*ROUND(Y196,10),4),"")),""),IF($J196&lt;&gt;"",IF(AA196&lt;&gt;"",ROUND(ROUND(AA196,10)*ROUND($J196,4)*ROUND(表四!O196,6),4),IF(Y196&lt;&gt;"",ROUND(ROUND($J196,4)*ROUND(Y196,10)*ROUND(表四!O196,6),4),"")),""))</f>
        <v/>
      </c>
      <c r="AF196" s="316" t="str">
        <f t="shared" si="75"/>
        <v/>
      </c>
      <c r="AG196" s="333" t="str">
        <f t="shared" ref="AG196:AG227" si="88">IF(AE196&lt;&gt;"",ROUND(AE196*AF196,4),"")</f>
        <v/>
      </c>
      <c r="AH196" s="207" t="str">
        <f>IF(表三!BL196&lt;&gt;"",IF(表三!BL196&lt;&gt;0,表三!BL196,""),"")</f>
        <v/>
      </c>
      <c r="AI196" s="320"/>
      <c r="AJ196" s="321" t="str">
        <f>IF(H196&amp;I196="範疇2外購電力",IF(AI196="預設",VLOOKUP(表一!$B$5,附表一!$G$186:$T$210,14,0),""),IF(AI196="預設",VLOOKUP(H196&amp;I196&amp;AH196&amp;E196,附表一!$F$5:$U$175,16,0),""))</f>
        <v/>
      </c>
      <c r="AK196" s="337" t="str">
        <f>IF(H196&amp;I196="範疇2外購電力",IF(AI196="預設",VLOOKUP(表一!$B$5,附表一!$G$186:$X$210,18,0),""),IF(AI196="預設",VLOOKUP(H196&amp;I196&amp;AH196&amp;E196,附表一!$F$5:$Y$175,20,0),""))</f>
        <v/>
      </c>
      <c r="AL196" s="334"/>
      <c r="AM196" s="335"/>
      <c r="AN196" s="315" t="str">
        <f>IF(AJ196&amp;AL196&lt;&gt;"",IF(表四!$Q196&lt;&gt;"","公噸/"&amp;表四!$Q196,IF(表四!$P196&lt;&gt;"","公噸/"&amp;表四!$P196,"")),"")</f>
        <v/>
      </c>
      <c r="AO196" s="320"/>
      <c r="AP196" s="331" t="str">
        <f>IF(表四!O196="",IF($J196&lt;&gt;"",IF(AL196&lt;&gt;"",ROUND(ROUND(AL196,10)*ROUND($J196,4),4),IF(AJ196&lt;&gt;"",ROUND(ROUND($J196,4)*ROUND(AJ196,10),4),"")),""),IF($J196&lt;&gt;"",IF(AL196&lt;&gt;"",ROUND(ROUND(AL196,10)*ROUND($J196,4)*ROUND(表四!O196,6),4),IF(AJ196&lt;&gt;"",ROUND(ROUND($J196,4)*ROUND(AJ196,10)*ROUND(表四!O196,6),4),"")),""))</f>
        <v/>
      </c>
      <c r="AQ196" s="316" t="str">
        <f t="shared" si="77"/>
        <v/>
      </c>
      <c r="AR196" s="333" t="str">
        <f t="shared" ref="AR196:AR227" si="89">IF(AP196&lt;&gt;"",ROUND(AP196*AQ196,4),"")</f>
        <v/>
      </c>
      <c r="AS196" s="336" t="str">
        <f>IF(表三!J196="是",IF(L196="CO2",SUM(AG196,AR196),SUM(V196,AG196,AR196)),IF(SUM(V196,AG196,AR196)&lt;&gt;0,SUM(V196,AG196,AR196),""))</f>
        <v/>
      </c>
      <c r="AT196" s="337" t="str">
        <f>IF(表三!J196="是",IF(L196="CO2",V196,""),"")</f>
        <v/>
      </c>
      <c r="AU196" s="333" t="str">
        <f>IF(AS196&lt;&gt;"",AS196/表八!$J$8,"")</f>
        <v/>
      </c>
      <c r="AV196" s="325" t="e">
        <f>VLOOKUP(E196,附表二!$A:$G,3,FALSE)</f>
        <v>#N/A</v>
      </c>
      <c r="AW196" s="338" t="str">
        <f t="shared" ref="AW196:AW204" si="90">H196&amp;L196&amp;G196</f>
        <v/>
      </c>
      <c r="AX196" s="338" t="str">
        <f t="shared" si="79"/>
        <v/>
      </c>
      <c r="AY196" s="338" t="str">
        <f t="shared" si="80"/>
        <v/>
      </c>
      <c r="AZ196" s="338" t="str">
        <f t="shared" si="81"/>
        <v/>
      </c>
      <c r="BA196" s="338" t="str">
        <f t="shared" si="82"/>
        <v/>
      </c>
      <c r="BB196" s="338" t="str">
        <f t="shared" si="83"/>
        <v/>
      </c>
      <c r="BC196" s="338" t="str">
        <f t="shared" si="84"/>
        <v/>
      </c>
      <c r="BD196" s="338" t="str">
        <f t="shared" si="85"/>
        <v/>
      </c>
      <c r="BE196" s="339" t="str">
        <f t="shared" si="86"/>
        <v/>
      </c>
    </row>
    <row r="197" spans="1:233" s="5" customFormat="1" ht="17.25" thickTop="1" thickBot="1">
      <c r="A197" s="223" t="str">
        <f>IF(表三!A197&lt;&gt;"",表三!A197,"")</f>
        <v/>
      </c>
      <c r="B197" s="224" t="str">
        <f>IF(表三!C197&lt;&gt;"",表三!C197,"")</f>
        <v/>
      </c>
      <c r="C197" s="225" t="str">
        <f>IF(表三!D197&lt;&gt;"",表三!D197,"")</f>
        <v/>
      </c>
      <c r="D197" s="328" t="str">
        <f>IF(表三!F197&lt;&gt;"",表三!F197,"")</f>
        <v/>
      </c>
      <c r="E197" s="223" t="str">
        <f>IF(表三!H197&lt;&gt;"",表三!H197,"")</f>
        <v/>
      </c>
      <c r="F197" s="211" t="str">
        <f>IF(表三!I197&lt;&gt;"",表三!I197,"")</f>
        <v/>
      </c>
      <c r="G197" s="224" t="str">
        <f>IF(表三!J197&lt;&gt;"",表三!J197,"")</f>
        <v/>
      </c>
      <c r="H197" s="225" t="str">
        <f>IF(表三!K197&lt;&gt;"",表三!K197,"")</f>
        <v/>
      </c>
      <c r="I197" s="328" t="str">
        <f>IF(表三!P197&lt;&gt;"",表三!P197,"")</f>
        <v/>
      </c>
      <c r="J197" s="329" t="str">
        <f>IF(表四!N197&lt;&gt;"",ROUND(表四!N197,4),"")</f>
        <v/>
      </c>
      <c r="K197" s="224" t="str">
        <f>IF(表四!Q197&lt;&gt;"",表四!Q197,IF(表四!P197&lt;&gt;"",表四!P197,""))</f>
        <v/>
      </c>
      <c r="L197" s="207" t="str">
        <f>IF(表三!BJ197&lt;&gt;"",IF(表三!BJ197&lt;&gt;0,表三!BJ197,""),"")</f>
        <v/>
      </c>
      <c r="M197" s="320"/>
      <c r="N197" s="331" t="str">
        <f>IF(H197&amp;I197&amp;E197="範疇2外購電力350099",IF(M197="預設",VLOOKUP(表一!$B$5,附表一!$G$186:$T$211,14,0),""),IF(M197="預設",VLOOKUP(H197&amp;I197&amp;L197&amp;E197,附表一!$F$5:$U$178,16,0),""))</f>
        <v/>
      </c>
      <c r="O197" s="331" t="str">
        <f>IF(H197&amp;I197="範疇2外購電力",IF(M197="預設",VLOOKUP(表一!$B$5,附表一!$G$186:$X$210,18,0),""),IF(M197="預設",VLOOKUP(H197&amp;I197&amp;L197&amp;E197,附表一!$F$5:$Y$175,20,0),""))</f>
        <v/>
      </c>
      <c r="P197" s="332"/>
      <c r="Q197" s="239"/>
      <c r="R197" s="331" t="str">
        <f>IF(N197&amp;P197&lt;&gt;"",IF(表四!$Q197&lt;&gt;"","公噸/"&amp;表四!$Q197,IF(表四!$P197&lt;&gt;"","公噸/"&amp;表四!$P197,"")),"")</f>
        <v/>
      </c>
      <c r="S197" s="320"/>
      <c r="T197" s="331" t="str">
        <f>IF(表四!O198="",IF($J197&lt;&gt;"",IF(P197&lt;&gt;"",ROUND(ROUND(P197,10)*ROUND($J197,4),4),IF(N197&lt;&gt;"",ROUND(ROUND($J197,4)*ROUND(N197,10),4),"")),""),IF($J197&lt;&gt;"",IF(P197&lt;&gt;"",ROUND(ROUND(P197,10)*ROUND($J197,4)*ROUND(表四!O198,6),4),IF(N197&lt;&gt;"",ROUND(ROUND($J197,4)*ROUND(N197,10)*ROUND(表四!O198,6),4),"")),""))</f>
        <v/>
      </c>
      <c r="U197" s="316" t="str">
        <f t="shared" si="73"/>
        <v/>
      </c>
      <c r="V197" s="333" t="str">
        <f t="shared" si="87"/>
        <v/>
      </c>
      <c r="W197" s="223" t="str">
        <f>IF(表三!BK197&lt;&gt;"",IF(表三!BK197&lt;&gt;0,表三!BK197,""),"")</f>
        <v/>
      </c>
      <c r="X197" s="320"/>
      <c r="Y197" s="318" t="str">
        <f>IF(H197&amp;I197="範疇2外購電力",IF(X197="預設",VLOOKUP(表一!$B$5,附表一!$G$186:$T$210,14,0),""),IF(X197="預設",VLOOKUP(H197&amp;I197&amp;W197&amp;E197,附表一!$F$5:$U$175,16,0),""))</f>
        <v/>
      </c>
      <c r="Z197" s="337" t="str">
        <f>IF(H197&amp;I197="範疇2外購電力",IF(X197="預設",VLOOKUP(表一!$B$5,附表一!$G$186:$X$210,18,0),""),IF(X197="預設",VLOOKUP(H197&amp;I197&amp;W197&amp;E197,附表一!$F$5:$Y$175,20,0),""))</f>
        <v/>
      </c>
      <c r="AA197" s="334"/>
      <c r="AB197" s="239"/>
      <c r="AC197" s="331" t="str">
        <f>IF(Y197&amp;AA197&lt;&gt;"",IF(表四!$Q197&lt;&gt;"","公噸/"&amp;表四!$Q197,IF(表四!$P197&lt;&gt;"","公噸/"&amp;表四!$P197,"")),"")</f>
        <v/>
      </c>
      <c r="AD197" s="320"/>
      <c r="AE197" s="331" t="str">
        <f>IF(表四!O197="",IF($J197&lt;&gt;"",IF(AA197&lt;&gt;"",ROUND(ROUND(AA197,10)*ROUND($J197,4),4),IF(Y197&lt;&gt;"",ROUND(ROUND($J197,4)*ROUND(Y197,10),4),"")),""),IF($J197&lt;&gt;"",IF(AA197&lt;&gt;"",ROUND(ROUND(AA197,10)*ROUND($J197,4)*ROUND(表四!O197,6),4),IF(Y197&lt;&gt;"",ROUND(ROUND($J197,4)*ROUND(Y197,10)*ROUND(表四!O197,6),4),"")),""))</f>
        <v/>
      </c>
      <c r="AF197" s="316" t="str">
        <f t="shared" si="75"/>
        <v/>
      </c>
      <c r="AG197" s="333" t="str">
        <f t="shared" si="88"/>
        <v/>
      </c>
      <c r="AH197" s="207" t="str">
        <f>IF(表三!BL197&lt;&gt;"",IF(表三!BL197&lt;&gt;0,表三!BL197,""),"")</f>
        <v/>
      </c>
      <c r="AI197" s="320"/>
      <c r="AJ197" s="321" t="str">
        <f>IF(H197&amp;I197="範疇2外購電力",IF(AI197="預設",VLOOKUP(表一!$B$5,附表一!$G$186:$T$210,14,0),""),IF(AI197="預設",VLOOKUP(H197&amp;I197&amp;AH197&amp;E197,附表一!$F$5:$U$175,16,0),""))</f>
        <v/>
      </c>
      <c r="AK197" s="337" t="str">
        <f>IF(H197&amp;I197="範疇2外購電力",IF(AI197="預設",VLOOKUP(表一!$B$5,附表一!$G$186:$X$210,18,0),""),IF(AI197="預設",VLOOKUP(H197&amp;I197&amp;AH197&amp;E197,附表一!$F$5:$Y$175,20,0),""))</f>
        <v/>
      </c>
      <c r="AL197" s="334"/>
      <c r="AM197" s="335"/>
      <c r="AN197" s="315" t="str">
        <f>IF(AJ197&amp;AL197&lt;&gt;"",IF(表四!$Q197&lt;&gt;"","公噸/"&amp;表四!$Q197,IF(表四!$P197&lt;&gt;"","公噸/"&amp;表四!$P197,"")),"")</f>
        <v/>
      </c>
      <c r="AO197" s="320"/>
      <c r="AP197" s="331" t="str">
        <f>IF(表四!O197="",IF($J197&lt;&gt;"",IF(AL197&lt;&gt;"",ROUND(ROUND(AL197,10)*ROUND($J197,4),4),IF(AJ197&lt;&gt;"",ROUND(ROUND($J197,4)*ROUND(AJ197,10),4),"")),""),IF($J197&lt;&gt;"",IF(AL197&lt;&gt;"",ROUND(ROUND(AL197,10)*ROUND($J197,4)*ROUND(表四!O197,6),4),IF(AJ197&lt;&gt;"",ROUND(ROUND($J197,4)*ROUND(AJ197,10)*ROUND(表四!O197,6),4),"")),""))</f>
        <v/>
      </c>
      <c r="AQ197" s="316" t="str">
        <f t="shared" si="77"/>
        <v/>
      </c>
      <c r="AR197" s="333" t="str">
        <f t="shared" si="89"/>
        <v/>
      </c>
      <c r="AS197" s="336" t="str">
        <f>IF(表三!J197="是",IF(L197="CO2",SUM(AG197,AR197),SUM(V197,AG197,AR197)),IF(SUM(V197,AG197,AR197)&lt;&gt;0,SUM(V197,AG197,AR197),""))</f>
        <v/>
      </c>
      <c r="AT197" s="337" t="str">
        <f>IF(表三!J197="是",IF(L197="CO2",V197,""),"")</f>
        <v/>
      </c>
      <c r="AU197" s="333" t="str">
        <f>IF(AS197&lt;&gt;"",AS197/表八!$J$8,"")</f>
        <v/>
      </c>
      <c r="AV197" s="325" t="e">
        <f>VLOOKUP(E197,附表二!$A:$G,3,FALSE)</f>
        <v>#N/A</v>
      </c>
      <c r="AW197" s="338" t="str">
        <f t="shared" si="90"/>
        <v/>
      </c>
      <c r="AX197" s="338" t="str">
        <f t="shared" si="79"/>
        <v/>
      </c>
      <c r="AY197" s="338" t="str">
        <f t="shared" si="80"/>
        <v/>
      </c>
      <c r="AZ197" s="338" t="str">
        <f t="shared" si="81"/>
        <v/>
      </c>
      <c r="BA197" s="338" t="str">
        <f t="shared" si="82"/>
        <v/>
      </c>
      <c r="BB197" s="338" t="str">
        <f t="shared" si="83"/>
        <v/>
      </c>
      <c r="BC197" s="338" t="str">
        <f t="shared" si="84"/>
        <v/>
      </c>
      <c r="BD197" s="338" t="str">
        <f t="shared" si="85"/>
        <v/>
      </c>
      <c r="BE197" s="339" t="str">
        <f t="shared" si="86"/>
        <v/>
      </c>
    </row>
    <row r="198" spans="1:233" s="5" customFormat="1" ht="17.25" thickTop="1" thickBot="1">
      <c r="A198" s="223" t="str">
        <f>IF(表三!A198&lt;&gt;"",表三!A198,"")</f>
        <v/>
      </c>
      <c r="B198" s="224" t="str">
        <f>IF(表三!C198&lt;&gt;"",表三!C198,"")</f>
        <v/>
      </c>
      <c r="C198" s="225" t="str">
        <f>IF(表三!D198&lt;&gt;"",表三!D198,"")</f>
        <v/>
      </c>
      <c r="D198" s="328" t="str">
        <f>IF(表三!F198&lt;&gt;"",表三!F198,"")</f>
        <v/>
      </c>
      <c r="E198" s="223" t="str">
        <f>IF(表三!H198&lt;&gt;"",表三!H198,"")</f>
        <v/>
      </c>
      <c r="F198" s="211" t="str">
        <f>IF(表三!I198&lt;&gt;"",表三!I198,"")</f>
        <v/>
      </c>
      <c r="G198" s="224" t="str">
        <f>IF(表三!J198&lt;&gt;"",表三!J198,"")</f>
        <v/>
      </c>
      <c r="H198" s="225" t="str">
        <f>IF(表三!K198&lt;&gt;"",表三!K198,"")</f>
        <v/>
      </c>
      <c r="I198" s="328" t="str">
        <f>IF(表三!P198&lt;&gt;"",表三!P198,"")</f>
        <v/>
      </c>
      <c r="J198" s="329" t="str">
        <f>IF(表四!N198&lt;&gt;"",ROUND(表四!N198,4),"")</f>
        <v/>
      </c>
      <c r="K198" s="224" t="str">
        <f>IF(表四!Q198&lt;&gt;"",表四!Q198,IF(表四!P198&lt;&gt;"",表四!P198,""))</f>
        <v/>
      </c>
      <c r="L198" s="207" t="str">
        <f>IF(表三!BJ198&lt;&gt;"",IF(表三!BJ198&lt;&gt;0,表三!BJ198,""),"")</f>
        <v/>
      </c>
      <c r="M198" s="320"/>
      <c r="N198" s="331" t="str">
        <f>IF(H198&amp;I198&amp;E198="範疇2外購電力350099",IF(M198="預設",VLOOKUP(表一!$B$5,附表一!$G$186:$T$211,14,0),""),IF(M198="預設",VLOOKUP(H198&amp;I198&amp;L198&amp;E198,附表一!$F$5:$U$178,16,0),""))</f>
        <v/>
      </c>
      <c r="O198" s="331" t="str">
        <f>IF(H198&amp;I198="範疇2外購電力",IF(M198="預設",VLOOKUP(表一!$B$5,附表一!$G$186:$X$210,18,0),""),IF(M198="預設",VLOOKUP(H198&amp;I198&amp;L198&amp;E198,附表一!$F$5:$Y$175,20,0),""))</f>
        <v/>
      </c>
      <c r="P198" s="332"/>
      <c r="Q198" s="239"/>
      <c r="R198" s="331" t="str">
        <f>IF(N198&amp;P198&lt;&gt;"",IF(表四!$Q198&lt;&gt;"","公噸/"&amp;表四!$Q198,IF(表四!$P198&lt;&gt;"","公噸/"&amp;表四!$P198,"")),"")</f>
        <v/>
      </c>
      <c r="S198" s="320"/>
      <c r="T198" s="331" t="str">
        <f>IF(表四!O199="",IF($J198&lt;&gt;"",IF(P198&lt;&gt;"",ROUND(ROUND(P198,10)*ROUND($J198,4),4),IF(N198&lt;&gt;"",ROUND(ROUND($J198,4)*ROUND(N198,10),4),"")),""),IF($J198&lt;&gt;"",IF(P198&lt;&gt;"",ROUND(ROUND(P198,10)*ROUND($J198,4)*ROUND(表四!O199,6),4),IF(N198&lt;&gt;"",ROUND(ROUND($J198,4)*ROUND(N198,10)*ROUND(表四!O199,6),4),"")),""))</f>
        <v/>
      </c>
      <c r="U198" s="316" t="str">
        <f t="shared" si="73"/>
        <v/>
      </c>
      <c r="V198" s="333" t="str">
        <f t="shared" si="87"/>
        <v/>
      </c>
      <c r="W198" s="223" t="str">
        <f>IF(表三!BK198&lt;&gt;"",IF(表三!BK198&lt;&gt;0,表三!BK198,""),"")</f>
        <v/>
      </c>
      <c r="X198" s="320"/>
      <c r="Y198" s="318" t="str">
        <f>IF(H198&amp;I198="範疇2外購電力",IF(X198="預設",VLOOKUP(表一!$B$5,附表一!$G$186:$T$210,14,0),""),IF(X198="預設",VLOOKUP(H198&amp;I198&amp;W198&amp;E198,附表一!$F$5:$U$175,16,0),""))</f>
        <v/>
      </c>
      <c r="Z198" s="337" t="str">
        <f>IF(H198&amp;I198="範疇2外購電力",IF(X198="預設",VLOOKUP(表一!$B$5,附表一!$G$186:$X$210,18,0),""),IF(X198="預設",VLOOKUP(H198&amp;I198&amp;W198&amp;E198,附表一!$F$5:$Y$175,20,0),""))</f>
        <v/>
      </c>
      <c r="AA198" s="334"/>
      <c r="AB198" s="239"/>
      <c r="AC198" s="331" t="str">
        <f>IF(Y198&amp;AA198&lt;&gt;"",IF(表四!$Q198&lt;&gt;"","公噸/"&amp;表四!$Q198,IF(表四!$P198&lt;&gt;"","公噸/"&amp;表四!$P198,"")),"")</f>
        <v/>
      </c>
      <c r="AD198" s="320"/>
      <c r="AE198" s="331" t="str">
        <f>IF(表四!O198="",IF($J198&lt;&gt;"",IF(AA198&lt;&gt;"",ROUND(ROUND(AA198,10)*ROUND($J198,4),4),IF(Y198&lt;&gt;"",ROUND(ROUND($J198,4)*ROUND(Y198,10),4),"")),""),IF($J198&lt;&gt;"",IF(AA198&lt;&gt;"",ROUND(ROUND(AA198,10)*ROUND($J198,4)*ROUND(表四!O198,6),4),IF(Y198&lt;&gt;"",ROUND(ROUND($J198,4)*ROUND(Y198,10)*ROUND(表四!O198,6),4),"")),""))</f>
        <v/>
      </c>
      <c r="AF198" s="316" t="str">
        <f t="shared" si="75"/>
        <v/>
      </c>
      <c r="AG198" s="333" t="str">
        <f t="shared" si="88"/>
        <v/>
      </c>
      <c r="AH198" s="207" t="str">
        <f>IF(表三!BL198&lt;&gt;"",IF(表三!BL198&lt;&gt;0,表三!BL198,""),"")</f>
        <v/>
      </c>
      <c r="AI198" s="320"/>
      <c r="AJ198" s="321" t="str">
        <f>IF(H198&amp;I198="範疇2外購電力",IF(AI198="預設",VLOOKUP(表一!$B$5,附表一!$G$186:$T$210,14,0),""),IF(AI198="預設",VLOOKUP(H198&amp;I198&amp;AH198&amp;E198,附表一!$F$5:$U$175,16,0),""))</f>
        <v/>
      </c>
      <c r="AK198" s="337" t="str">
        <f>IF(H198&amp;I198="範疇2外購電力",IF(AI198="預設",VLOOKUP(表一!$B$5,附表一!$G$186:$X$210,18,0),""),IF(AI198="預設",VLOOKUP(H198&amp;I198&amp;AH198&amp;E198,附表一!$F$5:$Y$175,20,0),""))</f>
        <v/>
      </c>
      <c r="AL198" s="334"/>
      <c r="AM198" s="335"/>
      <c r="AN198" s="315" t="str">
        <f>IF(AJ198&amp;AL198&lt;&gt;"",IF(表四!$Q198&lt;&gt;"","公噸/"&amp;表四!$Q198,IF(表四!$P198&lt;&gt;"","公噸/"&amp;表四!$P198,"")),"")</f>
        <v/>
      </c>
      <c r="AO198" s="320"/>
      <c r="AP198" s="331" t="str">
        <f>IF(表四!O198="",IF($J198&lt;&gt;"",IF(AL198&lt;&gt;"",ROUND(ROUND(AL198,10)*ROUND($J198,4),4),IF(AJ198&lt;&gt;"",ROUND(ROUND($J198,4)*ROUND(AJ198,10),4),"")),""),IF($J198&lt;&gt;"",IF(AL198&lt;&gt;"",ROUND(ROUND(AL198,10)*ROUND($J198,4)*ROUND(表四!O198,6),4),IF(AJ198&lt;&gt;"",ROUND(ROUND($J198,4)*ROUND(AJ198,10)*ROUND(表四!O198,6),4),"")),""))</f>
        <v/>
      </c>
      <c r="AQ198" s="316" t="str">
        <f t="shared" si="77"/>
        <v/>
      </c>
      <c r="AR198" s="333" t="str">
        <f t="shared" si="89"/>
        <v/>
      </c>
      <c r="AS198" s="336" t="str">
        <f>IF(表三!J198="是",IF(L198="CO2",SUM(AG198,AR198),SUM(V198,AG198,AR198)),IF(SUM(V198,AG198,AR198)&lt;&gt;0,SUM(V198,AG198,AR198),""))</f>
        <v/>
      </c>
      <c r="AT198" s="337" t="str">
        <f>IF(表三!J198="是",IF(L198="CO2",V198,""),"")</f>
        <v/>
      </c>
      <c r="AU198" s="333" t="str">
        <f>IF(AS198&lt;&gt;"",AS198/表八!$J$8,"")</f>
        <v/>
      </c>
      <c r="AV198" s="325" t="e">
        <f>VLOOKUP(E198,附表二!$A:$G,3,FALSE)</f>
        <v>#N/A</v>
      </c>
      <c r="AW198" s="338" t="str">
        <f t="shared" si="90"/>
        <v/>
      </c>
      <c r="AX198" s="338" t="str">
        <f t="shared" si="79"/>
        <v/>
      </c>
      <c r="AY198" s="338" t="str">
        <f t="shared" si="80"/>
        <v/>
      </c>
      <c r="AZ198" s="338" t="str">
        <f t="shared" si="81"/>
        <v/>
      </c>
      <c r="BA198" s="338" t="str">
        <f t="shared" si="82"/>
        <v/>
      </c>
      <c r="BB198" s="338" t="str">
        <f t="shared" si="83"/>
        <v/>
      </c>
      <c r="BC198" s="338" t="str">
        <f t="shared" si="84"/>
        <v/>
      </c>
      <c r="BD198" s="338" t="str">
        <f t="shared" si="85"/>
        <v/>
      </c>
      <c r="BE198" s="339" t="str">
        <f t="shared" si="86"/>
        <v/>
      </c>
    </row>
    <row r="199" spans="1:233" s="5" customFormat="1" ht="17.25" thickTop="1" thickBot="1">
      <c r="A199" s="223" t="str">
        <f>IF(表三!A199&lt;&gt;"",表三!A199,"")</f>
        <v/>
      </c>
      <c r="B199" s="224" t="str">
        <f>IF(表三!C199&lt;&gt;"",表三!C199,"")</f>
        <v/>
      </c>
      <c r="C199" s="225" t="str">
        <f>IF(表三!D199&lt;&gt;"",表三!D199,"")</f>
        <v/>
      </c>
      <c r="D199" s="328" t="str">
        <f>IF(表三!F199&lt;&gt;"",表三!F199,"")</f>
        <v/>
      </c>
      <c r="E199" s="223" t="str">
        <f>IF(表三!H199&lt;&gt;"",表三!H199,"")</f>
        <v/>
      </c>
      <c r="F199" s="211" t="str">
        <f>IF(表三!I199&lt;&gt;"",表三!I199,"")</f>
        <v/>
      </c>
      <c r="G199" s="224" t="str">
        <f>IF(表三!J199&lt;&gt;"",表三!J199,"")</f>
        <v/>
      </c>
      <c r="H199" s="225" t="str">
        <f>IF(表三!K199&lt;&gt;"",表三!K199,"")</f>
        <v/>
      </c>
      <c r="I199" s="328" t="str">
        <f>IF(表三!P199&lt;&gt;"",表三!P199,"")</f>
        <v/>
      </c>
      <c r="J199" s="329" t="str">
        <f>IF(表四!N199&lt;&gt;"",ROUND(表四!N199,4),"")</f>
        <v/>
      </c>
      <c r="K199" s="224" t="str">
        <f>IF(表四!Q199&lt;&gt;"",表四!Q199,IF(表四!P199&lt;&gt;"",表四!P199,""))</f>
        <v/>
      </c>
      <c r="L199" s="207" t="str">
        <f>IF(表三!BJ199&lt;&gt;"",IF(表三!BJ199&lt;&gt;0,表三!BJ199,""),"")</f>
        <v/>
      </c>
      <c r="M199" s="320"/>
      <c r="N199" s="331" t="str">
        <f>IF(H199&amp;I199&amp;E199="範疇2外購電力350099",IF(M199="預設",VLOOKUP(表一!$B$5,附表一!$G$186:$T$211,14,0),""),IF(M199="預設",VLOOKUP(H199&amp;I199&amp;L199&amp;E199,附表一!$F$5:$U$178,16,0),""))</f>
        <v/>
      </c>
      <c r="O199" s="331" t="str">
        <f>IF(H199&amp;I199="範疇2外購電力",IF(M199="預設",VLOOKUP(表一!$B$5,附表一!$G$186:$X$210,18,0),""),IF(M199="預設",VLOOKUP(H199&amp;I199&amp;L199&amp;E199,附表一!$F$5:$Y$175,20,0),""))</f>
        <v/>
      </c>
      <c r="P199" s="332"/>
      <c r="Q199" s="239"/>
      <c r="R199" s="331" t="str">
        <f>IF(N199&amp;P199&lt;&gt;"",IF(表四!$Q199&lt;&gt;"","公噸/"&amp;表四!$Q199,IF(表四!$P199&lt;&gt;"","公噸/"&amp;表四!$P199,"")),"")</f>
        <v/>
      </c>
      <c r="S199" s="320"/>
      <c r="T199" s="331" t="str">
        <f>IF(表四!O200="",IF($J199&lt;&gt;"",IF(P199&lt;&gt;"",ROUND(ROUND(P199,10)*ROUND($J199,4),4),IF(N199&lt;&gt;"",ROUND(ROUND($J199,4)*ROUND(N199,10),4),"")),""),IF($J199&lt;&gt;"",IF(P199&lt;&gt;"",ROUND(ROUND(P199,10)*ROUND($J199,4)*ROUND(表四!O200,6),4),IF(N199&lt;&gt;"",ROUND(ROUND($J199,4)*ROUND(N199,10)*ROUND(表四!O200,6),4),"")),""))</f>
        <v/>
      </c>
      <c r="U199" s="316" t="str">
        <f t="shared" si="73"/>
        <v/>
      </c>
      <c r="V199" s="333" t="str">
        <f t="shared" si="87"/>
        <v/>
      </c>
      <c r="W199" s="223" t="str">
        <f>IF(表三!BK199&lt;&gt;"",IF(表三!BK199&lt;&gt;0,表三!BK199,""),"")</f>
        <v/>
      </c>
      <c r="X199" s="320"/>
      <c r="Y199" s="318" t="str">
        <f>IF(H199&amp;I199="範疇2外購電力",IF(X199="預設",VLOOKUP(表一!$B$5,附表一!$G$186:$T$210,14,0),""),IF(X199="預設",VLOOKUP(H199&amp;I199&amp;W199&amp;E199,附表一!$F$5:$U$175,16,0),""))</f>
        <v/>
      </c>
      <c r="Z199" s="337" t="str">
        <f>IF(H199&amp;I199="範疇2外購電力",IF(X199="預設",VLOOKUP(表一!$B$5,附表一!$G$186:$X$210,18,0),""),IF(X199="預設",VLOOKUP(H199&amp;I199&amp;W199&amp;E199,附表一!$F$5:$Y$175,20,0),""))</f>
        <v/>
      </c>
      <c r="AA199" s="334"/>
      <c r="AB199" s="239"/>
      <c r="AC199" s="331" t="str">
        <f>IF(Y199&amp;AA199&lt;&gt;"",IF(表四!$Q199&lt;&gt;"","公噸/"&amp;表四!$Q199,IF(表四!$P199&lt;&gt;"","公噸/"&amp;表四!$P199,"")),"")</f>
        <v/>
      </c>
      <c r="AD199" s="320"/>
      <c r="AE199" s="331" t="str">
        <f>IF(表四!O199="",IF($J199&lt;&gt;"",IF(AA199&lt;&gt;"",ROUND(ROUND(AA199,10)*ROUND($J199,4),4),IF(Y199&lt;&gt;"",ROUND(ROUND($J199,4)*ROUND(Y199,10),4),"")),""),IF($J199&lt;&gt;"",IF(AA199&lt;&gt;"",ROUND(ROUND(AA199,10)*ROUND($J199,4)*ROUND(表四!O199,6),4),IF(Y199&lt;&gt;"",ROUND(ROUND($J199,4)*ROUND(Y199,10)*ROUND(表四!O199,6),4),"")),""))</f>
        <v/>
      </c>
      <c r="AF199" s="316" t="str">
        <f t="shared" si="75"/>
        <v/>
      </c>
      <c r="AG199" s="333" t="str">
        <f t="shared" si="88"/>
        <v/>
      </c>
      <c r="AH199" s="207" t="str">
        <f>IF(表三!BL199&lt;&gt;"",IF(表三!BL199&lt;&gt;0,表三!BL199,""),"")</f>
        <v/>
      </c>
      <c r="AI199" s="320"/>
      <c r="AJ199" s="321" t="str">
        <f>IF(H199&amp;I199="範疇2外購電力",IF(AI199="預設",VLOOKUP(表一!$B$5,附表一!$G$186:$T$210,14,0),""),IF(AI199="預設",VLOOKUP(H199&amp;I199&amp;AH199&amp;E199,附表一!$F$5:$U$175,16,0),""))</f>
        <v/>
      </c>
      <c r="AK199" s="337" t="str">
        <f>IF(H199&amp;I199="範疇2外購電力",IF(AI199="預設",VLOOKUP(表一!$B$5,附表一!$G$186:$X$210,18,0),""),IF(AI199="預設",VLOOKUP(H199&amp;I199&amp;AH199&amp;E199,附表一!$F$5:$Y$175,20,0),""))</f>
        <v/>
      </c>
      <c r="AL199" s="334"/>
      <c r="AM199" s="335"/>
      <c r="AN199" s="315" t="str">
        <f>IF(AJ199&amp;AL199&lt;&gt;"",IF(表四!$Q199&lt;&gt;"","公噸/"&amp;表四!$Q199,IF(表四!$P199&lt;&gt;"","公噸/"&amp;表四!$P199,"")),"")</f>
        <v/>
      </c>
      <c r="AO199" s="320"/>
      <c r="AP199" s="331" t="str">
        <f>IF(表四!O199="",IF($J199&lt;&gt;"",IF(AL199&lt;&gt;"",ROUND(ROUND(AL199,10)*ROUND($J199,4),4),IF(AJ199&lt;&gt;"",ROUND(ROUND($J199,4)*ROUND(AJ199,10),4),"")),""),IF($J199&lt;&gt;"",IF(AL199&lt;&gt;"",ROUND(ROUND(AL199,10)*ROUND($J199,4)*ROUND(表四!O199,6),4),IF(AJ199&lt;&gt;"",ROUND(ROUND($J199,4)*ROUND(AJ199,10)*ROUND(表四!O199,6),4),"")),""))</f>
        <v/>
      </c>
      <c r="AQ199" s="316" t="str">
        <f t="shared" si="77"/>
        <v/>
      </c>
      <c r="AR199" s="333" t="str">
        <f t="shared" si="89"/>
        <v/>
      </c>
      <c r="AS199" s="336" t="str">
        <f>IF(表三!J199="是",IF(L199="CO2",SUM(AG199,AR199),SUM(V199,AG199,AR199)),IF(SUM(V199,AG199,AR199)&lt;&gt;0,SUM(V199,AG199,AR199),""))</f>
        <v/>
      </c>
      <c r="AT199" s="337" t="str">
        <f>IF(表三!J199="是",IF(L199="CO2",V199,""),"")</f>
        <v/>
      </c>
      <c r="AU199" s="333" t="str">
        <f>IF(AS199&lt;&gt;"",AS199/表八!$J$8,"")</f>
        <v/>
      </c>
      <c r="AV199" s="325" t="e">
        <f>VLOOKUP(E199,附表二!$A:$G,3,FALSE)</f>
        <v>#N/A</v>
      </c>
      <c r="AW199" s="338" t="str">
        <f t="shared" si="90"/>
        <v/>
      </c>
      <c r="AX199" s="338" t="str">
        <f t="shared" si="79"/>
        <v/>
      </c>
      <c r="AY199" s="338" t="str">
        <f t="shared" si="80"/>
        <v/>
      </c>
      <c r="AZ199" s="338" t="str">
        <f t="shared" si="81"/>
        <v/>
      </c>
      <c r="BA199" s="338" t="str">
        <f t="shared" si="82"/>
        <v/>
      </c>
      <c r="BB199" s="338" t="str">
        <f t="shared" si="83"/>
        <v/>
      </c>
      <c r="BC199" s="338" t="str">
        <f t="shared" si="84"/>
        <v/>
      </c>
      <c r="BD199" s="338" t="str">
        <f t="shared" si="85"/>
        <v/>
      </c>
      <c r="BE199" s="339" t="str">
        <f t="shared" si="86"/>
        <v/>
      </c>
    </row>
    <row r="200" spans="1:233" s="5" customFormat="1" ht="17.25" thickTop="1" thickBot="1">
      <c r="A200" s="341" t="str">
        <f>IF(表三!A200&lt;&gt;"",表三!A200,"")</f>
        <v/>
      </c>
      <c r="B200" s="342" t="str">
        <f>IF(表三!C200&lt;&gt;"",表三!C200,"")</f>
        <v/>
      </c>
      <c r="C200" s="343" t="str">
        <f>IF(表三!D200&lt;&gt;"",表三!D200,"")</f>
        <v/>
      </c>
      <c r="D200" s="344" t="str">
        <f>IF(表三!F200&lt;&gt;"",表三!F200,"")</f>
        <v/>
      </c>
      <c r="E200" s="341" t="str">
        <f>IF(表三!H200&lt;&gt;"",表三!H200,"")</f>
        <v/>
      </c>
      <c r="F200" s="345" t="str">
        <f>IF(表三!I200&lt;&gt;"",表三!I200,"")</f>
        <v/>
      </c>
      <c r="G200" s="342" t="str">
        <f>IF(表三!J200&lt;&gt;"",表三!J200,"")</f>
        <v/>
      </c>
      <c r="H200" s="343" t="str">
        <f>IF(表三!K200&lt;&gt;"",表三!K200,"")</f>
        <v/>
      </c>
      <c r="I200" s="344" t="str">
        <f>IF(表三!P200&lt;&gt;"",表三!P200,"")</f>
        <v/>
      </c>
      <c r="J200" s="329" t="str">
        <f>IF(表四!N200&lt;&gt;"",ROUND(表四!N200,4),"")</f>
        <v/>
      </c>
      <c r="K200" s="224" t="str">
        <f>IF(表四!Q200&lt;&gt;"",表四!Q200,IF(表四!P200&lt;&gt;"",表四!P200,""))</f>
        <v/>
      </c>
      <c r="L200" s="207" t="str">
        <f>IF(表三!BJ200&lt;&gt;"",IF(表三!BJ200&lt;&gt;0,表三!BJ200,""),"")</f>
        <v/>
      </c>
      <c r="M200" s="346"/>
      <c r="N200" s="347" t="str">
        <f>IF(H200&amp;I200&amp;E200="範疇2外購電力350099",IF(M200="預設",VLOOKUP(表一!$B$5,附表一!$G$186:$T$211,14,0),""),IF(M200="預設",VLOOKUP(H200&amp;I200&amp;L200&amp;E200,附表一!$F$5:$U$178,16,0),""))</f>
        <v/>
      </c>
      <c r="O200" s="347" t="str">
        <f>IF(H200&amp;I200="範疇2外購電力",IF(M200="預設",VLOOKUP(表一!$B$5,附表一!$G$186:$X$210,18,0),""),IF(M200="預設",VLOOKUP(H200&amp;I200&amp;L200&amp;E200,附表一!$F$5:$Y$175,20,0),""))</f>
        <v/>
      </c>
      <c r="P200" s="348"/>
      <c r="Q200" s="349"/>
      <c r="R200" s="331" t="str">
        <f>IF(N200&amp;P200&lt;&gt;"",IF(表四!$Q200&lt;&gt;"","公噸/"&amp;表四!$Q200,IF(表四!$P200&lt;&gt;"","公噸/"&amp;表四!$P200,"")),"")</f>
        <v/>
      </c>
      <c r="S200" s="346"/>
      <c r="T200" s="347" t="str">
        <f>IF(表四!O201="",IF($J200&lt;&gt;"",IF(P200&lt;&gt;"",ROUND(ROUND(P200,10)*ROUND($J200,4),4),IF(N200&lt;&gt;"",ROUND(ROUND($J200,4)*ROUND(N200,10),4),"")),""),IF($J200&lt;&gt;"",IF(P200&lt;&gt;"",ROUND(ROUND(P200,10)*ROUND($J200,4)*ROUND(表四!O201,6),4),IF(N200&lt;&gt;"",ROUND(ROUND($J200,4)*ROUND(N200,10)*ROUND(表四!O201,6),4),"")),""))</f>
        <v/>
      </c>
      <c r="U200" s="316" t="str">
        <f t="shared" si="73"/>
        <v/>
      </c>
      <c r="V200" s="350" t="str">
        <f t="shared" si="87"/>
        <v/>
      </c>
      <c r="W200" s="351" t="str">
        <f>IF(表三!BK200&lt;&gt;"",IF(表三!BK200&lt;&gt;0,表三!BK200,""),"")</f>
        <v/>
      </c>
      <c r="X200" s="346"/>
      <c r="Y200" s="347" t="str">
        <f>IF(H200&amp;I200="範疇2外購電力",IF(X200="預設",VLOOKUP(表一!$B$5,附表一!$G$186:$T$210,14,0),""),IF(X200="預設",VLOOKUP(H200&amp;I200&amp;W200&amp;E200,附表一!$F$5:$U$175,16,0),""))</f>
        <v/>
      </c>
      <c r="Z200" s="352" t="str">
        <f>IF(H200&amp;I200="範疇2外購電力",IF(X200="預設",VLOOKUP(表一!$B$5,附表一!$G$186:$X$210,18,0),""),IF(X200="預設",VLOOKUP(H200&amp;I200&amp;W200&amp;E200,附表一!$F$5:$Y$175,20,0),""))</f>
        <v/>
      </c>
      <c r="AA200" s="353"/>
      <c r="AB200" s="349"/>
      <c r="AC200" s="331" t="str">
        <f>IF(Y200&amp;AA200&lt;&gt;"",IF(表四!$Q200&lt;&gt;"","公噸/"&amp;表四!$Q200,IF(表四!$P200&lt;&gt;"","公噸/"&amp;表四!$P200,"")),"")</f>
        <v/>
      </c>
      <c r="AD200" s="346"/>
      <c r="AE200" s="331" t="str">
        <f>IF(表四!O200="",IF($J200&lt;&gt;"",IF(AA200&lt;&gt;"",ROUND(ROUND(AA200,10)*ROUND($J200,4),4),IF(Y200&lt;&gt;"",ROUND(ROUND($J200,4)*ROUND(Y200,10),4),"")),""),IF($J200&lt;&gt;"",IF(AA200&lt;&gt;"",ROUND(ROUND(AA200,10)*ROUND($J200,4)*ROUND(表四!O200,6),4),IF(Y200&lt;&gt;"",ROUND(ROUND($J200,4)*ROUND(Y200,10)*ROUND(表四!O200,6),4),"")),""))</f>
        <v/>
      </c>
      <c r="AF200" s="316" t="str">
        <f t="shared" si="75"/>
        <v/>
      </c>
      <c r="AG200" s="350" t="str">
        <f t="shared" si="88"/>
        <v/>
      </c>
      <c r="AH200" s="351" t="str">
        <f>IF(表三!BL200&lt;&gt;"",IF(表三!BL200&lt;&gt;0,表三!BL200,""),"")</f>
        <v/>
      </c>
      <c r="AI200" s="346"/>
      <c r="AJ200" s="347" t="str">
        <f>IF(H200&amp;I200="範疇2外購電力",IF(AI200="預設",VLOOKUP(表一!$B$5,附表一!$G$186:$T$210,14,0),""),IF(AI200="預設",VLOOKUP(H200&amp;I200&amp;AH200&amp;E200,附表一!$F$5:$U$175,16,0),""))</f>
        <v/>
      </c>
      <c r="AK200" s="352" t="str">
        <f>IF(H200&amp;I200="範疇2外購電力",IF(AI200="預設",VLOOKUP(表一!$B$5,附表一!$G$186:$X$210,18,0),""),IF(AI200="預設",VLOOKUP(H200&amp;I200&amp;AH200&amp;E200,附表一!$F$5:$Y$175,20,0),""))</f>
        <v/>
      </c>
      <c r="AL200" s="353"/>
      <c r="AM200" s="354"/>
      <c r="AN200" s="315" t="str">
        <f>IF(AJ200&amp;AL200&lt;&gt;"",IF(表四!$Q200&lt;&gt;"","公噸/"&amp;表四!$Q200,IF(表四!$P200&lt;&gt;"","公噸/"&amp;表四!$P200,"")),"")</f>
        <v/>
      </c>
      <c r="AO200" s="346"/>
      <c r="AP200" s="331" t="str">
        <f>IF(表四!O200="",IF($J200&lt;&gt;"",IF(AL200&lt;&gt;"",ROUND(ROUND(AL200,10)*ROUND($J200,4),4),IF(AJ200&lt;&gt;"",ROUND(ROUND($J200,4)*ROUND(AJ200,10),4),"")),""),IF($J200&lt;&gt;"",IF(AL200&lt;&gt;"",ROUND(ROUND(AL200,10)*ROUND($J200,4)*ROUND(表四!O200,6),4),IF(AJ200&lt;&gt;"",ROUND(ROUND($J200,4)*ROUND(AJ200,10)*ROUND(表四!O200,6),4),"")),""))</f>
        <v/>
      </c>
      <c r="AQ200" s="316" t="str">
        <f t="shared" si="77"/>
        <v/>
      </c>
      <c r="AR200" s="350" t="str">
        <f t="shared" si="89"/>
        <v/>
      </c>
      <c r="AS200" s="355" t="str">
        <f>IF(表三!J200="是",IF(L200="CO2",SUM(AG200,AR200),SUM(V200,AG200,AR200)),IF(SUM(V200,AG200,AR200)&lt;&gt;0,SUM(V200,AG200,AR200),""))</f>
        <v/>
      </c>
      <c r="AT200" s="352" t="str">
        <f>IF(表三!J200="是",IF(L200="CO2",V200,""),"")</f>
        <v/>
      </c>
      <c r="AU200" s="350" t="str">
        <f>IF(AS200&lt;&gt;"",AS200/表八!$J$8,"")</f>
        <v/>
      </c>
      <c r="AV200" s="325" t="e">
        <f>VLOOKUP(E200,附表二!$A:$G,3,FALSE)</f>
        <v>#N/A</v>
      </c>
      <c r="AW200" s="338" t="str">
        <f t="shared" si="90"/>
        <v/>
      </c>
      <c r="AX200" s="338" t="str">
        <f t="shared" si="79"/>
        <v/>
      </c>
      <c r="AY200" s="338" t="str">
        <f t="shared" si="80"/>
        <v/>
      </c>
      <c r="AZ200" s="338" t="str">
        <f t="shared" si="81"/>
        <v/>
      </c>
      <c r="BA200" s="338" t="str">
        <f t="shared" si="82"/>
        <v/>
      </c>
      <c r="BB200" s="338" t="str">
        <f t="shared" si="83"/>
        <v/>
      </c>
      <c r="BC200" s="338" t="str">
        <f t="shared" si="84"/>
        <v/>
      </c>
      <c r="BD200" s="338" t="str">
        <f t="shared" si="85"/>
        <v/>
      </c>
      <c r="BE200" s="339" t="str">
        <f t="shared" si="86"/>
        <v/>
      </c>
    </row>
    <row r="201" spans="1:233" customFormat="1" ht="17.25" thickTop="1">
      <c r="A201" s="41" t="s">
        <v>454</v>
      </c>
      <c r="B201" s="356"/>
      <c r="C201" s="357"/>
      <c r="D201" s="358"/>
      <c r="E201" s="359"/>
      <c r="F201" s="360"/>
      <c r="G201" s="360"/>
      <c r="H201" s="361"/>
      <c r="I201" s="360"/>
      <c r="J201" s="362"/>
      <c r="K201" s="363"/>
      <c r="L201" s="363"/>
      <c r="M201" s="363"/>
      <c r="N201" s="364"/>
      <c r="O201" s="364"/>
      <c r="P201" s="365"/>
      <c r="Q201" s="365"/>
      <c r="R201" s="38"/>
      <c r="S201" s="363"/>
      <c r="T201" s="363"/>
      <c r="U201" s="366"/>
      <c r="V201" s="363"/>
      <c r="W201" s="363"/>
      <c r="X201" s="287"/>
      <c r="Y201" s="367"/>
      <c r="Z201" s="367"/>
      <c r="AA201" s="368"/>
      <c r="AB201" s="368"/>
      <c r="AC201" s="38"/>
      <c r="AD201" s="38"/>
      <c r="AE201" s="363"/>
      <c r="AF201" s="369"/>
      <c r="AG201" s="363"/>
      <c r="AH201" s="363"/>
      <c r="AI201" s="363"/>
      <c r="AJ201" s="287"/>
      <c r="AK201" s="367"/>
      <c r="AL201" s="367"/>
      <c r="AM201" s="368"/>
      <c r="AN201" s="368"/>
      <c r="AO201" s="38"/>
      <c r="AP201" s="38"/>
      <c r="AQ201" s="369"/>
      <c r="AR201" s="363"/>
      <c r="AS201" s="370"/>
      <c r="AT201" s="370"/>
      <c r="AU201" s="371"/>
      <c r="AV201" s="287"/>
      <c r="AW201" s="41" t="str">
        <f t="shared" si="90"/>
        <v/>
      </c>
      <c r="AX201" s="41"/>
      <c r="AY201" s="41"/>
      <c r="AZ201" s="41"/>
      <c r="BA201" s="41"/>
      <c r="BB201" s="41"/>
      <c r="BC201" s="41"/>
      <c r="BD201" s="41"/>
      <c r="BE201" s="41"/>
      <c r="BF201" s="41"/>
      <c r="BG201" s="41"/>
      <c r="BH201" s="41"/>
      <c r="BI201" s="41"/>
      <c r="BJ201" s="41"/>
      <c r="BK201" s="41"/>
      <c r="BL201" s="41"/>
      <c r="BM201" s="41"/>
      <c r="BN201" s="41"/>
      <c r="BO201" s="41"/>
      <c r="BP201" s="41"/>
      <c r="BQ201" s="41"/>
      <c r="BR201" s="41"/>
      <c r="BS201" s="41"/>
      <c r="BT201" s="41"/>
      <c r="BU201" s="41"/>
      <c r="BV201" s="41"/>
      <c r="BW201" s="41"/>
      <c r="BX201" s="41"/>
      <c r="BY201" s="41"/>
      <c r="BZ201" s="41"/>
      <c r="CA201" s="41"/>
      <c r="CB201" s="41"/>
      <c r="CC201" s="41"/>
      <c r="CD201" s="41"/>
      <c r="CE201" s="41"/>
      <c r="CF201" s="41"/>
      <c r="CG201" s="41"/>
      <c r="CH201" s="41"/>
      <c r="CI201" s="41"/>
      <c r="CJ201" s="41"/>
      <c r="CK201" s="41"/>
      <c r="CL201" s="41"/>
      <c r="CM201" s="41"/>
      <c r="CN201" s="41"/>
      <c r="CO201" s="41"/>
      <c r="CP201" s="41"/>
      <c r="CQ201" s="41"/>
      <c r="CR201" s="41"/>
      <c r="CS201" s="41"/>
      <c r="CT201" s="41"/>
      <c r="CU201" s="41"/>
      <c r="CV201" s="41"/>
      <c r="CW201" s="41"/>
      <c r="CX201" s="41"/>
      <c r="CY201" s="41"/>
      <c r="CZ201" s="41"/>
      <c r="DA201" s="41"/>
      <c r="DB201" s="41"/>
      <c r="DC201" s="41"/>
      <c r="DD201" s="41"/>
      <c r="DE201" s="41"/>
      <c r="DF201" s="41"/>
      <c r="DG201" s="41"/>
      <c r="DH201" s="41"/>
      <c r="DI201" s="41"/>
      <c r="DJ201" s="41"/>
      <c r="DK201" s="41"/>
      <c r="DL201" s="41"/>
      <c r="DM201" s="41"/>
      <c r="DN201" s="41"/>
      <c r="DO201" s="41"/>
      <c r="DP201" s="41"/>
      <c r="DQ201" s="41"/>
      <c r="DR201" s="41"/>
      <c r="DS201" s="41"/>
      <c r="DT201" s="41"/>
      <c r="DU201" s="41"/>
      <c r="DV201" s="41"/>
      <c r="DW201" s="41"/>
      <c r="DX201" s="41"/>
      <c r="DY201" s="41"/>
      <c r="DZ201" s="41"/>
      <c r="EA201" s="41"/>
      <c r="EB201" s="41"/>
      <c r="EC201" s="41"/>
      <c r="ED201" s="41"/>
      <c r="EE201" s="41"/>
      <c r="EF201" s="41"/>
      <c r="EG201" s="41"/>
      <c r="EH201" s="41"/>
      <c r="EI201" s="41"/>
      <c r="EJ201" s="41"/>
      <c r="EK201" s="41"/>
      <c r="EL201" s="41"/>
      <c r="EM201" s="41"/>
      <c r="EN201" s="41"/>
      <c r="EO201" s="41"/>
      <c r="EP201" s="41"/>
      <c r="EQ201" s="41"/>
      <c r="ER201" s="41"/>
      <c r="ES201" s="41"/>
      <c r="ET201" s="41"/>
      <c r="EU201" s="41"/>
      <c r="EV201" s="41"/>
      <c r="EW201" s="41"/>
      <c r="EX201" s="41"/>
      <c r="EY201" s="41"/>
      <c r="EZ201" s="41"/>
      <c r="FA201" s="41"/>
      <c r="FB201" s="41"/>
      <c r="FC201" s="41"/>
      <c r="FD201" s="41"/>
      <c r="FE201" s="41"/>
      <c r="FF201" s="41"/>
      <c r="FG201" s="41"/>
      <c r="FH201" s="41"/>
      <c r="FI201" s="41"/>
      <c r="FJ201" s="41"/>
      <c r="FK201" s="41"/>
      <c r="FL201" s="41"/>
      <c r="FM201" s="41"/>
      <c r="FN201" s="41"/>
      <c r="FO201" s="41"/>
      <c r="FP201" s="41"/>
      <c r="FQ201" s="41"/>
      <c r="FR201" s="41"/>
      <c r="FS201" s="41"/>
      <c r="FT201" s="41"/>
      <c r="FU201" s="41"/>
      <c r="FV201" s="41"/>
      <c r="FW201" s="41"/>
      <c r="FX201" s="41"/>
      <c r="FY201" s="41"/>
      <c r="FZ201" s="41"/>
      <c r="GA201" s="41"/>
      <c r="GB201" s="41"/>
      <c r="GC201" s="41"/>
      <c r="GD201" s="41"/>
      <c r="GE201" s="41"/>
      <c r="GF201" s="41"/>
      <c r="GG201" s="41"/>
      <c r="GH201" s="41"/>
      <c r="GI201" s="41"/>
      <c r="GJ201" s="41"/>
      <c r="GK201" s="41"/>
      <c r="GL201" s="41"/>
      <c r="GM201" s="41"/>
      <c r="GN201" s="41"/>
      <c r="GO201" s="41"/>
      <c r="GP201" s="41"/>
      <c r="GQ201" s="41"/>
      <c r="GR201" s="41"/>
      <c r="GS201" s="41"/>
      <c r="GT201" s="41"/>
      <c r="GU201" s="41"/>
      <c r="GV201" s="41"/>
      <c r="GW201" s="41"/>
      <c r="GX201" s="41"/>
      <c r="GY201" s="41"/>
      <c r="GZ201" s="41"/>
      <c r="HA201" s="41"/>
      <c r="HB201" s="41"/>
      <c r="HC201" s="41"/>
      <c r="HD201" s="41"/>
      <c r="HE201" s="41"/>
      <c r="HF201" s="41"/>
      <c r="HG201" s="41"/>
      <c r="HH201" s="41"/>
      <c r="HI201" s="41"/>
      <c r="HJ201" s="41"/>
      <c r="HK201" s="41"/>
      <c r="HL201" s="41"/>
      <c r="HM201" s="41"/>
      <c r="HN201" s="41"/>
      <c r="HO201" s="41"/>
      <c r="HP201" s="41"/>
      <c r="HQ201" s="41"/>
      <c r="HR201" s="41"/>
      <c r="HS201" s="41"/>
      <c r="HT201" s="41"/>
      <c r="HU201" s="41"/>
      <c r="HV201" s="41"/>
      <c r="HW201" s="41"/>
      <c r="HX201" s="41"/>
      <c r="HY201" s="41"/>
    </row>
    <row r="202" spans="1:233" customFormat="1" ht="16.5">
      <c r="A202" s="41" t="s">
        <v>149</v>
      </c>
      <c r="B202" s="372" t="s">
        <v>327</v>
      </c>
      <c r="C202" s="267"/>
      <c r="D202" s="373"/>
      <c r="E202" s="374"/>
      <c r="F202" s="375"/>
      <c r="G202" s="375"/>
      <c r="H202" s="376"/>
      <c r="I202" s="375"/>
      <c r="J202" s="377"/>
      <c r="K202" s="363"/>
      <c r="L202" s="363"/>
      <c r="M202" s="363"/>
      <c r="N202" s="364"/>
      <c r="O202" s="364"/>
      <c r="P202" s="365"/>
      <c r="Q202" s="365"/>
      <c r="R202" s="38"/>
      <c r="S202" s="363"/>
      <c r="T202" s="363"/>
      <c r="U202" s="366"/>
      <c r="V202" s="363"/>
      <c r="W202" s="363"/>
      <c r="X202" s="287"/>
      <c r="Y202" s="367"/>
      <c r="Z202" s="367"/>
      <c r="AA202" s="368"/>
      <c r="AB202" s="368"/>
      <c r="AC202" s="38"/>
      <c r="AD202" s="38"/>
      <c r="AE202" s="363"/>
      <c r="AF202" s="369"/>
      <c r="AG202" s="363"/>
      <c r="AH202" s="363"/>
      <c r="AI202" s="363"/>
      <c r="AJ202" s="287"/>
      <c r="AK202" s="367"/>
      <c r="AL202" s="367"/>
      <c r="AM202" s="368"/>
      <c r="AN202" s="368"/>
      <c r="AO202" s="38"/>
      <c r="AP202" s="38"/>
      <c r="AQ202" s="369"/>
      <c r="AR202" s="363"/>
      <c r="AS202" s="370"/>
      <c r="AT202" s="370"/>
      <c r="AU202" s="371"/>
      <c r="AV202" s="287"/>
      <c r="AW202" s="41" t="str">
        <f t="shared" si="90"/>
        <v/>
      </c>
      <c r="AX202" s="41"/>
      <c r="AY202" s="41"/>
      <c r="AZ202" s="41"/>
      <c r="BA202" s="41"/>
      <c r="BB202" s="41"/>
      <c r="BC202" s="41"/>
      <c r="BD202" s="41"/>
      <c r="BE202" s="41"/>
      <c r="BF202" s="41"/>
      <c r="BG202" s="41"/>
      <c r="BH202" s="41"/>
      <c r="BI202" s="41"/>
      <c r="BJ202" s="41"/>
      <c r="BK202" s="41"/>
      <c r="BL202" s="41"/>
      <c r="BM202" s="41"/>
      <c r="BN202" s="41"/>
      <c r="BO202" s="41"/>
      <c r="BP202" s="41"/>
      <c r="BQ202" s="41"/>
      <c r="BR202" s="41"/>
      <c r="BS202" s="41"/>
      <c r="BT202" s="41"/>
      <c r="BU202" s="41"/>
      <c r="BV202" s="41"/>
      <c r="BW202" s="41"/>
      <c r="BX202" s="41"/>
      <c r="BY202" s="41"/>
      <c r="BZ202" s="41"/>
      <c r="CA202" s="41"/>
      <c r="CB202" s="41"/>
      <c r="CC202" s="41"/>
      <c r="CD202" s="41"/>
      <c r="CE202" s="41"/>
      <c r="CF202" s="41"/>
      <c r="CG202" s="41"/>
      <c r="CH202" s="41"/>
      <c r="CI202" s="41"/>
      <c r="CJ202" s="41"/>
      <c r="CK202" s="41"/>
      <c r="CL202" s="41"/>
      <c r="CM202" s="41"/>
      <c r="CN202" s="41"/>
      <c r="CO202" s="41"/>
      <c r="CP202" s="41"/>
      <c r="CQ202" s="41"/>
      <c r="CR202" s="41"/>
      <c r="CS202" s="41"/>
      <c r="CT202" s="41"/>
      <c r="CU202" s="41"/>
      <c r="CV202" s="41"/>
      <c r="CW202" s="41"/>
      <c r="CX202" s="41"/>
      <c r="CY202" s="41"/>
      <c r="CZ202" s="41"/>
      <c r="DA202" s="41"/>
      <c r="DB202" s="41"/>
      <c r="DC202" s="41"/>
      <c r="DD202" s="41"/>
      <c r="DE202" s="41"/>
      <c r="DF202" s="41"/>
      <c r="DG202" s="41"/>
      <c r="DH202" s="41"/>
      <c r="DI202" s="41"/>
      <c r="DJ202" s="41"/>
      <c r="DK202" s="41"/>
      <c r="DL202" s="41"/>
      <c r="DM202" s="41"/>
      <c r="DN202" s="41"/>
      <c r="DO202" s="41"/>
      <c r="DP202" s="41"/>
      <c r="DQ202" s="41"/>
      <c r="DR202" s="41"/>
      <c r="DS202" s="41"/>
      <c r="DT202" s="41"/>
      <c r="DU202" s="41"/>
      <c r="DV202" s="41"/>
      <c r="DW202" s="41"/>
      <c r="DX202" s="41"/>
      <c r="DY202" s="41"/>
      <c r="DZ202" s="41"/>
      <c r="EA202" s="41"/>
      <c r="EB202" s="41"/>
      <c r="EC202" s="41"/>
      <c r="ED202" s="41"/>
      <c r="EE202" s="41"/>
      <c r="EF202" s="41"/>
      <c r="EG202" s="41"/>
      <c r="EH202" s="41"/>
      <c r="EI202" s="41"/>
      <c r="EJ202" s="41"/>
      <c r="EK202" s="41"/>
      <c r="EL202" s="41"/>
      <c r="EM202" s="41"/>
      <c r="EN202" s="41"/>
      <c r="EO202" s="41"/>
      <c r="EP202" s="41"/>
      <c r="EQ202" s="41"/>
      <c r="ER202" s="41"/>
      <c r="ES202" s="41"/>
      <c r="ET202" s="41"/>
      <c r="EU202" s="41"/>
      <c r="EV202" s="41"/>
      <c r="EW202" s="41"/>
      <c r="EX202" s="41"/>
      <c r="EY202" s="41"/>
      <c r="EZ202" s="41"/>
      <c r="FA202" s="41"/>
      <c r="FB202" s="41"/>
      <c r="FC202" s="41"/>
      <c r="FD202" s="41"/>
      <c r="FE202" s="41"/>
      <c r="FF202" s="41"/>
      <c r="FG202" s="41"/>
      <c r="FH202" s="41"/>
      <c r="FI202" s="41"/>
      <c r="FJ202" s="41"/>
      <c r="FK202" s="41"/>
      <c r="FL202" s="41"/>
      <c r="FM202" s="41"/>
      <c r="FN202" s="41"/>
      <c r="FO202" s="41"/>
      <c r="FP202" s="41"/>
      <c r="FQ202" s="41"/>
      <c r="FR202" s="41"/>
      <c r="FS202" s="41"/>
      <c r="FT202" s="41"/>
      <c r="FU202" s="41"/>
      <c r="FV202" s="41"/>
      <c r="FW202" s="41"/>
      <c r="FX202" s="41"/>
      <c r="FY202" s="41"/>
      <c r="FZ202" s="41"/>
      <c r="GA202" s="41"/>
      <c r="GB202" s="41"/>
      <c r="GC202" s="41"/>
      <c r="GD202" s="41"/>
      <c r="GE202" s="41"/>
      <c r="GF202" s="41"/>
      <c r="GG202" s="41"/>
      <c r="GH202" s="41"/>
      <c r="GI202" s="41"/>
      <c r="GJ202" s="41"/>
      <c r="GK202" s="41"/>
      <c r="GL202" s="41"/>
      <c r="GM202" s="41"/>
      <c r="GN202" s="41"/>
      <c r="GO202" s="41"/>
      <c r="GP202" s="41"/>
      <c r="GQ202" s="41"/>
      <c r="GR202" s="41"/>
      <c r="GS202" s="41"/>
      <c r="GT202" s="41"/>
      <c r="GU202" s="41"/>
      <c r="GV202" s="41"/>
      <c r="GW202" s="41"/>
      <c r="GX202" s="41"/>
      <c r="GY202" s="41"/>
      <c r="GZ202" s="41"/>
      <c r="HA202" s="41"/>
      <c r="HB202" s="41"/>
      <c r="HC202" s="41"/>
      <c r="HD202" s="41"/>
      <c r="HE202" s="41"/>
      <c r="HF202" s="41"/>
      <c r="HG202" s="41"/>
      <c r="HH202" s="41"/>
      <c r="HI202" s="41"/>
      <c r="HJ202" s="41"/>
      <c r="HK202" s="41"/>
      <c r="HL202" s="41"/>
      <c r="HM202" s="41"/>
      <c r="HN202" s="41"/>
      <c r="HO202" s="41"/>
      <c r="HP202" s="41"/>
      <c r="HQ202" s="41"/>
      <c r="HR202" s="41"/>
      <c r="HS202" s="41"/>
      <c r="HT202" s="41"/>
      <c r="HU202" s="41"/>
      <c r="HV202" s="41"/>
      <c r="HW202" s="41"/>
      <c r="HX202" s="41"/>
      <c r="HY202" s="41"/>
    </row>
    <row r="203" spans="1:233" customFormat="1" ht="16.5">
      <c r="A203" s="41" t="s">
        <v>151</v>
      </c>
      <c r="B203" s="372" t="s">
        <v>152</v>
      </c>
      <c r="C203" s="267"/>
      <c r="D203" s="373"/>
      <c r="E203" s="374"/>
      <c r="F203" s="375"/>
      <c r="G203" s="375"/>
      <c r="H203" s="376"/>
      <c r="I203" s="375"/>
      <c r="J203" s="377"/>
      <c r="K203" s="363"/>
      <c r="L203" s="363"/>
      <c r="M203" s="363"/>
      <c r="N203" s="364"/>
      <c r="O203" s="364"/>
      <c r="P203" s="365"/>
      <c r="Q203" s="365"/>
      <c r="R203" s="38"/>
      <c r="S203" s="363"/>
      <c r="T203" s="363"/>
      <c r="U203" s="366"/>
      <c r="V203" s="363"/>
      <c r="W203" s="363"/>
      <c r="X203" s="287"/>
      <c r="Y203" s="367"/>
      <c r="Z203" s="367"/>
      <c r="AA203" s="368"/>
      <c r="AB203" s="368"/>
      <c r="AC203" s="38"/>
      <c r="AD203" s="38"/>
      <c r="AE203" s="363"/>
      <c r="AF203" s="369"/>
      <c r="AG203" s="363"/>
      <c r="AH203" s="363"/>
      <c r="AI203" s="363"/>
      <c r="AJ203" s="287"/>
      <c r="AK203" s="367"/>
      <c r="AL203" s="367"/>
      <c r="AM203" s="368"/>
      <c r="AN203" s="368"/>
      <c r="AO203" s="38"/>
      <c r="AP203" s="38"/>
      <c r="AQ203" s="369"/>
      <c r="AR203" s="363"/>
      <c r="AS203" s="370"/>
      <c r="AT203" s="370"/>
      <c r="AU203" s="371"/>
      <c r="AV203" s="287"/>
      <c r="AW203" s="41" t="str">
        <f t="shared" si="90"/>
        <v/>
      </c>
      <c r="AX203" s="41"/>
      <c r="AY203" s="41"/>
      <c r="AZ203" s="41"/>
      <c r="BA203" s="41"/>
      <c r="BB203" s="41"/>
      <c r="BC203" s="41"/>
      <c r="BD203" s="41"/>
      <c r="BE203" s="41"/>
      <c r="BF203" s="41"/>
      <c r="BG203" s="41"/>
      <c r="BH203" s="41"/>
      <c r="BI203" s="41"/>
      <c r="BJ203" s="41"/>
      <c r="BK203" s="41"/>
      <c r="BL203" s="41"/>
      <c r="BM203" s="41"/>
      <c r="BN203" s="41"/>
      <c r="BO203" s="41"/>
      <c r="BP203" s="41"/>
      <c r="BQ203" s="41"/>
      <c r="BR203" s="41"/>
      <c r="BS203" s="41"/>
      <c r="BT203" s="41"/>
      <c r="BU203" s="41"/>
      <c r="BV203" s="41"/>
      <c r="BW203" s="41"/>
      <c r="BX203" s="41"/>
      <c r="BY203" s="41"/>
      <c r="BZ203" s="41"/>
      <c r="CA203" s="41"/>
      <c r="CB203" s="41"/>
      <c r="CC203" s="41"/>
      <c r="CD203" s="41"/>
      <c r="CE203" s="41"/>
      <c r="CF203" s="41"/>
      <c r="CG203" s="41"/>
      <c r="CH203" s="41"/>
      <c r="CI203" s="41"/>
      <c r="CJ203" s="41"/>
      <c r="CK203" s="41"/>
      <c r="CL203" s="41"/>
      <c r="CM203" s="41"/>
      <c r="CN203" s="41"/>
      <c r="CO203" s="41"/>
      <c r="CP203" s="41"/>
      <c r="CQ203" s="41"/>
      <c r="CR203" s="41"/>
      <c r="CS203" s="41"/>
      <c r="CT203" s="41"/>
      <c r="CU203" s="41"/>
      <c r="CV203" s="41"/>
      <c r="CW203" s="41"/>
      <c r="CX203" s="41"/>
      <c r="CY203" s="41"/>
      <c r="CZ203" s="41"/>
      <c r="DA203" s="41"/>
      <c r="DB203" s="41"/>
      <c r="DC203" s="41"/>
      <c r="DD203" s="41"/>
      <c r="DE203" s="41"/>
      <c r="DF203" s="41"/>
      <c r="DG203" s="41"/>
      <c r="DH203" s="41"/>
      <c r="DI203" s="41"/>
      <c r="DJ203" s="41"/>
      <c r="DK203" s="41"/>
      <c r="DL203" s="41"/>
      <c r="DM203" s="41"/>
      <c r="DN203" s="41"/>
      <c r="DO203" s="41"/>
      <c r="DP203" s="41"/>
      <c r="DQ203" s="41"/>
      <c r="DR203" s="41"/>
      <c r="DS203" s="41"/>
      <c r="DT203" s="41"/>
      <c r="DU203" s="41"/>
      <c r="DV203" s="41"/>
      <c r="DW203" s="41"/>
      <c r="DX203" s="41"/>
      <c r="DY203" s="41"/>
      <c r="DZ203" s="41"/>
      <c r="EA203" s="41"/>
      <c r="EB203" s="41"/>
      <c r="EC203" s="41"/>
      <c r="ED203" s="41"/>
      <c r="EE203" s="41"/>
      <c r="EF203" s="41"/>
      <c r="EG203" s="41"/>
      <c r="EH203" s="41"/>
      <c r="EI203" s="41"/>
      <c r="EJ203" s="41"/>
      <c r="EK203" s="41"/>
      <c r="EL203" s="41"/>
      <c r="EM203" s="41"/>
      <c r="EN203" s="41"/>
      <c r="EO203" s="41"/>
      <c r="EP203" s="41"/>
      <c r="EQ203" s="41"/>
      <c r="ER203" s="41"/>
      <c r="ES203" s="41"/>
      <c r="ET203" s="41"/>
      <c r="EU203" s="41"/>
      <c r="EV203" s="41"/>
      <c r="EW203" s="41"/>
      <c r="EX203" s="41"/>
      <c r="EY203" s="41"/>
      <c r="EZ203" s="41"/>
      <c r="FA203" s="41"/>
      <c r="FB203" s="41"/>
      <c r="FC203" s="41"/>
      <c r="FD203" s="41"/>
      <c r="FE203" s="41"/>
      <c r="FF203" s="41"/>
      <c r="FG203" s="41"/>
      <c r="FH203" s="41"/>
      <c r="FI203" s="41"/>
      <c r="FJ203" s="41"/>
      <c r="FK203" s="41"/>
      <c r="FL203" s="41"/>
      <c r="FM203" s="41"/>
      <c r="FN203" s="41"/>
      <c r="FO203" s="41"/>
      <c r="FP203" s="41"/>
      <c r="FQ203" s="41"/>
      <c r="FR203" s="41"/>
      <c r="FS203" s="41"/>
      <c r="FT203" s="41"/>
      <c r="FU203" s="41"/>
      <c r="FV203" s="41"/>
      <c r="FW203" s="41"/>
      <c r="FX203" s="41"/>
      <c r="FY203" s="41"/>
      <c r="FZ203" s="41"/>
      <c r="GA203" s="41"/>
      <c r="GB203" s="41"/>
      <c r="GC203" s="41"/>
      <c r="GD203" s="41"/>
      <c r="GE203" s="41"/>
      <c r="GF203" s="41"/>
      <c r="GG203" s="41"/>
      <c r="GH203" s="41"/>
      <c r="GI203" s="41"/>
      <c r="GJ203" s="41"/>
      <c r="GK203" s="41"/>
      <c r="GL203" s="41"/>
      <c r="GM203" s="41"/>
      <c r="GN203" s="41"/>
      <c r="GO203" s="41"/>
      <c r="GP203" s="41"/>
      <c r="GQ203" s="41"/>
      <c r="GR203" s="41"/>
      <c r="GS203" s="41"/>
      <c r="GT203" s="41"/>
      <c r="GU203" s="41"/>
      <c r="GV203" s="41"/>
      <c r="GW203" s="41"/>
      <c r="GX203" s="41"/>
      <c r="GY203" s="41"/>
      <c r="GZ203" s="41"/>
      <c r="HA203" s="41"/>
      <c r="HB203" s="41"/>
      <c r="HC203" s="41"/>
      <c r="HD203" s="41"/>
      <c r="HE203" s="41"/>
      <c r="HF203" s="41"/>
      <c r="HG203" s="41"/>
      <c r="HH203" s="41"/>
      <c r="HI203" s="41"/>
      <c r="HJ203" s="41"/>
      <c r="HK203" s="41"/>
      <c r="HL203" s="41"/>
      <c r="HM203" s="41"/>
      <c r="HN203" s="41"/>
      <c r="HO203" s="41"/>
      <c r="HP203" s="41"/>
      <c r="HQ203" s="41"/>
      <c r="HR203" s="41"/>
      <c r="HS203" s="41"/>
      <c r="HT203" s="41"/>
      <c r="HU203" s="41"/>
      <c r="HV203" s="41"/>
      <c r="HW203" s="41"/>
      <c r="HX203" s="41"/>
      <c r="HY203" s="41"/>
    </row>
    <row r="204" spans="1:233" customFormat="1" ht="16.5">
      <c r="A204" s="41" t="s">
        <v>153</v>
      </c>
      <c r="B204" s="372" t="s">
        <v>455</v>
      </c>
      <c r="C204" s="378"/>
      <c r="D204" s="358"/>
      <c r="E204" s="359"/>
      <c r="F204" s="360"/>
      <c r="G204" s="360"/>
      <c r="H204" s="361"/>
      <c r="I204" s="360"/>
      <c r="J204" s="362"/>
      <c r="K204" s="363"/>
      <c r="L204" s="363"/>
      <c r="M204" s="363"/>
      <c r="N204" s="364"/>
      <c r="O204" s="364"/>
      <c r="P204" s="365"/>
      <c r="Q204" s="365"/>
      <c r="R204" s="38"/>
      <c r="S204" s="363"/>
      <c r="T204" s="363"/>
      <c r="U204" s="366"/>
      <c r="V204" s="363"/>
      <c r="W204" s="363"/>
      <c r="X204" s="287"/>
      <c r="Y204" s="367"/>
      <c r="Z204" s="367"/>
      <c r="AA204" s="368"/>
      <c r="AB204" s="368"/>
      <c r="AC204" s="38"/>
      <c r="AD204" s="38"/>
      <c r="AE204" s="363"/>
      <c r="AF204" s="369"/>
      <c r="AG204" s="363"/>
      <c r="AH204" s="363"/>
      <c r="AI204" s="363"/>
      <c r="AJ204" s="287"/>
      <c r="AK204" s="367"/>
      <c r="AL204" s="367"/>
      <c r="AM204" s="368"/>
      <c r="AN204" s="368"/>
      <c r="AO204" s="38"/>
      <c r="AP204" s="38"/>
      <c r="AQ204" s="369"/>
      <c r="AR204" s="363"/>
      <c r="AS204" s="370"/>
      <c r="AT204" s="370"/>
      <c r="AU204" s="371"/>
      <c r="AV204" s="287"/>
      <c r="AW204" s="41" t="str">
        <f t="shared" si="90"/>
        <v/>
      </c>
      <c r="AX204" s="41"/>
      <c r="AY204" s="41"/>
      <c r="AZ204" s="41"/>
      <c r="BA204" s="41"/>
      <c r="BB204" s="41"/>
      <c r="BC204" s="41"/>
      <c r="BD204" s="41"/>
      <c r="BE204" s="41"/>
      <c r="BF204" s="41"/>
      <c r="BG204" s="41"/>
      <c r="BH204" s="41"/>
      <c r="BI204" s="41"/>
      <c r="BJ204" s="41"/>
      <c r="BK204" s="41"/>
      <c r="BL204" s="41"/>
      <c r="BM204" s="41"/>
      <c r="BN204" s="41"/>
      <c r="BO204" s="41"/>
      <c r="BP204" s="41"/>
      <c r="BQ204" s="41"/>
      <c r="BR204" s="41"/>
      <c r="BS204" s="41"/>
      <c r="BT204" s="41"/>
      <c r="BU204" s="41"/>
      <c r="BV204" s="41"/>
      <c r="BW204" s="41"/>
      <c r="BX204" s="41"/>
      <c r="BY204" s="41"/>
      <c r="BZ204" s="41"/>
      <c r="CA204" s="41"/>
      <c r="CB204" s="41"/>
      <c r="CC204" s="41"/>
      <c r="CD204" s="41"/>
      <c r="CE204" s="41"/>
      <c r="CF204" s="41"/>
      <c r="CG204" s="41"/>
      <c r="CH204" s="41"/>
      <c r="CI204" s="41"/>
      <c r="CJ204" s="41"/>
      <c r="CK204" s="41"/>
      <c r="CL204" s="41"/>
      <c r="CM204" s="41"/>
      <c r="CN204" s="41"/>
      <c r="CO204" s="41"/>
      <c r="CP204" s="41"/>
      <c r="CQ204" s="41"/>
      <c r="CR204" s="41"/>
      <c r="CS204" s="41"/>
      <c r="CT204" s="41"/>
      <c r="CU204" s="41"/>
      <c r="CV204" s="41"/>
      <c r="CW204" s="41"/>
      <c r="CX204" s="41"/>
      <c r="CY204" s="41"/>
      <c r="CZ204" s="41"/>
      <c r="DA204" s="41"/>
      <c r="DB204" s="41"/>
      <c r="DC204" s="41"/>
      <c r="DD204" s="41"/>
      <c r="DE204" s="41"/>
      <c r="DF204" s="41"/>
      <c r="DG204" s="41"/>
      <c r="DH204" s="41"/>
      <c r="DI204" s="41"/>
      <c r="DJ204" s="41"/>
      <c r="DK204" s="41"/>
      <c r="DL204" s="41"/>
      <c r="DM204" s="41"/>
      <c r="DN204" s="41"/>
      <c r="DO204" s="41"/>
      <c r="DP204" s="41"/>
      <c r="DQ204" s="41"/>
      <c r="DR204" s="41"/>
      <c r="DS204" s="41"/>
      <c r="DT204" s="41"/>
      <c r="DU204" s="41"/>
      <c r="DV204" s="41"/>
      <c r="DW204" s="41"/>
      <c r="DX204" s="41"/>
      <c r="DY204" s="41"/>
      <c r="DZ204" s="41"/>
      <c r="EA204" s="41"/>
      <c r="EB204" s="41"/>
      <c r="EC204" s="41"/>
      <c r="ED204" s="41"/>
      <c r="EE204" s="41"/>
      <c r="EF204" s="41"/>
      <c r="EG204" s="41"/>
      <c r="EH204" s="41"/>
      <c r="EI204" s="41"/>
      <c r="EJ204" s="41"/>
      <c r="EK204" s="41"/>
      <c r="EL204" s="41"/>
      <c r="EM204" s="41"/>
      <c r="EN204" s="41"/>
      <c r="EO204" s="41"/>
      <c r="EP204" s="41"/>
      <c r="EQ204" s="41"/>
      <c r="ER204" s="41"/>
      <c r="ES204" s="41"/>
      <c r="ET204" s="41"/>
      <c r="EU204" s="41"/>
      <c r="EV204" s="41"/>
      <c r="EW204" s="41"/>
      <c r="EX204" s="41"/>
      <c r="EY204" s="41"/>
      <c r="EZ204" s="41"/>
      <c r="FA204" s="41"/>
      <c r="FB204" s="41"/>
      <c r="FC204" s="41"/>
      <c r="FD204" s="41"/>
      <c r="FE204" s="41"/>
      <c r="FF204" s="41"/>
      <c r="FG204" s="41"/>
      <c r="FH204" s="41"/>
      <c r="FI204" s="41"/>
      <c r="FJ204" s="41"/>
      <c r="FK204" s="41"/>
      <c r="FL204" s="41"/>
      <c r="FM204" s="41"/>
      <c r="FN204" s="41"/>
      <c r="FO204" s="41"/>
      <c r="FP204" s="41"/>
      <c r="FQ204" s="41"/>
      <c r="FR204" s="41"/>
      <c r="FS204" s="41"/>
      <c r="FT204" s="41"/>
      <c r="FU204" s="41"/>
      <c r="FV204" s="41"/>
      <c r="FW204" s="41"/>
      <c r="FX204" s="41"/>
      <c r="FY204" s="41"/>
      <c r="FZ204" s="41"/>
      <c r="GA204" s="41"/>
      <c r="GB204" s="41"/>
      <c r="GC204" s="41"/>
      <c r="GD204" s="41"/>
      <c r="GE204" s="41"/>
      <c r="GF204" s="41"/>
      <c r="GG204" s="41"/>
      <c r="GH204" s="41"/>
      <c r="GI204" s="41"/>
      <c r="GJ204" s="41"/>
      <c r="GK204" s="41"/>
      <c r="GL204" s="41"/>
      <c r="GM204" s="41"/>
      <c r="GN204" s="41"/>
      <c r="GO204" s="41"/>
      <c r="GP204" s="41"/>
      <c r="GQ204" s="41"/>
      <c r="GR204" s="41"/>
      <c r="GS204" s="41"/>
      <c r="GT204" s="41"/>
      <c r="GU204" s="41"/>
      <c r="GV204" s="41"/>
      <c r="GW204" s="41"/>
      <c r="GX204" s="41"/>
      <c r="GY204" s="41"/>
      <c r="GZ204" s="41"/>
      <c r="HA204" s="41"/>
      <c r="HB204" s="41"/>
      <c r="HC204" s="41"/>
      <c r="HD204" s="41"/>
      <c r="HE204" s="41"/>
      <c r="HF204" s="41"/>
      <c r="HG204" s="41"/>
      <c r="HH204" s="41"/>
      <c r="HI204" s="41"/>
      <c r="HJ204" s="41"/>
      <c r="HK204" s="41"/>
      <c r="HL204" s="41"/>
      <c r="HM204" s="41"/>
      <c r="HN204" s="41"/>
      <c r="HO204" s="41"/>
      <c r="HP204" s="41"/>
      <c r="HQ204" s="41"/>
      <c r="HR204" s="41"/>
      <c r="HS204" s="41"/>
      <c r="HT204" s="41"/>
      <c r="HU204" s="41"/>
      <c r="HV204" s="41"/>
      <c r="HW204" s="41"/>
      <c r="HX204" s="41"/>
      <c r="HY204" s="41"/>
    </row>
    <row r="205" spans="1:233" customFormat="1" ht="16.5">
      <c r="A205" s="41" t="s">
        <v>329</v>
      </c>
      <c r="B205" s="372" t="s">
        <v>456</v>
      </c>
      <c r="C205" s="378"/>
      <c r="D205" s="358"/>
      <c r="E205" s="359"/>
      <c r="F205" s="360"/>
      <c r="G205" s="360"/>
      <c r="H205" s="361"/>
      <c r="I205" s="360"/>
      <c r="J205" s="362"/>
      <c r="K205" s="363"/>
      <c r="L205" s="363"/>
      <c r="M205" s="363"/>
      <c r="N205" s="364"/>
      <c r="O205" s="364"/>
      <c r="P205" s="365"/>
      <c r="Q205" s="365"/>
      <c r="R205" s="38"/>
      <c r="S205" s="363"/>
      <c r="T205" s="363"/>
      <c r="U205" s="366"/>
      <c r="V205" s="363"/>
      <c r="W205" s="363"/>
      <c r="X205" s="287"/>
      <c r="Y205" s="367"/>
      <c r="Z205" s="367"/>
      <c r="AA205" s="368"/>
      <c r="AB205" s="368"/>
      <c r="AC205" s="38"/>
      <c r="AD205" s="38"/>
      <c r="AE205" s="363"/>
      <c r="AF205" s="369"/>
      <c r="AG205" s="363"/>
      <c r="AH205" s="363"/>
      <c r="AI205" s="363"/>
      <c r="AJ205" s="287"/>
      <c r="AK205" s="367"/>
      <c r="AL205" s="367"/>
      <c r="AM205" s="368"/>
      <c r="AN205" s="368"/>
      <c r="AO205" s="38"/>
      <c r="AP205" s="38"/>
      <c r="AQ205" s="369"/>
      <c r="AR205" s="363"/>
      <c r="AS205" s="370"/>
      <c r="AT205" s="370"/>
      <c r="AU205" s="371"/>
      <c r="AV205" s="287"/>
      <c r="AW205" s="41"/>
      <c r="AX205" s="41"/>
      <c r="AY205" s="41"/>
      <c r="AZ205" s="41"/>
      <c r="BA205" s="41"/>
      <c r="BB205" s="41"/>
      <c r="BC205" s="41"/>
      <c r="BD205" s="41"/>
      <c r="BE205" s="41"/>
      <c r="BF205" s="41"/>
      <c r="BG205" s="41"/>
      <c r="BH205" s="41"/>
      <c r="BI205" s="41"/>
      <c r="BJ205" s="41"/>
      <c r="BK205" s="41"/>
      <c r="BL205" s="41"/>
      <c r="BM205" s="41"/>
      <c r="BN205" s="41"/>
      <c r="BO205" s="41"/>
      <c r="BP205" s="41"/>
      <c r="BQ205" s="41"/>
      <c r="BR205" s="41"/>
      <c r="BS205" s="41"/>
      <c r="BT205" s="41"/>
      <c r="BU205" s="41"/>
      <c r="BV205" s="41"/>
      <c r="BW205" s="41"/>
      <c r="BX205" s="41"/>
      <c r="BY205" s="41"/>
      <c r="BZ205" s="41"/>
      <c r="CA205" s="41"/>
      <c r="CB205" s="41"/>
      <c r="CC205" s="41"/>
      <c r="CD205" s="41"/>
      <c r="CE205" s="41"/>
      <c r="CF205" s="41"/>
      <c r="CG205" s="41"/>
      <c r="CH205" s="41"/>
      <c r="CI205" s="41"/>
      <c r="CJ205" s="41"/>
      <c r="CK205" s="41"/>
      <c r="CL205" s="41"/>
      <c r="CM205" s="41"/>
      <c r="CN205" s="41"/>
      <c r="CO205" s="41"/>
      <c r="CP205" s="41"/>
      <c r="CQ205" s="41"/>
      <c r="CR205" s="41"/>
      <c r="CS205" s="41"/>
      <c r="CT205" s="41"/>
      <c r="CU205" s="41"/>
      <c r="CV205" s="41"/>
      <c r="CW205" s="41"/>
      <c r="CX205" s="41"/>
      <c r="CY205" s="41"/>
      <c r="CZ205" s="41"/>
      <c r="DA205" s="41"/>
      <c r="DB205" s="41"/>
      <c r="DC205" s="41"/>
      <c r="DD205" s="41"/>
      <c r="DE205" s="41"/>
      <c r="DF205" s="41"/>
      <c r="DG205" s="41"/>
      <c r="DH205" s="41"/>
      <c r="DI205" s="41"/>
      <c r="DJ205" s="41"/>
      <c r="DK205" s="41"/>
      <c r="DL205" s="41"/>
      <c r="DM205" s="41"/>
      <c r="DN205" s="41"/>
      <c r="DO205" s="41"/>
      <c r="DP205" s="41"/>
      <c r="DQ205" s="41"/>
      <c r="DR205" s="41"/>
      <c r="DS205" s="41"/>
      <c r="DT205" s="41"/>
      <c r="DU205" s="41"/>
      <c r="DV205" s="41"/>
      <c r="DW205" s="41"/>
      <c r="DX205" s="41"/>
      <c r="DY205" s="41"/>
      <c r="DZ205" s="41"/>
      <c r="EA205" s="41"/>
      <c r="EB205" s="41"/>
      <c r="EC205" s="41"/>
      <c r="ED205" s="41"/>
      <c r="EE205" s="41"/>
      <c r="EF205" s="41"/>
      <c r="EG205" s="41"/>
      <c r="EH205" s="41"/>
      <c r="EI205" s="41"/>
      <c r="EJ205" s="41"/>
      <c r="EK205" s="41"/>
      <c r="EL205" s="41"/>
      <c r="EM205" s="41"/>
      <c r="EN205" s="41"/>
      <c r="EO205" s="41"/>
      <c r="EP205" s="41"/>
      <c r="EQ205" s="41"/>
      <c r="ER205" s="41"/>
      <c r="ES205" s="41"/>
      <c r="ET205" s="41"/>
      <c r="EU205" s="41"/>
      <c r="EV205" s="41"/>
      <c r="EW205" s="41"/>
      <c r="EX205" s="41"/>
      <c r="EY205" s="41"/>
      <c r="EZ205" s="41"/>
      <c r="FA205" s="41"/>
      <c r="FB205" s="41"/>
      <c r="FC205" s="41"/>
      <c r="FD205" s="41"/>
      <c r="FE205" s="41"/>
      <c r="FF205" s="41"/>
      <c r="FG205" s="41"/>
      <c r="FH205" s="41"/>
      <c r="FI205" s="41"/>
      <c r="FJ205" s="41"/>
      <c r="FK205" s="41"/>
      <c r="FL205" s="41"/>
      <c r="FM205" s="41"/>
      <c r="FN205" s="41"/>
      <c r="FO205" s="41"/>
      <c r="FP205" s="41"/>
      <c r="FQ205" s="41"/>
      <c r="FR205" s="41"/>
      <c r="FS205" s="41"/>
      <c r="FT205" s="41"/>
      <c r="FU205" s="41"/>
      <c r="FV205" s="41"/>
      <c r="FW205" s="41"/>
      <c r="FX205" s="41"/>
      <c r="FY205" s="41"/>
      <c r="FZ205" s="41"/>
      <c r="GA205" s="41"/>
      <c r="GB205" s="41"/>
      <c r="GC205" s="41"/>
      <c r="GD205" s="41"/>
      <c r="GE205" s="41"/>
      <c r="GF205" s="41"/>
      <c r="GG205" s="41"/>
      <c r="GH205" s="41"/>
      <c r="GI205" s="41"/>
      <c r="GJ205" s="41"/>
      <c r="GK205" s="41"/>
      <c r="GL205" s="41"/>
      <c r="GM205" s="41"/>
      <c r="GN205" s="41"/>
      <c r="GO205" s="41"/>
      <c r="GP205" s="41"/>
      <c r="GQ205" s="41"/>
      <c r="GR205" s="41"/>
      <c r="GS205" s="41"/>
      <c r="GT205" s="41"/>
      <c r="GU205" s="41"/>
      <c r="GV205" s="41"/>
      <c r="GW205" s="41"/>
      <c r="GX205" s="41"/>
      <c r="GY205" s="41"/>
      <c r="GZ205" s="41"/>
      <c r="HA205" s="41"/>
      <c r="HB205" s="41"/>
      <c r="HC205" s="41"/>
      <c r="HD205" s="41"/>
      <c r="HE205" s="41"/>
      <c r="HF205" s="41"/>
      <c r="HG205" s="41"/>
      <c r="HH205" s="41"/>
      <c r="HI205" s="41"/>
      <c r="HJ205" s="41"/>
      <c r="HK205" s="41"/>
      <c r="HL205" s="41"/>
      <c r="HM205" s="41"/>
      <c r="HN205" s="41"/>
      <c r="HO205" s="41"/>
      <c r="HP205" s="41"/>
      <c r="HQ205" s="41"/>
      <c r="HR205" s="41"/>
      <c r="HS205" s="41"/>
      <c r="HT205" s="41"/>
      <c r="HU205" s="41"/>
      <c r="HV205" s="41"/>
      <c r="HW205" s="41"/>
      <c r="HX205" s="41"/>
      <c r="HY205" s="41"/>
    </row>
    <row r="206" spans="1:233" customFormat="1" ht="16.5">
      <c r="A206" s="41" t="s">
        <v>331</v>
      </c>
      <c r="B206" s="372" t="s">
        <v>457</v>
      </c>
      <c r="C206" s="378"/>
      <c r="D206" s="358"/>
      <c r="E206" s="359"/>
      <c r="F206" s="360"/>
      <c r="G206" s="360"/>
      <c r="H206" s="361"/>
      <c r="I206" s="360"/>
      <c r="J206" s="362"/>
      <c r="K206" s="363"/>
      <c r="L206" s="363"/>
      <c r="M206" s="363"/>
      <c r="N206" s="364"/>
      <c r="O206" s="364"/>
      <c r="P206" s="365"/>
      <c r="Q206" s="365"/>
      <c r="R206" s="38"/>
      <c r="S206" s="363"/>
      <c r="T206" s="363"/>
      <c r="U206" s="366"/>
      <c r="V206" s="363"/>
      <c r="W206" s="363"/>
      <c r="X206" s="287"/>
      <c r="Y206" s="367"/>
      <c r="Z206" s="367"/>
      <c r="AA206" s="368"/>
      <c r="AB206" s="368"/>
      <c r="AC206" s="38"/>
      <c r="AD206" s="38"/>
      <c r="AE206" s="363"/>
      <c r="AF206" s="369"/>
      <c r="AG206" s="363"/>
      <c r="AH206" s="363"/>
      <c r="AI206" s="363"/>
      <c r="AJ206" s="287"/>
      <c r="AK206" s="367"/>
      <c r="AL206" s="367"/>
      <c r="AM206" s="368"/>
      <c r="AN206" s="368"/>
      <c r="AO206" s="38"/>
      <c r="AP206" s="38"/>
      <c r="AQ206" s="369"/>
      <c r="AR206" s="363"/>
      <c r="AS206" s="370"/>
      <c r="AT206" s="370"/>
      <c r="AU206" s="371"/>
      <c r="AV206" s="287"/>
      <c r="AW206" s="41"/>
      <c r="AX206" s="41"/>
      <c r="AY206" s="41"/>
      <c r="AZ206" s="41"/>
      <c r="BA206" s="41"/>
      <c r="BB206" s="41"/>
      <c r="BC206" s="41"/>
      <c r="BD206" s="41"/>
      <c r="BE206" s="41"/>
      <c r="BF206" s="41"/>
      <c r="BG206" s="41"/>
      <c r="BH206" s="41"/>
      <c r="BI206" s="41"/>
      <c r="BJ206" s="41"/>
      <c r="BK206" s="41"/>
      <c r="BL206" s="41"/>
      <c r="BM206" s="41"/>
      <c r="BN206" s="41"/>
      <c r="BO206" s="41"/>
      <c r="BP206" s="41"/>
      <c r="BQ206" s="41"/>
      <c r="BR206" s="41"/>
      <c r="BS206" s="41"/>
      <c r="BT206" s="41"/>
      <c r="BU206" s="41"/>
      <c r="BV206" s="41"/>
      <c r="BW206" s="41"/>
      <c r="BX206" s="41"/>
      <c r="BY206" s="41"/>
      <c r="BZ206" s="41"/>
      <c r="CA206" s="41"/>
      <c r="CB206" s="41"/>
      <c r="CC206" s="41"/>
      <c r="CD206" s="41"/>
      <c r="CE206" s="41"/>
      <c r="CF206" s="41"/>
      <c r="CG206" s="41"/>
      <c r="CH206" s="41"/>
      <c r="CI206" s="41"/>
      <c r="CJ206" s="41"/>
      <c r="CK206" s="41"/>
      <c r="CL206" s="41"/>
      <c r="CM206" s="41"/>
      <c r="CN206" s="41"/>
      <c r="CO206" s="41"/>
      <c r="CP206" s="41"/>
      <c r="CQ206" s="41"/>
      <c r="CR206" s="41"/>
      <c r="CS206" s="41"/>
      <c r="CT206" s="41"/>
      <c r="CU206" s="41"/>
      <c r="CV206" s="41"/>
      <c r="CW206" s="41"/>
      <c r="CX206" s="41"/>
      <c r="CY206" s="41"/>
      <c r="CZ206" s="41"/>
      <c r="DA206" s="41"/>
      <c r="DB206" s="41"/>
      <c r="DC206" s="41"/>
      <c r="DD206" s="41"/>
      <c r="DE206" s="41"/>
      <c r="DF206" s="41"/>
      <c r="DG206" s="41"/>
      <c r="DH206" s="41"/>
      <c r="DI206" s="41"/>
      <c r="DJ206" s="41"/>
      <c r="DK206" s="41"/>
      <c r="DL206" s="41"/>
      <c r="DM206" s="41"/>
      <c r="DN206" s="41"/>
      <c r="DO206" s="41"/>
      <c r="DP206" s="41"/>
      <c r="DQ206" s="41"/>
      <c r="DR206" s="41"/>
      <c r="DS206" s="41"/>
      <c r="DT206" s="41"/>
      <c r="DU206" s="41"/>
      <c r="DV206" s="41"/>
      <c r="DW206" s="41"/>
      <c r="DX206" s="41"/>
      <c r="DY206" s="41"/>
      <c r="DZ206" s="41"/>
      <c r="EA206" s="41"/>
      <c r="EB206" s="41"/>
      <c r="EC206" s="41"/>
      <c r="ED206" s="41"/>
      <c r="EE206" s="41"/>
      <c r="EF206" s="41"/>
      <c r="EG206" s="41"/>
      <c r="EH206" s="41"/>
      <c r="EI206" s="41"/>
      <c r="EJ206" s="41"/>
      <c r="EK206" s="41"/>
      <c r="EL206" s="41"/>
      <c r="EM206" s="41"/>
      <c r="EN206" s="41"/>
      <c r="EO206" s="41"/>
      <c r="EP206" s="41"/>
      <c r="EQ206" s="41"/>
      <c r="ER206" s="41"/>
      <c r="ES206" s="41"/>
      <c r="ET206" s="41"/>
      <c r="EU206" s="41"/>
      <c r="EV206" s="41"/>
      <c r="EW206" s="41"/>
      <c r="EX206" s="41"/>
      <c r="EY206" s="41"/>
      <c r="EZ206" s="41"/>
      <c r="FA206" s="41"/>
      <c r="FB206" s="41"/>
      <c r="FC206" s="41"/>
      <c r="FD206" s="41"/>
      <c r="FE206" s="41"/>
      <c r="FF206" s="41"/>
      <c r="FG206" s="41"/>
      <c r="FH206" s="41"/>
      <c r="FI206" s="41"/>
      <c r="FJ206" s="41"/>
      <c r="FK206" s="41"/>
      <c r="FL206" s="41"/>
      <c r="FM206" s="41"/>
      <c r="FN206" s="41"/>
      <c r="FO206" s="41"/>
      <c r="FP206" s="41"/>
      <c r="FQ206" s="41"/>
      <c r="FR206" s="41"/>
      <c r="FS206" s="41"/>
      <c r="FT206" s="41"/>
      <c r="FU206" s="41"/>
      <c r="FV206" s="41"/>
      <c r="FW206" s="41"/>
      <c r="FX206" s="41"/>
      <c r="FY206" s="41"/>
      <c r="FZ206" s="41"/>
      <c r="GA206" s="41"/>
      <c r="GB206" s="41"/>
      <c r="GC206" s="41"/>
      <c r="GD206" s="41"/>
      <c r="GE206" s="41"/>
      <c r="GF206" s="41"/>
      <c r="GG206" s="41"/>
      <c r="GH206" s="41"/>
      <c r="GI206" s="41"/>
      <c r="GJ206" s="41"/>
      <c r="GK206" s="41"/>
      <c r="GL206" s="41"/>
      <c r="GM206" s="41"/>
      <c r="GN206" s="41"/>
      <c r="GO206" s="41"/>
      <c r="GP206" s="41"/>
      <c r="GQ206" s="41"/>
      <c r="GR206" s="41"/>
      <c r="GS206" s="41"/>
      <c r="GT206" s="41"/>
      <c r="GU206" s="41"/>
      <c r="GV206" s="41"/>
      <c r="GW206" s="41"/>
      <c r="GX206" s="41"/>
      <c r="GY206" s="41"/>
      <c r="GZ206" s="41"/>
      <c r="HA206" s="41"/>
      <c r="HB206" s="41"/>
      <c r="HC206" s="41"/>
      <c r="HD206" s="41"/>
      <c r="HE206" s="41"/>
      <c r="HF206" s="41"/>
      <c r="HG206" s="41"/>
      <c r="HH206" s="41"/>
      <c r="HI206" s="41"/>
      <c r="HJ206" s="41"/>
      <c r="HK206" s="41"/>
      <c r="HL206" s="41"/>
      <c r="HM206" s="41"/>
      <c r="HN206" s="41"/>
      <c r="HO206" s="41"/>
      <c r="HP206" s="41"/>
      <c r="HQ206" s="41"/>
      <c r="HR206" s="41"/>
      <c r="HS206" s="41"/>
      <c r="HT206" s="41"/>
      <c r="HU206" s="41"/>
      <c r="HV206" s="41"/>
      <c r="HW206" s="41"/>
      <c r="HX206" s="41"/>
      <c r="HY206" s="41"/>
    </row>
    <row r="207" spans="1:233" customFormat="1" ht="18.75">
      <c r="A207" s="41" t="s">
        <v>333</v>
      </c>
      <c r="B207" s="372" t="s">
        <v>458</v>
      </c>
      <c r="C207" s="378"/>
      <c r="D207" s="358"/>
      <c r="E207" s="359"/>
      <c r="F207" s="360"/>
      <c r="G207" s="360"/>
      <c r="H207" s="361"/>
      <c r="I207" s="360"/>
      <c r="J207" s="362"/>
      <c r="K207" s="363"/>
      <c r="L207" s="363"/>
      <c r="M207" s="363"/>
      <c r="N207" s="364"/>
      <c r="O207" s="364"/>
      <c r="P207" s="365"/>
      <c r="Q207" s="365"/>
      <c r="R207" s="38"/>
      <c r="S207" s="363"/>
      <c r="T207" s="363"/>
      <c r="U207" s="366"/>
      <c r="V207" s="363"/>
      <c r="W207" s="363"/>
      <c r="X207" s="287"/>
      <c r="Y207" s="367"/>
      <c r="Z207" s="367"/>
      <c r="AA207" s="368"/>
      <c r="AB207" s="368"/>
      <c r="AC207" s="38"/>
      <c r="AD207" s="38"/>
      <c r="AE207" s="363"/>
      <c r="AF207" s="369"/>
      <c r="AG207" s="363"/>
      <c r="AH207" s="363"/>
      <c r="AI207" s="363"/>
      <c r="AJ207" s="287"/>
      <c r="AK207" s="367"/>
      <c r="AL207" s="367"/>
      <c r="AM207" s="368"/>
      <c r="AN207" s="368"/>
      <c r="AO207" s="38"/>
      <c r="AP207" s="38"/>
      <c r="AQ207" s="369"/>
      <c r="AR207" s="363"/>
      <c r="AS207" s="370"/>
      <c r="AT207" s="370"/>
      <c r="AU207" s="371"/>
      <c r="AV207" s="287"/>
      <c r="AW207" s="41"/>
      <c r="AX207" s="41"/>
      <c r="AY207" s="41"/>
      <c r="AZ207" s="41"/>
      <c r="BA207" s="41"/>
      <c r="BB207" s="41"/>
      <c r="BC207" s="41"/>
      <c r="BD207" s="41"/>
      <c r="BE207" s="41"/>
      <c r="BF207" s="41"/>
      <c r="BG207" s="41"/>
      <c r="BH207" s="41"/>
      <c r="BI207" s="41"/>
      <c r="BJ207" s="41"/>
      <c r="BK207" s="41"/>
      <c r="BL207" s="41"/>
      <c r="BM207" s="41"/>
      <c r="BN207" s="41"/>
      <c r="BO207" s="41"/>
      <c r="BP207" s="41"/>
      <c r="BQ207" s="41"/>
      <c r="BR207" s="41"/>
      <c r="BS207" s="41"/>
      <c r="BT207" s="41"/>
      <c r="BU207" s="41"/>
      <c r="BV207" s="41"/>
      <c r="BW207" s="41"/>
      <c r="BX207" s="41"/>
      <c r="BY207" s="41"/>
      <c r="BZ207" s="41"/>
      <c r="CA207" s="41"/>
      <c r="CB207" s="41"/>
      <c r="CC207" s="41"/>
      <c r="CD207" s="41"/>
      <c r="CE207" s="41"/>
      <c r="CF207" s="41"/>
      <c r="CG207" s="41"/>
      <c r="CH207" s="41"/>
      <c r="CI207" s="41"/>
      <c r="CJ207" s="41"/>
      <c r="CK207" s="41"/>
      <c r="CL207" s="41"/>
      <c r="CM207" s="41"/>
      <c r="CN207" s="41"/>
      <c r="CO207" s="41"/>
      <c r="CP207" s="41"/>
      <c r="CQ207" s="41"/>
      <c r="CR207" s="41"/>
      <c r="CS207" s="41"/>
      <c r="CT207" s="41"/>
      <c r="CU207" s="41"/>
      <c r="CV207" s="41"/>
      <c r="CW207" s="41"/>
      <c r="CX207" s="41"/>
      <c r="CY207" s="41"/>
      <c r="CZ207" s="41"/>
      <c r="DA207" s="41"/>
      <c r="DB207" s="41"/>
      <c r="DC207" s="41"/>
      <c r="DD207" s="41"/>
      <c r="DE207" s="41"/>
      <c r="DF207" s="41"/>
      <c r="DG207" s="41"/>
      <c r="DH207" s="41"/>
      <c r="DI207" s="41"/>
      <c r="DJ207" s="41"/>
      <c r="DK207" s="41"/>
      <c r="DL207" s="41"/>
      <c r="DM207" s="41"/>
      <c r="DN207" s="41"/>
      <c r="DO207" s="41"/>
      <c r="DP207" s="41"/>
      <c r="DQ207" s="41"/>
      <c r="DR207" s="41"/>
      <c r="DS207" s="41"/>
      <c r="DT207" s="41"/>
      <c r="DU207" s="41"/>
      <c r="DV207" s="41"/>
      <c r="DW207" s="41"/>
      <c r="DX207" s="41"/>
      <c r="DY207" s="41"/>
      <c r="DZ207" s="41"/>
      <c r="EA207" s="41"/>
      <c r="EB207" s="41"/>
      <c r="EC207" s="41"/>
      <c r="ED207" s="41"/>
      <c r="EE207" s="41"/>
      <c r="EF207" s="41"/>
      <c r="EG207" s="41"/>
      <c r="EH207" s="41"/>
      <c r="EI207" s="41"/>
      <c r="EJ207" s="41"/>
      <c r="EK207" s="41"/>
      <c r="EL207" s="41"/>
      <c r="EM207" s="41"/>
      <c r="EN207" s="41"/>
      <c r="EO207" s="41"/>
      <c r="EP207" s="41"/>
      <c r="EQ207" s="41"/>
      <c r="ER207" s="41"/>
      <c r="ES207" s="41"/>
      <c r="ET207" s="41"/>
      <c r="EU207" s="41"/>
      <c r="EV207" s="41"/>
      <c r="EW207" s="41"/>
      <c r="EX207" s="41"/>
      <c r="EY207" s="41"/>
      <c r="EZ207" s="41"/>
      <c r="FA207" s="41"/>
      <c r="FB207" s="41"/>
      <c r="FC207" s="41"/>
      <c r="FD207" s="41"/>
      <c r="FE207" s="41"/>
      <c r="FF207" s="41"/>
      <c r="FG207" s="41"/>
      <c r="FH207" s="41"/>
      <c r="FI207" s="41"/>
      <c r="FJ207" s="41"/>
      <c r="FK207" s="41"/>
      <c r="FL207" s="41"/>
      <c r="FM207" s="41"/>
      <c r="FN207" s="41"/>
      <c r="FO207" s="41"/>
      <c r="FP207" s="41"/>
      <c r="FQ207" s="41"/>
      <c r="FR207" s="41"/>
      <c r="FS207" s="41"/>
      <c r="FT207" s="41"/>
      <c r="FU207" s="41"/>
      <c r="FV207" s="41"/>
      <c r="FW207" s="41"/>
      <c r="FX207" s="41"/>
      <c r="FY207" s="41"/>
      <c r="FZ207" s="41"/>
      <c r="GA207" s="41"/>
      <c r="GB207" s="41"/>
      <c r="GC207" s="41"/>
      <c r="GD207" s="41"/>
      <c r="GE207" s="41"/>
      <c r="GF207" s="41"/>
      <c r="GG207" s="41"/>
      <c r="GH207" s="41"/>
      <c r="GI207" s="41"/>
      <c r="GJ207" s="41"/>
      <c r="GK207" s="41"/>
      <c r="GL207" s="41"/>
      <c r="GM207" s="41"/>
      <c r="GN207" s="41"/>
      <c r="GO207" s="41"/>
      <c r="GP207" s="41"/>
      <c r="GQ207" s="41"/>
      <c r="GR207" s="41"/>
      <c r="GS207" s="41"/>
      <c r="GT207" s="41"/>
      <c r="GU207" s="41"/>
      <c r="GV207" s="41"/>
      <c r="GW207" s="41"/>
      <c r="GX207" s="41"/>
      <c r="GY207" s="41"/>
      <c r="GZ207" s="41"/>
      <c r="HA207" s="41"/>
      <c r="HB207" s="41"/>
      <c r="HC207" s="41"/>
      <c r="HD207" s="41"/>
      <c r="HE207" s="41"/>
      <c r="HF207" s="41"/>
      <c r="HG207" s="41"/>
      <c r="HH207" s="41"/>
      <c r="HI207" s="41"/>
      <c r="HJ207" s="41"/>
      <c r="HK207" s="41"/>
      <c r="HL207" s="41"/>
      <c r="HM207" s="41"/>
      <c r="HN207" s="41"/>
      <c r="HO207" s="41"/>
      <c r="HP207" s="41"/>
      <c r="HQ207" s="41"/>
      <c r="HR207" s="41"/>
      <c r="HS207" s="41"/>
      <c r="HT207" s="41"/>
      <c r="HU207" s="41"/>
      <c r="HV207" s="41"/>
      <c r="HW207" s="41"/>
      <c r="HX207" s="41"/>
      <c r="HY207" s="41"/>
    </row>
    <row r="208" spans="1:233" customFormat="1" ht="16.5">
      <c r="A208" s="41" t="s">
        <v>335</v>
      </c>
      <c r="B208" s="372" t="s">
        <v>459</v>
      </c>
      <c r="C208" s="378"/>
      <c r="D208" s="358"/>
      <c r="E208" s="359"/>
      <c r="F208" s="360"/>
      <c r="G208" s="360"/>
      <c r="H208" s="361"/>
      <c r="I208" s="360"/>
      <c r="J208" s="362"/>
      <c r="K208" s="363"/>
      <c r="L208" s="363"/>
      <c r="M208" s="363"/>
      <c r="N208" s="364"/>
      <c r="O208" s="364"/>
      <c r="P208" s="365"/>
      <c r="Q208" s="365"/>
      <c r="R208" s="38"/>
      <c r="S208" s="363"/>
      <c r="T208" s="363"/>
      <c r="U208" s="366"/>
      <c r="V208" s="363"/>
      <c r="W208" s="363"/>
      <c r="X208" s="287"/>
      <c r="Y208" s="367"/>
      <c r="Z208" s="367"/>
      <c r="AA208" s="368"/>
      <c r="AB208" s="368"/>
      <c r="AC208" s="38"/>
      <c r="AD208" s="38"/>
      <c r="AE208" s="363"/>
      <c r="AF208" s="369"/>
      <c r="AG208" s="363"/>
      <c r="AH208" s="363"/>
      <c r="AI208" s="363"/>
      <c r="AJ208" s="287"/>
      <c r="AK208" s="367"/>
      <c r="AL208" s="367"/>
      <c r="AM208" s="368"/>
      <c r="AN208" s="368"/>
      <c r="AO208" s="38"/>
      <c r="AP208" s="38"/>
      <c r="AQ208" s="369"/>
      <c r="AR208" s="363"/>
      <c r="AS208" s="370"/>
      <c r="AT208" s="370"/>
      <c r="AU208" s="371"/>
      <c r="AV208" s="287"/>
      <c r="AW208" s="41"/>
      <c r="AX208" s="41"/>
      <c r="AY208" s="41"/>
      <c r="AZ208" s="41"/>
      <c r="BA208" s="41"/>
      <c r="BB208" s="41"/>
      <c r="BC208" s="41"/>
      <c r="BD208" s="41"/>
      <c r="BE208" s="41"/>
      <c r="BF208" s="41"/>
      <c r="BG208" s="41"/>
      <c r="BH208" s="41"/>
      <c r="BI208" s="41"/>
      <c r="BJ208" s="41"/>
      <c r="BK208" s="41"/>
      <c r="BL208" s="41"/>
      <c r="BM208" s="41"/>
      <c r="BN208" s="41"/>
      <c r="BO208" s="41"/>
      <c r="BP208" s="41"/>
      <c r="BQ208" s="41"/>
      <c r="BR208" s="41"/>
      <c r="BS208" s="41"/>
      <c r="BT208" s="41"/>
      <c r="BU208" s="41"/>
      <c r="BV208" s="41"/>
      <c r="BW208" s="41"/>
      <c r="BX208" s="41"/>
      <c r="BY208" s="41"/>
      <c r="BZ208" s="41"/>
      <c r="CA208" s="41"/>
      <c r="CB208" s="41"/>
      <c r="CC208" s="41"/>
      <c r="CD208" s="41"/>
      <c r="CE208" s="41"/>
      <c r="CF208" s="41"/>
      <c r="CG208" s="41"/>
      <c r="CH208" s="41"/>
      <c r="CI208" s="41"/>
      <c r="CJ208" s="41"/>
      <c r="CK208" s="41"/>
      <c r="CL208" s="41"/>
      <c r="CM208" s="41"/>
      <c r="CN208" s="41"/>
      <c r="CO208" s="41"/>
      <c r="CP208" s="41"/>
      <c r="CQ208" s="41"/>
      <c r="CR208" s="41"/>
      <c r="CS208" s="41"/>
      <c r="CT208" s="41"/>
      <c r="CU208" s="41"/>
      <c r="CV208" s="41"/>
      <c r="CW208" s="41"/>
      <c r="CX208" s="41"/>
      <c r="CY208" s="41"/>
      <c r="CZ208" s="41"/>
      <c r="DA208" s="41"/>
      <c r="DB208" s="41"/>
      <c r="DC208" s="41"/>
      <c r="DD208" s="41"/>
      <c r="DE208" s="41"/>
      <c r="DF208" s="41"/>
      <c r="DG208" s="41"/>
      <c r="DH208" s="41"/>
      <c r="DI208" s="41"/>
      <c r="DJ208" s="41"/>
      <c r="DK208" s="41"/>
      <c r="DL208" s="41"/>
      <c r="DM208" s="41"/>
      <c r="DN208" s="41"/>
      <c r="DO208" s="41"/>
      <c r="DP208" s="41"/>
      <c r="DQ208" s="41"/>
      <c r="DR208" s="41"/>
      <c r="DS208" s="41"/>
      <c r="DT208" s="41"/>
      <c r="DU208" s="41"/>
      <c r="DV208" s="41"/>
      <c r="DW208" s="41"/>
      <c r="DX208" s="41"/>
      <c r="DY208" s="41"/>
      <c r="DZ208" s="41"/>
      <c r="EA208" s="41"/>
      <c r="EB208" s="41"/>
      <c r="EC208" s="41"/>
      <c r="ED208" s="41"/>
      <c r="EE208" s="41"/>
      <c r="EF208" s="41"/>
      <c r="EG208" s="41"/>
      <c r="EH208" s="41"/>
      <c r="EI208" s="41"/>
      <c r="EJ208" s="41"/>
      <c r="EK208" s="41"/>
      <c r="EL208" s="41"/>
      <c r="EM208" s="41"/>
      <c r="EN208" s="41"/>
      <c r="EO208" s="41"/>
      <c r="EP208" s="41"/>
      <c r="EQ208" s="41"/>
      <c r="ER208" s="41"/>
      <c r="ES208" s="41"/>
      <c r="ET208" s="41"/>
      <c r="EU208" s="41"/>
      <c r="EV208" s="41"/>
      <c r="EW208" s="41"/>
      <c r="EX208" s="41"/>
      <c r="EY208" s="41"/>
      <c r="EZ208" s="41"/>
      <c r="FA208" s="41"/>
      <c r="FB208" s="41"/>
      <c r="FC208" s="41"/>
      <c r="FD208" s="41"/>
      <c r="FE208" s="41"/>
      <c r="FF208" s="41"/>
      <c r="FG208" s="41"/>
      <c r="FH208" s="41"/>
      <c r="FI208" s="41"/>
      <c r="FJ208" s="41"/>
      <c r="FK208" s="41"/>
      <c r="FL208" s="41"/>
      <c r="FM208" s="41"/>
      <c r="FN208" s="41"/>
      <c r="FO208" s="41"/>
      <c r="FP208" s="41"/>
      <c r="FQ208" s="41"/>
      <c r="FR208" s="41"/>
      <c r="FS208" s="41"/>
      <c r="FT208" s="41"/>
      <c r="FU208" s="41"/>
      <c r="FV208" s="41"/>
      <c r="FW208" s="41"/>
      <c r="FX208" s="41"/>
      <c r="FY208" s="41"/>
      <c r="FZ208" s="41"/>
      <c r="GA208" s="41"/>
      <c r="GB208" s="41"/>
      <c r="GC208" s="41"/>
      <c r="GD208" s="41"/>
      <c r="GE208" s="41"/>
      <c r="GF208" s="41"/>
      <c r="GG208" s="41"/>
      <c r="GH208" s="41"/>
      <c r="GI208" s="41"/>
      <c r="GJ208" s="41"/>
      <c r="GK208" s="41"/>
      <c r="GL208" s="41"/>
      <c r="GM208" s="41"/>
      <c r="GN208" s="41"/>
      <c r="GO208" s="41"/>
      <c r="GP208" s="41"/>
      <c r="GQ208" s="41"/>
      <c r="GR208" s="41"/>
      <c r="GS208" s="41"/>
      <c r="GT208" s="41"/>
      <c r="GU208" s="41"/>
      <c r="GV208" s="41"/>
      <c r="GW208" s="41"/>
      <c r="GX208" s="41"/>
      <c r="GY208" s="41"/>
      <c r="GZ208" s="41"/>
      <c r="HA208" s="41"/>
      <c r="HB208" s="41"/>
      <c r="HC208" s="41"/>
      <c r="HD208" s="41"/>
      <c r="HE208" s="41"/>
      <c r="HF208" s="41"/>
      <c r="HG208" s="41"/>
      <c r="HH208" s="41"/>
      <c r="HI208" s="41"/>
      <c r="HJ208" s="41"/>
      <c r="HK208" s="41"/>
      <c r="HL208" s="41"/>
      <c r="HM208" s="41"/>
      <c r="HN208" s="41"/>
      <c r="HO208" s="41"/>
      <c r="HP208" s="41"/>
      <c r="HQ208" s="41"/>
      <c r="HR208" s="41"/>
      <c r="HS208" s="41"/>
      <c r="HT208" s="41"/>
      <c r="HU208" s="41"/>
      <c r="HV208" s="41"/>
      <c r="HW208" s="41"/>
      <c r="HX208" s="41"/>
      <c r="HY208" s="41"/>
    </row>
    <row r="209" spans="1:233" customFormat="1" ht="16.5">
      <c r="A209" s="41" t="s">
        <v>337</v>
      </c>
      <c r="B209" s="372" t="s">
        <v>460</v>
      </c>
      <c r="C209" s="378"/>
      <c r="D209" s="358"/>
      <c r="E209" s="359"/>
      <c r="F209" s="360"/>
      <c r="G209" s="360"/>
      <c r="H209" s="361"/>
      <c r="I209" s="360"/>
      <c r="J209" s="362"/>
      <c r="K209" s="363"/>
      <c r="L209" s="363"/>
      <c r="M209" s="363"/>
      <c r="N209" s="364"/>
      <c r="O209" s="364"/>
      <c r="P209" s="365"/>
      <c r="Q209" s="365"/>
      <c r="R209" s="38"/>
      <c r="S209" s="363"/>
      <c r="T209" s="363"/>
      <c r="U209" s="366"/>
      <c r="V209" s="363"/>
      <c r="W209" s="363"/>
      <c r="X209" s="287"/>
      <c r="Y209" s="367"/>
      <c r="Z209" s="367"/>
      <c r="AA209" s="368"/>
      <c r="AB209" s="368"/>
      <c r="AC209" s="38"/>
      <c r="AD209" s="38"/>
      <c r="AE209" s="363"/>
      <c r="AF209" s="369"/>
      <c r="AG209" s="363"/>
      <c r="AH209" s="363"/>
      <c r="AI209" s="363"/>
      <c r="AJ209" s="287"/>
      <c r="AK209" s="367"/>
      <c r="AL209" s="367"/>
      <c r="AM209" s="368"/>
      <c r="AN209" s="368"/>
      <c r="AO209" s="38"/>
      <c r="AP209" s="38"/>
      <c r="AQ209" s="369"/>
      <c r="AR209" s="363"/>
      <c r="AS209" s="370"/>
      <c r="AT209" s="370"/>
      <c r="AU209" s="371"/>
      <c r="AV209" s="287"/>
      <c r="AW209" s="41"/>
      <c r="AX209" s="41"/>
      <c r="AY209" s="41"/>
      <c r="AZ209" s="41"/>
      <c r="BA209" s="41"/>
      <c r="BB209" s="41"/>
      <c r="BC209" s="41"/>
      <c r="BD209" s="41"/>
      <c r="BE209" s="41"/>
      <c r="BF209" s="41"/>
      <c r="BG209" s="41"/>
      <c r="BH209" s="41"/>
      <c r="BI209" s="41"/>
      <c r="BJ209" s="41"/>
      <c r="BK209" s="41"/>
      <c r="BL209" s="41"/>
      <c r="BM209" s="41"/>
      <c r="BN209" s="41"/>
      <c r="BO209" s="41"/>
      <c r="BP209" s="41"/>
      <c r="BQ209" s="41"/>
      <c r="BR209" s="41"/>
      <c r="BS209" s="41"/>
      <c r="BT209" s="41"/>
      <c r="BU209" s="41"/>
      <c r="BV209" s="41"/>
      <c r="BW209" s="41"/>
      <c r="BX209" s="41"/>
      <c r="BY209" s="41"/>
      <c r="BZ209" s="41"/>
      <c r="CA209" s="41"/>
      <c r="CB209" s="41"/>
      <c r="CC209" s="41"/>
      <c r="CD209" s="41"/>
      <c r="CE209" s="41"/>
      <c r="CF209" s="41"/>
      <c r="CG209" s="41"/>
      <c r="CH209" s="41"/>
      <c r="CI209" s="41"/>
      <c r="CJ209" s="41"/>
      <c r="CK209" s="41"/>
      <c r="CL209" s="41"/>
      <c r="CM209" s="41"/>
      <c r="CN209" s="41"/>
      <c r="CO209" s="41"/>
      <c r="CP209" s="41"/>
      <c r="CQ209" s="41"/>
      <c r="CR209" s="41"/>
      <c r="CS209" s="41"/>
      <c r="CT209" s="41"/>
      <c r="CU209" s="41"/>
      <c r="CV209" s="41"/>
      <c r="CW209" s="41"/>
      <c r="CX209" s="41"/>
      <c r="CY209" s="41"/>
      <c r="CZ209" s="41"/>
      <c r="DA209" s="41"/>
      <c r="DB209" s="41"/>
      <c r="DC209" s="41"/>
      <c r="DD209" s="41"/>
      <c r="DE209" s="41"/>
      <c r="DF209" s="41"/>
      <c r="DG209" s="41"/>
      <c r="DH209" s="41"/>
      <c r="DI209" s="41"/>
      <c r="DJ209" s="41"/>
      <c r="DK209" s="41"/>
      <c r="DL209" s="41"/>
      <c r="DM209" s="41"/>
      <c r="DN209" s="41"/>
      <c r="DO209" s="41"/>
      <c r="DP209" s="41"/>
      <c r="DQ209" s="41"/>
      <c r="DR209" s="41"/>
      <c r="DS209" s="41"/>
      <c r="DT209" s="41"/>
      <c r="DU209" s="41"/>
      <c r="DV209" s="41"/>
      <c r="DW209" s="41"/>
      <c r="DX209" s="41"/>
      <c r="DY209" s="41"/>
      <c r="DZ209" s="41"/>
      <c r="EA209" s="41"/>
      <c r="EB209" s="41"/>
      <c r="EC209" s="41"/>
      <c r="ED209" s="41"/>
      <c r="EE209" s="41"/>
      <c r="EF209" s="41"/>
      <c r="EG209" s="41"/>
      <c r="EH209" s="41"/>
      <c r="EI209" s="41"/>
      <c r="EJ209" s="41"/>
      <c r="EK209" s="41"/>
      <c r="EL209" s="41"/>
      <c r="EM209" s="41"/>
      <c r="EN209" s="41"/>
      <c r="EO209" s="41"/>
      <c r="EP209" s="41"/>
      <c r="EQ209" s="41"/>
      <c r="ER209" s="41"/>
      <c r="ES209" s="41"/>
      <c r="ET209" s="41"/>
      <c r="EU209" s="41"/>
      <c r="EV209" s="41"/>
      <c r="EW209" s="41"/>
      <c r="EX209" s="41"/>
      <c r="EY209" s="41"/>
      <c r="EZ209" s="41"/>
      <c r="FA209" s="41"/>
      <c r="FB209" s="41"/>
      <c r="FC209" s="41"/>
      <c r="FD209" s="41"/>
      <c r="FE209" s="41"/>
      <c r="FF209" s="41"/>
      <c r="FG209" s="41"/>
      <c r="FH209" s="41"/>
      <c r="FI209" s="41"/>
      <c r="FJ209" s="41"/>
      <c r="FK209" s="41"/>
      <c r="FL209" s="41"/>
      <c r="FM209" s="41"/>
      <c r="FN209" s="41"/>
      <c r="FO209" s="41"/>
      <c r="FP209" s="41"/>
      <c r="FQ209" s="41"/>
      <c r="FR209" s="41"/>
      <c r="FS209" s="41"/>
      <c r="FT209" s="41"/>
      <c r="FU209" s="41"/>
      <c r="FV209" s="41"/>
      <c r="FW209" s="41"/>
      <c r="FX209" s="41"/>
      <c r="FY209" s="41"/>
      <c r="FZ209" s="41"/>
      <c r="GA209" s="41"/>
      <c r="GB209" s="41"/>
      <c r="GC209" s="41"/>
      <c r="GD209" s="41"/>
      <c r="GE209" s="41"/>
      <c r="GF209" s="41"/>
      <c r="GG209" s="41"/>
      <c r="GH209" s="41"/>
      <c r="GI209" s="41"/>
      <c r="GJ209" s="41"/>
      <c r="GK209" s="41"/>
      <c r="GL209" s="41"/>
      <c r="GM209" s="41"/>
      <c r="GN209" s="41"/>
      <c r="GO209" s="41"/>
      <c r="GP209" s="41"/>
      <c r="GQ209" s="41"/>
      <c r="GR209" s="41"/>
      <c r="GS209" s="41"/>
      <c r="GT209" s="41"/>
      <c r="GU209" s="41"/>
      <c r="GV209" s="41"/>
      <c r="GW209" s="41"/>
      <c r="GX209" s="41"/>
      <c r="GY209" s="41"/>
      <c r="GZ209" s="41"/>
      <c r="HA209" s="41"/>
      <c r="HB209" s="41"/>
      <c r="HC209" s="41"/>
      <c r="HD209" s="41"/>
      <c r="HE209" s="41"/>
      <c r="HF209" s="41"/>
      <c r="HG209" s="41"/>
      <c r="HH209" s="41"/>
      <c r="HI209" s="41"/>
      <c r="HJ209" s="41"/>
      <c r="HK209" s="41"/>
      <c r="HL209" s="41"/>
      <c r="HM209" s="41"/>
      <c r="HN209" s="41"/>
      <c r="HO209" s="41"/>
      <c r="HP209" s="41"/>
      <c r="HQ209" s="41"/>
      <c r="HR209" s="41"/>
      <c r="HS209" s="41"/>
      <c r="HT209" s="41"/>
      <c r="HU209" s="41"/>
      <c r="HV209" s="41"/>
      <c r="HW209" s="41"/>
      <c r="HX209" s="41"/>
      <c r="HY209" s="41"/>
    </row>
    <row r="210" spans="1:233" customFormat="1" ht="18.75">
      <c r="A210" s="41" t="s">
        <v>339</v>
      </c>
      <c r="B210" s="372" t="s">
        <v>461</v>
      </c>
      <c r="C210" s="378"/>
      <c r="D210" s="358"/>
      <c r="E210" s="359"/>
      <c r="F210" s="360"/>
      <c r="G210" s="360"/>
      <c r="H210" s="361"/>
      <c r="I210" s="360"/>
      <c r="J210" s="362"/>
      <c r="K210" s="363"/>
      <c r="L210" s="363"/>
      <c r="M210" s="363"/>
      <c r="N210" s="364"/>
      <c r="O210" s="364"/>
      <c r="P210" s="365"/>
      <c r="Q210" s="365"/>
      <c r="R210" s="38"/>
      <c r="S210" s="363"/>
      <c r="T210" s="363"/>
      <c r="U210" s="366"/>
      <c r="V210" s="363"/>
      <c r="W210" s="363"/>
      <c r="X210" s="287"/>
      <c r="Y210" s="367"/>
      <c r="Z210" s="367"/>
      <c r="AA210" s="368"/>
      <c r="AB210" s="368"/>
      <c r="AC210" s="38"/>
      <c r="AD210" s="38"/>
      <c r="AE210" s="363"/>
      <c r="AF210" s="369"/>
      <c r="AG210" s="363"/>
      <c r="AH210" s="363"/>
      <c r="AI210" s="363"/>
      <c r="AJ210" s="287"/>
      <c r="AK210" s="367"/>
      <c r="AL210" s="367"/>
      <c r="AM210" s="368"/>
      <c r="AN210" s="368"/>
      <c r="AO210" s="38"/>
      <c r="AP210" s="38"/>
      <c r="AQ210" s="369"/>
      <c r="AR210" s="363"/>
      <c r="AS210" s="370"/>
      <c r="AT210" s="370"/>
      <c r="AU210" s="371"/>
      <c r="AV210" s="287"/>
      <c r="AW210" s="41"/>
      <c r="AX210" s="41"/>
      <c r="AY210" s="41"/>
      <c r="AZ210" s="41"/>
      <c r="BA210" s="41"/>
      <c r="BB210" s="41"/>
      <c r="BC210" s="41"/>
      <c r="BD210" s="41"/>
      <c r="BE210" s="41"/>
      <c r="BF210" s="41"/>
      <c r="BG210" s="41"/>
      <c r="BH210" s="41"/>
      <c r="BI210" s="41"/>
      <c r="BJ210" s="41"/>
      <c r="BK210" s="41"/>
      <c r="BL210" s="41"/>
      <c r="BM210" s="41"/>
      <c r="BN210" s="41"/>
      <c r="BO210" s="41"/>
      <c r="BP210" s="41"/>
      <c r="BQ210" s="41"/>
      <c r="BR210" s="41"/>
      <c r="BS210" s="41"/>
      <c r="BT210" s="41"/>
      <c r="BU210" s="41"/>
      <c r="BV210" s="41"/>
      <c r="BW210" s="41"/>
      <c r="BX210" s="41"/>
      <c r="BY210" s="41"/>
      <c r="BZ210" s="41"/>
      <c r="CA210" s="41"/>
      <c r="CB210" s="41"/>
      <c r="CC210" s="41"/>
      <c r="CD210" s="41"/>
      <c r="CE210" s="41"/>
      <c r="CF210" s="41"/>
      <c r="CG210" s="41"/>
      <c r="CH210" s="41"/>
      <c r="CI210" s="41"/>
      <c r="CJ210" s="41"/>
      <c r="CK210" s="41"/>
      <c r="CL210" s="41"/>
      <c r="CM210" s="41"/>
      <c r="CN210" s="41"/>
      <c r="CO210" s="41"/>
      <c r="CP210" s="41"/>
      <c r="CQ210" s="41"/>
      <c r="CR210" s="41"/>
      <c r="CS210" s="41"/>
      <c r="CT210" s="41"/>
      <c r="CU210" s="41"/>
      <c r="CV210" s="41"/>
      <c r="CW210" s="41"/>
      <c r="CX210" s="41"/>
      <c r="CY210" s="41"/>
      <c r="CZ210" s="41"/>
      <c r="DA210" s="41"/>
      <c r="DB210" s="41"/>
      <c r="DC210" s="41"/>
      <c r="DD210" s="41"/>
      <c r="DE210" s="41"/>
      <c r="DF210" s="41"/>
      <c r="DG210" s="41"/>
      <c r="DH210" s="41"/>
      <c r="DI210" s="41"/>
      <c r="DJ210" s="41"/>
      <c r="DK210" s="41"/>
      <c r="DL210" s="41"/>
      <c r="DM210" s="41"/>
      <c r="DN210" s="41"/>
      <c r="DO210" s="41"/>
      <c r="DP210" s="41"/>
      <c r="DQ210" s="41"/>
      <c r="DR210" s="41"/>
      <c r="DS210" s="41"/>
      <c r="DT210" s="41"/>
      <c r="DU210" s="41"/>
      <c r="DV210" s="41"/>
      <c r="DW210" s="41"/>
      <c r="DX210" s="41"/>
      <c r="DY210" s="41"/>
      <c r="DZ210" s="41"/>
      <c r="EA210" s="41"/>
      <c r="EB210" s="41"/>
      <c r="EC210" s="41"/>
      <c r="ED210" s="41"/>
      <c r="EE210" s="41"/>
      <c r="EF210" s="41"/>
      <c r="EG210" s="41"/>
      <c r="EH210" s="41"/>
      <c r="EI210" s="41"/>
      <c r="EJ210" s="41"/>
      <c r="EK210" s="41"/>
      <c r="EL210" s="41"/>
      <c r="EM210" s="41"/>
      <c r="EN210" s="41"/>
      <c r="EO210" s="41"/>
      <c r="EP210" s="41"/>
      <c r="EQ210" s="41"/>
      <c r="ER210" s="41"/>
      <c r="ES210" s="41"/>
      <c r="ET210" s="41"/>
      <c r="EU210" s="41"/>
      <c r="EV210" s="41"/>
      <c r="EW210" s="41"/>
      <c r="EX210" s="41"/>
      <c r="EY210" s="41"/>
      <c r="EZ210" s="41"/>
      <c r="FA210" s="41"/>
      <c r="FB210" s="41"/>
      <c r="FC210" s="41"/>
      <c r="FD210" s="41"/>
      <c r="FE210" s="41"/>
      <c r="FF210" s="41"/>
      <c r="FG210" s="41"/>
      <c r="FH210" s="41"/>
      <c r="FI210" s="41"/>
      <c r="FJ210" s="41"/>
      <c r="FK210" s="41"/>
      <c r="FL210" s="41"/>
      <c r="FM210" s="41"/>
      <c r="FN210" s="41"/>
      <c r="FO210" s="41"/>
      <c r="FP210" s="41"/>
      <c r="FQ210" s="41"/>
      <c r="FR210" s="41"/>
      <c r="FS210" s="41"/>
      <c r="FT210" s="41"/>
      <c r="FU210" s="41"/>
      <c r="FV210" s="41"/>
      <c r="FW210" s="41"/>
      <c r="FX210" s="41"/>
      <c r="FY210" s="41"/>
      <c r="FZ210" s="41"/>
      <c r="GA210" s="41"/>
      <c r="GB210" s="41"/>
      <c r="GC210" s="41"/>
      <c r="GD210" s="41"/>
      <c r="GE210" s="41"/>
      <c r="GF210" s="41"/>
      <c r="GG210" s="41"/>
      <c r="GH210" s="41"/>
      <c r="GI210" s="41"/>
      <c r="GJ210" s="41"/>
      <c r="GK210" s="41"/>
      <c r="GL210" s="41"/>
      <c r="GM210" s="41"/>
      <c r="GN210" s="41"/>
      <c r="GO210" s="41"/>
      <c r="GP210" s="41"/>
      <c r="GQ210" s="41"/>
      <c r="GR210" s="41"/>
      <c r="GS210" s="41"/>
      <c r="GT210" s="41"/>
      <c r="GU210" s="41"/>
      <c r="GV210" s="41"/>
      <c r="GW210" s="41"/>
      <c r="GX210" s="41"/>
      <c r="GY210" s="41"/>
      <c r="GZ210" s="41"/>
      <c r="HA210" s="41"/>
      <c r="HB210" s="41"/>
      <c r="HC210" s="41"/>
      <c r="HD210" s="41"/>
      <c r="HE210" s="41"/>
      <c r="HF210" s="41"/>
      <c r="HG210" s="41"/>
      <c r="HH210" s="41"/>
      <c r="HI210" s="41"/>
      <c r="HJ210" s="41"/>
      <c r="HK210" s="41"/>
      <c r="HL210" s="41"/>
      <c r="HM210" s="41"/>
      <c r="HN210" s="41"/>
      <c r="HO210" s="41"/>
      <c r="HP210" s="41"/>
      <c r="HQ210" s="41"/>
      <c r="HR210" s="41"/>
      <c r="HS210" s="41"/>
      <c r="HT210" s="41"/>
      <c r="HU210" s="41"/>
      <c r="HV210" s="41"/>
      <c r="HW210" s="41"/>
      <c r="HX210" s="41"/>
      <c r="HY210" s="41"/>
    </row>
    <row r="211" spans="1:233" customFormat="1" ht="18.75">
      <c r="A211" s="41" t="s">
        <v>341</v>
      </c>
      <c r="B211" s="372" t="s">
        <v>462</v>
      </c>
      <c r="C211" s="267"/>
      <c r="D211" s="358"/>
      <c r="E211" s="359"/>
      <c r="F211" s="360"/>
      <c r="G211" s="360"/>
      <c r="H211" s="361"/>
      <c r="I211" s="360"/>
      <c r="J211" s="362"/>
      <c r="K211" s="363"/>
      <c r="L211" s="363"/>
      <c r="M211" s="363"/>
      <c r="N211" s="364"/>
      <c r="O211" s="364"/>
      <c r="P211" s="365"/>
      <c r="Q211" s="365"/>
      <c r="R211" s="38"/>
      <c r="S211" s="363"/>
      <c r="T211" s="363"/>
      <c r="U211" s="366"/>
      <c r="V211" s="363"/>
      <c r="W211" s="363"/>
      <c r="X211" s="287"/>
      <c r="Y211" s="367"/>
      <c r="Z211" s="367"/>
      <c r="AA211" s="368"/>
      <c r="AB211" s="368"/>
      <c r="AC211" s="38"/>
      <c r="AD211" s="38"/>
      <c r="AE211" s="363"/>
      <c r="AF211" s="369"/>
      <c r="AG211" s="363"/>
      <c r="AH211" s="363"/>
      <c r="AI211" s="363"/>
      <c r="AJ211" s="287"/>
      <c r="AK211" s="367"/>
      <c r="AL211" s="367"/>
      <c r="AM211" s="368"/>
      <c r="AN211" s="368"/>
      <c r="AO211" s="38"/>
      <c r="AP211" s="38"/>
      <c r="AQ211" s="369"/>
      <c r="AR211" s="363"/>
      <c r="AS211" s="370"/>
      <c r="AT211" s="370"/>
      <c r="AU211" s="371"/>
      <c r="AV211" s="287"/>
      <c r="AW211" s="41"/>
      <c r="AX211" s="41"/>
      <c r="AY211" s="41"/>
      <c r="AZ211" s="41"/>
      <c r="BA211" s="41"/>
      <c r="BB211" s="41"/>
      <c r="BC211" s="41"/>
      <c r="BD211" s="41"/>
      <c r="BE211" s="41"/>
      <c r="BF211" s="41"/>
      <c r="BG211" s="41"/>
      <c r="BH211" s="41"/>
      <c r="BI211" s="41"/>
      <c r="BJ211" s="41"/>
      <c r="BK211" s="41"/>
      <c r="BL211" s="41"/>
      <c r="BM211" s="41"/>
      <c r="BN211" s="41"/>
      <c r="BO211" s="41"/>
      <c r="BP211" s="41"/>
      <c r="BQ211" s="41"/>
      <c r="BR211" s="41"/>
      <c r="BS211" s="41"/>
      <c r="BT211" s="41"/>
      <c r="BU211" s="41"/>
      <c r="BV211" s="41"/>
      <c r="BW211" s="41"/>
      <c r="BX211" s="41"/>
      <c r="BY211" s="41"/>
      <c r="BZ211" s="41"/>
      <c r="CA211" s="41"/>
      <c r="CB211" s="41"/>
      <c r="CC211" s="41"/>
      <c r="CD211" s="41"/>
      <c r="CE211" s="41"/>
      <c r="CF211" s="41"/>
      <c r="CG211" s="41"/>
      <c r="CH211" s="41"/>
      <c r="CI211" s="41"/>
      <c r="CJ211" s="41"/>
      <c r="CK211" s="41"/>
      <c r="CL211" s="41"/>
      <c r="CM211" s="41"/>
      <c r="CN211" s="41"/>
      <c r="CO211" s="41"/>
      <c r="CP211" s="41"/>
      <c r="CQ211" s="41"/>
      <c r="CR211" s="41"/>
      <c r="CS211" s="41"/>
      <c r="CT211" s="41"/>
      <c r="CU211" s="41"/>
      <c r="CV211" s="41"/>
      <c r="CW211" s="41"/>
      <c r="CX211" s="41"/>
      <c r="CY211" s="41"/>
      <c r="CZ211" s="41"/>
      <c r="DA211" s="41"/>
      <c r="DB211" s="41"/>
      <c r="DC211" s="41"/>
      <c r="DD211" s="41"/>
      <c r="DE211" s="41"/>
      <c r="DF211" s="41"/>
      <c r="DG211" s="41"/>
      <c r="DH211" s="41"/>
      <c r="DI211" s="41"/>
      <c r="DJ211" s="41"/>
      <c r="DK211" s="41"/>
      <c r="DL211" s="41"/>
      <c r="DM211" s="41"/>
      <c r="DN211" s="41"/>
      <c r="DO211" s="41"/>
      <c r="DP211" s="41"/>
      <c r="DQ211" s="41"/>
      <c r="DR211" s="41"/>
      <c r="DS211" s="41"/>
      <c r="DT211" s="41"/>
      <c r="DU211" s="41"/>
      <c r="DV211" s="41"/>
      <c r="DW211" s="41"/>
      <c r="DX211" s="41"/>
      <c r="DY211" s="41"/>
      <c r="DZ211" s="41"/>
      <c r="EA211" s="41"/>
      <c r="EB211" s="41"/>
      <c r="EC211" s="41"/>
      <c r="ED211" s="41"/>
      <c r="EE211" s="41"/>
      <c r="EF211" s="41"/>
      <c r="EG211" s="41"/>
      <c r="EH211" s="41"/>
      <c r="EI211" s="41"/>
      <c r="EJ211" s="41"/>
      <c r="EK211" s="41"/>
      <c r="EL211" s="41"/>
      <c r="EM211" s="41"/>
      <c r="EN211" s="41"/>
      <c r="EO211" s="41"/>
      <c r="EP211" s="41"/>
      <c r="EQ211" s="41"/>
      <c r="ER211" s="41"/>
      <c r="ES211" s="41"/>
      <c r="ET211" s="41"/>
      <c r="EU211" s="41"/>
      <c r="EV211" s="41"/>
      <c r="EW211" s="41"/>
      <c r="EX211" s="41"/>
      <c r="EY211" s="41"/>
      <c r="EZ211" s="41"/>
      <c r="FA211" s="41"/>
      <c r="FB211" s="41"/>
      <c r="FC211" s="41"/>
      <c r="FD211" s="41"/>
      <c r="FE211" s="41"/>
      <c r="FF211" s="41"/>
      <c r="FG211" s="41"/>
      <c r="FH211" s="41"/>
      <c r="FI211" s="41"/>
      <c r="FJ211" s="41"/>
      <c r="FK211" s="41"/>
      <c r="FL211" s="41"/>
      <c r="FM211" s="41"/>
      <c r="FN211" s="41"/>
      <c r="FO211" s="41"/>
      <c r="FP211" s="41"/>
      <c r="FQ211" s="41"/>
      <c r="FR211" s="41"/>
      <c r="FS211" s="41"/>
      <c r="FT211" s="41"/>
      <c r="FU211" s="41"/>
      <c r="FV211" s="41"/>
      <c r="FW211" s="41"/>
      <c r="FX211" s="41"/>
      <c r="FY211" s="41"/>
      <c r="FZ211" s="41"/>
      <c r="GA211" s="41"/>
      <c r="GB211" s="41"/>
      <c r="GC211" s="41"/>
      <c r="GD211" s="41"/>
      <c r="GE211" s="41"/>
      <c r="GF211" s="41"/>
      <c r="GG211" s="41"/>
      <c r="GH211" s="41"/>
      <c r="GI211" s="41"/>
      <c r="GJ211" s="41"/>
      <c r="GK211" s="41"/>
      <c r="GL211" s="41"/>
      <c r="GM211" s="41"/>
      <c r="GN211" s="41"/>
      <c r="GO211" s="41"/>
      <c r="GP211" s="41"/>
      <c r="GQ211" s="41"/>
      <c r="GR211" s="41"/>
      <c r="GS211" s="41"/>
      <c r="GT211" s="41"/>
      <c r="GU211" s="41"/>
      <c r="GV211" s="41"/>
      <c r="GW211" s="41"/>
      <c r="GX211" s="41"/>
      <c r="GY211" s="41"/>
      <c r="GZ211" s="41"/>
      <c r="HA211" s="41"/>
      <c r="HB211" s="41"/>
      <c r="HC211" s="41"/>
      <c r="HD211" s="41"/>
      <c r="HE211" s="41"/>
      <c r="HF211" s="41"/>
      <c r="HG211" s="41"/>
      <c r="HH211" s="41"/>
      <c r="HI211" s="41"/>
      <c r="HJ211" s="41"/>
      <c r="HK211" s="41"/>
      <c r="HL211" s="41"/>
      <c r="HM211" s="41"/>
      <c r="HN211" s="41"/>
      <c r="HO211" s="41"/>
      <c r="HP211" s="41"/>
      <c r="HQ211" s="41"/>
      <c r="HR211" s="41"/>
      <c r="HS211" s="41"/>
      <c r="HT211" s="41"/>
      <c r="HU211" s="41"/>
      <c r="HV211" s="41"/>
      <c r="HW211" s="41"/>
      <c r="HX211" s="41"/>
      <c r="HY211" s="41"/>
    </row>
    <row r="212" spans="1:233" customFormat="1" ht="16.5">
      <c r="A212" s="41" t="s">
        <v>344</v>
      </c>
      <c r="B212" s="372" t="s">
        <v>463</v>
      </c>
      <c r="C212" s="359"/>
      <c r="D212" s="358"/>
      <c r="E212" s="359"/>
      <c r="F212" s="360"/>
      <c r="G212" s="360"/>
      <c r="H212" s="361"/>
      <c r="I212" s="360"/>
      <c r="J212" s="362"/>
      <c r="K212" s="363"/>
      <c r="L212" s="363"/>
      <c r="M212" s="363"/>
      <c r="N212" s="364"/>
      <c r="O212" s="364"/>
      <c r="P212" s="365"/>
      <c r="Q212" s="365"/>
      <c r="R212" s="38"/>
      <c r="S212" s="363"/>
      <c r="T212" s="363"/>
      <c r="U212" s="366"/>
      <c r="V212" s="363"/>
      <c r="W212" s="363"/>
      <c r="X212" s="287"/>
      <c r="Y212" s="367"/>
      <c r="Z212" s="367"/>
      <c r="AA212" s="368"/>
      <c r="AB212" s="368"/>
      <c r="AC212" s="38"/>
      <c r="AD212" s="38"/>
      <c r="AE212" s="363"/>
      <c r="AF212" s="369"/>
      <c r="AG212" s="363"/>
      <c r="AH212" s="363"/>
      <c r="AI212" s="363"/>
      <c r="AJ212" s="287"/>
      <c r="AK212" s="367"/>
      <c r="AL212" s="367"/>
      <c r="AM212" s="368"/>
      <c r="AN212" s="368"/>
      <c r="AO212" s="38"/>
      <c r="AP212" s="38"/>
      <c r="AQ212" s="369"/>
      <c r="AR212" s="363"/>
      <c r="AS212" s="370"/>
      <c r="AT212" s="370"/>
      <c r="AU212" s="371"/>
      <c r="AV212" s="287"/>
      <c r="AW212" s="41"/>
      <c r="AX212" s="41"/>
      <c r="AY212" s="41"/>
      <c r="AZ212" s="41"/>
      <c r="BA212" s="41"/>
      <c r="BB212" s="41"/>
      <c r="BC212" s="41"/>
      <c r="BD212" s="41"/>
      <c r="BE212" s="41"/>
      <c r="BF212" s="41"/>
      <c r="BG212" s="41"/>
      <c r="BH212" s="41"/>
      <c r="BI212" s="41"/>
      <c r="BJ212" s="41"/>
      <c r="BK212" s="41"/>
      <c r="BL212" s="41"/>
      <c r="BM212" s="41"/>
      <c r="BN212" s="41"/>
      <c r="BO212" s="41"/>
      <c r="BP212" s="41"/>
      <c r="BQ212" s="41"/>
      <c r="BR212" s="41"/>
      <c r="BS212" s="41"/>
      <c r="BT212" s="41"/>
      <c r="BU212" s="41"/>
      <c r="BV212" s="41"/>
      <c r="BW212" s="41"/>
      <c r="BX212" s="41"/>
      <c r="BY212" s="41"/>
      <c r="BZ212" s="41"/>
      <c r="CA212" s="41"/>
      <c r="CB212" s="41"/>
      <c r="CC212" s="41"/>
      <c r="CD212" s="41"/>
      <c r="CE212" s="41"/>
      <c r="CF212" s="41"/>
      <c r="CG212" s="41"/>
      <c r="CH212" s="41"/>
      <c r="CI212" s="41"/>
      <c r="CJ212" s="41"/>
      <c r="CK212" s="41"/>
      <c r="CL212" s="41"/>
      <c r="CM212" s="41"/>
      <c r="CN212" s="41"/>
      <c r="CO212" s="41"/>
      <c r="CP212" s="41"/>
      <c r="CQ212" s="41"/>
      <c r="CR212" s="41"/>
      <c r="CS212" s="41"/>
      <c r="CT212" s="41"/>
      <c r="CU212" s="41"/>
      <c r="CV212" s="41"/>
      <c r="CW212" s="41"/>
      <c r="CX212" s="41"/>
      <c r="CY212" s="41"/>
      <c r="CZ212" s="41"/>
      <c r="DA212" s="41"/>
      <c r="DB212" s="41"/>
      <c r="DC212" s="41"/>
      <c r="DD212" s="41"/>
      <c r="DE212" s="41"/>
      <c r="DF212" s="41"/>
      <c r="DG212" s="41"/>
      <c r="DH212" s="41"/>
      <c r="DI212" s="41"/>
      <c r="DJ212" s="41"/>
      <c r="DK212" s="41"/>
      <c r="DL212" s="41"/>
      <c r="DM212" s="41"/>
      <c r="DN212" s="41"/>
      <c r="DO212" s="41"/>
      <c r="DP212" s="41"/>
      <c r="DQ212" s="41"/>
      <c r="DR212" s="41"/>
      <c r="DS212" s="41"/>
      <c r="DT212" s="41"/>
      <c r="DU212" s="41"/>
      <c r="DV212" s="41"/>
      <c r="DW212" s="41"/>
      <c r="DX212" s="41"/>
      <c r="DY212" s="41"/>
      <c r="DZ212" s="41"/>
      <c r="EA212" s="41"/>
      <c r="EB212" s="41"/>
      <c r="EC212" s="41"/>
      <c r="ED212" s="41"/>
      <c r="EE212" s="41"/>
      <c r="EF212" s="41"/>
      <c r="EG212" s="41"/>
      <c r="EH212" s="41"/>
      <c r="EI212" s="41"/>
      <c r="EJ212" s="41"/>
      <c r="EK212" s="41"/>
      <c r="EL212" s="41"/>
      <c r="EM212" s="41"/>
      <c r="EN212" s="41"/>
      <c r="EO212" s="41"/>
      <c r="EP212" s="41"/>
      <c r="EQ212" s="41"/>
      <c r="ER212" s="41"/>
      <c r="ES212" s="41"/>
      <c r="ET212" s="41"/>
      <c r="EU212" s="41"/>
      <c r="EV212" s="41"/>
      <c r="EW212" s="41"/>
      <c r="EX212" s="41"/>
      <c r="EY212" s="41"/>
      <c r="EZ212" s="41"/>
      <c r="FA212" s="41"/>
      <c r="FB212" s="41"/>
      <c r="FC212" s="41"/>
      <c r="FD212" s="41"/>
      <c r="FE212" s="41"/>
      <c r="FF212" s="41"/>
      <c r="FG212" s="41"/>
      <c r="FH212" s="41"/>
      <c r="FI212" s="41"/>
      <c r="FJ212" s="41"/>
      <c r="FK212" s="41"/>
      <c r="FL212" s="41"/>
      <c r="FM212" s="41"/>
      <c r="FN212" s="41"/>
      <c r="FO212" s="41"/>
      <c r="FP212" s="41"/>
      <c r="FQ212" s="41"/>
      <c r="FR212" s="41"/>
      <c r="FS212" s="41"/>
      <c r="FT212" s="41"/>
      <c r="FU212" s="41"/>
      <c r="FV212" s="41"/>
      <c r="FW212" s="41"/>
      <c r="FX212" s="41"/>
      <c r="FY212" s="41"/>
      <c r="FZ212" s="41"/>
      <c r="GA212" s="41"/>
      <c r="GB212" s="41"/>
      <c r="GC212" s="41"/>
      <c r="GD212" s="41"/>
      <c r="GE212" s="41"/>
      <c r="GF212" s="41"/>
      <c r="GG212" s="41"/>
      <c r="GH212" s="41"/>
      <c r="GI212" s="41"/>
      <c r="GJ212" s="41"/>
      <c r="GK212" s="41"/>
      <c r="GL212" s="41"/>
      <c r="GM212" s="41"/>
      <c r="GN212" s="41"/>
      <c r="GO212" s="41"/>
      <c r="GP212" s="41"/>
      <c r="GQ212" s="41"/>
      <c r="GR212" s="41"/>
      <c r="GS212" s="41"/>
      <c r="GT212" s="41"/>
      <c r="GU212" s="41"/>
      <c r="GV212" s="41"/>
      <c r="GW212" s="41"/>
      <c r="GX212" s="41"/>
      <c r="GY212" s="41"/>
      <c r="GZ212" s="41"/>
      <c r="HA212" s="41"/>
      <c r="HB212" s="41"/>
      <c r="HC212" s="41"/>
      <c r="HD212" s="41"/>
      <c r="HE212" s="41"/>
      <c r="HF212" s="41"/>
      <c r="HG212" s="41"/>
      <c r="HH212" s="41"/>
      <c r="HI212" s="41"/>
      <c r="HJ212" s="41"/>
      <c r="HK212" s="41"/>
      <c r="HL212" s="41"/>
      <c r="HM212" s="41"/>
      <c r="HN212" s="41"/>
      <c r="HO212" s="41"/>
      <c r="HP212" s="41"/>
      <c r="HQ212" s="41"/>
      <c r="HR212" s="41"/>
      <c r="HS212" s="41"/>
      <c r="HT212" s="41"/>
      <c r="HU212" s="41"/>
      <c r="HV212" s="41"/>
      <c r="HW212" s="41"/>
      <c r="HX212" s="41"/>
      <c r="HY212" s="41"/>
    </row>
  </sheetData>
  <mergeCells count="13">
    <mergeCell ref="BE2:BE3"/>
    <mergeCell ref="L2:AR2"/>
    <mergeCell ref="AS2:AS3"/>
    <mergeCell ref="AT2:AT3"/>
    <mergeCell ref="AU2:AU3"/>
    <mergeCell ref="AV2:AV3"/>
    <mergeCell ref="AW2:BD3"/>
    <mergeCell ref="E1:F1"/>
    <mergeCell ref="A2:B2"/>
    <mergeCell ref="C2:D2"/>
    <mergeCell ref="E2:G2"/>
    <mergeCell ref="H2:I2"/>
    <mergeCell ref="J2:K2"/>
  </mergeCells>
  <phoneticPr fontId="20" type="noConversion"/>
  <dataValidations count="2">
    <dataValidation type="list" allowBlank="1" showInputMessage="1" showErrorMessage="1" prompt="提供下拉選擇" sqref="S4:S200 AD4:AD200 AO4:AO200" xr:uid="{B09A2829-B2EC-4CE2-B8BA-9B707D88355B}">
      <formula1>"1自廠發展係數/質量平衡所得係數,2同製程/設備經驗係數,3製造廠提供係數,4區域排放係數,5國家排放係數,6國際排放係數"</formula1>
    </dataValidation>
    <dataValidation type="list" allowBlank="1" showInputMessage="1" showErrorMessage="1" sqref="M4:M200 X4:X200 AI4:AI200" xr:uid="{B5AC2468-8E43-4F3C-8D10-D9A4DE0EA546}">
      <formula1>"預設,自訂"</formula1>
    </dataValidation>
  </dataValidations>
  <printOptions horizontalCentered="1"/>
  <pageMargins left="0.15748031496063003" right="0.15748031496063003" top="0.4900000000000001" bottom="0.58000000000000007" header="0.16000000000000003" footer="0.15748031496063003"/>
  <pageSetup paperSize="0" scale="30" fitToWidth="0" fitToHeight="0" orientation="landscape" horizontalDpi="0" verticalDpi="0" copies="0"/>
  <headerFooter alignWithMargins="0">
    <oddHeader>&amp;C&amp;"標楷體,Regular"&amp;16表C2、XX公司XX廠XX年度溫室氣體定量盤查調查表</oddHeader>
    <oddFooter>&amp;L
主管：＿＿＿＿＿＿&amp;C&amp;"Times New Roman,Regular"C2-&amp;P
&amp;"細明體,Regular"審核：＿＿＿＿＿＿&amp;R
製表：＿＿＿＿＿＿</oddFooter>
  </headerFooter>
  <colBreaks count="1" manualBreakCount="1">
    <brk id="22" man="1"/>
  </colBreak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7B69512-FDB4-4518-B414-33495D654E58}">
  <dimension ref="A1:S215"/>
  <sheetViews>
    <sheetView workbookViewId="0"/>
  </sheetViews>
  <sheetFormatPr defaultRowHeight="15.75"/>
  <cols>
    <col min="1" max="1" width="5.625" style="5" customWidth="1"/>
    <col min="2" max="2" width="8.625" style="358" customWidth="1"/>
    <col min="3" max="3" width="6.625" style="359" bestFit="1" customWidth="1"/>
    <col min="4" max="4" width="5.625" style="358" customWidth="1"/>
    <col min="5" max="5" width="8.625" style="359" customWidth="1"/>
    <col min="6" max="6" width="12.375" style="403" customWidth="1"/>
    <col min="7" max="7" width="9.875" style="403" customWidth="1"/>
    <col min="8" max="8" width="29.125" style="403" customWidth="1"/>
    <col min="9" max="9" width="10.75" style="403" customWidth="1"/>
    <col min="10" max="11" width="12.125" style="403" customWidth="1"/>
    <col min="12" max="12" width="6.625" style="361" customWidth="1"/>
    <col min="13" max="13" width="5.875" style="360" bestFit="1" customWidth="1"/>
    <col min="14" max="14" width="16.5" style="360" customWidth="1"/>
    <col min="15" max="15" width="6.625" style="360" customWidth="1"/>
    <col min="16" max="16" width="12.125" style="360" customWidth="1"/>
    <col min="17" max="17" width="10.625" style="360" customWidth="1"/>
    <col min="18" max="18" width="6.625" style="360" customWidth="1"/>
    <col min="19" max="19" width="12.75" style="360" customWidth="1"/>
    <col min="20" max="20" width="9" style="5" customWidth="1"/>
    <col min="21" max="16384" width="9" style="5"/>
  </cols>
  <sheetData>
    <row r="1" spans="1:19" ht="17.25" thickBot="1">
      <c r="A1" s="44" t="s">
        <v>464</v>
      </c>
      <c r="B1" s="266"/>
      <c r="C1" s="267"/>
      <c r="D1" s="268"/>
      <c r="E1" s="73" t="s">
        <v>90</v>
      </c>
      <c r="F1" s="73"/>
      <c r="G1" s="188" t="str">
        <f>表一!G1</f>
        <v>民國109年01月01日</v>
      </c>
      <c r="H1" s="389"/>
      <c r="I1" s="389"/>
      <c r="J1" s="389"/>
      <c r="K1" s="389"/>
      <c r="L1" s="269"/>
      <c r="M1" s="390"/>
      <c r="N1" s="390"/>
      <c r="O1" s="390"/>
      <c r="P1" s="390"/>
      <c r="Q1" s="390"/>
      <c r="R1" s="390"/>
      <c r="S1" s="390"/>
    </row>
    <row r="2" spans="1:19" ht="16.5" thickTop="1">
      <c r="A2" s="76" t="s">
        <v>189</v>
      </c>
      <c r="B2" s="76"/>
      <c r="C2" s="76" t="s">
        <v>190</v>
      </c>
      <c r="D2" s="76"/>
      <c r="E2" s="76" t="s">
        <v>191</v>
      </c>
      <c r="F2" s="76"/>
      <c r="G2" s="76"/>
      <c r="H2" s="76"/>
      <c r="I2" s="76"/>
      <c r="J2" s="76"/>
      <c r="K2" s="76"/>
      <c r="L2" s="76" t="s">
        <v>192</v>
      </c>
      <c r="M2" s="76"/>
      <c r="N2" s="76" t="s">
        <v>465</v>
      </c>
      <c r="O2" s="76"/>
      <c r="P2" s="76" t="s">
        <v>466</v>
      </c>
      <c r="Q2" s="76"/>
      <c r="R2" s="76"/>
      <c r="S2" s="76"/>
    </row>
    <row r="3" spans="1:19" ht="53.25" thickBot="1">
      <c r="A3" s="47" t="s">
        <v>467</v>
      </c>
      <c r="B3" s="49" t="s">
        <v>468</v>
      </c>
      <c r="C3" s="47" t="s">
        <v>467</v>
      </c>
      <c r="D3" s="49" t="s">
        <v>468</v>
      </c>
      <c r="E3" s="47" t="s">
        <v>468</v>
      </c>
      <c r="F3" s="391" t="s">
        <v>200</v>
      </c>
      <c r="G3" s="391" t="s">
        <v>469</v>
      </c>
      <c r="H3" s="391" t="s">
        <v>470</v>
      </c>
      <c r="I3" s="391" t="s">
        <v>471</v>
      </c>
      <c r="J3" s="391" t="s">
        <v>472</v>
      </c>
      <c r="K3" s="294" t="s">
        <v>473</v>
      </c>
      <c r="L3" s="47" t="s">
        <v>474</v>
      </c>
      <c r="M3" s="49" t="s">
        <v>475</v>
      </c>
      <c r="N3" s="47" t="s">
        <v>476</v>
      </c>
      <c r="O3" s="49" t="s">
        <v>477</v>
      </c>
      <c r="P3" s="47" t="s">
        <v>478</v>
      </c>
      <c r="Q3" s="48" t="s">
        <v>479</v>
      </c>
      <c r="R3" s="48" t="s">
        <v>480</v>
      </c>
      <c r="S3" s="49" t="s">
        <v>481</v>
      </c>
    </row>
    <row r="4" spans="1:19" ht="32.25" thickTop="1">
      <c r="A4" s="207" t="str">
        <f>IF(表三!A4&lt;&gt;"",表三!A4,"")</f>
        <v>G01</v>
      </c>
      <c r="B4" s="209" t="str">
        <f>IF(表三!B4&lt;&gt;"",表三!B4,"")</f>
        <v>000999</v>
      </c>
      <c r="C4" s="207" t="str">
        <f>IF(表三!D4&lt;&gt;"",表三!D4,"")</f>
        <v>GM01</v>
      </c>
      <c r="D4" s="209" t="str">
        <f>IF(表三!E4&lt;&gt;"",表三!E4,"")</f>
        <v>0201</v>
      </c>
      <c r="E4" s="207" t="str">
        <f>IF(表三!H4&lt;&gt;"",表三!H4,"")</f>
        <v>170006</v>
      </c>
      <c r="F4" s="208" t="str">
        <f>IF(表三!I4&lt;&gt;"",表三!I4,"")</f>
        <v>柴油</v>
      </c>
      <c r="G4" s="208">
        <f>IF(表四!T4&lt;&gt;"",IF(表四!T4="連續量測",1,IF(表四!T4="定期(間歇)量測",2,IF(表四!T4="財務會計推估",3,IF(表四!T4="自行評估",3,"0")))),"")</f>
        <v>2</v>
      </c>
      <c r="H4" s="392" t="s">
        <v>482</v>
      </c>
      <c r="I4" s="219">
        <f t="shared" ref="I4:I35" si="0">IF(H4&lt;&gt;"",IF(H4="(1)有進行外部校正或有多組數據茲佐證者",1,IF(H4="(2)有進行內部校正或經過會計簽證等証明者",2,IF(H4="(3)未進行儀器校正或未進行紀錄彙整者",3,"0"))),"")</f>
        <v>2</v>
      </c>
      <c r="J4" s="335"/>
      <c r="K4" s="393"/>
      <c r="L4" s="207" t="str">
        <f>IF(表三!K4&lt;&gt;"",表三!K4,"")</f>
        <v>範疇1</v>
      </c>
      <c r="M4" s="209" t="str">
        <f>IF(表三!P4&lt;&gt;"",表三!P4,"")</f>
        <v>固定 (E)</v>
      </c>
      <c r="N4" s="207" t="str">
        <f>IF(表五!S4&lt;&gt;"",表五!S4,"")</f>
        <v>5國家排放係數</v>
      </c>
      <c r="O4" s="209">
        <f t="shared" ref="O4:O35" si="1">IF(N4="1自廠發展係數/質量平衡所得係數",1,IF(N4="2同製程/設備經驗係數",1,IF(N4="3製造廠提供係數",2,IF(N4="4區域排放係數",2,IF(N4="5國家排放係數",3,IF(N4="6國際排放係數",3,""))))))</f>
        <v>3</v>
      </c>
      <c r="P4" s="305">
        <f t="shared" ref="P4:P35" si="2">IF(G4&lt;&gt;"",IF(I4&lt;&gt;"",IF(O4&lt;&gt;"",G4*I4*O4,""),""),"")</f>
        <v>12</v>
      </c>
      <c r="Q4" s="394">
        <f>IF(表五!AU4&lt;&gt;"",ROUND(表五!AU4,4),"")</f>
        <v>1.29E-2</v>
      </c>
      <c r="R4" s="309" t="str">
        <f t="shared" ref="R4:R35" si="3">IF(P4="","",IF(P4&lt;10,"1",IF(19&gt;P4,"2",IF(P4&gt;=27,"3","-"))))</f>
        <v>2</v>
      </c>
      <c r="S4" s="395">
        <f t="shared" ref="S4:S35" si="4">IF(P4="","",IF(Q4="","",ROUND(Q4*P4,2)))</f>
        <v>0.15</v>
      </c>
    </row>
    <row r="5" spans="1:19" ht="31.5">
      <c r="A5" s="207" t="str">
        <f>IF(表三!A5&lt;&gt;"",表三!A5,"")</f>
        <v>G02</v>
      </c>
      <c r="B5" s="209" t="str">
        <f>IF(表三!B5&lt;&gt;"",表三!B5,"")</f>
        <v>000999</v>
      </c>
      <c r="C5" s="207" t="str">
        <f>IF(表三!D5&lt;&gt;"",表三!D5,"")</f>
        <v>GM02</v>
      </c>
      <c r="D5" s="209" t="str">
        <f>IF(表三!E5&lt;&gt;"",表三!E5,"")</f>
        <v>0200</v>
      </c>
      <c r="E5" s="207" t="str">
        <f>IF(表三!H5&lt;&gt;"",表三!H5,"")</f>
        <v>170099</v>
      </c>
      <c r="F5" s="208" t="str">
        <f>IF(表三!I5&lt;&gt;"",表三!I5,"")</f>
        <v>其他汽油</v>
      </c>
      <c r="G5" s="208">
        <f>IF(表四!T5&lt;&gt;"",IF(表四!T5="連續量測",1,IF(表四!T5="定期(間歇)量測",2,IF(表四!T5="財務會計推估",3,IF(表四!T5="自行評估",3,"0")))),"")</f>
        <v>2</v>
      </c>
      <c r="H5" s="392" t="s">
        <v>482</v>
      </c>
      <c r="I5" s="235">
        <f t="shared" si="0"/>
        <v>2</v>
      </c>
      <c r="J5" s="396"/>
      <c r="K5" s="397"/>
      <c r="L5" s="207" t="str">
        <f>IF(表三!K5&lt;&gt;"",表三!K5,"")</f>
        <v>範疇1</v>
      </c>
      <c r="M5" s="209" t="str">
        <f>IF(表三!P5&lt;&gt;"",表三!P5,"")</f>
        <v>固定 (E)</v>
      </c>
      <c r="N5" s="223" t="str">
        <f>IF(表五!S5&lt;&gt;"",表五!S5,"")</f>
        <v>5國家排放係數</v>
      </c>
      <c r="O5" s="209">
        <f t="shared" si="1"/>
        <v>3</v>
      </c>
      <c r="P5" s="223">
        <f t="shared" si="2"/>
        <v>12</v>
      </c>
      <c r="Q5" s="394">
        <f>IF(表五!AU5&lt;&gt;"",ROUND(表五!AU5,4),"")</f>
        <v>1.5E-3</v>
      </c>
      <c r="R5" s="211" t="str">
        <f t="shared" si="3"/>
        <v>2</v>
      </c>
      <c r="S5" s="398">
        <f t="shared" si="4"/>
        <v>0.02</v>
      </c>
    </row>
    <row r="6" spans="1:19" ht="31.5">
      <c r="A6" s="207" t="str">
        <f>IF(表三!A6&lt;&gt;"",表三!A6,"")</f>
        <v>G03</v>
      </c>
      <c r="B6" s="209" t="str">
        <f>IF(表三!B6&lt;&gt;"",表三!B6,"")</f>
        <v>G20902</v>
      </c>
      <c r="C6" s="207" t="str">
        <f>IF(表三!D6&lt;&gt;"",表三!D6,"")</f>
        <v>GM03</v>
      </c>
      <c r="D6" s="209" t="str">
        <f>IF(表三!E6&lt;&gt;"",表三!E6,"")</f>
        <v>6099</v>
      </c>
      <c r="E6" s="207" t="str">
        <f>IF(表三!H6&lt;&gt;"",表三!H6,"")</f>
        <v>180191</v>
      </c>
      <c r="F6" s="208" t="str">
        <f>IF(表三!I6&lt;&gt;"",表三!I6,"")</f>
        <v>乙炔</v>
      </c>
      <c r="G6" s="208">
        <f>IF(表四!T6&lt;&gt;"",IF(表四!T6="連續量測",1,IF(表四!T6="定期(間歇)量測",2,IF(表四!T6="財務會計推估",3,IF(表四!T6="自行評估",3,"0")))),"")</f>
        <v>2</v>
      </c>
      <c r="H6" s="392" t="s">
        <v>482</v>
      </c>
      <c r="I6" s="235">
        <f t="shared" si="0"/>
        <v>2</v>
      </c>
      <c r="J6" s="396"/>
      <c r="K6" s="397"/>
      <c r="L6" s="207" t="str">
        <f>IF(表三!K6&lt;&gt;"",表三!K6,"")</f>
        <v>範疇1</v>
      </c>
      <c r="M6" s="209" t="str">
        <f>IF(表三!P6&lt;&gt;"",表三!P6,"")</f>
        <v>製程 (P)</v>
      </c>
      <c r="N6" s="223" t="str">
        <f>IF(表五!S6&lt;&gt;"",表五!S6,"")</f>
        <v>5國家排放係數</v>
      </c>
      <c r="O6" s="209">
        <f t="shared" si="1"/>
        <v>3</v>
      </c>
      <c r="P6" s="223">
        <f t="shared" si="2"/>
        <v>12</v>
      </c>
      <c r="Q6" s="394">
        <f>IF(表五!AU6&lt;&gt;"",ROUND(表五!AU6,4),"")</f>
        <v>2.0000000000000001E-4</v>
      </c>
      <c r="R6" s="211" t="str">
        <f t="shared" si="3"/>
        <v>2</v>
      </c>
      <c r="S6" s="398">
        <f t="shared" si="4"/>
        <v>0</v>
      </c>
    </row>
    <row r="7" spans="1:19" ht="31.5">
      <c r="A7" s="207" t="str">
        <f>IF(表三!A7&lt;&gt;"",表三!A7,"")</f>
        <v>M01</v>
      </c>
      <c r="B7" s="209" t="str">
        <f>IF(表三!B7&lt;&gt;"",表三!B7,"")</f>
        <v>350001</v>
      </c>
      <c r="C7" s="207" t="str">
        <f>IF(表三!D7&lt;&gt;"",表三!D7,"")</f>
        <v>E212</v>
      </c>
      <c r="D7" s="209" t="str">
        <f>IF(表三!E7&lt;&gt;"",表三!E7,"")</f>
        <v>0010</v>
      </c>
      <c r="E7" s="207" t="str">
        <f>IF(表三!H7&lt;&gt;"",表三!H7,"")</f>
        <v>170019</v>
      </c>
      <c r="F7" s="208" t="str">
        <f>IF(表三!I7&lt;&gt;"",表三!I7,"")</f>
        <v>４～６號重油</v>
      </c>
      <c r="G7" s="208">
        <f>IF(表四!T7&lt;&gt;"",IF(表四!T7="連續量測",1,IF(表四!T7="定期(間歇)量測",2,IF(表四!T7="財務會計推估",3,IF(表四!T7="自行評估",3,"0")))),"")</f>
        <v>2</v>
      </c>
      <c r="H7" s="392" t="s">
        <v>482</v>
      </c>
      <c r="I7" s="235">
        <f t="shared" si="0"/>
        <v>2</v>
      </c>
      <c r="J7" s="396"/>
      <c r="K7" s="397"/>
      <c r="L7" s="207" t="str">
        <f>IF(表三!K7&lt;&gt;"",表三!K7,"")</f>
        <v>範疇1</v>
      </c>
      <c r="M7" s="209" t="str">
        <f>IF(表三!P7&lt;&gt;"",表三!P7,"")</f>
        <v>固定 (E)</v>
      </c>
      <c r="N7" s="223" t="str">
        <f>IF(表五!S7&lt;&gt;"",表五!S7,"")</f>
        <v>5國家排放係數</v>
      </c>
      <c r="O7" s="209">
        <f t="shared" si="1"/>
        <v>3</v>
      </c>
      <c r="P7" s="223">
        <f t="shared" si="2"/>
        <v>12</v>
      </c>
      <c r="Q7" s="394">
        <f>IF(表五!AU7&lt;&gt;"",ROUND(表五!AU7,4),"")</f>
        <v>0.30549999999999999</v>
      </c>
      <c r="R7" s="211" t="str">
        <f t="shared" si="3"/>
        <v>2</v>
      </c>
      <c r="S7" s="398">
        <f t="shared" si="4"/>
        <v>3.67</v>
      </c>
    </row>
    <row r="8" spans="1:19" ht="31.5">
      <c r="A8" s="207" t="str">
        <f>IF(表三!A8&lt;&gt;"",表三!A8,"")</f>
        <v>M02</v>
      </c>
      <c r="B8" s="209" t="str">
        <f>IF(表三!B8&lt;&gt;"",表三!B8,"")</f>
        <v>350001</v>
      </c>
      <c r="C8" s="207" t="str">
        <f>IF(表三!D8&lt;&gt;"",表三!D8,"")</f>
        <v>E213</v>
      </c>
      <c r="D8" s="209" t="str">
        <f>IF(表三!E8&lt;&gt;"",表三!E8,"")</f>
        <v>0020</v>
      </c>
      <c r="E8" s="207" t="str">
        <f>IF(表三!H8&lt;&gt;"",表三!H8,"")</f>
        <v>050002</v>
      </c>
      <c r="F8" s="208" t="str">
        <f>IF(表三!I8&lt;&gt;"",表三!I8,"")</f>
        <v>天然氣</v>
      </c>
      <c r="G8" s="208">
        <f>IF(表四!T8&lt;&gt;"",IF(表四!T8="連續量測",1,IF(表四!T8="定期(間歇)量測",2,IF(表四!T8="財務會計推估",3,IF(表四!T8="自行評估",3,"0")))),"")</f>
        <v>2</v>
      </c>
      <c r="H8" s="392" t="s">
        <v>482</v>
      </c>
      <c r="I8" s="235">
        <f t="shared" si="0"/>
        <v>2</v>
      </c>
      <c r="J8" s="396"/>
      <c r="K8" s="397"/>
      <c r="L8" s="207" t="str">
        <f>IF(表三!K8&lt;&gt;"",表三!K8,"")</f>
        <v>範疇1</v>
      </c>
      <c r="M8" s="209" t="str">
        <f>IF(表三!P8&lt;&gt;"",表三!P8,"")</f>
        <v>固定 (E)</v>
      </c>
      <c r="N8" s="223" t="str">
        <f>IF(表五!S8&lt;&gt;"",表五!S8,"")</f>
        <v>5國家排放係數</v>
      </c>
      <c r="O8" s="209">
        <f t="shared" si="1"/>
        <v>3</v>
      </c>
      <c r="P8" s="223">
        <f t="shared" si="2"/>
        <v>12</v>
      </c>
      <c r="Q8" s="394">
        <f>IF(表五!AU8&lt;&gt;"",ROUND(表五!AU8,4),"")</f>
        <v>1.12E-2</v>
      </c>
      <c r="R8" s="211" t="str">
        <f t="shared" si="3"/>
        <v>2</v>
      </c>
      <c r="S8" s="398">
        <f t="shared" si="4"/>
        <v>0.13</v>
      </c>
    </row>
    <row r="9" spans="1:19" ht="31.5">
      <c r="A9" s="207" t="str">
        <f>IF(表三!A9&lt;&gt;"",表三!A9,"")</f>
        <v>G04</v>
      </c>
      <c r="B9" s="209" t="str">
        <f>IF(表三!B9&lt;&gt;"",表三!B9,"")</f>
        <v>G20900</v>
      </c>
      <c r="C9" s="207" t="str">
        <f>IF(表三!D9&lt;&gt;"",表三!D9,"")</f>
        <v>GV01</v>
      </c>
      <c r="D9" s="209" t="str">
        <f>IF(表三!E9&lt;&gt;"",表三!E9,"")</f>
        <v>0200</v>
      </c>
      <c r="E9" s="207" t="str">
        <f>IF(表三!H9&lt;&gt;"",表三!H9,"")</f>
        <v>170001</v>
      </c>
      <c r="F9" s="208" t="str">
        <f>IF(表三!I9&lt;&gt;"",表三!I9,"")</f>
        <v>車用汽油</v>
      </c>
      <c r="G9" s="208">
        <f>IF(表四!T9&lt;&gt;"",IF(表四!T9="連續量測",1,IF(表四!T9="定期(間歇)量測",2,IF(表四!T9="財務會計推估",3,IF(表四!T9="自行評估",3,"0")))),"")</f>
        <v>2</v>
      </c>
      <c r="H9" s="392" t="s">
        <v>483</v>
      </c>
      <c r="I9" s="235">
        <f t="shared" si="0"/>
        <v>1</v>
      </c>
      <c r="J9" s="396"/>
      <c r="K9" s="397"/>
      <c r="L9" s="207" t="str">
        <f>IF(表三!K9&lt;&gt;"",表三!K9,"")</f>
        <v>範疇1</v>
      </c>
      <c r="M9" s="209" t="str">
        <f>IF(表三!P9&lt;&gt;"",表三!P9,"")</f>
        <v>移動 (T)</v>
      </c>
      <c r="N9" s="223" t="str">
        <f>IF(表五!S9&lt;&gt;"",表五!S9,"")</f>
        <v>5國家排放係數</v>
      </c>
      <c r="O9" s="209">
        <f t="shared" si="1"/>
        <v>3</v>
      </c>
      <c r="P9" s="223">
        <f t="shared" si="2"/>
        <v>6</v>
      </c>
      <c r="Q9" s="394">
        <f>IF(表五!AU9&lt;&gt;"",ROUND(表五!AU9,4),"")</f>
        <v>2.2000000000000001E-3</v>
      </c>
      <c r="R9" s="211" t="str">
        <f t="shared" si="3"/>
        <v>1</v>
      </c>
      <c r="S9" s="398">
        <f t="shared" si="4"/>
        <v>0.01</v>
      </c>
    </row>
    <row r="10" spans="1:19" ht="31.5">
      <c r="A10" s="207" t="str">
        <f>IF(表三!A10&lt;&gt;"",表三!A10,"")</f>
        <v>G04</v>
      </c>
      <c r="B10" s="209" t="str">
        <f>IF(表三!B10&lt;&gt;"",表三!B10,"")</f>
        <v>G20900</v>
      </c>
      <c r="C10" s="207" t="str">
        <f>IF(表三!D10&lt;&gt;"",表三!D10,"")</f>
        <v>GV02</v>
      </c>
      <c r="D10" s="209" t="str">
        <f>IF(表三!E10&lt;&gt;"",表三!E10,"")</f>
        <v>0200</v>
      </c>
      <c r="E10" s="207" t="str">
        <f>IF(表三!H10&lt;&gt;"",表三!H10,"")</f>
        <v>170001</v>
      </c>
      <c r="F10" s="208" t="str">
        <f>IF(表三!I10&lt;&gt;"",表三!I10,"")</f>
        <v>車用汽油</v>
      </c>
      <c r="G10" s="208">
        <f>IF(表四!T10&lt;&gt;"",IF(表四!T10="連續量測",1,IF(表四!T10="定期(間歇)量測",2,IF(表四!T10="財務會計推估",3,IF(表四!T10="自行評估",3,"0")))),"")</f>
        <v>2</v>
      </c>
      <c r="H10" s="392" t="s">
        <v>482</v>
      </c>
      <c r="I10" s="235">
        <f t="shared" si="0"/>
        <v>2</v>
      </c>
      <c r="J10" s="396"/>
      <c r="K10" s="397"/>
      <c r="L10" s="207" t="str">
        <f>IF(表三!K10&lt;&gt;"",表三!K10,"")</f>
        <v>範疇1</v>
      </c>
      <c r="M10" s="209" t="str">
        <f>IF(表三!P10&lt;&gt;"",表三!P10,"")</f>
        <v>移動 (T)</v>
      </c>
      <c r="N10" s="223" t="str">
        <f>IF(表五!S10&lt;&gt;"",表五!S10,"")</f>
        <v>1自廠發展係數/質量平衡所得係數</v>
      </c>
      <c r="O10" s="209">
        <f t="shared" si="1"/>
        <v>1</v>
      </c>
      <c r="P10" s="223">
        <f t="shared" si="2"/>
        <v>4</v>
      </c>
      <c r="Q10" s="394">
        <f>IF(表五!AU10&lt;&gt;"",ROUND(表五!AU10,4),"")</f>
        <v>6.6E-3</v>
      </c>
      <c r="R10" s="211" t="str">
        <f t="shared" si="3"/>
        <v>1</v>
      </c>
      <c r="S10" s="398">
        <f t="shared" si="4"/>
        <v>0.03</v>
      </c>
    </row>
    <row r="11" spans="1:19" ht="31.5">
      <c r="A11" s="207" t="str">
        <f>IF(表三!A11&lt;&gt;"",表三!A11,"")</f>
        <v>G03</v>
      </c>
      <c r="B11" s="209" t="str">
        <f>IF(表三!B11&lt;&gt;"",表三!B11,"")</f>
        <v>G20901</v>
      </c>
      <c r="C11" s="207" t="str">
        <f>IF(表三!D11&lt;&gt;"",表三!D11,"")</f>
        <v>GF01</v>
      </c>
      <c r="D11" s="209" t="str">
        <f>IF(表三!E11&lt;&gt;"",表三!E11,"")</f>
        <v>9798</v>
      </c>
      <c r="E11" s="207" t="str">
        <f>IF(表三!H11&lt;&gt;"",表三!H11,"")</f>
        <v>180014</v>
      </c>
      <c r="F11" s="208" t="str">
        <f>IF(表三!I11&lt;&gt;"",表三!I11,"")</f>
        <v>二氧化碳</v>
      </c>
      <c r="G11" s="208">
        <f>IF(表四!T11&lt;&gt;"",IF(表四!T11="連續量測",1,IF(表四!T11="定期(間歇)量測",2,IF(表四!T11="財務會計推估",3,IF(表四!T11="自行評估",3,"0")))),"")</f>
        <v>2</v>
      </c>
      <c r="H11" s="392" t="s">
        <v>483</v>
      </c>
      <c r="I11" s="235">
        <f t="shared" si="0"/>
        <v>1</v>
      </c>
      <c r="J11" s="396"/>
      <c r="K11" s="397"/>
      <c r="L11" s="207" t="str">
        <f>IF(表三!K11&lt;&gt;"",表三!K11,"")</f>
        <v>範疇1</v>
      </c>
      <c r="M11" s="209" t="str">
        <f>IF(表三!P11&lt;&gt;"",表三!P11,"")</f>
        <v>逸散 (F)</v>
      </c>
      <c r="N11" s="223" t="str">
        <f>IF(表五!S11&lt;&gt;"",表五!S11,"")</f>
        <v>5國家排放係數</v>
      </c>
      <c r="O11" s="209">
        <f t="shared" si="1"/>
        <v>3</v>
      </c>
      <c r="P11" s="223">
        <f t="shared" si="2"/>
        <v>6</v>
      </c>
      <c r="Q11" s="394">
        <f>IF(表五!AU11&lt;&gt;"",ROUND(表五!AU11,4),"")</f>
        <v>0</v>
      </c>
      <c r="R11" s="211" t="str">
        <f t="shared" si="3"/>
        <v>1</v>
      </c>
      <c r="S11" s="398">
        <f t="shared" si="4"/>
        <v>0</v>
      </c>
    </row>
    <row r="12" spans="1:19" ht="31.5">
      <c r="A12" s="207" t="str">
        <f>IF(表三!A12&lt;&gt;"",表三!A12,"")</f>
        <v>G05</v>
      </c>
      <c r="B12" s="209" t="str">
        <f>IF(表三!B12&lt;&gt;"",表三!B12,"")</f>
        <v>370009</v>
      </c>
      <c r="C12" s="207" t="str">
        <f>IF(表三!D12&lt;&gt;"",表三!D12,"")</f>
        <v>GF01</v>
      </c>
      <c r="D12" s="209" t="str">
        <f>IF(表三!E12&lt;&gt;"",表三!E12,"")</f>
        <v>9795</v>
      </c>
      <c r="E12" s="207" t="str">
        <f>IF(表三!H12&lt;&gt;"",表三!H12,"")</f>
        <v>GG3805</v>
      </c>
      <c r="F12" s="208" t="str">
        <f>IF(表三!I12&lt;&gt;"",表三!I12,"")</f>
        <v>廢水處理(BOD)</v>
      </c>
      <c r="G12" s="208">
        <f>IF(表四!T12&lt;&gt;"",IF(表四!T12="連續量測",1,IF(表四!T12="定期(間歇)量測",2,IF(表四!T12="財務會計推估",3,IF(表四!T12="自行評估",3,"0")))),"")</f>
        <v>3</v>
      </c>
      <c r="H12" s="392" t="s">
        <v>482</v>
      </c>
      <c r="I12" s="235">
        <f t="shared" si="0"/>
        <v>2</v>
      </c>
      <c r="J12" s="396"/>
      <c r="K12" s="397"/>
      <c r="L12" s="207" t="str">
        <f>IF(表三!K12&lt;&gt;"",表三!K12,"")</f>
        <v>範疇1</v>
      </c>
      <c r="M12" s="209" t="str">
        <f>IF(表三!P12&lt;&gt;"",表三!P12,"")</f>
        <v>逸散 (F)</v>
      </c>
      <c r="N12" s="223" t="str">
        <f>IF(表五!S12&lt;&gt;"",表五!S12,"")</f>
        <v>5國家排放係數</v>
      </c>
      <c r="O12" s="209">
        <f t="shared" si="1"/>
        <v>3</v>
      </c>
      <c r="P12" s="223">
        <f t="shared" si="2"/>
        <v>18</v>
      </c>
      <c r="Q12" s="394">
        <f>IF(表五!AU12&lt;&gt;"",ROUND(表五!AU12,4),"")</f>
        <v>0</v>
      </c>
      <c r="R12" s="211" t="str">
        <f t="shared" si="3"/>
        <v>2</v>
      </c>
      <c r="S12" s="398">
        <f t="shared" si="4"/>
        <v>0</v>
      </c>
    </row>
    <row r="13" spans="1:19" ht="31.5">
      <c r="A13" s="207" t="str">
        <f>IF(表三!A13&lt;&gt;"",表三!A13,"")</f>
        <v>G06</v>
      </c>
      <c r="B13" s="209" t="str">
        <f>IF(表三!B13&lt;&gt;"",表三!B13,"")</f>
        <v>000999</v>
      </c>
      <c r="C13" s="207" t="str">
        <f>IF(表三!D13&lt;&gt;"",表三!D13,"")</f>
        <v>GP01</v>
      </c>
      <c r="D13" s="209" t="str">
        <f>IF(表三!E13&lt;&gt;"",表三!E13,"")</f>
        <v>9999</v>
      </c>
      <c r="E13" s="207" t="str">
        <f>IF(表三!H13&lt;&gt;"",表三!H13,"")</f>
        <v>350099</v>
      </c>
      <c r="F13" s="208" t="str">
        <f>IF(表三!I13&lt;&gt;"",表三!I13,"")</f>
        <v>其他電力</v>
      </c>
      <c r="G13" s="208">
        <f>IF(表四!T13&lt;&gt;"",IF(表四!T13="連續量測",1,IF(表四!T13="定期(間歇)量測",2,IF(表四!T13="財務會計推估",3,IF(表四!T13="自行評估",3,"0")))),"")</f>
        <v>2</v>
      </c>
      <c r="H13" s="392" t="s">
        <v>483</v>
      </c>
      <c r="I13" s="235">
        <f t="shared" si="0"/>
        <v>1</v>
      </c>
      <c r="J13" s="396"/>
      <c r="K13" s="397"/>
      <c r="L13" s="207" t="str">
        <f>IF(表三!K13&lt;&gt;"",表三!K13,"")</f>
        <v>範疇2</v>
      </c>
      <c r="M13" s="209" t="str">
        <f>IF(表三!P13&lt;&gt;"",表三!P13,"")</f>
        <v>外購電力</v>
      </c>
      <c r="N13" s="223" t="str">
        <f>IF(表五!S13&lt;&gt;"",表五!S13,"")</f>
        <v>1自廠發展係數/質量平衡所得係數</v>
      </c>
      <c r="O13" s="209">
        <f t="shared" si="1"/>
        <v>1</v>
      </c>
      <c r="P13" s="223">
        <f t="shared" si="2"/>
        <v>2</v>
      </c>
      <c r="Q13" s="394">
        <f>IF(表五!AU13&lt;&gt;"",ROUND(表五!AU13,4),"")</f>
        <v>0.65990000000000004</v>
      </c>
      <c r="R13" s="211" t="str">
        <f t="shared" si="3"/>
        <v>1</v>
      </c>
      <c r="S13" s="398">
        <f t="shared" si="4"/>
        <v>1.32</v>
      </c>
    </row>
    <row r="14" spans="1:19" ht="47.25">
      <c r="A14" s="207" t="str">
        <f>IF(表三!A14&lt;&gt;"",表三!A14,"")</f>
        <v>G06</v>
      </c>
      <c r="B14" s="209" t="str">
        <f>IF(表三!B14&lt;&gt;"",表三!B14,"")</f>
        <v>000999</v>
      </c>
      <c r="C14" s="207" t="str">
        <f>IF(表三!D14&lt;&gt;"",表三!D14,"")</f>
        <v>GP02</v>
      </c>
      <c r="D14" s="209" t="str">
        <f>IF(表三!E14&lt;&gt;"",表三!E14,"")</f>
        <v>9999</v>
      </c>
      <c r="E14" s="207" t="str">
        <f>IF(表三!H14&lt;&gt;"",表三!H14,"")</f>
        <v>GG3502</v>
      </c>
      <c r="F14" s="208" t="str">
        <f>IF(表三!I14&lt;&gt;"",表三!I14,"")</f>
        <v>REC登載電力使用-電證合一</v>
      </c>
      <c r="G14" s="208">
        <f>IF(表四!T14&lt;&gt;"",IF(表四!T14="連續量測",1,IF(表四!T14="定期(間歇)量測",2,IF(表四!T14="財務會計推估",3,IF(表四!T14="自行評估",3,"0")))),"")</f>
        <v>2</v>
      </c>
      <c r="H14" s="392" t="s">
        <v>482</v>
      </c>
      <c r="I14" s="235">
        <f t="shared" si="0"/>
        <v>2</v>
      </c>
      <c r="J14" s="396"/>
      <c r="K14" s="397"/>
      <c r="L14" s="207" t="str">
        <f>IF(表三!K14&lt;&gt;"",表三!K14,"")</f>
        <v>範疇2</v>
      </c>
      <c r="M14" s="209" t="str">
        <f>IF(表三!P14&lt;&gt;"",表三!P14,"")</f>
        <v>外購電力</v>
      </c>
      <c r="N14" s="223" t="str">
        <f>IF(表五!S14&lt;&gt;"",表五!S14,"")</f>
        <v>1自廠發展係數/質量平衡所得係數</v>
      </c>
      <c r="O14" s="209">
        <f t="shared" si="1"/>
        <v>1</v>
      </c>
      <c r="P14" s="223">
        <f t="shared" si="2"/>
        <v>4</v>
      </c>
      <c r="Q14" s="394" t="str">
        <f>IF(表五!AU14&lt;&gt;"",ROUND(表五!AU14,4),"")</f>
        <v/>
      </c>
      <c r="R14" s="211" t="str">
        <f t="shared" si="3"/>
        <v>1</v>
      </c>
      <c r="S14" s="398" t="str">
        <f t="shared" si="4"/>
        <v/>
      </c>
    </row>
    <row r="15" spans="1:19">
      <c r="A15" s="207" t="str">
        <f>IF(表三!A15&lt;&gt;"",表三!A15,"")</f>
        <v/>
      </c>
      <c r="B15" s="209" t="str">
        <f>IF(表三!B15&lt;&gt;"",表三!B15,"")</f>
        <v/>
      </c>
      <c r="C15" s="207" t="str">
        <f>IF(表三!D15&lt;&gt;"",表三!D15,"")</f>
        <v/>
      </c>
      <c r="D15" s="209" t="str">
        <f>IF(表三!E15&lt;&gt;"",表三!E15,"")</f>
        <v/>
      </c>
      <c r="E15" s="207" t="str">
        <f>IF(表三!H15&lt;&gt;"",表三!H15,"")</f>
        <v/>
      </c>
      <c r="F15" s="208" t="str">
        <f>IF(表三!I15&lt;&gt;"",表三!I15,"")</f>
        <v/>
      </c>
      <c r="G15" s="208" t="str">
        <f>IF(表四!T15&lt;&gt;"",IF(表四!T15="連續量測",1,IF(表四!T15="定期(間歇)量測",2,IF(表四!T15="財務會計推估",3,IF(表四!T15="自行評估",3,"0")))),"")</f>
        <v/>
      </c>
      <c r="H15" s="392"/>
      <c r="I15" s="235" t="str">
        <f t="shared" si="0"/>
        <v/>
      </c>
      <c r="J15" s="396"/>
      <c r="K15" s="397"/>
      <c r="L15" s="207" t="str">
        <f>IF(表三!K15&lt;&gt;"",表三!K15,"")</f>
        <v/>
      </c>
      <c r="M15" s="209" t="str">
        <f>IF(表三!P15&lt;&gt;"",表三!P15,"")</f>
        <v/>
      </c>
      <c r="N15" s="223" t="str">
        <f>IF(表五!S15&lt;&gt;"",表五!S15,"")</f>
        <v/>
      </c>
      <c r="O15" s="209" t="str">
        <f t="shared" si="1"/>
        <v/>
      </c>
      <c r="P15" s="223" t="str">
        <f t="shared" si="2"/>
        <v/>
      </c>
      <c r="Q15" s="394" t="str">
        <f>IF(表五!AU15&lt;&gt;"",ROUND(表五!AU15,4),"")</f>
        <v/>
      </c>
      <c r="R15" s="211" t="str">
        <f t="shared" si="3"/>
        <v/>
      </c>
      <c r="S15" s="398" t="str">
        <f t="shared" si="4"/>
        <v/>
      </c>
    </row>
    <row r="16" spans="1:19">
      <c r="A16" s="207" t="str">
        <f>IF(表三!A16&lt;&gt;"",表三!A16,"")</f>
        <v/>
      </c>
      <c r="B16" s="209" t="str">
        <f>IF(表三!B16&lt;&gt;"",表三!B16,"")</f>
        <v/>
      </c>
      <c r="C16" s="207" t="str">
        <f>IF(表三!D16&lt;&gt;"",表三!D16,"")</f>
        <v/>
      </c>
      <c r="D16" s="209" t="str">
        <f>IF(表三!E16&lt;&gt;"",表三!E16,"")</f>
        <v/>
      </c>
      <c r="E16" s="207" t="str">
        <f>IF(表三!H16&lt;&gt;"",表三!H16,"")</f>
        <v/>
      </c>
      <c r="F16" s="208" t="str">
        <f>IF(表三!I16&lt;&gt;"",表三!I16,"")</f>
        <v/>
      </c>
      <c r="G16" s="208" t="str">
        <f>IF(表四!T16&lt;&gt;"",IF(表四!T16="連續量測",1,IF(表四!T16="定期(間歇)量測",2,IF(表四!T16="財務會計推估",3,IF(表四!T16="自行評估",3,"0")))),"")</f>
        <v/>
      </c>
      <c r="H16" s="392"/>
      <c r="I16" s="235" t="str">
        <f t="shared" si="0"/>
        <v/>
      </c>
      <c r="J16" s="396"/>
      <c r="K16" s="397"/>
      <c r="L16" s="207" t="str">
        <f>IF(表三!K16&lt;&gt;"",表三!K16,"")</f>
        <v/>
      </c>
      <c r="M16" s="209" t="str">
        <f>IF(表三!P16&lt;&gt;"",表三!P16,"")</f>
        <v/>
      </c>
      <c r="N16" s="223" t="str">
        <f>IF(表五!S16&lt;&gt;"",表五!S16,"")</f>
        <v/>
      </c>
      <c r="O16" s="209" t="str">
        <f t="shared" si="1"/>
        <v/>
      </c>
      <c r="P16" s="223" t="str">
        <f t="shared" si="2"/>
        <v/>
      </c>
      <c r="Q16" s="394" t="str">
        <f>IF(表五!AU16&lt;&gt;"",ROUND(表五!AU16,4),"")</f>
        <v/>
      </c>
      <c r="R16" s="211" t="str">
        <f t="shared" si="3"/>
        <v/>
      </c>
      <c r="S16" s="398" t="str">
        <f t="shared" si="4"/>
        <v/>
      </c>
    </row>
    <row r="17" spans="1:19">
      <c r="A17" s="207" t="str">
        <f>IF(表三!A17&lt;&gt;"",表三!A17,"")</f>
        <v/>
      </c>
      <c r="B17" s="209" t="str">
        <f>IF(表三!B17&lt;&gt;"",表三!B17,"")</f>
        <v/>
      </c>
      <c r="C17" s="207" t="str">
        <f>IF(表三!D17&lt;&gt;"",表三!D17,"")</f>
        <v/>
      </c>
      <c r="D17" s="209" t="str">
        <f>IF(表三!E17&lt;&gt;"",表三!E17,"")</f>
        <v/>
      </c>
      <c r="E17" s="207" t="str">
        <f>IF(表三!H17&lt;&gt;"",表三!H17,"")</f>
        <v/>
      </c>
      <c r="F17" s="208" t="str">
        <f>IF(表三!I17&lt;&gt;"",表三!I17,"")</f>
        <v/>
      </c>
      <c r="G17" s="208" t="str">
        <f>IF(表四!T17&lt;&gt;"",IF(表四!T17="連續量測",1,IF(表四!T17="定期(間歇)量測",2,IF(表四!T17="財務會計推估",3,IF(表四!T17="自行評估",3,"0")))),"")</f>
        <v/>
      </c>
      <c r="H17" s="392"/>
      <c r="I17" s="235" t="str">
        <f t="shared" si="0"/>
        <v/>
      </c>
      <c r="J17" s="396"/>
      <c r="K17" s="397"/>
      <c r="L17" s="207" t="str">
        <f>IF(表三!K17&lt;&gt;"",表三!K17,"")</f>
        <v/>
      </c>
      <c r="M17" s="209" t="str">
        <f>IF(表三!P17&lt;&gt;"",表三!P17,"")</f>
        <v/>
      </c>
      <c r="N17" s="223" t="str">
        <f>IF(表五!S17&lt;&gt;"",表五!S17,"")</f>
        <v/>
      </c>
      <c r="O17" s="209" t="str">
        <f t="shared" si="1"/>
        <v/>
      </c>
      <c r="P17" s="223" t="str">
        <f t="shared" si="2"/>
        <v/>
      </c>
      <c r="Q17" s="394" t="str">
        <f>IF(表五!AU17&lt;&gt;"",ROUND(表五!AU17,4),"")</f>
        <v/>
      </c>
      <c r="R17" s="211" t="str">
        <f t="shared" si="3"/>
        <v/>
      </c>
      <c r="S17" s="398" t="str">
        <f t="shared" si="4"/>
        <v/>
      </c>
    </row>
    <row r="18" spans="1:19">
      <c r="A18" s="207" t="str">
        <f>IF(表三!A18&lt;&gt;"",表三!A18,"")</f>
        <v/>
      </c>
      <c r="B18" s="209" t="str">
        <f>IF(表三!B18&lt;&gt;"",表三!B18,"")</f>
        <v/>
      </c>
      <c r="C18" s="207" t="str">
        <f>IF(表三!D18&lt;&gt;"",表三!D18,"")</f>
        <v/>
      </c>
      <c r="D18" s="209" t="str">
        <f>IF(表三!E18&lt;&gt;"",表三!E18,"")</f>
        <v/>
      </c>
      <c r="E18" s="207" t="str">
        <f>IF(表三!H18&lt;&gt;"",表三!H18,"")</f>
        <v/>
      </c>
      <c r="F18" s="208" t="str">
        <f>IF(表三!I18&lt;&gt;"",表三!I18,"")</f>
        <v/>
      </c>
      <c r="G18" s="208" t="str">
        <f>IF(表四!T18&lt;&gt;"",IF(表四!T18="連續量測",1,IF(表四!T18="定期(間歇)量測",2,IF(表四!T18="財務會計推估",3,IF(表四!T18="自行評估",3,"0")))),"")</f>
        <v/>
      </c>
      <c r="H18" s="392"/>
      <c r="I18" s="235" t="str">
        <f t="shared" si="0"/>
        <v/>
      </c>
      <c r="J18" s="396"/>
      <c r="K18" s="397"/>
      <c r="L18" s="207" t="str">
        <f>IF(表三!K18&lt;&gt;"",表三!K18,"")</f>
        <v/>
      </c>
      <c r="M18" s="209" t="str">
        <f>IF(表三!P18&lt;&gt;"",表三!P18,"")</f>
        <v/>
      </c>
      <c r="N18" s="223" t="str">
        <f>IF(表五!S18&lt;&gt;"",表五!S18,"")</f>
        <v/>
      </c>
      <c r="O18" s="209" t="str">
        <f t="shared" si="1"/>
        <v/>
      </c>
      <c r="P18" s="223" t="str">
        <f t="shared" si="2"/>
        <v/>
      </c>
      <c r="Q18" s="394" t="str">
        <f>IF(表五!AU18&lt;&gt;"",ROUND(表五!AU18,4),"")</f>
        <v/>
      </c>
      <c r="R18" s="211" t="str">
        <f t="shared" si="3"/>
        <v/>
      </c>
      <c r="S18" s="398" t="str">
        <f t="shared" si="4"/>
        <v/>
      </c>
    </row>
    <row r="19" spans="1:19">
      <c r="A19" s="207" t="str">
        <f>IF(表三!A19&lt;&gt;"",表三!A19,"")</f>
        <v/>
      </c>
      <c r="B19" s="209" t="str">
        <f>IF(表三!B19&lt;&gt;"",表三!B19,"")</f>
        <v/>
      </c>
      <c r="C19" s="207" t="str">
        <f>IF(表三!D19&lt;&gt;"",表三!D19,"")</f>
        <v/>
      </c>
      <c r="D19" s="209" t="str">
        <f>IF(表三!E19&lt;&gt;"",表三!E19,"")</f>
        <v/>
      </c>
      <c r="E19" s="207" t="str">
        <f>IF(表三!H19&lt;&gt;"",表三!H19,"")</f>
        <v/>
      </c>
      <c r="F19" s="208" t="str">
        <f>IF(表三!I19&lt;&gt;"",表三!I19,"")</f>
        <v/>
      </c>
      <c r="G19" s="208" t="str">
        <f>IF(表四!T19&lt;&gt;"",IF(表四!T19="連續量測",1,IF(表四!T19="定期(間歇)量測",2,IF(表四!T19="財務會計推估",3,IF(表四!T19="自行評估",3,"0")))),"")</f>
        <v/>
      </c>
      <c r="H19" s="392"/>
      <c r="I19" s="235" t="str">
        <f t="shared" si="0"/>
        <v/>
      </c>
      <c r="J19" s="396"/>
      <c r="K19" s="397"/>
      <c r="L19" s="207" t="str">
        <f>IF(表三!K19&lt;&gt;"",表三!K19,"")</f>
        <v/>
      </c>
      <c r="M19" s="209" t="str">
        <f>IF(表三!P19&lt;&gt;"",表三!P19,"")</f>
        <v/>
      </c>
      <c r="N19" s="223" t="str">
        <f>IF(表五!S19&lt;&gt;"",表五!S19,"")</f>
        <v/>
      </c>
      <c r="O19" s="209" t="str">
        <f t="shared" si="1"/>
        <v/>
      </c>
      <c r="P19" s="223" t="str">
        <f t="shared" si="2"/>
        <v/>
      </c>
      <c r="Q19" s="394" t="str">
        <f>IF(表五!AU19&lt;&gt;"",ROUND(表五!AU19,4),"")</f>
        <v/>
      </c>
      <c r="R19" s="211" t="str">
        <f t="shared" si="3"/>
        <v/>
      </c>
      <c r="S19" s="398" t="str">
        <f t="shared" si="4"/>
        <v/>
      </c>
    </row>
    <row r="20" spans="1:19">
      <c r="A20" s="207" t="str">
        <f>IF(表三!A20&lt;&gt;"",表三!A20,"")</f>
        <v/>
      </c>
      <c r="B20" s="209" t="str">
        <f>IF(表三!B20&lt;&gt;"",表三!B20,"")</f>
        <v/>
      </c>
      <c r="C20" s="207" t="str">
        <f>IF(表三!D20&lt;&gt;"",表三!D20,"")</f>
        <v/>
      </c>
      <c r="D20" s="209" t="str">
        <f>IF(表三!E20&lt;&gt;"",表三!E20,"")</f>
        <v/>
      </c>
      <c r="E20" s="207" t="str">
        <f>IF(表三!H20&lt;&gt;"",表三!H20,"")</f>
        <v/>
      </c>
      <c r="F20" s="208" t="str">
        <f>IF(表三!I20&lt;&gt;"",表三!I20,"")</f>
        <v/>
      </c>
      <c r="G20" s="208" t="str">
        <f>IF(表四!T20&lt;&gt;"",IF(表四!T20="連續量測",1,IF(表四!T20="定期(間歇)量測",2,IF(表四!T20="財務會計推估",3,IF(表四!T20="自行評估",3,"0")))),"")</f>
        <v/>
      </c>
      <c r="H20" s="392"/>
      <c r="I20" s="235" t="str">
        <f t="shared" si="0"/>
        <v/>
      </c>
      <c r="J20" s="396"/>
      <c r="K20" s="397"/>
      <c r="L20" s="207" t="str">
        <f>IF(表三!K20&lt;&gt;"",表三!K20,"")</f>
        <v/>
      </c>
      <c r="M20" s="209" t="str">
        <f>IF(表三!P20&lt;&gt;"",表三!P20,"")</f>
        <v/>
      </c>
      <c r="N20" s="223" t="str">
        <f>IF(表五!S20&lt;&gt;"",表五!S20,"")</f>
        <v/>
      </c>
      <c r="O20" s="209" t="str">
        <f t="shared" si="1"/>
        <v/>
      </c>
      <c r="P20" s="223" t="str">
        <f t="shared" si="2"/>
        <v/>
      </c>
      <c r="Q20" s="394" t="str">
        <f>IF(表五!AU20&lt;&gt;"",ROUND(表五!AU20,4),"")</f>
        <v/>
      </c>
      <c r="R20" s="211" t="str">
        <f t="shared" si="3"/>
        <v/>
      </c>
      <c r="S20" s="398" t="str">
        <f t="shared" si="4"/>
        <v/>
      </c>
    </row>
    <row r="21" spans="1:19">
      <c r="A21" s="207" t="str">
        <f>IF(表三!A21&lt;&gt;"",表三!A21,"")</f>
        <v/>
      </c>
      <c r="B21" s="209" t="str">
        <f>IF(表三!B21&lt;&gt;"",表三!B21,"")</f>
        <v/>
      </c>
      <c r="C21" s="207" t="str">
        <f>IF(表三!D21&lt;&gt;"",表三!D21,"")</f>
        <v/>
      </c>
      <c r="D21" s="209" t="str">
        <f>IF(表三!E21&lt;&gt;"",表三!E21,"")</f>
        <v/>
      </c>
      <c r="E21" s="207" t="str">
        <f>IF(表三!H21&lt;&gt;"",表三!H21,"")</f>
        <v/>
      </c>
      <c r="F21" s="208" t="str">
        <f>IF(表三!I21&lt;&gt;"",表三!I21,"")</f>
        <v/>
      </c>
      <c r="G21" s="208" t="str">
        <f>IF(表四!T21&lt;&gt;"",IF(表四!T21="連續量測",1,IF(表四!T21="定期(間歇)量測",2,IF(表四!T21="財務會計推估",3,IF(表四!T21="自行評估",3,"0")))),"")</f>
        <v/>
      </c>
      <c r="H21" s="392"/>
      <c r="I21" s="235" t="str">
        <f t="shared" si="0"/>
        <v/>
      </c>
      <c r="J21" s="396"/>
      <c r="K21" s="397"/>
      <c r="L21" s="207" t="str">
        <f>IF(表三!K21&lt;&gt;"",表三!K21,"")</f>
        <v/>
      </c>
      <c r="M21" s="209" t="str">
        <f>IF(表三!P21&lt;&gt;"",表三!P21,"")</f>
        <v/>
      </c>
      <c r="N21" s="223" t="str">
        <f>IF(表五!S21&lt;&gt;"",表五!S21,"")</f>
        <v/>
      </c>
      <c r="O21" s="209" t="str">
        <f t="shared" si="1"/>
        <v/>
      </c>
      <c r="P21" s="223" t="str">
        <f t="shared" si="2"/>
        <v/>
      </c>
      <c r="Q21" s="394" t="str">
        <f>IF(表五!AU21&lt;&gt;"",ROUND(表五!AU21,4),"")</f>
        <v/>
      </c>
      <c r="R21" s="211" t="str">
        <f t="shared" si="3"/>
        <v/>
      </c>
      <c r="S21" s="398" t="str">
        <f t="shared" si="4"/>
        <v/>
      </c>
    </row>
    <row r="22" spans="1:19">
      <c r="A22" s="207" t="str">
        <f>IF(表三!A22&lt;&gt;"",表三!A22,"")</f>
        <v/>
      </c>
      <c r="B22" s="209" t="str">
        <f>IF(表三!B22&lt;&gt;"",表三!B22,"")</f>
        <v/>
      </c>
      <c r="C22" s="207" t="str">
        <f>IF(表三!D22&lt;&gt;"",表三!D22,"")</f>
        <v/>
      </c>
      <c r="D22" s="209" t="str">
        <f>IF(表三!E22&lt;&gt;"",表三!E22,"")</f>
        <v/>
      </c>
      <c r="E22" s="207" t="str">
        <f>IF(表三!H22&lt;&gt;"",表三!H22,"")</f>
        <v/>
      </c>
      <c r="F22" s="208" t="str">
        <f>IF(表三!I22&lt;&gt;"",表三!I22,"")</f>
        <v/>
      </c>
      <c r="G22" s="208" t="str">
        <f>IF(表四!T22&lt;&gt;"",IF(表四!T22="連續量測",1,IF(表四!T22="定期(間歇)量測",2,IF(表四!T22="財務會計推估",3,IF(表四!T22="自行評估",3,"0")))),"")</f>
        <v/>
      </c>
      <c r="H22" s="392"/>
      <c r="I22" s="235" t="str">
        <f t="shared" si="0"/>
        <v/>
      </c>
      <c r="J22" s="396"/>
      <c r="K22" s="397"/>
      <c r="L22" s="207" t="str">
        <f>IF(表三!K22&lt;&gt;"",表三!K22,"")</f>
        <v/>
      </c>
      <c r="M22" s="209" t="str">
        <f>IF(表三!P22&lt;&gt;"",表三!P22,"")</f>
        <v/>
      </c>
      <c r="N22" s="223" t="str">
        <f>IF(表五!S22&lt;&gt;"",表五!S22,"")</f>
        <v/>
      </c>
      <c r="O22" s="209" t="str">
        <f t="shared" si="1"/>
        <v/>
      </c>
      <c r="P22" s="223" t="str">
        <f t="shared" si="2"/>
        <v/>
      </c>
      <c r="Q22" s="394" t="str">
        <f>IF(表五!AU22&lt;&gt;"",ROUND(表五!AU22,4),"")</f>
        <v/>
      </c>
      <c r="R22" s="211" t="str">
        <f t="shared" si="3"/>
        <v/>
      </c>
      <c r="S22" s="398" t="str">
        <f t="shared" si="4"/>
        <v/>
      </c>
    </row>
    <row r="23" spans="1:19">
      <c r="A23" s="207" t="str">
        <f>IF(表三!A23&lt;&gt;"",表三!A23,"")</f>
        <v/>
      </c>
      <c r="B23" s="209" t="str">
        <f>IF(表三!B23&lt;&gt;"",表三!B23,"")</f>
        <v/>
      </c>
      <c r="C23" s="207" t="str">
        <f>IF(表三!D23&lt;&gt;"",表三!D23,"")</f>
        <v/>
      </c>
      <c r="D23" s="209" t="str">
        <f>IF(表三!E23&lt;&gt;"",表三!E23,"")</f>
        <v/>
      </c>
      <c r="E23" s="207" t="str">
        <f>IF(表三!H23&lt;&gt;"",表三!H23,"")</f>
        <v/>
      </c>
      <c r="F23" s="208" t="str">
        <f>IF(表三!I23&lt;&gt;"",表三!I23,"")</f>
        <v/>
      </c>
      <c r="G23" s="208" t="str">
        <f>IF(表四!T23&lt;&gt;"",IF(表四!T23="連續量測",1,IF(表四!T23="定期(間歇)量測",2,IF(表四!T23="財務會計推估",3,IF(表四!T23="自行評估",3,"0")))),"")</f>
        <v/>
      </c>
      <c r="H23" s="392"/>
      <c r="I23" s="235" t="str">
        <f t="shared" si="0"/>
        <v/>
      </c>
      <c r="J23" s="396"/>
      <c r="K23" s="397"/>
      <c r="L23" s="207" t="str">
        <f>IF(表三!K23&lt;&gt;"",表三!K23,"")</f>
        <v/>
      </c>
      <c r="M23" s="209" t="str">
        <f>IF(表三!P23&lt;&gt;"",表三!P23,"")</f>
        <v/>
      </c>
      <c r="N23" s="223" t="str">
        <f>IF(表五!S23&lt;&gt;"",表五!S23,"")</f>
        <v/>
      </c>
      <c r="O23" s="209" t="str">
        <f t="shared" si="1"/>
        <v/>
      </c>
      <c r="P23" s="223" t="str">
        <f t="shared" si="2"/>
        <v/>
      </c>
      <c r="Q23" s="394" t="str">
        <f>IF(表五!AU23&lt;&gt;"",ROUND(表五!AU23,4),"")</f>
        <v/>
      </c>
      <c r="R23" s="211" t="str">
        <f t="shared" si="3"/>
        <v/>
      </c>
      <c r="S23" s="398" t="str">
        <f t="shared" si="4"/>
        <v/>
      </c>
    </row>
    <row r="24" spans="1:19">
      <c r="A24" s="207" t="str">
        <f>IF(表三!A24&lt;&gt;"",表三!A24,"")</f>
        <v/>
      </c>
      <c r="B24" s="209" t="str">
        <f>IF(表三!B24&lt;&gt;"",表三!B24,"")</f>
        <v/>
      </c>
      <c r="C24" s="207" t="str">
        <f>IF(表三!D24&lt;&gt;"",表三!D24,"")</f>
        <v/>
      </c>
      <c r="D24" s="209" t="str">
        <f>IF(表三!E24&lt;&gt;"",表三!E24,"")</f>
        <v/>
      </c>
      <c r="E24" s="207" t="str">
        <f>IF(表三!H24&lt;&gt;"",表三!H24,"")</f>
        <v/>
      </c>
      <c r="F24" s="208" t="str">
        <f>IF(表三!I24&lt;&gt;"",表三!I24,"")</f>
        <v/>
      </c>
      <c r="G24" s="208" t="str">
        <f>IF(表四!T24&lt;&gt;"",IF(表四!T24="連續量測",1,IF(表四!T24="定期(間歇)量測",2,IF(表四!T24="財務會計推估",3,IF(表四!T24="自行評估",3,"0")))),"")</f>
        <v/>
      </c>
      <c r="H24" s="392"/>
      <c r="I24" s="235" t="str">
        <f t="shared" si="0"/>
        <v/>
      </c>
      <c r="J24" s="396"/>
      <c r="K24" s="397"/>
      <c r="L24" s="207" t="str">
        <f>IF(表三!K24&lt;&gt;"",表三!K24,"")</f>
        <v/>
      </c>
      <c r="M24" s="209" t="str">
        <f>IF(表三!P24&lt;&gt;"",表三!P24,"")</f>
        <v/>
      </c>
      <c r="N24" s="223" t="str">
        <f>IF(表五!S24&lt;&gt;"",表五!S24,"")</f>
        <v/>
      </c>
      <c r="O24" s="209" t="str">
        <f t="shared" si="1"/>
        <v/>
      </c>
      <c r="P24" s="223" t="str">
        <f t="shared" si="2"/>
        <v/>
      </c>
      <c r="Q24" s="394" t="str">
        <f>IF(表五!AU24&lt;&gt;"",ROUND(表五!AU24,4),"")</f>
        <v/>
      </c>
      <c r="R24" s="211" t="str">
        <f t="shared" si="3"/>
        <v/>
      </c>
      <c r="S24" s="398" t="str">
        <f t="shared" si="4"/>
        <v/>
      </c>
    </row>
    <row r="25" spans="1:19">
      <c r="A25" s="207" t="str">
        <f>IF(表三!A25&lt;&gt;"",表三!A25,"")</f>
        <v/>
      </c>
      <c r="B25" s="209" t="str">
        <f>IF(表三!B25&lt;&gt;"",表三!B25,"")</f>
        <v/>
      </c>
      <c r="C25" s="207" t="str">
        <f>IF(表三!D25&lt;&gt;"",表三!D25,"")</f>
        <v/>
      </c>
      <c r="D25" s="209" t="str">
        <f>IF(表三!E25&lt;&gt;"",表三!E25,"")</f>
        <v/>
      </c>
      <c r="E25" s="207" t="str">
        <f>IF(表三!H25&lt;&gt;"",表三!H25,"")</f>
        <v/>
      </c>
      <c r="F25" s="208" t="str">
        <f>IF(表三!I25&lt;&gt;"",表三!I25,"")</f>
        <v/>
      </c>
      <c r="G25" s="208" t="str">
        <f>IF(表四!T25&lt;&gt;"",IF(表四!T25="連續量測",1,IF(表四!T25="定期(間歇)量測",2,IF(表四!T25="財務會計推估",3,IF(表四!T25="自行評估",3,"0")))),"")</f>
        <v/>
      </c>
      <c r="H25" s="392"/>
      <c r="I25" s="235" t="str">
        <f t="shared" si="0"/>
        <v/>
      </c>
      <c r="J25" s="396"/>
      <c r="K25" s="397"/>
      <c r="L25" s="207" t="str">
        <f>IF(表三!K25&lt;&gt;"",表三!K25,"")</f>
        <v/>
      </c>
      <c r="M25" s="209" t="str">
        <f>IF(表三!P25&lt;&gt;"",表三!P25,"")</f>
        <v/>
      </c>
      <c r="N25" s="223" t="str">
        <f>IF(表五!S25&lt;&gt;"",表五!S25,"")</f>
        <v/>
      </c>
      <c r="O25" s="209" t="str">
        <f t="shared" si="1"/>
        <v/>
      </c>
      <c r="P25" s="223" t="str">
        <f t="shared" si="2"/>
        <v/>
      </c>
      <c r="Q25" s="394" t="str">
        <f>IF(表五!AU25&lt;&gt;"",ROUND(表五!AU25,4),"")</f>
        <v/>
      </c>
      <c r="R25" s="211" t="str">
        <f t="shared" si="3"/>
        <v/>
      </c>
      <c r="S25" s="398" t="str">
        <f t="shared" si="4"/>
        <v/>
      </c>
    </row>
    <row r="26" spans="1:19">
      <c r="A26" s="207" t="str">
        <f>IF(表三!A26&lt;&gt;"",表三!A26,"")</f>
        <v/>
      </c>
      <c r="B26" s="209" t="str">
        <f>IF(表三!B26&lt;&gt;"",表三!B26,"")</f>
        <v/>
      </c>
      <c r="C26" s="207" t="str">
        <f>IF(表三!D26&lt;&gt;"",表三!D26,"")</f>
        <v/>
      </c>
      <c r="D26" s="209" t="str">
        <f>IF(表三!E26&lt;&gt;"",表三!E26,"")</f>
        <v/>
      </c>
      <c r="E26" s="207" t="str">
        <f>IF(表三!H26&lt;&gt;"",表三!H26,"")</f>
        <v/>
      </c>
      <c r="F26" s="208" t="str">
        <f>IF(表三!I26&lt;&gt;"",表三!I26,"")</f>
        <v/>
      </c>
      <c r="G26" s="208" t="str">
        <f>IF(表四!T26&lt;&gt;"",IF(表四!T26="連續量測",1,IF(表四!T26="定期(間歇)量測",2,IF(表四!T26="財務會計推估",3,IF(表四!T26="自行評估",3,"0")))),"")</f>
        <v/>
      </c>
      <c r="H26" s="392"/>
      <c r="I26" s="235" t="str">
        <f t="shared" si="0"/>
        <v/>
      </c>
      <c r="J26" s="396"/>
      <c r="K26" s="397"/>
      <c r="L26" s="207" t="str">
        <f>IF(表三!K26&lt;&gt;"",表三!K26,"")</f>
        <v/>
      </c>
      <c r="M26" s="209" t="str">
        <f>IF(表三!P26&lt;&gt;"",表三!P26,"")</f>
        <v/>
      </c>
      <c r="N26" s="223" t="str">
        <f>IF(表五!S26&lt;&gt;"",表五!S26,"")</f>
        <v/>
      </c>
      <c r="O26" s="209" t="str">
        <f t="shared" si="1"/>
        <v/>
      </c>
      <c r="P26" s="223" t="str">
        <f t="shared" si="2"/>
        <v/>
      </c>
      <c r="Q26" s="394" t="str">
        <f>IF(表五!AU26&lt;&gt;"",ROUND(表五!AU26,4),"")</f>
        <v/>
      </c>
      <c r="R26" s="211" t="str">
        <f t="shared" si="3"/>
        <v/>
      </c>
      <c r="S26" s="398" t="str">
        <f t="shared" si="4"/>
        <v/>
      </c>
    </row>
    <row r="27" spans="1:19">
      <c r="A27" s="207" t="str">
        <f>IF(表三!A27&lt;&gt;"",表三!A27,"")</f>
        <v/>
      </c>
      <c r="B27" s="209" t="str">
        <f>IF(表三!B27&lt;&gt;"",表三!B27,"")</f>
        <v/>
      </c>
      <c r="C27" s="207" t="str">
        <f>IF(表三!D27&lt;&gt;"",表三!D27,"")</f>
        <v/>
      </c>
      <c r="D27" s="209" t="str">
        <f>IF(表三!E27&lt;&gt;"",表三!E27,"")</f>
        <v/>
      </c>
      <c r="E27" s="207" t="str">
        <f>IF(表三!H27&lt;&gt;"",表三!H27,"")</f>
        <v/>
      </c>
      <c r="F27" s="208" t="str">
        <f>IF(表三!I27&lt;&gt;"",表三!I27,"")</f>
        <v/>
      </c>
      <c r="G27" s="208" t="str">
        <f>IF(表四!T27&lt;&gt;"",IF(表四!T27="連續量測",1,IF(表四!T27="定期(間歇)量測",2,IF(表四!T27="財務會計推估",3,IF(表四!T27="自行評估",3,"0")))),"")</f>
        <v/>
      </c>
      <c r="H27" s="392"/>
      <c r="I27" s="235" t="str">
        <f t="shared" si="0"/>
        <v/>
      </c>
      <c r="J27" s="396"/>
      <c r="K27" s="397"/>
      <c r="L27" s="207" t="str">
        <f>IF(表三!K27&lt;&gt;"",表三!K27,"")</f>
        <v/>
      </c>
      <c r="M27" s="209" t="str">
        <f>IF(表三!P27&lt;&gt;"",表三!P27,"")</f>
        <v/>
      </c>
      <c r="N27" s="223" t="str">
        <f>IF(表五!S27&lt;&gt;"",表五!S27,"")</f>
        <v/>
      </c>
      <c r="O27" s="209" t="str">
        <f t="shared" si="1"/>
        <v/>
      </c>
      <c r="P27" s="223" t="str">
        <f t="shared" si="2"/>
        <v/>
      </c>
      <c r="Q27" s="394" t="str">
        <f>IF(表五!AU27&lt;&gt;"",ROUND(表五!AU27,4),"")</f>
        <v/>
      </c>
      <c r="R27" s="211" t="str">
        <f t="shared" si="3"/>
        <v/>
      </c>
      <c r="S27" s="398" t="str">
        <f t="shared" si="4"/>
        <v/>
      </c>
    </row>
    <row r="28" spans="1:19">
      <c r="A28" s="207" t="str">
        <f>IF(表三!A28&lt;&gt;"",表三!A28,"")</f>
        <v/>
      </c>
      <c r="B28" s="209" t="str">
        <f>IF(表三!B28&lt;&gt;"",表三!B28,"")</f>
        <v/>
      </c>
      <c r="C28" s="207" t="str">
        <f>IF(表三!D28&lt;&gt;"",表三!D28,"")</f>
        <v/>
      </c>
      <c r="D28" s="209" t="str">
        <f>IF(表三!E28&lt;&gt;"",表三!E28,"")</f>
        <v/>
      </c>
      <c r="E28" s="207" t="str">
        <f>IF(表三!H28&lt;&gt;"",表三!H28,"")</f>
        <v/>
      </c>
      <c r="F28" s="208" t="str">
        <f>IF(表三!I28&lt;&gt;"",表三!I28,"")</f>
        <v/>
      </c>
      <c r="G28" s="208" t="str">
        <f>IF(表四!T28&lt;&gt;"",IF(表四!T28="連續量測",1,IF(表四!T28="定期(間歇)量測",2,IF(表四!T28="財務會計推估",3,IF(表四!T28="自行評估",3,"0")))),"")</f>
        <v/>
      </c>
      <c r="H28" s="392"/>
      <c r="I28" s="235" t="str">
        <f t="shared" si="0"/>
        <v/>
      </c>
      <c r="J28" s="396"/>
      <c r="K28" s="397"/>
      <c r="L28" s="207" t="str">
        <f>IF(表三!K28&lt;&gt;"",表三!K28,"")</f>
        <v/>
      </c>
      <c r="M28" s="209" t="str">
        <f>IF(表三!P28&lt;&gt;"",表三!P28,"")</f>
        <v/>
      </c>
      <c r="N28" s="223" t="str">
        <f>IF(表五!S28&lt;&gt;"",表五!S28,"")</f>
        <v/>
      </c>
      <c r="O28" s="209" t="str">
        <f t="shared" si="1"/>
        <v/>
      </c>
      <c r="P28" s="223" t="str">
        <f t="shared" si="2"/>
        <v/>
      </c>
      <c r="Q28" s="394" t="str">
        <f>IF(表五!AU28&lt;&gt;"",ROUND(表五!AU28,4),"")</f>
        <v/>
      </c>
      <c r="R28" s="211" t="str">
        <f t="shared" si="3"/>
        <v/>
      </c>
      <c r="S28" s="398" t="str">
        <f t="shared" si="4"/>
        <v/>
      </c>
    </row>
    <row r="29" spans="1:19">
      <c r="A29" s="207" t="str">
        <f>IF(表三!A29&lt;&gt;"",表三!A29,"")</f>
        <v/>
      </c>
      <c r="B29" s="209" t="str">
        <f>IF(表三!B29&lt;&gt;"",表三!B29,"")</f>
        <v/>
      </c>
      <c r="C29" s="207" t="str">
        <f>IF(表三!D29&lt;&gt;"",表三!D29,"")</f>
        <v/>
      </c>
      <c r="D29" s="209" t="str">
        <f>IF(表三!E29&lt;&gt;"",表三!E29,"")</f>
        <v/>
      </c>
      <c r="E29" s="207" t="str">
        <f>IF(表三!H29&lt;&gt;"",表三!H29,"")</f>
        <v/>
      </c>
      <c r="F29" s="208" t="str">
        <f>IF(表三!I29&lt;&gt;"",表三!I29,"")</f>
        <v/>
      </c>
      <c r="G29" s="208" t="str">
        <f>IF(表四!T29&lt;&gt;"",IF(表四!T29="連續量測",1,IF(表四!T29="定期(間歇)量測",2,IF(表四!T29="財務會計推估",3,IF(表四!T29="自行評估",3,"0")))),"")</f>
        <v/>
      </c>
      <c r="H29" s="392"/>
      <c r="I29" s="235" t="str">
        <f t="shared" si="0"/>
        <v/>
      </c>
      <c r="J29" s="396"/>
      <c r="K29" s="397"/>
      <c r="L29" s="207" t="str">
        <f>IF(表三!K29&lt;&gt;"",表三!K29,"")</f>
        <v/>
      </c>
      <c r="M29" s="209" t="str">
        <f>IF(表三!P29&lt;&gt;"",表三!P29,"")</f>
        <v/>
      </c>
      <c r="N29" s="223" t="str">
        <f>IF(表五!S29&lt;&gt;"",表五!S29,"")</f>
        <v/>
      </c>
      <c r="O29" s="209" t="str">
        <f t="shared" si="1"/>
        <v/>
      </c>
      <c r="P29" s="223" t="str">
        <f t="shared" si="2"/>
        <v/>
      </c>
      <c r="Q29" s="394" t="str">
        <f>IF(表五!AU29&lt;&gt;"",ROUND(表五!AU29,4),"")</f>
        <v/>
      </c>
      <c r="R29" s="211" t="str">
        <f t="shared" si="3"/>
        <v/>
      </c>
      <c r="S29" s="398" t="str">
        <f t="shared" si="4"/>
        <v/>
      </c>
    </row>
    <row r="30" spans="1:19">
      <c r="A30" s="207" t="str">
        <f>IF(表三!A30&lt;&gt;"",表三!A30,"")</f>
        <v/>
      </c>
      <c r="B30" s="209" t="str">
        <f>IF(表三!B30&lt;&gt;"",表三!B30,"")</f>
        <v/>
      </c>
      <c r="C30" s="207" t="str">
        <f>IF(表三!D30&lt;&gt;"",表三!D30,"")</f>
        <v/>
      </c>
      <c r="D30" s="209" t="str">
        <f>IF(表三!E30&lt;&gt;"",表三!E30,"")</f>
        <v/>
      </c>
      <c r="E30" s="207" t="str">
        <f>IF(表三!H30&lt;&gt;"",表三!H30,"")</f>
        <v/>
      </c>
      <c r="F30" s="208" t="str">
        <f>IF(表三!I30&lt;&gt;"",表三!I30,"")</f>
        <v/>
      </c>
      <c r="G30" s="208" t="str">
        <f>IF(表四!T30&lt;&gt;"",IF(表四!T30="連續量測",1,IF(表四!T30="定期(間歇)量測",2,IF(表四!T30="財務會計推估",3,IF(表四!T30="自行評估",3,"0")))),"")</f>
        <v/>
      </c>
      <c r="H30" s="392"/>
      <c r="I30" s="235" t="str">
        <f t="shared" si="0"/>
        <v/>
      </c>
      <c r="J30" s="396"/>
      <c r="K30" s="397"/>
      <c r="L30" s="207" t="str">
        <f>IF(表三!K30&lt;&gt;"",表三!K30,"")</f>
        <v/>
      </c>
      <c r="M30" s="209" t="str">
        <f>IF(表三!P30&lt;&gt;"",表三!P30,"")</f>
        <v/>
      </c>
      <c r="N30" s="223" t="str">
        <f>IF(表五!S30&lt;&gt;"",表五!S30,"")</f>
        <v/>
      </c>
      <c r="O30" s="209" t="str">
        <f t="shared" si="1"/>
        <v/>
      </c>
      <c r="P30" s="223" t="str">
        <f t="shared" si="2"/>
        <v/>
      </c>
      <c r="Q30" s="394" t="str">
        <f>IF(表五!AU30&lt;&gt;"",ROUND(表五!AU30,4),"")</f>
        <v/>
      </c>
      <c r="R30" s="211" t="str">
        <f t="shared" si="3"/>
        <v/>
      </c>
      <c r="S30" s="398" t="str">
        <f t="shared" si="4"/>
        <v/>
      </c>
    </row>
    <row r="31" spans="1:19">
      <c r="A31" s="207" t="str">
        <f>IF(表三!A31&lt;&gt;"",表三!A31,"")</f>
        <v/>
      </c>
      <c r="B31" s="209" t="str">
        <f>IF(表三!B31&lt;&gt;"",表三!B31,"")</f>
        <v/>
      </c>
      <c r="C31" s="207" t="str">
        <f>IF(表三!D31&lt;&gt;"",表三!D31,"")</f>
        <v/>
      </c>
      <c r="D31" s="209" t="str">
        <f>IF(表三!E31&lt;&gt;"",表三!E31,"")</f>
        <v/>
      </c>
      <c r="E31" s="207" t="str">
        <f>IF(表三!H31&lt;&gt;"",表三!H31,"")</f>
        <v/>
      </c>
      <c r="F31" s="208" t="str">
        <f>IF(表三!I31&lt;&gt;"",表三!I31,"")</f>
        <v/>
      </c>
      <c r="G31" s="208" t="str">
        <f>IF(表四!T31&lt;&gt;"",IF(表四!T31="連續量測",1,IF(表四!T31="定期(間歇)量測",2,IF(表四!T31="財務會計推估",3,IF(表四!T31="自行評估",3,"0")))),"")</f>
        <v/>
      </c>
      <c r="H31" s="392"/>
      <c r="I31" s="235" t="str">
        <f t="shared" si="0"/>
        <v/>
      </c>
      <c r="J31" s="396"/>
      <c r="K31" s="397"/>
      <c r="L31" s="207" t="str">
        <f>IF(表三!K31&lt;&gt;"",表三!K31,"")</f>
        <v/>
      </c>
      <c r="M31" s="209" t="str">
        <f>IF(表三!P31&lt;&gt;"",表三!P31,"")</f>
        <v/>
      </c>
      <c r="N31" s="223" t="str">
        <f>IF(表五!S31&lt;&gt;"",表五!S31,"")</f>
        <v/>
      </c>
      <c r="O31" s="209" t="str">
        <f t="shared" si="1"/>
        <v/>
      </c>
      <c r="P31" s="223" t="str">
        <f t="shared" si="2"/>
        <v/>
      </c>
      <c r="Q31" s="394" t="str">
        <f>IF(表五!AU31&lt;&gt;"",ROUND(表五!AU31,4),"")</f>
        <v/>
      </c>
      <c r="R31" s="211" t="str">
        <f t="shared" si="3"/>
        <v/>
      </c>
      <c r="S31" s="398" t="str">
        <f t="shared" si="4"/>
        <v/>
      </c>
    </row>
    <row r="32" spans="1:19">
      <c r="A32" s="207" t="str">
        <f>IF(表三!A32&lt;&gt;"",表三!A32,"")</f>
        <v/>
      </c>
      <c r="B32" s="209" t="str">
        <f>IF(表三!B32&lt;&gt;"",表三!B32,"")</f>
        <v/>
      </c>
      <c r="C32" s="207" t="str">
        <f>IF(表三!D32&lt;&gt;"",表三!D32,"")</f>
        <v/>
      </c>
      <c r="D32" s="209" t="str">
        <f>IF(表三!E32&lt;&gt;"",表三!E32,"")</f>
        <v/>
      </c>
      <c r="E32" s="207" t="str">
        <f>IF(表三!H32&lt;&gt;"",表三!H32,"")</f>
        <v/>
      </c>
      <c r="F32" s="208" t="str">
        <f>IF(表三!I32&lt;&gt;"",表三!I32,"")</f>
        <v/>
      </c>
      <c r="G32" s="208" t="str">
        <f>IF(表四!T32&lt;&gt;"",IF(表四!T32="連續量測",1,IF(表四!T32="定期(間歇)量測",2,IF(表四!T32="財務會計推估",3,IF(表四!T32="自行評估",3,"0")))),"")</f>
        <v/>
      </c>
      <c r="H32" s="399"/>
      <c r="I32" s="235" t="str">
        <f t="shared" si="0"/>
        <v/>
      </c>
      <c r="J32" s="396"/>
      <c r="K32" s="397"/>
      <c r="L32" s="207" t="str">
        <f>IF(表三!K32&lt;&gt;"",表三!K32,"")</f>
        <v/>
      </c>
      <c r="M32" s="209" t="str">
        <f>IF(表三!P32&lt;&gt;"",表三!P32,"")</f>
        <v/>
      </c>
      <c r="N32" s="223" t="str">
        <f>IF(表五!S32&lt;&gt;"",表五!S32,"")</f>
        <v/>
      </c>
      <c r="O32" s="209" t="str">
        <f t="shared" si="1"/>
        <v/>
      </c>
      <c r="P32" s="223" t="str">
        <f t="shared" si="2"/>
        <v/>
      </c>
      <c r="Q32" s="394" t="str">
        <f>IF(表五!AU32&lt;&gt;"",ROUND(表五!AU32,4),"")</f>
        <v/>
      </c>
      <c r="R32" s="211" t="str">
        <f t="shared" si="3"/>
        <v/>
      </c>
      <c r="S32" s="398" t="str">
        <f t="shared" si="4"/>
        <v/>
      </c>
    </row>
    <row r="33" spans="1:19">
      <c r="A33" s="207" t="str">
        <f>IF(表三!A33&lt;&gt;"",表三!A33,"")</f>
        <v/>
      </c>
      <c r="B33" s="209" t="str">
        <f>IF(表三!B33&lt;&gt;"",表三!B33,"")</f>
        <v/>
      </c>
      <c r="C33" s="207" t="str">
        <f>IF(表三!D33&lt;&gt;"",表三!D33,"")</f>
        <v/>
      </c>
      <c r="D33" s="209" t="str">
        <f>IF(表三!E33&lt;&gt;"",表三!E33,"")</f>
        <v/>
      </c>
      <c r="E33" s="207" t="str">
        <f>IF(表三!H33&lt;&gt;"",表三!H33,"")</f>
        <v/>
      </c>
      <c r="F33" s="208" t="str">
        <f>IF(表三!I33&lt;&gt;"",表三!I33,"")</f>
        <v/>
      </c>
      <c r="G33" s="208" t="str">
        <f>IF(表四!T33&lt;&gt;"",IF(表四!T33="連續量測",1,IF(表四!T33="定期(間歇)量測",2,IF(表四!T33="財務會計推估",3,IF(表四!T33="自行評估",3,"0")))),"")</f>
        <v/>
      </c>
      <c r="H33" s="399"/>
      <c r="I33" s="235" t="str">
        <f t="shared" si="0"/>
        <v/>
      </c>
      <c r="J33" s="396"/>
      <c r="K33" s="397"/>
      <c r="L33" s="207" t="str">
        <f>IF(表三!K33&lt;&gt;"",表三!K33,"")</f>
        <v/>
      </c>
      <c r="M33" s="209" t="str">
        <f>IF(表三!P33&lt;&gt;"",表三!P33,"")</f>
        <v/>
      </c>
      <c r="N33" s="223" t="str">
        <f>IF(表五!S33&lt;&gt;"",表五!S33,"")</f>
        <v/>
      </c>
      <c r="O33" s="209" t="str">
        <f t="shared" si="1"/>
        <v/>
      </c>
      <c r="P33" s="223" t="str">
        <f t="shared" si="2"/>
        <v/>
      </c>
      <c r="Q33" s="394" t="str">
        <f>IF(表五!AU33&lt;&gt;"",ROUND(表五!AU33,4),"")</f>
        <v/>
      </c>
      <c r="R33" s="211" t="str">
        <f t="shared" si="3"/>
        <v/>
      </c>
      <c r="S33" s="398" t="str">
        <f t="shared" si="4"/>
        <v/>
      </c>
    </row>
    <row r="34" spans="1:19">
      <c r="A34" s="207" t="str">
        <f>IF(表三!A34&lt;&gt;"",表三!A34,"")</f>
        <v/>
      </c>
      <c r="B34" s="209" t="str">
        <f>IF(表三!B34&lt;&gt;"",表三!B34,"")</f>
        <v/>
      </c>
      <c r="C34" s="207" t="str">
        <f>IF(表三!D34&lt;&gt;"",表三!D34,"")</f>
        <v/>
      </c>
      <c r="D34" s="209" t="str">
        <f>IF(表三!E34&lt;&gt;"",表三!E34,"")</f>
        <v/>
      </c>
      <c r="E34" s="207" t="str">
        <f>IF(表三!H34&lt;&gt;"",表三!H34,"")</f>
        <v/>
      </c>
      <c r="F34" s="208" t="str">
        <f>IF(表三!I34&lt;&gt;"",表三!I34,"")</f>
        <v/>
      </c>
      <c r="G34" s="208" t="str">
        <f>IF(表四!T34&lt;&gt;"",IF(表四!T34="連續量測",1,IF(表四!T34="定期(間歇)量測",2,IF(表四!T34="財務會計推估",3,IF(表四!T34="自行評估",3,"0")))),"")</f>
        <v/>
      </c>
      <c r="H34" s="399"/>
      <c r="I34" s="235" t="str">
        <f t="shared" si="0"/>
        <v/>
      </c>
      <c r="J34" s="396"/>
      <c r="K34" s="397"/>
      <c r="L34" s="207" t="str">
        <f>IF(表三!K34&lt;&gt;"",表三!K34,"")</f>
        <v/>
      </c>
      <c r="M34" s="209" t="str">
        <f>IF(表三!P34&lt;&gt;"",表三!P34,"")</f>
        <v/>
      </c>
      <c r="N34" s="223" t="str">
        <f>IF(表五!S34&lt;&gt;"",表五!S34,"")</f>
        <v/>
      </c>
      <c r="O34" s="209" t="str">
        <f t="shared" si="1"/>
        <v/>
      </c>
      <c r="P34" s="223" t="str">
        <f t="shared" si="2"/>
        <v/>
      </c>
      <c r="Q34" s="394" t="str">
        <f>IF(表五!AU34&lt;&gt;"",ROUND(表五!AU34,4),"")</f>
        <v/>
      </c>
      <c r="R34" s="211" t="str">
        <f t="shared" si="3"/>
        <v/>
      </c>
      <c r="S34" s="398" t="str">
        <f t="shared" si="4"/>
        <v/>
      </c>
    </row>
    <row r="35" spans="1:19">
      <c r="A35" s="207" t="str">
        <f>IF(表三!A35&lt;&gt;"",表三!A35,"")</f>
        <v/>
      </c>
      <c r="B35" s="209" t="str">
        <f>IF(表三!B35&lt;&gt;"",表三!B35,"")</f>
        <v/>
      </c>
      <c r="C35" s="207" t="str">
        <f>IF(表三!D35&lt;&gt;"",表三!D35,"")</f>
        <v/>
      </c>
      <c r="D35" s="209" t="str">
        <f>IF(表三!E35&lt;&gt;"",表三!E35,"")</f>
        <v/>
      </c>
      <c r="E35" s="207" t="str">
        <f>IF(表三!H35&lt;&gt;"",表三!H35,"")</f>
        <v/>
      </c>
      <c r="F35" s="208" t="str">
        <f>IF(表三!I35&lt;&gt;"",表三!I35,"")</f>
        <v/>
      </c>
      <c r="G35" s="208" t="str">
        <f>IF(表四!T35&lt;&gt;"",IF(表四!T35="連續量測",1,IF(表四!T35="定期(間歇)量測",2,IF(表四!T35="財務會計推估",3,IF(表四!T35="自行評估",3,"0")))),"")</f>
        <v/>
      </c>
      <c r="H35" s="399"/>
      <c r="I35" s="235" t="str">
        <f t="shared" si="0"/>
        <v/>
      </c>
      <c r="J35" s="396"/>
      <c r="K35" s="397"/>
      <c r="L35" s="207" t="str">
        <f>IF(表三!K35&lt;&gt;"",表三!K35,"")</f>
        <v/>
      </c>
      <c r="M35" s="209" t="str">
        <f>IF(表三!P35&lt;&gt;"",表三!P35,"")</f>
        <v/>
      </c>
      <c r="N35" s="223" t="str">
        <f>IF(表五!S35&lt;&gt;"",表五!S35,"")</f>
        <v/>
      </c>
      <c r="O35" s="209" t="str">
        <f t="shared" si="1"/>
        <v/>
      </c>
      <c r="P35" s="223" t="str">
        <f t="shared" si="2"/>
        <v/>
      </c>
      <c r="Q35" s="394" t="str">
        <f>IF(表五!AU35&lt;&gt;"",ROUND(表五!AU35,4),"")</f>
        <v/>
      </c>
      <c r="R35" s="211" t="str">
        <f t="shared" si="3"/>
        <v/>
      </c>
      <c r="S35" s="398" t="str">
        <f t="shared" si="4"/>
        <v/>
      </c>
    </row>
    <row r="36" spans="1:19">
      <c r="A36" s="207" t="str">
        <f>IF(表三!A36&lt;&gt;"",表三!A36,"")</f>
        <v/>
      </c>
      <c r="B36" s="209" t="str">
        <f>IF(表三!B36&lt;&gt;"",表三!B36,"")</f>
        <v/>
      </c>
      <c r="C36" s="207" t="str">
        <f>IF(表三!D36&lt;&gt;"",表三!D36,"")</f>
        <v/>
      </c>
      <c r="D36" s="209" t="str">
        <f>IF(表三!E36&lt;&gt;"",表三!E36,"")</f>
        <v/>
      </c>
      <c r="E36" s="207" t="str">
        <f>IF(表三!H36&lt;&gt;"",表三!H36,"")</f>
        <v/>
      </c>
      <c r="F36" s="208" t="str">
        <f>IF(表三!I36&lt;&gt;"",表三!I36,"")</f>
        <v/>
      </c>
      <c r="G36" s="208" t="str">
        <f>IF(表四!T36&lt;&gt;"",IF(表四!T36="連續量測",1,IF(表四!T36="定期(間歇)量測",2,IF(表四!T36="財務會計推估",3,IF(表四!T36="自行評估",3,"0")))),"")</f>
        <v/>
      </c>
      <c r="H36" s="399"/>
      <c r="I36" s="235" t="str">
        <f t="shared" ref="I36:I67" si="5">IF(H36&lt;&gt;"",IF(H36="(1)有進行外部校正或有多組數據茲佐證者",1,IF(H36="(2)有進行內部校正或經過會計簽證等証明者",2,IF(H36="(3)未進行儀器校正或未進行紀錄彙整者",3,"0"))),"")</f>
        <v/>
      </c>
      <c r="J36" s="396"/>
      <c r="K36" s="397"/>
      <c r="L36" s="207" t="str">
        <f>IF(表三!K36&lt;&gt;"",表三!K36,"")</f>
        <v/>
      </c>
      <c r="M36" s="209" t="str">
        <f>IF(表三!P36&lt;&gt;"",表三!P36,"")</f>
        <v/>
      </c>
      <c r="N36" s="223" t="str">
        <f>IF(表五!S36&lt;&gt;"",表五!S36,"")</f>
        <v/>
      </c>
      <c r="O36" s="209" t="str">
        <f t="shared" ref="O36:O67" si="6">IF(N36="1自廠發展係數/質量平衡所得係數",1,IF(N36="2同製程/設備經驗係數",1,IF(N36="3製造廠提供係數",2,IF(N36="4區域排放係數",2,IF(N36="5國家排放係數",3,IF(N36="6國際排放係數",3,""))))))</f>
        <v/>
      </c>
      <c r="P36" s="223" t="str">
        <f t="shared" ref="P36:P67" si="7">IF(G36&lt;&gt;"",IF(I36&lt;&gt;"",IF(O36&lt;&gt;"",G36*I36*O36,""),""),"")</f>
        <v/>
      </c>
      <c r="Q36" s="394" t="str">
        <f>IF(表五!AU36&lt;&gt;"",ROUND(表五!AU36,4),"")</f>
        <v/>
      </c>
      <c r="R36" s="211" t="str">
        <f t="shared" ref="R36:R67" si="8">IF(P36="","",IF(P36&lt;10,"1",IF(19&gt;P36,"2",IF(P36&gt;=27,"3","-"))))</f>
        <v/>
      </c>
      <c r="S36" s="398" t="str">
        <f t="shared" ref="S36:S67" si="9">IF(P36="","",IF(Q36="","",ROUND(Q36*P36,2)))</f>
        <v/>
      </c>
    </row>
    <row r="37" spans="1:19">
      <c r="A37" s="207" t="str">
        <f>IF(表三!A37&lt;&gt;"",表三!A37,"")</f>
        <v/>
      </c>
      <c r="B37" s="209" t="str">
        <f>IF(表三!B37&lt;&gt;"",表三!B37,"")</f>
        <v/>
      </c>
      <c r="C37" s="207" t="str">
        <f>IF(表三!D37&lt;&gt;"",表三!D37,"")</f>
        <v/>
      </c>
      <c r="D37" s="209" t="str">
        <f>IF(表三!E37&lt;&gt;"",表三!E37,"")</f>
        <v/>
      </c>
      <c r="E37" s="207" t="str">
        <f>IF(表三!H37&lt;&gt;"",表三!H37,"")</f>
        <v/>
      </c>
      <c r="F37" s="208" t="str">
        <f>IF(表三!I37&lt;&gt;"",表三!I37,"")</f>
        <v/>
      </c>
      <c r="G37" s="208" t="str">
        <f>IF(表四!T37&lt;&gt;"",IF(表四!T37="連續量測",1,IF(表四!T37="定期(間歇)量測",2,IF(表四!T37="財務會計推估",3,IF(表四!T37="自行評估",3,"0")))),"")</f>
        <v/>
      </c>
      <c r="H37" s="399"/>
      <c r="I37" s="235" t="str">
        <f t="shared" si="5"/>
        <v/>
      </c>
      <c r="J37" s="396"/>
      <c r="K37" s="397"/>
      <c r="L37" s="207" t="str">
        <f>IF(表三!K37&lt;&gt;"",表三!K37,"")</f>
        <v/>
      </c>
      <c r="M37" s="209" t="str">
        <f>IF(表三!P37&lt;&gt;"",表三!P37,"")</f>
        <v/>
      </c>
      <c r="N37" s="223" t="str">
        <f>IF(表五!S37&lt;&gt;"",表五!S37,"")</f>
        <v/>
      </c>
      <c r="O37" s="209" t="str">
        <f t="shared" si="6"/>
        <v/>
      </c>
      <c r="P37" s="223" t="str">
        <f t="shared" si="7"/>
        <v/>
      </c>
      <c r="Q37" s="394" t="str">
        <f>IF(表五!AU37&lt;&gt;"",ROUND(表五!AU37,4),"")</f>
        <v/>
      </c>
      <c r="R37" s="211" t="str">
        <f t="shared" si="8"/>
        <v/>
      </c>
      <c r="S37" s="398" t="str">
        <f t="shared" si="9"/>
        <v/>
      </c>
    </row>
    <row r="38" spans="1:19">
      <c r="A38" s="207" t="str">
        <f>IF(表三!A38&lt;&gt;"",表三!A38,"")</f>
        <v/>
      </c>
      <c r="B38" s="209" t="str">
        <f>IF(表三!B38&lt;&gt;"",表三!B38,"")</f>
        <v/>
      </c>
      <c r="C38" s="207" t="str">
        <f>IF(表三!D38&lt;&gt;"",表三!D38,"")</f>
        <v/>
      </c>
      <c r="D38" s="209" t="str">
        <f>IF(表三!E38&lt;&gt;"",表三!E38,"")</f>
        <v/>
      </c>
      <c r="E38" s="207" t="str">
        <f>IF(表三!H38&lt;&gt;"",表三!H38,"")</f>
        <v/>
      </c>
      <c r="F38" s="208" t="str">
        <f>IF(表三!I38&lt;&gt;"",表三!I38,"")</f>
        <v/>
      </c>
      <c r="G38" s="208" t="str">
        <f>IF(表四!T38&lt;&gt;"",IF(表四!T38="連續量測",1,IF(表四!T38="定期(間歇)量測",2,IF(表四!T38="財務會計推估",3,IF(表四!T38="自行評估",3,"0")))),"")</f>
        <v/>
      </c>
      <c r="H38" s="399"/>
      <c r="I38" s="235" t="str">
        <f t="shared" si="5"/>
        <v/>
      </c>
      <c r="J38" s="396"/>
      <c r="K38" s="397"/>
      <c r="L38" s="207" t="str">
        <f>IF(表三!K38&lt;&gt;"",表三!K38,"")</f>
        <v/>
      </c>
      <c r="M38" s="209" t="str">
        <f>IF(表三!P38&lt;&gt;"",表三!P38,"")</f>
        <v/>
      </c>
      <c r="N38" s="223" t="str">
        <f>IF(表五!S38&lt;&gt;"",表五!S38,"")</f>
        <v/>
      </c>
      <c r="O38" s="209" t="str">
        <f t="shared" si="6"/>
        <v/>
      </c>
      <c r="P38" s="223" t="str">
        <f t="shared" si="7"/>
        <v/>
      </c>
      <c r="Q38" s="394" t="str">
        <f>IF(表五!AU38&lt;&gt;"",ROUND(表五!AU38,4),"")</f>
        <v/>
      </c>
      <c r="R38" s="211" t="str">
        <f t="shared" si="8"/>
        <v/>
      </c>
      <c r="S38" s="398" t="str">
        <f t="shared" si="9"/>
        <v/>
      </c>
    </row>
    <row r="39" spans="1:19">
      <c r="A39" s="207" t="str">
        <f>IF(表三!A39&lt;&gt;"",表三!A39,"")</f>
        <v/>
      </c>
      <c r="B39" s="209" t="str">
        <f>IF(表三!B39&lt;&gt;"",表三!B39,"")</f>
        <v/>
      </c>
      <c r="C39" s="207" t="str">
        <f>IF(表三!D39&lt;&gt;"",表三!D39,"")</f>
        <v/>
      </c>
      <c r="D39" s="209" t="str">
        <f>IF(表三!E39&lt;&gt;"",表三!E39,"")</f>
        <v/>
      </c>
      <c r="E39" s="207" t="str">
        <f>IF(表三!H39&lt;&gt;"",表三!H39,"")</f>
        <v/>
      </c>
      <c r="F39" s="208" t="str">
        <f>IF(表三!I39&lt;&gt;"",表三!I39,"")</f>
        <v/>
      </c>
      <c r="G39" s="208" t="str">
        <f>IF(表四!T39&lt;&gt;"",IF(表四!T39="連續量測",1,IF(表四!T39="定期(間歇)量測",2,IF(表四!T39="財務會計推估",3,IF(表四!T39="自行評估",3,"0")))),"")</f>
        <v/>
      </c>
      <c r="H39" s="399"/>
      <c r="I39" s="235" t="str">
        <f t="shared" si="5"/>
        <v/>
      </c>
      <c r="J39" s="396"/>
      <c r="K39" s="397"/>
      <c r="L39" s="207" t="str">
        <f>IF(表三!K39&lt;&gt;"",表三!K39,"")</f>
        <v/>
      </c>
      <c r="M39" s="209" t="str">
        <f>IF(表三!P39&lt;&gt;"",表三!P39,"")</f>
        <v/>
      </c>
      <c r="N39" s="223" t="str">
        <f>IF(表五!S39&lt;&gt;"",表五!S39,"")</f>
        <v/>
      </c>
      <c r="O39" s="209" t="str">
        <f t="shared" si="6"/>
        <v/>
      </c>
      <c r="P39" s="223" t="str">
        <f t="shared" si="7"/>
        <v/>
      </c>
      <c r="Q39" s="394" t="str">
        <f>IF(表五!AU39&lt;&gt;"",ROUND(表五!AU39,4),"")</f>
        <v/>
      </c>
      <c r="R39" s="211" t="str">
        <f t="shared" si="8"/>
        <v/>
      </c>
      <c r="S39" s="398" t="str">
        <f t="shared" si="9"/>
        <v/>
      </c>
    </row>
    <row r="40" spans="1:19">
      <c r="A40" s="207" t="str">
        <f>IF(表三!A40&lt;&gt;"",表三!A40,"")</f>
        <v/>
      </c>
      <c r="B40" s="209" t="str">
        <f>IF(表三!B40&lt;&gt;"",表三!B40,"")</f>
        <v/>
      </c>
      <c r="C40" s="207" t="str">
        <f>IF(表三!D40&lt;&gt;"",表三!D40,"")</f>
        <v/>
      </c>
      <c r="D40" s="209" t="str">
        <f>IF(表三!E40&lt;&gt;"",表三!E40,"")</f>
        <v/>
      </c>
      <c r="E40" s="207" t="str">
        <f>IF(表三!H40&lt;&gt;"",表三!H40,"")</f>
        <v/>
      </c>
      <c r="F40" s="208" t="str">
        <f>IF(表三!I40&lt;&gt;"",表三!I40,"")</f>
        <v/>
      </c>
      <c r="G40" s="208" t="str">
        <f>IF(表四!T40&lt;&gt;"",IF(表四!T40="連續量測",1,IF(表四!T40="定期(間歇)量測",2,IF(表四!T40="財務會計推估",3,IF(表四!T40="自行評估",3,"0")))),"")</f>
        <v/>
      </c>
      <c r="H40" s="399"/>
      <c r="I40" s="235" t="str">
        <f t="shared" si="5"/>
        <v/>
      </c>
      <c r="J40" s="396"/>
      <c r="K40" s="397"/>
      <c r="L40" s="207" t="str">
        <f>IF(表三!K40&lt;&gt;"",表三!K40,"")</f>
        <v/>
      </c>
      <c r="M40" s="209" t="str">
        <f>IF(表三!P40&lt;&gt;"",表三!P40,"")</f>
        <v/>
      </c>
      <c r="N40" s="223" t="str">
        <f>IF(表五!S40&lt;&gt;"",表五!S40,"")</f>
        <v/>
      </c>
      <c r="O40" s="209" t="str">
        <f t="shared" si="6"/>
        <v/>
      </c>
      <c r="P40" s="223" t="str">
        <f t="shared" si="7"/>
        <v/>
      </c>
      <c r="Q40" s="394" t="str">
        <f>IF(表五!AU40&lt;&gt;"",ROUND(表五!AU40,4),"")</f>
        <v/>
      </c>
      <c r="R40" s="211" t="str">
        <f t="shared" si="8"/>
        <v/>
      </c>
      <c r="S40" s="398" t="str">
        <f t="shared" si="9"/>
        <v/>
      </c>
    </row>
    <row r="41" spans="1:19">
      <c r="A41" s="207" t="str">
        <f>IF(表三!A41&lt;&gt;"",表三!A41,"")</f>
        <v/>
      </c>
      <c r="B41" s="209" t="str">
        <f>IF(表三!B41&lt;&gt;"",表三!B41,"")</f>
        <v/>
      </c>
      <c r="C41" s="207" t="str">
        <f>IF(表三!D41&lt;&gt;"",表三!D41,"")</f>
        <v/>
      </c>
      <c r="D41" s="209" t="str">
        <f>IF(表三!E41&lt;&gt;"",表三!E41,"")</f>
        <v/>
      </c>
      <c r="E41" s="207" t="str">
        <f>IF(表三!H41&lt;&gt;"",表三!H41,"")</f>
        <v/>
      </c>
      <c r="F41" s="208" t="str">
        <f>IF(表三!I41&lt;&gt;"",表三!I41,"")</f>
        <v/>
      </c>
      <c r="G41" s="208" t="str">
        <f>IF(表四!T41&lt;&gt;"",IF(表四!T41="連續量測",1,IF(表四!T41="定期(間歇)量測",2,IF(表四!T41="財務會計推估",3,IF(表四!T41="自行評估",3,"0")))),"")</f>
        <v/>
      </c>
      <c r="H41" s="399"/>
      <c r="I41" s="235" t="str">
        <f t="shared" si="5"/>
        <v/>
      </c>
      <c r="J41" s="396"/>
      <c r="K41" s="397"/>
      <c r="L41" s="207" t="str">
        <f>IF(表三!K41&lt;&gt;"",表三!K41,"")</f>
        <v/>
      </c>
      <c r="M41" s="209" t="str">
        <f>IF(表三!P41&lt;&gt;"",表三!P41,"")</f>
        <v/>
      </c>
      <c r="N41" s="223" t="str">
        <f>IF(表五!S41&lt;&gt;"",表五!S41,"")</f>
        <v/>
      </c>
      <c r="O41" s="209" t="str">
        <f t="shared" si="6"/>
        <v/>
      </c>
      <c r="P41" s="223" t="str">
        <f t="shared" si="7"/>
        <v/>
      </c>
      <c r="Q41" s="394" t="str">
        <f>IF(表五!AU41&lt;&gt;"",ROUND(表五!AU41,4),"")</f>
        <v/>
      </c>
      <c r="R41" s="211" t="str">
        <f t="shared" si="8"/>
        <v/>
      </c>
      <c r="S41" s="398" t="str">
        <f t="shared" si="9"/>
        <v/>
      </c>
    </row>
    <row r="42" spans="1:19">
      <c r="A42" s="207" t="str">
        <f>IF(表三!A42&lt;&gt;"",表三!A42,"")</f>
        <v/>
      </c>
      <c r="B42" s="209" t="str">
        <f>IF(表三!B42&lt;&gt;"",表三!B42,"")</f>
        <v/>
      </c>
      <c r="C42" s="207" t="str">
        <f>IF(表三!D42&lt;&gt;"",表三!D42,"")</f>
        <v/>
      </c>
      <c r="D42" s="209" t="str">
        <f>IF(表三!E42&lt;&gt;"",表三!E42,"")</f>
        <v/>
      </c>
      <c r="E42" s="207" t="str">
        <f>IF(表三!H42&lt;&gt;"",表三!H42,"")</f>
        <v/>
      </c>
      <c r="F42" s="208" t="str">
        <f>IF(表三!I42&lt;&gt;"",表三!I42,"")</f>
        <v/>
      </c>
      <c r="G42" s="208" t="str">
        <f>IF(表四!T42&lt;&gt;"",IF(表四!T42="連續量測",1,IF(表四!T42="定期(間歇)量測",2,IF(表四!T42="財務會計推估",3,IF(表四!T42="自行評估",3,"0")))),"")</f>
        <v/>
      </c>
      <c r="H42" s="399"/>
      <c r="I42" s="235" t="str">
        <f t="shared" si="5"/>
        <v/>
      </c>
      <c r="J42" s="396"/>
      <c r="K42" s="397"/>
      <c r="L42" s="207" t="str">
        <f>IF(表三!K42&lt;&gt;"",表三!K42,"")</f>
        <v/>
      </c>
      <c r="M42" s="209" t="str">
        <f>IF(表三!P42&lt;&gt;"",表三!P42,"")</f>
        <v/>
      </c>
      <c r="N42" s="223" t="str">
        <f>IF(表五!S42&lt;&gt;"",表五!S42,"")</f>
        <v/>
      </c>
      <c r="O42" s="209" t="str">
        <f t="shared" si="6"/>
        <v/>
      </c>
      <c r="P42" s="223" t="str">
        <f t="shared" si="7"/>
        <v/>
      </c>
      <c r="Q42" s="394" t="str">
        <f>IF(表五!AU42&lt;&gt;"",ROUND(表五!AU42,4),"")</f>
        <v/>
      </c>
      <c r="R42" s="211" t="str">
        <f t="shared" si="8"/>
        <v/>
      </c>
      <c r="S42" s="398" t="str">
        <f t="shared" si="9"/>
        <v/>
      </c>
    </row>
    <row r="43" spans="1:19">
      <c r="A43" s="207" t="str">
        <f>IF(表三!A43&lt;&gt;"",表三!A43,"")</f>
        <v/>
      </c>
      <c r="B43" s="209" t="str">
        <f>IF(表三!B43&lt;&gt;"",表三!B43,"")</f>
        <v/>
      </c>
      <c r="C43" s="207" t="str">
        <f>IF(表三!D43&lt;&gt;"",表三!D43,"")</f>
        <v/>
      </c>
      <c r="D43" s="209" t="str">
        <f>IF(表三!E43&lt;&gt;"",表三!E43,"")</f>
        <v/>
      </c>
      <c r="E43" s="207" t="str">
        <f>IF(表三!H43&lt;&gt;"",表三!H43,"")</f>
        <v/>
      </c>
      <c r="F43" s="208" t="str">
        <f>IF(表三!I43&lt;&gt;"",表三!I43,"")</f>
        <v/>
      </c>
      <c r="G43" s="208" t="str">
        <f>IF(表四!T43&lt;&gt;"",IF(表四!T43="連續量測",1,IF(表四!T43="定期(間歇)量測",2,IF(表四!T43="財務會計推估",3,IF(表四!T43="自行評估",3,"0")))),"")</f>
        <v/>
      </c>
      <c r="H43" s="399"/>
      <c r="I43" s="235" t="str">
        <f t="shared" si="5"/>
        <v/>
      </c>
      <c r="J43" s="396"/>
      <c r="K43" s="397"/>
      <c r="L43" s="207" t="str">
        <f>IF(表三!K43&lt;&gt;"",表三!K43,"")</f>
        <v/>
      </c>
      <c r="M43" s="209" t="str">
        <f>IF(表三!P43&lt;&gt;"",表三!P43,"")</f>
        <v/>
      </c>
      <c r="N43" s="223" t="str">
        <f>IF(表五!S43&lt;&gt;"",表五!S43,"")</f>
        <v/>
      </c>
      <c r="O43" s="209" t="str">
        <f t="shared" si="6"/>
        <v/>
      </c>
      <c r="P43" s="223" t="str">
        <f t="shared" si="7"/>
        <v/>
      </c>
      <c r="Q43" s="394" t="str">
        <f>IF(表五!AU43&lt;&gt;"",ROUND(表五!AU43,4),"")</f>
        <v/>
      </c>
      <c r="R43" s="211" t="str">
        <f t="shared" si="8"/>
        <v/>
      </c>
      <c r="S43" s="398" t="str">
        <f t="shared" si="9"/>
        <v/>
      </c>
    </row>
    <row r="44" spans="1:19">
      <c r="A44" s="207" t="str">
        <f>IF(表三!A44&lt;&gt;"",表三!A44,"")</f>
        <v/>
      </c>
      <c r="B44" s="209" t="str">
        <f>IF(表三!B44&lt;&gt;"",表三!B44,"")</f>
        <v/>
      </c>
      <c r="C44" s="207" t="str">
        <f>IF(表三!D44&lt;&gt;"",表三!D44,"")</f>
        <v/>
      </c>
      <c r="D44" s="209" t="str">
        <f>IF(表三!E44&lt;&gt;"",表三!E44,"")</f>
        <v/>
      </c>
      <c r="E44" s="207" t="str">
        <f>IF(表三!H44&lt;&gt;"",表三!H44,"")</f>
        <v/>
      </c>
      <c r="F44" s="208" t="str">
        <f>IF(表三!I44&lt;&gt;"",表三!I44,"")</f>
        <v/>
      </c>
      <c r="G44" s="208" t="str">
        <f>IF(表四!T44&lt;&gt;"",IF(表四!T44="連續量測",1,IF(表四!T44="定期(間歇)量測",2,IF(表四!T44="財務會計推估",3,IF(表四!T44="自行評估",3,"0")))),"")</f>
        <v/>
      </c>
      <c r="H44" s="399"/>
      <c r="I44" s="235" t="str">
        <f t="shared" si="5"/>
        <v/>
      </c>
      <c r="J44" s="396"/>
      <c r="K44" s="397"/>
      <c r="L44" s="207" t="str">
        <f>IF(表三!K44&lt;&gt;"",表三!K44,"")</f>
        <v/>
      </c>
      <c r="M44" s="209" t="str">
        <f>IF(表三!P44&lt;&gt;"",表三!P44,"")</f>
        <v/>
      </c>
      <c r="N44" s="223" t="str">
        <f>IF(表五!S44&lt;&gt;"",表五!S44,"")</f>
        <v/>
      </c>
      <c r="O44" s="209" t="str">
        <f t="shared" si="6"/>
        <v/>
      </c>
      <c r="P44" s="223" t="str">
        <f t="shared" si="7"/>
        <v/>
      </c>
      <c r="Q44" s="394" t="str">
        <f>IF(表五!AU44&lt;&gt;"",ROUND(表五!AU44,4),"")</f>
        <v/>
      </c>
      <c r="R44" s="211" t="str">
        <f t="shared" si="8"/>
        <v/>
      </c>
      <c r="S44" s="398" t="str">
        <f t="shared" si="9"/>
        <v/>
      </c>
    </row>
    <row r="45" spans="1:19">
      <c r="A45" s="207" t="str">
        <f>IF(表三!A45&lt;&gt;"",表三!A45,"")</f>
        <v/>
      </c>
      <c r="B45" s="209" t="str">
        <f>IF(表三!B45&lt;&gt;"",表三!B45,"")</f>
        <v/>
      </c>
      <c r="C45" s="207" t="str">
        <f>IF(表三!D45&lt;&gt;"",表三!D45,"")</f>
        <v/>
      </c>
      <c r="D45" s="209" t="str">
        <f>IF(表三!E45&lt;&gt;"",表三!E45,"")</f>
        <v/>
      </c>
      <c r="E45" s="207" t="str">
        <f>IF(表三!H45&lt;&gt;"",表三!H45,"")</f>
        <v/>
      </c>
      <c r="F45" s="208" t="str">
        <f>IF(表三!I45&lt;&gt;"",表三!I45,"")</f>
        <v/>
      </c>
      <c r="G45" s="208" t="str">
        <f>IF(表四!T45&lt;&gt;"",IF(表四!T45="連續量測",1,IF(表四!T45="定期(間歇)量測",2,IF(表四!T45="財務會計推估",3,IF(表四!T45="自行評估",3,"0")))),"")</f>
        <v/>
      </c>
      <c r="H45" s="399"/>
      <c r="I45" s="235" t="str">
        <f t="shared" si="5"/>
        <v/>
      </c>
      <c r="J45" s="396"/>
      <c r="K45" s="397"/>
      <c r="L45" s="207" t="str">
        <f>IF(表三!K45&lt;&gt;"",表三!K45,"")</f>
        <v/>
      </c>
      <c r="M45" s="209" t="str">
        <f>IF(表三!P45&lt;&gt;"",表三!P45,"")</f>
        <v/>
      </c>
      <c r="N45" s="223" t="str">
        <f>IF(表五!S45&lt;&gt;"",表五!S45,"")</f>
        <v/>
      </c>
      <c r="O45" s="209" t="str">
        <f t="shared" si="6"/>
        <v/>
      </c>
      <c r="P45" s="223" t="str">
        <f t="shared" si="7"/>
        <v/>
      </c>
      <c r="Q45" s="394" t="str">
        <f>IF(表五!AU45&lt;&gt;"",ROUND(表五!AU45,4),"")</f>
        <v/>
      </c>
      <c r="R45" s="211" t="str">
        <f t="shared" si="8"/>
        <v/>
      </c>
      <c r="S45" s="398" t="str">
        <f t="shared" si="9"/>
        <v/>
      </c>
    </row>
    <row r="46" spans="1:19">
      <c r="A46" s="207" t="str">
        <f>IF(表三!A46&lt;&gt;"",表三!A46,"")</f>
        <v/>
      </c>
      <c r="B46" s="209" t="str">
        <f>IF(表三!B46&lt;&gt;"",表三!B46,"")</f>
        <v/>
      </c>
      <c r="C46" s="207" t="str">
        <f>IF(表三!D46&lt;&gt;"",表三!D46,"")</f>
        <v/>
      </c>
      <c r="D46" s="209" t="str">
        <f>IF(表三!E46&lt;&gt;"",表三!E46,"")</f>
        <v/>
      </c>
      <c r="E46" s="207" t="str">
        <f>IF(表三!H46&lt;&gt;"",表三!H46,"")</f>
        <v/>
      </c>
      <c r="F46" s="208" t="str">
        <f>IF(表三!I46&lt;&gt;"",表三!I46,"")</f>
        <v/>
      </c>
      <c r="G46" s="208" t="str">
        <f>IF(表四!T46&lt;&gt;"",IF(表四!T46="連續量測",1,IF(表四!T46="定期(間歇)量測",2,IF(表四!T46="財務會計推估",3,IF(表四!T46="自行評估",3,"0")))),"")</f>
        <v/>
      </c>
      <c r="H46" s="399"/>
      <c r="I46" s="235" t="str">
        <f t="shared" si="5"/>
        <v/>
      </c>
      <c r="J46" s="396"/>
      <c r="K46" s="397"/>
      <c r="L46" s="207" t="str">
        <f>IF(表三!K46&lt;&gt;"",表三!K46,"")</f>
        <v/>
      </c>
      <c r="M46" s="209" t="str">
        <f>IF(表三!P46&lt;&gt;"",表三!P46,"")</f>
        <v/>
      </c>
      <c r="N46" s="223" t="str">
        <f>IF(表五!S46&lt;&gt;"",表五!S46,"")</f>
        <v/>
      </c>
      <c r="O46" s="209" t="str">
        <f t="shared" si="6"/>
        <v/>
      </c>
      <c r="P46" s="223" t="str">
        <f t="shared" si="7"/>
        <v/>
      </c>
      <c r="Q46" s="394" t="str">
        <f>IF(表五!AU46&lt;&gt;"",ROUND(表五!AU46,4),"")</f>
        <v/>
      </c>
      <c r="R46" s="211" t="str">
        <f t="shared" si="8"/>
        <v/>
      </c>
      <c r="S46" s="398" t="str">
        <f t="shared" si="9"/>
        <v/>
      </c>
    </row>
    <row r="47" spans="1:19">
      <c r="A47" s="207" t="str">
        <f>IF(表三!A47&lt;&gt;"",表三!A47,"")</f>
        <v/>
      </c>
      <c r="B47" s="209" t="str">
        <f>IF(表三!B47&lt;&gt;"",表三!B47,"")</f>
        <v/>
      </c>
      <c r="C47" s="207" t="str">
        <f>IF(表三!D47&lt;&gt;"",表三!D47,"")</f>
        <v/>
      </c>
      <c r="D47" s="209" t="str">
        <f>IF(表三!E47&lt;&gt;"",表三!E47,"")</f>
        <v/>
      </c>
      <c r="E47" s="207" t="str">
        <f>IF(表三!H47&lt;&gt;"",表三!H47,"")</f>
        <v/>
      </c>
      <c r="F47" s="208" t="str">
        <f>IF(表三!I47&lt;&gt;"",表三!I47,"")</f>
        <v/>
      </c>
      <c r="G47" s="208" t="str">
        <f>IF(表四!T47&lt;&gt;"",IF(表四!T47="連續量測",1,IF(表四!T47="定期(間歇)量測",2,IF(表四!T47="財務會計推估",3,IF(表四!T47="自行評估",3,"0")))),"")</f>
        <v/>
      </c>
      <c r="H47" s="399"/>
      <c r="I47" s="235" t="str">
        <f t="shared" si="5"/>
        <v/>
      </c>
      <c r="J47" s="396"/>
      <c r="K47" s="397"/>
      <c r="L47" s="207" t="str">
        <f>IF(表三!K47&lt;&gt;"",表三!K47,"")</f>
        <v/>
      </c>
      <c r="M47" s="209" t="str">
        <f>IF(表三!P47&lt;&gt;"",表三!P47,"")</f>
        <v/>
      </c>
      <c r="N47" s="223" t="str">
        <f>IF(表五!S47&lt;&gt;"",表五!S47,"")</f>
        <v/>
      </c>
      <c r="O47" s="209" t="str">
        <f t="shared" si="6"/>
        <v/>
      </c>
      <c r="P47" s="223" t="str">
        <f t="shared" si="7"/>
        <v/>
      </c>
      <c r="Q47" s="394" t="str">
        <f>IF(表五!AU47&lt;&gt;"",ROUND(表五!AU47,4),"")</f>
        <v/>
      </c>
      <c r="R47" s="211" t="str">
        <f t="shared" si="8"/>
        <v/>
      </c>
      <c r="S47" s="398" t="str">
        <f t="shared" si="9"/>
        <v/>
      </c>
    </row>
    <row r="48" spans="1:19">
      <c r="A48" s="207" t="str">
        <f>IF(表三!A48&lt;&gt;"",表三!A48,"")</f>
        <v/>
      </c>
      <c r="B48" s="209" t="str">
        <f>IF(表三!B48&lt;&gt;"",表三!B48,"")</f>
        <v/>
      </c>
      <c r="C48" s="207" t="str">
        <f>IF(表三!D48&lt;&gt;"",表三!D48,"")</f>
        <v/>
      </c>
      <c r="D48" s="209" t="str">
        <f>IF(表三!E48&lt;&gt;"",表三!E48,"")</f>
        <v/>
      </c>
      <c r="E48" s="207" t="str">
        <f>IF(表三!H48&lt;&gt;"",表三!H48,"")</f>
        <v/>
      </c>
      <c r="F48" s="208" t="str">
        <f>IF(表三!I48&lt;&gt;"",表三!I48,"")</f>
        <v/>
      </c>
      <c r="G48" s="208" t="str">
        <f>IF(表四!T48&lt;&gt;"",IF(表四!T48="連續量測",1,IF(表四!T48="定期(間歇)量測",2,IF(表四!T48="財務會計推估",3,IF(表四!T48="自行評估",3,"0")))),"")</f>
        <v/>
      </c>
      <c r="H48" s="399"/>
      <c r="I48" s="235" t="str">
        <f t="shared" si="5"/>
        <v/>
      </c>
      <c r="J48" s="396"/>
      <c r="K48" s="397"/>
      <c r="L48" s="207" t="str">
        <f>IF(表三!K48&lt;&gt;"",表三!K48,"")</f>
        <v/>
      </c>
      <c r="M48" s="209" t="str">
        <f>IF(表三!P48&lt;&gt;"",表三!P48,"")</f>
        <v/>
      </c>
      <c r="N48" s="223" t="str">
        <f>IF(表五!S48&lt;&gt;"",表五!S48,"")</f>
        <v/>
      </c>
      <c r="O48" s="209" t="str">
        <f t="shared" si="6"/>
        <v/>
      </c>
      <c r="P48" s="223" t="str">
        <f t="shared" si="7"/>
        <v/>
      </c>
      <c r="Q48" s="394" t="str">
        <f>IF(表五!AU48&lt;&gt;"",ROUND(表五!AU48,4),"")</f>
        <v/>
      </c>
      <c r="R48" s="211" t="str">
        <f t="shared" si="8"/>
        <v/>
      </c>
      <c r="S48" s="398" t="str">
        <f t="shared" si="9"/>
        <v/>
      </c>
    </row>
    <row r="49" spans="1:19">
      <c r="A49" s="207" t="str">
        <f>IF(表三!A49&lt;&gt;"",表三!A49,"")</f>
        <v/>
      </c>
      <c r="B49" s="209" t="str">
        <f>IF(表三!B49&lt;&gt;"",表三!B49,"")</f>
        <v/>
      </c>
      <c r="C49" s="207" t="str">
        <f>IF(表三!D49&lt;&gt;"",表三!D49,"")</f>
        <v/>
      </c>
      <c r="D49" s="209" t="str">
        <f>IF(表三!E49&lt;&gt;"",表三!E49,"")</f>
        <v/>
      </c>
      <c r="E49" s="207" t="str">
        <f>IF(表三!H49&lt;&gt;"",表三!H49,"")</f>
        <v/>
      </c>
      <c r="F49" s="208" t="str">
        <f>IF(表三!I49&lt;&gt;"",表三!I49,"")</f>
        <v/>
      </c>
      <c r="G49" s="208" t="str">
        <f>IF(表四!T49&lt;&gt;"",IF(表四!T49="連續量測",1,IF(表四!T49="定期(間歇)量測",2,IF(表四!T49="財務會計推估",3,IF(表四!T49="自行評估",3,"0")))),"")</f>
        <v/>
      </c>
      <c r="H49" s="399"/>
      <c r="I49" s="235" t="str">
        <f t="shared" si="5"/>
        <v/>
      </c>
      <c r="J49" s="396"/>
      <c r="K49" s="397"/>
      <c r="L49" s="207" t="str">
        <f>IF(表三!K49&lt;&gt;"",表三!K49,"")</f>
        <v/>
      </c>
      <c r="M49" s="209" t="str">
        <f>IF(表三!P49&lt;&gt;"",表三!P49,"")</f>
        <v/>
      </c>
      <c r="N49" s="223" t="str">
        <f>IF(表五!S49&lt;&gt;"",表五!S49,"")</f>
        <v/>
      </c>
      <c r="O49" s="209" t="str">
        <f t="shared" si="6"/>
        <v/>
      </c>
      <c r="P49" s="223" t="str">
        <f t="shared" si="7"/>
        <v/>
      </c>
      <c r="Q49" s="394" t="str">
        <f>IF(表五!AU49&lt;&gt;"",ROUND(表五!AU49,4),"")</f>
        <v/>
      </c>
      <c r="R49" s="211" t="str">
        <f t="shared" si="8"/>
        <v/>
      </c>
      <c r="S49" s="398" t="str">
        <f t="shared" si="9"/>
        <v/>
      </c>
    </row>
    <row r="50" spans="1:19">
      <c r="A50" s="207" t="str">
        <f>IF(表三!A50&lt;&gt;"",表三!A50,"")</f>
        <v/>
      </c>
      <c r="B50" s="209" t="str">
        <f>IF(表三!B50&lt;&gt;"",表三!B50,"")</f>
        <v/>
      </c>
      <c r="C50" s="207" t="str">
        <f>IF(表三!D50&lt;&gt;"",表三!D50,"")</f>
        <v/>
      </c>
      <c r="D50" s="209" t="str">
        <f>IF(表三!E50&lt;&gt;"",表三!E50,"")</f>
        <v/>
      </c>
      <c r="E50" s="207" t="str">
        <f>IF(表三!H50&lt;&gt;"",表三!H50,"")</f>
        <v/>
      </c>
      <c r="F50" s="208" t="str">
        <f>IF(表三!I50&lt;&gt;"",表三!I50,"")</f>
        <v/>
      </c>
      <c r="G50" s="208" t="str">
        <f>IF(表四!T50&lt;&gt;"",IF(表四!T50="連續量測",1,IF(表四!T50="定期(間歇)量測",2,IF(表四!T50="財務會計推估",3,IF(表四!T50="自行評估",3,"0")))),"")</f>
        <v/>
      </c>
      <c r="H50" s="399"/>
      <c r="I50" s="235" t="str">
        <f t="shared" si="5"/>
        <v/>
      </c>
      <c r="J50" s="396"/>
      <c r="K50" s="397"/>
      <c r="L50" s="207" t="str">
        <f>IF(表三!K50&lt;&gt;"",表三!K50,"")</f>
        <v/>
      </c>
      <c r="M50" s="209" t="str">
        <f>IF(表三!P50&lt;&gt;"",表三!P50,"")</f>
        <v/>
      </c>
      <c r="N50" s="223" t="str">
        <f>IF(表五!S50&lt;&gt;"",表五!S50,"")</f>
        <v/>
      </c>
      <c r="O50" s="209" t="str">
        <f t="shared" si="6"/>
        <v/>
      </c>
      <c r="P50" s="223" t="str">
        <f t="shared" si="7"/>
        <v/>
      </c>
      <c r="Q50" s="394" t="str">
        <f>IF(表五!AU50&lt;&gt;"",ROUND(表五!AU50,4),"")</f>
        <v/>
      </c>
      <c r="R50" s="211" t="str">
        <f t="shared" si="8"/>
        <v/>
      </c>
      <c r="S50" s="398" t="str">
        <f t="shared" si="9"/>
        <v/>
      </c>
    </row>
    <row r="51" spans="1:19">
      <c r="A51" s="207" t="str">
        <f>IF(表三!A51&lt;&gt;"",表三!A51,"")</f>
        <v/>
      </c>
      <c r="B51" s="209" t="str">
        <f>IF(表三!B51&lt;&gt;"",表三!B51,"")</f>
        <v/>
      </c>
      <c r="C51" s="207" t="str">
        <f>IF(表三!D51&lt;&gt;"",表三!D51,"")</f>
        <v/>
      </c>
      <c r="D51" s="209" t="str">
        <f>IF(表三!E51&lt;&gt;"",表三!E51,"")</f>
        <v/>
      </c>
      <c r="E51" s="207" t="str">
        <f>IF(表三!H51&lt;&gt;"",表三!H51,"")</f>
        <v/>
      </c>
      <c r="F51" s="208" t="str">
        <f>IF(表三!I51&lt;&gt;"",表三!I51,"")</f>
        <v/>
      </c>
      <c r="G51" s="208" t="str">
        <f>IF(表四!T51&lt;&gt;"",IF(表四!T51="連續量測",1,IF(表四!T51="定期(間歇)量測",2,IF(表四!T51="財務會計推估",3,IF(表四!T51="自行評估",3,"0")))),"")</f>
        <v/>
      </c>
      <c r="H51" s="399"/>
      <c r="I51" s="235" t="str">
        <f t="shared" si="5"/>
        <v/>
      </c>
      <c r="J51" s="396"/>
      <c r="K51" s="397"/>
      <c r="L51" s="207" t="str">
        <f>IF(表三!K51&lt;&gt;"",表三!K51,"")</f>
        <v/>
      </c>
      <c r="M51" s="209" t="str">
        <f>IF(表三!P51&lt;&gt;"",表三!P51,"")</f>
        <v/>
      </c>
      <c r="N51" s="223" t="str">
        <f>IF(表五!S51&lt;&gt;"",表五!S51,"")</f>
        <v/>
      </c>
      <c r="O51" s="209" t="str">
        <f t="shared" si="6"/>
        <v/>
      </c>
      <c r="P51" s="223" t="str">
        <f t="shared" si="7"/>
        <v/>
      </c>
      <c r="Q51" s="394" t="str">
        <f>IF(表五!AU51&lt;&gt;"",ROUND(表五!AU51,4),"")</f>
        <v/>
      </c>
      <c r="R51" s="211" t="str">
        <f t="shared" si="8"/>
        <v/>
      </c>
      <c r="S51" s="398" t="str">
        <f t="shared" si="9"/>
        <v/>
      </c>
    </row>
    <row r="52" spans="1:19">
      <c r="A52" s="207" t="str">
        <f>IF(表三!A52&lt;&gt;"",表三!A52,"")</f>
        <v/>
      </c>
      <c r="B52" s="209" t="str">
        <f>IF(表三!B52&lt;&gt;"",表三!B52,"")</f>
        <v/>
      </c>
      <c r="C52" s="207" t="str">
        <f>IF(表三!D52&lt;&gt;"",表三!D52,"")</f>
        <v/>
      </c>
      <c r="D52" s="209" t="str">
        <f>IF(表三!E52&lt;&gt;"",表三!E52,"")</f>
        <v/>
      </c>
      <c r="E52" s="207" t="str">
        <f>IF(表三!H52&lt;&gt;"",表三!H52,"")</f>
        <v/>
      </c>
      <c r="F52" s="208" t="str">
        <f>IF(表三!I52&lt;&gt;"",表三!I52,"")</f>
        <v/>
      </c>
      <c r="G52" s="208" t="str">
        <f>IF(表四!T52&lt;&gt;"",IF(表四!T52="連續量測",1,IF(表四!T52="定期(間歇)量測",2,IF(表四!T52="財務會計推估",3,IF(表四!T52="自行評估",3,"0")))),"")</f>
        <v/>
      </c>
      <c r="H52" s="399"/>
      <c r="I52" s="235" t="str">
        <f t="shared" si="5"/>
        <v/>
      </c>
      <c r="J52" s="396"/>
      <c r="K52" s="397"/>
      <c r="L52" s="207" t="str">
        <f>IF(表三!K52&lt;&gt;"",表三!K52,"")</f>
        <v/>
      </c>
      <c r="M52" s="209" t="str">
        <f>IF(表三!P52&lt;&gt;"",表三!P52,"")</f>
        <v/>
      </c>
      <c r="N52" s="223" t="str">
        <f>IF(表五!S52&lt;&gt;"",表五!S52,"")</f>
        <v/>
      </c>
      <c r="O52" s="209" t="str">
        <f t="shared" si="6"/>
        <v/>
      </c>
      <c r="P52" s="223" t="str">
        <f t="shared" si="7"/>
        <v/>
      </c>
      <c r="Q52" s="394" t="str">
        <f>IF(表五!AU52&lt;&gt;"",ROUND(表五!AU52,4),"")</f>
        <v/>
      </c>
      <c r="R52" s="211" t="str">
        <f t="shared" si="8"/>
        <v/>
      </c>
      <c r="S52" s="398" t="str">
        <f t="shared" si="9"/>
        <v/>
      </c>
    </row>
    <row r="53" spans="1:19">
      <c r="A53" s="207" t="str">
        <f>IF(表三!A53&lt;&gt;"",表三!A53,"")</f>
        <v/>
      </c>
      <c r="B53" s="209" t="str">
        <f>IF(表三!B53&lt;&gt;"",表三!B53,"")</f>
        <v/>
      </c>
      <c r="C53" s="207" t="str">
        <f>IF(表三!D53&lt;&gt;"",表三!D53,"")</f>
        <v/>
      </c>
      <c r="D53" s="209" t="str">
        <f>IF(表三!E53&lt;&gt;"",表三!E53,"")</f>
        <v/>
      </c>
      <c r="E53" s="207" t="str">
        <f>IF(表三!H53&lt;&gt;"",表三!H53,"")</f>
        <v/>
      </c>
      <c r="F53" s="208" t="str">
        <f>IF(表三!I53&lt;&gt;"",表三!I53,"")</f>
        <v/>
      </c>
      <c r="G53" s="208" t="str">
        <f>IF(表四!T53&lt;&gt;"",IF(表四!T53="連續量測",1,IF(表四!T53="定期(間歇)量測",2,IF(表四!T53="財務會計推估",3,IF(表四!T53="自行評估",3,"0")))),"")</f>
        <v/>
      </c>
      <c r="H53" s="399"/>
      <c r="I53" s="235" t="str">
        <f t="shared" si="5"/>
        <v/>
      </c>
      <c r="J53" s="396"/>
      <c r="K53" s="397"/>
      <c r="L53" s="207" t="str">
        <f>IF(表三!K53&lt;&gt;"",表三!K53,"")</f>
        <v/>
      </c>
      <c r="M53" s="209" t="str">
        <f>IF(表三!P53&lt;&gt;"",表三!P53,"")</f>
        <v/>
      </c>
      <c r="N53" s="223" t="str">
        <f>IF(表五!S53&lt;&gt;"",表五!S53,"")</f>
        <v/>
      </c>
      <c r="O53" s="209" t="str">
        <f t="shared" si="6"/>
        <v/>
      </c>
      <c r="P53" s="223" t="str">
        <f t="shared" si="7"/>
        <v/>
      </c>
      <c r="Q53" s="394" t="str">
        <f>IF(表五!AU53&lt;&gt;"",ROUND(表五!AU53,4),"")</f>
        <v/>
      </c>
      <c r="R53" s="211" t="str">
        <f t="shared" si="8"/>
        <v/>
      </c>
      <c r="S53" s="398" t="str">
        <f t="shared" si="9"/>
        <v/>
      </c>
    </row>
    <row r="54" spans="1:19">
      <c r="A54" s="207" t="str">
        <f>IF(表三!A54&lt;&gt;"",表三!A54,"")</f>
        <v/>
      </c>
      <c r="B54" s="209" t="str">
        <f>IF(表三!B54&lt;&gt;"",表三!B54,"")</f>
        <v/>
      </c>
      <c r="C54" s="207" t="str">
        <f>IF(表三!D54&lt;&gt;"",表三!D54,"")</f>
        <v/>
      </c>
      <c r="D54" s="209" t="str">
        <f>IF(表三!E54&lt;&gt;"",表三!E54,"")</f>
        <v/>
      </c>
      <c r="E54" s="207" t="str">
        <f>IF(表三!H54&lt;&gt;"",表三!H54,"")</f>
        <v/>
      </c>
      <c r="F54" s="208" t="str">
        <f>IF(表三!I54&lt;&gt;"",表三!I54,"")</f>
        <v/>
      </c>
      <c r="G54" s="208" t="str">
        <f>IF(表四!T54&lt;&gt;"",IF(表四!T54="連續量測",1,IF(表四!T54="定期(間歇)量測",2,IF(表四!T54="財務會計推估",3,IF(表四!T54="自行評估",3,"0")))),"")</f>
        <v/>
      </c>
      <c r="H54" s="399"/>
      <c r="I54" s="235" t="str">
        <f t="shared" si="5"/>
        <v/>
      </c>
      <c r="J54" s="396"/>
      <c r="K54" s="397"/>
      <c r="L54" s="207" t="str">
        <f>IF(表三!K54&lt;&gt;"",表三!K54,"")</f>
        <v/>
      </c>
      <c r="M54" s="209" t="str">
        <f>IF(表三!P54&lt;&gt;"",表三!P54,"")</f>
        <v/>
      </c>
      <c r="N54" s="223" t="str">
        <f>IF(表五!S54&lt;&gt;"",表五!S54,"")</f>
        <v/>
      </c>
      <c r="O54" s="209" t="str">
        <f t="shared" si="6"/>
        <v/>
      </c>
      <c r="P54" s="223" t="str">
        <f t="shared" si="7"/>
        <v/>
      </c>
      <c r="Q54" s="394" t="str">
        <f>IF(表五!AU54&lt;&gt;"",ROUND(表五!AU54,4),"")</f>
        <v/>
      </c>
      <c r="R54" s="211" t="str">
        <f t="shared" si="8"/>
        <v/>
      </c>
      <c r="S54" s="398" t="str">
        <f t="shared" si="9"/>
        <v/>
      </c>
    </row>
    <row r="55" spans="1:19">
      <c r="A55" s="207" t="str">
        <f>IF(表三!A55&lt;&gt;"",表三!A55,"")</f>
        <v/>
      </c>
      <c r="B55" s="209" t="str">
        <f>IF(表三!B55&lt;&gt;"",表三!B55,"")</f>
        <v/>
      </c>
      <c r="C55" s="207" t="str">
        <f>IF(表三!D55&lt;&gt;"",表三!D55,"")</f>
        <v/>
      </c>
      <c r="D55" s="209" t="str">
        <f>IF(表三!E55&lt;&gt;"",表三!E55,"")</f>
        <v/>
      </c>
      <c r="E55" s="207" t="str">
        <f>IF(表三!H55&lt;&gt;"",表三!H55,"")</f>
        <v/>
      </c>
      <c r="F55" s="208" t="str">
        <f>IF(表三!I55&lt;&gt;"",表三!I55,"")</f>
        <v/>
      </c>
      <c r="G55" s="208" t="str">
        <f>IF(表四!T55&lt;&gt;"",IF(表四!T55="連續量測",1,IF(表四!T55="定期(間歇)量測",2,IF(表四!T55="財務會計推估",3,IF(表四!T55="自行評估",3,"0")))),"")</f>
        <v/>
      </c>
      <c r="H55" s="399"/>
      <c r="I55" s="235" t="str">
        <f t="shared" si="5"/>
        <v/>
      </c>
      <c r="J55" s="396"/>
      <c r="K55" s="397"/>
      <c r="L55" s="207" t="str">
        <f>IF(表三!K55&lt;&gt;"",表三!K55,"")</f>
        <v/>
      </c>
      <c r="M55" s="209" t="str">
        <f>IF(表三!P55&lt;&gt;"",表三!P55,"")</f>
        <v/>
      </c>
      <c r="N55" s="223" t="str">
        <f>IF(表五!S55&lt;&gt;"",表五!S55,"")</f>
        <v/>
      </c>
      <c r="O55" s="209" t="str">
        <f t="shared" si="6"/>
        <v/>
      </c>
      <c r="P55" s="223" t="str">
        <f t="shared" si="7"/>
        <v/>
      </c>
      <c r="Q55" s="394" t="str">
        <f>IF(表五!AU55&lt;&gt;"",ROUND(表五!AU55,4),"")</f>
        <v/>
      </c>
      <c r="R55" s="211" t="str">
        <f t="shared" si="8"/>
        <v/>
      </c>
      <c r="S55" s="398" t="str">
        <f t="shared" si="9"/>
        <v/>
      </c>
    </row>
    <row r="56" spans="1:19">
      <c r="A56" s="207" t="str">
        <f>IF(表三!A56&lt;&gt;"",表三!A56,"")</f>
        <v/>
      </c>
      <c r="B56" s="209" t="str">
        <f>IF(表三!B56&lt;&gt;"",表三!B56,"")</f>
        <v/>
      </c>
      <c r="C56" s="207" t="str">
        <f>IF(表三!D56&lt;&gt;"",表三!D56,"")</f>
        <v/>
      </c>
      <c r="D56" s="209" t="str">
        <f>IF(表三!E56&lt;&gt;"",表三!E56,"")</f>
        <v/>
      </c>
      <c r="E56" s="207" t="str">
        <f>IF(表三!H56&lt;&gt;"",表三!H56,"")</f>
        <v/>
      </c>
      <c r="F56" s="208" t="str">
        <f>IF(表三!I56&lt;&gt;"",表三!I56,"")</f>
        <v/>
      </c>
      <c r="G56" s="208" t="str">
        <f>IF(表四!T56&lt;&gt;"",IF(表四!T56="連續量測",1,IF(表四!T56="定期(間歇)量測",2,IF(表四!T56="財務會計推估",3,IF(表四!T56="自行評估",3,"0")))),"")</f>
        <v/>
      </c>
      <c r="H56" s="399"/>
      <c r="I56" s="235" t="str">
        <f t="shared" si="5"/>
        <v/>
      </c>
      <c r="J56" s="396"/>
      <c r="K56" s="397"/>
      <c r="L56" s="207" t="str">
        <f>IF(表三!K56&lt;&gt;"",表三!K56,"")</f>
        <v/>
      </c>
      <c r="M56" s="209" t="str">
        <f>IF(表三!P56&lt;&gt;"",表三!P56,"")</f>
        <v/>
      </c>
      <c r="N56" s="223" t="str">
        <f>IF(表五!S56&lt;&gt;"",表五!S56,"")</f>
        <v/>
      </c>
      <c r="O56" s="209" t="str">
        <f t="shared" si="6"/>
        <v/>
      </c>
      <c r="P56" s="223" t="str">
        <f t="shared" si="7"/>
        <v/>
      </c>
      <c r="Q56" s="394" t="str">
        <f>IF(表五!AU56&lt;&gt;"",ROUND(表五!AU56,4),"")</f>
        <v/>
      </c>
      <c r="R56" s="211" t="str">
        <f t="shared" si="8"/>
        <v/>
      </c>
      <c r="S56" s="398" t="str">
        <f t="shared" si="9"/>
        <v/>
      </c>
    </row>
    <row r="57" spans="1:19">
      <c r="A57" s="207" t="str">
        <f>IF(表三!A57&lt;&gt;"",表三!A57,"")</f>
        <v/>
      </c>
      <c r="B57" s="209" t="str">
        <f>IF(表三!B57&lt;&gt;"",表三!B57,"")</f>
        <v/>
      </c>
      <c r="C57" s="207" t="str">
        <f>IF(表三!D57&lt;&gt;"",表三!D57,"")</f>
        <v/>
      </c>
      <c r="D57" s="209" t="str">
        <f>IF(表三!E57&lt;&gt;"",表三!E57,"")</f>
        <v/>
      </c>
      <c r="E57" s="207" t="str">
        <f>IF(表三!H57&lt;&gt;"",表三!H57,"")</f>
        <v/>
      </c>
      <c r="F57" s="208" t="str">
        <f>IF(表三!I57&lt;&gt;"",表三!I57,"")</f>
        <v/>
      </c>
      <c r="G57" s="208" t="str">
        <f>IF(表四!T57&lt;&gt;"",IF(表四!T57="連續量測",1,IF(表四!T57="定期(間歇)量測",2,IF(表四!T57="財務會計推估",3,IF(表四!T57="自行評估",3,"0")))),"")</f>
        <v/>
      </c>
      <c r="H57" s="399"/>
      <c r="I57" s="235" t="str">
        <f t="shared" si="5"/>
        <v/>
      </c>
      <c r="J57" s="396"/>
      <c r="K57" s="397"/>
      <c r="L57" s="207" t="str">
        <f>IF(表三!K57&lt;&gt;"",表三!K57,"")</f>
        <v/>
      </c>
      <c r="M57" s="209" t="str">
        <f>IF(表三!P57&lt;&gt;"",表三!P57,"")</f>
        <v/>
      </c>
      <c r="N57" s="223" t="str">
        <f>IF(表五!S57&lt;&gt;"",表五!S57,"")</f>
        <v/>
      </c>
      <c r="O57" s="209" t="str">
        <f t="shared" si="6"/>
        <v/>
      </c>
      <c r="P57" s="223" t="str">
        <f t="shared" si="7"/>
        <v/>
      </c>
      <c r="Q57" s="394" t="str">
        <f>IF(表五!AU57&lt;&gt;"",ROUND(表五!AU57,4),"")</f>
        <v/>
      </c>
      <c r="R57" s="211" t="str">
        <f t="shared" si="8"/>
        <v/>
      </c>
      <c r="S57" s="398" t="str">
        <f t="shared" si="9"/>
        <v/>
      </c>
    </row>
    <row r="58" spans="1:19">
      <c r="A58" s="207" t="str">
        <f>IF(表三!A58&lt;&gt;"",表三!A58,"")</f>
        <v/>
      </c>
      <c r="B58" s="209" t="str">
        <f>IF(表三!B58&lt;&gt;"",表三!B58,"")</f>
        <v/>
      </c>
      <c r="C58" s="207" t="str">
        <f>IF(表三!D58&lt;&gt;"",表三!D58,"")</f>
        <v/>
      </c>
      <c r="D58" s="209" t="str">
        <f>IF(表三!E58&lt;&gt;"",表三!E58,"")</f>
        <v/>
      </c>
      <c r="E58" s="207" t="str">
        <f>IF(表三!H58&lt;&gt;"",表三!H58,"")</f>
        <v/>
      </c>
      <c r="F58" s="208" t="str">
        <f>IF(表三!I58&lt;&gt;"",表三!I58,"")</f>
        <v/>
      </c>
      <c r="G58" s="208" t="str">
        <f>IF(表四!T58&lt;&gt;"",IF(表四!T58="連續量測",1,IF(表四!T58="定期(間歇)量測",2,IF(表四!T58="財務會計推估",3,IF(表四!T58="自行評估",3,"0")))),"")</f>
        <v/>
      </c>
      <c r="H58" s="399"/>
      <c r="I58" s="235" t="str">
        <f t="shared" si="5"/>
        <v/>
      </c>
      <c r="J58" s="396"/>
      <c r="K58" s="397"/>
      <c r="L58" s="207" t="str">
        <f>IF(表三!K58&lt;&gt;"",表三!K58,"")</f>
        <v/>
      </c>
      <c r="M58" s="209" t="str">
        <f>IF(表三!P58&lt;&gt;"",表三!P58,"")</f>
        <v/>
      </c>
      <c r="N58" s="223" t="str">
        <f>IF(表五!S58&lt;&gt;"",表五!S58,"")</f>
        <v/>
      </c>
      <c r="O58" s="209" t="str">
        <f t="shared" si="6"/>
        <v/>
      </c>
      <c r="P58" s="223" t="str">
        <f t="shared" si="7"/>
        <v/>
      </c>
      <c r="Q58" s="394" t="str">
        <f>IF(表五!AU58&lt;&gt;"",ROUND(表五!AU58,4),"")</f>
        <v/>
      </c>
      <c r="R58" s="211" t="str">
        <f t="shared" si="8"/>
        <v/>
      </c>
      <c r="S58" s="398" t="str">
        <f t="shared" si="9"/>
        <v/>
      </c>
    </row>
    <row r="59" spans="1:19">
      <c r="A59" s="207" t="str">
        <f>IF(表三!A59&lt;&gt;"",表三!A59,"")</f>
        <v/>
      </c>
      <c r="B59" s="209" t="str">
        <f>IF(表三!B59&lt;&gt;"",表三!B59,"")</f>
        <v/>
      </c>
      <c r="C59" s="207" t="str">
        <f>IF(表三!D59&lt;&gt;"",表三!D59,"")</f>
        <v/>
      </c>
      <c r="D59" s="209" t="str">
        <f>IF(表三!E59&lt;&gt;"",表三!E59,"")</f>
        <v/>
      </c>
      <c r="E59" s="207" t="str">
        <f>IF(表三!H59&lt;&gt;"",表三!H59,"")</f>
        <v/>
      </c>
      <c r="F59" s="208" t="str">
        <f>IF(表三!I59&lt;&gt;"",表三!I59,"")</f>
        <v/>
      </c>
      <c r="G59" s="208" t="str">
        <f>IF(表四!T59&lt;&gt;"",IF(表四!T59="連續量測",1,IF(表四!T59="定期(間歇)量測",2,IF(表四!T59="財務會計推估",3,IF(表四!T59="自行評估",3,"0")))),"")</f>
        <v/>
      </c>
      <c r="H59" s="399"/>
      <c r="I59" s="235" t="str">
        <f t="shared" si="5"/>
        <v/>
      </c>
      <c r="J59" s="396"/>
      <c r="K59" s="397"/>
      <c r="L59" s="207" t="str">
        <f>IF(表三!K59&lt;&gt;"",表三!K59,"")</f>
        <v/>
      </c>
      <c r="M59" s="209" t="str">
        <f>IF(表三!P59&lt;&gt;"",表三!P59,"")</f>
        <v/>
      </c>
      <c r="N59" s="223" t="str">
        <f>IF(表五!S59&lt;&gt;"",表五!S59,"")</f>
        <v/>
      </c>
      <c r="O59" s="209" t="str">
        <f t="shared" si="6"/>
        <v/>
      </c>
      <c r="P59" s="223" t="str">
        <f t="shared" si="7"/>
        <v/>
      </c>
      <c r="Q59" s="394" t="str">
        <f>IF(表五!AU59&lt;&gt;"",ROUND(表五!AU59,4),"")</f>
        <v/>
      </c>
      <c r="R59" s="211" t="str">
        <f t="shared" si="8"/>
        <v/>
      </c>
      <c r="S59" s="398" t="str">
        <f t="shared" si="9"/>
        <v/>
      </c>
    </row>
    <row r="60" spans="1:19">
      <c r="A60" s="207" t="str">
        <f>IF(表三!A60&lt;&gt;"",表三!A60,"")</f>
        <v/>
      </c>
      <c r="B60" s="209" t="str">
        <f>IF(表三!B60&lt;&gt;"",表三!B60,"")</f>
        <v/>
      </c>
      <c r="C60" s="207" t="str">
        <f>IF(表三!D60&lt;&gt;"",表三!D60,"")</f>
        <v/>
      </c>
      <c r="D60" s="209" t="str">
        <f>IF(表三!E60&lt;&gt;"",表三!E60,"")</f>
        <v/>
      </c>
      <c r="E60" s="207" t="str">
        <f>IF(表三!H60&lt;&gt;"",表三!H60,"")</f>
        <v/>
      </c>
      <c r="F60" s="208" t="str">
        <f>IF(表三!I60&lt;&gt;"",表三!I60,"")</f>
        <v/>
      </c>
      <c r="G60" s="208" t="str">
        <f>IF(表四!T60&lt;&gt;"",IF(表四!T60="連續量測",1,IF(表四!T60="定期(間歇)量測",2,IF(表四!T60="財務會計推估",3,IF(表四!T60="自行評估",3,"0")))),"")</f>
        <v/>
      </c>
      <c r="H60" s="399"/>
      <c r="I60" s="235" t="str">
        <f t="shared" si="5"/>
        <v/>
      </c>
      <c r="J60" s="396"/>
      <c r="K60" s="397"/>
      <c r="L60" s="207" t="str">
        <f>IF(表三!K60&lt;&gt;"",表三!K60,"")</f>
        <v/>
      </c>
      <c r="M60" s="209" t="str">
        <f>IF(表三!P60&lt;&gt;"",表三!P60,"")</f>
        <v/>
      </c>
      <c r="N60" s="223" t="str">
        <f>IF(表五!S60&lt;&gt;"",表五!S60,"")</f>
        <v/>
      </c>
      <c r="O60" s="209" t="str">
        <f t="shared" si="6"/>
        <v/>
      </c>
      <c r="P60" s="223" t="str">
        <f t="shared" si="7"/>
        <v/>
      </c>
      <c r="Q60" s="394" t="str">
        <f>IF(表五!AU60&lt;&gt;"",ROUND(表五!AU60,4),"")</f>
        <v/>
      </c>
      <c r="R60" s="211" t="str">
        <f t="shared" si="8"/>
        <v/>
      </c>
      <c r="S60" s="398" t="str">
        <f t="shared" si="9"/>
        <v/>
      </c>
    </row>
    <row r="61" spans="1:19">
      <c r="A61" s="207" t="str">
        <f>IF(表三!A61&lt;&gt;"",表三!A61,"")</f>
        <v/>
      </c>
      <c r="B61" s="209" t="str">
        <f>IF(表三!B61&lt;&gt;"",表三!B61,"")</f>
        <v/>
      </c>
      <c r="C61" s="207" t="str">
        <f>IF(表三!D61&lt;&gt;"",表三!D61,"")</f>
        <v/>
      </c>
      <c r="D61" s="209" t="str">
        <f>IF(表三!E61&lt;&gt;"",表三!E61,"")</f>
        <v/>
      </c>
      <c r="E61" s="207" t="str">
        <f>IF(表三!H61&lt;&gt;"",表三!H61,"")</f>
        <v/>
      </c>
      <c r="F61" s="208" t="str">
        <f>IF(表三!I61&lt;&gt;"",表三!I61,"")</f>
        <v/>
      </c>
      <c r="G61" s="208" t="str">
        <f>IF(表四!T61&lt;&gt;"",IF(表四!T61="連續量測",1,IF(表四!T61="定期(間歇)量測",2,IF(表四!T61="財務會計推估",3,IF(表四!T61="自行評估",3,"0")))),"")</f>
        <v/>
      </c>
      <c r="H61" s="399"/>
      <c r="I61" s="235" t="str">
        <f t="shared" si="5"/>
        <v/>
      </c>
      <c r="J61" s="396"/>
      <c r="K61" s="397"/>
      <c r="L61" s="207" t="str">
        <f>IF(表三!K61&lt;&gt;"",表三!K61,"")</f>
        <v/>
      </c>
      <c r="M61" s="209" t="str">
        <f>IF(表三!P61&lt;&gt;"",表三!P61,"")</f>
        <v/>
      </c>
      <c r="N61" s="223" t="str">
        <f>IF(表五!S61&lt;&gt;"",表五!S61,"")</f>
        <v/>
      </c>
      <c r="O61" s="209" t="str">
        <f t="shared" si="6"/>
        <v/>
      </c>
      <c r="P61" s="223" t="str">
        <f t="shared" si="7"/>
        <v/>
      </c>
      <c r="Q61" s="394" t="str">
        <f>IF(表五!AU61&lt;&gt;"",ROUND(表五!AU61,4),"")</f>
        <v/>
      </c>
      <c r="R61" s="211" t="str">
        <f t="shared" si="8"/>
        <v/>
      </c>
      <c r="S61" s="398" t="str">
        <f t="shared" si="9"/>
        <v/>
      </c>
    </row>
    <row r="62" spans="1:19">
      <c r="A62" s="207" t="str">
        <f>IF(表三!A62&lt;&gt;"",表三!A62,"")</f>
        <v/>
      </c>
      <c r="B62" s="209" t="str">
        <f>IF(表三!B62&lt;&gt;"",表三!B62,"")</f>
        <v/>
      </c>
      <c r="C62" s="207" t="str">
        <f>IF(表三!D62&lt;&gt;"",表三!D62,"")</f>
        <v/>
      </c>
      <c r="D62" s="209" t="str">
        <f>IF(表三!E62&lt;&gt;"",表三!E62,"")</f>
        <v/>
      </c>
      <c r="E62" s="207" t="str">
        <f>IF(表三!H62&lt;&gt;"",表三!H62,"")</f>
        <v/>
      </c>
      <c r="F62" s="208" t="str">
        <f>IF(表三!I62&lt;&gt;"",表三!I62,"")</f>
        <v/>
      </c>
      <c r="G62" s="208" t="str">
        <f>IF(表四!T62&lt;&gt;"",IF(表四!T62="連續量測",1,IF(表四!T62="定期(間歇)量測",2,IF(表四!T62="財務會計推估",3,IF(表四!T62="自行評估",3,"0")))),"")</f>
        <v/>
      </c>
      <c r="H62" s="399"/>
      <c r="I62" s="235" t="str">
        <f t="shared" si="5"/>
        <v/>
      </c>
      <c r="J62" s="396"/>
      <c r="K62" s="397"/>
      <c r="L62" s="207" t="str">
        <f>IF(表三!K62&lt;&gt;"",表三!K62,"")</f>
        <v/>
      </c>
      <c r="M62" s="209" t="str">
        <f>IF(表三!P62&lt;&gt;"",表三!P62,"")</f>
        <v/>
      </c>
      <c r="N62" s="223" t="str">
        <f>IF(表五!S62&lt;&gt;"",表五!S62,"")</f>
        <v/>
      </c>
      <c r="O62" s="209" t="str">
        <f t="shared" si="6"/>
        <v/>
      </c>
      <c r="P62" s="223" t="str">
        <f t="shared" si="7"/>
        <v/>
      </c>
      <c r="Q62" s="394" t="str">
        <f>IF(表五!AU62&lt;&gt;"",ROUND(表五!AU62,4),"")</f>
        <v/>
      </c>
      <c r="R62" s="211" t="str">
        <f t="shared" si="8"/>
        <v/>
      </c>
      <c r="S62" s="398" t="str">
        <f t="shared" si="9"/>
        <v/>
      </c>
    </row>
    <row r="63" spans="1:19">
      <c r="A63" s="207" t="str">
        <f>IF(表三!A63&lt;&gt;"",表三!A63,"")</f>
        <v/>
      </c>
      <c r="B63" s="209" t="str">
        <f>IF(表三!B63&lt;&gt;"",表三!B63,"")</f>
        <v/>
      </c>
      <c r="C63" s="207" t="str">
        <f>IF(表三!D63&lt;&gt;"",表三!D63,"")</f>
        <v/>
      </c>
      <c r="D63" s="209" t="str">
        <f>IF(表三!E63&lt;&gt;"",表三!E63,"")</f>
        <v/>
      </c>
      <c r="E63" s="207" t="str">
        <f>IF(表三!H63&lt;&gt;"",表三!H63,"")</f>
        <v/>
      </c>
      <c r="F63" s="208" t="str">
        <f>IF(表三!I63&lt;&gt;"",表三!I63,"")</f>
        <v/>
      </c>
      <c r="G63" s="208" t="str">
        <f>IF(表四!T63&lt;&gt;"",IF(表四!T63="連續量測",1,IF(表四!T63="定期(間歇)量測",2,IF(表四!T63="財務會計推估",3,IF(表四!T63="自行評估",3,"0")))),"")</f>
        <v/>
      </c>
      <c r="H63" s="399"/>
      <c r="I63" s="235" t="str">
        <f t="shared" si="5"/>
        <v/>
      </c>
      <c r="J63" s="396"/>
      <c r="K63" s="397"/>
      <c r="L63" s="207" t="str">
        <f>IF(表三!K63&lt;&gt;"",表三!K63,"")</f>
        <v/>
      </c>
      <c r="M63" s="209" t="str">
        <f>IF(表三!P63&lt;&gt;"",表三!P63,"")</f>
        <v/>
      </c>
      <c r="N63" s="223" t="str">
        <f>IF(表五!S63&lt;&gt;"",表五!S63,"")</f>
        <v/>
      </c>
      <c r="O63" s="209" t="str">
        <f t="shared" si="6"/>
        <v/>
      </c>
      <c r="P63" s="223" t="str">
        <f t="shared" si="7"/>
        <v/>
      </c>
      <c r="Q63" s="394" t="str">
        <f>IF(表五!AU63&lt;&gt;"",ROUND(表五!AU63,4),"")</f>
        <v/>
      </c>
      <c r="R63" s="211" t="str">
        <f t="shared" si="8"/>
        <v/>
      </c>
      <c r="S63" s="398" t="str">
        <f t="shared" si="9"/>
        <v/>
      </c>
    </row>
    <row r="64" spans="1:19">
      <c r="A64" s="207" t="str">
        <f>IF(表三!A64&lt;&gt;"",表三!A64,"")</f>
        <v/>
      </c>
      <c r="B64" s="209" t="str">
        <f>IF(表三!B64&lt;&gt;"",表三!B64,"")</f>
        <v/>
      </c>
      <c r="C64" s="207" t="str">
        <f>IF(表三!D64&lt;&gt;"",表三!D64,"")</f>
        <v/>
      </c>
      <c r="D64" s="209" t="str">
        <f>IF(表三!E64&lt;&gt;"",表三!E64,"")</f>
        <v/>
      </c>
      <c r="E64" s="207" t="str">
        <f>IF(表三!H64&lt;&gt;"",表三!H64,"")</f>
        <v/>
      </c>
      <c r="F64" s="208" t="str">
        <f>IF(表三!I64&lt;&gt;"",表三!I64,"")</f>
        <v/>
      </c>
      <c r="G64" s="208" t="str">
        <f>IF(表四!T64&lt;&gt;"",IF(表四!T64="連續量測",1,IF(表四!T64="定期(間歇)量測",2,IF(表四!T64="財務會計推估",3,IF(表四!T64="自行評估",3,"0")))),"")</f>
        <v/>
      </c>
      <c r="H64" s="399"/>
      <c r="I64" s="235" t="str">
        <f t="shared" si="5"/>
        <v/>
      </c>
      <c r="J64" s="396"/>
      <c r="K64" s="397"/>
      <c r="L64" s="207" t="str">
        <f>IF(表三!K64&lt;&gt;"",表三!K64,"")</f>
        <v/>
      </c>
      <c r="M64" s="209" t="str">
        <f>IF(表三!P64&lt;&gt;"",表三!P64,"")</f>
        <v/>
      </c>
      <c r="N64" s="223" t="str">
        <f>IF(表五!S64&lt;&gt;"",表五!S64,"")</f>
        <v/>
      </c>
      <c r="O64" s="209" t="str">
        <f t="shared" si="6"/>
        <v/>
      </c>
      <c r="P64" s="223" t="str">
        <f t="shared" si="7"/>
        <v/>
      </c>
      <c r="Q64" s="394" t="str">
        <f>IF(表五!AU64&lt;&gt;"",ROUND(表五!AU64,4),"")</f>
        <v/>
      </c>
      <c r="R64" s="211" t="str">
        <f t="shared" si="8"/>
        <v/>
      </c>
      <c r="S64" s="398" t="str">
        <f t="shared" si="9"/>
        <v/>
      </c>
    </row>
    <row r="65" spans="1:19">
      <c r="A65" s="207" t="str">
        <f>IF(表三!A65&lt;&gt;"",表三!A65,"")</f>
        <v/>
      </c>
      <c r="B65" s="209" t="str">
        <f>IF(表三!B65&lt;&gt;"",表三!B65,"")</f>
        <v/>
      </c>
      <c r="C65" s="207" t="str">
        <f>IF(表三!D65&lt;&gt;"",表三!D65,"")</f>
        <v/>
      </c>
      <c r="D65" s="209" t="str">
        <f>IF(表三!E65&lt;&gt;"",表三!E65,"")</f>
        <v/>
      </c>
      <c r="E65" s="207" t="str">
        <f>IF(表三!H65&lt;&gt;"",表三!H65,"")</f>
        <v/>
      </c>
      <c r="F65" s="208" t="str">
        <f>IF(表三!I65&lt;&gt;"",表三!I65,"")</f>
        <v/>
      </c>
      <c r="G65" s="208" t="str">
        <f>IF(表四!T65&lt;&gt;"",IF(表四!T65="連續量測",1,IF(表四!T65="定期(間歇)量測",2,IF(表四!T65="財務會計推估",3,IF(表四!T65="自行評估",3,"0")))),"")</f>
        <v/>
      </c>
      <c r="H65" s="399"/>
      <c r="I65" s="235" t="str">
        <f t="shared" si="5"/>
        <v/>
      </c>
      <c r="J65" s="396"/>
      <c r="K65" s="397"/>
      <c r="L65" s="207" t="str">
        <f>IF(表三!K65&lt;&gt;"",表三!K65,"")</f>
        <v/>
      </c>
      <c r="M65" s="209" t="str">
        <f>IF(表三!P65&lt;&gt;"",表三!P65,"")</f>
        <v/>
      </c>
      <c r="N65" s="223" t="str">
        <f>IF(表五!S65&lt;&gt;"",表五!S65,"")</f>
        <v/>
      </c>
      <c r="O65" s="209" t="str">
        <f t="shared" si="6"/>
        <v/>
      </c>
      <c r="P65" s="223" t="str">
        <f t="shared" si="7"/>
        <v/>
      </c>
      <c r="Q65" s="394" t="str">
        <f>IF(表五!AU65&lt;&gt;"",ROUND(表五!AU65,4),"")</f>
        <v/>
      </c>
      <c r="R65" s="211" t="str">
        <f t="shared" si="8"/>
        <v/>
      </c>
      <c r="S65" s="398" t="str">
        <f t="shared" si="9"/>
        <v/>
      </c>
    </row>
    <row r="66" spans="1:19">
      <c r="A66" s="207" t="str">
        <f>IF(表三!A66&lt;&gt;"",表三!A66,"")</f>
        <v/>
      </c>
      <c r="B66" s="209" t="str">
        <f>IF(表三!B66&lt;&gt;"",表三!B66,"")</f>
        <v/>
      </c>
      <c r="C66" s="207" t="str">
        <f>IF(表三!D66&lt;&gt;"",表三!D66,"")</f>
        <v/>
      </c>
      <c r="D66" s="209" t="str">
        <f>IF(表三!E66&lt;&gt;"",表三!E66,"")</f>
        <v/>
      </c>
      <c r="E66" s="207" t="str">
        <f>IF(表三!H66&lt;&gt;"",表三!H66,"")</f>
        <v/>
      </c>
      <c r="F66" s="208" t="str">
        <f>IF(表三!I66&lt;&gt;"",表三!I66,"")</f>
        <v/>
      </c>
      <c r="G66" s="208" t="str">
        <f>IF(表四!T66&lt;&gt;"",IF(表四!T66="連續量測",1,IF(表四!T66="定期(間歇)量測",2,IF(表四!T66="財務會計推估",3,IF(表四!T66="自行評估",3,"0")))),"")</f>
        <v/>
      </c>
      <c r="H66" s="399"/>
      <c r="I66" s="235" t="str">
        <f t="shared" si="5"/>
        <v/>
      </c>
      <c r="J66" s="396"/>
      <c r="K66" s="397"/>
      <c r="L66" s="207" t="str">
        <f>IF(表三!K66&lt;&gt;"",表三!K66,"")</f>
        <v/>
      </c>
      <c r="M66" s="209" t="str">
        <f>IF(表三!P66&lt;&gt;"",表三!P66,"")</f>
        <v/>
      </c>
      <c r="N66" s="223" t="str">
        <f>IF(表五!S66&lt;&gt;"",表五!S66,"")</f>
        <v/>
      </c>
      <c r="O66" s="209" t="str">
        <f t="shared" si="6"/>
        <v/>
      </c>
      <c r="P66" s="223" t="str">
        <f t="shared" si="7"/>
        <v/>
      </c>
      <c r="Q66" s="394" t="str">
        <f>IF(表五!AU66&lt;&gt;"",ROUND(表五!AU66,4),"")</f>
        <v/>
      </c>
      <c r="R66" s="211" t="str">
        <f t="shared" si="8"/>
        <v/>
      </c>
      <c r="S66" s="398" t="str">
        <f t="shared" si="9"/>
        <v/>
      </c>
    </row>
    <row r="67" spans="1:19">
      <c r="A67" s="207" t="str">
        <f>IF(表三!A67&lt;&gt;"",表三!A67,"")</f>
        <v/>
      </c>
      <c r="B67" s="209" t="str">
        <f>IF(表三!B67&lt;&gt;"",表三!B67,"")</f>
        <v/>
      </c>
      <c r="C67" s="207" t="str">
        <f>IF(表三!D67&lt;&gt;"",表三!D67,"")</f>
        <v/>
      </c>
      <c r="D67" s="209" t="str">
        <f>IF(表三!E67&lt;&gt;"",表三!E67,"")</f>
        <v/>
      </c>
      <c r="E67" s="207" t="str">
        <f>IF(表三!H67&lt;&gt;"",表三!H67,"")</f>
        <v/>
      </c>
      <c r="F67" s="208" t="str">
        <f>IF(表三!I67&lt;&gt;"",表三!I67,"")</f>
        <v/>
      </c>
      <c r="G67" s="208" t="str">
        <f>IF(表四!T67&lt;&gt;"",IF(表四!T67="連續量測",1,IF(表四!T67="定期(間歇)量測",2,IF(表四!T67="財務會計推估",3,IF(表四!T67="自行評估",3,"0")))),"")</f>
        <v/>
      </c>
      <c r="H67" s="399"/>
      <c r="I67" s="235" t="str">
        <f t="shared" si="5"/>
        <v/>
      </c>
      <c r="J67" s="396"/>
      <c r="K67" s="397"/>
      <c r="L67" s="207" t="str">
        <f>IF(表三!K67&lt;&gt;"",表三!K67,"")</f>
        <v/>
      </c>
      <c r="M67" s="209" t="str">
        <f>IF(表三!P67&lt;&gt;"",表三!P67,"")</f>
        <v/>
      </c>
      <c r="N67" s="223" t="str">
        <f>IF(表五!S67&lt;&gt;"",表五!S67,"")</f>
        <v/>
      </c>
      <c r="O67" s="209" t="str">
        <f t="shared" si="6"/>
        <v/>
      </c>
      <c r="P67" s="223" t="str">
        <f t="shared" si="7"/>
        <v/>
      </c>
      <c r="Q67" s="394" t="str">
        <f>IF(表五!AU67&lt;&gt;"",ROUND(表五!AU67,4),"")</f>
        <v/>
      </c>
      <c r="R67" s="211" t="str">
        <f t="shared" si="8"/>
        <v/>
      </c>
      <c r="S67" s="398" t="str">
        <f t="shared" si="9"/>
        <v/>
      </c>
    </row>
    <row r="68" spans="1:19">
      <c r="A68" s="207" t="str">
        <f>IF(表三!A68&lt;&gt;"",表三!A68,"")</f>
        <v/>
      </c>
      <c r="B68" s="209" t="str">
        <f>IF(表三!B68&lt;&gt;"",表三!B68,"")</f>
        <v/>
      </c>
      <c r="C68" s="207" t="str">
        <f>IF(表三!D68&lt;&gt;"",表三!D68,"")</f>
        <v/>
      </c>
      <c r="D68" s="209" t="str">
        <f>IF(表三!E68&lt;&gt;"",表三!E68,"")</f>
        <v/>
      </c>
      <c r="E68" s="207" t="str">
        <f>IF(表三!H68&lt;&gt;"",表三!H68,"")</f>
        <v/>
      </c>
      <c r="F68" s="208" t="str">
        <f>IF(表三!I68&lt;&gt;"",表三!I68,"")</f>
        <v/>
      </c>
      <c r="G68" s="208" t="str">
        <f>IF(表四!T68&lt;&gt;"",IF(表四!T68="連續量測",1,IF(表四!T68="定期(間歇)量測",2,IF(表四!T68="財務會計推估",3,IF(表四!T68="自行評估",3,"0")))),"")</f>
        <v/>
      </c>
      <c r="H68" s="399"/>
      <c r="I68" s="235" t="str">
        <f t="shared" ref="I68:I99" si="10">IF(H68&lt;&gt;"",IF(H68="(1)有進行外部校正或有多組數據茲佐證者",1,IF(H68="(2)有進行內部校正或經過會計簽證等証明者",2,IF(H68="(3)未進行儀器校正或未進行紀錄彙整者",3,"0"))),"")</f>
        <v/>
      </c>
      <c r="J68" s="396"/>
      <c r="K68" s="397"/>
      <c r="L68" s="207" t="str">
        <f>IF(表三!K68&lt;&gt;"",表三!K68,"")</f>
        <v/>
      </c>
      <c r="M68" s="209" t="str">
        <f>IF(表三!P68&lt;&gt;"",表三!P68,"")</f>
        <v/>
      </c>
      <c r="N68" s="223" t="str">
        <f>IF(表五!S68&lt;&gt;"",表五!S68,"")</f>
        <v/>
      </c>
      <c r="O68" s="209" t="str">
        <f t="shared" ref="O68:O99" si="11">IF(N68="1自廠發展係數/質量平衡所得係數",1,IF(N68="2同製程/設備經驗係數",1,IF(N68="3製造廠提供係數",2,IF(N68="4區域排放係數",2,IF(N68="5國家排放係數",3,IF(N68="6國際排放係數",3,""))))))</f>
        <v/>
      </c>
      <c r="P68" s="223" t="str">
        <f t="shared" ref="P68:P99" si="12">IF(G68&lt;&gt;"",IF(I68&lt;&gt;"",IF(O68&lt;&gt;"",G68*I68*O68,""),""),"")</f>
        <v/>
      </c>
      <c r="Q68" s="394" t="str">
        <f>IF(表五!AU68&lt;&gt;"",ROUND(表五!AU68,4),"")</f>
        <v/>
      </c>
      <c r="R68" s="211" t="str">
        <f t="shared" ref="R68:R99" si="13">IF(P68="","",IF(P68&lt;10,"1",IF(19&gt;P68,"2",IF(P68&gt;=27,"3","-"))))</f>
        <v/>
      </c>
      <c r="S68" s="398" t="str">
        <f t="shared" ref="S68:S99" si="14">IF(P68="","",IF(Q68="","",ROUND(Q68*P68,2)))</f>
        <v/>
      </c>
    </row>
    <row r="69" spans="1:19">
      <c r="A69" s="207" t="str">
        <f>IF(表三!A69&lt;&gt;"",表三!A69,"")</f>
        <v/>
      </c>
      <c r="B69" s="209" t="str">
        <f>IF(表三!B69&lt;&gt;"",表三!B69,"")</f>
        <v/>
      </c>
      <c r="C69" s="207" t="str">
        <f>IF(表三!D69&lt;&gt;"",表三!D69,"")</f>
        <v/>
      </c>
      <c r="D69" s="209" t="str">
        <f>IF(表三!E69&lt;&gt;"",表三!E69,"")</f>
        <v/>
      </c>
      <c r="E69" s="207" t="str">
        <f>IF(表三!H69&lt;&gt;"",表三!H69,"")</f>
        <v/>
      </c>
      <c r="F69" s="208" t="str">
        <f>IF(表三!I69&lt;&gt;"",表三!I69,"")</f>
        <v/>
      </c>
      <c r="G69" s="208" t="str">
        <f>IF(表四!T69&lt;&gt;"",IF(表四!T69="連續量測",1,IF(表四!T69="定期(間歇)量測",2,IF(表四!T69="財務會計推估",3,IF(表四!T69="自行評估",3,"0")))),"")</f>
        <v/>
      </c>
      <c r="H69" s="399"/>
      <c r="I69" s="235" t="str">
        <f t="shared" si="10"/>
        <v/>
      </c>
      <c r="J69" s="396"/>
      <c r="K69" s="397"/>
      <c r="L69" s="207" t="str">
        <f>IF(表三!K69&lt;&gt;"",表三!K69,"")</f>
        <v/>
      </c>
      <c r="M69" s="209" t="str">
        <f>IF(表三!P69&lt;&gt;"",表三!P69,"")</f>
        <v/>
      </c>
      <c r="N69" s="223" t="str">
        <f>IF(表五!S69&lt;&gt;"",表五!S69,"")</f>
        <v/>
      </c>
      <c r="O69" s="209" t="str">
        <f t="shared" si="11"/>
        <v/>
      </c>
      <c r="P69" s="223" t="str">
        <f t="shared" si="12"/>
        <v/>
      </c>
      <c r="Q69" s="394" t="str">
        <f>IF(表五!AU69&lt;&gt;"",ROUND(表五!AU69,4),"")</f>
        <v/>
      </c>
      <c r="R69" s="211" t="str">
        <f t="shared" si="13"/>
        <v/>
      </c>
      <c r="S69" s="398" t="str">
        <f t="shared" si="14"/>
        <v/>
      </c>
    </row>
    <row r="70" spans="1:19">
      <c r="A70" s="207" t="str">
        <f>IF(表三!A70&lt;&gt;"",表三!A70,"")</f>
        <v/>
      </c>
      <c r="B70" s="209" t="str">
        <f>IF(表三!B70&lt;&gt;"",表三!B70,"")</f>
        <v/>
      </c>
      <c r="C70" s="207" t="str">
        <f>IF(表三!D70&lt;&gt;"",表三!D70,"")</f>
        <v/>
      </c>
      <c r="D70" s="209" t="str">
        <f>IF(表三!E70&lt;&gt;"",表三!E70,"")</f>
        <v/>
      </c>
      <c r="E70" s="207" t="str">
        <f>IF(表三!H70&lt;&gt;"",表三!H70,"")</f>
        <v/>
      </c>
      <c r="F70" s="208" t="str">
        <f>IF(表三!I70&lt;&gt;"",表三!I70,"")</f>
        <v/>
      </c>
      <c r="G70" s="208" t="str">
        <f>IF(表四!T70&lt;&gt;"",IF(表四!T70="連續量測",1,IF(表四!T70="定期(間歇)量測",2,IF(表四!T70="財務會計推估",3,IF(表四!T70="自行評估",3,"0")))),"")</f>
        <v/>
      </c>
      <c r="H70" s="399"/>
      <c r="I70" s="235" t="str">
        <f t="shared" si="10"/>
        <v/>
      </c>
      <c r="J70" s="396"/>
      <c r="K70" s="397"/>
      <c r="L70" s="207" t="str">
        <f>IF(表三!K70&lt;&gt;"",表三!K70,"")</f>
        <v/>
      </c>
      <c r="M70" s="209" t="str">
        <f>IF(表三!P70&lt;&gt;"",表三!P70,"")</f>
        <v/>
      </c>
      <c r="N70" s="223" t="str">
        <f>IF(表五!S70&lt;&gt;"",表五!S70,"")</f>
        <v/>
      </c>
      <c r="O70" s="209" t="str">
        <f t="shared" si="11"/>
        <v/>
      </c>
      <c r="P70" s="223" t="str">
        <f t="shared" si="12"/>
        <v/>
      </c>
      <c r="Q70" s="394" t="str">
        <f>IF(表五!AU70&lt;&gt;"",ROUND(表五!AU70,4),"")</f>
        <v/>
      </c>
      <c r="R70" s="211" t="str">
        <f t="shared" si="13"/>
        <v/>
      </c>
      <c r="S70" s="398" t="str">
        <f t="shared" si="14"/>
        <v/>
      </c>
    </row>
    <row r="71" spans="1:19">
      <c r="A71" s="207" t="str">
        <f>IF(表三!A71&lt;&gt;"",表三!A71,"")</f>
        <v/>
      </c>
      <c r="B71" s="209" t="str">
        <f>IF(表三!B71&lt;&gt;"",表三!B71,"")</f>
        <v/>
      </c>
      <c r="C71" s="207" t="str">
        <f>IF(表三!D71&lt;&gt;"",表三!D71,"")</f>
        <v/>
      </c>
      <c r="D71" s="209" t="str">
        <f>IF(表三!E71&lt;&gt;"",表三!E71,"")</f>
        <v/>
      </c>
      <c r="E71" s="207" t="str">
        <f>IF(表三!H71&lt;&gt;"",表三!H71,"")</f>
        <v/>
      </c>
      <c r="F71" s="208" t="str">
        <f>IF(表三!I71&lt;&gt;"",表三!I71,"")</f>
        <v/>
      </c>
      <c r="G71" s="208" t="str">
        <f>IF(表四!T71&lt;&gt;"",IF(表四!T71="連續量測",1,IF(表四!T71="定期(間歇)量測",2,IF(表四!T71="財務會計推估",3,IF(表四!T71="自行評估",3,"0")))),"")</f>
        <v/>
      </c>
      <c r="H71" s="399"/>
      <c r="I71" s="235" t="str">
        <f t="shared" si="10"/>
        <v/>
      </c>
      <c r="J71" s="396"/>
      <c r="K71" s="397"/>
      <c r="L71" s="207" t="str">
        <f>IF(表三!K71&lt;&gt;"",表三!K71,"")</f>
        <v/>
      </c>
      <c r="M71" s="209" t="str">
        <f>IF(表三!P71&lt;&gt;"",表三!P71,"")</f>
        <v/>
      </c>
      <c r="N71" s="223" t="str">
        <f>IF(表五!S71&lt;&gt;"",表五!S71,"")</f>
        <v/>
      </c>
      <c r="O71" s="209" t="str">
        <f t="shared" si="11"/>
        <v/>
      </c>
      <c r="P71" s="223" t="str">
        <f t="shared" si="12"/>
        <v/>
      </c>
      <c r="Q71" s="394" t="str">
        <f>IF(表五!AU71&lt;&gt;"",ROUND(表五!AU71,4),"")</f>
        <v/>
      </c>
      <c r="R71" s="211" t="str">
        <f t="shared" si="13"/>
        <v/>
      </c>
      <c r="S71" s="398" t="str">
        <f t="shared" si="14"/>
        <v/>
      </c>
    </row>
    <row r="72" spans="1:19">
      <c r="A72" s="207" t="str">
        <f>IF(表三!A72&lt;&gt;"",表三!A72,"")</f>
        <v/>
      </c>
      <c r="B72" s="209" t="str">
        <f>IF(表三!B72&lt;&gt;"",表三!B72,"")</f>
        <v/>
      </c>
      <c r="C72" s="207" t="str">
        <f>IF(表三!D72&lt;&gt;"",表三!D72,"")</f>
        <v/>
      </c>
      <c r="D72" s="209" t="str">
        <f>IF(表三!E72&lt;&gt;"",表三!E72,"")</f>
        <v/>
      </c>
      <c r="E72" s="207" t="str">
        <f>IF(表三!H72&lt;&gt;"",表三!H72,"")</f>
        <v/>
      </c>
      <c r="F72" s="208" t="str">
        <f>IF(表三!I72&lt;&gt;"",表三!I72,"")</f>
        <v/>
      </c>
      <c r="G72" s="208" t="str">
        <f>IF(表四!T72&lt;&gt;"",IF(表四!T72="連續量測",1,IF(表四!T72="定期(間歇)量測",2,IF(表四!T72="財務會計推估",3,IF(表四!T72="自行評估",3,"0")))),"")</f>
        <v/>
      </c>
      <c r="H72" s="399"/>
      <c r="I72" s="235" t="str">
        <f t="shared" si="10"/>
        <v/>
      </c>
      <c r="J72" s="396"/>
      <c r="K72" s="397"/>
      <c r="L72" s="207" t="str">
        <f>IF(表三!K72&lt;&gt;"",表三!K72,"")</f>
        <v/>
      </c>
      <c r="M72" s="209" t="str">
        <f>IF(表三!P72&lt;&gt;"",表三!P72,"")</f>
        <v/>
      </c>
      <c r="N72" s="223" t="str">
        <f>IF(表五!S72&lt;&gt;"",表五!S72,"")</f>
        <v/>
      </c>
      <c r="O72" s="209" t="str">
        <f t="shared" si="11"/>
        <v/>
      </c>
      <c r="P72" s="223" t="str">
        <f t="shared" si="12"/>
        <v/>
      </c>
      <c r="Q72" s="394" t="str">
        <f>IF(表五!AU72&lt;&gt;"",ROUND(表五!AU72,4),"")</f>
        <v/>
      </c>
      <c r="R72" s="211" t="str">
        <f t="shared" si="13"/>
        <v/>
      </c>
      <c r="S72" s="398" t="str">
        <f t="shared" si="14"/>
        <v/>
      </c>
    </row>
    <row r="73" spans="1:19">
      <c r="A73" s="207" t="str">
        <f>IF(表三!A73&lt;&gt;"",表三!A73,"")</f>
        <v/>
      </c>
      <c r="B73" s="209" t="str">
        <f>IF(表三!B73&lt;&gt;"",表三!B73,"")</f>
        <v/>
      </c>
      <c r="C73" s="207" t="str">
        <f>IF(表三!D73&lt;&gt;"",表三!D73,"")</f>
        <v/>
      </c>
      <c r="D73" s="209" t="str">
        <f>IF(表三!E73&lt;&gt;"",表三!E73,"")</f>
        <v/>
      </c>
      <c r="E73" s="207" t="str">
        <f>IF(表三!H73&lt;&gt;"",表三!H73,"")</f>
        <v/>
      </c>
      <c r="F73" s="208" t="str">
        <f>IF(表三!I73&lt;&gt;"",表三!I73,"")</f>
        <v/>
      </c>
      <c r="G73" s="208" t="str">
        <f>IF(表四!T73&lt;&gt;"",IF(表四!T73="連續量測",1,IF(表四!T73="定期(間歇)量測",2,IF(表四!T73="財務會計推估",3,IF(表四!T73="自行評估",3,"0")))),"")</f>
        <v/>
      </c>
      <c r="H73" s="399"/>
      <c r="I73" s="235" t="str">
        <f t="shared" si="10"/>
        <v/>
      </c>
      <c r="J73" s="396"/>
      <c r="K73" s="397"/>
      <c r="L73" s="207" t="str">
        <f>IF(表三!K73&lt;&gt;"",表三!K73,"")</f>
        <v/>
      </c>
      <c r="M73" s="209" t="str">
        <f>IF(表三!P73&lt;&gt;"",表三!P73,"")</f>
        <v/>
      </c>
      <c r="N73" s="223" t="str">
        <f>IF(表五!S73&lt;&gt;"",表五!S73,"")</f>
        <v/>
      </c>
      <c r="O73" s="209" t="str">
        <f t="shared" si="11"/>
        <v/>
      </c>
      <c r="P73" s="223" t="str">
        <f t="shared" si="12"/>
        <v/>
      </c>
      <c r="Q73" s="394" t="str">
        <f>IF(表五!AU73&lt;&gt;"",ROUND(表五!AU73,4),"")</f>
        <v/>
      </c>
      <c r="R73" s="211" t="str">
        <f t="shared" si="13"/>
        <v/>
      </c>
      <c r="S73" s="398" t="str">
        <f t="shared" si="14"/>
        <v/>
      </c>
    </row>
    <row r="74" spans="1:19">
      <c r="A74" s="207" t="str">
        <f>IF(表三!A74&lt;&gt;"",表三!A74,"")</f>
        <v/>
      </c>
      <c r="B74" s="209" t="str">
        <f>IF(表三!B74&lt;&gt;"",表三!B74,"")</f>
        <v/>
      </c>
      <c r="C74" s="207" t="str">
        <f>IF(表三!D74&lt;&gt;"",表三!D74,"")</f>
        <v/>
      </c>
      <c r="D74" s="209" t="str">
        <f>IF(表三!E74&lt;&gt;"",表三!E74,"")</f>
        <v/>
      </c>
      <c r="E74" s="207" t="str">
        <f>IF(表三!H74&lt;&gt;"",表三!H74,"")</f>
        <v/>
      </c>
      <c r="F74" s="208" t="str">
        <f>IF(表三!I74&lt;&gt;"",表三!I74,"")</f>
        <v/>
      </c>
      <c r="G74" s="208" t="str">
        <f>IF(表四!T74&lt;&gt;"",IF(表四!T74="連續量測",1,IF(表四!T74="定期(間歇)量測",2,IF(表四!T74="財務會計推估",3,IF(表四!T74="自行評估",3,"0")))),"")</f>
        <v/>
      </c>
      <c r="H74" s="399"/>
      <c r="I74" s="235" t="str">
        <f t="shared" si="10"/>
        <v/>
      </c>
      <c r="J74" s="396"/>
      <c r="K74" s="397"/>
      <c r="L74" s="207" t="str">
        <f>IF(表三!K74&lt;&gt;"",表三!K74,"")</f>
        <v/>
      </c>
      <c r="M74" s="209" t="str">
        <f>IF(表三!P74&lt;&gt;"",表三!P74,"")</f>
        <v/>
      </c>
      <c r="N74" s="223" t="str">
        <f>IF(表五!S74&lt;&gt;"",表五!S74,"")</f>
        <v/>
      </c>
      <c r="O74" s="209" t="str">
        <f t="shared" si="11"/>
        <v/>
      </c>
      <c r="P74" s="223" t="str">
        <f t="shared" si="12"/>
        <v/>
      </c>
      <c r="Q74" s="394" t="str">
        <f>IF(表五!AU74&lt;&gt;"",ROUND(表五!AU74,4),"")</f>
        <v/>
      </c>
      <c r="R74" s="211" t="str">
        <f t="shared" si="13"/>
        <v/>
      </c>
      <c r="S74" s="398" t="str">
        <f t="shared" si="14"/>
        <v/>
      </c>
    </row>
    <row r="75" spans="1:19">
      <c r="A75" s="207" t="str">
        <f>IF(表三!A75&lt;&gt;"",表三!A75,"")</f>
        <v/>
      </c>
      <c r="B75" s="209" t="str">
        <f>IF(表三!B75&lt;&gt;"",表三!B75,"")</f>
        <v/>
      </c>
      <c r="C75" s="207" t="str">
        <f>IF(表三!D75&lt;&gt;"",表三!D75,"")</f>
        <v/>
      </c>
      <c r="D75" s="209" t="str">
        <f>IF(表三!E75&lt;&gt;"",表三!E75,"")</f>
        <v/>
      </c>
      <c r="E75" s="207" t="str">
        <f>IF(表三!H75&lt;&gt;"",表三!H75,"")</f>
        <v/>
      </c>
      <c r="F75" s="208" t="str">
        <f>IF(表三!I75&lt;&gt;"",表三!I75,"")</f>
        <v/>
      </c>
      <c r="G75" s="208" t="str">
        <f>IF(表四!T75&lt;&gt;"",IF(表四!T75="連續量測",1,IF(表四!T75="定期(間歇)量測",2,IF(表四!T75="財務會計推估",3,IF(表四!T75="自行評估",3,"0")))),"")</f>
        <v/>
      </c>
      <c r="H75" s="399"/>
      <c r="I75" s="235" t="str">
        <f t="shared" si="10"/>
        <v/>
      </c>
      <c r="J75" s="396"/>
      <c r="K75" s="397"/>
      <c r="L75" s="207" t="str">
        <f>IF(表三!K75&lt;&gt;"",表三!K75,"")</f>
        <v/>
      </c>
      <c r="M75" s="209" t="str">
        <f>IF(表三!P75&lt;&gt;"",表三!P75,"")</f>
        <v/>
      </c>
      <c r="N75" s="223" t="str">
        <f>IF(表五!S75&lt;&gt;"",表五!S75,"")</f>
        <v/>
      </c>
      <c r="O75" s="209" t="str">
        <f t="shared" si="11"/>
        <v/>
      </c>
      <c r="P75" s="223" t="str">
        <f t="shared" si="12"/>
        <v/>
      </c>
      <c r="Q75" s="394" t="str">
        <f>IF(表五!AU75&lt;&gt;"",ROUND(表五!AU75,4),"")</f>
        <v/>
      </c>
      <c r="R75" s="211" t="str">
        <f t="shared" si="13"/>
        <v/>
      </c>
      <c r="S75" s="398" t="str">
        <f t="shared" si="14"/>
        <v/>
      </c>
    </row>
    <row r="76" spans="1:19">
      <c r="A76" s="207" t="str">
        <f>IF(表三!A76&lt;&gt;"",表三!A76,"")</f>
        <v/>
      </c>
      <c r="B76" s="209" t="str">
        <f>IF(表三!B76&lt;&gt;"",表三!B76,"")</f>
        <v/>
      </c>
      <c r="C76" s="207" t="str">
        <f>IF(表三!D76&lt;&gt;"",表三!D76,"")</f>
        <v/>
      </c>
      <c r="D76" s="209" t="str">
        <f>IF(表三!E76&lt;&gt;"",表三!E76,"")</f>
        <v/>
      </c>
      <c r="E76" s="207" t="str">
        <f>IF(表三!H76&lt;&gt;"",表三!H76,"")</f>
        <v/>
      </c>
      <c r="F76" s="208" t="str">
        <f>IF(表三!I76&lt;&gt;"",表三!I76,"")</f>
        <v/>
      </c>
      <c r="G76" s="208" t="str">
        <f>IF(表四!T76&lt;&gt;"",IF(表四!T76="連續量測",1,IF(表四!T76="定期(間歇)量測",2,IF(表四!T76="財務會計推估",3,IF(表四!T76="自行評估",3,"0")))),"")</f>
        <v/>
      </c>
      <c r="H76" s="399"/>
      <c r="I76" s="235" t="str">
        <f t="shared" si="10"/>
        <v/>
      </c>
      <c r="J76" s="396"/>
      <c r="K76" s="397"/>
      <c r="L76" s="207" t="str">
        <f>IF(表三!K76&lt;&gt;"",表三!K76,"")</f>
        <v/>
      </c>
      <c r="M76" s="209" t="str">
        <f>IF(表三!P76&lt;&gt;"",表三!P76,"")</f>
        <v/>
      </c>
      <c r="N76" s="223" t="str">
        <f>IF(表五!S76&lt;&gt;"",表五!S76,"")</f>
        <v/>
      </c>
      <c r="O76" s="209" t="str">
        <f t="shared" si="11"/>
        <v/>
      </c>
      <c r="P76" s="223" t="str">
        <f t="shared" si="12"/>
        <v/>
      </c>
      <c r="Q76" s="394" t="str">
        <f>IF(表五!AU76&lt;&gt;"",ROUND(表五!AU76,4),"")</f>
        <v/>
      </c>
      <c r="R76" s="211" t="str">
        <f t="shared" si="13"/>
        <v/>
      </c>
      <c r="S76" s="398" t="str">
        <f t="shared" si="14"/>
        <v/>
      </c>
    </row>
    <row r="77" spans="1:19">
      <c r="A77" s="207" t="str">
        <f>IF(表三!A77&lt;&gt;"",表三!A77,"")</f>
        <v/>
      </c>
      <c r="B77" s="209" t="str">
        <f>IF(表三!B77&lt;&gt;"",表三!B77,"")</f>
        <v/>
      </c>
      <c r="C77" s="207" t="str">
        <f>IF(表三!D77&lt;&gt;"",表三!D77,"")</f>
        <v/>
      </c>
      <c r="D77" s="209" t="str">
        <f>IF(表三!E77&lt;&gt;"",表三!E77,"")</f>
        <v/>
      </c>
      <c r="E77" s="207" t="str">
        <f>IF(表三!H77&lt;&gt;"",表三!H77,"")</f>
        <v/>
      </c>
      <c r="F77" s="208" t="str">
        <f>IF(表三!I77&lt;&gt;"",表三!I77,"")</f>
        <v/>
      </c>
      <c r="G77" s="208" t="str">
        <f>IF(表四!T77&lt;&gt;"",IF(表四!T77="連續量測",1,IF(表四!T77="定期(間歇)量測",2,IF(表四!T77="財務會計推估",3,IF(表四!T77="自行評估",3,"0")))),"")</f>
        <v/>
      </c>
      <c r="H77" s="399"/>
      <c r="I77" s="235" t="str">
        <f t="shared" si="10"/>
        <v/>
      </c>
      <c r="J77" s="396"/>
      <c r="K77" s="397"/>
      <c r="L77" s="207" t="str">
        <f>IF(表三!K77&lt;&gt;"",表三!K77,"")</f>
        <v/>
      </c>
      <c r="M77" s="209" t="str">
        <f>IF(表三!P77&lt;&gt;"",表三!P77,"")</f>
        <v/>
      </c>
      <c r="N77" s="223" t="str">
        <f>IF(表五!S77&lt;&gt;"",表五!S77,"")</f>
        <v/>
      </c>
      <c r="O77" s="209" t="str">
        <f t="shared" si="11"/>
        <v/>
      </c>
      <c r="P77" s="223" t="str">
        <f t="shared" si="12"/>
        <v/>
      </c>
      <c r="Q77" s="394" t="str">
        <f>IF(表五!AU77&lt;&gt;"",ROUND(表五!AU77,4),"")</f>
        <v/>
      </c>
      <c r="R77" s="211" t="str">
        <f t="shared" si="13"/>
        <v/>
      </c>
      <c r="S77" s="398" t="str">
        <f t="shared" si="14"/>
        <v/>
      </c>
    </row>
    <row r="78" spans="1:19">
      <c r="A78" s="207" t="str">
        <f>IF(表三!A78&lt;&gt;"",表三!A78,"")</f>
        <v/>
      </c>
      <c r="B78" s="209" t="str">
        <f>IF(表三!B78&lt;&gt;"",表三!B78,"")</f>
        <v/>
      </c>
      <c r="C78" s="207" t="str">
        <f>IF(表三!D78&lt;&gt;"",表三!D78,"")</f>
        <v/>
      </c>
      <c r="D78" s="209" t="str">
        <f>IF(表三!E78&lt;&gt;"",表三!E78,"")</f>
        <v/>
      </c>
      <c r="E78" s="207" t="str">
        <f>IF(表三!H78&lt;&gt;"",表三!H78,"")</f>
        <v/>
      </c>
      <c r="F78" s="208" t="str">
        <f>IF(表三!I78&lt;&gt;"",表三!I78,"")</f>
        <v/>
      </c>
      <c r="G78" s="208" t="str">
        <f>IF(表四!T78&lt;&gt;"",IF(表四!T78="連續量測",1,IF(表四!T78="定期(間歇)量測",2,IF(表四!T78="財務會計推估",3,IF(表四!T78="自行評估",3,"0")))),"")</f>
        <v/>
      </c>
      <c r="H78" s="399"/>
      <c r="I78" s="235" t="str">
        <f t="shared" si="10"/>
        <v/>
      </c>
      <c r="J78" s="396"/>
      <c r="K78" s="397"/>
      <c r="L78" s="207" t="str">
        <f>IF(表三!K78&lt;&gt;"",表三!K78,"")</f>
        <v/>
      </c>
      <c r="M78" s="209" t="str">
        <f>IF(表三!P78&lt;&gt;"",表三!P78,"")</f>
        <v/>
      </c>
      <c r="N78" s="223" t="str">
        <f>IF(表五!S78&lt;&gt;"",表五!S78,"")</f>
        <v/>
      </c>
      <c r="O78" s="209" t="str">
        <f t="shared" si="11"/>
        <v/>
      </c>
      <c r="P78" s="223" t="str">
        <f t="shared" si="12"/>
        <v/>
      </c>
      <c r="Q78" s="394" t="str">
        <f>IF(表五!AU78&lt;&gt;"",ROUND(表五!AU78,4),"")</f>
        <v/>
      </c>
      <c r="R78" s="211" t="str">
        <f t="shared" si="13"/>
        <v/>
      </c>
      <c r="S78" s="398" t="str">
        <f t="shared" si="14"/>
        <v/>
      </c>
    </row>
    <row r="79" spans="1:19">
      <c r="A79" s="207" t="str">
        <f>IF(表三!A79&lt;&gt;"",表三!A79,"")</f>
        <v/>
      </c>
      <c r="B79" s="209" t="str">
        <f>IF(表三!B79&lt;&gt;"",表三!B79,"")</f>
        <v/>
      </c>
      <c r="C79" s="207" t="str">
        <f>IF(表三!D79&lt;&gt;"",表三!D79,"")</f>
        <v/>
      </c>
      <c r="D79" s="209" t="str">
        <f>IF(表三!E79&lt;&gt;"",表三!E79,"")</f>
        <v/>
      </c>
      <c r="E79" s="207" t="str">
        <f>IF(表三!H79&lt;&gt;"",表三!H79,"")</f>
        <v/>
      </c>
      <c r="F79" s="208" t="str">
        <f>IF(表三!I79&lt;&gt;"",表三!I79,"")</f>
        <v/>
      </c>
      <c r="G79" s="208" t="str">
        <f>IF(表四!T79&lt;&gt;"",IF(表四!T79="連續量測",1,IF(表四!T79="定期(間歇)量測",2,IF(表四!T79="財務會計推估",3,IF(表四!T79="自行評估",3,"0")))),"")</f>
        <v/>
      </c>
      <c r="H79" s="399"/>
      <c r="I79" s="235" t="str">
        <f t="shared" si="10"/>
        <v/>
      </c>
      <c r="J79" s="396"/>
      <c r="K79" s="397"/>
      <c r="L79" s="207" t="str">
        <f>IF(表三!K79&lt;&gt;"",表三!K79,"")</f>
        <v/>
      </c>
      <c r="M79" s="209" t="str">
        <f>IF(表三!P79&lt;&gt;"",表三!P79,"")</f>
        <v/>
      </c>
      <c r="N79" s="223" t="str">
        <f>IF(表五!S79&lt;&gt;"",表五!S79,"")</f>
        <v/>
      </c>
      <c r="O79" s="209" t="str">
        <f t="shared" si="11"/>
        <v/>
      </c>
      <c r="P79" s="223" t="str">
        <f t="shared" si="12"/>
        <v/>
      </c>
      <c r="Q79" s="394" t="str">
        <f>IF(表五!AU79&lt;&gt;"",ROUND(表五!AU79,4),"")</f>
        <v/>
      </c>
      <c r="R79" s="211" t="str">
        <f t="shared" si="13"/>
        <v/>
      </c>
      <c r="S79" s="398" t="str">
        <f t="shared" si="14"/>
        <v/>
      </c>
    </row>
    <row r="80" spans="1:19">
      <c r="A80" s="207" t="str">
        <f>IF(表三!A80&lt;&gt;"",表三!A80,"")</f>
        <v/>
      </c>
      <c r="B80" s="209" t="str">
        <f>IF(表三!B80&lt;&gt;"",表三!B80,"")</f>
        <v/>
      </c>
      <c r="C80" s="207" t="str">
        <f>IF(表三!D80&lt;&gt;"",表三!D80,"")</f>
        <v/>
      </c>
      <c r="D80" s="209" t="str">
        <f>IF(表三!E80&lt;&gt;"",表三!E80,"")</f>
        <v/>
      </c>
      <c r="E80" s="207" t="str">
        <f>IF(表三!H80&lt;&gt;"",表三!H80,"")</f>
        <v/>
      </c>
      <c r="F80" s="208" t="str">
        <f>IF(表三!I80&lt;&gt;"",表三!I80,"")</f>
        <v/>
      </c>
      <c r="G80" s="208" t="str">
        <f>IF(表四!T80&lt;&gt;"",IF(表四!T80="連續量測",1,IF(表四!T80="定期(間歇)量測",2,IF(表四!T80="財務會計推估",3,IF(表四!T80="自行評估",3,"0")))),"")</f>
        <v/>
      </c>
      <c r="H80" s="399"/>
      <c r="I80" s="235" t="str">
        <f t="shared" si="10"/>
        <v/>
      </c>
      <c r="J80" s="396"/>
      <c r="K80" s="397"/>
      <c r="L80" s="207" t="str">
        <f>IF(表三!K80&lt;&gt;"",表三!K80,"")</f>
        <v/>
      </c>
      <c r="M80" s="209" t="str">
        <f>IF(表三!P80&lt;&gt;"",表三!P80,"")</f>
        <v/>
      </c>
      <c r="N80" s="223" t="str">
        <f>IF(表五!S80&lt;&gt;"",表五!S80,"")</f>
        <v/>
      </c>
      <c r="O80" s="209" t="str">
        <f t="shared" si="11"/>
        <v/>
      </c>
      <c r="P80" s="223" t="str">
        <f t="shared" si="12"/>
        <v/>
      </c>
      <c r="Q80" s="394" t="str">
        <f>IF(表五!AU80&lt;&gt;"",ROUND(表五!AU80,4),"")</f>
        <v/>
      </c>
      <c r="R80" s="211" t="str">
        <f t="shared" si="13"/>
        <v/>
      </c>
      <c r="S80" s="398" t="str">
        <f t="shared" si="14"/>
        <v/>
      </c>
    </row>
    <row r="81" spans="1:19">
      <c r="A81" s="207" t="str">
        <f>IF(表三!A81&lt;&gt;"",表三!A81,"")</f>
        <v/>
      </c>
      <c r="B81" s="209" t="str">
        <f>IF(表三!B81&lt;&gt;"",表三!B81,"")</f>
        <v/>
      </c>
      <c r="C81" s="207" t="str">
        <f>IF(表三!D81&lt;&gt;"",表三!D81,"")</f>
        <v/>
      </c>
      <c r="D81" s="209" t="str">
        <f>IF(表三!E81&lt;&gt;"",表三!E81,"")</f>
        <v/>
      </c>
      <c r="E81" s="207" t="str">
        <f>IF(表三!H81&lt;&gt;"",表三!H81,"")</f>
        <v/>
      </c>
      <c r="F81" s="208" t="str">
        <f>IF(表三!I81&lt;&gt;"",表三!I81,"")</f>
        <v/>
      </c>
      <c r="G81" s="208" t="str">
        <f>IF(表四!T81&lt;&gt;"",IF(表四!T81="連續量測",1,IF(表四!T81="定期(間歇)量測",2,IF(表四!T81="財務會計推估",3,IF(表四!T81="自行評估",3,"0")))),"")</f>
        <v/>
      </c>
      <c r="H81" s="399"/>
      <c r="I81" s="235" t="str">
        <f t="shared" si="10"/>
        <v/>
      </c>
      <c r="J81" s="396"/>
      <c r="K81" s="397"/>
      <c r="L81" s="207" t="str">
        <f>IF(表三!K81&lt;&gt;"",表三!K81,"")</f>
        <v/>
      </c>
      <c r="M81" s="209" t="str">
        <f>IF(表三!P81&lt;&gt;"",表三!P81,"")</f>
        <v/>
      </c>
      <c r="N81" s="223" t="str">
        <f>IF(表五!S81&lt;&gt;"",表五!S81,"")</f>
        <v/>
      </c>
      <c r="O81" s="209" t="str">
        <f t="shared" si="11"/>
        <v/>
      </c>
      <c r="P81" s="223" t="str">
        <f t="shared" si="12"/>
        <v/>
      </c>
      <c r="Q81" s="394" t="str">
        <f>IF(表五!AU81&lt;&gt;"",ROUND(表五!AU81,4),"")</f>
        <v/>
      </c>
      <c r="R81" s="211" t="str">
        <f t="shared" si="13"/>
        <v/>
      </c>
      <c r="S81" s="398" t="str">
        <f t="shared" si="14"/>
        <v/>
      </c>
    </row>
    <row r="82" spans="1:19">
      <c r="A82" s="207" t="str">
        <f>IF(表三!A82&lt;&gt;"",表三!A82,"")</f>
        <v/>
      </c>
      <c r="B82" s="209" t="str">
        <f>IF(表三!B82&lt;&gt;"",表三!B82,"")</f>
        <v/>
      </c>
      <c r="C82" s="207" t="str">
        <f>IF(表三!D82&lt;&gt;"",表三!D82,"")</f>
        <v/>
      </c>
      <c r="D82" s="209" t="str">
        <f>IF(表三!E82&lt;&gt;"",表三!E82,"")</f>
        <v/>
      </c>
      <c r="E82" s="207" t="str">
        <f>IF(表三!H82&lt;&gt;"",表三!H82,"")</f>
        <v/>
      </c>
      <c r="F82" s="208" t="str">
        <f>IF(表三!I82&lt;&gt;"",表三!I82,"")</f>
        <v/>
      </c>
      <c r="G82" s="208" t="str">
        <f>IF(表四!T82&lt;&gt;"",IF(表四!T82="連續量測",1,IF(表四!T82="定期(間歇)量測",2,IF(表四!T82="財務會計推估",3,IF(表四!T82="自行評估",3,"0")))),"")</f>
        <v/>
      </c>
      <c r="H82" s="399"/>
      <c r="I82" s="235" t="str">
        <f t="shared" si="10"/>
        <v/>
      </c>
      <c r="J82" s="396"/>
      <c r="K82" s="397"/>
      <c r="L82" s="207" t="str">
        <f>IF(表三!K82&lt;&gt;"",表三!K82,"")</f>
        <v/>
      </c>
      <c r="M82" s="209" t="str">
        <f>IF(表三!P82&lt;&gt;"",表三!P82,"")</f>
        <v/>
      </c>
      <c r="N82" s="223" t="str">
        <f>IF(表五!S82&lt;&gt;"",表五!S82,"")</f>
        <v/>
      </c>
      <c r="O82" s="209" t="str">
        <f t="shared" si="11"/>
        <v/>
      </c>
      <c r="P82" s="223" t="str">
        <f t="shared" si="12"/>
        <v/>
      </c>
      <c r="Q82" s="394" t="str">
        <f>IF(表五!AU82&lt;&gt;"",ROUND(表五!AU82,4),"")</f>
        <v/>
      </c>
      <c r="R82" s="211" t="str">
        <f t="shared" si="13"/>
        <v/>
      </c>
      <c r="S82" s="398" t="str">
        <f t="shared" si="14"/>
        <v/>
      </c>
    </row>
    <row r="83" spans="1:19">
      <c r="A83" s="207" t="str">
        <f>IF(表三!A83&lt;&gt;"",表三!A83,"")</f>
        <v/>
      </c>
      <c r="B83" s="209" t="str">
        <f>IF(表三!B83&lt;&gt;"",表三!B83,"")</f>
        <v/>
      </c>
      <c r="C83" s="207" t="str">
        <f>IF(表三!D83&lt;&gt;"",表三!D83,"")</f>
        <v/>
      </c>
      <c r="D83" s="209" t="str">
        <f>IF(表三!E83&lt;&gt;"",表三!E83,"")</f>
        <v/>
      </c>
      <c r="E83" s="207" t="str">
        <f>IF(表三!H83&lt;&gt;"",表三!H83,"")</f>
        <v/>
      </c>
      <c r="F83" s="208" t="str">
        <f>IF(表三!I83&lt;&gt;"",表三!I83,"")</f>
        <v/>
      </c>
      <c r="G83" s="208" t="str">
        <f>IF(表四!T83&lt;&gt;"",IF(表四!T83="連續量測",1,IF(表四!T83="定期(間歇)量測",2,IF(表四!T83="財務會計推估",3,IF(表四!T83="自行評估",3,"0")))),"")</f>
        <v/>
      </c>
      <c r="H83" s="399"/>
      <c r="I83" s="235" t="str">
        <f t="shared" si="10"/>
        <v/>
      </c>
      <c r="J83" s="396"/>
      <c r="K83" s="397"/>
      <c r="L83" s="207" t="str">
        <f>IF(表三!K83&lt;&gt;"",表三!K83,"")</f>
        <v/>
      </c>
      <c r="M83" s="209" t="str">
        <f>IF(表三!P83&lt;&gt;"",表三!P83,"")</f>
        <v/>
      </c>
      <c r="N83" s="223" t="str">
        <f>IF(表五!S83&lt;&gt;"",表五!S83,"")</f>
        <v/>
      </c>
      <c r="O83" s="209" t="str">
        <f t="shared" si="11"/>
        <v/>
      </c>
      <c r="P83" s="223" t="str">
        <f t="shared" si="12"/>
        <v/>
      </c>
      <c r="Q83" s="394" t="str">
        <f>IF(表五!AU83&lt;&gt;"",ROUND(表五!AU83,4),"")</f>
        <v/>
      </c>
      <c r="R83" s="211" t="str">
        <f t="shared" si="13"/>
        <v/>
      </c>
      <c r="S83" s="398" t="str">
        <f t="shared" si="14"/>
        <v/>
      </c>
    </row>
    <row r="84" spans="1:19">
      <c r="A84" s="207" t="str">
        <f>IF(表三!A84&lt;&gt;"",表三!A84,"")</f>
        <v/>
      </c>
      <c r="B84" s="209" t="str">
        <f>IF(表三!B84&lt;&gt;"",表三!B84,"")</f>
        <v/>
      </c>
      <c r="C84" s="207" t="str">
        <f>IF(表三!D84&lt;&gt;"",表三!D84,"")</f>
        <v/>
      </c>
      <c r="D84" s="209" t="str">
        <f>IF(表三!E84&lt;&gt;"",表三!E84,"")</f>
        <v/>
      </c>
      <c r="E84" s="207" t="str">
        <f>IF(表三!H84&lt;&gt;"",表三!H84,"")</f>
        <v/>
      </c>
      <c r="F84" s="208" t="str">
        <f>IF(表三!I84&lt;&gt;"",表三!I84,"")</f>
        <v/>
      </c>
      <c r="G84" s="208" t="str">
        <f>IF(表四!T84&lt;&gt;"",IF(表四!T84="連續量測",1,IF(表四!T84="定期(間歇)量測",2,IF(表四!T84="財務會計推估",3,IF(表四!T84="自行評估",3,"0")))),"")</f>
        <v/>
      </c>
      <c r="H84" s="399"/>
      <c r="I84" s="235" t="str">
        <f t="shared" si="10"/>
        <v/>
      </c>
      <c r="J84" s="396"/>
      <c r="K84" s="397"/>
      <c r="L84" s="207" t="str">
        <f>IF(表三!K84&lt;&gt;"",表三!K84,"")</f>
        <v/>
      </c>
      <c r="M84" s="209" t="str">
        <f>IF(表三!P84&lt;&gt;"",表三!P84,"")</f>
        <v/>
      </c>
      <c r="N84" s="223" t="str">
        <f>IF(表五!S84&lt;&gt;"",表五!S84,"")</f>
        <v/>
      </c>
      <c r="O84" s="209" t="str">
        <f t="shared" si="11"/>
        <v/>
      </c>
      <c r="P84" s="223" t="str">
        <f t="shared" si="12"/>
        <v/>
      </c>
      <c r="Q84" s="394" t="str">
        <f>IF(表五!AU84&lt;&gt;"",ROUND(表五!AU84,4),"")</f>
        <v/>
      </c>
      <c r="R84" s="211" t="str">
        <f t="shared" si="13"/>
        <v/>
      </c>
      <c r="S84" s="398" t="str">
        <f t="shared" si="14"/>
        <v/>
      </c>
    </row>
    <row r="85" spans="1:19">
      <c r="A85" s="207" t="str">
        <f>IF(表三!A85&lt;&gt;"",表三!A85,"")</f>
        <v/>
      </c>
      <c r="B85" s="209" t="str">
        <f>IF(表三!B85&lt;&gt;"",表三!B85,"")</f>
        <v/>
      </c>
      <c r="C85" s="207" t="str">
        <f>IF(表三!D85&lt;&gt;"",表三!D85,"")</f>
        <v/>
      </c>
      <c r="D85" s="209" t="str">
        <f>IF(表三!E85&lt;&gt;"",表三!E85,"")</f>
        <v/>
      </c>
      <c r="E85" s="207" t="str">
        <f>IF(表三!H85&lt;&gt;"",表三!H85,"")</f>
        <v/>
      </c>
      <c r="F85" s="208" t="str">
        <f>IF(表三!I85&lt;&gt;"",表三!I85,"")</f>
        <v/>
      </c>
      <c r="G85" s="208" t="str">
        <f>IF(表四!T85&lt;&gt;"",IF(表四!T85="連續量測",1,IF(表四!T85="定期(間歇)量測",2,IF(表四!T85="財務會計推估",3,IF(表四!T85="自行評估",3,"0")))),"")</f>
        <v/>
      </c>
      <c r="H85" s="399"/>
      <c r="I85" s="235" t="str">
        <f t="shared" si="10"/>
        <v/>
      </c>
      <c r="J85" s="396"/>
      <c r="K85" s="397"/>
      <c r="L85" s="207" t="str">
        <f>IF(表三!K85&lt;&gt;"",表三!K85,"")</f>
        <v/>
      </c>
      <c r="M85" s="209" t="str">
        <f>IF(表三!P85&lt;&gt;"",表三!P85,"")</f>
        <v/>
      </c>
      <c r="N85" s="223" t="str">
        <f>IF(表五!S85&lt;&gt;"",表五!S85,"")</f>
        <v/>
      </c>
      <c r="O85" s="209" t="str">
        <f t="shared" si="11"/>
        <v/>
      </c>
      <c r="P85" s="223" t="str">
        <f t="shared" si="12"/>
        <v/>
      </c>
      <c r="Q85" s="394" t="str">
        <f>IF(表五!AU85&lt;&gt;"",ROUND(表五!AU85,4),"")</f>
        <v/>
      </c>
      <c r="R85" s="211" t="str">
        <f t="shared" si="13"/>
        <v/>
      </c>
      <c r="S85" s="398" t="str">
        <f t="shared" si="14"/>
        <v/>
      </c>
    </row>
    <row r="86" spans="1:19">
      <c r="A86" s="207" t="str">
        <f>IF(表三!A86&lt;&gt;"",表三!A86,"")</f>
        <v/>
      </c>
      <c r="B86" s="209" t="str">
        <f>IF(表三!B86&lt;&gt;"",表三!B86,"")</f>
        <v/>
      </c>
      <c r="C86" s="207" t="str">
        <f>IF(表三!D86&lt;&gt;"",表三!D86,"")</f>
        <v/>
      </c>
      <c r="D86" s="209" t="str">
        <f>IF(表三!E86&lt;&gt;"",表三!E86,"")</f>
        <v/>
      </c>
      <c r="E86" s="207" t="str">
        <f>IF(表三!H86&lt;&gt;"",表三!H86,"")</f>
        <v/>
      </c>
      <c r="F86" s="208" t="str">
        <f>IF(表三!I86&lt;&gt;"",表三!I86,"")</f>
        <v/>
      </c>
      <c r="G86" s="208" t="str">
        <f>IF(表四!T86&lt;&gt;"",IF(表四!T86="連續量測",1,IF(表四!T86="定期(間歇)量測",2,IF(表四!T86="財務會計推估",3,IF(表四!T86="自行評估",3,"0")))),"")</f>
        <v/>
      </c>
      <c r="H86" s="399"/>
      <c r="I86" s="235" t="str">
        <f t="shared" si="10"/>
        <v/>
      </c>
      <c r="J86" s="396"/>
      <c r="K86" s="397"/>
      <c r="L86" s="207" t="str">
        <f>IF(表三!K86&lt;&gt;"",表三!K86,"")</f>
        <v/>
      </c>
      <c r="M86" s="209" t="str">
        <f>IF(表三!P86&lt;&gt;"",表三!P86,"")</f>
        <v/>
      </c>
      <c r="N86" s="223" t="str">
        <f>IF(表五!S86&lt;&gt;"",表五!S86,"")</f>
        <v/>
      </c>
      <c r="O86" s="209" t="str">
        <f t="shared" si="11"/>
        <v/>
      </c>
      <c r="P86" s="223" t="str">
        <f t="shared" si="12"/>
        <v/>
      </c>
      <c r="Q86" s="394" t="str">
        <f>IF(表五!AU86&lt;&gt;"",ROUND(表五!AU86,4),"")</f>
        <v/>
      </c>
      <c r="R86" s="211" t="str">
        <f t="shared" si="13"/>
        <v/>
      </c>
      <c r="S86" s="398" t="str">
        <f t="shared" si="14"/>
        <v/>
      </c>
    </row>
    <row r="87" spans="1:19">
      <c r="A87" s="207" t="str">
        <f>IF(表三!A87&lt;&gt;"",表三!A87,"")</f>
        <v/>
      </c>
      <c r="B87" s="209" t="str">
        <f>IF(表三!B87&lt;&gt;"",表三!B87,"")</f>
        <v/>
      </c>
      <c r="C87" s="207" t="str">
        <f>IF(表三!D87&lt;&gt;"",表三!D87,"")</f>
        <v/>
      </c>
      <c r="D87" s="209" t="str">
        <f>IF(表三!E87&lt;&gt;"",表三!E87,"")</f>
        <v/>
      </c>
      <c r="E87" s="207" t="str">
        <f>IF(表三!H87&lt;&gt;"",表三!H87,"")</f>
        <v/>
      </c>
      <c r="F87" s="208" t="str">
        <f>IF(表三!I87&lt;&gt;"",表三!I87,"")</f>
        <v/>
      </c>
      <c r="G87" s="208" t="str">
        <f>IF(表四!T87&lt;&gt;"",IF(表四!T87="連續量測",1,IF(表四!T87="定期(間歇)量測",2,IF(表四!T87="財務會計推估",3,IF(表四!T87="自行評估",3,"0")))),"")</f>
        <v/>
      </c>
      <c r="H87" s="399"/>
      <c r="I87" s="235" t="str">
        <f t="shared" si="10"/>
        <v/>
      </c>
      <c r="J87" s="396"/>
      <c r="K87" s="397"/>
      <c r="L87" s="207" t="str">
        <f>IF(表三!K87&lt;&gt;"",表三!K87,"")</f>
        <v/>
      </c>
      <c r="M87" s="209" t="str">
        <f>IF(表三!P87&lt;&gt;"",表三!P87,"")</f>
        <v/>
      </c>
      <c r="N87" s="223" t="str">
        <f>IF(表五!S87&lt;&gt;"",表五!S87,"")</f>
        <v/>
      </c>
      <c r="O87" s="209" t="str">
        <f t="shared" si="11"/>
        <v/>
      </c>
      <c r="P87" s="223" t="str">
        <f t="shared" si="12"/>
        <v/>
      </c>
      <c r="Q87" s="394" t="str">
        <f>IF(表五!AU87&lt;&gt;"",ROUND(表五!AU87,4),"")</f>
        <v/>
      </c>
      <c r="R87" s="211" t="str">
        <f t="shared" si="13"/>
        <v/>
      </c>
      <c r="S87" s="398" t="str">
        <f t="shared" si="14"/>
        <v/>
      </c>
    </row>
    <row r="88" spans="1:19">
      <c r="A88" s="207" t="str">
        <f>IF(表三!A88&lt;&gt;"",表三!A88,"")</f>
        <v/>
      </c>
      <c r="B88" s="209" t="str">
        <f>IF(表三!B88&lt;&gt;"",表三!B88,"")</f>
        <v/>
      </c>
      <c r="C88" s="207" t="str">
        <f>IF(表三!D88&lt;&gt;"",表三!D88,"")</f>
        <v/>
      </c>
      <c r="D88" s="209" t="str">
        <f>IF(表三!E88&lt;&gt;"",表三!E88,"")</f>
        <v/>
      </c>
      <c r="E88" s="207" t="str">
        <f>IF(表三!H88&lt;&gt;"",表三!H88,"")</f>
        <v/>
      </c>
      <c r="F88" s="208" t="str">
        <f>IF(表三!I88&lt;&gt;"",表三!I88,"")</f>
        <v/>
      </c>
      <c r="G88" s="208" t="str">
        <f>IF(表四!T88&lt;&gt;"",IF(表四!T88="連續量測",1,IF(表四!T88="定期(間歇)量測",2,IF(表四!T88="財務會計推估",3,IF(表四!T88="自行評估",3,"0")))),"")</f>
        <v/>
      </c>
      <c r="H88" s="399"/>
      <c r="I88" s="235" t="str">
        <f t="shared" si="10"/>
        <v/>
      </c>
      <c r="J88" s="396"/>
      <c r="K88" s="397"/>
      <c r="L88" s="207" t="str">
        <f>IF(表三!K88&lt;&gt;"",表三!K88,"")</f>
        <v/>
      </c>
      <c r="M88" s="209" t="str">
        <f>IF(表三!P88&lt;&gt;"",表三!P88,"")</f>
        <v/>
      </c>
      <c r="N88" s="223" t="str">
        <f>IF(表五!S88&lt;&gt;"",表五!S88,"")</f>
        <v/>
      </c>
      <c r="O88" s="209" t="str">
        <f t="shared" si="11"/>
        <v/>
      </c>
      <c r="P88" s="223" t="str">
        <f t="shared" si="12"/>
        <v/>
      </c>
      <c r="Q88" s="394" t="str">
        <f>IF(表五!AU88&lt;&gt;"",ROUND(表五!AU88,4),"")</f>
        <v/>
      </c>
      <c r="R88" s="211" t="str">
        <f t="shared" si="13"/>
        <v/>
      </c>
      <c r="S88" s="398" t="str">
        <f t="shared" si="14"/>
        <v/>
      </c>
    </row>
    <row r="89" spans="1:19">
      <c r="A89" s="207" t="str">
        <f>IF(表三!A89&lt;&gt;"",表三!A89,"")</f>
        <v/>
      </c>
      <c r="B89" s="209" t="str">
        <f>IF(表三!B89&lt;&gt;"",表三!B89,"")</f>
        <v/>
      </c>
      <c r="C89" s="207" t="str">
        <f>IF(表三!D89&lt;&gt;"",表三!D89,"")</f>
        <v/>
      </c>
      <c r="D89" s="209" t="str">
        <f>IF(表三!E89&lt;&gt;"",表三!E89,"")</f>
        <v/>
      </c>
      <c r="E89" s="207" t="str">
        <f>IF(表三!H89&lt;&gt;"",表三!H89,"")</f>
        <v/>
      </c>
      <c r="F89" s="208" t="str">
        <f>IF(表三!I89&lt;&gt;"",表三!I89,"")</f>
        <v/>
      </c>
      <c r="G89" s="208" t="str">
        <f>IF(表四!T89&lt;&gt;"",IF(表四!T89="連續量測",1,IF(表四!T89="定期(間歇)量測",2,IF(表四!T89="財務會計推估",3,IF(表四!T89="自行評估",3,"0")))),"")</f>
        <v/>
      </c>
      <c r="H89" s="399"/>
      <c r="I89" s="235" t="str">
        <f t="shared" si="10"/>
        <v/>
      </c>
      <c r="J89" s="396"/>
      <c r="K89" s="397"/>
      <c r="L89" s="207" t="str">
        <f>IF(表三!K89&lt;&gt;"",表三!K89,"")</f>
        <v/>
      </c>
      <c r="M89" s="209" t="str">
        <f>IF(表三!P89&lt;&gt;"",表三!P89,"")</f>
        <v/>
      </c>
      <c r="N89" s="223" t="str">
        <f>IF(表五!S89&lt;&gt;"",表五!S89,"")</f>
        <v/>
      </c>
      <c r="O89" s="209" t="str">
        <f t="shared" si="11"/>
        <v/>
      </c>
      <c r="P89" s="223" t="str">
        <f t="shared" si="12"/>
        <v/>
      </c>
      <c r="Q89" s="394" t="str">
        <f>IF(表五!AU89&lt;&gt;"",ROUND(表五!AU89,4),"")</f>
        <v/>
      </c>
      <c r="R89" s="211" t="str">
        <f t="shared" si="13"/>
        <v/>
      </c>
      <c r="S89" s="398" t="str">
        <f t="shared" si="14"/>
        <v/>
      </c>
    </row>
    <row r="90" spans="1:19">
      <c r="A90" s="207" t="str">
        <f>IF(表三!A90&lt;&gt;"",表三!A90,"")</f>
        <v/>
      </c>
      <c r="B90" s="209" t="str">
        <f>IF(表三!B90&lt;&gt;"",表三!B90,"")</f>
        <v/>
      </c>
      <c r="C90" s="207" t="str">
        <f>IF(表三!D90&lt;&gt;"",表三!D90,"")</f>
        <v/>
      </c>
      <c r="D90" s="209" t="str">
        <f>IF(表三!E90&lt;&gt;"",表三!E90,"")</f>
        <v/>
      </c>
      <c r="E90" s="207" t="str">
        <f>IF(表三!H90&lt;&gt;"",表三!H90,"")</f>
        <v/>
      </c>
      <c r="F90" s="208" t="str">
        <f>IF(表三!I90&lt;&gt;"",表三!I90,"")</f>
        <v/>
      </c>
      <c r="G90" s="208" t="str">
        <f>IF(表四!T90&lt;&gt;"",IF(表四!T90="連續量測",1,IF(表四!T90="定期(間歇)量測",2,IF(表四!T90="財務會計推估",3,IF(表四!T90="自行評估",3,"0")))),"")</f>
        <v/>
      </c>
      <c r="H90" s="399"/>
      <c r="I90" s="235" t="str">
        <f t="shared" si="10"/>
        <v/>
      </c>
      <c r="J90" s="396"/>
      <c r="K90" s="397"/>
      <c r="L90" s="207" t="str">
        <f>IF(表三!K90&lt;&gt;"",表三!K90,"")</f>
        <v/>
      </c>
      <c r="M90" s="209" t="str">
        <f>IF(表三!P90&lt;&gt;"",表三!P90,"")</f>
        <v/>
      </c>
      <c r="N90" s="223" t="str">
        <f>IF(表五!S90&lt;&gt;"",表五!S90,"")</f>
        <v/>
      </c>
      <c r="O90" s="209" t="str">
        <f t="shared" si="11"/>
        <v/>
      </c>
      <c r="P90" s="223" t="str">
        <f t="shared" si="12"/>
        <v/>
      </c>
      <c r="Q90" s="394" t="str">
        <f>IF(表五!AU90&lt;&gt;"",ROUND(表五!AU90,4),"")</f>
        <v/>
      </c>
      <c r="R90" s="211" t="str">
        <f t="shared" si="13"/>
        <v/>
      </c>
      <c r="S90" s="398" t="str">
        <f t="shared" si="14"/>
        <v/>
      </c>
    </row>
    <row r="91" spans="1:19">
      <c r="A91" s="207" t="str">
        <f>IF(表三!A91&lt;&gt;"",表三!A91,"")</f>
        <v/>
      </c>
      <c r="B91" s="209" t="str">
        <f>IF(表三!B91&lt;&gt;"",表三!B91,"")</f>
        <v/>
      </c>
      <c r="C91" s="207" t="str">
        <f>IF(表三!D91&lt;&gt;"",表三!D91,"")</f>
        <v/>
      </c>
      <c r="D91" s="209" t="str">
        <f>IF(表三!E91&lt;&gt;"",表三!E91,"")</f>
        <v/>
      </c>
      <c r="E91" s="207" t="str">
        <f>IF(表三!H91&lt;&gt;"",表三!H91,"")</f>
        <v/>
      </c>
      <c r="F91" s="208" t="str">
        <f>IF(表三!I91&lt;&gt;"",表三!I91,"")</f>
        <v/>
      </c>
      <c r="G91" s="208" t="str">
        <f>IF(表四!T91&lt;&gt;"",IF(表四!T91="連續量測",1,IF(表四!T91="定期(間歇)量測",2,IF(表四!T91="財務會計推估",3,IF(表四!T91="自行評估",3,"0")))),"")</f>
        <v/>
      </c>
      <c r="H91" s="399"/>
      <c r="I91" s="235" t="str">
        <f t="shared" si="10"/>
        <v/>
      </c>
      <c r="J91" s="396"/>
      <c r="K91" s="397"/>
      <c r="L91" s="207" t="str">
        <f>IF(表三!K91&lt;&gt;"",表三!K91,"")</f>
        <v/>
      </c>
      <c r="M91" s="209" t="str">
        <f>IF(表三!P91&lt;&gt;"",表三!P91,"")</f>
        <v/>
      </c>
      <c r="N91" s="223" t="str">
        <f>IF(表五!S91&lt;&gt;"",表五!S91,"")</f>
        <v/>
      </c>
      <c r="O91" s="209" t="str">
        <f t="shared" si="11"/>
        <v/>
      </c>
      <c r="P91" s="223" t="str">
        <f t="shared" si="12"/>
        <v/>
      </c>
      <c r="Q91" s="394" t="str">
        <f>IF(表五!AU91&lt;&gt;"",ROUND(表五!AU91,4),"")</f>
        <v/>
      </c>
      <c r="R91" s="211" t="str">
        <f t="shared" si="13"/>
        <v/>
      </c>
      <c r="S91" s="398" t="str">
        <f t="shared" si="14"/>
        <v/>
      </c>
    </row>
    <row r="92" spans="1:19">
      <c r="A92" s="207" t="str">
        <f>IF(表三!A92&lt;&gt;"",表三!A92,"")</f>
        <v/>
      </c>
      <c r="B92" s="209" t="str">
        <f>IF(表三!B92&lt;&gt;"",表三!B92,"")</f>
        <v/>
      </c>
      <c r="C92" s="207" t="str">
        <f>IF(表三!D92&lt;&gt;"",表三!D92,"")</f>
        <v/>
      </c>
      <c r="D92" s="209" t="str">
        <f>IF(表三!E92&lt;&gt;"",表三!E92,"")</f>
        <v/>
      </c>
      <c r="E92" s="207" t="str">
        <f>IF(表三!H92&lt;&gt;"",表三!H92,"")</f>
        <v/>
      </c>
      <c r="F92" s="208" t="str">
        <f>IF(表三!I92&lt;&gt;"",表三!I92,"")</f>
        <v/>
      </c>
      <c r="G92" s="208" t="str">
        <f>IF(表四!T92&lt;&gt;"",IF(表四!T92="連續量測",1,IF(表四!T92="定期(間歇)量測",2,IF(表四!T92="財務會計推估",3,IF(表四!T92="自行評估",3,"0")))),"")</f>
        <v/>
      </c>
      <c r="H92" s="399"/>
      <c r="I92" s="235" t="str">
        <f t="shared" si="10"/>
        <v/>
      </c>
      <c r="J92" s="396"/>
      <c r="K92" s="397"/>
      <c r="L92" s="207" t="str">
        <f>IF(表三!K92&lt;&gt;"",表三!K92,"")</f>
        <v/>
      </c>
      <c r="M92" s="209" t="str">
        <f>IF(表三!P92&lt;&gt;"",表三!P92,"")</f>
        <v/>
      </c>
      <c r="N92" s="223" t="str">
        <f>IF(表五!S92&lt;&gt;"",表五!S92,"")</f>
        <v/>
      </c>
      <c r="O92" s="209" t="str">
        <f t="shared" si="11"/>
        <v/>
      </c>
      <c r="P92" s="223" t="str">
        <f t="shared" si="12"/>
        <v/>
      </c>
      <c r="Q92" s="394" t="str">
        <f>IF(表五!AU92&lt;&gt;"",ROUND(表五!AU92,4),"")</f>
        <v/>
      </c>
      <c r="R92" s="211" t="str">
        <f t="shared" si="13"/>
        <v/>
      </c>
      <c r="S92" s="398" t="str">
        <f t="shared" si="14"/>
        <v/>
      </c>
    </row>
    <row r="93" spans="1:19">
      <c r="A93" s="207" t="str">
        <f>IF(表三!A93&lt;&gt;"",表三!A93,"")</f>
        <v/>
      </c>
      <c r="B93" s="209" t="str">
        <f>IF(表三!B93&lt;&gt;"",表三!B93,"")</f>
        <v/>
      </c>
      <c r="C93" s="207" t="str">
        <f>IF(表三!D93&lt;&gt;"",表三!D93,"")</f>
        <v/>
      </c>
      <c r="D93" s="209" t="str">
        <f>IF(表三!E93&lt;&gt;"",表三!E93,"")</f>
        <v/>
      </c>
      <c r="E93" s="207" t="str">
        <f>IF(表三!H93&lt;&gt;"",表三!H93,"")</f>
        <v/>
      </c>
      <c r="F93" s="208" t="str">
        <f>IF(表三!I93&lt;&gt;"",表三!I93,"")</f>
        <v/>
      </c>
      <c r="G93" s="208" t="str">
        <f>IF(表四!T93&lt;&gt;"",IF(表四!T93="連續量測",1,IF(表四!T93="定期(間歇)量測",2,IF(表四!T93="財務會計推估",3,IF(表四!T93="自行評估",3,"0")))),"")</f>
        <v/>
      </c>
      <c r="H93" s="399"/>
      <c r="I93" s="235" t="str">
        <f t="shared" si="10"/>
        <v/>
      </c>
      <c r="J93" s="396"/>
      <c r="K93" s="397"/>
      <c r="L93" s="207" t="str">
        <f>IF(表三!K93&lt;&gt;"",表三!K93,"")</f>
        <v/>
      </c>
      <c r="M93" s="209" t="str">
        <f>IF(表三!P93&lt;&gt;"",表三!P93,"")</f>
        <v/>
      </c>
      <c r="N93" s="223" t="str">
        <f>IF(表五!S93&lt;&gt;"",表五!S93,"")</f>
        <v/>
      </c>
      <c r="O93" s="209" t="str">
        <f t="shared" si="11"/>
        <v/>
      </c>
      <c r="P93" s="223" t="str">
        <f t="shared" si="12"/>
        <v/>
      </c>
      <c r="Q93" s="394" t="str">
        <f>IF(表五!AU93&lt;&gt;"",ROUND(表五!AU93,4),"")</f>
        <v/>
      </c>
      <c r="R93" s="211" t="str">
        <f t="shared" si="13"/>
        <v/>
      </c>
      <c r="S93" s="398" t="str">
        <f t="shared" si="14"/>
        <v/>
      </c>
    </row>
    <row r="94" spans="1:19">
      <c r="A94" s="207" t="str">
        <f>IF(表三!A94&lt;&gt;"",表三!A94,"")</f>
        <v/>
      </c>
      <c r="B94" s="209" t="str">
        <f>IF(表三!B94&lt;&gt;"",表三!B94,"")</f>
        <v/>
      </c>
      <c r="C94" s="207" t="str">
        <f>IF(表三!D94&lt;&gt;"",表三!D94,"")</f>
        <v/>
      </c>
      <c r="D94" s="209" t="str">
        <f>IF(表三!E94&lt;&gt;"",表三!E94,"")</f>
        <v/>
      </c>
      <c r="E94" s="207" t="str">
        <f>IF(表三!H94&lt;&gt;"",表三!H94,"")</f>
        <v/>
      </c>
      <c r="F94" s="208" t="str">
        <f>IF(表三!I94&lt;&gt;"",表三!I94,"")</f>
        <v/>
      </c>
      <c r="G94" s="208" t="str">
        <f>IF(表四!T94&lt;&gt;"",IF(表四!T94="連續量測",1,IF(表四!T94="定期(間歇)量測",2,IF(表四!T94="財務會計推估",3,IF(表四!T94="自行評估",3,"0")))),"")</f>
        <v/>
      </c>
      <c r="H94" s="399"/>
      <c r="I94" s="235" t="str">
        <f t="shared" si="10"/>
        <v/>
      </c>
      <c r="J94" s="396"/>
      <c r="K94" s="397"/>
      <c r="L94" s="207" t="str">
        <f>IF(表三!K94&lt;&gt;"",表三!K94,"")</f>
        <v/>
      </c>
      <c r="M94" s="209" t="str">
        <f>IF(表三!P94&lt;&gt;"",表三!P94,"")</f>
        <v/>
      </c>
      <c r="N94" s="223" t="str">
        <f>IF(表五!S94&lt;&gt;"",表五!S94,"")</f>
        <v/>
      </c>
      <c r="O94" s="209" t="str">
        <f t="shared" si="11"/>
        <v/>
      </c>
      <c r="P94" s="223" t="str">
        <f t="shared" si="12"/>
        <v/>
      </c>
      <c r="Q94" s="394" t="str">
        <f>IF(表五!AU94&lt;&gt;"",ROUND(表五!AU94,4),"")</f>
        <v/>
      </c>
      <c r="R94" s="211" t="str">
        <f t="shared" si="13"/>
        <v/>
      </c>
      <c r="S94" s="398" t="str">
        <f t="shared" si="14"/>
        <v/>
      </c>
    </row>
    <row r="95" spans="1:19">
      <c r="A95" s="207" t="str">
        <f>IF(表三!A95&lt;&gt;"",表三!A95,"")</f>
        <v/>
      </c>
      <c r="B95" s="209" t="str">
        <f>IF(表三!B95&lt;&gt;"",表三!B95,"")</f>
        <v/>
      </c>
      <c r="C95" s="207" t="str">
        <f>IF(表三!D95&lt;&gt;"",表三!D95,"")</f>
        <v/>
      </c>
      <c r="D95" s="209" t="str">
        <f>IF(表三!E95&lt;&gt;"",表三!E95,"")</f>
        <v/>
      </c>
      <c r="E95" s="207" t="str">
        <f>IF(表三!H95&lt;&gt;"",表三!H95,"")</f>
        <v/>
      </c>
      <c r="F95" s="208" t="str">
        <f>IF(表三!I95&lt;&gt;"",表三!I95,"")</f>
        <v/>
      </c>
      <c r="G95" s="208" t="str">
        <f>IF(表四!T95&lt;&gt;"",IF(表四!T95="連續量測",1,IF(表四!T95="定期(間歇)量測",2,IF(表四!T95="財務會計推估",3,IF(表四!T95="自行評估",3,"0")))),"")</f>
        <v/>
      </c>
      <c r="H95" s="399"/>
      <c r="I95" s="235" t="str">
        <f t="shared" si="10"/>
        <v/>
      </c>
      <c r="J95" s="396"/>
      <c r="K95" s="397"/>
      <c r="L95" s="207" t="str">
        <f>IF(表三!K95&lt;&gt;"",表三!K95,"")</f>
        <v/>
      </c>
      <c r="M95" s="209" t="str">
        <f>IF(表三!P95&lt;&gt;"",表三!P95,"")</f>
        <v/>
      </c>
      <c r="N95" s="223" t="str">
        <f>IF(表五!S95&lt;&gt;"",表五!S95,"")</f>
        <v/>
      </c>
      <c r="O95" s="209" t="str">
        <f t="shared" si="11"/>
        <v/>
      </c>
      <c r="P95" s="223" t="str">
        <f t="shared" si="12"/>
        <v/>
      </c>
      <c r="Q95" s="394" t="str">
        <f>IF(表五!AU95&lt;&gt;"",ROUND(表五!AU95,4),"")</f>
        <v/>
      </c>
      <c r="R95" s="211" t="str">
        <f t="shared" si="13"/>
        <v/>
      </c>
      <c r="S95" s="398" t="str">
        <f t="shared" si="14"/>
        <v/>
      </c>
    </row>
    <row r="96" spans="1:19">
      <c r="A96" s="207" t="str">
        <f>IF(表三!A96&lt;&gt;"",表三!A96,"")</f>
        <v/>
      </c>
      <c r="B96" s="209" t="str">
        <f>IF(表三!B96&lt;&gt;"",表三!B96,"")</f>
        <v/>
      </c>
      <c r="C96" s="207" t="str">
        <f>IF(表三!D96&lt;&gt;"",表三!D96,"")</f>
        <v/>
      </c>
      <c r="D96" s="209" t="str">
        <f>IF(表三!E96&lt;&gt;"",表三!E96,"")</f>
        <v/>
      </c>
      <c r="E96" s="207" t="str">
        <f>IF(表三!H96&lt;&gt;"",表三!H96,"")</f>
        <v/>
      </c>
      <c r="F96" s="208" t="str">
        <f>IF(表三!I96&lt;&gt;"",表三!I96,"")</f>
        <v/>
      </c>
      <c r="G96" s="208" t="str">
        <f>IF(表四!T96&lt;&gt;"",IF(表四!T96="連續量測",1,IF(表四!T96="定期(間歇)量測",2,IF(表四!T96="財務會計推估",3,IF(表四!T96="自行評估",3,"0")))),"")</f>
        <v/>
      </c>
      <c r="H96" s="399"/>
      <c r="I96" s="235" t="str">
        <f t="shared" si="10"/>
        <v/>
      </c>
      <c r="J96" s="396"/>
      <c r="K96" s="397"/>
      <c r="L96" s="207" t="str">
        <f>IF(表三!K96&lt;&gt;"",表三!K96,"")</f>
        <v/>
      </c>
      <c r="M96" s="209" t="str">
        <f>IF(表三!P96&lt;&gt;"",表三!P96,"")</f>
        <v/>
      </c>
      <c r="N96" s="223" t="str">
        <f>IF(表五!S96&lt;&gt;"",表五!S96,"")</f>
        <v/>
      </c>
      <c r="O96" s="209" t="str">
        <f t="shared" si="11"/>
        <v/>
      </c>
      <c r="P96" s="223" t="str">
        <f t="shared" si="12"/>
        <v/>
      </c>
      <c r="Q96" s="394" t="str">
        <f>IF(表五!AU96&lt;&gt;"",ROUND(表五!AU96,4),"")</f>
        <v/>
      </c>
      <c r="R96" s="211" t="str">
        <f t="shared" si="13"/>
        <v/>
      </c>
      <c r="S96" s="398" t="str">
        <f t="shared" si="14"/>
        <v/>
      </c>
    </row>
    <row r="97" spans="1:19">
      <c r="A97" s="207" t="str">
        <f>IF(表三!A97&lt;&gt;"",表三!A97,"")</f>
        <v/>
      </c>
      <c r="B97" s="209" t="str">
        <f>IF(表三!B97&lt;&gt;"",表三!B97,"")</f>
        <v/>
      </c>
      <c r="C97" s="207" t="str">
        <f>IF(表三!D97&lt;&gt;"",表三!D97,"")</f>
        <v/>
      </c>
      <c r="D97" s="209" t="str">
        <f>IF(表三!E97&lt;&gt;"",表三!E97,"")</f>
        <v/>
      </c>
      <c r="E97" s="207" t="str">
        <f>IF(表三!H97&lt;&gt;"",表三!H97,"")</f>
        <v/>
      </c>
      <c r="F97" s="208" t="str">
        <f>IF(表三!I97&lt;&gt;"",表三!I97,"")</f>
        <v/>
      </c>
      <c r="G97" s="208" t="str">
        <f>IF(表四!T97&lt;&gt;"",IF(表四!T97="連續量測",1,IF(表四!T97="定期(間歇)量測",2,IF(表四!T97="財務會計推估",3,IF(表四!T97="自行評估",3,"0")))),"")</f>
        <v/>
      </c>
      <c r="H97" s="399"/>
      <c r="I97" s="235" t="str">
        <f t="shared" si="10"/>
        <v/>
      </c>
      <c r="J97" s="396"/>
      <c r="K97" s="397"/>
      <c r="L97" s="207" t="str">
        <f>IF(表三!K97&lt;&gt;"",表三!K97,"")</f>
        <v/>
      </c>
      <c r="M97" s="209" t="str">
        <f>IF(表三!P97&lt;&gt;"",表三!P97,"")</f>
        <v/>
      </c>
      <c r="N97" s="223" t="str">
        <f>IF(表五!S97&lt;&gt;"",表五!S97,"")</f>
        <v/>
      </c>
      <c r="O97" s="209" t="str">
        <f t="shared" si="11"/>
        <v/>
      </c>
      <c r="P97" s="223" t="str">
        <f t="shared" si="12"/>
        <v/>
      </c>
      <c r="Q97" s="394" t="str">
        <f>IF(表五!AU97&lt;&gt;"",ROUND(表五!AU97,4),"")</f>
        <v/>
      </c>
      <c r="R97" s="211" t="str">
        <f t="shared" si="13"/>
        <v/>
      </c>
      <c r="S97" s="398" t="str">
        <f t="shared" si="14"/>
        <v/>
      </c>
    </row>
    <row r="98" spans="1:19">
      <c r="A98" s="207" t="str">
        <f>IF(表三!A98&lt;&gt;"",表三!A98,"")</f>
        <v/>
      </c>
      <c r="B98" s="209" t="str">
        <f>IF(表三!B98&lt;&gt;"",表三!B98,"")</f>
        <v/>
      </c>
      <c r="C98" s="207" t="str">
        <f>IF(表三!D98&lt;&gt;"",表三!D98,"")</f>
        <v/>
      </c>
      <c r="D98" s="209" t="str">
        <f>IF(表三!E98&lt;&gt;"",表三!E98,"")</f>
        <v/>
      </c>
      <c r="E98" s="207" t="str">
        <f>IF(表三!H98&lt;&gt;"",表三!H98,"")</f>
        <v/>
      </c>
      <c r="F98" s="208" t="str">
        <f>IF(表三!I98&lt;&gt;"",表三!I98,"")</f>
        <v/>
      </c>
      <c r="G98" s="208" t="str">
        <f>IF(表四!T98&lt;&gt;"",IF(表四!T98="連續量測",1,IF(表四!T98="定期(間歇)量測",2,IF(表四!T98="財務會計推估",3,IF(表四!T98="自行評估",3,"0")))),"")</f>
        <v/>
      </c>
      <c r="H98" s="399"/>
      <c r="I98" s="235" t="str">
        <f t="shared" si="10"/>
        <v/>
      </c>
      <c r="J98" s="396"/>
      <c r="K98" s="397"/>
      <c r="L98" s="207" t="str">
        <f>IF(表三!K98&lt;&gt;"",表三!K98,"")</f>
        <v/>
      </c>
      <c r="M98" s="209" t="str">
        <f>IF(表三!P98&lt;&gt;"",表三!P98,"")</f>
        <v/>
      </c>
      <c r="N98" s="223" t="str">
        <f>IF(表五!S98&lt;&gt;"",表五!S98,"")</f>
        <v/>
      </c>
      <c r="O98" s="209" t="str">
        <f t="shared" si="11"/>
        <v/>
      </c>
      <c r="P98" s="223" t="str">
        <f t="shared" si="12"/>
        <v/>
      </c>
      <c r="Q98" s="394" t="str">
        <f>IF(表五!AU98&lt;&gt;"",ROUND(表五!AU98,4),"")</f>
        <v/>
      </c>
      <c r="R98" s="211" t="str">
        <f t="shared" si="13"/>
        <v/>
      </c>
      <c r="S98" s="398" t="str">
        <f t="shared" si="14"/>
        <v/>
      </c>
    </row>
    <row r="99" spans="1:19">
      <c r="A99" s="207" t="str">
        <f>IF(表三!A99&lt;&gt;"",表三!A99,"")</f>
        <v/>
      </c>
      <c r="B99" s="209" t="str">
        <f>IF(表三!B99&lt;&gt;"",表三!B99,"")</f>
        <v/>
      </c>
      <c r="C99" s="207" t="str">
        <f>IF(表三!D99&lt;&gt;"",表三!D99,"")</f>
        <v/>
      </c>
      <c r="D99" s="209" t="str">
        <f>IF(表三!E99&lt;&gt;"",表三!E99,"")</f>
        <v/>
      </c>
      <c r="E99" s="207" t="str">
        <f>IF(表三!H99&lt;&gt;"",表三!H99,"")</f>
        <v/>
      </c>
      <c r="F99" s="208" t="str">
        <f>IF(表三!I99&lt;&gt;"",表三!I99,"")</f>
        <v/>
      </c>
      <c r="G99" s="208" t="str">
        <f>IF(表四!T99&lt;&gt;"",IF(表四!T99="連續量測",1,IF(表四!T99="定期(間歇)量測",2,IF(表四!T99="財務會計推估",3,IF(表四!T99="自行評估",3,"0")))),"")</f>
        <v/>
      </c>
      <c r="H99" s="399"/>
      <c r="I99" s="235" t="str">
        <f t="shared" si="10"/>
        <v/>
      </c>
      <c r="J99" s="396"/>
      <c r="K99" s="397"/>
      <c r="L99" s="207" t="str">
        <f>IF(表三!K99&lt;&gt;"",表三!K99,"")</f>
        <v/>
      </c>
      <c r="M99" s="209" t="str">
        <f>IF(表三!P99&lt;&gt;"",表三!P99,"")</f>
        <v/>
      </c>
      <c r="N99" s="223" t="str">
        <f>IF(表五!S99&lt;&gt;"",表五!S99,"")</f>
        <v/>
      </c>
      <c r="O99" s="209" t="str">
        <f t="shared" si="11"/>
        <v/>
      </c>
      <c r="P99" s="223" t="str">
        <f t="shared" si="12"/>
        <v/>
      </c>
      <c r="Q99" s="394" t="str">
        <f>IF(表五!AU99&lt;&gt;"",ROUND(表五!AU99,4),"")</f>
        <v/>
      </c>
      <c r="R99" s="211" t="str">
        <f t="shared" si="13"/>
        <v/>
      </c>
      <c r="S99" s="398" t="str">
        <f t="shared" si="14"/>
        <v/>
      </c>
    </row>
    <row r="100" spans="1:19">
      <c r="A100" s="207" t="str">
        <f>IF(表三!A100&lt;&gt;"",表三!A100,"")</f>
        <v/>
      </c>
      <c r="B100" s="209" t="str">
        <f>IF(表三!B100&lt;&gt;"",表三!B100,"")</f>
        <v/>
      </c>
      <c r="C100" s="207" t="str">
        <f>IF(表三!D100&lt;&gt;"",表三!D100,"")</f>
        <v/>
      </c>
      <c r="D100" s="209" t="str">
        <f>IF(表三!E100&lt;&gt;"",表三!E100,"")</f>
        <v/>
      </c>
      <c r="E100" s="207" t="str">
        <f>IF(表三!H100&lt;&gt;"",表三!H100,"")</f>
        <v/>
      </c>
      <c r="F100" s="208" t="str">
        <f>IF(表三!I100&lt;&gt;"",表三!I100,"")</f>
        <v/>
      </c>
      <c r="G100" s="208" t="str">
        <f>IF(表四!T100&lt;&gt;"",IF(表四!T100="連續量測",1,IF(表四!T100="定期(間歇)量測",2,IF(表四!T100="財務會計推估",3,IF(表四!T100="自行評估",3,"0")))),"")</f>
        <v/>
      </c>
      <c r="H100" s="399"/>
      <c r="I100" s="235" t="str">
        <f t="shared" ref="I100:I131" si="15">IF(H100&lt;&gt;"",IF(H100="(1)有進行外部校正或有多組數據茲佐證者",1,IF(H100="(2)有進行內部校正或經過會計簽證等証明者",2,IF(H100="(3)未進行儀器校正或未進行紀錄彙整者",3,"0"))),"")</f>
        <v/>
      </c>
      <c r="J100" s="396"/>
      <c r="K100" s="397"/>
      <c r="L100" s="207" t="str">
        <f>IF(表三!K100&lt;&gt;"",表三!K100,"")</f>
        <v/>
      </c>
      <c r="M100" s="209" t="str">
        <f>IF(表三!P100&lt;&gt;"",表三!P100,"")</f>
        <v/>
      </c>
      <c r="N100" s="223" t="str">
        <f>IF(表五!S100&lt;&gt;"",表五!S100,"")</f>
        <v/>
      </c>
      <c r="O100" s="209" t="str">
        <f t="shared" ref="O100:O131" si="16">IF(N100="1自廠發展係數/質量平衡所得係數",1,IF(N100="2同製程/設備經驗係數",1,IF(N100="3製造廠提供係數",2,IF(N100="4區域排放係數",2,IF(N100="5國家排放係數",3,IF(N100="6國際排放係數",3,""))))))</f>
        <v/>
      </c>
      <c r="P100" s="223" t="str">
        <f t="shared" ref="P100:P131" si="17">IF(G100&lt;&gt;"",IF(I100&lt;&gt;"",IF(O100&lt;&gt;"",G100*I100*O100,""),""),"")</f>
        <v/>
      </c>
      <c r="Q100" s="394" t="str">
        <f>IF(表五!AU100&lt;&gt;"",ROUND(表五!AU100,4),"")</f>
        <v/>
      </c>
      <c r="R100" s="211" t="str">
        <f t="shared" ref="R100:R131" si="18">IF(P100="","",IF(P100&lt;10,"1",IF(19&gt;P100,"2",IF(P100&gt;=27,"3","-"))))</f>
        <v/>
      </c>
      <c r="S100" s="398" t="str">
        <f t="shared" ref="S100:S131" si="19">IF(P100="","",IF(Q100="","",ROUND(Q100*P100,2)))</f>
        <v/>
      </c>
    </row>
    <row r="101" spans="1:19">
      <c r="A101" s="207" t="str">
        <f>IF(表三!A101&lt;&gt;"",表三!A101,"")</f>
        <v/>
      </c>
      <c r="B101" s="209" t="str">
        <f>IF(表三!B101&lt;&gt;"",表三!B101,"")</f>
        <v/>
      </c>
      <c r="C101" s="207" t="str">
        <f>IF(表三!D101&lt;&gt;"",表三!D101,"")</f>
        <v/>
      </c>
      <c r="D101" s="209" t="str">
        <f>IF(表三!E101&lt;&gt;"",表三!E101,"")</f>
        <v/>
      </c>
      <c r="E101" s="207" t="str">
        <f>IF(表三!H101&lt;&gt;"",表三!H101,"")</f>
        <v/>
      </c>
      <c r="F101" s="208" t="str">
        <f>IF(表三!I101&lt;&gt;"",表三!I101,"")</f>
        <v/>
      </c>
      <c r="G101" s="208" t="str">
        <f>IF(表四!T101&lt;&gt;"",IF(表四!T101="連續量測",1,IF(表四!T101="定期(間歇)量測",2,IF(表四!T101="財務會計推估",3,IF(表四!T101="自行評估",3,"0")))),"")</f>
        <v/>
      </c>
      <c r="H101" s="399"/>
      <c r="I101" s="235" t="str">
        <f t="shared" si="15"/>
        <v/>
      </c>
      <c r="J101" s="396"/>
      <c r="K101" s="397"/>
      <c r="L101" s="207" t="str">
        <f>IF(表三!K101&lt;&gt;"",表三!K101,"")</f>
        <v/>
      </c>
      <c r="M101" s="209" t="str">
        <f>IF(表三!P101&lt;&gt;"",表三!P101,"")</f>
        <v/>
      </c>
      <c r="N101" s="223" t="str">
        <f>IF(表五!S101&lt;&gt;"",表五!S101,"")</f>
        <v/>
      </c>
      <c r="O101" s="209" t="str">
        <f t="shared" si="16"/>
        <v/>
      </c>
      <c r="P101" s="223" t="str">
        <f t="shared" si="17"/>
        <v/>
      </c>
      <c r="Q101" s="394" t="str">
        <f>IF(表五!AU101&lt;&gt;"",ROUND(表五!AU101,4),"")</f>
        <v/>
      </c>
      <c r="R101" s="211" t="str">
        <f t="shared" si="18"/>
        <v/>
      </c>
      <c r="S101" s="398" t="str">
        <f t="shared" si="19"/>
        <v/>
      </c>
    </row>
    <row r="102" spans="1:19">
      <c r="A102" s="207" t="str">
        <f>IF(表三!A102&lt;&gt;"",表三!A102,"")</f>
        <v/>
      </c>
      <c r="B102" s="209" t="str">
        <f>IF(表三!B102&lt;&gt;"",表三!B102,"")</f>
        <v/>
      </c>
      <c r="C102" s="207" t="str">
        <f>IF(表三!D102&lt;&gt;"",表三!D102,"")</f>
        <v/>
      </c>
      <c r="D102" s="209" t="str">
        <f>IF(表三!E102&lt;&gt;"",表三!E102,"")</f>
        <v/>
      </c>
      <c r="E102" s="207" t="str">
        <f>IF(表三!H102&lt;&gt;"",表三!H102,"")</f>
        <v/>
      </c>
      <c r="F102" s="208" t="str">
        <f>IF(表三!I102&lt;&gt;"",表三!I102,"")</f>
        <v/>
      </c>
      <c r="G102" s="208" t="str">
        <f>IF(表四!T102&lt;&gt;"",IF(表四!T102="連續量測",1,IF(表四!T102="定期(間歇)量測",2,IF(表四!T102="財務會計推估",3,IF(表四!T102="自行評估",3,"0")))),"")</f>
        <v/>
      </c>
      <c r="H102" s="399"/>
      <c r="I102" s="235" t="str">
        <f t="shared" si="15"/>
        <v/>
      </c>
      <c r="J102" s="396"/>
      <c r="K102" s="397"/>
      <c r="L102" s="207" t="str">
        <f>IF(表三!K102&lt;&gt;"",表三!K102,"")</f>
        <v/>
      </c>
      <c r="M102" s="209" t="str">
        <f>IF(表三!P102&lt;&gt;"",表三!P102,"")</f>
        <v/>
      </c>
      <c r="N102" s="223" t="str">
        <f>IF(表五!S102&lt;&gt;"",表五!S102,"")</f>
        <v/>
      </c>
      <c r="O102" s="209" t="str">
        <f t="shared" si="16"/>
        <v/>
      </c>
      <c r="P102" s="223" t="str">
        <f t="shared" si="17"/>
        <v/>
      </c>
      <c r="Q102" s="394" t="str">
        <f>IF(表五!AU102&lt;&gt;"",ROUND(表五!AU102,4),"")</f>
        <v/>
      </c>
      <c r="R102" s="211" t="str">
        <f t="shared" si="18"/>
        <v/>
      </c>
      <c r="S102" s="398" t="str">
        <f t="shared" si="19"/>
        <v/>
      </c>
    </row>
    <row r="103" spans="1:19">
      <c r="A103" s="207" t="str">
        <f>IF(表三!A103&lt;&gt;"",表三!A103,"")</f>
        <v/>
      </c>
      <c r="B103" s="209" t="str">
        <f>IF(表三!B103&lt;&gt;"",表三!B103,"")</f>
        <v/>
      </c>
      <c r="C103" s="207" t="str">
        <f>IF(表三!D103&lt;&gt;"",表三!D103,"")</f>
        <v/>
      </c>
      <c r="D103" s="209" t="str">
        <f>IF(表三!E103&lt;&gt;"",表三!E103,"")</f>
        <v/>
      </c>
      <c r="E103" s="207" t="str">
        <f>IF(表三!H103&lt;&gt;"",表三!H103,"")</f>
        <v/>
      </c>
      <c r="F103" s="208" t="str">
        <f>IF(表三!I103&lt;&gt;"",表三!I103,"")</f>
        <v/>
      </c>
      <c r="G103" s="208" t="str">
        <f>IF(表四!T103&lt;&gt;"",IF(表四!T103="連續量測",1,IF(表四!T103="定期(間歇)量測",2,IF(表四!T103="財務會計推估",3,IF(表四!T103="自行評估",3,"0")))),"")</f>
        <v/>
      </c>
      <c r="H103" s="399"/>
      <c r="I103" s="235" t="str">
        <f t="shared" si="15"/>
        <v/>
      </c>
      <c r="J103" s="396"/>
      <c r="K103" s="397"/>
      <c r="L103" s="207" t="str">
        <f>IF(表三!K103&lt;&gt;"",表三!K103,"")</f>
        <v/>
      </c>
      <c r="M103" s="209" t="str">
        <f>IF(表三!P103&lt;&gt;"",表三!P103,"")</f>
        <v/>
      </c>
      <c r="N103" s="223" t="str">
        <f>IF(表五!S103&lt;&gt;"",表五!S103,"")</f>
        <v/>
      </c>
      <c r="O103" s="209" t="str">
        <f t="shared" si="16"/>
        <v/>
      </c>
      <c r="P103" s="223" t="str">
        <f t="shared" si="17"/>
        <v/>
      </c>
      <c r="Q103" s="394" t="str">
        <f>IF(表五!AU103&lt;&gt;"",ROUND(表五!AU103,4),"")</f>
        <v/>
      </c>
      <c r="R103" s="211" t="str">
        <f t="shared" si="18"/>
        <v/>
      </c>
      <c r="S103" s="398" t="str">
        <f t="shared" si="19"/>
        <v/>
      </c>
    </row>
    <row r="104" spans="1:19">
      <c r="A104" s="207" t="str">
        <f>IF(表三!A104&lt;&gt;"",表三!A104,"")</f>
        <v/>
      </c>
      <c r="B104" s="209" t="str">
        <f>IF(表三!B104&lt;&gt;"",表三!B104,"")</f>
        <v/>
      </c>
      <c r="C104" s="207" t="str">
        <f>IF(表三!D104&lt;&gt;"",表三!D104,"")</f>
        <v/>
      </c>
      <c r="D104" s="209" t="str">
        <f>IF(表三!E104&lt;&gt;"",表三!E104,"")</f>
        <v/>
      </c>
      <c r="E104" s="207" t="str">
        <f>IF(表三!H104&lt;&gt;"",表三!H104,"")</f>
        <v/>
      </c>
      <c r="F104" s="208" t="str">
        <f>IF(表三!I104&lt;&gt;"",表三!I104,"")</f>
        <v/>
      </c>
      <c r="G104" s="208" t="str">
        <f>IF(表四!T104&lt;&gt;"",IF(表四!T104="連續量測",1,IF(表四!T104="定期(間歇)量測",2,IF(表四!T104="財務會計推估",3,IF(表四!T104="自行評估",3,"0")))),"")</f>
        <v/>
      </c>
      <c r="H104" s="399"/>
      <c r="I104" s="235" t="str">
        <f t="shared" si="15"/>
        <v/>
      </c>
      <c r="J104" s="396"/>
      <c r="K104" s="397"/>
      <c r="L104" s="207" t="str">
        <f>IF(表三!K104&lt;&gt;"",表三!K104,"")</f>
        <v/>
      </c>
      <c r="M104" s="209" t="str">
        <f>IF(表三!P104&lt;&gt;"",表三!P104,"")</f>
        <v/>
      </c>
      <c r="N104" s="223" t="str">
        <f>IF(表五!S104&lt;&gt;"",表五!S104,"")</f>
        <v/>
      </c>
      <c r="O104" s="209" t="str">
        <f t="shared" si="16"/>
        <v/>
      </c>
      <c r="P104" s="223" t="str">
        <f t="shared" si="17"/>
        <v/>
      </c>
      <c r="Q104" s="394" t="str">
        <f>IF(表五!AU104&lt;&gt;"",ROUND(表五!AU104,4),"")</f>
        <v/>
      </c>
      <c r="R104" s="211" t="str">
        <f t="shared" si="18"/>
        <v/>
      </c>
      <c r="S104" s="398" t="str">
        <f t="shared" si="19"/>
        <v/>
      </c>
    </row>
    <row r="105" spans="1:19">
      <c r="A105" s="207" t="str">
        <f>IF(表三!A105&lt;&gt;"",表三!A105,"")</f>
        <v/>
      </c>
      <c r="B105" s="209" t="str">
        <f>IF(表三!B105&lt;&gt;"",表三!B105,"")</f>
        <v/>
      </c>
      <c r="C105" s="207" t="str">
        <f>IF(表三!D105&lt;&gt;"",表三!D105,"")</f>
        <v/>
      </c>
      <c r="D105" s="209" t="str">
        <f>IF(表三!E105&lt;&gt;"",表三!E105,"")</f>
        <v/>
      </c>
      <c r="E105" s="207" t="str">
        <f>IF(表三!H105&lt;&gt;"",表三!H105,"")</f>
        <v/>
      </c>
      <c r="F105" s="208" t="str">
        <f>IF(表三!I105&lt;&gt;"",表三!I105,"")</f>
        <v/>
      </c>
      <c r="G105" s="208" t="str">
        <f>IF(表四!T105&lt;&gt;"",IF(表四!T105="連續量測",1,IF(表四!T105="定期(間歇)量測",2,IF(表四!T105="財務會計推估",3,IF(表四!T105="自行評估",3,"0")))),"")</f>
        <v/>
      </c>
      <c r="H105" s="399"/>
      <c r="I105" s="235" t="str">
        <f t="shared" si="15"/>
        <v/>
      </c>
      <c r="J105" s="396"/>
      <c r="K105" s="397"/>
      <c r="L105" s="207" t="str">
        <f>IF(表三!K105&lt;&gt;"",表三!K105,"")</f>
        <v/>
      </c>
      <c r="M105" s="209" t="str">
        <f>IF(表三!P105&lt;&gt;"",表三!P105,"")</f>
        <v/>
      </c>
      <c r="N105" s="223" t="str">
        <f>IF(表五!S105&lt;&gt;"",表五!S105,"")</f>
        <v/>
      </c>
      <c r="O105" s="209" t="str">
        <f t="shared" si="16"/>
        <v/>
      </c>
      <c r="P105" s="223" t="str">
        <f t="shared" si="17"/>
        <v/>
      </c>
      <c r="Q105" s="394" t="str">
        <f>IF(表五!AU105&lt;&gt;"",ROUND(表五!AU105,4),"")</f>
        <v/>
      </c>
      <c r="R105" s="211" t="str">
        <f t="shared" si="18"/>
        <v/>
      </c>
      <c r="S105" s="398" t="str">
        <f t="shared" si="19"/>
        <v/>
      </c>
    </row>
    <row r="106" spans="1:19">
      <c r="A106" s="207" t="str">
        <f>IF(表三!A106&lt;&gt;"",表三!A106,"")</f>
        <v/>
      </c>
      <c r="B106" s="209" t="str">
        <f>IF(表三!B106&lt;&gt;"",表三!B106,"")</f>
        <v/>
      </c>
      <c r="C106" s="207" t="str">
        <f>IF(表三!D106&lt;&gt;"",表三!D106,"")</f>
        <v/>
      </c>
      <c r="D106" s="209" t="str">
        <f>IF(表三!E106&lt;&gt;"",表三!E106,"")</f>
        <v/>
      </c>
      <c r="E106" s="207" t="str">
        <f>IF(表三!H106&lt;&gt;"",表三!H106,"")</f>
        <v/>
      </c>
      <c r="F106" s="208" t="str">
        <f>IF(表三!I106&lt;&gt;"",表三!I106,"")</f>
        <v/>
      </c>
      <c r="G106" s="208" t="str">
        <f>IF(表四!T106&lt;&gt;"",IF(表四!T106="連續量測",1,IF(表四!T106="定期(間歇)量測",2,IF(表四!T106="財務會計推估",3,IF(表四!T106="自行評估",3,"0")))),"")</f>
        <v/>
      </c>
      <c r="H106" s="399"/>
      <c r="I106" s="235" t="str">
        <f t="shared" si="15"/>
        <v/>
      </c>
      <c r="J106" s="396"/>
      <c r="K106" s="397"/>
      <c r="L106" s="207" t="str">
        <f>IF(表三!K106&lt;&gt;"",表三!K106,"")</f>
        <v/>
      </c>
      <c r="M106" s="209" t="str">
        <f>IF(表三!P106&lt;&gt;"",表三!P106,"")</f>
        <v/>
      </c>
      <c r="N106" s="223" t="str">
        <f>IF(表五!S106&lt;&gt;"",表五!S106,"")</f>
        <v/>
      </c>
      <c r="O106" s="209" t="str">
        <f t="shared" si="16"/>
        <v/>
      </c>
      <c r="P106" s="223" t="str">
        <f t="shared" si="17"/>
        <v/>
      </c>
      <c r="Q106" s="394" t="str">
        <f>IF(表五!AU106&lt;&gt;"",ROUND(表五!AU106,4),"")</f>
        <v/>
      </c>
      <c r="R106" s="211" t="str">
        <f t="shared" si="18"/>
        <v/>
      </c>
      <c r="S106" s="398" t="str">
        <f t="shared" si="19"/>
        <v/>
      </c>
    </row>
    <row r="107" spans="1:19">
      <c r="A107" s="207" t="str">
        <f>IF(表三!A107&lt;&gt;"",表三!A107,"")</f>
        <v/>
      </c>
      <c r="B107" s="209" t="str">
        <f>IF(表三!B107&lt;&gt;"",表三!B107,"")</f>
        <v/>
      </c>
      <c r="C107" s="207" t="str">
        <f>IF(表三!D107&lt;&gt;"",表三!D107,"")</f>
        <v/>
      </c>
      <c r="D107" s="209" t="str">
        <f>IF(表三!E107&lt;&gt;"",表三!E107,"")</f>
        <v/>
      </c>
      <c r="E107" s="207" t="str">
        <f>IF(表三!H107&lt;&gt;"",表三!H107,"")</f>
        <v/>
      </c>
      <c r="F107" s="208" t="str">
        <f>IF(表三!I107&lt;&gt;"",表三!I107,"")</f>
        <v/>
      </c>
      <c r="G107" s="208" t="str">
        <f>IF(表四!T107&lt;&gt;"",IF(表四!T107="連續量測",1,IF(表四!T107="定期(間歇)量測",2,IF(表四!T107="財務會計推估",3,IF(表四!T107="自行評估",3,"0")))),"")</f>
        <v/>
      </c>
      <c r="H107" s="399"/>
      <c r="I107" s="235" t="str">
        <f t="shared" si="15"/>
        <v/>
      </c>
      <c r="J107" s="396"/>
      <c r="K107" s="397"/>
      <c r="L107" s="207" t="str">
        <f>IF(表三!K107&lt;&gt;"",表三!K107,"")</f>
        <v/>
      </c>
      <c r="M107" s="209" t="str">
        <f>IF(表三!P107&lt;&gt;"",表三!P107,"")</f>
        <v/>
      </c>
      <c r="N107" s="223" t="str">
        <f>IF(表五!S107&lt;&gt;"",表五!S107,"")</f>
        <v/>
      </c>
      <c r="O107" s="209" t="str">
        <f t="shared" si="16"/>
        <v/>
      </c>
      <c r="P107" s="223" t="str">
        <f t="shared" si="17"/>
        <v/>
      </c>
      <c r="Q107" s="394" t="str">
        <f>IF(表五!AU107&lt;&gt;"",ROUND(表五!AU107,4),"")</f>
        <v/>
      </c>
      <c r="R107" s="211" t="str">
        <f t="shared" si="18"/>
        <v/>
      </c>
      <c r="S107" s="398" t="str">
        <f t="shared" si="19"/>
        <v/>
      </c>
    </row>
    <row r="108" spans="1:19">
      <c r="A108" s="207" t="str">
        <f>IF(表三!A108&lt;&gt;"",表三!A108,"")</f>
        <v/>
      </c>
      <c r="B108" s="209" t="str">
        <f>IF(表三!B108&lt;&gt;"",表三!B108,"")</f>
        <v/>
      </c>
      <c r="C108" s="207" t="str">
        <f>IF(表三!D108&lt;&gt;"",表三!D108,"")</f>
        <v/>
      </c>
      <c r="D108" s="209" t="str">
        <f>IF(表三!E108&lt;&gt;"",表三!E108,"")</f>
        <v/>
      </c>
      <c r="E108" s="207" t="str">
        <f>IF(表三!H108&lt;&gt;"",表三!H108,"")</f>
        <v/>
      </c>
      <c r="F108" s="208" t="str">
        <f>IF(表三!I108&lt;&gt;"",表三!I108,"")</f>
        <v/>
      </c>
      <c r="G108" s="208" t="str">
        <f>IF(表四!T108&lt;&gt;"",IF(表四!T108="連續量測",1,IF(表四!T108="定期(間歇)量測",2,IF(表四!T108="財務會計推估",3,IF(表四!T108="自行評估",3,"0")))),"")</f>
        <v/>
      </c>
      <c r="H108" s="399"/>
      <c r="I108" s="235" t="str">
        <f t="shared" si="15"/>
        <v/>
      </c>
      <c r="J108" s="396"/>
      <c r="K108" s="397"/>
      <c r="L108" s="207" t="str">
        <f>IF(表三!K108&lt;&gt;"",表三!K108,"")</f>
        <v/>
      </c>
      <c r="M108" s="209" t="str">
        <f>IF(表三!P108&lt;&gt;"",表三!P108,"")</f>
        <v/>
      </c>
      <c r="N108" s="223" t="str">
        <f>IF(表五!S108&lt;&gt;"",表五!S108,"")</f>
        <v/>
      </c>
      <c r="O108" s="209" t="str">
        <f t="shared" si="16"/>
        <v/>
      </c>
      <c r="P108" s="223" t="str">
        <f t="shared" si="17"/>
        <v/>
      </c>
      <c r="Q108" s="394" t="str">
        <f>IF(表五!AU108&lt;&gt;"",ROUND(表五!AU108,4),"")</f>
        <v/>
      </c>
      <c r="R108" s="211" t="str">
        <f t="shared" si="18"/>
        <v/>
      </c>
      <c r="S108" s="398" t="str">
        <f t="shared" si="19"/>
        <v/>
      </c>
    </row>
    <row r="109" spans="1:19">
      <c r="A109" s="207" t="str">
        <f>IF(表三!A109&lt;&gt;"",表三!A109,"")</f>
        <v/>
      </c>
      <c r="B109" s="209" t="str">
        <f>IF(表三!B109&lt;&gt;"",表三!B109,"")</f>
        <v/>
      </c>
      <c r="C109" s="207" t="str">
        <f>IF(表三!D109&lt;&gt;"",表三!D109,"")</f>
        <v/>
      </c>
      <c r="D109" s="209" t="str">
        <f>IF(表三!E109&lt;&gt;"",表三!E109,"")</f>
        <v/>
      </c>
      <c r="E109" s="207" t="str">
        <f>IF(表三!H109&lt;&gt;"",表三!H109,"")</f>
        <v/>
      </c>
      <c r="F109" s="208" t="str">
        <f>IF(表三!I109&lt;&gt;"",表三!I109,"")</f>
        <v/>
      </c>
      <c r="G109" s="208" t="str">
        <f>IF(表四!T109&lt;&gt;"",IF(表四!T109="連續量測",1,IF(表四!T109="定期(間歇)量測",2,IF(表四!T109="財務會計推估",3,IF(表四!T109="自行評估",3,"0")))),"")</f>
        <v/>
      </c>
      <c r="H109" s="399"/>
      <c r="I109" s="235" t="str">
        <f t="shared" si="15"/>
        <v/>
      </c>
      <c r="J109" s="396"/>
      <c r="K109" s="397"/>
      <c r="L109" s="207" t="str">
        <f>IF(表三!K109&lt;&gt;"",表三!K109,"")</f>
        <v/>
      </c>
      <c r="M109" s="209" t="str">
        <f>IF(表三!P109&lt;&gt;"",表三!P109,"")</f>
        <v/>
      </c>
      <c r="N109" s="223" t="str">
        <f>IF(表五!S109&lt;&gt;"",表五!S109,"")</f>
        <v/>
      </c>
      <c r="O109" s="209" t="str">
        <f t="shared" si="16"/>
        <v/>
      </c>
      <c r="P109" s="223" t="str">
        <f t="shared" si="17"/>
        <v/>
      </c>
      <c r="Q109" s="394" t="str">
        <f>IF(表五!AU109&lt;&gt;"",ROUND(表五!AU109,4),"")</f>
        <v/>
      </c>
      <c r="R109" s="211" t="str">
        <f t="shared" si="18"/>
        <v/>
      </c>
      <c r="S109" s="398" t="str">
        <f t="shared" si="19"/>
        <v/>
      </c>
    </row>
    <row r="110" spans="1:19">
      <c r="A110" s="207" t="str">
        <f>IF(表三!A110&lt;&gt;"",表三!A110,"")</f>
        <v/>
      </c>
      <c r="B110" s="209" t="str">
        <f>IF(表三!B110&lt;&gt;"",表三!B110,"")</f>
        <v/>
      </c>
      <c r="C110" s="207" t="str">
        <f>IF(表三!D110&lt;&gt;"",表三!D110,"")</f>
        <v/>
      </c>
      <c r="D110" s="209" t="str">
        <f>IF(表三!E110&lt;&gt;"",表三!E110,"")</f>
        <v/>
      </c>
      <c r="E110" s="207" t="str">
        <f>IF(表三!H110&lt;&gt;"",表三!H110,"")</f>
        <v/>
      </c>
      <c r="F110" s="208" t="str">
        <f>IF(表三!I110&lt;&gt;"",表三!I110,"")</f>
        <v/>
      </c>
      <c r="G110" s="208" t="str">
        <f>IF(表四!T110&lt;&gt;"",IF(表四!T110="連續量測",1,IF(表四!T110="定期(間歇)量測",2,IF(表四!T110="財務會計推估",3,IF(表四!T110="自行評估",3,"0")))),"")</f>
        <v/>
      </c>
      <c r="H110" s="399"/>
      <c r="I110" s="235" t="str">
        <f t="shared" si="15"/>
        <v/>
      </c>
      <c r="J110" s="396"/>
      <c r="K110" s="397"/>
      <c r="L110" s="207" t="str">
        <f>IF(表三!K110&lt;&gt;"",表三!K110,"")</f>
        <v/>
      </c>
      <c r="M110" s="209" t="str">
        <f>IF(表三!P110&lt;&gt;"",表三!P110,"")</f>
        <v/>
      </c>
      <c r="N110" s="223" t="str">
        <f>IF(表五!S110&lt;&gt;"",表五!S110,"")</f>
        <v/>
      </c>
      <c r="O110" s="209" t="str">
        <f t="shared" si="16"/>
        <v/>
      </c>
      <c r="P110" s="223" t="str">
        <f t="shared" si="17"/>
        <v/>
      </c>
      <c r="Q110" s="394" t="str">
        <f>IF(表五!AU110&lt;&gt;"",ROUND(表五!AU110,4),"")</f>
        <v/>
      </c>
      <c r="R110" s="211" t="str">
        <f t="shared" si="18"/>
        <v/>
      </c>
      <c r="S110" s="398" t="str">
        <f t="shared" si="19"/>
        <v/>
      </c>
    </row>
    <row r="111" spans="1:19">
      <c r="A111" s="207" t="str">
        <f>IF(表三!A111&lt;&gt;"",表三!A111,"")</f>
        <v/>
      </c>
      <c r="B111" s="209" t="str">
        <f>IF(表三!B111&lt;&gt;"",表三!B111,"")</f>
        <v/>
      </c>
      <c r="C111" s="207" t="str">
        <f>IF(表三!D111&lt;&gt;"",表三!D111,"")</f>
        <v/>
      </c>
      <c r="D111" s="209" t="str">
        <f>IF(表三!E111&lt;&gt;"",表三!E111,"")</f>
        <v/>
      </c>
      <c r="E111" s="207" t="str">
        <f>IF(表三!H111&lt;&gt;"",表三!H111,"")</f>
        <v/>
      </c>
      <c r="F111" s="208" t="str">
        <f>IF(表三!I111&lt;&gt;"",表三!I111,"")</f>
        <v/>
      </c>
      <c r="G111" s="208" t="str">
        <f>IF(表四!T111&lt;&gt;"",IF(表四!T111="連續量測",1,IF(表四!T111="定期(間歇)量測",2,IF(表四!T111="財務會計推估",3,IF(表四!T111="自行評估",3,"0")))),"")</f>
        <v/>
      </c>
      <c r="H111" s="399"/>
      <c r="I111" s="235" t="str">
        <f t="shared" si="15"/>
        <v/>
      </c>
      <c r="J111" s="396"/>
      <c r="K111" s="397"/>
      <c r="L111" s="207" t="str">
        <f>IF(表三!K111&lt;&gt;"",表三!K111,"")</f>
        <v/>
      </c>
      <c r="M111" s="209" t="str">
        <f>IF(表三!P111&lt;&gt;"",表三!P111,"")</f>
        <v/>
      </c>
      <c r="N111" s="223" t="str">
        <f>IF(表五!S111&lt;&gt;"",表五!S111,"")</f>
        <v/>
      </c>
      <c r="O111" s="209" t="str">
        <f t="shared" si="16"/>
        <v/>
      </c>
      <c r="P111" s="223" t="str">
        <f t="shared" si="17"/>
        <v/>
      </c>
      <c r="Q111" s="394" t="str">
        <f>IF(表五!AU111&lt;&gt;"",ROUND(表五!AU111,4),"")</f>
        <v/>
      </c>
      <c r="R111" s="211" t="str">
        <f t="shared" si="18"/>
        <v/>
      </c>
      <c r="S111" s="398" t="str">
        <f t="shared" si="19"/>
        <v/>
      </c>
    </row>
    <row r="112" spans="1:19">
      <c r="A112" s="207" t="str">
        <f>IF(表三!A112&lt;&gt;"",表三!A112,"")</f>
        <v/>
      </c>
      <c r="B112" s="209" t="str">
        <f>IF(表三!B112&lt;&gt;"",表三!B112,"")</f>
        <v/>
      </c>
      <c r="C112" s="207" t="str">
        <f>IF(表三!D112&lt;&gt;"",表三!D112,"")</f>
        <v/>
      </c>
      <c r="D112" s="209" t="str">
        <f>IF(表三!E112&lt;&gt;"",表三!E112,"")</f>
        <v/>
      </c>
      <c r="E112" s="207" t="str">
        <f>IF(表三!H112&lt;&gt;"",表三!H112,"")</f>
        <v/>
      </c>
      <c r="F112" s="208" t="str">
        <f>IF(表三!I112&lt;&gt;"",表三!I112,"")</f>
        <v/>
      </c>
      <c r="G112" s="208" t="str">
        <f>IF(表四!T112&lt;&gt;"",IF(表四!T112="連續量測",1,IF(表四!T112="定期(間歇)量測",2,IF(表四!T112="財務會計推估",3,IF(表四!T112="自行評估",3,"0")))),"")</f>
        <v/>
      </c>
      <c r="H112" s="399"/>
      <c r="I112" s="235" t="str">
        <f t="shared" si="15"/>
        <v/>
      </c>
      <c r="J112" s="396"/>
      <c r="K112" s="397"/>
      <c r="L112" s="207" t="str">
        <f>IF(表三!K112&lt;&gt;"",表三!K112,"")</f>
        <v/>
      </c>
      <c r="M112" s="209" t="str">
        <f>IF(表三!P112&lt;&gt;"",表三!P112,"")</f>
        <v/>
      </c>
      <c r="N112" s="223" t="str">
        <f>IF(表五!S112&lt;&gt;"",表五!S112,"")</f>
        <v/>
      </c>
      <c r="O112" s="209" t="str">
        <f t="shared" si="16"/>
        <v/>
      </c>
      <c r="P112" s="223" t="str">
        <f t="shared" si="17"/>
        <v/>
      </c>
      <c r="Q112" s="394" t="str">
        <f>IF(表五!AU112&lt;&gt;"",ROUND(表五!AU112,4),"")</f>
        <v/>
      </c>
      <c r="R112" s="211" t="str">
        <f t="shared" si="18"/>
        <v/>
      </c>
      <c r="S112" s="398" t="str">
        <f t="shared" si="19"/>
        <v/>
      </c>
    </row>
    <row r="113" spans="1:19">
      <c r="A113" s="207" t="str">
        <f>IF(表三!A113&lt;&gt;"",表三!A113,"")</f>
        <v/>
      </c>
      <c r="B113" s="209" t="str">
        <f>IF(表三!B113&lt;&gt;"",表三!B113,"")</f>
        <v/>
      </c>
      <c r="C113" s="207" t="str">
        <f>IF(表三!D113&lt;&gt;"",表三!D113,"")</f>
        <v/>
      </c>
      <c r="D113" s="209" t="str">
        <f>IF(表三!E113&lt;&gt;"",表三!E113,"")</f>
        <v/>
      </c>
      <c r="E113" s="207" t="str">
        <f>IF(表三!H113&lt;&gt;"",表三!H113,"")</f>
        <v/>
      </c>
      <c r="F113" s="208" t="str">
        <f>IF(表三!I113&lt;&gt;"",表三!I113,"")</f>
        <v/>
      </c>
      <c r="G113" s="208" t="str">
        <f>IF(表四!T113&lt;&gt;"",IF(表四!T113="連續量測",1,IF(表四!T113="定期(間歇)量測",2,IF(表四!T113="財務會計推估",3,IF(表四!T113="自行評估",3,"0")))),"")</f>
        <v/>
      </c>
      <c r="H113" s="399"/>
      <c r="I113" s="235" t="str">
        <f t="shared" si="15"/>
        <v/>
      </c>
      <c r="J113" s="396"/>
      <c r="K113" s="397"/>
      <c r="L113" s="207" t="str">
        <f>IF(表三!K113&lt;&gt;"",表三!K113,"")</f>
        <v/>
      </c>
      <c r="M113" s="209" t="str">
        <f>IF(表三!P113&lt;&gt;"",表三!P113,"")</f>
        <v/>
      </c>
      <c r="N113" s="223" t="str">
        <f>IF(表五!S113&lt;&gt;"",表五!S113,"")</f>
        <v/>
      </c>
      <c r="O113" s="209" t="str">
        <f t="shared" si="16"/>
        <v/>
      </c>
      <c r="P113" s="223" t="str">
        <f t="shared" si="17"/>
        <v/>
      </c>
      <c r="Q113" s="394" t="str">
        <f>IF(表五!AU113&lt;&gt;"",ROUND(表五!AU113,4),"")</f>
        <v/>
      </c>
      <c r="R113" s="211" t="str">
        <f t="shared" si="18"/>
        <v/>
      </c>
      <c r="S113" s="398" t="str">
        <f t="shared" si="19"/>
        <v/>
      </c>
    </row>
    <row r="114" spans="1:19">
      <c r="A114" s="207" t="str">
        <f>IF(表三!A114&lt;&gt;"",表三!A114,"")</f>
        <v/>
      </c>
      <c r="B114" s="209" t="str">
        <f>IF(表三!B114&lt;&gt;"",表三!B114,"")</f>
        <v/>
      </c>
      <c r="C114" s="207" t="str">
        <f>IF(表三!D114&lt;&gt;"",表三!D114,"")</f>
        <v/>
      </c>
      <c r="D114" s="209" t="str">
        <f>IF(表三!E114&lt;&gt;"",表三!E114,"")</f>
        <v/>
      </c>
      <c r="E114" s="207" t="str">
        <f>IF(表三!H114&lt;&gt;"",表三!H114,"")</f>
        <v/>
      </c>
      <c r="F114" s="208" t="str">
        <f>IF(表三!I114&lt;&gt;"",表三!I114,"")</f>
        <v/>
      </c>
      <c r="G114" s="208" t="str">
        <f>IF(表四!T114&lt;&gt;"",IF(表四!T114="連續量測",1,IF(表四!T114="定期(間歇)量測",2,IF(表四!T114="財務會計推估",3,IF(表四!T114="自行評估",3,"0")))),"")</f>
        <v/>
      </c>
      <c r="H114" s="399"/>
      <c r="I114" s="235" t="str">
        <f t="shared" si="15"/>
        <v/>
      </c>
      <c r="J114" s="396"/>
      <c r="K114" s="397"/>
      <c r="L114" s="207" t="str">
        <f>IF(表三!K114&lt;&gt;"",表三!K114,"")</f>
        <v/>
      </c>
      <c r="M114" s="209" t="str">
        <f>IF(表三!P114&lt;&gt;"",表三!P114,"")</f>
        <v/>
      </c>
      <c r="N114" s="223" t="str">
        <f>IF(表五!S114&lt;&gt;"",表五!S114,"")</f>
        <v/>
      </c>
      <c r="O114" s="209" t="str">
        <f t="shared" si="16"/>
        <v/>
      </c>
      <c r="P114" s="223" t="str">
        <f t="shared" si="17"/>
        <v/>
      </c>
      <c r="Q114" s="394" t="str">
        <f>IF(表五!AU114&lt;&gt;"",ROUND(表五!AU114,4),"")</f>
        <v/>
      </c>
      <c r="R114" s="211" t="str">
        <f t="shared" si="18"/>
        <v/>
      </c>
      <c r="S114" s="398" t="str">
        <f t="shared" si="19"/>
        <v/>
      </c>
    </row>
    <row r="115" spans="1:19">
      <c r="A115" s="207" t="str">
        <f>IF(表三!A115&lt;&gt;"",表三!A115,"")</f>
        <v/>
      </c>
      <c r="B115" s="209" t="str">
        <f>IF(表三!B115&lt;&gt;"",表三!B115,"")</f>
        <v/>
      </c>
      <c r="C115" s="207" t="str">
        <f>IF(表三!D115&lt;&gt;"",表三!D115,"")</f>
        <v/>
      </c>
      <c r="D115" s="209" t="str">
        <f>IF(表三!E115&lt;&gt;"",表三!E115,"")</f>
        <v/>
      </c>
      <c r="E115" s="207" t="str">
        <f>IF(表三!H115&lt;&gt;"",表三!H115,"")</f>
        <v/>
      </c>
      <c r="F115" s="208" t="str">
        <f>IF(表三!I115&lt;&gt;"",表三!I115,"")</f>
        <v/>
      </c>
      <c r="G115" s="208" t="str">
        <f>IF(表四!T115&lt;&gt;"",IF(表四!T115="連續量測",1,IF(表四!T115="定期(間歇)量測",2,IF(表四!T115="財務會計推估",3,IF(表四!T115="自行評估",3,"0")))),"")</f>
        <v/>
      </c>
      <c r="H115" s="399"/>
      <c r="I115" s="235" t="str">
        <f t="shared" si="15"/>
        <v/>
      </c>
      <c r="J115" s="396"/>
      <c r="K115" s="397"/>
      <c r="L115" s="207" t="str">
        <f>IF(表三!K115&lt;&gt;"",表三!K115,"")</f>
        <v/>
      </c>
      <c r="M115" s="209" t="str">
        <f>IF(表三!P115&lt;&gt;"",表三!P115,"")</f>
        <v/>
      </c>
      <c r="N115" s="223" t="str">
        <f>IF(表五!S115&lt;&gt;"",表五!S115,"")</f>
        <v/>
      </c>
      <c r="O115" s="209" t="str">
        <f t="shared" si="16"/>
        <v/>
      </c>
      <c r="P115" s="223" t="str">
        <f t="shared" si="17"/>
        <v/>
      </c>
      <c r="Q115" s="394" t="str">
        <f>IF(表五!AU115&lt;&gt;"",ROUND(表五!AU115,4),"")</f>
        <v/>
      </c>
      <c r="R115" s="211" t="str">
        <f t="shared" si="18"/>
        <v/>
      </c>
      <c r="S115" s="398" t="str">
        <f t="shared" si="19"/>
        <v/>
      </c>
    </row>
    <row r="116" spans="1:19">
      <c r="A116" s="207" t="str">
        <f>IF(表三!A116&lt;&gt;"",表三!A116,"")</f>
        <v/>
      </c>
      <c r="B116" s="209" t="str">
        <f>IF(表三!B116&lt;&gt;"",表三!B116,"")</f>
        <v/>
      </c>
      <c r="C116" s="207" t="str">
        <f>IF(表三!D116&lt;&gt;"",表三!D116,"")</f>
        <v/>
      </c>
      <c r="D116" s="209" t="str">
        <f>IF(表三!E116&lt;&gt;"",表三!E116,"")</f>
        <v/>
      </c>
      <c r="E116" s="207" t="str">
        <f>IF(表三!H116&lt;&gt;"",表三!H116,"")</f>
        <v/>
      </c>
      <c r="F116" s="208" t="str">
        <f>IF(表三!I116&lt;&gt;"",表三!I116,"")</f>
        <v/>
      </c>
      <c r="G116" s="208" t="str">
        <f>IF(表四!T116&lt;&gt;"",IF(表四!T116="連續量測",1,IF(表四!T116="定期(間歇)量測",2,IF(表四!T116="財務會計推估",3,IF(表四!T116="自行評估",3,"0")))),"")</f>
        <v/>
      </c>
      <c r="H116" s="399"/>
      <c r="I116" s="235" t="str">
        <f t="shared" si="15"/>
        <v/>
      </c>
      <c r="J116" s="396"/>
      <c r="K116" s="397"/>
      <c r="L116" s="207" t="str">
        <f>IF(表三!K116&lt;&gt;"",表三!K116,"")</f>
        <v/>
      </c>
      <c r="M116" s="209" t="str">
        <f>IF(表三!P116&lt;&gt;"",表三!P116,"")</f>
        <v/>
      </c>
      <c r="N116" s="223" t="str">
        <f>IF(表五!S116&lt;&gt;"",表五!S116,"")</f>
        <v/>
      </c>
      <c r="O116" s="209" t="str">
        <f t="shared" si="16"/>
        <v/>
      </c>
      <c r="P116" s="223" t="str">
        <f t="shared" si="17"/>
        <v/>
      </c>
      <c r="Q116" s="394" t="str">
        <f>IF(表五!AU116&lt;&gt;"",ROUND(表五!AU116,4),"")</f>
        <v/>
      </c>
      <c r="R116" s="211" t="str">
        <f t="shared" si="18"/>
        <v/>
      </c>
      <c r="S116" s="398" t="str">
        <f t="shared" si="19"/>
        <v/>
      </c>
    </row>
    <row r="117" spans="1:19">
      <c r="A117" s="207" t="str">
        <f>IF(表三!A117&lt;&gt;"",表三!A117,"")</f>
        <v/>
      </c>
      <c r="B117" s="209" t="str">
        <f>IF(表三!B117&lt;&gt;"",表三!B117,"")</f>
        <v/>
      </c>
      <c r="C117" s="207" t="str">
        <f>IF(表三!D117&lt;&gt;"",表三!D117,"")</f>
        <v/>
      </c>
      <c r="D117" s="209" t="str">
        <f>IF(表三!E117&lt;&gt;"",表三!E117,"")</f>
        <v/>
      </c>
      <c r="E117" s="207" t="str">
        <f>IF(表三!H117&lt;&gt;"",表三!H117,"")</f>
        <v/>
      </c>
      <c r="F117" s="208" t="str">
        <f>IF(表三!I117&lt;&gt;"",表三!I117,"")</f>
        <v/>
      </c>
      <c r="G117" s="208" t="str">
        <f>IF(表四!T117&lt;&gt;"",IF(表四!T117="連續量測",1,IF(表四!T117="定期(間歇)量測",2,IF(表四!T117="財務會計推估",3,IF(表四!T117="自行評估",3,"0")))),"")</f>
        <v/>
      </c>
      <c r="H117" s="399"/>
      <c r="I117" s="235" t="str">
        <f t="shared" si="15"/>
        <v/>
      </c>
      <c r="J117" s="396"/>
      <c r="K117" s="397"/>
      <c r="L117" s="207" t="str">
        <f>IF(表三!K117&lt;&gt;"",表三!K117,"")</f>
        <v/>
      </c>
      <c r="M117" s="209" t="str">
        <f>IF(表三!P117&lt;&gt;"",表三!P117,"")</f>
        <v/>
      </c>
      <c r="N117" s="223" t="str">
        <f>IF(表五!S117&lt;&gt;"",表五!S117,"")</f>
        <v/>
      </c>
      <c r="O117" s="209" t="str">
        <f t="shared" si="16"/>
        <v/>
      </c>
      <c r="P117" s="223" t="str">
        <f t="shared" si="17"/>
        <v/>
      </c>
      <c r="Q117" s="394" t="str">
        <f>IF(表五!AU117&lt;&gt;"",ROUND(表五!AU117,4),"")</f>
        <v/>
      </c>
      <c r="R117" s="211" t="str">
        <f t="shared" si="18"/>
        <v/>
      </c>
      <c r="S117" s="398" t="str">
        <f t="shared" si="19"/>
        <v/>
      </c>
    </row>
    <row r="118" spans="1:19">
      <c r="A118" s="207" t="str">
        <f>IF(表三!A118&lt;&gt;"",表三!A118,"")</f>
        <v/>
      </c>
      <c r="B118" s="209" t="str">
        <f>IF(表三!B118&lt;&gt;"",表三!B118,"")</f>
        <v/>
      </c>
      <c r="C118" s="207" t="str">
        <f>IF(表三!D118&lt;&gt;"",表三!D118,"")</f>
        <v/>
      </c>
      <c r="D118" s="209" t="str">
        <f>IF(表三!E118&lt;&gt;"",表三!E118,"")</f>
        <v/>
      </c>
      <c r="E118" s="207" t="str">
        <f>IF(表三!H118&lt;&gt;"",表三!H118,"")</f>
        <v/>
      </c>
      <c r="F118" s="208" t="str">
        <f>IF(表三!I118&lt;&gt;"",表三!I118,"")</f>
        <v/>
      </c>
      <c r="G118" s="208" t="str">
        <f>IF(表四!T118&lt;&gt;"",IF(表四!T118="連續量測",1,IF(表四!T118="定期(間歇)量測",2,IF(表四!T118="財務會計推估",3,IF(表四!T118="自行評估",3,"0")))),"")</f>
        <v/>
      </c>
      <c r="H118" s="399"/>
      <c r="I118" s="235" t="str">
        <f t="shared" si="15"/>
        <v/>
      </c>
      <c r="J118" s="396"/>
      <c r="K118" s="397"/>
      <c r="L118" s="207" t="str">
        <f>IF(表三!K118&lt;&gt;"",表三!K118,"")</f>
        <v/>
      </c>
      <c r="M118" s="209" t="str">
        <f>IF(表三!P118&lt;&gt;"",表三!P118,"")</f>
        <v/>
      </c>
      <c r="N118" s="223" t="str">
        <f>IF(表五!S118&lt;&gt;"",表五!S118,"")</f>
        <v/>
      </c>
      <c r="O118" s="209" t="str">
        <f t="shared" si="16"/>
        <v/>
      </c>
      <c r="P118" s="223" t="str">
        <f t="shared" si="17"/>
        <v/>
      </c>
      <c r="Q118" s="394" t="str">
        <f>IF(表五!AU118&lt;&gt;"",ROUND(表五!AU118,4),"")</f>
        <v/>
      </c>
      <c r="R118" s="211" t="str">
        <f t="shared" si="18"/>
        <v/>
      </c>
      <c r="S118" s="398" t="str">
        <f t="shared" si="19"/>
        <v/>
      </c>
    </row>
    <row r="119" spans="1:19">
      <c r="A119" s="207" t="str">
        <f>IF(表三!A119&lt;&gt;"",表三!A119,"")</f>
        <v/>
      </c>
      <c r="B119" s="209" t="str">
        <f>IF(表三!B119&lt;&gt;"",表三!B119,"")</f>
        <v/>
      </c>
      <c r="C119" s="207" t="str">
        <f>IF(表三!D119&lt;&gt;"",表三!D119,"")</f>
        <v/>
      </c>
      <c r="D119" s="209" t="str">
        <f>IF(表三!E119&lt;&gt;"",表三!E119,"")</f>
        <v/>
      </c>
      <c r="E119" s="207" t="str">
        <f>IF(表三!H119&lt;&gt;"",表三!H119,"")</f>
        <v/>
      </c>
      <c r="F119" s="208" t="str">
        <f>IF(表三!I119&lt;&gt;"",表三!I119,"")</f>
        <v/>
      </c>
      <c r="G119" s="208" t="str">
        <f>IF(表四!T119&lt;&gt;"",IF(表四!T119="連續量測",1,IF(表四!T119="定期(間歇)量測",2,IF(表四!T119="財務會計推估",3,IF(表四!T119="自行評估",3,"0")))),"")</f>
        <v/>
      </c>
      <c r="H119" s="399"/>
      <c r="I119" s="235" t="str">
        <f t="shared" si="15"/>
        <v/>
      </c>
      <c r="J119" s="396"/>
      <c r="K119" s="397"/>
      <c r="L119" s="207" t="str">
        <f>IF(表三!K119&lt;&gt;"",表三!K119,"")</f>
        <v/>
      </c>
      <c r="M119" s="209" t="str">
        <f>IF(表三!P119&lt;&gt;"",表三!P119,"")</f>
        <v/>
      </c>
      <c r="N119" s="223" t="str">
        <f>IF(表五!S119&lt;&gt;"",表五!S119,"")</f>
        <v/>
      </c>
      <c r="O119" s="209" t="str">
        <f t="shared" si="16"/>
        <v/>
      </c>
      <c r="P119" s="223" t="str">
        <f t="shared" si="17"/>
        <v/>
      </c>
      <c r="Q119" s="394" t="str">
        <f>IF(表五!AU119&lt;&gt;"",ROUND(表五!AU119,4),"")</f>
        <v/>
      </c>
      <c r="R119" s="211" t="str">
        <f t="shared" si="18"/>
        <v/>
      </c>
      <c r="S119" s="398" t="str">
        <f t="shared" si="19"/>
        <v/>
      </c>
    </row>
    <row r="120" spans="1:19">
      <c r="A120" s="207" t="str">
        <f>IF(表三!A120&lt;&gt;"",表三!A120,"")</f>
        <v/>
      </c>
      <c r="B120" s="209" t="str">
        <f>IF(表三!B120&lt;&gt;"",表三!B120,"")</f>
        <v/>
      </c>
      <c r="C120" s="207" t="str">
        <f>IF(表三!D120&lt;&gt;"",表三!D120,"")</f>
        <v/>
      </c>
      <c r="D120" s="209" t="str">
        <f>IF(表三!E120&lt;&gt;"",表三!E120,"")</f>
        <v/>
      </c>
      <c r="E120" s="207" t="str">
        <f>IF(表三!H120&lt;&gt;"",表三!H120,"")</f>
        <v/>
      </c>
      <c r="F120" s="208" t="str">
        <f>IF(表三!I120&lt;&gt;"",表三!I120,"")</f>
        <v/>
      </c>
      <c r="G120" s="208" t="str">
        <f>IF(表四!T120&lt;&gt;"",IF(表四!T120="連續量測",1,IF(表四!T120="定期(間歇)量測",2,IF(表四!T120="財務會計推估",3,IF(表四!T120="自行評估",3,"0")))),"")</f>
        <v/>
      </c>
      <c r="H120" s="399"/>
      <c r="I120" s="235" t="str">
        <f t="shared" si="15"/>
        <v/>
      </c>
      <c r="J120" s="396"/>
      <c r="K120" s="397"/>
      <c r="L120" s="207" t="str">
        <f>IF(表三!K120&lt;&gt;"",表三!K120,"")</f>
        <v/>
      </c>
      <c r="M120" s="209" t="str">
        <f>IF(表三!P120&lt;&gt;"",表三!P120,"")</f>
        <v/>
      </c>
      <c r="N120" s="223" t="str">
        <f>IF(表五!S120&lt;&gt;"",表五!S120,"")</f>
        <v/>
      </c>
      <c r="O120" s="209" t="str">
        <f t="shared" si="16"/>
        <v/>
      </c>
      <c r="P120" s="223" t="str">
        <f t="shared" si="17"/>
        <v/>
      </c>
      <c r="Q120" s="394" t="str">
        <f>IF(表五!AU120&lt;&gt;"",ROUND(表五!AU120,4),"")</f>
        <v/>
      </c>
      <c r="R120" s="211" t="str">
        <f t="shared" si="18"/>
        <v/>
      </c>
      <c r="S120" s="398" t="str">
        <f t="shared" si="19"/>
        <v/>
      </c>
    </row>
    <row r="121" spans="1:19">
      <c r="A121" s="207" t="str">
        <f>IF(表三!A121&lt;&gt;"",表三!A121,"")</f>
        <v/>
      </c>
      <c r="B121" s="209" t="str">
        <f>IF(表三!B121&lt;&gt;"",表三!B121,"")</f>
        <v/>
      </c>
      <c r="C121" s="207" t="str">
        <f>IF(表三!D121&lt;&gt;"",表三!D121,"")</f>
        <v/>
      </c>
      <c r="D121" s="209" t="str">
        <f>IF(表三!E121&lt;&gt;"",表三!E121,"")</f>
        <v/>
      </c>
      <c r="E121" s="207" t="str">
        <f>IF(表三!H121&lt;&gt;"",表三!H121,"")</f>
        <v/>
      </c>
      <c r="F121" s="208" t="str">
        <f>IF(表三!I121&lt;&gt;"",表三!I121,"")</f>
        <v/>
      </c>
      <c r="G121" s="208" t="str">
        <f>IF(表四!T121&lt;&gt;"",IF(表四!T121="連續量測",1,IF(表四!T121="定期(間歇)量測",2,IF(表四!T121="財務會計推估",3,IF(表四!T121="自行評估",3,"0")))),"")</f>
        <v/>
      </c>
      <c r="H121" s="399"/>
      <c r="I121" s="235" t="str">
        <f t="shared" si="15"/>
        <v/>
      </c>
      <c r="J121" s="396"/>
      <c r="K121" s="397"/>
      <c r="L121" s="207" t="str">
        <f>IF(表三!K121&lt;&gt;"",表三!K121,"")</f>
        <v/>
      </c>
      <c r="M121" s="209" t="str">
        <f>IF(表三!P121&lt;&gt;"",表三!P121,"")</f>
        <v/>
      </c>
      <c r="N121" s="223" t="str">
        <f>IF(表五!S121&lt;&gt;"",表五!S121,"")</f>
        <v/>
      </c>
      <c r="O121" s="209" t="str">
        <f t="shared" si="16"/>
        <v/>
      </c>
      <c r="P121" s="223" t="str">
        <f t="shared" si="17"/>
        <v/>
      </c>
      <c r="Q121" s="394" t="str">
        <f>IF(表五!AU121&lt;&gt;"",ROUND(表五!AU121,4),"")</f>
        <v/>
      </c>
      <c r="R121" s="211" t="str">
        <f t="shared" si="18"/>
        <v/>
      </c>
      <c r="S121" s="398" t="str">
        <f t="shared" si="19"/>
        <v/>
      </c>
    </row>
    <row r="122" spans="1:19">
      <c r="A122" s="207" t="str">
        <f>IF(表三!A122&lt;&gt;"",表三!A122,"")</f>
        <v/>
      </c>
      <c r="B122" s="209" t="str">
        <f>IF(表三!B122&lt;&gt;"",表三!B122,"")</f>
        <v/>
      </c>
      <c r="C122" s="207" t="str">
        <f>IF(表三!D122&lt;&gt;"",表三!D122,"")</f>
        <v/>
      </c>
      <c r="D122" s="209" t="str">
        <f>IF(表三!E122&lt;&gt;"",表三!E122,"")</f>
        <v/>
      </c>
      <c r="E122" s="207" t="str">
        <f>IF(表三!H122&lt;&gt;"",表三!H122,"")</f>
        <v/>
      </c>
      <c r="F122" s="208" t="str">
        <f>IF(表三!I122&lt;&gt;"",表三!I122,"")</f>
        <v/>
      </c>
      <c r="G122" s="208" t="str">
        <f>IF(表四!T122&lt;&gt;"",IF(表四!T122="連續量測",1,IF(表四!T122="定期(間歇)量測",2,IF(表四!T122="財務會計推估",3,IF(表四!T122="自行評估",3,"0")))),"")</f>
        <v/>
      </c>
      <c r="H122" s="399"/>
      <c r="I122" s="235" t="str">
        <f t="shared" si="15"/>
        <v/>
      </c>
      <c r="J122" s="396"/>
      <c r="K122" s="397"/>
      <c r="L122" s="207" t="str">
        <f>IF(表三!K122&lt;&gt;"",表三!K122,"")</f>
        <v/>
      </c>
      <c r="M122" s="209" t="str">
        <f>IF(表三!P122&lt;&gt;"",表三!P122,"")</f>
        <v/>
      </c>
      <c r="N122" s="223" t="str">
        <f>IF(表五!S122&lt;&gt;"",表五!S122,"")</f>
        <v/>
      </c>
      <c r="O122" s="209" t="str">
        <f t="shared" si="16"/>
        <v/>
      </c>
      <c r="P122" s="223" t="str">
        <f t="shared" si="17"/>
        <v/>
      </c>
      <c r="Q122" s="394" t="str">
        <f>IF(表五!AU122&lt;&gt;"",ROUND(表五!AU122,4),"")</f>
        <v/>
      </c>
      <c r="R122" s="211" t="str">
        <f t="shared" si="18"/>
        <v/>
      </c>
      <c r="S122" s="398" t="str">
        <f t="shared" si="19"/>
        <v/>
      </c>
    </row>
    <row r="123" spans="1:19">
      <c r="A123" s="207" t="str">
        <f>IF(表三!A123&lt;&gt;"",表三!A123,"")</f>
        <v/>
      </c>
      <c r="B123" s="209" t="str">
        <f>IF(表三!B123&lt;&gt;"",表三!B123,"")</f>
        <v/>
      </c>
      <c r="C123" s="207" t="str">
        <f>IF(表三!D123&lt;&gt;"",表三!D123,"")</f>
        <v/>
      </c>
      <c r="D123" s="209" t="str">
        <f>IF(表三!E123&lt;&gt;"",表三!E123,"")</f>
        <v/>
      </c>
      <c r="E123" s="207" t="str">
        <f>IF(表三!H123&lt;&gt;"",表三!H123,"")</f>
        <v/>
      </c>
      <c r="F123" s="208" t="str">
        <f>IF(表三!I123&lt;&gt;"",表三!I123,"")</f>
        <v/>
      </c>
      <c r="G123" s="208" t="str">
        <f>IF(表四!T123&lt;&gt;"",IF(表四!T123="連續量測",1,IF(表四!T123="定期(間歇)量測",2,IF(表四!T123="財務會計推估",3,IF(表四!T123="自行評估",3,"0")))),"")</f>
        <v/>
      </c>
      <c r="H123" s="399"/>
      <c r="I123" s="235" t="str">
        <f t="shared" si="15"/>
        <v/>
      </c>
      <c r="J123" s="396"/>
      <c r="K123" s="397"/>
      <c r="L123" s="207" t="str">
        <f>IF(表三!K123&lt;&gt;"",表三!K123,"")</f>
        <v/>
      </c>
      <c r="M123" s="209" t="str">
        <f>IF(表三!P123&lt;&gt;"",表三!P123,"")</f>
        <v/>
      </c>
      <c r="N123" s="223" t="str">
        <f>IF(表五!S123&lt;&gt;"",表五!S123,"")</f>
        <v/>
      </c>
      <c r="O123" s="209" t="str">
        <f t="shared" si="16"/>
        <v/>
      </c>
      <c r="P123" s="223" t="str">
        <f t="shared" si="17"/>
        <v/>
      </c>
      <c r="Q123" s="394" t="str">
        <f>IF(表五!AU123&lt;&gt;"",ROUND(表五!AU123,4),"")</f>
        <v/>
      </c>
      <c r="R123" s="211" t="str">
        <f t="shared" si="18"/>
        <v/>
      </c>
      <c r="S123" s="398" t="str">
        <f t="shared" si="19"/>
        <v/>
      </c>
    </row>
    <row r="124" spans="1:19">
      <c r="A124" s="207" t="str">
        <f>IF(表三!A124&lt;&gt;"",表三!A124,"")</f>
        <v/>
      </c>
      <c r="B124" s="209" t="str">
        <f>IF(表三!B124&lt;&gt;"",表三!B124,"")</f>
        <v/>
      </c>
      <c r="C124" s="207" t="str">
        <f>IF(表三!D124&lt;&gt;"",表三!D124,"")</f>
        <v/>
      </c>
      <c r="D124" s="209" t="str">
        <f>IF(表三!E124&lt;&gt;"",表三!E124,"")</f>
        <v/>
      </c>
      <c r="E124" s="207" t="str">
        <f>IF(表三!H124&lt;&gt;"",表三!H124,"")</f>
        <v/>
      </c>
      <c r="F124" s="208" t="str">
        <f>IF(表三!I124&lt;&gt;"",表三!I124,"")</f>
        <v/>
      </c>
      <c r="G124" s="208" t="str">
        <f>IF(表四!T124&lt;&gt;"",IF(表四!T124="連續量測",1,IF(表四!T124="定期(間歇)量測",2,IF(表四!T124="財務會計推估",3,IF(表四!T124="自行評估",3,"0")))),"")</f>
        <v/>
      </c>
      <c r="H124" s="399"/>
      <c r="I124" s="235" t="str">
        <f t="shared" si="15"/>
        <v/>
      </c>
      <c r="J124" s="396"/>
      <c r="K124" s="397"/>
      <c r="L124" s="207" t="str">
        <f>IF(表三!K124&lt;&gt;"",表三!K124,"")</f>
        <v/>
      </c>
      <c r="M124" s="209" t="str">
        <f>IF(表三!P124&lt;&gt;"",表三!P124,"")</f>
        <v/>
      </c>
      <c r="N124" s="223" t="str">
        <f>IF(表五!S124&lt;&gt;"",表五!S124,"")</f>
        <v/>
      </c>
      <c r="O124" s="209" t="str">
        <f t="shared" si="16"/>
        <v/>
      </c>
      <c r="P124" s="223" t="str">
        <f t="shared" si="17"/>
        <v/>
      </c>
      <c r="Q124" s="394" t="str">
        <f>IF(表五!AU124&lt;&gt;"",ROUND(表五!AU124,4),"")</f>
        <v/>
      </c>
      <c r="R124" s="211" t="str">
        <f t="shared" si="18"/>
        <v/>
      </c>
      <c r="S124" s="398" t="str">
        <f t="shared" si="19"/>
        <v/>
      </c>
    </row>
    <row r="125" spans="1:19">
      <c r="A125" s="207" t="str">
        <f>IF(表三!A125&lt;&gt;"",表三!A125,"")</f>
        <v/>
      </c>
      <c r="B125" s="209" t="str">
        <f>IF(表三!B125&lt;&gt;"",表三!B125,"")</f>
        <v/>
      </c>
      <c r="C125" s="207" t="str">
        <f>IF(表三!D125&lt;&gt;"",表三!D125,"")</f>
        <v/>
      </c>
      <c r="D125" s="209" t="str">
        <f>IF(表三!E125&lt;&gt;"",表三!E125,"")</f>
        <v/>
      </c>
      <c r="E125" s="207" t="str">
        <f>IF(表三!H125&lt;&gt;"",表三!H125,"")</f>
        <v/>
      </c>
      <c r="F125" s="208" t="str">
        <f>IF(表三!I125&lt;&gt;"",表三!I125,"")</f>
        <v/>
      </c>
      <c r="G125" s="208" t="str">
        <f>IF(表四!T125&lt;&gt;"",IF(表四!T125="連續量測",1,IF(表四!T125="定期(間歇)量測",2,IF(表四!T125="財務會計推估",3,IF(表四!T125="自行評估",3,"0")))),"")</f>
        <v/>
      </c>
      <c r="H125" s="399"/>
      <c r="I125" s="235" t="str">
        <f t="shared" si="15"/>
        <v/>
      </c>
      <c r="J125" s="396"/>
      <c r="K125" s="397"/>
      <c r="L125" s="207" t="str">
        <f>IF(表三!K125&lt;&gt;"",表三!K125,"")</f>
        <v/>
      </c>
      <c r="M125" s="209" t="str">
        <f>IF(表三!P125&lt;&gt;"",表三!P125,"")</f>
        <v/>
      </c>
      <c r="N125" s="223" t="str">
        <f>IF(表五!S125&lt;&gt;"",表五!S125,"")</f>
        <v/>
      </c>
      <c r="O125" s="209" t="str">
        <f t="shared" si="16"/>
        <v/>
      </c>
      <c r="P125" s="223" t="str">
        <f t="shared" si="17"/>
        <v/>
      </c>
      <c r="Q125" s="394" t="str">
        <f>IF(表五!AU125&lt;&gt;"",ROUND(表五!AU125,4),"")</f>
        <v/>
      </c>
      <c r="R125" s="211" t="str">
        <f t="shared" si="18"/>
        <v/>
      </c>
      <c r="S125" s="398" t="str">
        <f t="shared" si="19"/>
        <v/>
      </c>
    </row>
    <row r="126" spans="1:19">
      <c r="A126" s="207" t="str">
        <f>IF(表三!A126&lt;&gt;"",表三!A126,"")</f>
        <v/>
      </c>
      <c r="B126" s="209" t="str">
        <f>IF(表三!B126&lt;&gt;"",表三!B126,"")</f>
        <v/>
      </c>
      <c r="C126" s="207" t="str">
        <f>IF(表三!D126&lt;&gt;"",表三!D126,"")</f>
        <v/>
      </c>
      <c r="D126" s="209" t="str">
        <f>IF(表三!E126&lt;&gt;"",表三!E126,"")</f>
        <v/>
      </c>
      <c r="E126" s="207" t="str">
        <f>IF(表三!H126&lt;&gt;"",表三!H126,"")</f>
        <v/>
      </c>
      <c r="F126" s="208" t="str">
        <f>IF(表三!I126&lt;&gt;"",表三!I126,"")</f>
        <v/>
      </c>
      <c r="G126" s="208" t="str">
        <f>IF(表四!T126&lt;&gt;"",IF(表四!T126="連續量測",1,IF(表四!T126="定期(間歇)量測",2,IF(表四!T126="財務會計推估",3,IF(表四!T126="自行評估",3,"0")))),"")</f>
        <v/>
      </c>
      <c r="H126" s="399"/>
      <c r="I126" s="235" t="str">
        <f t="shared" si="15"/>
        <v/>
      </c>
      <c r="J126" s="396"/>
      <c r="K126" s="397"/>
      <c r="L126" s="207" t="str">
        <f>IF(表三!K126&lt;&gt;"",表三!K126,"")</f>
        <v/>
      </c>
      <c r="M126" s="209" t="str">
        <f>IF(表三!P126&lt;&gt;"",表三!P126,"")</f>
        <v/>
      </c>
      <c r="N126" s="223" t="str">
        <f>IF(表五!S126&lt;&gt;"",表五!S126,"")</f>
        <v/>
      </c>
      <c r="O126" s="209" t="str">
        <f t="shared" si="16"/>
        <v/>
      </c>
      <c r="P126" s="223" t="str">
        <f t="shared" si="17"/>
        <v/>
      </c>
      <c r="Q126" s="394" t="str">
        <f>IF(表五!AU126&lt;&gt;"",ROUND(表五!AU126,4),"")</f>
        <v/>
      </c>
      <c r="R126" s="211" t="str">
        <f t="shared" si="18"/>
        <v/>
      </c>
      <c r="S126" s="398" t="str">
        <f t="shared" si="19"/>
        <v/>
      </c>
    </row>
    <row r="127" spans="1:19">
      <c r="A127" s="207" t="str">
        <f>IF(表三!A127&lt;&gt;"",表三!A127,"")</f>
        <v/>
      </c>
      <c r="B127" s="209" t="str">
        <f>IF(表三!B127&lt;&gt;"",表三!B127,"")</f>
        <v/>
      </c>
      <c r="C127" s="207" t="str">
        <f>IF(表三!D127&lt;&gt;"",表三!D127,"")</f>
        <v/>
      </c>
      <c r="D127" s="209" t="str">
        <f>IF(表三!E127&lt;&gt;"",表三!E127,"")</f>
        <v/>
      </c>
      <c r="E127" s="207" t="str">
        <f>IF(表三!H127&lt;&gt;"",表三!H127,"")</f>
        <v/>
      </c>
      <c r="F127" s="208" t="str">
        <f>IF(表三!I127&lt;&gt;"",表三!I127,"")</f>
        <v/>
      </c>
      <c r="G127" s="208" t="str">
        <f>IF(表四!T127&lt;&gt;"",IF(表四!T127="連續量測",1,IF(表四!T127="定期(間歇)量測",2,IF(表四!T127="財務會計推估",3,IF(表四!T127="自行評估",3,"0")))),"")</f>
        <v/>
      </c>
      <c r="H127" s="399"/>
      <c r="I127" s="235" t="str">
        <f t="shared" si="15"/>
        <v/>
      </c>
      <c r="J127" s="396"/>
      <c r="K127" s="397"/>
      <c r="L127" s="207" t="str">
        <f>IF(表三!K127&lt;&gt;"",表三!K127,"")</f>
        <v/>
      </c>
      <c r="M127" s="209" t="str">
        <f>IF(表三!P127&lt;&gt;"",表三!P127,"")</f>
        <v/>
      </c>
      <c r="N127" s="223" t="str">
        <f>IF(表五!S127&lt;&gt;"",表五!S127,"")</f>
        <v/>
      </c>
      <c r="O127" s="209" t="str">
        <f t="shared" si="16"/>
        <v/>
      </c>
      <c r="P127" s="223" t="str">
        <f t="shared" si="17"/>
        <v/>
      </c>
      <c r="Q127" s="394" t="str">
        <f>IF(表五!AU127&lt;&gt;"",ROUND(表五!AU127,4),"")</f>
        <v/>
      </c>
      <c r="R127" s="211" t="str">
        <f t="shared" si="18"/>
        <v/>
      </c>
      <c r="S127" s="398" t="str">
        <f t="shared" si="19"/>
        <v/>
      </c>
    </row>
    <row r="128" spans="1:19">
      <c r="A128" s="207" t="str">
        <f>IF(表三!A128&lt;&gt;"",表三!A128,"")</f>
        <v/>
      </c>
      <c r="B128" s="209" t="str">
        <f>IF(表三!B128&lt;&gt;"",表三!B128,"")</f>
        <v/>
      </c>
      <c r="C128" s="207" t="str">
        <f>IF(表三!D128&lt;&gt;"",表三!D128,"")</f>
        <v/>
      </c>
      <c r="D128" s="209" t="str">
        <f>IF(表三!E128&lt;&gt;"",表三!E128,"")</f>
        <v/>
      </c>
      <c r="E128" s="207" t="str">
        <f>IF(表三!H128&lt;&gt;"",表三!H128,"")</f>
        <v/>
      </c>
      <c r="F128" s="208" t="str">
        <f>IF(表三!I128&lt;&gt;"",表三!I128,"")</f>
        <v/>
      </c>
      <c r="G128" s="208" t="str">
        <f>IF(表四!T128&lt;&gt;"",IF(表四!T128="連續量測",1,IF(表四!T128="定期(間歇)量測",2,IF(表四!T128="財務會計推估",3,IF(表四!T128="自行評估",3,"0")))),"")</f>
        <v/>
      </c>
      <c r="H128" s="399"/>
      <c r="I128" s="235" t="str">
        <f t="shared" si="15"/>
        <v/>
      </c>
      <c r="J128" s="396"/>
      <c r="K128" s="397"/>
      <c r="L128" s="207" t="str">
        <f>IF(表三!K128&lt;&gt;"",表三!K128,"")</f>
        <v/>
      </c>
      <c r="M128" s="209" t="str">
        <f>IF(表三!P128&lt;&gt;"",表三!P128,"")</f>
        <v/>
      </c>
      <c r="N128" s="223" t="str">
        <f>IF(表五!S128&lt;&gt;"",表五!S128,"")</f>
        <v/>
      </c>
      <c r="O128" s="209" t="str">
        <f t="shared" si="16"/>
        <v/>
      </c>
      <c r="P128" s="223" t="str">
        <f t="shared" si="17"/>
        <v/>
      </c>
      <c r="Q128" s="394" t="str">
        <f>IF(表五!AU128&lt;&gt;"",ROUND(表五!AU128,4),"")</f>
        <v/>
      </c>
      <c r="R128" s="211" t="str">
        <f t="shared" si="18"/>
        <v/>
      </c>
      <c r="S128" s="398" t="str">
        <f t="shared" si="19"/>
        <v/>
      </c>
    </row>
    <row r="129" spans="1:19">
      <c r="A129" s="207" t="str">
        <f>IF(表三!A129&lt;&gt;"",表三!A129,"")</f>
        <v/>
      </c>
      <c r="B129" s="209" t="str">
        <f>IF(表三!B129&lt;&gt;"",表三!B129,"")</f>
        <v/>
      </c>
      <c r="C129" s="207" t="str">
        <f>IF(表三!D129&lt;&gt;"",表三!D129,"")</f>
        <v/>
      </c>
      <c r="D129" s="209" t="str">
        <f>IF(表三!E129&lt;&gt;"",表三!E129,"")</f>
        <v/>
      </c>
      <c r="E129" s="207" t="str">
        <f>IF(表三!H129&lt;&gt;"",表三!H129,"")</f>
        <v/>
      </c>
      <c r="F129" s="208" t="str">
        <f>IF(表三!I129&lt;&gt;"",表三!I129,"")</f>
        <v/>
      </c>
      <c r="G129" s="208" t="str">
        <f>IF(表四!T129&lt;&gt;"",IF(表四!T129="連續量測",1,IF(表四!T129="定期(間歇)量測",2,IF(表四!T129="財務會計推估",3,IF(表四!T129="自行評估",3,"0")))),"")</f>
        <v/>
      </c>
      <c r="H129" s="399"/>
      <c r="I129" s="235" t="str">
        <f t="shared" si="15"/>
        <v/>
      </c>
      <c r="J129" s="396"/>
      <c r="K129" s="397"/>
      <c r="L129" s="207" t="str">
        <f>IF(表三!K129&lt;&gt;"",表三!K129,"")</f>
        <v/>
      </c>
      <c r="M129" s="209" t="str">
        <f>IF(表三!P129&lt;&gt;"",表三!P129,"")</f>
        <v/>
      </c>
      <c r="N129" s="223" t="str">
        <f>IF(表五!S129&lt;&gt;"",表五!S129,"")</f>
        <v/>
      </c>
      <c r="O129" s="209" t="str">
        <f t="shared" si="16"/>
        <v/>
      </c>
      <c r="P129" s="223" t="str">
        <f t="shared" si="17"/>
        <v/>
      </c>
      <c r="Q129" s="394" t="str">
        <f>IF(表五!AU129&lt;&gt;"",ROUND(表五!AU129,4),"")</f>
        <v/>
      </c>
      <c r="R129" s="211" t="str">
        <f t="shared" si="18"/>
        <v/>
      </c>
      <c r="S129" s="398" t="str">
        <f t="shared" si="19"/>
        <v/>
      </c>
    </row>
    <row r="130" spans="1:19">
      <c r="A130" s="207" t="str">
        <f>IF(表三!A130&lt;&gt;"",表三!A130,"")</f>
        <v/>
      </c>
      <c r="B130" s="209" t="str">
        <f>IF(表三!B130&lt;&gt;"",表三!B130,"")</f>
        <v/>
      </c>
      <c r="C130" s="207" t="str">
        <f>IF(表三!D130&lt;&gt;"",表三!D130,"")</f>
        <v/>
      </c>
      <c r="D130" s="209" t="str">
        <f>IF(表三!E130&lt;&gt;"",表三!E130,"")</f>
        <v/>
      </c>
      <c r="E130" s="207" t="str">
        <f>IF(表三!H130&lt;&gt;"",表三!H130,"")</f>
        <v/>
      </c>
      <c r="F130" s="208" t="str">
        <f>IF(表三!I130&lt;&gt;"",表三!I130,"")</f>
        <v/>
      </c>
      <c r="G130" s="208" t="str">
        <f>IF(表四!T130&lt;&gt;"",IF(表四!T130="連續量測",1,IF(表四!T130="定期(間歇)量測",2,IF(表四!T130="財務會計推估",3,IF(表四!T130="自行評估",3,"0")))),"")</f>
        <v/>
      </c>
      <c r="H130" s="399"/>
      <c r="I130" s="235" t="str">
        <f t="shared" si="15"/>
        <v/>
      </c>
      <c r="J130" s="396"/>
      <c r="K130" s="397"/>
      <c r="L130" s="207" t="str">
        <f>IF(表三!K130&lt;&gt;"",表三!K130,"")</f>
        <v/>
      </c>
      <c r="M130" s="209" t="str">
        <f>IF(表三!P130&lt;&gt;"",表三!P130,"")</f>
        <v/>
      </c>
      <c r="N130" s="223" t="str">
        <f>IF(表五!S130&lt;&gt;"",表五!S130,"")</f>
        <v/>
      </c>
      <c r="O130" s="209" t="str">
        <f t="shared" si="16"/>
        <v/>
      </c>
      <c r="P130" s="223" t="str">
        <f t="shared" si="17"/>
        <v/>
      </c>
      <c r="Q130" s="394" t="str">
        <f>IF(表五!AU130&lt;&gt;"",ROUND(表五!AU130,4),"")</f>
        <v/>
      </c>
      <c r="R130" s="211" t="str">
        <f t="shared" si="18"/>
        <v/>
      </c>
      <c r="S130" s="398" t="str">
        <f t="shared" si="19"/>
        <v/>
      </c>
    </row>
    <row r="131" spans="1:19">
      <c r="A131" s="207" t="str">
        <f>IF(表三!A131&lt;&gt;"",表三!A131,"")</f>
        <v/>
      </c>
      <c r="B131" s="209" t="str">
        <f>IF(表三!B131&lt;&gt;"",表三!B131,"")</f>
        <v/>
      </c>
      <c r="C131" s="207" t="str">
        <f>IF(表三!D131&lt;&gt;"",表三!D131,"")</f>
        <v/>
      </c>
      <c r="D131" s="209" t="str">
        <f>IF(表三!E131&lt;&gt;"",表三!E131,"")</f>
        <v/>
      </c>
      <c r="E131" s="207" t="str">
        <f>IF(表三!H131&lt;&gt;"",表三!H131,"")</f>
        <v/>
      </c>
      <c r="F131" s="208" t="str">
        <f>IF(表三!I131&lt;&gt;"",表三!I131,"")</f>
        <v/>
      </c>
      <c r="G131" s="208" t="str">
        <f>IF(表四!T131&lt;&gt;"",IF(表四!T131="連續量測",1,IF(表四!T131="定期(間歇)量測",2,IF(表四!T131="財務會計推估",3,IF(表四!T131="自行評估",3,"0")))),"")</f>
        <v/>
      </c>
      <c r="H131" s="399"/>
      <c r="I131" s="235" t="str">
        <f t="shared" si="15"/>
        <v/>
      </c>
      <c r="J131" s="396"/>
      <c r="K131" s="397"/>
      <c r="L131" s="207" t="str">
        <f>IF(表三!K131&lt;&gt;"",表三!K131,"")</f>
        <v/>
      </c>
      <c r="M131" s="209" t="str">
        <f>IF(表三!P131&lt;&gt;"",表三!P131,"")</f>
        <v/>
      </c>
      <c r="N131" s="223" t="str">
        <f>IF(表五!S131&lt;&gt;"",表五!S131,"")</f>
        <v/>
      </c>
      <c r="O131" s="209" t="str">
        <f t="shared" si="16"/>
        <v/>
      </c>
      <c r="P131" s="223" t="str">
        <f t="shared" si="17"/>
        <v/>
      </c>
      <c r="Q131" s="394" t="str">
        <f>IF(表五!AU131&lt;&gt;"",ROUND(表五!AU131,4),"")</f>
        <v/>
      </c>
      <c r="R131" s="211" t="str">
        <f t="shared" si="18"/>
        <v/>
      </c>
      <c r="S131" s="398" t="str">
        <f t="shared" si="19"/>
        <v/>
      </c>
    </row>
    <row r="132" spans="1:19">
      <c r="A132" s="207" t="str">
        <f>IF(表三!A132&lt;&gt;"",表三!A132,"")</f>
        <v/>
      </c>
      <c r="B132" s="209" t="str">
        <f>IF(表三!B132&lt;&gt;"",表三!B132,"")</f>
        <v/>
      </c>
      <c r="C132" s="207" t="str">
        <f>IF(表三!D132&lt;&gt;"",表三!D132,"")</f>
        <v/>
      </c>
      <c r="D132" s="209" t="str">
        <f>IF(表三!E132&lt;&gt;"",表三!E132,"")</f>
        <v/>
      </c>
      <c r="E132" s="207" t="str">
        <f>IF(表三!H132&lt;&gt;"",表三!H132,"")</f>
        <v/>
      </c>
      <c r="F132" s="208" t="str">
        <f>IF(表三!I132&lt;&gt;"",表三!I132,"")</f>
        <v/>
      </c>
      <c r="G132" s="208" t="str">
        <f>IF(表四!T132&lt;&gt;"",IF(表四!T132="連續量測",1,IF(表四!T132="定期(間歇)量測",2,IF(表四!T132="財務會計推估",3,IF(表四!T132="自行評估",3,"0")))),"")</f>
        <v/>
      </c>
      <c r="H132" s="399"/>
      <c r="I132" s="235" t="str">
        <f t="shared" ref="I132:I163" si="20">IF(H132&lt;&gt;"",IF(H132="(1)有進行外部校正或有多組數據茲佐證者",1,IF(H132="(2)有進行內部校正或經過會計簽證等証明者",2,IF(H132="(3)未進行儀器校正或未進行紀錄彙整者",3,"0"))),"")</f>
        <v/>
      </c>
      <c r="J132" s="396"/>
      <c r="K132" s="397"/>
      <c r="L132" s="207" t="str">
        <f>IF(表三!K132&lt;&gt;"",表三!K132,"")</f>
        <v/>
      </c>
      <c r="M132" s="209" t="str">
        <f>IF(表三!P132&lt;&gt;"",表三!P132,"")</f>
        <v/>
      </c>
      <c r="N132" s="223" t="str">
        <f>IF(表五!S132&lt;&gt;"",表五!S132,"")</f>
        <v/>
      </c>
      <c r="O132" s="209" t="str">
        <f t="shared" ref="O132:O163" si="21">IF(N132="1自廠發展係數/質量平衡所得係數",1,IF(N132="2同製程/設備經驗係數",1,IF(N132="3製造廠提供係數",2,IF(N132="4區域排放係數",2,IF(N132="5國家排放係數",3,IF(N132="6國際排放係數",3,""))))))</f>
        <v/>
      </c>
      <c r="P132" s="223" t="str">
        <f t="shared" ref="P132:P163" si="22">IF(G132&lt;&gt;"",IF(I132&lt;&gt;"",IF(O132&lt;&gt;"",G132*I132*O132,""),""),"")</f>
        <v/>
      </c>
      <c r="Q132" s="394" t="str">
        <f>IF(表五!AU132&lt;&gt;"",ROUND(表五!AU132,4),"")</f>
        <v/>
      </c>
      <c r="R132" s="211" t="str">
        <f t="shared" ref="R132:R163" si="23">IF(P132="","",IF(P132&lt;10,"1",IF(19&gt;P132,"2",IF(P132&gt;=27,"3","-"))))</f>
        <v/>
      </c>
      <c r="S132" s="398" t="str">
        <f t="shared" ref="S132:S163" si="24">IF(P132="","",IF(Q132="","",ROUND(Q132*P132,2)))</f>
        <v/>
      </c>
    </row>
    <row r="133" spans="1:19">
      <c r="A133" s="207" t="str">
        <f>IF(表三!A133&lt;&gt;"",表三!A133,"")</f>
        <v/>
      </c>
      <c r="B133" s="209" t="str">
        <f>IF(表三!B133&lt;&gt;"",表三!B133,"")</f>
        <v/>
      </c>
      <c r="C133" s="207" t="str">
        <f>IF(表三!D133&lt;&gt;"",表三!D133,"")</f>
        <v/>
      </c>
      <c r="D133" s="209" t="str">
        <f>IF(表三!E133&lt;&gt;"",表三!E133,"")</f>
        <v/>
      </c>
      <c r="E133" s="207" t="str">
        <f>IF(表三!H133&lt;&gt;"",表三!H133,"")</f>
        <v/>
      </c>
      <c r="F133" s="208" t="str">
        <f>IF(表三!I133&lt;&gt;"",表三!I133,"")</f>
        <v/>
      </c>
      <c r="G133" s="208" t="str">
        <f>IF(表四!T133&lt;&gt;"",IF(表四!T133="連續量測",1,IF(表四!T133="定期(間歇)量測",2,IF(表四!T133="財務會計推估",3,IF(表四!T133="自行評估",3,"0")))),"")</f>
        <v/>
      </c>
      <c r="H133" s="399"/>
      <c r="I133" s="235" t="str">
        <f t="shared" si="20"/>
        <v/>
      </c>
      <c r="J133" s="396"/>
      <c r="K133" s="397"/>
      <c r="L133" s="207" t="str">
        <f>IF(表三!K133&lt;&gt;"",表三!K133,"")</f>
        <v/>
      </c>
      <c r="M133" s="209" t="str">
        <f>IF(表三!P133&lt;&gt;"",表三!P133,"")</f>
        <v/>
      </c>
      <c r="N133" s="223" t="str">
        <f>IF(表五!S133&lt;&gt;"",表五!S133,"")</f>
        <v/>
      </c>
      <c r="O133" s="209" t="str">
        <f t="shared" si="21"/>
        <v/>
      </c>
      <c r="P133" s="223" t="str">
        <f t="shared" si="22"/>
        <v/>
      </c>
      <c r="Q133" s="394" t="str">
        <f>IF(表五!AU133&lt;&gt;"",ROUND(表五!AU133,4),"")</f>
        <v/>
      </c>
      <c r="R133" s="211" t="str">
        <f t="shared" si="23"/>
        <v/>
      </c>
      <c r="S133" s="398" t="str">
        <f t="shared" si="24"/>
        <v/>
      </c>
    </row>
    <row r="134" spans="1:19">
      <c r="A134" s="207" t="str">
        <f>IF(表三!A134&lt;&gt;"",表三!A134,"")</f>
        <v/>
      </c>
      <c r="B134" s="209" t="str">
        <f>IF(表三!B134&lt;&gt;"",表三!B134,"")</f>
        <v/>
      </c>
      <c r="C134" s="207" t="str">
        <f>IF(表三!D134&lt;&gt;"",表三!D134,"")</f>
        <v/>
      </c>
      <c r="D134" s="209" t="str">
        <f>IF(表三!E134&lt;&gt;"",表三!E134,"")</f>
        <v/>
      </c>
      <c r="E134" s="207" t="str">
        <f>IF(表三!H134&lt;&gt;"",表三!H134,"")</f>
        <v/>
      </c>
      <c r="F134" s="208" t="str">
        <f>IF(表三!I134&lt;&gt;"",表三!I134,"")</f>
        <v/>
      </c>
      <c r="G134" s="208" t="str">
        <f>IF(表四!T134&lt;&gt;"",IF(表四!T134="連續量測",1,IF(表四!T134="定期(間歇)量測",2,IF(表四!T134="財務會計推估",3,IF(表四!T134="自行評估",3,"0")))),"")</f>
        <v/>
      </c>
      <c r="H134" s="399"/>
      <c r="I134" s="235" t="str">
        <f t="shared" si="20"/>
        <v/>
      </c>
      <c r="J134" s="396"/>
      <c r="K134" s="397"/>
      <c r="L134" s="207" t="str">
        <f>IF(表三!K134&lt;&gt;"",表三!K134,"")</f>
        <v/>
      </c>
      <c r="M134" s="209" t="str">
        <f>IF(表三!P134&lt;&gt;"",表三!P134,"")</f>
        <v/>
      </c>
      <c r="N134" s="223" t="str">
        <f>IF(表五!S134&lt;&gt;"",表五!S134,"")</f>
        <v/>
      </c>
      <c r="O134" s="209" t="str">
        <f t="shared" si="21"/>
        <v/>
      </c>
      <c r="P134" s="223" t="str">
        <f t="shared" si="22"/>
        <v/>
      </c>
      <c r="Q134" s="394" t="str">
        <f>IF(表五!AU134&lt;&gt;"",ROUND(表五!AU134,4),"")</f>
        <v/>
      </c>
      <c r="R134" s="211" t="str">
        <f t="shared" si="23"/>
        <v/>
      </c>
      <c r="S134" s="398" t="str">
        <f t="shared" si="24"/>
        <v/>
      </c>
    </row>
    <row r="135" spans="1:19">
      <c r="A135" s="207" t="str">
        <f>IF(表三!A135&lt;&gt;"",表三!A135,"")</f>
        <v/>
      </c>
      <c r="B135" s="209" t="str">
        <f>IF(表三!B135&lt;&gt;"",表三!B135,"")</f>
        <v/>
      </c>
      <c r="C135" s="207" t="str">
        <f>IF(表三!D135&lt;&gt;"",表三!D135,"")</f>
        <v/>
      </c>
      <c r="D135" s="209" t="str">
        <f>IF(表三!E135&lt;&gt;"",表三!E135,"")</f>
        <v/>
      </c>
      <c r="E135" s="207" t="str">
        <f>IF(表三!H135&lt;&gt;"",表三!H135,"")</f>
        <v/>
      </c>
      <c r="F135" s="208" t="str">
        <f>IF(表三!I135&lt;&gt;"",表三!I135,"")</f>
        <v/>
      </c>
      <c r="G135" s="208" t="str">
        <f>IF(表四!T135&lt;&gt;"",IF(表四!T135="連續量測",1,IF(表四!T135="定期(間歇)量測",2,IF(表四!T135="財務會計推估",3,IF(表四!T135="自行評估",3,"0")))),"")</f>
        <v/>
      </c>
      <c r="H135" s="399"/>
      <c r="I135" s="235" t="str">
        <f t="shared" si="20"/>
        <v/>
      </c>
      <c r="J135" s="396"/>
      <c r="K135" s="397"/>
      <c r="L135" s="207" t="str">
        <f>IF(表三!K135&lt;&gt;"",表三!K135,"")</f>
        <v/>
      </c>
      <c r="M135" s="209" t="str">
        <f>IF(表三!P135&lt;&gt;"",表三!P135,"")</f>
        <v/>
      </c>
      <c r="N135" s="223" t="str">
        <f>IF(表五!S135&lt;&gt;"",表五!S135,"")</f>
        <v/>
      </c>
      <c r="O135" s="209" t="str">
        <f t="shared" si="21"/>
        <v/>
      </c>
      <c r="P135" s="223" t="str">
        <f t="shared" si="22"/>
        <v/>
      </c>
      <c r="Q135" s="394" t="str">
        <f>IF(表五!AU135&lt;&gt;"",ROUND(表五!AU135,4),"")</f>
        <v/>
      </c>
      <c r="R135" s="211" t="str">
        <f t="shared" si="23"/>
        <v/>
      </c>
      <c r="S135" s="398" t="str">
        <f t="shared" si="24"/>
        <v/>
      </c>
    </row>
    <row r="136" spans="1:19">
      <c r="A136" s="207" t="str">
        <f>IF(表三!A136&lt;&gt;"",表三!A136,"")</f>
        <v/>
      </c>
      <c r="B136" s="209" t="str">
        <f>IF(表三!B136&lt;&gt;"",表三!B136,"")</f>
        <v/>
      </c>
      <c r="C136" s="207" t="str">
        <f>IF(表三!D136&lt;&gt;"",表三!D136,"")</f>
        <v/>
      </c>
      <c r="D136" s="209" t="str">
        <f>IF(表三!E136&lt;&gt;"",表三!E136,"")</f>
        <v/>
      </c>
      <c r="E136" s="207" t="str">
        <f>IF(表三!H136&lt;&gt;"",表三!H136,"")</f>
        <v/>
      </c>
      <c r="F136" s="208" t="str">
        <f>IF(表三!I136&lt;&gt;"",表三!I136,"")</f>
        <v/>
      </c>
      <c r="G136" s="208" t="str">
        <f>IF(表四!T136&lt;&gt;"",IF(表四!T136="連續量測",1,IF(表四!T136="定期(間歇)量測",2,IF(表四!T136="財務會計推估",3,IF(表四!T136="自行評估",3,"0")))),"")</f>
        <v/>
      </c>
      <c r="H136" s="399"/>
      <c r="I136" s="235" t="str">
        <f t="shared" si="20"/>
        <v/>
      </c>
      <c r="J136" s="396"/>
      <c r="K136" s="397"/>
      <c r="L136" s="207" t="str">
        <f>IF(表三!K136&lt;&gt;"",表三!K136,"")</f>
        <v/>
      </c>
      <c r="M136" s="209" t="str">
        <f>IF(表三!P136&lt;&gt;"",表三!P136,"")</f>
        <v/>
      </c>
      <c r="N136" s="223" t="str">
        <f>IF(表五!S136&lt;&gt;"",表五!S136,"")</f>
        <v/>
      </c>
      <c r="O136" s="209" t="str">
        <f t="shared" si="21"/>
        <v/>
      </c>
      <c r="P136" s="223" t="str">
        <f t="shared" si="22"/>
        <v/>
      </c>
      <c r="Q136" s="394" t="str">
        <f>IF(表五!AU136&lt;&gt;"",ROUND(表五!AU136,4),"")</f>
        <v/>
      </c>
      <c r="R136" s="211" t="str">
        <f t="shared" si="23"/>
        <v/>
      </c>
      <c r="S136" s="398" t="str">
        <f t="shared" si="24"/>
        <v/>
      </c>
    </row>
    <row r="137" spans="1:19">
      <c r="A137" s="207" t="str">
        <f>IF(表三!A137&lt;&gt;"",表三!A137,"")</f>
        <v/>
      </c>
      <c r="B137" s="209" t="str">
        <f>IF(表三!B137&lt;&gt;"",表三!B137,"")</f>
        <v/>
      </c>
      <c r="C137" s="207" t="str">
        <f>IF(表三!D137&lt;&gt;"",表三!D137,"")</f>
        <v/>
      </c>
      <c r="D137" s="209" t="str">
        <f>IF(表三!E137&lt;&gt;"",表三!E137,"")</f>
        <v/>
      </c>
      <c r="E137" s="207" t="str">
        <f>IF(表三!H137&lt;&gt;"",表三!H137,"")</f>
        <v/>
      </c>
      <c r="F137" s="208" t="str">
        <f>IF(表三!I137&lt;&gt;"",表三!I137,"")</f>
        <v/>
      </c>
      <c r="G137" s="208" t="str">
        <f>IF(表四!T137&lt;&gt;"",IF(表四!T137="連續量測",1,IF(表四!T137="定期(間歇)量測",2,IF(表四!T137="財務會計推估",3,IF(表四!T137="自行評估",3,"0")))),"")</f>
        <v/>
      </c>
      <c r="H137" s="399"/>
      <c r="I137" s="235" t="str">
        <f t="shared" si="20"/>
        <v/>
      </c>
      <c r="J137" s="396"/>
      <c r="K137" s="397"/>
      <c r="L137" s="207" t="str">
        <f>IF(表三!K137&lt;&gt;"",表三!K137,"")</f>
        <v/>
      </c>
      <c r="M137" s="209" t="str">
        <f>IF(表三!P137&lt;&gt;"",表三!P137,"")</f>
        <v/>
      </c>
      <c r="N137" s="223" t="str">
        <f>IF(表五!S137&lt;&gt;"",表五!S137,"")</f>
        <v/>
      </c>
      <c r="O137" s="209" t="str">
        <f t="shared" si="21"/>
        <v/>
      </c>
      <c r="P137" s="223" t="str">
        <f t="shared" si="22"/>
        <v/>
      </c>
      <c r="Q137" s="394" t="str">
        <f>IF(表五!AU137&lt;&gt;"",ROUND(表五!AU137,4),"")</f>
        <v/>
      </c>
      <c r="R137" s="211" t="str">
        <f t="shared" si="23"/>
        <v/>
      </c>
      <c r="S137" s="398" t="str">
        <f t="shared" si="24"/>
        <v/>
      </c>
    </row>
    <row r="138" spans="1:19">
      <c r="A138" s="207" t="str">
        <f>IF(表三!A138&lt;&gt;"",表三!A138,"")</f>
        <v/>
      </c>
      <c r="B138" s="209" t="str">
        <f>IF(表三!B138&lt;&gt;"",表三!B138,"")</f>
        <v/>
      </c>
      <c r="C138" s="207" t="str">
        <f>IF(表三!D138&lt;&gt;"",表三!D138,"")</f>
        <v/>
      </c>
      <c r="D138" s="209" t="str">
        <f>IF(表三!E138&lt;&gt;"",表三!E138,"")</f>
        <v/>
      </c>
      <c r="E138" s="207" t="str">
        <f>IF(表三!H138&lt;&gt;"",表三!H138,"")</f>
        <v/>
      </c>
      <c r="F138" s="208" t="str">
        <f>IF(表三!I138&lt;&gt;"",表三!I138,"")</f>
        <v/>
      </c>
      <c r="G138" s="208" t="str">
        <f>IF(表四!T138&lt;&gt;"",IF(表四!T138="連續量測",1,IF(表四!T138="定期(間歇)量測",2,IF(表四!T138="財務會計推估",3,IF(表四!T138="自行評估",3,"0")))),"")</f>
        <v/>
      </c>
      <c r="H138" s="399"/>
      <c r="I138" s="235" t="str">
        <f t="shared" si="20"/>
        <v/>
      </c>
      <c r="J138" s="396"/>
      <c r="K138" s="397"/>
      <c r="L138" s="207" t="str">
        <f>IF(表三!K138&lt;&gt;"",表三!K138,"")</f>
        <v/>
      </c>
      <c r="M138" s="209" t="str">
        <f>IF(表三!P138&lt;&gt;"",表三!P138,"")</f>
        <v/>
      </c>
      <c r="N138" s="223" t="str">
        <f>IF(表五!S138&lt;&gt;"",表五!S138,"")</f>
        <v/>
      </c>
      <c r="O138" s="209" t="str">
        <f t="shared" si="21"/>
        <v/>
      </c>
      <c r="P138" s="223" t="str">
        <f t="shared" si="22"/>
        <v/>
      </c>
      <c r="Q138" s="394" t="str">
        <f>IF(表五!AU138&lt;&gt;"",ROUND(表五!AU138,4),"")</f>
        <v/>
      </c>
      <c r="R138" s="211" t="str">
        <f t="shared" si="23"/>
        <v/>
      </c>
      <c r="S138" s="398" t="str">
        <f t="shared" si="24"/>
        <v/>
      </c>
    </row>
    <row r="139" spans="1:19">
      <c r="A139" s="207" t="str">
        <f>IF(表三!A139&lt;&gt;"",表三!A139,"")</f>
        <v/>
      </c>
      <c r="B139" s="209" t="str">
        <f>IF(表三!B139&lt;&gt;"",表三!B139,"")</f>
        <v/>
      </c>
      <c r="C139" s="207" t="str">
        <f>IF(表三!D139&lt;&gt;"",表三!D139,"")</f>
        <v/>
      </c>
      <c r="D139" s="209" t="str">
        <f>IF(表三!E139&lt;&gt;"",表三!E139,"")</f>
        <v/>
      </c>
      <c r="E139" s="207" t="str">
        <f>IF(表三!H139&lt;&gt;"",表三!H139,"")</f>
        <v/>
      </c>
      <c r="F139" s="208" t="str">
        <f>IF(表三!I139&lt;&gt;"",表三!I139,"")</f>
        <v/>
      </c>
      <c r="G139" s="208" t="str">
        <f>IF(表四!T139&lt;&gt;"",IF(表四!T139="連續量測",1,IF(表四!T139="定期(間歇)量測",2,IF(表四!T139="財務會計推估",3,IF(表四!T139="自行評估",3,"0")))),"")</f>
        <v/>
      </c>
      <c r="H139" s="399"/>
      <c r="I139" s="235" t="str">
        <f t="shared" si="20"/>
        <v/>
      </c>
      <c r="J139" s="396"/>
      <c r="K139" s="397"/>
      <c r="L139" s="207" t="str">
        <f>IF(表三!K139&lt;&gt;"",表三!K139,"")</f>
        <v/>
      </c>
      <c r="M139" s="209" t="str">
        <f>IF(表三!P139&lt;&gt;"",表三!P139,"")</f>
        <v/>
      </c>
      <c r="N139" s="223" t="str">
        <f>IF(表五!S139&lt;&gt;"",表五!S139,"")</f>
        <v/>
      </c>
      <c r="O139" s="209" t="str">
        <f t="shared" si="21"/>
        <v/>
      </c>
      <c r="P139" s="223" t="str">
        <f t="shared" si="22"/>
        <v/>
      </c>
      <c r="Q139" s="394" t="str">
        <f>IF(表五!AU139&lt;&gt;"",ROUND(表五!AU139,4),"")</f>
        <v/>
      </c>
      <c r="R139" s="211" t="str">
        <f t="shared" si="23"/>
        <v/>
      </c>
      <c r="S139" s="398" t="str">
        <f t="shared" si="24"/>
        <v/>
      </c>
    </row>
    <row r="140" spans="1:19">
      <c r="A140" s="207" t="str">
        <f>IF(表三!A140&lt;&gt;"",表三!A140,"")</f>
        <v/>
      </c>
      <c r="B140" s="209" t="str">
        <f>IF(表三!B140&lt;&gt;"",表三!B140,"")</f>
        <v/>
      </c>
      <c r="C140" s="207" t="str">
        <f>IF(表三!D140&lt;&gt;"",表三!D140,"")</f>
        <v/>
      </c>
      <c r="D140" s="209" t="str">
        <f>IF(表三!E140&lt;&gt;"",表三!E140,"")</f>
        <v/>
      </c>
      <c r="E140" s="207" t="str">
        <f>IF(表三!H140&lt;&gt;"",表三!H140,"")</f>
        <v/>
      </c>
      <c r="F140" s="208" t="str">
        <f>IF(表三!I140&lt;&gt;"",表三!I140,"")</f>
        <v/>
      </c>
      <c r="G140" s="208" t="str">
        <f>IF(表四!T140&lt;&gt;"",IF(表四!T140="連續量測",1,IF(表四!T140="定期(間歇)量測",2,IF(表四!T140="財務會計推估",3,IF(表四!T140="自行評估",3,"0")))),"")</f>
        <v/>
      </c>
      <c r="H140" s="399"/>
      <c r="I140" s="235" t="str">
        <f t="shared" si="20"/>
        <v/>
      </c>
      <c r="J140" s="396"/>
      <c r="K140" s="397"/>
      <c r="L140" s="207" t="str">
        <f>IF(表三!K140&lt;&gt;"",表三!K140,"")</f>
        <v/>
      </c>
      <c r="M140" s="209" t="str">
        <f>IF(表三!P140&lt;&gt;"",表三!P140,"")</f>
        <v/>
      </c>
      <c r="N140" s="223" t="str">
        <f>IF(表五!S140&lt;&gt;"",表五!S140,"")</f>
        <v/>
      </c>
      <c r="O140" s="209" t="str">
        <f t="shared" si="21"/>
        <v/>
      </c>
      <c r="P140" s="223" t="str">
        <f t="shared" si="22"/>
        <v/>
      </c>
      <c r="Q140" s="394" t="str">
        <f>IF(表五!AU140&lt;&gt;"",ROUND(表五!AU140,4),"")</f>
        <v/>
      </c>
      <c r="R140" s="211" t="str">
        <f t="shared" si="23"/>
        <v/>
      </c>
      <c r="S140" s="398" t="str">
        <f t="shared" si="24"/>
        <v/>
      </c>
    </row>
    <row r="141" spans="1:19">
      <c r="A141" s="207" t="str">
        <f>IF(表三!A141&lt;&gt;"",表三!A141,"")</f>
        <v/>
      </c>
      <c r="B141" s="209" t="str">
        <f>IF(表三!B141&lt;&gt;"",表三!B141,"")</f>
        <v/>
      </c>
      <c r="C141" s="207" t="str">
        <f>IF(表三!D141&lt;&gt;"",表三!D141,"")</f>
        <v/>
      </c>
      <c r="D141" s="209" t="str">
        <f>IF(表三!E141&lt;&gt;"",表三!E141,"")</f>
        <v/>
      </c>
      <c r="E141" s="207" t="str">
        <f>IF(表三!H141&lt;&gt;"",表三!H141,"")</f>
        <v/>
      </c>
      <c r="F141" s="208" t="str">
        <f>IF(表三!I141&lt;&gt;"",表三!I141,"")</f>
        <v/>
      </c>
      <c r="G141" s="208" t="str">
        <f>IF(表四!T141&lt;&gt;"",IF(表四!T141="連續量測",1,IF(表四!T141="定期(間歇)量測",2,IF(表四!T141="財務會計推估",3,IF(表四!T141="自行評估",3,"0")))),"")</f>
        <v/>
      </c>
      <c r="H141" s="399"/>
      <c r="I141" s="235" t="str">
        <f t="shared" si="20"/>
        <v/>
      </c>
      <c r="J141" s="396"/>
      <c r="K141" s="397"/>
      <c r="L141" s="207" t="str">
        <f>IF(表三!K141&lt;&gt;"",表三!K141,"")</f>
        <v/>
      </c>
      <c r="M141" s="209" t="str">
        <f>IF(表三!P141&lt;&gt;"",表三!P141,"")</f>
        <v/>
      </c>
      <c r="N141" s="223" t="str">
        <f>IF(表五!S141&lt;&gt;"",表五!S141,"")</f>
        <v/>
      </c>
      <c r="O141" s="209" t="str">
        <f t="shared" si="21"/>
        <v/>
      </c>
      <c r="P141" s="223" t="str">
        <f t="shared" si="22"/>
        <v/>
      </c>
      <c r="Q141" s="394" t="str">
        <f>IF(表五!AU141&lt;&gt;"",ROUND(表五!AU141,4),"")</f>
        <v/>
      </c>
      <c r="R141" s="211" t="str">
        <f t="shared" si="23"/>
        <v/>
      </c>
      <c r="S141" s="398" t="str">
        <f t="shared" si="24"/>
        <v/>
      </c>
    </row>
    <row r="142" spans="1:19">
      <c r="A142" s="207" t="str">
        <f>IF(表三!A142&lt;&gt;"",表三!A142,"")</f>
        <v/>
      </c>
      <c r="B142" s="209" t="str">
        <f>IF(表三!B142&lt;&gt;"",表三!B142,"")</f>
        <v/>
      </c>
      <c r="C142" s="207" t="str">
        <f>IF(表三!D142&lt;&gt;"",表三!D142,"")</f>
        <v/>
      </c>
      <c r="D142" s="209" t="str">
        <f>IF(表三!E142&lt;&gt;"",表三!E142,"")</f>
        <v/>
      </c>
      <c r="E142" s="207" t="str">
        <f>IF(表三!H142&lt;&gt;"",表三!H142,"")</f>
        <v/>
      </c>
      <c r="F142" s="208" t="str">
        <f>IF(表三!I142&lt;&gt;"",表三!I142,"")</f>
        <v/>
      </c>
      <c r="G142" s="208" t="str">
        <f>IF(表四!T142&lt;&gt;"",IF(表四!T142="連續量測",1,IF(表四!T142="定期(間歇)量測",2,IF(表四!T142="財務會計推估",3,IF(表四!T142="自行評估",3,"0")))),"")</f>
        <v/>
      </c>
      <c r="H142" s="399"/>
      <c r="I142" s="235" t="str">
        <f t="shared" si="20"/>
        <v/>
      </c>
      <c r="J142" s="396"/>
      <c r="K142" s="397"/>
      <c r="L142" s="207" t="str">
        <f>IF(表三!K142&lt;&gt;"",表三!K142,"")</f>
        <v/>
      </c>
      <c r="M142" s="209" t="str">
        <f>IF(表三!P142&lt;&gt;"",表三!P142,"")</f>
        <v/>
      </c>
      <c r="N142" s="223" t="str">
        <f>IF(表五!S142&lt;&gt;"",表五!S142,"")</f>
        <v/>
      </c>
      <c r="O142" s="209" t="str">
        <f t="shared" si="21"/>
        <v/>
      </c>
      <c r="P142" s="223" t="str">
        <f t="shared" si="22"/>
        <v/>
      </c>
      <c r="Q142" s="394" t="str">
        <f>IF(表五!AU142&lt;&gt;"",ROUND(表五!AU142,4),"")</f>
        <v/>
      </c>
      <c r="R142" s="211" t="str">
        <f t="shared" si="23"/>
        <v/>
      </c>
      <c r="S142" s="398" t="str">
        <f t="shared" si="24"/>
        <v/>
      </c>
    </row>
    <row r="143" spans="1:19">
      <c r="A143" s="207" t="str">
        <f>IF(表三!A143&lt;&gt;"",表三!A143,"")</f>
        <v/>
      </c>
      <c r="B143" s="209" t="str">
        <f>IF(表三!B143&lt;&gt;"",表三!B143,"")</f>
        <v/>
      </c>
      <c r="C143" s="207" t="str">
        <f>IF(表三!D143&lt;&gt;"",表三!D143,"")</f>
        <v/>
      </c>
      <c r="D143" s="209" t="str">
        <f>IF(表三!E143&lt;&gt;"",表三!E143,"")</f>
        <v/>
      </c>
      <c r="E143" s="207" t="str">
        <f>IF(表三!H143&lt;&gt;"",表三!H143,"")</f>
        <v/>
      </c>
      <c r="F143" s="208" t="str">
        <f>IF(表三!I143&lt;&gt;"",表三!I143,"")</f>
        <v/>
      </c>
      <c r="G143" s="208" t="str">
        <f>IF(表四!T143&lt;&gt;"",IF(表四!T143="連續量測",1,IF(表四!T143="定期(間歇)量測",2,IF(表四!T143="財務會計推估",3,IF(表四!T143="自行評估",3,"0")))),"")</f>
        <v/>
      </c>
      <c r="H143" s="399"/>
      <c r="I143" s="235" t="str">
        <f t="shared" si="20"/>
        <v/>
      </c>
      <c r="J143" s="396"/>
      <c r="K143" s="397"/>
      <c r="L143" s="207" t="str">
        <f>IF(表三!K143&lt;&gt;"",表三!K143,"")</f>
        <v/>
      </c>
      <c r="M143" s="209" t="str">
        <f>IF(表三!P143&lt;&gt;"",表三!P143,"")</f>
        <v/>
      </c>
      <c r="N143" s="223" t="str">
        <f>IF(表五!S143&lt;&gt;"",表五!S143,"")</f>
        <v/>
      </c>
      <c r="O143" s="209" t="str">
        <f t="shared" si="21"/>
        <v/>
      </c>
      <c r="P143" s="223" t="str">
        <f t="shared" si="22"/>
        <v/>
      </c>
      <c r="Q143" s="394" t="str">
        <f>IF(表五!AU143&lt;&gt;"",ROUND(表五!AU143,4),"")</f>
        <v/>
      </c>
      <c r="R143" s="211" t="str">
        <f t="shared" si="23"/>
        <v/>
      </c>
      <c r="S143" s="398" t="str">
        <f t="shared" si="24"/>
        <v/>
      </c>
    </row>
    <row r="144" spans="1:19">
      <c r="A144" s="207" t="str">
        <f>IF(表三!A144&lt;&gt;"",表三!A144,"")</f>
        <v/>
      </c>
      <c r="B144" s="209" t="str">
        <f>IF(表三!B144&lt;&gt;"",表三!B144,"")</f>
        <v/>
      </c>
      <c r="C144" s="207" t="str">
        <f>IF(表三!D144&lt;&gt;"",表三!D144,"")</f>
        <v/>
      </c>
      <c r="D144" s="209" t="str">
        <f>IF(表三!E144&lt;&gt;"",表三!E144,"")</f>
        <v/>
      </c>
      <c r="E144" s="207" t="str">
        <f>IF(表三!H144&lt;&gt;"",表三!H144,"")</f>
        <v/>
      </c>
      <c r="F144" s="208" t="str">
        <f>IF(表三!I144&lt;&gt;"",表三!I144,"")</f>
        <v/>
      </c>
      <c r="G144" s="208" t="str">
        <f>IF(表四!T144&lt;&gt;"",IF(表四!T144="連續量測",1,IF(表四!T144="定期(間歇)量測",2,IF(表四!T144="財務會計推估",3,IF(表四!T144="自行評估",3,"0")))),"")</f>
        <v/>
      </c>
      <c r="H144" s="399"/>
      <c r="I144" s="235" t="str">
        <f t="shared" si="20"/>
        <v/>
      </c>
      <c r="J144" s="396"/>
      <c r="K144" s="397"/>
      <c r="L144" s="207" t="str">
        <f>IF(表三!K144&lt;&gt;"",表三!K144,"")</f>
        <v/>
      </c>
      <c r="M144" s="209" t="str">
        <f>IF(表三!P144&lt;&gt;"",表三!P144,"")</f>
        <v/>
      </c>
      <c r="N144" s="223" t="str">
        <f>IF(表五!S144&lt;&gt;"",表五!S144,"")</f>
        <v/>
      </c>
      <c r="O144" s="209" t="str">
        <f t="shared" si="21"/>
        <v/>
      </c>
      <c r="P144" s="223" t="str">
        <f t="shared" si="22"/>
        <v/>
      </c>
      <c r="Q144" s="394" t="str">
        <f>IF(表五!AU144&lt;&gt;"",ROUND(表五!AU144,4),"")</f>
        <v/>
      </c>
      <c r="R144" s="211" t="str">
        <f t="shared" si="23"/>
        <v/>
      </c>
      <c r="S144" s="398" t="str">
        <f t="shared" si="24"/>
        <v/>
      </c>
    </row>
    <row r="145" spans="1:19">
      <c r="A145" s="207" t="str">
        <f>IF(表三!A145&lt;&gt;"",表三!A145,"")</f>
        <v/>
      </c>
      <c r="B145" s="209" t="str">
        <f>IF(表三!B145&lt;&gt;"",表三!B145,"")</f>
        <v/>
      </c>
      <c r="C145" s="207" t="str">
        <f>IF(表三!D145&lt;&gt;"",表三!D145,"")</f>
        <v/>
      </c>
      <c r="D145" s="209" t="str">
        <f>IF(表三!E145&lt;&gt;"",表三!E145,"")</f>
        <v/>
      </c>
      <c r="E145" s="207" t="str">
        <f>IF(表三!H145&lt;&gt;"",表三!H145,"")</f>
        <v/>
      </c>
      <c r="F145" s="208" t="str">
        <f>IF(表三!I145&lt;&gt;"",表三!I145,"")</f>
        <v/>
      </c>
      <c r="G145" s="208" t="str">
        <f>IF(表四!T145&lt;&gt;"",IF(表四!T145="連續量測",1,IF(表四!T145="定期(間歇)量測",2,IF(表四!T145="財務會計推估",3,IF(表四!T145="自行評估",3,"0")))),"")</f>
        <v/>
      </c>
      <c r="H145" s="399"/>
      <c r="I145" s="235" t="str">
        <f t="shared" si="20"/>
        <v/>
      </c>
      <c r="J145" s="396"/>
      <c r="K145" s="397"/>
      <c r="L145" s="207" t="str">
        <f>IF(表三!K145&lt;&gt;"",表三!K145,"")</f>
        <v/>
      </c>
      <c r="M145" s="209" t="str">
        <f>IF(表三!P145&lt;&gt;"",表三!P145,"")</f>
        <v/>
      </c>
      <c r="N145" s="223" t="str">
        <f>IF(表五!S145&lt;&gt;"",表五!S145,"")</f>
        <v/>
      </c>
      <c r="O145" s="209" t="str">
        <f t="shared" si="21"/>
        <v/>
      </c>
      <c r="P145" s="223" t="str">
        <f t="shared" si="22"/>
        <v/>
      </c>
      <c r="Q145" s="394" t="str">
        <f>IF(表五!AU145&lt;&gt;"",ROUND(表五!AU145,4),"")</f>
        <v/>
      </c>
      <c r="R145" s="211" t="str">
        <f t="shared" si="23"/>
        <v/>
      </c>
      <c r="S145" s="398" t="str">
        <f t="shared" si="24"/>
        <v/>
      </c>
    </row>
    <row r="146" spans="1:19">
      <c r="A146" s="207" t="str">
        <f>IF(表三!A146&lt;&gt;"",表三!A146,"")</f>
        <v/>
      </c>
      <c r="B146" s="209" t="str">
        <f>IF(表三!B146&lt;&gt;"",表三!B146,"")</f>
        <v/>
      </c>
      <c r="C146" s="207" t="str">
        <f>IF(表三!D146&lt;&gt;"",表三!D146,"")</f>
        <v/>
      </c>
      <c r="D146" s="209" t="str">
        <f>IF(表三!E146&lt;&gt;"",表三!E146,"")</f>
        <v/>
      </c>
      <c r="E146" s="207" t="str">
        <f>IF(表三!H146&lt;&gt;"",表三!H146,"")</f>
        <v/>
      </c>
      <c r="F146" s="208" t="str">
        <f>IF(表三!I146&lt;&gt;"",表三!I146,"")</f>
        <v/>
      </c>
      <c r="G146" s="208" t="str">
        <f>IF(表四!T146&lt;&gt;"",IF(表四!T146="連續量測",1,IF(表四!T146="定期(間歇)量測",2,IF(表四!T146="財務會計推估",3,IF(表四!T146="自行評估",3,"0")))),"")</f>
        <v/>
      </c>
      <c r="H146" s="399"/>
      <c r="I146" s="235" t="str">
        <f t="shared" si="20"/>
        <v/>
      </c>
      <c r="J146" s="396"/>
      <c r="K146" s="397"/>
      <c r="L146" s="207" t="str">
        <f>IF(表三!K146&lt;&gt;"",表三!K146,"")</f>
        <v/>
      </c>
      <c r="M146" s="209" t="str">
        <f>IF(表三!P146&lt;&gt;"",表三!P146,"")</f>
        <v/>
      </c>
      <c r="N146" s="223" t="str">
        <f>IF(表五!S146&lt;&gt;"",表五!S146,"")</f>
        <v/>
      </c>
      <c r="O146" s="209" t="str">
        <f t="shared" si="21"/>
        <v/>
      </c>
      <c r="P146" s="223" t="str">
        <f t="shared" si="22"/>
        <v/>
      </c>
      <c r="Q146" s="394" t="str">
        <f>IF(表五!AU146&lt;&gt;"",ROUND(表五!AU146,4),"")</f>
        <v/>
      </c>
      <c r="R146" s="211" t="str">
        <f t="shared" si="23"/>
        <v/>
      </c>
      <c r="S146" s="398" t="str">
        <f t="shared" si="24"/>
        <v/>
      </c>
    </row>
    <row r="147" spans="1:19">
      <c r="A147" s="207" t="str">
        <f>IF(表三!A147&lt;&gt;"",表三!A147,"")</f>
        <v/>
      </c>
      <c r="B147" s="209" t="str">
        <f>IF(表三!B147&lt;&gt;"",表三!B147,"")</f>
        <v/>
      </c>
      <c r="C147" s="207" t="str">
        <f>IF(表三!D147&lt;&gt;"",表三!D147,"")</f>
        <v/>
      </c>
      <c r="D147" s="209" t="str">
        <f>IF(表三!E147&lt;&gt;"",表三!E147,"")</f>
        <v/>
      </c>
      <c r="E147" s="207" t="str">
        <f>IF(表三!H147&lt;&gt;"",表三!H147,"")</f>
        <v/>
      </c>
      <c r="F147" s="208" t="str">
        <f>IF(表三!I147&lt;&gt;"",表三!I147,"")</f>
        <v/>
      </c>
      <c r="G147" s="208" t="str">
        <f>IF(表四!T147&lt;&gt;"",IF(表四!T147="連續量測",1,IF(表四!T147="定期(間歇)量測",2,IF(表四!T147="財務會計推估",3,IF(表四!T147="自行評估",3,"0")))),"")</f>
        <v/>
      </c>
      <c r="H147" s="399"/>
      <c r="I147" s="235" t="str">
        <f t="shared" si="20"/>
        <v/>
      </c>
      <c r="J147" s="396"/>
      <c r="K147" s="397"/>
      <c r="L147" s="207" t="str">
        <f>IF(表三!K147&lt;&gt;"",表三!K147,"")</f>
        <v/>
      </c>
      <c r="M147" s="209" t="str">
        <f>IF(表三!P147&lt;&gt;"",表三!P147,"")</f>
        <v/>
      </c>
      <c r="N147" s="223" t="str">
        <f>IF(表五!S147&lt;&gt;"",表五!S147,"")</f>
        <v/>
      </c>
      <c r="O147" s="209" t="str">
        <f t="shared" si="21"/>
        <v/>
      </c>
      <c r="P147" s="223" t="str">
        <f t="shared" si="22"/>
        <v/>
      </c>
      <c r="Q147" s="394" t="str">
        <f>IF(表五!AU147&lt;&gt;"",ROUND(表五!AU147,4),"")</f>
        <v/>
      </c>
      <c r="R147" s="211" t="str">
        <f t="shared" si="23"/>
        <v/>
      </c>
      <c r="S147" s="398" t="str">
        <f t="shared" si="24"/>
        <v/>
      </c>
    </row>
    <row r="148" spans="1:19">
      <c r="A148" s="207" t="str">
        <f>IF(表三!A148&lt;&gt;"",表三!A148,"")</f>
        <v/>
      </c>
      <c r="B148" s="209" t="str">
        <f>IF(表三!B148&lt;&gt;"",表三!B148,"")</f>
        <v/>
      </c>
      <c r="C148" s="207" t="str">
        <f>IF(表三!D148&lt;&gt;"",表三!D148,"")</f>
        <v/>
      </c>
      <c r="D148" s="209" t="str">
        <f>IF(表三!E148&lt;&gt;"",表三!E148,"")</f>
        <v/>
      </c>
      <c r="E148" s="207" t="str">
        <f>IF(表三!H148&lt;&gt;"",表三!H148,"")</f>
        <v/>
      </c>
      <c r="F148" s="208" t="str">
        <f>IF(表三!I148&lt;&gt;"",表三!I148,"")</f>
        <v/>
      </c>
      <c r="G148" s="208" t="str">
        <f>IF(表四!T148&lt;&gt;"",IF(表四!T148="連續量測",1,IF(表四!T148="定期(間歇)量測",2,IF(表四!T148="財務會計推估",3,IF(表四!T148="自行評估",3,"0")))),"")</f>
        <v/>
      </c>
      <c r="H148" s="399"/>
      <c r="I148" s="235" t="str">
        <f t="shared" si="20"/>
        <v/>
      </c>
      <c r="J148" s="396"/>
      <c r="K148" s="397"/>
      <c r="L148" s="207" t="str">
        <f>IF(表三!K148&lt;&gt;"",表三!K148,"")</f>
        <v/>
      </c>
      <c r="M148" s="209" t="str">
        <f>IF(表三!P148&lt;&gt;"",表三!P148,"")</f>
        <v/>
      </c>
      <c r="N148" s="223" t="str">
        <f>IF(表五!S148&lt;&gt;"",表五!S148,"")</f>
        <v/>
      </c>
      <c r="O148" s="209" t="str">
        <f t="shared" si="21"/>
        <v/>
      </c>
      <c r="P148" s="223" t="str">
        <f t="shared" si="22"/>
        <v/>
      </c>
      <c r="Q148" s="394" t="str">
        <f>IF(表五!AU148&lt;&gt;"",ROUND(表五!AU148,4),"")</f>
        <v/>
      </c>
      <c r="R148" s="211" t="str">
        <f t="shared" si="23"/>
        <v/>
      </c>
      <c r="S148" s="398" t="str">
        <f t="shared" si="24"/>
        <v/>
      </c>
    </row>
    <row r="149" spans="1:19">
      <c r="A149" s="207" t="str">
        <f>IF(表三!A149&lt;&gt;"",表三!A149,"")</f>
        <v/>
      </c>
      <c r="B149" s="209" t="str">
        <f>IF(表三!B149&lt;&gt;"",表三!B149,"")</f>
        <v/>
      </c>
      <c r="C149" s="207" t="str">
        <f>IF(表三!D149&lt;&gt;"",表三!D149,"")</f>
        <v/>
      </c>
      <c r="D149" s="209" t="str">
        <f>IF(表三!E149&lt;&gt;"",表三!E149,"")</f>
        <v/>
      </c>
      <c r="E149" s="207" t="str">
        <f>IF(表三!H149&lt;&gt;"",表三!H149,"")</f>
        <v/>
      </c>
      <c r="F149" s="208" t="str">
        <f>IF(表三!I149&lt;&gt;"",表三!I149,"")</f>
        <v/>
      </c>
      <c r="G149" s="208" t="str">
        <f>IF(表四!T149&lt;&gt;"",IF(表四!T149="連續量測",1,IF(表四!T149="定期(間歇)量測",2,IF(表四!T149="財務會計推估",3,IF(表四!T149="自行評估",3,"0")))),"")</f>
        <v/>
      </c>
      <c r="H149" s="399"/>
      <c r="I149" s="235" t="str">
        <f t="shared" si="20"/>
        <v/>
      </c>
      <c r="J149" s="396"/>
      <c r="K149" s="397"/>
      <c r="L149" s="207" t="str">
        <f>IF(表三!K149&lt;&gt;"",表三!K149,"")</f>
        <v/>
      </c>
      <c r="M149" s="209" t="str">
        <f>IF(表三!P149&lt;&gt;"",表三!P149,"")</f>
        <v/>
      </c>
      <c r="N149" s="223" t="str">
        <f>IF(表五!S149&lt;&gt;"",表五!S149,"")</f>
        <v/>
      </c>
      <c r="O149" s="209" t="str">
        <f t="shared" si="21"/>
        <v/>
      </c>
      <c r="P149" s="223" t="str">
        <f t="shared" si="22"/>
        <v/>
      </c>
      <c r="Q149" s="394" t="str">
        <f>IF(表五!AU149&lt;&gt;"",ROUND(表五!AU149,4),"")</f>
        <v/>
      </c>
      <c r="R149" s="211" t="str">
        <f t="shared" si="23"/>
        <v/>
      </c>
      <c r="S149" s="398" t="str">
        <f t="shared" si="24"/>
        <v/>
      </c>
    </row>
    <row r="150" spans="1:19">
      <c r="A150" s="207" t="str">
        <f>IF(表三!A150&lt;&gt;"",表三!A150,"")</f>
        <v/>
      </c>
      <c r="B150" s="209" t="str">
        <f>IF(表三!B150&lt;&gt;"",表三!B150,"")</f>
        <v/>
      </c>
      <c r="C150" s="207" t="str">
        <f>IF(表三!D150&lt;&gt;"",表三!D150,"")</f>
        <v/>
      </c>
      <c r="D150" s="209" t="str">
        <f>IF(表三!E150&lt;&gt;"",表三!E150,"")</f>
        <v/>
      </c>
      <c r="E150" s="207" t="str">
        <f>IF(表三!H150&lt;&gt;"",表三!H150,"")</f>
        <v/>
      </c>
      <c r="F150" s="208" t="str">
        <f>IF(表三!I150&lt;&gt;"",表三!I150,"")</f>
        <v/>
      </c>
      <c r="G150" s="208" t="str">
        <f>IF(表四!T150&lt;&gt;"",IF(表四!T150="連續量測",1,IF(表四!T150="定期(間歇)量測",2,IF(表四!T150="財務會計推估",3,IF(表四!T150="自行評估",3,"0")))),"")</f>
        <v/>
      </c>
      <c r="H150" s="399"/>
      <c r="I150" s="235" t="str">
        <f t="shared" si="20"/>
        <v/>
      </c>
      <c r="J150" s="396"/>
      <c r="K150" s="397"/>
      <c r="L150" s="207" t="str">
        <f>IF(表三!K150&lt;&gt;"",表三!K150,"")</f>
        <v/>
      </c>
      <c r="M150" s="209" t="str">
        <f>IF(表三!P150&lt;&gt;"",表三!P150,"")</f>
        <v/>
      </c>
      <c r="N150" s="223" t="str">
        <f>IF(表五!S150&lt;&gt;"",表五!S150,"")</f>
        <v/>
      </c>
      <c r="O150" s="209" t="str">
        <f t="shared" si="21"/>
        <v/>
      </c>
      <c r="P150" s="223" t="str">
        <f t="shared" si="22"/>
        <v/>
      </c>
      <c r="Q150" s="394" t="str">
        <f>IF(表五!AU150&lt;&gt;"",ROUND(表五!AU150,4),"")</f>
        <v/>
      </c>
      <c r="R150" s="211" t="str">
        <f t="shared" si="23"/>
        <v/>
      </c>
      <c r="S150" s="398" t="str">
        <f t="shared" si="24"/>
        <v/>
      </c>
    </row>
    <row r="151" spans="1:19">
      <c r="A151" s="207" t="str">
        <f>IF(表三!A151&lt;&gt;"",表三!A151,"")</f>
        <v/>
      </c>
      <c r="B151" s="209" t="str">
        <f>IF(表三!B151&lt;&gt;"",表三!B151,"")</f>
        <v/>
      </c>
      <c r="C151" s="207" t="str">
        <f>IF(表三!D151&lt;&gt;"",表三!D151,"")</f>
        <v/>
      </c>
      <c r="D151" s="209" t="str">
        <f>IF(表三!E151&lt;&gt;"",表三!E151,"")</f>
        <v/>
      </c>
      <c r="E151" s="207" t="str">
        <f>IF(表三!H151&lt;&gt;"",表三!H151,"")</f>
        <v/>
      </c>
      <c r="F151" s="208" t="str">
        <f>IF(表三!I151&lt;&gt;"",表三!I151,"")</f>
        <v/>
      </c>
      <c r="G151" s="208" t="str">
        <f>IF(表四!T151&lt;&gt;"",IF(表四!T151="連續量測",1,IF(表四!T151="定期(間歇)量測",2,IF(表四!T151="財務會計推估",3,IF(表四!T151="自行評估",3,"0")))),"")</f>
        <v/>
      </c>
      <c r="H151" s="399"/>
      <c r="I151" s="235" t="str">
        <f t="shared" si="20"/>
        <v/>
      </c>
      <c r="J151" s="396"/>
      <c r="K151" s="397"/>
      <c r="L151" s="207" t="str">
        <f>IF(表三!K151&lt;&gt;"",表三!K151,"")</f>
        <v/>
      </c>
      <c r="M151" s="209" t="str">
        <f>IF(表三!P151&lt;&gt;"",表三!P151,"")</f>
        <v/>
      </c>
      <c r="N151" s="223" t="str">
        <f>IF(表五!S151&lt;&gt;"",表五!S151,"")</f>
        <v/>
      </c>
      <c r="O151" s="209" t="str">
        <f t="shared" si="21"/>
        <v/>
      </c>
      <c r="P151" s="223" t="str">
        <f t="shared" si="22"/>
        <v/>
      </c>
      <c r="Q151" s="394" t="str">
        <f>IF(表五!AU151&lt;&gt;"",ROUND(表五!AU151,4),"")</f>
        <v/>
      </c>
      <c r="R151" s="211" t="str">
        <f t="shared" si="23"/>
        <v/>
      </c>
      <c r="S151" s="398" t="str">
        <f t="shared" si="24"/>
        <v/>
      </c>
    </row>
    <row r="152" spans="1:19">
      <c r="A152" s="207" t="str">
        <f>IF(表三!A152&lt;&gt;"",表三!A152,"")</f>
        <v/>
      </c>
      <c r="B152" s="209" t="str">
        <f>IF(表三!B152&lt;&gt;"",表三!B152,"")</f>
        <v/>
      </c>
      <c r="C152" s="207" t="str">
        <f>IF(表三!D152&lt;&gt;"",表三!D152,"")</f>
        <v/>
      </c>
      <c r="D152" s="209" t="str">
        <f>IF(表三!E152&lt;&gt;"",表三!E152,"")</f>
        <v/>
      </c>
      <c r="E152" s="207" t="str">
        <f>IF(表三!H152&lt;&gt;"",表三!H152,"")</f>
        <v/>
      </c>
      <c r="F152" s="208" t="str">
        <f>IF(表三!I152&lt;&gt;"",表三!I152,"")</f>
        <v/>
      </c>
      <c r="G152" s="208" t="str">
        <f>IF(表四!T152&lt;&gt;"",IF(表四!T152="連續量測",1,IF(表四!T152="定期(間歇)量測",2,IF(表四!T152="財務會計推估",3,IF(表四!T152="自行評估",3,"0")))),"")</f>
        <v/>
      </c>
      <c r="H152" s="399"/>
      <c r="I152" s="235" t="str">
        <f t="shared" si="20"/>
        <v/>
      </c>
      <c r="J152" s="396"/>
      <c r="K152" s="397"/>
      <c r="L152" s="207" t="str">
        <f>IF(表三!K152&lt;&gt;"",表三!K152,"")</f>
        <v/>
      </c>
      <c r="M152" s="209" t="str">
        <f>IF(表三!P152&lt;&gt;"",表三!P152,"")</f>
        <v/>
      </c>
      <c r="N152" s="223" t="str">
        <f>IF(表五!S152&lt;&gt;"",表五!S152,"")</f>
        <v/>
      </c>
      <c r="O152" s="209" t="str">
        <f t="shared" si="21"/>
        <v/>
      </c>
      <c r="P152" s="223" t="str">
        <f t="shared" si="22"/>
        <v/>
      </c>
      <c r="Q152" s="394" t="str">
        <f>IF(表五!AU152&lt;&gt;"",ROUND(表五!AU152,4),"")</f>
        <v/>
      </c>
      <c r="R152" s="211" t="str">
        <f t="shared" si="23"/>
        <v/>
      </c>
      <c r="S152" s="398" t="str">
        <f t="shared" si="24"/>
        <v/>
      </c>
    </row>
    <row r="153" spans="1:19">
      <c r="A153" s="207" t="str">
        <f>IF(表三!A153&lt;&gt;"",表三!A153,"")</f>
        <v/>
      </c>
      <c r="B153" s="209" t="str">
        <f>IF(表三!B153&lt;&gt;"",表三!B153,"")</f>
        <v/>
      </c>
      <c r="C153" s="207" t="str">
        <f>IF(表三!D153&lt;&gt;"",表三!D153,"")</f>
        <v/>
      </c>
      <c r="D153" s="209" t="str">
        <f>IF(表三!E153&lt;&gt;"",表三!E153,"")</f>
        <v/>
      </c>
      <c r="E153" s="207" t="str">
        <f>IF(表三!H153&lt;&gt;"",表三!H153,"")</f>
        <v/>
      </c>
      <c r="F153" s="208" t="str">
        <f>IF(表三!I153&lt;&gt;"",表三!I153,"")</f>
        <v/>
      </c>
      <c r="G153" s="208" t="str">
        <f>IF(表四!T153&lt;&gt;"",IF(表四!T153="連續量測",1,IF(表四!T153="定期(間歇)量測",2,IF(表四!T153="財務會計推估",3,IF(表四!T153="自行評估",3,"0")))),"")</f>
        <v/>
      </c>
      <c r="H153" s="399"/>
      <c r="I153" s="235" t="str">
        <f t="shared" si="20"/>
        <v/>
      </c>
      <c r="J153" s="396"/>
      <c r="K153" s="397"/>
      <c r="L153" s="207" t="str">
        <f>IF(表三!K153&lt;&gt;"",表三!K153,"")</f>
        <v/>
      </c>
      <c r="M153" s="209" t="str">
        <f>IF(表三!P153&lt;&gt;"",表三!P153,"")</f>
        <v/>
      </c>
      <c r="N153" s="223" t="str">
        <f>IF(表五!S153&lt;&gt;"",表五!S153,"")</f>
        <v/>
      </c>
      <c r="O153" s="209" t="str">
        <f t="shared" si="21"/>
        <v/>
      </c>
      <c r="P153" s="223" t="str">
        <f t="shared" si="22"/>
        <v/>
      </c>
      <c r="Q153" s="394" t="str">
        <f>IF(表五!AU153&lt;&gt;"",ROUND(表五!AU153,4),"")</f>
        <v/>
      </c>
      <c r="R153" s="211" t="str">
        <f t="shared" si="23"/>
        <v/>
      </c>
      <c r="S153" s="398" t="str">
        <f t="shared" si="24"/>
        <v/>
      </c>
    </row>
    <row r="154" spans="1:19">
      <c r="A154" s="207" t="str">
        <f>IF(表三!A154&lt;&gt;"",表三!A154,"")</f>
        <v/>
      </c>
      <c r="B154" s="209" t="str">
        <f>IF(表三!B154&lt;&gt;"",表三!B154,"")</f>
        <v/>
      </c>
      <c r="C154" s="207" t="str">
        <f>IF(表三!D154&lt;&gt;"",表三!D154,"")</f>
        <v/>
      </c>
      <c r="D154" s="209" t="str">
        <f>IF(表三!E154&lt;&gt;"",表三!E154,"")</f>
        <v/>
      </c>
      <c r="E154" s="207" t="str">
        <f>IF(表三!H154&lt;&gt;"",表三!H154,"")</f>
        <v/>
      </c>
      <c r="F154" s="208" t="str">
        <f>IF(表三!I154&lt;&gt;"",表三!I154,"")</f>
        <v/>
      </c>
      <c r="G154" s="208" t="str">
        <f>IF(表四!T154&lt;&gt;"",IF(表四!T154="連續量測",1,IF(表四!T154="定期(間歇)量測",2,IF(表四!T154="財務會計推估",3,IF(表四!T154="自行評估",3,"0")))),"")</f>
        <v/>
      </c>
      <c r="H154" s="399"/>
      <c r="I154" s="235" t="str">
        <f t="shared" si="20"/>
        <v/>
      </c>
      <c r="J154" s="396"/>
      <c r="K154" s="397"/>
      <c r="L154" s="207" t="str">
        <f>IF(表三!K154&lt;&gt;"",表三!K154,"")</f>
        <v/>
      </c>
      <c r="M154" s="209" t="str">
        <f>IF(表三!P154&lt;&gt;"",表三!P154,"")</f>
        <v/>
      </c>
      <c r="N154" s="223" t="str">
        <f>IF(表五!S154&lt;&gt;"",表五!S154,"")</f>
        <v/>
      </c>
      <c r="O154" s="209" t="str">
        <f t="shared" si="21"/>
        <v/>
      </c>
      <c r="P154" s="223" t="str">
        <f t="shared" si="22"/>
        <v/>
      </c>
      <c r="Q154" s="394" t="str">
        <f>IF(表五!AU154&lt;&gt;"",ROUND(表五!AU154,4),"")</f>
        <v/>
      </c>
      <c r="R154" s="211" t="str">
        <f t="shared" si="23"/>
        <v/>
      </c>
      <c r="S154" s="398" t="str">
        <f t="shared" si="24"/>
        <v/>
      </c>
    </row>
    <row r="155" spans="1:19">
      <c r="A155" s="207" t="str">
        <f>IF(表三!A155&lt;&gt;"",表三!A155,"")</f>
        <v/>
      </c>
      <c r="B155" s="209" t="str">
        <f>IF(表三!B155&lt;&gt;"",表三!B155,"")</f>
        <v/>
      </c>
      <c r="C155" s="207" t="str">
        <f>IF(表三!D155&lt;&gt;"",表三!D155,"")</f>
        <v/>
      </c>
      <c r="D155" s="209" t="str">
        <f>IF(表三!E155&lt;&gt;"",表三!E155,"")</f>
        <v/>
      </c>
      <c r="E155" s="207" t="str">
        <f>IF(表三!H155&lt;&gt;"",表三!H155,"")</f>
        <v/>
      </c>
      <c r="F155" s="208" t="str">
        <f>IF(表三!I155&lt;&gt;"",表三!I155,"")</f>
        <v/>
      </c>
      <c r="G155" s="208" t="str">
        <f>IF(表四!T155&lt;&gt;"",IF(表四!T155="連續量測",1,IF(表四!T155="定期(間歇)量測",2,IF(表四!T155="財務會計推估",3,IF(表四!T155="自行評估",3,"0")))),"")</f>
        <v/>
      </c>
      <c r="H155" s="399"/>
      <c r="I155" s="235" t="str">
        <f t="shared" si="20"/>
        <v/>
      </c>
      <c r="J155" s="396"/>
      <c r="K155" s="397"/>
      <c r="L155" s="207" t="str">
        <f>IF(表三!K155&lt;&gt;"",表三!K155,"")</f>
        <v/>
      </c>
      <c r="M155" s="209" t="str">
        <f>IF(表三!P155&lt;&gt;"",表三!P155,"")</f>
        <v/>
      </c>
      <c r="N155" s="223" t="str">
        <f>IF(表五!S155&lt;&gt;"",表五!S155,"")</f>
        <v/>
      </c>
      <c r="O155" s="209" t="str">
        <f t="shared" si="21"/>
        <v/>
      </c>
      <c r="P155" s="223" t="str">
        <f t="shared" si="22"/>
        <v/>
      </c>
      <c r="Q155" s="394" t="str">
        <f>IF(表五!AU155&lt;&gt;"",ROUND(表五!AU155,4),"")</f>
        <v/>
      </c>
      <c r="R155" s="211" t="str">
        <f t="shared" si="23"/>
        <v/>
      </c>
      <c r="S155" s="398" t="str">
        <f t="shared" si="24"/>
        <v/>
      </c>
    </row>
    <row r="156" spans="1:19">
      <c r="A156" s="207" t="str">
        <f>IF(表三!A156&lt;&gt;"",表三!A156,"")</f>
        <v/>
      </c>
      <c r="B156" s="209" t="str">
        <f>IF(表三!B156&lt;&gt;"",表三!B156,"")</f>
        <v/>
      </c>
      <c r="C156" s="207" t="str">
        <f>IF(表三!D156&lt;&gt;"",表三!D156,"")</f>
        <v/>
      </c>
      <c r="D156" s="209" t="str">
        <f>IF(表三!E156&lt;&gt;"",表三!E156,"")</f>
        <v/>
      </c>
      <c r="E156" s="207" t="str">
        <f>IF(表三!H156&lt;&gt;"",表三!H156,"")</f>
        <v/>
      </c>
      <c r="F156" s="208" t="str">
        <f>IF(表三!I156&lt;&gt;"",表三!I156,"")</f>
        <v/>
      </c>
      <c r="G156" s="208" t="str">
        <f>IF(表四!T156&lt;&gt;"",IF(表四!T156="連續量測",1,IF(表四!T156="定期(間歇)量測",2,IF(表四!T156="財務會計推估",3,IF(表四!T156="自行評估",3,"0")))),"")</f>
        <v/>
      </c>
      <c r="H156" s="399"/>
      <c r="I156" s="235" t="str">
        <f t="shared" si="20"/>
        <v/>
      </c>
      <c r="J156" s="396"/>
      <c r="K156" s="397"/>
      <c r="L156" s="207" t="str">
        <f>IF(表三!K156&lt;&gt;"",表三!K156,"")</f>
        <v/>
      </c>
      <c r="M156" s="209" t="str">
        <f>IF(表三!P156&lt;&gt;"",表三!P156,"")</f>
        <v/>
      </c>
      <c r="N156" s="223" t="str">
        <f>IF(表五!S156&lt;&gt;"",表五!S156,"")</f>
        <v/>
      </c>
      <c r="O156" s="209" t="str">
        <f t="shared" si="21"/>
        <v/>
      </c>
      <c r="P156" s="223" t="str">
        <f t="shared" si="22"/>
        <v/>
      </c>
      <c r="Q156" s="394" t="str">
        <f>IF(表五!AU156&lt;&gt;"",ROUND(表五!AU156,4),"")</f>
        <v/>
      </c>
      <c r="R156" s="211" t="str">
        <f t="shared" si="23"/>
        <v/>
      </c>
      <c r="S156" s="398" t="str">
        <f t="shared" si="24"/>
        <v/>
      </c>
    </row>
    <row r="157" spans="1:19">
      <c r="A157" s="207" t="str">
        <f>IF(表三!A157&lt;&gt;"",表三!A157,"")</f>
        <v/>
      </c>
      <c r="B157" s="209" t="str">
        <f>IF(表三!B157&lt;&gt;"",表三!B157,"")</f>
        <v/>
      </c>
      <c r="C157" s="207" t="str">
        <f>IF(表三!D157&lt;&gt;"",表三!D157,"")</f>
        <v/>
      </c>
      <c r="D157" s="209" t="str">
        <f>IF(表三!E157&lt;&gt;"",表三!E157,"")</f>
        <v/>
      </c>
      <c r="E157" s="207" t="str">
        <f>IF(表三!H157&lt;&gt;"",表三!H157,"")</f>
        <v/>
      </c>
      <c r="F157" s="208" t="str">
        <f>IF(表三!I157&lt;&gt;"",表三!I157,"")</f>
        <v/>
      </c>
      <c r="G157" s="208" t="str">
        <f>IF(表四!T157&lt;&gt;"",IF(表四!T157="連續量測",1,IF(表四!T157="定期(間歇)量測",2,IF(表四!T157="財務會計推估",3,IF(表四!T157="自行評估",3,"0")))),"")</f>
        <v/>
      </c>
      <c r="H157" s="399"/>
      <c r="I157" s="235" t="str">
        <f t="shared" si="20"/>
        <v/>
      </c>
      <c r="J157" s="396"/>
      <c r="K157" s="397"/>
      <c r="L157" s="207" t="str">
        <f>IF(表三!K157&lt;&gt;"",表三!K157,"")</f>
        <v/>
      </c>
      <c r="M157" s="209" t="str">
        <f>IF(表三!P157&lt;&gt;"",表三!P157,"")</f>
        <v/>
      </c>
      <c r="N157" s="223" t="str">
        <f>IF(表五!S157&lt;&gt;"",表五!S157,"")</f>
        <v/>
      </c>
      <c r="O157" s="209" t="str">
        <f t="shared" si="21"/>
        <v/>
      </c>
      <c r="P157" s="223" t="str">
        <f t="shared" si="22"/>
        <v/>
      </c>
      <c r="Q157" s="394" t="str">
        <f>IF(表五!AU157&lt;&gt;"",ROUND(表五!AU157,4),"")</f>
        <v/>
      </c>
      <c r="R157" s="211" t="str">
        <f t="shared" si="23"/>
        <v/>
      </c>
      <c r="S157" s="398" t="str">
        <f t="shared" si="24"/>
        <v/>
      </c>
    </row>
    <row r="158" spans="1:19">
      <c r="A158" s="207" t="str">
        <f>IF(表三!A158&lt;&gt;"",表三!A158,"")</f>
        <v/>
      </c>
      <c r="B158" s="209" t="str">
        <f>IF(表三!B158&lt;&gt;"",表三!B158,"")</f>
        <v/>
      </c>
      <c r="C158" s="207" t="str">
        <f>IF(表三!D158&lt;&gt;"",表三!D158,"")</f>
        <v/>
      </c>
      <c r="D158" s="209" t="str">
        <f>IF(表三!E158&lt;&gt;"",表三!E158,"")</f>
        <v/>
      </c>
      <c r="E158" s="207" t="str">
        <f>IF(表三!H158&lt;&gt;"",表三!H158,"")</f>
        <v/>
      </c>
      <c r="F158" s="208" t="str">
        <f>IF(表三!I158&lt;&gt;"",表三!I158,"")</f>
        <v/>
      </c>
      <c r="G158" s="208" t="str">
        <f>IF(表四!T158&lt;&gt;"",IF(表四!T158="連續量測",1,IF(表四!T158="定期(間歇)量測",2,IF(表四!T158="財務會計推估",3,IF(表四!T158="自行評估",3,"0")))),"")</f>
        <v/>
      </c>
      <c r="H158" s="399"/>
      <c r="I158" s="235" t="str">
        <f t="shared" si="20"/>
        <v/>
      </c>
      <c r="J158" s="396"/>
      <c r="K158" s="397"/>
      <c r="L158" s="207" t="str">
        <f>IF(表三!K158&lt;&gt;"",表三!K158,"")</f>
        <v/>
      </c>
      <c r="M158" s="209" t="str">
        <f>IF(表三!P158&lt;&gt;"",表三!P158,"")</f>
        <v/>
      </c>
      <c r="N158" s="223" t="str">
        <f>IF(表五!S158&lt;&gt;"",表五!S158,"")</f>
        <v/>
      </c>
      <c r="O158" s="209" t="str">
        <f t="shared" si="21"/>
        <v/>
      </c>
      <c r="P158" s="223" t="str">
        <f t="shared" si="22"/>
        <v/>
      </c>
      <c r="Q158" s="394" t="str">
        <f>IF(表五!AU158&lt;&gt;"",ROUND(表五!AU158,4),"")</f>
        <v/>
      </c>
      <c r="R158" s="211" t="str">
        <f t="shared" si="23"/>
        <v/>
      </c>
      <c r="S158" s="398" t="str">
        <f t="shared" si="24"/>
        <v/>
      </c>
    </row>
    <row r="159" spans="1:19">
      <c r="A159" s="207" t="str">
        <f>IF(表三!A159&lt;&gt;"",表三!A159,"")</f>
        <v/>
      </c>
      <c r="B159" s="209" t="str">
        <f>IF(表三!B159&lt;&gt;"",表三!B159,"")</f>
        <v/>
      </c>
      <c r="C159" s="207" t="str">
        <f>IF(表三!D159&lt;&gt;"",表三!D159,"")</f>
        <v/>
      </c>
      <c r="D159" s="209" t="str">
        <f>IF(表三!E159&lt;&gt;"",表三!E159,"")</f>
        <v/>
      </c>
      <c r="E159" s="207" t="str">
        <f>IF(表三!H159&lt;&gt;"",表三!H159,"")</f>
        <v/>
      </c>
      <c r="F159" s="208" t="str">
        <f>IF(表三!I159&lt;&gt;"",表三!I159,"")</f>
        <v/>
      </c>
      <c r="G159" s="208" t="str">
        <f>IF(表四!T159&lt;&gt;"",IF(表四!T159="連續量測",1,IF(表四!T159="定期(間歇)量測",2,IF(表四!T159="財務會計推估",3,IF(表四!T159="自行評估",3,"0")))),"")</f>
        <v/>
      </c>
      <c r="H159" s="399"/>
      <c r="I159" s="235" t="str">
        <f t="shared" si="20"/>
        <v/>
      </c>
      <c r="J159" s="396"/>
      <c r="K159" s="397"/>
      <c r="L159" s="207" t="str">
        <f>IF(表三!K159&lt;&gt;"",表三!K159,"")</f>
        <v/>
      </c>
      <c r="M159" s="209" t="str">
        <f>IF(表三!P159&lt;&gt;"",表三!P159,"")</f>
        <v/>
      </c>
      <c r="N159" s="223" t="str">
        <f>IF(表五!S159&lt;&gt;"",表五!S159,"")</f>
        <v/>
      </c>
      <c r="O159" s="209" t="str">
        <f t="shared" si="21"/>
        <v/>
      </c>
      <c r="P159" s="223" t="str">
        <f t="shared" si="22"/>
        <v/>
      </c>
      <c r="Q159" s="394" t="str">
        <f>IF(表五!AU159&lt;&gt;"",ROUND(表五!AU159,4),"")</f>
        <v/>
      </c>
      <c r="R159" s="211" t="str">
        <f t="shared" si="23"/>
        <v/>
      </c>
      <c r="S159" s="398" t="str">
        <f t="shared" si="24"/>
        <v/>
      </c>
    </row>
    <row r="160" spans="1:19">
      <c r="A160" s="207" t="str">
        <f>IF(表三!A160&lt;&gt;"",表三!A160,"")</f>
        <v/>
      </c>
      <c r="B160" s="209" t="str">
        <f>IF(表三!B160&lt;&gt;"",表三!B160,"")</f>
        <v/>
      </c>
      <c r="C160" s="207" t="str">
        <f>IF(表三!D160&lt;&gt;"",表三!D160,"")</f>
        <v/>
      </c>
      <c r="D160" s="209" t="str">
        <f>IF(表三!E160&lt;&gt;"",表三!E160,"")</f>
        <v/>
      </c>
      <c r="E160" s="207" t="str">
        <f>IF(表三!H160&lt;&gt;"",表三!H160,"")</f>
        <v/>
      </c>
      <c r="F160" s="208" t="str">
        <f>IF(表三!I160&lt;&gt;"",表三!I160,"")</f>
        <v/>
      </c>
      <c r="G160" s="208" t="str">
        <f>IF(表四!T160&lt;&gt;"",IF(表四!T160="連續量測",1,IF(表四!T160="定期(間歇)量測",2,IF(表四!T160="財務會計推估",3,IF(表四!T160="自行評估",3,"0")))),"")</f>
        <v/>
      </c>
      <c r="H160" s="399"/>
      <c r="I160" s="235" t="str">
        <f t="shared" si="20"/>
        <v/>
      </c>
      <c r="J160" s="396"/>
      <c r="K160" s="397"/>
      <c r="L160" s="207" t="str">
        <f>IF(表三!K160&lt;&gt;"",表三!K160,"")</f>
        <v/>
      </c>
      <c r="M160" s="209" t="str">
        <f>IF(表三!P160&lt;&gt;"",表三!P160,"")</f>
        <v/>
      </c>
      <c r="N160" s="223" t="str">
        <f>IF(表五!S160&lt;&gt;"",表五!S160,"")</f>
        <v/>
      </c>
      <c r="O160" s="209" t="str">
        <f t="shared" si="21"/>
        <v/>
      </c>
      <c r="P160" s="223" t="str">
        <f t="shared" si="22"/>
        <v/>
      </c>
      <c r="Q160" s="394" t="str">
        <f>IF(表五!AU160&lt;&gt;"",ROUND(表五!AU160,4),"")</f>
        <v/>
      </c>
      <c r="R160" s="211" t="str">
        <f t="shared" si="23"/>
        <v/>
      </c>
      <c r="S160" s="398" t="str">
        <f t="shared" si="24"/>
        <v/>
      </c>
    </row>
    <row r="161" spans="1:19">
      <c r="A161" s="207" t="str">
        <f>IF(表三!A161&lt;&gt;"",表三!A161,"")</f>
        <v/>
      </c>
      <c r="B161" s="209" t="str">
        <f>IF(表三!B161&lt;&gt;"",表三!B161,"")</f>
        <v/>
      </c>
      <c r="C161" s="207" t="str">
        <f>IF(表三!D161&lt;&gt;"",表三!D161,"")</f>
        <v/>
      </c>
      <c r="D161" s="209" t="str">
        <f>IF(表三!E161&lt;&gt;"",表三!E161,"")</f>
        <v/>
      </c>
      <c r="E161" s="207" t="str">
        <f>IF(表三!H161&lt;&gt;"",表三!H161,"")</f>
        <v/>
      </c>
      <c r="F161" s="208" t="str">
        <f>IF(表三!I161&lt;&gt;"",表三!I161,"")</f>
        <v/>
      </c>
      <c r="G161" s="208" t="str">
        <f>IF(表四!T161&lt;&gt;"",IF(表四!T161="連續量測",1,IF(表四!T161="定期(間歇)量測",2,IF(表四!T161="財務會計推估",3,IF(表四!T161="自行評估",3,"0")))),"")</f>
        <v/>
      </c>
      <c r="H161" s="399"/>
      <c r="I161" s="235" t="str">
        <f t="shared" si="20"/>
        <v/>
      </c>
      <c r="J161" s="396"/>
      <c r="K161" s="397"/>
      <c r="L161" s="207" t="str">
        <f>IF(表三!K161&lt;&gt;"",表三!K161,"")</f>
        <v/>
      </c>
      <c r="M161" s="209" t="str">
        <f>IF(表三!P161&lt;&gt;"",表三!P161,"")</f>
        <v/>
      </c>
      <c r="N161" s="223" t="str">
        <f>IF(表五!S161&lt;&gt;"",表五!S161,"")</f>
        <v/>
      </c>
      <c r="O161" s="209" t="str">
        <f t="shared" si="21"/>
        <v/>
      </c>
      <c r="P161" s="223" t="str">
        <f t="shared" si="22"/>
        <v/>
      </c>
      <c r="Q161" s="394" t="str">
        <f>IF(表五!AU161&lt;&gt;"",ROUND(表五!AU161,4),"")</f>
        <v/>
      </c>
      <c r="R161" s="211" t="str">
        <f t="shared" si="23"/>
        <v/>
      </c>
      <c r="S161" s="398" t="str">
        <f t="shared" si="24"/>
        <v/>
      </c>
    </row>
    <row r="162" spans="1:19">
      <c r="A162" s="207" t="str">
        <f>IF(表三!A162&lt;&gt;"",表三!A162,"")</f>
        <v/>
      </c>
      <c r="B162" s="209" t="str">
        <f>IF(表三!B162&lt;&gt;"",表三!B162,"")</f>
        <v/>
      </c>
      <c r="C162" s="207" t="str">
        <f>IF(表三!D162&lt;&gt;"",表三!D162,"")</f>
        <v/>
      </c>
      <c r="D162" s="209" t="str">
        <f>IF(表三!E162&lt;&gt;"",表三!E162,"")</f>
        <v/>
      </c>
      <c r="E162" s="207" t="str">
        <f>IF(表三!H162&lt;&gt;"",表三!H162,"")</f>
        <v/>
      </c>
      <c r="F162" s="208" t="str">
        <f>IF(表三!I162&lt;&gt;"",表三!I162,"")</f>
        <v/>
      </c>
      <c r="G162" s="208" t="str">
        <f>IF(表四!T162&lt;&gt;"",IF(表四!T162="連續量測",1,IF(表四!T162="定期(間歇)量測",2,IF(表四!T162="財務會計推估",3,IF(表四!T162="自行評估",3,"0")))),"")</f>
        <v/>
      </c>
      <c r="H162" s="399"/>
      <c r="I162" s="235" t="str">
        <f t="shared" si="20"/>
        <v/>
      </c>
      <c r="J162" s="396"/>
      <c r="K162" s="397"/>
      <c r="L162" s="207" t="str">
        <f>IF(表三!K162&lt;&gt;"",表三!K162,"")</f>
        <v/>
      </c>
      <c r="M162" s="209" t="str">
        <f>IF(表三!P162&lt;&gt;"",表三!P162,"")</f>
        <v/>
      </c>
      <c r="N162" s="223" t="str">
        <f>IF(表五!S162&lt;&gt;"",表五!S162,"")</f>
        <v/>
      </c>
      <c r="O162" s="209" t="str">
        <f t="shared" si="21"/>
        <v/>
      </c>
      <c r="P162" s="223" t="str">
        <f t="shared" si="22"/>
        <v/>
      </c>
      <c r="Q162" s="394" t="str">
        <f>IF(表五!AU162&lt;&gt;"",ROUND(表五!AU162,4),"")</f>
        <v/>
      </c>
      <c r="R162" s="211" t="str">
        <f t="shared" si="23"/>
        <v/>
      </c>
      <c r="S162" s="398" t="str">
        <f t="shared" si="24"/>
        <v/>
      </c>
    </row>
    <row r="163" spans="1:19">
      <c r="A163" s="207" t="str">
        <f>IF(表三!A163&lt;&gt;"",表三!A163,"")</f>
        <v/>
      </c>
      <c r="B163" s="209" t="str">
        <f>IF(表三!B163&lt;&gt;"",表三!B163,"")</f>
        <v/>
      </c>
      <c r="C163" s="207" t="str">
        <f>IF(表三!D163&lt;&gt;"",表三!D163,"")</f>
        <v/>
      </c>
      <c r="D163" s="209" t="str">
        <f>IF(表三!E163&lt;&gt;"",表三!E163,"")</f>
        <v/>
      </c>
      <c r="E163" s="207" t="str">
        <f>IF(表三!H163&lt;&gt;"",表三!H163,"")</f>
        <v/>
      </c>
      <c r="F163" s="208" t="str">
        <f>IF(表三!I163&lt;&gt;"",表三!I163,"")</f>
        <v/>
      </c>
      <c r="G163" s="208" t="str">
        <f>IF(表四!T163&lt;&gt;"",IF(表四!T163="連續量測",1,IF(表四!T163="定期(間歇)量測",2,IF(表四!T163="財務會計推估",3,IF(表四!T163="自行評估",3,"0")))),"")</f>
        <v/>
      </c>
      <c r="H163" s="399"/>
      <c r="I163" s="235" t="str">
        <f t="shared" si="20"/>
        <v/>
      </c>
      <c r="J163" s="396"/>
      <c r="K163" s="397"/>
      <c r="L163" s="207" t="str">
        <f>IF(表三!K163&lt;&gt;"",表三!K163,"")</f>
        <v/>
      </c>
      <c r="M163" s="209" t="str">
        <f>IF(表三!P163&lt;&gt;"",表三!P163,"")</f>
        <v/>
      </c>
      <c r="N163" s="223" t="str">
        <f>IF(表五!S163&lt;&gt;"",表五!S163,"")</f>
        <v/>
      </c>
      <c r="O163" s="209" t="str">
        <f t="shared" si="21"/>
        <v/>
      </c>
      <c r="P163" s="223" t="str">
        <f t="shared" si="22"/>
        <v/>
      </c>
      <c r="Q163" s="394" t="str">
        <f>IF(表五!AU163&lt;&gt;"",ROUND(表五!AU163,4),"")</f>
        <v/>
      </c>
      <c r="R163" s="211" t="str">
        <f t="shared" si="23"/>
        <v/>
      </c>
      <c r="S163" s="398" t="str">
        <f t="shared" si="24"/>
        <v/>
      </c>
    </row>
    <row r="164" spans="1:19">
      <c r="A164" s="207" t="str">
        <f>IF(表三!A164&lt;&gt;"",表三!A164,"")</f>
        <v/>
      </c>
      <c r="B164" s="209" t="str">
        <f>IF(表三!B164&lt;&gt;"",表三!B164,"")</f>
        <v/>
      </c>
      <c r="C164" s="207" t="str">
        <f>IF(表三!D164&lt;&gt;"",表三!D164,"")</f>
        <v/>
      </c>
      <c r="D164" s="209" t="str">
        <f>IF(表三!E164&lt;&gt;"",表三!E164,"")</f>
        <v/>
      </c>
      <c r="E164" s="207" t="str">
        <f>IF(表三!H164&lt;&gt;"",表三!H164,"")</f>
        <v/>
      </c>
      <c r="F164" s="208" t="str">
        <f>IF(表三!I164&lt;&gt;"",表三!I164,"")</f>
        <v/>
      </c>
      <c r="G164" s="208" t="str">
        <f>IF(表四!T164&lt;&gt;"",IF(表四!T164="連續量測",1,IF(表四!T164="定期(間歇)量測",2,IF(表四!T164="財務會計推估",3,IF(表四!T164="自行評估",3,"0")))),"")</f>
        <v/>
      </c>
      <c r="H164" s="399"/>
      <c r="I164" s="235" t="str">
        <f t="shared" ref="I164:I195" si="25">IF(H164&lt;&gt;"",IF(H164="(1)有進行外部校正或有多組數據茲佐證者",1,IF(H164="(2)有進行內部校正或經過會計簽證等証明者",2,IF(H164="(3)未進行儀器校正或未進行紀錄彙整者",3,"0"))),"")</f>
        <v/>
      </c>
      <c r="J164" s="396"/>
      <c r="K164" s="397"/>
      <c r="L164" s="207" t="str">
        <f>IF(表三!K164&lt;&gt;"",表三!K164,"")</f>
        <v/>
      </c>
      <c r="M164" s="209" t="str">
        <f>IF(表三!P164&lt;&gt;"",表三!P164,"")</f>
        <v/>
      </c>
      <c r="N164" s="223" t="str">
        <f>IF(表五!S164&lt;&gt;"",表五!S164,"")</f>
        <v/>
      </c>
      <c r="O164" s="209" t="str">
        <f t="shared" ref="O164:O195" si="26">IF(N164="1自廠發展係數/質量平衡所得係數",1,IF(N164="2同製程/設備經驗係數",1,IF(N164="3製造廠提供係數",2,IF(N164="4區域排放係數",2,IF(N164="5國家排放係數",3,IF(N164="6國際排放係數",3,""))))))</f>
        <v/>
      </c>
      <c r="P164" s="223" t="str">
        <f t="shared" ref="P164:P195" si="27">IF(G164&lt;&gt;"",IF(I164&lt;&gt;"",IF(O164&lt;&gt;"",G164*I164*O164,""),""),"")</f>
        <v/>
      </c>
      <c r="Q164" s="394" t="str">
        <f>IF(表五!AU164&lt;&gt;"",ROUND(表五!AU164,4),"")</f>
        <v/>
      </c>
      <c r="R164" s="211" t="str">
        <f t="shared" ref="R164:R195" si="28">IF(P164="","",IF(P164&lt;10,"1",IF(19&gt;P164,"2",IF(P164&gt;=27,"3","-"))))</f>
        <v/>
      </c>
      <c r="S164" s="398" t="str">
        <f t="shared" ref="S164:S195" si="29">IF(P164="","",IF(Q164="","",ROUND(Q164*P164,2)))</f>
        <v/>
      </c>
    </row>
    <row r="165" spans="1:19">
      <c r="A165" s="207" t="str">
        <f>IF(表三!A165&lt;&gt;"",表三!A165,"")</f>
        <v/>
      </c>
      <c r="B165" s="209" t="str">
        <f>IF(表三!B165&lt;&gt;"",表三!B165,"")</f>
        <v/>
      </c>
      <c r="C165" s="207" t="str">
        <f>IF(表三!D165&lt;&gt;"",表三!D165,"")</f>
        <v/>
      </c>
      <c r="D165" s="209" t="str">
        <f>IF(表三!E165&lt;&gt;"",表三!E165,"")</f>
        <v/>
      </c>
      <c r="E165" s="207" t="str">
        <f>IF(表三!H165&lt;&gt;"",表三!H165,"")</f>
        <v/>
      </c>
      <c r="F165" s="208" t="str">
        <f>IF(表三!I165&lt;&gt;"",表三!I165,"")</f>
        <v/>
      </c>
      <c r="G165" s="208" t="str">
        <f>IF(表四!T165&lt;&gt;"",IF(表四!T165="連續量測",1,IF(表四!T165="定期(間歇)量測",2,IF(表四!T165="財務會計推估",3,IF(表四!T165="自行評估",3,"0")))),"")</f>
        <v/>
      </c>
      <c r="H165" s="399"/>
      <c r="I165" s="235" t="str">
        <f t="shared" si="25"/>
        <v/>
      </c>
      <c r="J165" s="396"/>
      <c r="K165" s="397"/>
      <c r="L165" s="207" t="str">
        <f>IF(表三!K165&lt;&gt;"",表三!K165,"")</f>
        <v/>
      </c>
      <c r="M165" s="209" t="str">
        <f>IF(表三!P165&lt;&gt;"",表三!P165,"")</f>
        <v/>
      </c>
      <c r="N165" s="223" t="str">
        <f>IF(表五!S165&lt;&gt;"",表五!S165,"")</f>
        <v/>
      </c>
      <c r="O165" s="209" t="str">
        <f t="shared" si="26"/>
        <v/>
      </c>
      <c r="P165" s="223" t="str">
        <f t="shared" si="27"/>
        <v/>
      </c>
      <c r="Q165" s="394" t="str">
        <f>IF(表五!AU165&lt;&gt;"",ROUND(表五!AU165,4),"")</f>
        <v/>
      </c>
      <c r="R165" s="211" t="str">
        <f t="shared" si="28"/>
        <v/>
      </c>
      <c r="S165" s="398" t="str">
        <f t="shared" si="29"/>
        <v/>
      </c>
    </row>
    <row r="166" spans="1:19">
      <c r="A166" s="207" t="str">
        <f>IF(表三!A166&lt;&gt;"",表三!A166,"")</f>
        <v/>
      </c>
      <c r="B166" s="209" t="str">
        <f>IF(表三!B166&lt;&gt;"",表三!B166,"")</f>
        <v/>
      </c>
      <c r="C166" s="207" t="str">
        <f>IF(表三!D166&lt;&gt;"",表三!D166,"")</f>
        <v/>
      </c>
      <c r="D166" s="209" t="str">
        <f>IF(表三!E166&lt;&gt;"",表三!E166,"")</f>
        <v/>
      </c>
      <c r="E166" s="207" t="str">
        <f>IF(表三!H166&lt;&gt;"",表三!H166,"")</f>
        <v/>
      </c>
      <c r="F166" s="208" t="str">
        <f>IF(表三!I166&lt;&gt;"",表三!I166,"")</f>
        <v/>
      </c>
      <c r="G166" s="208" t="str">
        <f>IF(表四!T166&lt;&gt;"",IF(表四!T166="連續量測",1,IF(表四!T166="定期(間歇)量測",2,IF(表四!T166="財務會計推估",3,IF(表四!T166="自行評估",3,"0")))),"")</f>
        <v/>
      </c>
      <c r="H166" s="399"/>
      <c r="I166" s="235" t="str">
        <f t="shared" si="25"/>
        <v/>
      </c>
      <c r="J166" s="396"/>
      <c r="K166" s="397"/>
      <c r="L166" s="207" t="str">
        <f>IF(表三!K166&lt;&gt;"",表三!K166,"")</f>
        <v/>
      </c>
      <c r="M166" s="209" t="str">
        <f>IF(表三!P166&lt;&gt;"",表三!P166,"")</f>
        <v/>
      </c>
      <c r="N166" s="223" t="str">
        <f>IF(表五!S166&lt;&gt;"",表五!S166,"")</f>
        <v/>
      </c>
      <c r="O166" s="209" t="str">
        <f t="shared" si="26"/>
        <v/>
      </c>
      <c r="P166" s="223" t="str">
        <f t="shared" si="27"/>
        <v/>
      </c>
      <c r="Q166" s="394" t="str">
        <f>IF(表五!AU166&lt;&gt;"",ROUND(表五!AU166,4),"")</f>
        <v/>
      </c>
      <c r="R166" s="211" t="str">
        <f t="shared" si="28"/>
        <v/>
      </c>
      <c r="S166" s="398" t="str">
        <f t="shared" si="29"/>
        <v/>
      </c>
    </row>
    <row r="167" spans="1:19">
      <c r="A167" s="207" t="str">
        <f>IF(表三!A167&lt;&gt;"",表三!A167,"")</f>
        <v/>
      </c>
      <c r="B167" s="209" t="str">
        <f>IF(表三!B167&lt;&gt;"",表三!B167,"")</f>
        <v/>
      </c>
      <c r="C167" s="207" t="str">
        <f>IF(表三!D167&lt;&gt;"",表三!D167,"")</f>
        <v/>
      </c>
      <c r="D167" s="209" t="str">
        <f>IF(表三!E167&lt;&gt;"",表三!E167,"")</f>
        <v/>
      </c>
      <c r="E167" s="207" t="str">
        <f>IF(表三!H167&lt;&gt;"",表三!H167,"")</f>
        <v/>
      </c>
      <c r="F167" s="208" t="str">
        <f>IF(表三!I167&lt;&gt;"",表三!I167,"")</f>
        <v/>
      </c>
      <c r="G167" s="208" t="str">
        <f>IF(表四!T167&lt;&gt;"",IF(表四!T167="連續量測",1,IF(表四!T167="定期(間歇)量測",2,IF(表四!T167="財務會計推估",3,IF(表四!T167="自行評估",3,"0")))),"")</f>
        <v/>
      </c>
      <c r="H167" s="399"/>
      <c r="I167" s="235" t="str">
        <f t="shared" si="25"/>
        <v/>
      </c>
      <c r="J167" s="396"/>
      <c r="K167" s="397"/>
      <c r="L167" s="207" t="str">
        <f>IF(表三!K167&lt;&gt;"",表三!K167,"")</f>
        <v/>
      </c>
      <c r="M167" s="209" t="str">
        <f>IF(表三!P167&lt;&gt;"",表三!P167,"")</f>
        <v/>
      </c>
      <c r="N167" s="223" t="str">
        <f>IF(表五!S167&lt;&gt;"",表五!S167,"")</f>
        <v/>
      </c>
      <c r="O167" s="209" t="str">
        <f t="shared" si="26"/>
        <v/>
      </c>
      <c r="P167" s="223" t="str">
        <f t="shared" si="27"/>
        <v/>
      </c>
      <c r="Q167" s="394" t="str">
        <f>IF(表五!AU167&lt;&gt;"",ROUND(表五!AU167,4),"")</f>
        <v/>
      </c>
      <c r="R167" s="211" t="str">
        <f t="shared" si="28"/>
        <v/>
      </c>
      <c r="S167" s="398" t="str">
        <f t="shared" si="29"/>
        <v/>
      </c>
    </row>
    <row r="168" spans="1:19">
      <c r="A168" s="207" t="str">
        <f>IF(表三!A168&lt;&gt;"",表三!A168,"")</f>
        <v/>
      </c>
      <c r="B168" s="209" t="str">
        <f>IF(表三!B168&lt;&gt;"",表三!B168,"")</f>
        <v/>
      </c>
      <c r="C168" s="207" t="str">
        <f>IF(表三!D168&lt;&gt;"",表三!D168,"")</f>
        <v/>
      </c>
      <c r="D168" s="209" t="str">
        <f>IF(表三!E168&lt;&gt;"",表三!E168,"")</f>
        <v/>
      </c>
      <c r="E168" s="207" t="str">
        <f>IF(表三!H168&lt;&gt;"",表三!H168,"")</f>
        <v/>
      </c>
      <c r="F168" s="208" t="str">
        <f>IF(表三!I168&lt;&gt;"",表三!I168,"")</f>
        <v/>
      </c>
      <c r="G168" s="208" t="str">
        <f>IF(表四!T168&lt;&gt;"",IF(表四!T168="連續量測",1,IF(表四!T168="定期(間歇)量測",2,IF(表四!T168="財務會計推估",3,IF(表四!T168="自行評估",3,"0")))),"")</f>
        <v/>
      </c>
      <c r="H168" s="399"/>
      <c r="I168" s="235" t="str">
        <f t="shared" si="25"/>
        <v/>
      </c>
      <c r="J168" s="396"/>
      <c r="K168" s="397"/>
      <c r="L168" s="207" t="str">
        <f>IF(表三!K168&lt;&gt;"",表三!K168,"")</f>
        <v/>
      </c>
      <c r="M168" s="209" t="str">
        <f>IF(表三!P168&lt;&gt;"",表三!P168,"")</f>
        <v/>
      </c>
      <c r="N168" s="223" t="str">
        <f>IF(表五!S168&lt;&gt;"",表五!S168,"")</f>
        <v/>
      </c>
      <c r="O168" s="209" t="str">
        <f t="shared" si="26"/>
        <v/>
      </c>
      <c r="P168" s="223" t="str">
        <f t="shared" si="27"/>
        <v/>
      </c>
      <c r="Q168" s="394" t="str">
        <f>IF(表五!AU168&lt;&gt;"",ROUND(表五!AU168,4),"")</f>
        <v/>
      </c>
      <c r="R168" s="211" t="str">
        <f t="shared" si="28"/>
        <v/>
      </c>
      <c r="S168" s="398" t="str">
        <f t="shared" si="29"/>
        <v/>
      </c>
    </row>
    <row r="169" spans="1:19">
      <c r="A169" s="207" t="str">
        <f>IF(表三!A169&lt;&gt;"",表三!A169,"")</f>
        <v/>
      </c>
      <c r="B169" s="209" t="str">
        <f>IF(表三!B169&lt;&gt;"",表三!B169,"")</f>
        <v/>
      </c>
      <c r="C169" s="207" t="str">
        <f>IF(表三!D169&lt;&gt;"",表三!D169,"")</f>
        <v/>
      </c>
      <c r="D169" s="209" t="str">
        <f>IF(表三!E169&lt;&gt;"",表三!E169,"")</f>
        <v/>
      </c>
      <c r="E169" s="207" t="str">
        <f>IF(表三!H169&lt;&gt;"",表三!H169,"")</f>
        <v/>
      </c>
      <c r="F169" s="208" t="str">
        <f>IF(表三!I169&lt;&gt;"",表三!I169,"")</f>
        <v/>
      </c>
      <c r="G169" s="208" t="str">
        <f>IF(表四!T169&lt;&gt;"",IF(表四!T169="連續量測",1,IF(表四!T169="定期(間歇)量測",2,IF(表四!T169="財務會計推估",3,IF(表四!T169="自行評估",3,"0")))),"")</f>
        <v/>
      </c>
      <c r="H169" s="399"/>
      <c r="I169" s="235" t="str">
        <f t="shared" si="25"/>
        <v/>
      </c>
      <c r="J169" s="396"/>
      <c r="K169" s="397"/>
      <c r="L169" s="207" t="str">
        <f>IF(表三!K169&lt;&gt;"",表三!K169,"")</f>
        <v/>
      </c>
      <c r="M169" s="209" t="str">
        <f>IF(表三!P169&lt;&gt;"",表三!P169,"")</f>
        <v/>
      </c>
      <c r="N169" s="223" t="str">
        <f>IF(表五!S169&lt;&gt;"",表五!S169,"")</f>
        <v/>
      </c>
      <c r="O169" s="209" t="str">
        <f t="shared" si="26"/>
        <v/>
      </c>
      <c r="P169" s="223" t="str">
        <f t="shared" si="27"/>
        <v/>
      </c>
      <c r="Q169" s="394" t="str">
        <f>IF(表五!AU169&lt;&gt;"",ROUND(表五!AU169,4),"")</f>
        <v/>
      </c>
      <c r="R169" s="211" t="str">
        <f t="shared" si="28"/>
        <v/>
      </c>
      <c r="S169" s="398" t="str">
        <f t="shared" si="29"/>
        <v/>
      </c>
    </row>
    <row r="170" spans="1:19">
      <c r="A170" s="207" t="str">
        <f>IF(表三!A170&lt;&gt;"",表三!A170,"")</f>
        <v/>
      </c>
      <c r="B170" s="209" t="str">
        <f>IF(表三!B170&lt;&gt;"",表三!B170,"")</f>
        <v/>
      </c>
      <c r="C170" s="207" t="str">
        <f>IF(表三!D170&lt;&gt;"",表三!D170,"")</f>
        <v/>
      </c>
      <c r="D170" s="209" t="str">
        <f>IF(表三!E170&lt;&gt;"",表三!E170,"")</f>
        <v/>
      </c>
      <c r="E170" s="207" t="str">
        <f>IF(表三!H170&lt;&gt;"",表三!H170,"")</f>
        <v/>
      </c>
      <c r="F170" s="208" t="str">
        <f>IF(表三!I170&lt;&gt;"",表三!I170,"")</f>
        <v/>
      </c>
      <c r="G170" s="208" t="str">
        <f>IF(表四!T170&lt;&gt;"",IF(表四!T170="連續量測",1,IF(表四!T170="定期(間歇)量測",2,IF(表四!T170="財務會計推估",3,IF(表四!T170="自行評估",3,"0")))),"")</f>
        <v/>
      </c>
      <c r="H170" s="399"/>
      <c r="I170" s="235" t="str">
        <f t="shared" si="25"/>
        <v/>
      </c>
      <c r="J170" s="396"/>
      <c r="K170" s="397"/>
      <c r="L170" s="207" t="str">
        <f>IF(表三!K170&lt;&gt;"",表三!K170,"")</f>
        <v/>
      </c>
      <c r="M170" s="209" t="str">
        <f>IF(表三!P170&lt;&gt;"",表三!P170,"")</f>
        <v/>
      </c>
      <c r="N170" s="223" t="str">
        <f>IF(表五!S170&lt;&gt;"",表五!S170,"")</f>
        <v/>
      </c>
      <c r="O170" s="209" t="str">
        <f t="shared" si="26"/>
        <v/>
      </c>
      <c r="P170" s="223" t="str">
        <f t="shared" si="27"/>
        <v/>
      </c>
      <c r="Q170" s="394" t="str">
        <f>IF(表五!AU170&lt;&gt;"",ROUND(表五!AU170,4),"")</f>
        <v/>
      </c>
      <c r="R170" s="211" t="str">
        <f t="shared" si="28"/>
        <v/>
      </c>
      <c r="S170" s="398" t="str">
        <f t="shared" si="29"/>
        <v/>
      </c>
    </row>
    <row r="171" spans="1:19">
      <c r="A171" s="207" t="str">
        <f>IF(表三!A171&lt;&gt;"",表三!A171,"")</f>
        <v/>
      </c>
      <c r="B171" s="209" t="str">
        <f>IF(表三!B171&lt;&gt;"",表三!B171,"")</f>
        <v/>
      </c>
      <c r="C171" s="207" t="str">
        <f>IF(表三!D171&lt;&gt;"",表三!D171,"")</f>
        <v/>
      </c>
      <c r="D171" s="209" t="str">
        <f>IF(表三!E171&lt;&gt;"",表三!E171,"")</f>
        <v/>
      </c>
      <c r="E171" s="207" t="str">
        <f>IF(表三!H171&lt;&gt;"",表三!H171,"")</f>
        <v/>
      </c>
      <c r="F171" s="208" t="str">
        <f>IF(表三!I171&lt;&gt;"",表三!I171,"")</f>
        <v/>
      </c>
      <c r="G171" s="208" t="str">
        <f>IF(表四!T171&lt;&gt;"",IF(表四!T171="連續量測",1,IF(表四!T171="定期(間歇)量測",2,IF(表四!T171="財務會計推估",3,IF(表四!T171="自行評估",3,"0")))),"")</f>
        <v/>
      </c>
      <c r="H171" s="399"/>
      <c r="I171" s="235" t="str">
        <f t="shared" si="25"/>
        <v/>
      </c>
      <c r="J171" s="396"/>
      <c r="K171" s="397"/>
      <c r="L171" s="207" t="str">
        <f>IF(表三!K171&lt;&gt;"",表三!K171,"")</f>
        <v/>
      </c>
      <c r="M171" s="209" t="str">
        <f>IF(表三!P171&lt;&gt;"",表三!P171,"")</f>
        <v/>
      </c>
      <c r="N171" s="223" t="str">
        <f>IF(表五!S171&lt;&gt;"",表五!S171,"")</f>
        <v/>
      </c>
      <c r="O171" s="209" t="str">
        <f t="shared" si="26"/>
        <v/>
      </c>
      <c r="P171" s="223" t="str">
        <f t="shared" si="27"/>
        <v/>
      </c>
      <c r="Q171" s="394" t="str">
        <f>IF(表五!AU171&lt;&gt;"",ROUND(表五!AU171,4),"")</f>
        <v/>
      </c>
      <c r="R171" s="211" t="str">
        <f t="shared" si="28"/>
        <v/>
      </c>
      <c r="S171" s="398" t="str">
        <f t="shared" si="29"/>
        <v/>
      </c>
    </row>
    <row r="172" spans="1:19">
      <c r="A172" s="207" t="str">
        <f>IF(表三!A172&lt;&gt;"",表三!A172,"")</f>
        <v/>
      </c>
      <c r="B172" s="209" t="str">
        <f>IF(表三!B172&lt;&gt;"",表三!B172,"")</f>
        <v/>
      </c>
      <c r="C172" s="207" t="str">
        <f>IF(表三!D172&lt;&gt;"",表三!D172,"")</f>
        <v/>
      </c>
      <c r="D172" s="209" t="str">
        <f>IF(表三!E172&lt;&gt;"",表三!E172,"")</f>
        <v/>
      </c>
      <c r="E172" s="207" t="str">
        <f>IF(表三!H172&lt;&gt;"",表三!H172,"")</f>
        <v/>
      </c>
      <c r="F172" s="208" t="str">
        <f>IF(表三!I172&lt;&gt;"",表三!I172,"")</f>
        <v/>
      </c>
      <c r="G172" s="208" t="str">
        <f>IF(表四!T172&lt;&gt;"",IF(表四!T172="連續量測",1,IF(表四!T172="定期(間歇)量測",2,IF(表四!T172="財務會計推估",3,IF(表四!T172="自行評估",3,"0")))),"")</f>
        <v/>
      </c>
      <c r="H172" s="399"/>
      <c r="I172" s="235" t="str">
        <f t="shared" si="25"/>
        <v/>
      </c>
      <c r="J172" s="396"/>
      <c r="K172" s="397"/>
      <c r="L172" s="207" t="str">
        <f>IF(表三!K172&lt;&gt;"",表三!K172,"")</f>
        <v/>
      </c>
      <c r="M172" s="209" t="str">
        <f>IF(表三!P172&lt;&gt;"",表三!P172,"")</f>
        <v/>
      </c>
      <c r="N172" s="223" t="str">
        <f>IF(表五!S172&lt;&gt;"",表五!S172,"")</f>
        <v/>
      </c>
      <c r="O172" s="209" t="str">
        <f t="shared" si="26"/>
        <v/>
      </c>
      <c r="P172" s="223" t="str">
        <f t="shared" si="27"/>
        <v/>
      </c>
      <c r="Q172" s="394" t="str">
        <f>IF(表五!AU172&lt;&gt;"",ROUND(表五!AU172,4),"")</f>
        <v/>
      </c>
      <c r="R172" s="211" t="str">
        <f t="shared" si="28"/>
        <v/>
      </c>
      <c r="S172" s="398" t="str">
        <f t="shared" si="29"/>
        <v/>
      </c>
    </row>
    <row r="173" spans="1:19">
      <c r="A173" s="207" t="str">
        <f>IF(表三!A173&lt;&gt;"",表三!A173,"")</f>
        <v/>
      </c>
      <c r="B173" s="209" t="str">
        <f>IF(表三!B173&lt;&gt;"",表三!B173,"")</f>
        <v/>
      </c>
      <c r="C173" s="207" t="str">
        <f>IF(表三!D173&lt;&gt;"",表三!D173,"")</f>
        <v/>
      </c>
      <c r="D173" s="209" t="str">
        <f>IF(表三!E173&lt;&gt;"",表三!E173,"")</f>
        <v/>
      </c>
      <c r="E173" s="207" t="str">
        <f>IF(表三!H173&lt;&gt;"",表三!H173,"")</f>
        <v/>
      </c>
      <c r="F173" s="208" t="str">
        <f>IF(表三!I173&lt;&gt;"",表三!I173,"")</f>
        <v/>
      </c>
      <c r="G173" s="208" t="str">
        <f>IF(表四!T173&lt;&gt;"",IF(表四!T173="連續量測",1,IF(表四!T173="定期(間歇)量測",2,IF(表四!T173="財務會計推估",3,IF(表四!T173="自行評估",3,"0")))),"")</f>
        <v/>
      </c>
      <c r="H173" s="399"/>
      <c r="I173" s="235" t="str">
        <f t="shared" si="25"/>
        <v/>
      </c>
      <c r="J173" s="396"/>
      <c r="K173" s="397"/>
      <c r="L173" s="207" t="str">
        <f>IF(表三!K173&lt;&gt;"",表三!K173,"")</f>
        <v/>
      </c>
      <c r="M173" s="209" t="str">
        <f>IF(表三!P173&lt;&gt;"",表三!P173,"")</f>
        <v/>
      </c>
      <c r="N173" s="223" t="str">
        <f>IF(表五!S173&lt;&gt;"",表五!S173,"")</f>
        <v/>
      </c>
      <c r="O173" s="209" t="str">
        <f t="shared" si="26"/>
        <v/>
      </c>
      <c r="P173" s="223" t="str">
        <f t="shared" si="27"/>
        <v/>
      </c>
      <c r="Q173" s="394" t="str">
        <f>IF(表五!AU173&lt;&gt;"",ROUND(表五!AU173,4),"")</f>
        <v/>
      </c>
      <c r="R173" s="211" t="str">
        <f t="shared" si="28"/>
        <v/>
      </c>
      <c r="S173" s="398" t="str">
        <f t="shared" si="29"/>
        <v/>
      </c>
    </row>
    <row r="174" spans="1:19">
      <c r="A174" s="207" t="str">
        <f>IF(表三!A174&lt;&gt;"",表三!A174,"")</f>
        <v/>
      </c>
      <c r="B174" s="209" t="str">
        <f>IF(表三!B174&lt;&gt;"",表三!B174,"")</f>
        <v/>
      </c>
      <c r="C174" s="207" t="str">
        <f>IF(表三!D174&lt;&gt;"",表三!D174,"")</f>
        <v/>
      </c>
      <c r="D174" s="209" t="str">
        <f>IF(表三!E174&lt;&gt;"",表三!E174,"")</f>
        <v/>
      </c>
      <c r="E174" s="207" t="str">
        <f>IF(表三!H174&lt;&gt;"",表三!H174,"")</f>
        <v/>
      </c>
      <c r="F174" s="208" t="str">
        <f>IF(表三!I174&lt;&gt;"",表三!I174,"")</f>
        <v/>
      </c>
      <c r="G174" s="208" t="str">
        <f>IF(表四!T174&lt;&gt;"",IF(表四!T174="連續量測",1,IF(表四!T174="定期(間歇)量測",2,IF(表四!T174="財務會計推估",3,IF(表四!T174="自行評估",3,"0")))),"")</f>
        <v/>
      </c>
      <c r="H174" s="399"/>
      <c r="I174" s="235" t="str">
        <f t="shared" si="25"/>
        <v/>
      </c>
      <c r="J174" s="396"/>
      <c r="K174" s="397"/>
      <c r="L174" s="207" t="str">
        <f>IF(表三!K174&lt;&gt;"",表三!K174,"")</f>
        <v/>
      </c>
      <c r="M174" s="209" t="str">
        <f>IF(表三!P174&lt;&gt;"",表三!P174,"")</f>
        <v/>
      </c>
      <c r="N174" s="223" t="str">
        <f>IF(表五!S174&lt;&gt;"",表五!S174,"")</f>
        <v/>
      </c>
      <c r="O174" s="209" t="str">
        <f t="shared" si="26"/>
        <v/>
      </c>
      <c r="P174" s="223" t="str">
        <f t="shared" si="27"/>
        <v/>
      </c>
      <c r="Q174" s="394" t="str">
        <f>IF(表五!AU174&lt;&gt;"",ROUND(表五!AU174,4),"")</f>
        <v/>
      </c>
      <c r="R174" s="211" t="str">
        <f t="shared" si="28"/>
        <v/>
      </c>
      <c r="S174" s="398" t="str">
        <f t="shared" si="29"/>
        <v/>
      </c>
    </row>
    <row r="175" spans="1:19">
      <c r="A175" s="207" t="str">
        <f>IF(表三!A175&lt;&gt;"",表三!A175,"")</f>
        <v/>
      </c>
      <c r="B175" s="209" t="str">
        <f>IF(表三!B175&lt;&gt;"",表三!B175,"")</f>
        <v/>
      </c>
      <c r="C175" s="207" t="str">
        <f>IF(表三!D175&lt;&gt;"",表三!D175,"")</f>
        <v/>
      </c>
      <c r="D175" s="209" t="str">
        <f>IF(表三!E175&lt;&gt;"",表三!E175,"")</f>
        <v/>
      </c>
      <c r="E175" s="207" t="str">
        <f>IF(表三!H175&lt;&gt;"",表三!H175,"")</f>
        <v/>
      </c>
      <c r="F175" s="208" t="str">
        <f>IF(表三!I175&lt;&gt;"",表三!I175,"")</f>
        <v/>
      </c>
      <c r="G175" s="208" t="str">
        <f>IF(表四!T175&lt;&gt;"",IF(表四!T175="連續量測",1,IF(表四!T175="定期(間歇)量測",2,IF(表四!T175="財務會計推估",3,IF(表四!T175="自行評估",3,"0")))),"")</f>
        <v/>
      </c>
      <c r="H175" s="399"/>
      <c r="I175" s="235" t="str">
        <f t="shared" si="25"/>
        <v/>
      </c>
      <c r="J175" s="396"/>
      <c r="K175" s="397"/>
      <c r="L175" s="207" t="str">
        <f>IF(表三!K175&lt;&gt;"",表三!K175,"")</f>
        <v/>
      </c>
      <c r="M175" s="209" t="str">
        <f>IF(表三!P175&lt;&gt;"",表三!P175,"")</f>
        <v/>
      </c>
      <c r="N175" s="223" t="str">
        <f>IF(表五!S175&lt;&gt;"",表五!S175,"")</f>
        <v/>
      </c>
      <c r="O175" s="209" t="str">
        <f t="shared" si="26"/>
        <v/>
      </c>
      <c r="P175" s="223" t="str">
        <f t="shared" si="27"/>
        <v/>
      </c>
      <c r="Q175" s="394" t="str">
        <f>IF(表五!AU175&lt;&gt;"",ROUND(表五!AU175,4),"")</f>
        <v/>
      </c>
      <c r="R175" s="211" t="str">
        <f t="shared" si="28"/>
        <v/>
      </c>
      <c r="S175" s="398" t="str">
        <f t="shared" si="29"/>
        <v/>
      </c>
    </row>
    <row r="176" spans="1:19">
      <c r="A176" s="207" t="str">
        <f>IF(表三!A176&lt;&gt;"",表三!A176,"")</f>
        <v/>
      </c>
      <c r="B176" s="209" t="str">
        <f>IF(表三!B176&lt;&gt;"",表三!B176,"")</f>
        <v/>
      </c>
      <c r="C176" s="207" t="str">
        <f>IF(表三!D176&lt;&gt;"",表三!D176,"")</f>
        <v/>
      </c>
      <c r="D176" s="209" t="str">
        <f>IF(表三!E176&lt;&gt;"",表三!E176,"")</f>
        <v/>
      </c>
      <c r="E176" s="207" t="str">
        <f>IF(表三!H176&lt;&gt;"",表三!H176,"")</f>
        <v/>
      </c>
      <c r="F176" s="208" t="str">
        <f>IF(表三!I176&lt;&gt;"",表三!I176,"")</f>
        <v/>
      </c>
      <c r="G176" s="208" t="str">
        <f>IF(表四!T176&lt;&gt;"",IF(表四!T176="連續量測",1,IF(表四!T176="定期(間歇)量測",2,IF(表四!T176="財務會計推估",3,IF(表四!T176="自行評估",3,"0")))),"")</f>
        <v/>
      </c>
      <c r="H176" s="399"/>
      <c r="I176" s="235" t="str">
        <f t="shared" si="25"/>
        <v/>
      </c>
      <c r="J176" s="396"/>
      <c r="K176" s="397"/>
      <c r="L176" s="207" t="str">
        <f>IF(表三!K176&lt;&gt;"",表三!K176,"")</f>
        <v/>
      </c>
      <c r="M176" s="209" t="str">
        <f>IF(表三!P176&lt;&gt;"",表三!P176,"")</f>
        <v/>
      </c>
      <c r="N176" s="223" t="str">
        <f>IF(表五!S176&lt;&gt;"",表五!S176,"")</f>
        <v/>
      </c>
      <c r="O176" s="209" t="str">
        <f t="shared" si="26"/>
        <v/>
      </c>
      <c r="P176" s="223" t="str">
        <f t="shared" si="27"/>
        <v/>
      </c>
      <c r="Q176" s="394" t="str">
        <f>IF(表五!AU176&lt;&gt;"",ROUND(表五!AU176,4),"")</f>
        <v/>
      </c>
      <c r="R176" s="211" t="str">
        <f t="shared" si="28"/>
        <v/>
      </c>
      <c r="S176" s="398" t="str">
        <f t="shared" si="29"/>
        <v/>
      </c>
    </row>
    <row r="177" spans="1:19">
      <c r="A177" s="207" t="str">
        <f>IF(表三!A177&lt;&gt;"",表三!A177,"")</f>
        <v/>
      </c>
      <c r="B177" s="209" t="str">
        <f>IF(表三!B177&lt;&gt;"",表三!B177,"")</f>
        <v/>
      </c>
      <c r="C177" s="207" t="str">
        <f>IF(表三!D177&lt;&gt;"",表三!D177,"")</f>
        <v/>
      </c>
      <c r="D177" s="209" t="str">
        <f>IF(表三!E177&lt;&gt;"",表三!E177,"")</f>
        <v/>
      </c>
      <c r="E177" s="207" t="str">
        <f>IF(表三!H177&lt;&gt;"",表三!H177,"")</f>
        <v/>
      </c>
      <c r="F177" s="208" t="str">
        <f>IF(表三!I177&lt;&gt;"",表三!I177,"")</f>
        <v/>
      </c>
      <c r="G177" s="208" t="str">
        <f>IF(表四!T177&lt;&gt;"",IF(表四!T177="連續量測",1,IF(表四!T177="定期(間歇)量測",2,IF(表四!T177="財務會計推估",3,IF(表四!T177="自行評估",3,"0")))),"")</f>
        <v/>
      </c>
      <c r="H177" s="399"/>
      <c r="I177" s="235" t="str">
        <f t="shared" si="25"/>
        <v/>
      </c>
      <c r="J177" s="396"/>
      <c r="K177" s="397"/>
      <c r="L177" s="207" t="str">
        <f>IF(表三!K177&lt;&gt;"",表三!K177,"")</f>
        <v/>
      </c>
      <c r="M177" s="209" t="str">
        <f>IF(表三!P177&lt;&gt;"",表三!P177,"")</f>
        <v/>
      </c>
      <c r="N177" s="223" t="str">
        <f>IF(表五!S177&lt;&gt;"",表五!S177,"")</f>
        <v/>
      </c>
      <c r="O177" s="209" t="str">
        <f t="shared" si="26"/>
        <v/>
      </c>
      <c r="P177" s="223" t="str">
        <f t="shared" si="27"/>
        <v/>
      </c>
      <c r="Q177" s="394" t="str">
        <f>IF(表五!AU177&lt;&gt;"",ROUND(表五!AU177,4),"")</f>
        <v/>
      </c>
      <c r="R177" s="211" t="str">
        <f t="shared" si="28"/>
        <v/>
      </c>
      <c r="S177" s="398" t="str">
        <f t="shared" si="29"/>
        <v/>
      </c>
    </row>
    <row r="178" spans="1:19">
      <c r="A178" s="207" t="str">
        <f>IF(表三!A178&lt;&gt;"",表三!A178,"")</f>
        <v/>
      </c>
      <c r="B178" s="209" t="str">
        <f>IF(表三!B178&lt;&gt;"",表三!B178,"")</f>
        <v/>
      </c>
      <c r="C178" s="207" t="str">
        <f>IF(表三!D178&lt;&gt;"",表三!D178,"")</f>
        <v/>
      </c>
      <c r="D178" s="209" t="str">
        <f>IF(表三!E178&lt;&gt;"",表三!E178,"")</f>
        <v/>
      </c>
      <c r="E178" s="207" t="str">
        <f>IF(表三!H178&lt;&gt;"",表三!H178,"")</f>
        <v/>
      </c>
      <c r="F178" s="208" t="str">
        <f>IF(表三!I178&lt;&gt;"",表三!I178,"")</f>
        <v/>
      </c>
      <c r="G178" s="208" t="str">
        <f>IF(表四!T178&lt;&gt;"",IF(表四!T178="連續量測",1,IF(表四!T178="定期(間歇)量測",2,IF(表四!T178="財務會計推估",3,IF(表四!T178="自行評估",3,"0")))),"")</f>
        <v/>
      </c>
      <c r="H178" s="399"/>
      <c r="I178" s="235" t="str">
        <f t="shared" si="25"/>
        <v/>
      </c>
      <c r="J178" s="396"/>
      <c r="K178" s="397"/>
      <c r="L178" s="207" t="str">
        <f>IF(表三!K178&lt;&gt;"",表三!K178,"")</f>
        <v/>
      </c>
      <c r="M178" s="209" t="str">
        <f>IF(表三!P178&lt;&gt;"",表三!P178,"")</f>
        <v/>
      </c>
      <c r="N178" s="223" t="str">
        <f>IF(表五!S178&lt;&gt;"",表五!S178,"")</f>
        <v/>
      </c>
      <c r="O178" s="209" t="str">
        <f t="shared" si="26"/>
        <v/>
      </c>
      <c r="P178" s="223" t="str">
        <f t="shared" si="27"/>
        <v/>
      </c>
      <c r="Q178" s="394" t="str">
        <f>IF(表五!AU178&lt;&gt;"",ROUND(表五!AU178,4),"")</f>
        <v/>
      </c>
      <c r="R178" s="211" t="str">
        <f t="shared" si="28"/>
        <v/>
      </c>
      <c r="S178" s="398" t="str">
        <f t="shared" si="29"/>
        <v/>
      </c>
    </row>
    <row r="179" spans="1:19">
      <c r="A179" s="207" t="str">
        <f>IF(表三!A179&lt;&gt;"",表三!A179,"")</f>
        <v/>
      </c>
      <c r="B179" s="209" t="str">
        <f>IF(表三!B179&lt;&gt;"",表三!B179,"")</f>
        <v/>
      </c>
      <c r="C179" s="207" t="str">
        <f>IF(表三!D179&lt;&gt;"",表三!D179,"")</f>
        <v/>
      </c>
      <c r="D179" s="209" t="str">
        <f>IF(表三!E179&lt;&gt;"",表三!E179,"")</f>
        <v/>
      </c>
      <c r="E179" s="207" t="str">
        <f>IF(表三!H179&lt;&gt;"",表三!H179,"")</f>
        <v/>
      </c>
      <c r="F179" s="208" t="str">
        <f>IF(表三!I179&lt;&gt;"",表三!I179,"")</f>
        <v/>
      </c>
      <c r="G179" s="208" t="str">
        <f>IF(表四!T179&lt;&gt;"",IF(表四!T179="連續量測",1,IF(表四!T179="定期(間歇)量測",2,IF(表四!T179="財務會計推估",3,IF(表四!T179="自行評估",3,"0")))),"")</f>
        <v/>
      </c>
      <c r="H179" s="399"/>
      <c r="I179" s="235" t="str">
        <f t="shared" si="25"/>
        <v/>
      </c>
      <c r="J179" s="396"/>
      <c r="K179" s="397"/>
      <c r="L179" s="207" t="str">
        <f>IF(表三!K179&lt;&gt;"",表三!K179,"")</f>
        <v/>
      </c>
      <c r="M179" s="209" t="str">
        <f>IF(表三!P179&lt;&gt;"",表三!P179,"")</f>
        <v/>
      </c>
      <c r="N179" s="223" t="str">
        <f>IF(表五!S179&lt;&gt;"",表五!S179,"")</f>
        <v/>
      </c>
      <c r="O179" s="209" t="str">
        <f t="shared" si="26"/>
        <v/>
      </c>
      <c r="P179" s="223" t="str">
        <f t="shared" si="27"/>
        <v/>
      </c>
      <c r="Q179" s="394" t="str">
        <f>IF(表五!AU179&lt;&gt;"",ROUND(表五!AU179,4),"")</f>
        <v/>
      </c>
      <c r="R179" s="211" t="str">
        <f t="shared" si="28"/>
        <v/>
      </c>
      <c r="S179" s="398" t="str">
        <f t="shared" si="29"/>
        <v/>
      </c>
    </row>
    <row r="180" spans="1:19">
      <c r="A180" s="207" t="str">
        <f>IF(表三!A180&lt;&gt;"",表三!A180,"")</f>
        <v/>
      </c>
      <c r="B180" s="209" t="str">
        <f>IF(表三!B180&lt;&gt;"",表三!B180,"")</f>
        <v/>
      </c>
      <c r="C180" s="207" t="str">
        <f>IF(表三!D180&lt;&gt;"",表三!D180,"")</f>
        <v/>
      </c>
      <c r="D180" s="209" t="str">
        <f>IF(表三!E180&lt;&gt;"",表三!E180,"")</f>
        <v/>
      </c>
      <c r="E180" s="207" t="str">
        <f>IF(表三!H180&lt;&gt;"",表三!H180,"")</f>
        <v/>
      </c>
      <c r="F180" s="208" t="str">
        <f>IF(表三!I180&lt;&gt;"",表三!I180,"")</f>
        <v/>
      </c>
      <c r="G180" s="208" t="str">
        <f>IF(表四!T180&lt;&gt;"",IF(表四!T180="連續量測",1,IF(表四!T180="定期(間歇)量測",2,IF(表四!T180="財務會計推估",3,IF(表四!T180="自行評估",3,"0")))),"")</f>
        <v/>
      </c>
      <c r="H180" s="399"/>
      <c r="I180" s="235" t="str">
        <f t="shared" si="25"/>
        <v/>
      </c>
      <c r="J180" s="396"/>
      <c r="K180" s="397"/>
      <c r="L180" s="207" t="str">
        <f>IF(表三!K180&lt;&gt;"",表三!K180,"")</f>
        <v/>
      </c>
      <c r="M180" s="209" t="str">
        <f>IF(表三!P180&lt;&gt;"",表三!P180,"")</f>
        <v/>
      </c>
      <c r="N180" s="223" t="str">
        <f>IF(表五!S180&lt;&gt;"",表五!S180,"")</f>
        <v/>
      </c>
      <c r="O180" s="209" t="str">
        <f t="shared" si="26"/>
        <v/>
      </c>
      <c r="P180" s="223" t="str">
        <f t="shared" si="27"/>
        <v/>
      </c>
      <c r="Q180" s="394" t="str">
        <f>IF(表五!AU180&lt;&gt;"",ROUND(表五!AU180,4),"")</f>
        <v/>
      </c>
      <c r="R180" s="211" t="str">
        <f t="shared" si="28"/>
        <v/>
      </c>
      <c r="S180" s="398" t="str">
        <f t="shared" si="29"/>
        <v/>
      </c>
    </row>
    <row r="181" spans="1:19">
      <c r="A181" s="207" t="str">
        <f>IF(表三!A181&lt;&gt;"",表三!A181,"")</f>
        <v/>
      </c>
      <c r="B181" s="209" t="str">
        <f>IF(表三!B181&lt;&gt;"",表三!B181,"")</f>
        <v/>
      </c>
      <c r="C181" s="207" t="str">
        <f>IF(表三!D181&lt;&gt;"",表三!D181,"")</f>
        <v/>
      </c>
      <c r="D181" s="209" t="str">
        <f>IF(表三!E181&lt;&gt;"",表三!E181,"")</f>
        <v/>
      </c>
      <c r="E181" s="207" t="str">
        <f>IF(表三!H181&lt;&gt;"",表三!H181,"")</f>
        <v/>
      </c>
      <c r="F181" s="208" t="str">
        <f>IF(表三!I181&lt;&gt;"",表三!I181,"")</f>
        <v/>
      </c>
      <c r="G181" s="208" t="str">
        <f>IF(表四!T181&lt;&gt;"",IF(表四!T181="連續量測",1,IF(表四!T181="定期(間歇)量測",2,IF(表四!T181="財務會計推估",3,IF(表四!T181="自行評估",3,"0")))),"")</f>
        <v/>
      </c>
      <c r="H181" s="399"/>
      <c r="I181" s="235" t="str">
        <f t="shared" si="25"/>
        <v/>
      </c>
      <c r="J181" s="396"/>
      <c r="K181" s="397"/>
      <c r="L181" s="207" t="str">
        <f>IF(表三!K181&lt;&gt;"",表三!K181,"")</f>
        <v/>
      </c>
      <c r="M181" s="209" t="str">
        <f>IF(表三!P181&lt;&gt;"",表三!P181,"")</f>
        <v/>
      </c>
      <c r="N181" s="223" t="str">
        <f>IF(表五!S181&lt;&gt;"",表五!S181,"")</f>
        <v/>
      </c>
      <c r="O181" s="209" t="str">
        <f t="shared" si="26"/>
        <v/>
      </c>
      <c r="P181" s="223" t="str">
        <f t="shared" si="27"/>
        <v/>
      </c>
      <c r="Q181" s="394" t="str">
        <f>IF(表五!AU181&lt;&gt;"",ROUND(表五!AU181,4),"")</f>
        <v/>
      </c>
      <c r="R181" s="211" t="str">
        <f t="shared" si="28"/>
        <v/>
      </c>
      <c r="S181" s="398" t="str">
        <f t="shared" si="29"/>
        <v/>
      </c>
    </row>
    <row r="182" spans="1:19">
      <c r="A182" s="207" t="str">
        <f>IF(表三!A182&lt;&gt;"",表三!A182,"")</f>
        <v/>
      </c>
      <c r="B182" s="209" t="str">
        <f>IF(表三!B182&lt;&gt;"",表三!B182,"")</f>
        <v/>
      </c>
      <c r="C182" s="207" t="str">
        <f>IF(表三!D182&lt;&gt;"",表三!D182,"")</f>
        <v/>
      </c>
      <c r="D182" s="209" t="str">
        <f>IF(表三!E182&lt;&gt;"",表三!E182,"")</f>
        <v/>
      </c>
      <c r="E182" s="207" t="str">
        <f>IF(表三!H182&lt;&gt;"",表三!H182,"")</f>
        <v/>
      </c>
      <c r="F182" s="208" t="str">
        <f>IF(表三!I182&lt;&gt;"",表三!I182,"")</f>
        <v/>
      </c>
      <c r="G182" s="208" t="str">
        <f>IF(表四!T182&lt;&gt;"",IF(表四!T182="連續量測",1,IF(表四!T182="定期(間歇)量測",2,IF(表四!T182="財務會計推估",3,IF(表四!T182="自行評估",3,"0")))),"")</f>
        <v/>
      </c>
      <c r="H182" s="399"/>
      <c r="I182" s="235" t="str">
        <f t="shared" si="25"/>
        <v/>
      </c>
      <c r="J182" s="396"/>
      <c r="K182" s="397"/>
      <c r="L182" s="207" t="str">
        <f>IF(表三!K182&lt;&gt;"",表三!K182,"")</f>
        <v/>
      </c>
      <c r="M182" s="209" t="str">
        <f>IF(表三!P182&lt;&gt;"",表三!P182,"")</f>
        <v/>
      </c>
      <c r="N182" s="223" t="str">
        <f>IF(表五!S182&lt;&gt;"",表五!S182,"")</f>
        <v/>
      </c>
      <c r="O182" s="209" t="str">
        <f t="shared" si="26"/>
        <v/>
      </c>
      <c r="P182" s="223" t="str">
        <f t="shared" si="27"/>
        <v/>
      </c>
      <c r="Q182" s="394" t="str">
        <f>IF(表五!AU182&lt;&gt;"",ROUND(表五!AU182,4),"")</f>
        <v/>
      </c>
      <c r="R182" s="211" t="str">
        <f t="shared" si="28"/>
        <v/>
      </c>
      <c r="S182" s="398" t="str">
        <f t="shared" si="29"/>
        <v/>
      </c>
    </row>
    <row r="183" spans="1:19">
      <c r="A183" s="207" t="str">
        <f>IF(表三!A183&lt;&gt;"",表三!A183,"")</f>
        <v/>
      </c>
      <c r="B183" s="209" t="str">
        <f>IF(表三!B183&lt;&gt;"",表三!B183,"")</f>
        <v/>
      </c>
      <c r="C183" s="207" t="str">
        <f>IF(表三!D183&lt;&gt;"",表三!D183,"")</f>
        <v/>
      </c>
      <c r="D183" s="209" t="str">
        <f>IF(表三!E183&lt;&gt;"",表三!E183,"")</f>
        <v/>
      </c>
      <c r="E183" s="207" t="str">
        <f>IF(表三!H183&lt;&gt;"",表三!H183,"")</f>
        <v/>
      </c>
      <c r="F183" s="208" t="str">
        <f>IF(表三!I183&lt;&gt;"",表三!I183,"")</f>
        <v/>
      </c>
      <c r="G183" s="208" t="str">
        <f>IF(表四!T183&lt;&gt;"",IF(表四!T183="連續量測",1,IF(表四!T183="定期(間歇)量測",2,IF(表四!T183="財務會計推估",3,IF(表四!T183="自行評估",3,"0")))),"")</f>
        <v/>
      </c>
      <c r="H183" s="399"/>
      <c r="I183" s="235" t="str">
        <f t="shared" si="25"/>
        <v/>
      </c>
      <c r="J183" s="396"/>
      <c r="K183" s="397"/>
      <c r="L183" s="207" t="str">
        <f>IF(表三!K183&lt;&gt;"",表三!K183,"")</f>
        <v/>
      </c>
      <c r="M183" s="209" t="str">
        <f>IF(表三!P183&lt;&gt;"",表三!P183,"")</f>
        <v/>
      </c>
      <c r="N183" s="223" t="str">
        <f>IF(表五!S183&lt;&gt;"",表五!S183,"")</f>
        <v/>
      </c>
      <c r="O183" s="209" t="str">
        <f t="shared" si="26"/>
        <v/>
      </c>
      <c r="P183" s="223" t="str">
        <f t="shared" si="27"/>
        <v/>
      </c>
      <c r="Q183" s="394" t="str">
        <f>IF(表五!AU183&lt;&gt;"",ROUND(表五!AU183,4),"")</f>
        <v/>
      </c>
      <c r="R183" s="211" t="str">
        <f t="shared" si="28"/>
        <v/>
      </c>
      <c r="S183" s="398" t="str">
        <f t="shared" si="29"/>
        <v/>
      </c>
    </row>
    <row r="184" spans="1:19">
      <c r="A184" s="207" t="str">
        <f>IF(表三!A184&lt;&gt;"",表三!A184,"")</f>
        <v/>
      </c>
      <c r="B184" s="209" t="str">
        <f>IF(表三!B184&lt;&gt;"",表三!B184,"")</f>
        <v/>
      </c>
      <c r="C184" s="207" t="str">
        <f>IF(表三!D184&lt;&gt;"",表三!D184,"")</f>
        <v/>
      </c>
      <c r="D184" s="209" t="str">
        <f>IF(表三!E184&lt;&gt;"",表三!E184,"")</f>
        <v/>
      </c>
      <c r="E184" s="207" t="str">
        <f>IF(表三!H184&lt;&gt;"",表三!H184,"")</f>
        <v/>
      </c>
      <c r="F184" s="208" t="str">
        <f>IF(表三!I184&lt;&gt;"",表三!I184,"")</f>
        <v/>
      </c>
      <c r="G184" s="208" t="str">
        <f>IF(表四!T184&lt;&gt;"",IF(表四!T184="連續量測",1,IF(表四!T184="定期(間歇)量測",2,IF(表四!T184="財務會計推估",3,IF(表四!T184="自行評估",3,"0")))),"")</f>
        <v/>
      </c>
      <c r="H184" s="399"/>
      <c r="I184" s="235" t="str">
        <f t="shared" si="25"/>
        <v/>
      </c>
      <c r="J184" s="396"/>
      <c r="K184" s="397"/>
      <c r="L184" s="207" t="str">
        <f>IF(表三!K184&lt;&gt;"",表三!K184,"")</f>
        <v/>
      </c>
      <c r="M184" s="209" t="str">
        <f>IF(表三!P184&lt;&gt;"",表三!P184,"")</f>
        <v/>
      </c>
      <c r="N184" s="223" t="str">
        <f>IF(表五!S184&lt;&gt;"",表五!S184,"")</f>
        <v/>
      </c>
      <c r="O184" s="209" t="str">
        <f t="shared" si="26"/>
        <v/>
      </c>
      <c r="P184" s="223" t="str">
        <f t="shared" si="27"/>
        <v/>
      </c>
      <c r="Q184" s="394" t="str">
        <f>IF(表五!AU184&lt;&gt;"",ROUND(表五!AU184,4),"")</f>
        <v/>
      </c>
      <c r="R184" s="211" t="str">
        <f t="shared" si="28"/>
        <v/>
      </c>
      <c r="S184" s="398" t="str">
        <f t="shared" si="29"/>
        <v/>
      </c>
    </row>
    <row r="185" spans="1:19">
      <c r="A185" s="207" t="str">
        <f>IF(表三!A185&lt;&gt;"",表三!A185,"")</f>
        <v/>
      </c>
      <c r="B185" s="209" t="str">
        <f>IF(表三!B185&lt;&gt;"",表三!B185,"")</f>
        <v/>
      </c>
      <c r="C185" s="207" t="str">
        <f>IF(表三!D185&lt;&gt;"",表三!D185,"")</f>
        <v/>
      </c>
      <c r="D185" s="209" t="str">
        <f>IF(表三!E185&lt;&gt;"",表三!E185,"")</f>
        <v/>
      </c>
      <c r="E185" s="207" t="str">
        <f>IF(表三!H185&lt;&gt;"",表三!H185,"")</f>
        <v/>
      </c>
      <c r="F185" s="208" t="str">
        <f>IF(表三!I185&lt;&gt;"",表三!I185,"")</f>
        <v/>
      </c>
      <c r="G185" s="208" t="str">
        <f>IF(表四!T185&lt;&gt;"",IF(表四!T185="連續量測",1,IF(表四!T185="定期(間歇)量測",2,IF(表四!T185="財務會計推估",3,IF(表四!T185="自行評估",3,"0")))),"")</f>
        <v/>
      </c>
      <c r="H185" s="399"/>
      <c r="I185" s="235" t="str">
        <f t="shared" si="25"/>
        <v/>
      </c>
      <c r="J185" s="396"/>
      <c r="K185" s="397"/>
      <c r="L185" s="207" t="str">
        <f>IF(表三!K185&lt;&gt;"",表三!K185,"")</f>
        <v/>
      </c>
      <c r="M185" s="209" t="str">
        <f>IF(表三!P185&lt;&gt;"",表三!P185,"")</f>
        <v/>
      </c>
      <c r="N185" s="223" t="str">
        <f>IF(表五!S185&lt;&gt;"",表五!S185,"")</f>
        <v/>
      </c>
      <c r="O185" s="209" t="str">
        <f t="shared" si="26"/>
        <v/>
      </c>
      <c r="P185" s="223" t="str">
        <f t="shared" si="27"/>
        <v/>
      </c>
      <c r="Q185" s="394" t="str">
        <f>IF(表五!AU185&lt;&gt;"",ROUND(表五!AU185,4),"")</f>
        <v/>
      </c>
      <c r="R185" s="211" t="str">
        <f t="shared" si="28"/>
        <v/>
      </c>
      <c r="S185" s="398" t="str">
        <f t="shared" si="29"/>
        <v/>
      </c>
    </row>
    <row r="186" spans="1:19">
      <c r="A186" s="207" t="str">
        <f>IF(表三!A186&lt;&gt;"",表三!A186,"")</f>
        <v/>
      </c>
      <c r="B186" s="209" t="str">
        <f>IF(表三!B186&lt;&gt;"",表三!B186,"")</f>
        <v/>
      </c>
      <c r="C186" s="207" t="str">
        <f>IF(表三!D186&lt;&gt;"",表三!D186,"")</f>
        <v/>
      </c>
      <c r="D186" s="209" t="str">
        <f>IF(表三!E186&lt;&gt;"",表三!E186,"")</f>
        <v/>
      </c>
      <c r="E186" s="207" t="str">
        <f>IF(表三!H186&lt;&gt;"",表三!H186,"")</f>
        <v/>
      </c>
      <c r="F186" s="208" t="str">
        <f>IF(表三!I186&lt;&gt;"",表三!I186,"")</f>
        <v/>
      </c>
      <c r="G186" s="208" t="str">
        <f>IF(表四!T186&lt;&gt;"",IF(表四!T186="連續量測",1,IF(表四!T186="定期(間歇)量測",2,IF(表四!T186="財務會計推估",3,IF(表四!T186="自行評估",3,"0")))),"")</f>
        <v/>
      </c>
      <c r="H186" s="399"/>
      <c r="I186" s="235" t="str">
        <f t="shared" si="25"/>
        <v/>
      </c>
      <c r="J186" s="396"/>
      <c r="K186" s="397"/>
      <c r="L186" s="207" t="str">
        <f>IF(表三!K186&lt;&gt;"",表三!K186,"")</f>
        <v/>
      </c>
      <c r="M186" s="209" t="str">
        <f>IF(表三!P186&lt;&gt;"",表三!P186,"")</f>
        <v/>
      </c>
      <c r="N186" s="223" t="str">
        <f>IF(表五!S186&lt;&gt;"",表五!S186,"")</f>
        <v/>
      </c>
      <c r="O186" s="209" t="str">
        <f t="shared" si="26"/>
        <v/>
      </c>
      <c r="P186" s="223" t="str">
        <f t="shared" si="27"/>
        <v/>
      </c>
      <c r="Q186" s="394" t="str">
        <f>IF(表五!AU186&lt;&gt;"",ROUND(表五!AU186,4),"")</f>
        <v/>
      </c>
      <c r="R186" s="211" t="str">
        <f t="shared" si="28"/>
        <v/>
      </c>
      <c r="S186" s="398" t="str">
        <f t="shared" si="29"/>
        <v/>
      </c>
    </row>
    <row r="187" spans="1:19">
      <c r="A187" s="207" t="str">
        <f>IF(表三!A187&lt;&gt;"",表三!A187,"")</f>
        <v/>
      </c>
      <c r="B187" s="209" t="str">
        <f>IF(表三!B187&lt;&gt;"",表三!B187,"")</f>
        <v/>
      </c>
      <c r="C187" s="207" t="str">
        <f>IF(表三!D187&lt;&gt;"",表三!D187,"")</f>
        <v/>
      </c>
      <c r="D187" s="209" t="str">
        <f>IF(表三!E187&lt;&gt;"",表三!E187,"")</f>
        <v/>
      </c>
      <c r="E187" s="207" t="str">
        <f>IF(表三!H187&lt;&gt;"",表三!H187,"")</f>
        <v/>
      </c>
      <c r="F187" s="208" t="str">
        <f>IF(表三!I187&lt;&gt;"",表三!I187,"")</f>
        <v/>
      </c>
      <c r="G187" s="208" t="str">
        <f>IF(表四!T187&lt;&gt;"",IF(表四!T187="連續量測",1,IF(表四!T187="定期(間歇)量測",2,IF(表四!T187="財務會計推估",3,IF(表四!T187="自行評估",3,"0")))),"")</f>
        <v/>
      </c>
      <c r="H187" s="399"/>
      <c r="I187" s="235" t="str">
        <f t="shared" si="25"/>
        <v/>
      </c>
      <c r="J187" s="396"/>
      <c r="K187" s="397"/>
      <c r="L187" s="207" t="str">
        <f>IF(表三!K187&lt;&gt;"",表三!K187,"")</f>
        <v/>
      </c>
      <c r="M187" s="209" t="str">
        <f>IF(表三!P187&lt;&gt;"",表三!P187,"")</f>
        <v/>
      </c>
      <c r="N187" s="223" t="str">
        <f>IF(表五!S187&lt;&gt;"",表五!S187,"")</f>
        <v/>
      </c>
      <c r="O187" s="209" t="str">
        <f t="shared" si="26"/>
        <v/>
      </c>
      <c r="P187" s="223" t="str">
        <f t="shared" si="27"/>
        <v/>
      </c>
      <c r="Q187" s="394" t="str">
        <f>IF(表五!AU187&lt;&gt;"",ROUND(表五!AU187,4),"")</f>
        <v/>
      </c>
      <c r="R187" s="211" t="str">
        <f t="shared" si="28"/>
        <v/>
      </c>
      <c r="S187" s="398" t="str">
        <f t="shared" si="29"/>
        <v/>
      </c>
    </row>
    <row r="188" spans="1:19">
      <c r="A188" s="207" t="str">
        <f>IF(表三!A188&lt;&gt;"",表三!A188,"")</f>
        <v/>
      </c>
      <c r="B188" s="209" t="str">
        <f>IF(表三!B188&lt;&gt;"",表三!B188,"")</f>
        <v/>
      </c>
      <c r="C188" s="207" t="str">
        <f>IF(表三!D188&lt;&gt;"",表三!D188,"")</f>
        <v/>
      </c>
      <c r="D188" s="209" t="str">
        <f>IF(表三!E188&lt;&gt;"",表三!E188,"")</f>
        <v/>
      </c>
      <c r="E188" s="207" t="str">
        <f>IF(表三!H188&lt;&gt;"",表三!H188,"")</f>
        <v/>
      </c>
      <c r="F188" s="208" t="str">
        <f>IF(表三!I188&lt;&gt;"",表三!I188,"")</f>
        <v/>
      </c>
      <c r="G188" s="208" t="str">
        <f>IF(表四!T188&lt;&gt;"",IF(表四!T188="連續量測",1,IF(表四!T188="定期(間歇)量測",2,IF(表四!T188="財務會計推估",3,IF(表四!T188="自行評估",3,"0")))),"")</f>
        <v/>
      </c>
      <c r="H188" s="399"/>
      <c r="I188" s="235" t="str">
        <f t="shared" si="25"/>
        <v/>
      </c>
      <c r="J188" s="396"/>
      <c r="K188" s="397"/>
      <c r="L188" s="207" t="str">
        <f>IF(表三!K188&lt;&gt;"",表三!K188,"")</f>
        <v/>
      </c>
      <c r="M188" s="209" t="str">
        <f>IF(表三!P188&lt;&gt;"",表三!P188,"")</f>
        <v/>
      </c>
      <c r="N188" s="223" t="str">
        <f>IF(表五!S188&lt;&gt;"",表五!S188,"")</f>
        <v/>
      </c>
      <c r="O188" s="209" t="str">
        <f t="shared" si="26"/>
        <v/>
      </c>
      <c r="P188" s="223" t="str">
        <f t="shared" si="27"/>
        <v/>
      </c>
      <c r="Q188" s="394" t="str">
        <f>IF(表五!AU188&lt;&gt;"",ROUND(表五!AU188,4),"")</f>
        <v/>
      </c>
      <c r="R188" s="211" t="str">
        <f t="shared" si="28"/>
        <v/>
      </c>
      <c r="S188" s="398" t="str">
        <f t="shared" si="29"/>
        <v/>
      </c>
    </row>
    <row r="189" spans="1:19">
      <c r="A189" s="207" t="str">
        <f>IF(表三!A189&lt;&gt;"",表三!A189,"")</f>
        <v/>
      </c>
      <c r="B189" s="209" t="str">
        <f>IF(表三!B189&lt;&gt;"",表三!B189,"")</f>
        <v/>
      </c>
      <c r="C189" s="207" t="str">
        <f>IF(表三!D189&lt;&gt;"",表三!D189,"")</f>
        <v/>
      </c>
      <c r="D189" s="209" t="str">
        <f>IF(表三!E189&lt;&gt;"",表三!E189,"")</f>
        <v/>
      </c>
      <c r="E189" s="207" t="str">
        <f>IF(表三!H189&lt;&gt;"",表三!H189,"")</f>
        <v/>
      </c>
      <c r="F189" s="208" t="str">
        <f>IF(表三!I189&lt;&gt;"",表三!I189,"")</f>
        <v/>
      </c>
      <c r="G189" s="208" t="str">
        <f>IF(表四!T189&lt;&gt;"",IF(表四!T189="連續量測",1,IF(表四!T189="定期(間歇)量測",2,IF(表四!T189="財務會計推估",3,IF(表四!T189="自行評估",3,"0")))),"")</f>
        <v/>
      </c>
      <c r="H189" s="399"/>
      <c r="I189" s="235" t="str">
        <f t="shared" si="25"/>
        <v/>
      </c>
      <c r="J189" s="396"/>
      <c r="K189" s="397"/>
      <c r="L189" s="207" t="str">
        <f>IF(表三!K189&lt;&gt;"",表三!K189,"")</f>
        <v/>
      </c>
      <c r="M189" s="209" t="str">
        <f>IF(表三!P189&lt;&gt;"",表三!P189,"")</f>
        <v/>
      </c>
      <c r="N189" s="223" t="str">
        <f>IF(表五!S189&lt;&gt;"",表五!S189,"")</f>
        <v/>
      </c>
      <c r="O189" s="209" t="str">
        <f t="shared" si="26"/>
        <v/>
      </c>
      <c r="P189" s="223" t="str">
        <f t="shared" si="27"/>
        <v/>
      </c>
      <c r="Q189" s="394" t="str">
        <f>IF(表五!AU189&lt;&gt;"",ROUND(表五!AU189,4),"")</f>
        <v/>
      </c>
      <c r="R189" s="211" t="str">
        <f t="shared" si="28"/>
        <v/>
      </c>
      <c r="S189" s="398" t="str">
        <f t="shared" si="29"/>
        <v/>
      </c>
    </row>
    <row r="190" spans="1:19">
      <c r="A190" s="207" t="str">
        <f>IF(表三!A190&lt;&gt;"",表三!A190,"")</f>
        <v/>
      </c>
      <c r="B190" s="209" t="str">
        <f>IF(表三!B190&lt;&gt;"",表三!B190,"")</f>
        <v/>
      </c>
      <c r="C190" s="207" t="str">
        <f>IF(表三!D190&lt;&gt;"",表三!D190,"")</f>
        <v/>
      </c>
      <c r="D190" s="209" t="str">
        <f>IF(表三!E190&lt;&gt;"",表三!E190,"")</f>
        <v/>
      </c>
      <c r="E190" s="207" t="str">
        <f>IF(表三!H190&lt;&gt;"",表三!H190,"")</f>
        <v/>
      </c>
      <c r="F190" s="208" t="str">
        <f>IF(表三!I190&lt;&gt;"",表三!I190,"")</f>
        <v/>
      </c>
      <c r="G190" s="208" t="str">
        <f>IF(表四!T190&lt;&gt;"",IF(表四!T190="連續量測",1,IF(表四!T190="定期(間歇)量測",2,IF(表四!T190="財務會計推估",3,IF(表四!T190="自行評估",3,"0")))),"")</f>
        <v/>
      </c>
      <c r="H190" s="399"/>
      <c r="I190" s="235" t="str">
        <f t="shared" si="25"/>
        <v/>
      </c>
      <c r="J190" s="396"/>
      <c r="K190" s="397"/>
      <c r="L190" s="207" t="str">
        <f>IF(表三!K190&lt;&gt;"",表三!K190,"")</f>
        <v/>
      </c>
      <c r="M190" s="209" t="str">
        <f>IF(表三!P190&lt;&gt;"",表三!P190,"")</f>
        <v/>
      </c>
      <c r="N190" s="223" t="str">
        <f>IF(表五!S190&lt;&gt;"",表五!S190,"")</f>
        <v/>
      </c>
      <c r="O190" s="209" t="str">
        <f t="shared" si="26"/>
        <v/>
      </c>
      <c r="P190" s="223" t="str">
        <f t="shared" si="27"/>
        <v/>
      </c>
      <c r="Q190" s="394" t="str">
        <f>IF(表五!AU190&lt;&gt;"",ROUND(表五!AU190,4),"")</f>
        <v/>
      </c>
      <c r="R190" s="211" t="str">
        <f t="shared" si="28"/>
        <v/>
      </c>
      <c r="S190" s="398" t="str">
        <f t="shared" si="29"/>
        <v/>
      </c>
    </row>
    <row r="191" spans="1:19">
      <c r="A191" s="207" t="str">
        <f>IF(表三!A191&lt;&gt;"",表三!A191,"")</f>
        <v/>
      </c>
      <c r="B191" s="209" t="str">
        <f>IF(表三!B191&lt;&gt;"",表三!B191,"")</f>
        <v/>
      </c>
      <c r="C191" s="207" t="str">
        <f>IF(表三!D191&lt;&gt;"",表三!D191,"")</f>
        <v/>
      </c>
      <c r="D191" s="209" t="str">
        <f>IF(表三!E191&lt;&gt;"",表三!E191,"")</f>
        <v/>
      </c>
      <c r="E191" s="207" t="str">
        <f>IF(表三!H191&lt;&gt;"",表三!H191,"")</f>
        <v/>
      </c>
      <c r="F191" s="208" t="str">
        <f>IF(表三!I191&lt;&gt;"",表三!I191,"")</f>
        <v/>
      </c>
      <c r="G191" s="208" t="str">
        <f>IF(表四!T191&lt;&gt;"",IF(表四!T191="連續量測",1,IF(表四!T191="定期(間歇)量測",2,IF(表四!T191="財務會計推估",3,IF(表四!T191="自行評估",3,"0")))),"")</f>
        <v/>
      </c>
      <c r="H191" s="399"/>
      <c r="I191" s="235" t="str">
        <f t="shared" si="25"/>
        <v/>
      </c>
      <c r="J191" s="396"/>
      <c r="K191" s="397"/>
      <c r="L191" s="207" t="str">
        <f>IF(表三!K191&lt;&gt;"",表三!K191,"")</f>
        <v/>
      </c>
      <c r="M191" s="209" t="str">
        <f>IF(表三!P191&lt;&gt;"",表三!P191,"")</f>
        <v/>
      </c>
      <c r="N191" s="223" t="str">
        <f>IF(表五!S191&lt;&gt;"",表五!S191,"")</f>
        <v/>
      </c>
      <c r="O191" s="209" t="str">
        <f t="shared" si="26"/>
        <v/>
      </c>
      <c r="P191" s="223" t="str">
        <f t="shared" si="27"/>
        <v/>
      </c>
      <c r="Q191" s="394" t="str">
        <f>IF(表五!AU191&lt;&gt;"",ROUND(表五!AU191,4),"")</f>
        <v/>
      </c>
      <c r="R191" s="211" t="str">
        <f t="shared" si="28"/>
        <v/>
      </c>
      <c r="S191" s="398" t="str">
        <f t="shared" si="29"/>
        <v/>
      </c>
    </row>
    <row r="192" spans="1:19">
      <c r="A192" s="207" t="str">
        <f>IF(表三!A192&lt;&gt;"",表三!A192,"")</f>
        <v/>
      </c>
      <c r="B192" s="209" t="str">
        <f>IF(表三!B192&lt;&gt;"",表三!B192,"")</f>
        <v/>
      </c>
      <c r="C192" s="207" t="str">
        <f>IF(表三!D192&lt;&gt;"",表三!D192,"")</f>
        <v/>
      </c>
      <c r="D192" s="209" t="str">
        <f>IF(表三!E192&lt;&gt;"",表三!E192,"")</f>
        <v/>
      </c>
      <c r="E192" s="207" t="str">
        <f>IF(表三!H192&lt;&gt;"",表三!H192,"")</f>
        <v/>
      </c>
      <c r="F192" s="208" t="str">
        <f>IF(表三!I192&lt;&gt;"",表三!I192,"")</f>
        <v/>
      </c>
      <c r="G192" s="208" t="str">
        <f>IF(表四!T192&lt;&gt;"",IF(表四!T192="連續量測",1,IF(表四!T192="定期(間歇)量測",2,IF(表四!T192="財務會計推估",3,IF(表四!T192="自行評估",3,"0")))),"")</f>
        <v/>
      </c>
      <c r="H192" s="399"/>
      <c r="I192" s="235" t="str">
        <f t="shared" si="25"/>
        <v/>
      </c>
      <c r="J192" s="396"/>
      <c r="K192" s="397"/>
      <c r="L192" s="207" t="str">
        <f>IF(表三!K192&lt;&gt;"",表三!K192,"")</f>
        <v/>
      </c>
      <c r="M192" s="209" t="str">
        <f>IF(表三!P192&lt;&gt;"",表三!P192,"")</f>
        <v/>
      </c>
      <c r="N192" s="223" t="str">
        <f>IF(表五!S192&lt;&gt;"",表五!S192,"")</f>
        <v/>
      </c>
      <c r="O192" s="209" t="str">
        <f t="shared" si="26"/>
        <v/>
      </c>
      <c r="P192" s="223" t="str">
        <f t="shared" si="27"/>
        <v/>
      </c>
      <c r="Q192" s="394" t="str">
        <f>IF(表五!AU192&lt;&gt;"",ROUND(表五!AU192,4),"")</f>
        <v/>
      </c>
      <c r="R192" s="211" t="str">
        <f t="shared" si="28"/>
        <v/>
      </c>
      <c r="S192" s="398" t="str">
        <f t="shared" si="29"/>
        <v/>
      </c>
    </row>
    <row r="193" spans="1:19">
      <c r="A193" s="207" t="str">
        <f>IF(表三!A193&lt;&gt;"",表三!A193,"")</f>
        <v/>
      </c>
      <c r="B193" s="209" t="str">
        <f>IF(表三!B193&lt;&gt;"",表三!B193,"")</f>
        <v/>
      </c>
      <c r="C193" s="207" t="str">
        <f>IF(表三!D193&lt;&gt;"",表三!D193,"")</f>
        <v/>
      </c>
      <c r="D193" s="209" t="str">
        <f>IF(表三!E193&lt;&gt;"",表三!E193,"")</f>
        <v/>
      </c>
      <c r="E193" s="207" t="str">
        <f>IF(表三!H193&lt;&gt;"",表三!H193,"")</f>
        <v/>
      </c>
      <c r="F193" s="208" t="str">
        <f>IF(表三!I193&lt;&gt;"",表三!I193,"")</f>
        <v/>
      </c>
      <c r="G193" s="208" t="str">
        <f>IF(表四!T193&lt;&gt;"",IF(表四!T193="連續量測",1,IF(表四!T193="定期(間歇)量測",2,IF(表四!T193="財務會計推估",3,IF(表四!T193="自行評估",3,"0")))),"")</f>
        <v/>
      </c>
      <c r="H193" s="399"/>
      <c r="I193" s="235" t="str">
        <f t="shared" si="25"/>
        <v/>
      </c>
      <c r="J193" s="396"/>
      <c r="K193" s="397"/>
      <c r="L193" s="207" t="str">
        <f>IF(表三!K193&lt;&gt;"",表三!K193,"")</f>
        <v/>
      </c>
      <c r="M193" s="209" t="str">
        <f>IF(表三!P193&lt;&gt;"",表三!P193,"")</f>
        <v/>
      </c>
      <c r="N193" s="223" t="str">
        <f>IF(表五!S193&lt;&gt;"",表五!S193,"")</f>
        <v/>
      </c>
      <c r="O193" s="209" t="str">
        <f t="shared" si="26"/>
        <v/>
      </c>
      <c r="P193" s="223" t="str">
        <f t="shared" si="27"/>
        <v/>
      </c>
      <c r="Q193" s="394" t="str">
        <f>IF(表五!AU193&lt;&gt;"",ROUND(表五!AU193,4),"")</f>
        <v/>
      </c>
      <c r="R193" s="211" t="str">
        <f t="shared" si="28"/>
        <v/>
      </c>
      <c r="S193" s="398" t="str">
        <f t="shared" si="29"/>
        <v/>
      </c>
    </row>
    <row r="194" spans="1:19">
      <c r="A194" s="207" t="str">
        <f>IF(表三!A194&lt;&gt;"",表三!A194,"")</f>
        <v/>
      </c>
      <c r="B194" s="209" t="str">
        <f>IF(表三!B194&lt;&gt;"",表三!B194,"")</f>
        <v/>
      </c>
      <c r="C194" s="207" t="str">
        <f>IF(表三!D194&lt;&gt;"",表三!D194,"")</f>
        <v/>
      </c>
      <c r="D194" s="209" t="str">
        <f>IF(表三!E194&lt;&gt;"",表三!E194,"")</f>
        <v/>
      </c>
      <c r="E194" s="207" t="str">
        <f>IF(表三!H194&lt;&gt;"",表三!H194,"")</f>
        <v/>
      </c>
      <c r="F194" s="208" t="str">
        <f>IF(表三!I194&lt;&gt;"",表三!I194,"")</f>
        <v/>
      </c>
      <c r="G194" s="208" t="str">
        <f>IF(表四!T194&lt;&gt;"",IF(表四!T194="連續量測",1,IF(表四!T194="定期(間歇)量測",2,IF(表四!T194="財務會計推估",3,IF(表四!T194="自行評估",3,"0")))),"")</f>
        <v/>
      </c>
      <c r="H194" s="399"/>
      <c r="I194" s="235" t="str">
        <f t="shared" si="25"/>
        <v/>
      </c>
      <c r="J194" s="396"/>
      <c r="K194" s="397"/>
      <c r="L194" s="207" t="str">
        <f>IF(表三!K194&lt;&gt;"",表三!K194,"")</f>
        <v/>
      </c>
      <c r="M194" s="209" t="str">
        <f>IF(表三!P194&lt;&gt;"",表三!P194,"")</f>
        <v/>
      </c>
      <c r="N194" s="223" t="str">
        <f>IF(表五!S194&lt;&gt;"",表五!S194,"")</f>
        <v/>
      </c>
      <c r="O194" s="209" t="str">
        <f t="shared" si="26"/>
        <v/>
      </c>
      <c r="P194" s="223" t="str">
        <f t="shared" si="27"/>
        <v/>
      </c>
      <c r="Q194" s="394" t="str">
        <f>IF(表五!AU194&lt;&gt;"",ROUND(表五!AU194,4),"")</f>
        <v/>
      </c>
      <c r="R194" s="211" t="str">
        <f t="shared" si="28"/>
        <v/>
      </c>
      <c r="S194" s="398" t="str">
        <f t="shared" si="29"/>
        <v/>
      </c>
    </row>
    <row r="195" spans="1:19">
      <c r="A195" s="207" t="str">
        <f>IF(表三!A195&lt;&gt;"",表三!A195,"")</f>
        <v/>
      </c>
      <c r="B195" s="209" t="str">
        <f>IF(表三!B195&lt;&gt;"",表三!B195,"")</f>
        <v/>
      </c>
      <c r="C195" s="207" t="str">
        <f>IF(表三!D195&lt;&gt;"",表三!D195,"")</f>
        <v/>
      </c>
      <c r="D195" s="209" t="str">
        <f>IF(表三!E195&lt;&gt;"",表三!E195,"")</f>
        <v/>
      </c>
      <c r="E195" s="207" t="str">
        <f>IF(表三!H195&lt;&gt;"",表三!H195,"")</f>
        <v/>
      </c>
      <c r="F195" s="208" t="str">
        <f>IF(表三!I195&lt;&gt;"",表三!I195,"")</f>
        <v/>
      </c>
      <c r="G195" s="208" t="str">
        <f>IF(表四!T195&lt;&gt;"",IF(表四!T195="連續量測",1,IF(表四!T195="定期(間歇)量測",2,IF(表四!T195="財務會計推估",3,IF(表四!T195="自行評估",3,"0")))),"")</f>
        <v/>
      </c>
      <c r="H195" s="399"/>
      <c r="I195" s="235" t="str">
        <f t="shared" si="25"/>
        <v/>
      </c>
      <c r="J195" s="396"/>
      <c r="K195" s="397"/>
      <c r="L195" s="207" t="str">
        <f>IF(表三!K195&lt;&gt;"",表三!K195,"")</f>
        <v/>
      </c>
      <c r="M195" s="209" t="str">
        <f>IF(表三!P195&lt;&gt;"",表三!P195,"")</f>
        <v/>
      </c>
      <c r="N195" s="223" t="str">
        <f>IF(表五!S195&lt;&gt;"",表五!S195,"")</f>
        <v/>
      </c>
      <c r="O195" s="209" t="str">
        <f t="shared" si="26"/>
        <v/>
      </c>
      <c r="P195" s="223" t="str">
        <f t="shared" si="27"/>
        <v/>
      </c>
      <c r="Q195" s="394" t="str">
        <f>IF(表五!AU195&lt;&gt;"",ROUND(表五!AU195,4),"")</f>
        <v/>
      </c>
      <c r="R195" s="211" t="str">
        <f t="shared" si="28"/>
        <v/>
      </c>
      <c r="S195" s="398" t="str">
        <f t="shared" si="29"/>
        <v/>
      </c>
    </row>
    <row r="196" spans="1:19">
      <c r="A196" s="207" t="str">
        <f>IF(表三!A196&lt;&gt;"",表三!A196,"")</f>
        <v/>
      </c>
      <c r="B196" s="209" t="str">
        <f>IF(表三!B196&lt;&gt;"",表三!B196,"")</f>
        <v/>
      </c>
      <c r="C196" s="207" t="str">
        <f>IF(表三!D196&lt;&gt;"",表三!D196,"")</f>
        <v/>
      </c>
      <c r="D196" s="209" t="str">
        <f>IF(表三!E196&lt;&gt;"",表三!E196,"")</f>
        <v/>
      </c>
      <c r="E196" s="207" t="str">
        <f>IF(表三!H196&lt;&gt;"",表三!H196,"")</f>
        <v/>
      </c>
      <c r="F196" s="208" t="str">
        <f>IF(表三!I196&lt;&gt;"",表三!I196,"")</f>
        <v/>
      </c>
      <c r="G196" s="208" t="str">
        <f>IF(表四!T196&lt;&gt;"",IF(表四!T196="連續量測",1,IF(表四!T196="定期(間歇)量測",2,IF(表四!T196="財務會計推估",3,IF(表四!T196="自行評估",3,"0")))),"")</f>
        <v/>
      </c>
      <c r="H196" s="399"/>
      <c r="I196" s="235" t="str">
        <f t="shared" ref="I196:I227" si="30">IF(H196&lt;&gt;"",IF(H196="(1)有進行外部校正或有多組數據茲佐證者",1,IF(H196="(2)有進行內部校正或經過會計簽證等証明者",2,IF(H196="(3)未進行儀器校正或未進行紀錄彙整者",3,"0"))),"")</f>
        <v/>
      </c>
      <c r="J196" s="396"/>
      <c r="K196" s="397"/>
      <c r="L196" s="207" t="str">
        <f>IF(表三!K196&lt;&gt;"",表三!K196,"")</f>
        <v/>
      </c>
      <c r="M196" s="209" t="str">
        <f>IF(表三!P196&lt;&gt;"",表三!P196,"")</f>
        <v/>
      </c>
      <c r="N196" s="223" t="str">
        <f>IF(表五!S196&lt;&gt;"",表五!S196,"")</f>
        <v/>
      </c>
      <c r="O196" s="209" t="str">
        <f t="shared" ref="O196:O227" si="31">IF(N196="1自廠發展係數/質量平衡所得係數",1,IF(N196="2同製程/設備經驗係數",1,IF(N196="3製造廠提供係數",2,IF(N196="4區域排放係數",2,IF(N196="5國家排放係數",3,IF(N196="6國際排放係數",3,""))))))</f>
        <v/>
      </c>
      <c r="P196" s="223" t="str">
        <f t="shared" ref="P196:P227" si="32">IF(G196&lt;&gt;"",IF(I196&lt;&gt;"",IF(O196&lt;&gt;"",G196*I196*O196,""),""),"")</f>
        <v/>
      </c>
      <c r="Q196" s="394" t="str">
        <f>IF(表五!AU196&lt;&gt;"",ROUND(表五!AU196,4),"")</f>
        <v/>
      </c>
      <c r="R196" s="211" t="str">
        <f t="shared" ref="R196:R202" si="33">IF(P196="","",IF(P196&lt;10,"1",IF(19&gt;P196,"2",IF(P196&gt;=27,"3","-"))))</f>
        <v/>
      </c>
      <c r="S196" s="398" t="str">
        <f t="shared" ref="S196:S202" si="34">IF(P196="","",IF(Q196="","",ROUND(Q196*P196,2)))</f>
        <v/>
      </c>
    </row>
    <row r="197" spans="1:19">
      <c r="A197" s="207" t="str">
        <f>IF(表三!A197&lt;&gt;"",表三!A197,"")</f>
        <v/>
      </c>
      <c r="B197" s="209" t="str">
        <f>IF(表三!B197&lt;&gt;"",表三!B197,"")</f>
        <v/>
      </c>
      <c r="C197" s="207" t="str">
        <f>IF(表三!D197&lt;&gt;"",表三!D197,"")</f>
        <v/>
      </c>
      <c r="D197" s="209" t="str">
        <f>IF(表三!E197&lt;&gt;"",表三!E197,"")</f>
        <v/>
      </c>
      <c r="E197" s="207" t="str">
        <f>IF(表三!H197&lt;&gt;"",表三!H197,"")</f>
        <v/>
      </c>
      <c r="F197" s="208" t="str">
        <f>IF(表三!I197&lt;&gt;"",表三!I197,"")</f>
        <v/>
      </c>
      <c r="G197" s="208" t="str">
        <f>IF(表四!T197&lt;&gt;"",IF(表四!T197="連續量測",1,IF(表四!T197="定期(間歇)量測",2,IF(表四!T197="財務會計推估",3,IF(表四!T197="自行評估",3,"0")))),"")</f>
        <v/>
      </c>
      <c r="H197" s="399"/>
      <c r="I197" s="235" t="str">
        <f t="shared" si="30"/>
        <v/>
      </c>
      <c r="J197" s="396"/>
      <c r="K197" s="397"/>
      <c r="L197" s="207" t="str">
        <f>IF(表三!K197&lt;&gt;"",表三!K197,"")</f>
        <v/>
      </c>
      <c r="M197" s="209" t="str">
        <f>IF(表三!P197&lt;&gt;"",表三!P197,"")</f>
        <v/>
      </c>
      <c r="N197" s="223" t="str">
        <f>IF(表五!S197&lt;&gt;"",表五!S197,"")</f>
        <v/>
      </c>
      <c r="O197" s="209" t="str">
        <f t="shared" si="31"/>
        <v/>
      </c>
      <c r="P197" s="223" t="str">
        <f t="shared" si="32"/>
        <v/>
      </c>
      <c r="Q197" s="394" t="str">
        <f>IF(表五!AU197&lt;&gt;"",ROUND(表五!AU197,4),"")</f>
        <v/>
      </c>
      <c r="R197" s="211" t="str">
        <f t="shared" si="33"/>
        <v/>
      </c>
      <c r="S197" s="398" t="str">
        <f t="shared" si="34"/>
        <v/>
      </c>
    </row>
    <row r="198" spans="1:19">
      <c r="A198" s="207" t="str">
        <f>IF(表三!A198&lt;&gt;"",表三!A198,"")</f>
        <v/>
      </c>
      <c r="B198" s="209" t="str">
        <f>IF(表三!B198&lt;&gt;"",表三!B198,"")</f>
        <v/>
      </c>
      <c r="C198" s="207" t="str">
        <f>IF(表三!D198&lt;&gt;"",表三!D198,"")</f>
        <v/>
      </c>
      <c r="D198" s="209" t="str">
        <f>IF(表三!E198&lt;&gt;"",表三!E198,"")</f>
        <v/>
      </c>
      <c r="E198" s="207" t="str">
        <f>IF(表三!H198&lt;&gt;"",表三!H198,"")</f>
        <v/>
      </c>
      <c r="F198" s="208" t="str">
        <f>IF(表三!I198&lt;&gt;"",表三!I198,"")</f>
        <v/>
      </c>
      <c r="G198" s="208" t="str">
        <f>IF(表四!T198&lt;&gt;"",IF(表四!T198="連續量測",1,IF(表四!T198="定期(間歇)量測",2,IF(表四!T198="財務會計推估",3,IF(表四!T198="自行評估",3,"0")))),"")</f>
        <v/>
      </c>
      <c r="H198" s="399"/>
      <c r="I198" s="235" t="str">
        <f t="shared" si="30"/>
        <v/>
      </c>
      <c r="J198" s="396"/>
      <c r="K198" s="397"/>
      <c r="L198" s="207" t="str">
        <f>IF(表三!K198&lt;&gt;"",表三!K198,"")</f>
        <v/>
      </c>
      <c r="M198" s="209" t="str">
        <f>IF(表三!P198&lt;&gt;"",表三!P198,"")</f>
        <v/>
      </c>
      <c r="N198" s="223" t="str">
        <f>IF(表五!S198&lt;&gt;"",表五!S198,"")</f>
        <v/>
      </c>
      <c r="O198" s="209" t="str">
        <f t="shared" si="31"/>
        <v/>
      </c>
      <c r="P198" s="223" t="str">
        <f t="shared" si="32"/>
        <v/>
      </c>
      <c r="Q198" s="394" t="str">
        <f>IF(表五!AU198&lt;&gt;"",ROUND(表五!AU198,4),"")</f>
        <v/>
      </c>
      <c r="R198" s="211" t="str">
        <f t="shared" si="33"/>
        <v/>
      </c>
      <c r="S198" s="398" t="str">
        <f t="shared" si="34"/>
        <v/>
      </c>
    </row>
    <row r="199" spans="1:19">
      <c r="A199" s="207" t="str">
        <f>IF(表三!A199&lt;&gt;"",表三!A199,"")</f>
        <v/>
      </c>
      <c r="B199" s="209" t="str">
        <f>IF(表三!B199&lt;&gt;"",表三!B199,"")</f>
        <v/>
      </c>
      <c r="C199" s="207" t="str">
        <f>IF(表三!D199&lt;&gt;"",表三!D199,"")</f>
        <v/>
      </c>
      <c r="D199" s="209" t="str">
        <f>IF(表三!E199&lt;&gt;"",表三!E199,"")</f>
        <v/>
      </c>
      <c r="E199" s="207" t="str">
        <f>IF(表三!H199&lt;&gt;"",表三!H199,"")</f>
        <v/>
      </c>
      <c r="F199" s="208" t="str">
        <f>IF(表三!I199&lt;&gt;"",表三!I199,"")</f>
        <v/>
      </c>
      <c r="G199" s="208" t="str">
        <f>IF(表四!T199&lt;&gt;"",IF(表四!T199="連續量測",1,IF(表四!T199="定期(間歇)量測",2,IF(表四!T199="財務會計推估",3,IF(表四!T199="自行評估",3,"0")))),"")</f>
        <v/>
      </c>
      <c r="H199" s="399"/>
      <c r="I199" s="235" t="str">
        <f t="shared" si="30"/>
        <v/>
      </c>
      <c r="J199" s="396"/>
      <c r="K199" s="397"/>
      <c r="L199" s="207" t="str">
        <f>IF(表三!K199&lt;&gt;"",表三!K199,"")</f>
        <v/>
      </c>
      <c r="M199" s="209" t="str">
        <f>IF(表三!P199&lt;&gt;"",表三!P199,"")</f>
        <v/>
      </c>
      <c r="N199" s="223" t="str">
        <f>IF(表五!S199&lt;&gt;"",表五!S199,"")</f>
        <v/>
      </c>
      <c r="O199" s="209" t="str">
        <f t="shared" si="31"/>
        <v/>
      </c>
      <c r="P199" s="223" t="str">
        <f t="shared" si="32"/>
        <v/>
      </c>
      <c r="Q199" s="394" t="str">
        <f>IF(表五!AU199&lt;&gt;"",ROUND(表五!AU199,4),"")</f>
        <v/>
      </c>
      <c r="R199" s="211" t="str">
        <f t="shared" si="33"/>
        <v/>
      </c>
      <c r="S199" s="398" t="str">
        <f t="shared" si="34"/>
        <v/>
      </c>
    </row>
    <row r="200" spans="1:19">
      <c r="A200" s="207" t="str">
        <f>IF(表三!A200&lt;&gt;"",表三!A200,"")</f>
        <v/>
      </c>
      <c r="B200" s="209" t="str">
        <f>IF(表三!B200&lt;&gt;"",表三!B200,"")</f>
        <v/>
      </c>
      <c r="C200" s="207" t="str">
        <f>IF(表三!D200&lt;&gt;"",表三!D200,"")</f>
        <v/>
      </c>
      <c r="D200" s="209" t="str">
        <f>IF(表三!E200&lt;&gt;"",表三!E200,"")</f>
        <v/>
      </c>
      <c r="E200" s="207" t="str">
        <f>IF(表三!H200&lt;&gt;"",表三!H200,"")</f>
        <v/>
      </c>
      <c r="F200" s="208" t="str">
        <f>IF(表三!I200&lt;&gt;"",表三!I200,"")</f>
        <v/>
      </c>
      <c r="G200" s="208" t="str">
        <f>IF(表四!T200&lt;&gt;"",IF(表四!T200="連續量測",1,IF(表四!T200="定期(間歇)量測",2,IF(表四!T200="財務會計推估",3,IF(表四!T200="自行評估",3,"0")))),"")</f>
        <v/>
      </c>
      <c r="H200" s="399"/>
      <c r="I200" s="235" t="str">
        <f t="shared" si="30"/>
        <v/>
      </c>
      <c r="J200" s="396"/>
      <c r="K200" s="397"/>
      <c r="L200" s="207" t="str">
        <f>IF(表三!K200&lt;&gt;"",表三!K200,"")</f>
        <v/>
      </c>
      <c r="M200" s="209" t="str">
        <f>IF(表三!P200&lt;&gt;"",表三!P200,"")</f>
        <v/>
      </c>
      <c r="N200" s="223" t="str">
        <f>IF(表五!S200&lt;&gt;"",表五!S200,"")</f>
        <v/>
      </c>
      <c r="O200" s="209" t="str">
        <f t="shared" si="31"/>
        <v/>
      </c>
      <c r="P200" s="223" t="str">
        <f t="shared" si="32"/>
        <v/>
      </c>
      <c r="Q200" s="394" t="str">
        <f>IF(表五!AU200&lt;&gt;"",ROUND(表五!AU200,4),"")</f>
        <v/>
      </c>
      <c r="R200" s="211" t="str">
        <f t="shared" si="33"/>
        <v/>
      </c>
      <c r="S200" s="398" t="str">
        <f t="shared" si="34"/>
        <v/>
      </c>
    </row>
    <row r="201" spans="1:19">
      <c r="A201" s="207"/>
      <c r="B201" s="209" t="str">
        <f>IF(表三!B201&lt;&gt;"",表三!B201,"")</f>
        <v/>
      </c>
      <c r="C201" s="207" t="str">
        <f>IF(表三!D201&lt;&gt;"",表三!D201,"")</f>
        <v/>
      </c>
      <c r="D201" s="209" t="str">
        <f>IF(表三!E201&lt;&gt;"",表三!E201,"")</f>
        <v/>
      </c>
      <c r="E201" s="207" t="str">
        <f>IF(表三!H201&lt;&gt;"",表三!H201,"")</f>
        <v/>
      </c>
      <c r="F201" s="208" t="str">
        <f>IF(表三!I201&lt;&gt;"",表三!I201,"")</f>
        <v/>
      </c>
      <c r="G201" s="208" t="str">
        <f>IF(表四!T201&lt;&gt;"",IF(表四!T201="連續量測",1,IF(表四!T201="定期(間歇)量測",2,IF(表四!T201="財務會計推估",3,IF(表四!T201="自行評估",3,"0")))),"")</f>
        <v/>
      </c>
      <c r="H201" s="399"/>
      <c r="I201" s="235" t="str">
        <f t="shared" si="30"/>
        <v/>
      </c>
      <c r="J201" s="396"/>
      <c r="K201" s="397"/>
      <c r="L201" s="207" t="str">
        <f>IF(表三!K201&lt;&gt;"",表三!K201,"")</f>
        <v/>
      </c>
      <c r="M201" s="209" t="str">
        <f>IF(表三!P201&lt;&gt;"",表三!P201,"")</f>
        <v/>
      </c>
      <c r="N201" s="223" t="str">
        <f>IF(表五!S201&lt;&gt;"",表五!S201,"")</f>
        <v/>
      </c>
      <c r="O201" s="209" t="str">
        <f t="shared" si="31"/>
        <v/>
      </c>
      <c r="P201" s="223" t="str">
        <f t="shared" si="32"/>
        <v/>
      </c>
      <c r="Q201" s="394" t="str">
        <f>IF(表五!AU201&lt;&gt;"",ROUND(表五!AU201,4),"")</f>
        <v/>
      </c>
      <c r="R201" s="211" t="str">
        <f t="shared" si="33"/>
        <v/>
      </c>
      <c r="S201" s="398" t="str">
        <f t="shared" si="34"/>
        <v/>
      </c>
    </row>
    <row r="202" spans="1:19" ht="16.5" thickBot="1">
      <c r="A202" s="207"/>
      <c r="B202" s="209"/>
      <c r="C202" s="207" t="str">
        <f>IF(表三!D202&lt;&gt;"",表三!D202,"")</f>
        <v/>
      </c>
      <c r="D202" s="209" t="str">
        <f>IF(表三!E202&lt;&gt;"",表三!E202,"")</f>
        <v/>
      </c>
      <c r="E202" s="207" t="str">
        <f>IF(表三!H202&lt;&gt;"",表三!H202,"")</f>
        <v/>
      </c>
      <c r="F202" s="208" t="str">
        <f>IF(表三!I202&lt;&gt;"",表三!I202,"")</f>
        <v/>
      </c>
      <c r="G202" s="208" t="str">
        <f>IF(表四!T202&lt;&gt;"",IF(表四!T202="連續量測",1,IF(表四!T202="定期(間歇)量測",2,IF(表四!T202="財務會計推估",3,IF(表四!T202="自行評估",3,"0")))),"")</f>
        <v/>
      </c>
      <c r="H202" s="400"/>
      <c r="I202" s="235" t="str">
        <f t="shared" si="30"/>
        <v/>
      </c>
      <c r="J202" s="401"/>
      <c r="K202" s="402"/>
      <c r="L202" s="207" t="str">
        <f>IF(表三!K202&lt;&gt;"",表三!K202,"")</f>
        <v/>
      </c>
      <c r="M202" s="209" t="str">
        <f>IF(表三!P202&lt;&gt;"",表三!P202,"")</f>
        <v/>
      </c>
      <c r="N202" s="341"/>
      <c r="O202" s="342"/>
      <c r="P202" s="341" t="str">
        <f t="shared" si="32"/>
        <v/>
      </c>
      <c r="Q202" s="394" t="str">
        <f>IF(表五!AU202&lt;&gt;"",ROUND(表五!AU202,4),"")</f>
        <v/>
      </c>
      <c r="R202" s="211" t="str">
        <f t="shared" si="33"/>
        <v/>
      </c>
      <c r="S202" s="398" t="str">
        <f t="shared" si="34"/>
        <v/>
      </c>
    </row>
    <row r="203" spans="1:19" ht="16.5" thickTop="1">
      <c r="A203" s="41" t="s">
        <v>454</v>
      </c>
      <c r="B203" s="356"/>
    </row>
    <row r="204" spans="1:19">
      <c r="A204" s="41" t="s">
        <v>149</v>
      </c>
      <c r="B204" s="378" t="s">
        <v>327</v>
      </c>
    </row>
    <row r="205" spans="1:19">
      <c r="A205" s="41" t="s">
        <v>151</v>
      </c>
      <c r="B205" s="378" t="s">
        <v>152</v>
      </c>
    </row>
    <row r="206" spans="1:19">
      <c r="A206" s="41" t="s">
        <v>153</v>
      </c>
      <c r="B206" s="378" t="s">
        <v>484</v>
      </c>
    </row>
    <row r="207" spans="1:19">
      <c r="A207" s="41" t="s">
        <v>329</v>
      </c>
      <c r="B207" s="378" t="s">
        <v>485</v>
      </c>
    </row>
    <row r="208" spans="1:19">
      <c r="A208" s="41"/>
      <c r="B208" s="404" t="s">
        <v>486</v>
      </c>
    </row>
    <row r="209" spans="1:2">
      <c r="A209" s="41" t="s">
        <v>331</v>
      </c>
      <c r="B209" s="378" t="s">
        <v>487</v>
      </c>
    </row>
    <row r="210" spans="1:2">
      <c r="A210" s="41" t="s">
        <v>333</v>
      </c>
      <c r="B210" s="372" t="s">
        <v>488</v>
      </c>
    </row>
    <row r="211" spans="1:2">
      <c r="A211" s="41" t="s">
        <v>335</v>
      </c>
      <c r="B211" s="372" t="s">
        <v>489</v>
      </c>
    </row>
    <row r="212" spans="1:2">
      <c r="A212" s="41" t="s">
        <v>337</v>
      </c>
      <c r="B212" s="378" t="s">
        <v>490</v>
      </c>
    </row>
    <row r="213" spans="1:2">
      <c r="A213" s="41" t="s">
        <v>339</v>
      </c>
      <c r="B213" s="378" t="s">
        <v>491</v>
      </c>
    </row>
    <row r="214" spans="1:2">
      <c r="A214" s="41" t="s">
        <v>341</v>
      </c>
      <c r="B214" s="378" t="s">
        <v>492</v>
      </c>
    </row>
    <row r="215" spans="1:2">
      <c r="A215" s="41" t="s">
        <v>344</v>
      </c>
      <c r="B215" s="372" t="s">
        <v>493</v>
      </c>
    </row>
  </sheetData>
  <mergeCells count="7">
    <mergeCell ref="P2:S2"/>
    <mergeCell ref="E1:F1"/>
    <mergeCell ref="A2:B2"/>
    <mergeCell ref="C2:D2"/>
    <mergeCell ref="E2:K2"/>
    <mergeCell ref="L2:M2"/>
    <mergeCell ref="N2:O2"/>
  </mergeCells>
  <phoneticPr fontId="20" type="noConversion"/>
  <dataValidations count="1">
    <dataValidation type="list" allowBlank="1" showInputMessage="1" showErrorMessage="1" sqref="H4:H202" xr:uid="{618B8D0F-99D1-4805-9EBD-29FF4A2DFF28}">
      <formula1>"(1)有進行外部校正或有多組數據茲佐證者,(2)有進行內部校正或經過會計簽證等証明者,(3)未進行儀器校正或未進行紀錄彙整者"</formula1>
    </dataValidation>
  </dataValidations>
  <printOptions horizontalCentered="1"/>
  <pageMargins left="0.27559055118110198" right="0.16000000000000003" top="0.62000000000000011" bottom="0.511811023622047" header="0.32000000000000006" footer="0.15748031496063003"/>
  <pageSetup paperSize="0" scale="10" fitToWidth="0" fitToHeight="0" orientation="landscape" horizontalDpi="0" verticalDpi="0" copies="0"/>
  <headerFooter alignWithMargins="0">
    <oddHeader>&amp;C&amp;"標楷體,Regular"&amp;16表D1、XX公司XX廠XX年度溫室氣體數據品質管理表</oddHeader>
    <oddFooter>&amp;L
主管：＿＿＿＿＿＿&amp;CD1-&amp;P
審核：＿＿＿＿＿＿&amp;R
製表：＿＿＿＿＿＿</oddFooter>
  </headerFooter>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560E087-89D7-4B05-8EB0-470408E19DBD}">
  <dimension ref="A1:AM215"/>
  <sheetViews>
    <sheetView workbookViewId="0"/>
  </sheetViews>
  <sheetFormatPr defaultRowHeight="15.75"/>
  <cols>
    <col min="1" max="2" width="5.625" style="357" customWidth="1"/>
    <col min="3" max="3" width="7.625" style="357" customWidth="1"/>
    <col min="4" max="4" width="10.125" style="357" bestFit="1" customWidth="1"/>
    <col min="5" max="6" width="11" style="363" customWidth="1"/>
    <col min="7" max="8" width="6.625" style="363" customWidth="1"/>
    <col min="9" max="9" width="5.625" style="363" customWidth="1"/>
    <col min="10" max="10" width="13.25" style="406" customWidth="1"/>
    <col min="11" max="12" width="11.75" style="363" customWidth="1"/>
    <col min="13" max="13" width="8.625" style="363" customWidth="1"/>
    <col min="14" max="14" width="18.625" style="363" customWidth="1"/>
    <col min="15" max="16" width="10.125" style="363" customWidth="1"/>
    <col min="17" max="17" width="5.625" style="363" customWidth="1"/>
    <col min="18" max="18" width="8.625" style="406" customWidth="1"/>
    <col min="19" max="20" width="11.75" style="363" customWidth="1"/>
    <col min="21" max="21" width="8.625" style="363" customWidth="1"/>
    <col min="22" max="22" width="6.625" style="363" customWidth="1"/>
    <col min="23" max="24" width="8.5" style="363" customWidth="1"/>
    <col min="25" max="25" width="5.625" style="363" customWidth="1"/>
    <col min="26" max="26" width="10.375" style="406" customWidth="1"/>
    <col min="27" max="28" width="11.625" style="363" customWidth="1"/>
    <col min="29" max="29" width="8.625" style="363" customWidth="1"/>
    <col min="30" max="30" width="6.625" style="363" customWidth="1"/>
    <col min="31" max="31" width="9.5" style="363" customWidth="1"/>
    <col min="32" max="32" width="10.5" style="363" customWidth="1"/>
    <col min="33" max="34" width="15.625" style="363" customWidth="1"/>
    <col min="35" max="36" width="9.75" style="41" hidden="1" customWidth="1"/>
    <col min="37" max="39" width="6.625" style="41" hidden="1" customWidth="1"/>
    <col min="40" max="49" width="6.625" style="41" customWidth="1"/>
    <col min="50" max="50" width="9" style="41" customWidth="1"/>
    <col min="51" max="16384" width="9" style="41"/>
  </cols>
  <sheetData>
    <row r="1" spans="1:39" ht="17.25" thickBot="1">
      <c r="A1" s="44" t="s">
        <v>494</v>
      </c>
      <c r="B1" s="44"/>
      <c r="C1" s="44"/>
      <c r="D1" s="44"/>
      <c r="F1" s="405"/>
      <c r="G1" s="73" t="s">
        <v>90</v>
      </c>
      <c r="H1" s="73"/>
      <c r="I1" s="189" t="str">
        <f>表一!G1</f>
        <v>民國109年01月01日</v>
      </c>
      <c r="L1" s="283"/>
      <c r="N1" s="270"/>
      <c r="O1" s="283"/>
      <c r="P1" s="270"/>
      <c r="Q1" s="279"/>
      <c r="T1" s="283"/>
      <c r="V1" s="270"/>
      <c r="W1" s="270"/>
      <c r="X1" s="270"/>
      <c r="Y1" s="405"/>
      <c r="Z1" s="407"/>
      <c r="AB1" s="408"/>
      <c r="AD1" s="270"/>
      <c r="AE1" s="409"/>
      <c r="AF1" s="286"/>
      <c r="AG1" s="270"/>
      <c r="AH1" s="270"/>
    </row>
    <row r="2" spans="1:39" s="278" customFormat="1" ht="17.25" customHeight="1" thickTop="1" thickBot="1">
      <c r="A2" s="449" t="s">
        <v>495</v>
      </c>
      <c r="B2" s="449" t="s">
        <v>496</v>
      </c>
      <c r="C2" s="450" t="s">
        <v>351</v>
      </c>
      <c r="D2" s="450"/>
      <c r="E2" s="451" t="s">
        <v>497</v>
      </c>
      <c r="F2" s="451"/>
      <c r="G2" s="451"/>
      <c r="H2" s="451"/>
      <c r="I2" s="381" t="s">
        <v>498</v>
      </c>
      <c r="J2" s="381"/>
      <c r="K2" s="381"/>
      <c r="L2" s="381"/>
      <c r="M2" s="381"/>
      <c r="N2" s="381"/>
      <c r="O2" s="381"/>
      <c r="P2" s="381"/>
      <c r="Q2" s="451" t="s">
        <v>499</v>
      </c>
      <c r="R2" s="451"/>
      <c r="S2" s="451"/>
      <c r="T2" s="451"/>
      <c r="U2" s="451"/>
      <c r="V2" s="451"/>
      <c r="W2" s="451"/>
      <c r="X2" s="451"/>
      <c r="Y2" s="451" t="s">
        <v>500</v>
      </c>
      <c r="Z2" s="451"/>
      <c r="AA2" s="451"/>
      <c r="AB2" s="451"/>
      <c r="AC2" s="451"/>
      <c r="AD2" s="451"/>
      <c r="AE2" s="451"/>
      <c r="AF2" s="451"/>
      <c r="AG2" s="450" t="s">
        <v>501</v>
      </c>
      <c r="AH2" s="450"/>
      <c r="AI2" s="452" t="s">
        <v>502</v>
      </c>
      <c r="AJ2" s="452"/>
      <c r="AK2" s="453" t="s">
        <v>503</v>
      </c>
      <c r="AL2" s="453" t="s">
        <v>504</v>
      </c>
      <c r="AM2" s="453" t="s">
        <v>505</v>
      </c>
    </row>
    <row r="3" spans="1:39" s="278" customFormat="1" ht="57" customHeight="1" thickTop="1" thickBot="1">
      <c r="A3" s="449"/>
      <c r="B3" s="449"/>
      <c r="C3" s="450"/>
      <c r="D3" s="450"/>
      <c r="E3" s="77" t="s">
        <v>506</v>
      </c>
      <c r="F3" s="79" t="s">
        <v>507</v>
      </c>
      <c r="G3" s="78" t="s">
        <v>508</v>
      </c>
      <c r="H3" s="83" t="s">
        <v>509</v>
      </c>
      <c r="I3" s="77" t="s">
        <v>510</v>
      </c>
      <c r="J3" s="454" t="s">
        <v>511</v>
      </c>
      <c r="K3" s="79" t="s">
        <v>512</v>
      </c>
      <c r="L3" s="79" t="s">
        <v>513</v>
      </c>
      <c r="M3" s="78" t="s">
        <v>514</v>
      </c>
      <c r="N3" s="78" t="s">
        <v>515</v>
      </c>
      <c r="O3" s="455" t="s">
        <v>516</v>
      </c>
      <c r="P3" s="455"/>
      <c r="Q3" s="77" t="s">
        <v>510</v>
      </c>
      <c r="R3" s="456" t="s">
        <v>511</v>
      </c>
      <c r="S3" s="79" t="s">
        <v>517</v>
      </c>
      <c r="T3" s="79" t="s">
        <v>518</v>
      </c>
      <c r="U3" s="79" t="s">
        <v>519</v>
      </c>
      <c r="V3" s="79" t="s">
        <v>520</v>
      </c>
      <c r="W3" s="457" t="s">
        <v>521</v>
      </c>
      <c r="X3" s="457"/>
      <c r="Y3" s="77" t="s">
        <v>510</v>
      </c>
      <c r="Z3" s="456" t="s">
        <v>511</v>
      </c>
      <c r="AA3" s="79" t="s">
        <v>517</v>
      </c>
      <c r="AB3" s="79" t="s">
        <v>518</v>
      </c>
      <c r="AC3" s="79" t="s">
        <v>519</v>
      </c>
      <c r="AD3" s="79" t="s">
        <v>520</v>
      </c>
      <c r="AE3" s="457" t="s">
        <v>521</v>
      </c>
      <c r="AF3" s="457"/>
      <c r="AG3" s="450"/>
      <c r="AH3" s="450"/>
      <c r="AI3" s="452"/>
      <c r="AJ3" s="452"/>
      <c r="AK3" s="453"/>
      <c r="AL3" s="453"/>
      <c r="AM3" s="453"/>
    </row>
    <row r="4" spans="1:39" s="5" customFormat="1" ht="51" thickTop="1" thickBot="1">
      <c r="A4" s="449"/>
      <c r="B4" s="449"/>
      <c r="C4" s="410" t="s">
        <v>355</v>
      </c>
      <c r="D4" s="411" t="s">
        <v>356</v>
      </c>
      <c r="E4" s="77"/>
      <c r="F4" s="79"/>
      <c r="G4" s="78"/>
      <c r="H4" s="83"/>
      <c r="I4" s="77"/>
      <c r="J4" s="454"/>
      <c r="K4" s="79"/>
      <c r="L4" s="79"/>
      <c r="M4" s="78"/>
      <c r="N4" s="78"/>
      <c r="O4" s="412" t="s">
        <v>517</v>
      </c>
      <c r="P4" s="411" t="s">
        <v>518</v>
      </c>
      <c r="Q4" s="77"/>
      <c r="R4" s="456"/>
      <c r="S4" s="79"/>
      <c r="T4" s="79"/>
      <c r="U4" s="79"/>
      <c r="V4" s="79"/>
      <c r="W4" s="412" t="s">
        <v>517</v>
      </c>
      <c r="X4" s="411" t="s">
        <v>518</v>
      </c>
      <c r="Y4" s="77"/>
      <c r="Z4" s="456"/>
      <c r="AA4" s="79"/>
      <c r="AB4" s="79"/>
      <c r="AC4" s="79"/>
      <c r="AD4" s="79"/>
      <c r="AE4" s="412" t="s">
        <v>517</v>
      </c>
      <c r="AF4" s="411" t="s">
        <v>518</v>
      </c>
      <c r="AG4" s="410" t="s">
        <v>517</v>
      </c>
      <c r="AH4" s="411" t="s">
        <v>518</v>
      </c>
      <c r="AI4" s="413"/>
      <c r="AJ4" s="413"/>
      <c r="AK4" s="453"/>
      <c r="AL4" s="453"/>
      <c r="AM4" s="453"/>
    </row>
    <row r="5" spans="1:39" s="5" customFormat="1" ht="42" customHeight="1" thickTop="1" thickBot="1">
      <c r="A5" s="414" t="str">
        <f>IF(表三!A4&lt;&gt;"",表三!A4,"")</f>
        <v>G01</v>
      </c>
      <c r="B5" s="414" t="str">
        <f>IF(表三!D4&lt;&gt;"",表三!D4,"")</f>
        <v>GM01</v>
      </c>
      <c r="C5" s="305" t="str">
        <f>IF(表三!H4&lt;&gt;"",表三!H4,"")</f>
        <v>170006</v>
      </c>
      <c r="D5" s="306" t="str">
        <f>IF(表三!I4&lt;&gt;"",表三!I4,"")</f>
        <v>柴油</v>
      </c>
      <c r="E5" s="415"/>
      <c r="F5" s="416"/>
      <c r="G5" s="322"/>
      <c r="H5" s="417"/>
      <c r="I5" s="418" t="str">
        <f>表五!L4</f>
        <v>CO2</v>
      </c>
      <c r="J5" s="419" t="str">
        <f>IF(E5&lt;&gt;"",IF(K5&lt;&gt;"",IF(表五!V4&lt;&gt;"",表五!V4,0),""),"")</f>
        <v/>
      </c>
      <c r="K5" s="420"/>
      <c r="L5" s="421"/>
      <c r="M5" s="322"/>
      <c r="N5" s="322"/>
      <c r="O5" s="422">
        <f t="shared" ref="O5:O36" si="0">ROUND(IF($E5="",IF(K5="",0,0),IF(K5="",0,($E5^2+K5^2)^0.5)),5)</f>
        <v>0</v>
      </c>
      <c r="P5" s="423">
        <f t="shared" ref="P5:P36" si="1">ROUND(IF($F5="",IF(L5="",0,0),IF(L5="",0,($F5^2+L5^2)^0.5)),5)</f>
        <v>0</v>
      </c>
      <c r="Q5" s="424" t="str">
        <f>表五!W4</f>
        <v>CH4</v>
      </c>
      <c r="R5" s="419" t="str">
        <f>IF(E5&lt;&gt;"",IF(S5&lt;&gt;"",IF(表五!AG4&lt;&gt;"",表五!AG4,0),""),"")</f>
        <v/>
      </c>
      <c r="S5" s="420"/>
      <c r="T5" s="421"/>
      <c r="U5" s="322"/>
      <c r="V5" s="322"/>
      <c r="W5" s="422">
        <f t="shared" ref="W5:W36" si="2">ROUND(IF($E5="",IF(S5="",0,0),IF(S5="",0,($E5^2+S5^2)^0.5)),5)</f>
        <v>0</v>
      </c>
      <c r="X5" s="423">
        <f t="shared" ref="X5:X36" si="3">ROUND(IF($F5="",IF(T5="",0,0),IF(T5="",0,($F5^2+T5^2)^0.5)),5)</f>
        <v>0</v>
      </c>
      <c r="Y5" s="418" t="str">
        <f>表五!AH4</f>
        <v>N2O</v>
      </c>
      <c r="Z5" s="419" t="str">
        <f>IF(E5&lt;&gt;"",IF(AA5&lt;&gt;"",IF(表五!AR4&lt;&gt;"",表五!AR4,0),""),"")</f>
        <v/>
      </c>
      <c r="AA5" s="420"/>
      <c r="AB5" s="421"/>
      <c r="AC5" s="322"/>
      <c r="AD5" s="322"/>
      <c r="AE5" s="422">
        <f t="shared" ref="AE5:AE36" si="4">ROUND(IF($E5="",IF(AA5="",0,0),IF(AA5="",0,($E5^2+AA5^2)^0.5)),5)</f>
        <v>0</v>
      </c>
      <c r="AF5" s="423">
        <f t="shared" ref="AF5:AF36" si="5">ROUND(IF($F5="",IF(AB5="",0,0),IF(AB5="",0,($F5^2+AB5^2)^0.5)),5)</f>
        <v>0</v>
      </c>
      <c r="AG5" s="425" t="str">
        <f t="shared" ref="AG5:AG36" si="6">IF($J5&lt;&gt;"",IF($R5&lt;&gt;"",IF($Z5&lt;&gt;"",(($J5*O5)^2+($R5*W5)^2+($Z5*AE5)^2)^0.5/SUM($J5,$R5,$Z5),(($J5*O5)^2+($R5*W5)^2)^0.5/SUM($J5,$R5)),O5),"")</f>
        <v/>
      </c>
      <c r="AH5" s="423" t="str">
        <f t="shared" ref="AH5:AH36" si="7">IF($J5&lt;&gt;"",IF($R5&lt;&gt;"",IF($Z5&lt;&gt;"",(($J5*P5)^2+($R5*X5)^2+($Z5*AF5)^2)^0.5/SUM($J5,$R5,$Z5),(($J5*P5)^2+($R5*X5)^2)^0.5/SUM($J5,$R5)),P5),"")</f>
        <v/>
      </c>
      <c r="AI5" s="413" t="str">
        <f t="shared" ref="AI5:AI36" si="8">IF(AG5&lt;&gt;"",(AG5*SUM($J5,$R5,$Z5))^2,"")</f>
        <v/>
      </c>
      <c r="AJ5" s="413" t="str">
        <f t="shared" ref="AJ5:AJ36" si="9">IF(AH5&lt;&gt;"",(AH5*SUM($J5,$R5,$Z5))^2,"")</f>
        <v/>
      </c>
      <c r="AK5" s="413" t="str">
        <f t="shared" ref="AK5:AK36" si="10">IFERROR(ABS(J5),"")</f>
        <v/>
      </c>
      <c r="AL5" s="413" t="str">
        <f t="shared" ref="AL5:AL36" si="11">IFERROR(ABS(R5),"")</f>
        <v/>
      </c>
      <c r="AM5" s="413" t="str">
        <f t="shared" ref="AM5:AM36" si="12">IFERROR(ABS(Z5),"")</f>
        <v/>
      </c>
    </row>
    <row r="6" spans="1:39" s="5" customFormat="1" ht="33" thickTop="1" thickBot="1">
      <c r="A6" s="426" t="str">
        <f>IF(表三!A5&lt;&gt;"",表三!A5,"")</f>
        <v>G02</v>
      </c>
      <c r="B6" s="426" t="str">
        <f>IF(表三!D5&lt;&gt;"",表三!D5,"")</f>
        <v>GM02</v>
      </c>
      <c r="C6" s="223" t="str">
        <f>IF(表三!H5&lt;&gt;"",表三!H5,"")</f>
        <v>170099</v>
      </c>
      <c r="D6" s="224" t="str">
        <f>IF(表三!I5&lt;&gt;"",表三!I5,"")</f>
        <v>其他汽油</v>
      </c>
      <c r="E6" s="427"/>
      <c r="F6" s="428"/>
      <c r="G6" s="396"/>
      <c r="H6" s="397"/>
      <c r="I6" s="429" t="str">
        <f>表五!L5</f>
        <v>CO2</v>
      </c>
      <c r="J6" s="430" t="str">
        <f>IF(E6&lt;&gt;"",IF(K6&lt;&gt;"",IF(表五!V5&lt;&gt;"",表五!V5,0),""),"")</f>
        <v/>
      </c>
      <c r="K6" s="431"/>
      <c r="L6" s="432"/>
      <c r="M6" s="396"/>
      <c r="N6" s="396"/>
      <c r="O6" s="433">
        <f t="shared" si="0"/>
        <v>0</v>
      </c>
      <c r="P6" s="434">
        <f t="shared" si="1"/>
        <v>0</v>
      </c>
      <c r="Q6" s="435" t="str">
        <f>表五!W5</f>
        <v>CH4</v>
      </c>
      <c r="R6" s="419" t="str">
        <f>IF(E6&lt;&gt;"",IF(S6&lt;&gt;"",IF(表五!AG5&lt;&gt;"",表五!AG5,0),""),"")</f>
        <v/>
      </c>
      <c r="S6" s="436"/>
      <c r="T6" s="437"/>
      <c r="U6" s="396"/>
      <c r="V6" s="396"/>
      <c r="W6" s="433">
        <f t="shared" si="2"/>
        <v>0</v>
      </c>
      <c r="X6" s="434">
        <f t="shared" si="3"/>
        <v>0</v>
      </c>
      <c r="Y6" s="418" t="str">
        <f>表五!AH5</f>
        <v>N2O</v>
      </c>
      <c r="Z6" s="438" t="str">
        <f>IF(E6&lt;&gt;"",IF(AA6&lt;&gt;"",IF(表五!AR5&lt;&gt;"",表五!AR5,0),""),"")</f>
        <v/>
      </c>
      <c r="AA6" s="436"/>
      <c r="AB6" s="437"/>
      <c r="AC6" s="396"/>
      <c r="AD6" s="396"/>
      <c r="AE6" s="433">
        <f t="shared" si="4"/>
        <v>0</v>
      </c>
      <c r="AF6" s="434">
        <f t="shared" si="5"/>
        <v>0</v>
      </c>
      <c r="AG6" s="439" t="str">
        <f t="shared" si="6"/>
        <v/>
      </c>
      <c r="AH6" s="434" t="str">
        <f t="shared" si="7"/>
        <v/>
      </c>
      <c r="AI6" s="413" t="str">
        <f t="shared" si="8"/>
        <v/>
      </c>
      <c r="AJ6" s="413" t="str">
        <f t="shared" si="9"/>
        <v/>
      </c>
      <c r="AK6" s="413" t="str">
        <f t="shared" si="10"/>
        <v/>
      </c>
      <c r="AL6" s="413" t="str">
        <f t="shared" si="11"/>
        <v/>
      </c>
      <c r="AM6" s="413" t="str">
        <f t="shared" si="12"/>
        <v/>
      </c>
    </row>
    <row r="7" spans="1:39" s="5" customFormat="1" ht="33" thickTop="1" thickBot="1">
      <c r="A7" s="426" t="str">
        <f>IF(表三!A6&lt;&gt;"",表三!A6,"")</f>
        <v>G03</v>
      </c>
      <c r="B7" s="426" t="str">
        <f>IF(表三!D6&lt;&gt;"",表三!D6,"")</f>
        <v>GM03</v>
      </c>
      <c r="C7" s="223" t="str">
        <f>IF(表三!H6&lt;&gt;"",表三!H6,"")</f>
        <v>180191</v>
      </c>
      <c r="D7" s="224" t="str">
        <f>IF(表三!I6&lt;&gt;"",表三!I6,"")</f>
        <v>乙炔</v>
      </c>
      <c r="E7" s="427"/>
      <c r="F7" s="428"/>
      <c r="G7" s="396"/>
      <c r="H7" s="397"/>
      <c r="I7" s="429" t="str">
        <f>表五!L6</f>
        <v>CO2</v>
      </c>
      <c r="J7" s="430" t="str">
        <f>IF(E7&lt;&gt;"",IF(K7&lt;&gt;"",IF(表五!V6&lt;&gt;"",表五!V6,0),""),"")</f>
        <v/>
      </c>
      <c r="K7" s="431"/>
      <c r="L7" s="432"/>
      <c r="M7" s="396"/>
      <c r="N7" s="396"/>
      <c r="O7" s="433">
        <f t="shared" si="0"/>
        <v>0</v>
      </c>
      <c r="P7" s="434">
        <f t="shared" si="1"/>
        <v>0</v>
      </c>
      <c r="Q7" s="435" t="str">
        <f>表五!W6</f>
        <v/>
      </c>
      <c r="R7" s="419" t="str">
        <f>IF(E7&lt;&gt;"",IF(S7&lt;&gt;"",IF(表五!AG6&lt;&gt;"",表五!AG6,0),""),"")</f>
        <v/>
      </c>
      <c r="S7" s="436"/>
      <c r="T7" s="437"/>
      <c r="U7" s="396"/>
      <c r="V7" s="396"/>
      <c r="W7" s="433">
        <f t="shared" si="2"/>
        <v>0</v>
      </c>
      <c r="X7" s="434">
        <f t="shared" si="3"/>
        <v>0</v>
      </c>
      <c r="Y7" s="418" t="str">
        <f>表五!AH6</f>
        <v/>
      </c>
      <c r="Z7" s="438" t="str">
        <f>IF(E7&lt;&gt;"",IF(AA7&lt;&gt;"",IF(表五!AR6&lt;&gt;"",表五!AR6,0),""),"")</f>
        <v/>
      </c>
      <c r="AA7" s="436"/>
      <c r="AB7" s="437"/>
      <c r="AC7" s="396"/>
      <c r="AD7" s="396"/>
      <c r="AE7" s="433">
        <f t="shared" si="4"/>
        <v>0</v>
      </c>
      <c r="AF7" s="434">
        <f t="shared" si="5"/>
        <v>0</v>
      </c>
      <c r="AG7" s="439" t="str">
        <f t="shared" si="6"/>
        <v/>
      </c>
      <c r="AH7" s="434" t="str">
        <f t="shared" si="7"/>
        <v/>
      </c>
      <c r="AI7" s="413" t="str">
        <f t="shared" si="8"/>
        <v/>
      </c>
      <c r="AJ7" s="413" t="str">
        <f t="shared" si="9"/>
        <v/>
      </c>
      <c r="AK7" s="413" t="str">
        <f t="shared" si="10"/>
        <v/>
      </c>
      <c r="AL7" s="413" t="str">
        <f t="shared" si="11"/>
        <v/>
      </c>
      <c r="AM7" s="413" t="str">
        <f t="shared" si="12"/>
        <v/>
      </c>
    </row>
    <row r="8" spans="1:39" s="5" customFormat="1" ht="33" thickTop="1" thickBot="1">
      <c r="A8" s="426" t="str">
        <f>IF(表三!A7&lt;&gt;"",表三!A7,"")</f>
        <v>M01</v>
      </c>
      <c r="B8" s="426" t="str">
        <f>IF(表三!D7&lt;&gt;"",表三!D7,"")</f>
        <v>E212</v>
      </c>
      <c r="C8" s="223" t="str">
        <f>IF(表三!H7&lt;&gt;"",表三!H7,"")</f>
        <v>170019</v>
      </c>
      <c r="D8" s="224" t="str">
        <f>IF(表三!I7&lt;&gt;"",表三!I7,"")</f>
        <v>４～６號重油</v>
      </c>
      <c r="E8" s="427">
        <v>1.4999999999999999E-2</v>
      </c>
      <c r="F8" s="428">
        <v>1.4999999999999999E-2</v>
      </c>
      <c r="G8" s="396"/>
      <c r="H8" s="397"/>
      <c r="I8" s="429" t="str">
        <f>表五!L7</f>
        <v>CO2</v>
      </c>
      <c r="J8" s="430">
        <f>IF(E8&lt;&gt;"",IF(K8&lt;&gt;"",IF(表五!V7&lt;&gt;"",表五!V7,0),""),"")</f>
        <v>167034.7677</v>
      </c>
      <c r="K8" s="431">
        <v>0.02</v>
      </c>
      <c r="L8" s="432">
        <v>8.9999999999999993E-3</v>
      </c>
      <c r="M8" s="396"/>
      <c r="N8" s="396"/>
      <c r="O8" s="433">
        <f t="shared" si="0"/>
        <v>2.5000000000000001E-2</v>
      </c>
      <c r="P8" s="434">
        <f t="shared" si="1"/>
        <v>1.7489999999999999E-2</v>
      </c>
      <c r="Q8" s="435" t="str">
        <f>表五!W7</f>
        <v>CH4</v>
      </c>
      <c r="R8" s="419" t="str">
        <f>IF(E8&lt;&gt;"",IF(S8&lt;&gt;"",IF(表五!AG7&lt;&gt;"",表五!AG7,0),""),"")</f>
        <v/>
      </c>
      <c r="S8" s="436"/>
      <c r="T8" s="437"/>
      <c r="U8" s="396"/>
      <c r="V8" s="396"/>
      <c r="W8" s="433">
        <f t="shared" si="2"/>
        <v>0</v>
      </c>
      <c r="X8" s="434">
        <f t="shared" si="3"/>
        <v>0</v>
      </c>
      <c r="Y8" s="418" t="str">
        <f>表五!AH7</f>
        <v>N2O</v>
      </c>
      <c r="Z8" s="438" t="str">
        <f>IF(E8&lt;&gt;"",IF(AA8&lt;&gt;"",IF(表五!AR7&lt;&gt;"",表五!AR7,0),""),"")</f>
        <v/>
      </c>
      <c r="AA8" s="436"/>
      <c r="AB8" s="437"/>
      <c r="AC8" s="396"/>
      <c r="AD8" s="396"/>
      <c r="AE8" s="433">
        <f t="shared" si="4"/>
        <v>0</v>
      </c>
      <c r="AF8" s="434">
        <f t="shared" si="5"/>
        <v>0</v>
      </c>
      <c r="AG8" s="439">
        <f t="shared" si="6"/>
        <v>2.5000000000000001E-2</v>
      </c>
      <c r="AH8" s="434">
        <f t="shared" si="7"/>
        <v>1.7489999999999999E-2</v>
      </c>
      <c r="AI8" s="413">
        <f t="shared" si="8"/>
        <v>17437883.512870606</v>
      </c>
      <c r="AJ8" s="413">
        <f t="shared" si="9"/>
        <v>8534800.4966007471</v>
      </c>
      <c r="AK8" s="413">
        <f t="shared" si="10"/>
        <v>167034.7677</v>
      </c>
      <c r="AL8" s="413" t="str">
        <f t="shared" si="11"/>
        <v/>
      </c>
      <c r="AM8" s="413" t="str">
        <f t="shared" si="12"/>
        <v/>
      </c>
    </row>
    <row r="9" spans="1:39" s="5" customFormat="1" ht="17.25" thickTop="1" thickBot="1">
      <c r="A9" s="426" t="str">
        <f>IF(表三!A8&lt;&gt;"",表三!A8,"")</f>
        <v>M02</v>
      </c>
      <c r="B9" s="426" t="str">
        <f>IF(表三!D8&lt;&gt;"",表三!D8,"")</f>
        <v>E213</v>
      </c>
      <c r="C9" s="223" t="str">
        <f>IF(表三!H8&lt;&gt;"",表三!H8,"")</f>
        <v>050002</v>
      </c>
      <c r="D9" s="224" t="str">
        <f>IF(表三!I8&lt;&gt;"",表三!I8,"")</f>
        <v>天然氣</v>
      </c>
      <c r="E9" s="427">
        <v>2E-3</v>
      </c>
      <c r="F9" s="428">
        <v>2E-3</v>
      </c>
      <c r="G9" s="396"/>
      <c r="H9" s="397"/>
      <c r="I9" s="429" t="str">
        <f>表五!L8</f>
        <v>CO2</v>
      </c>
      <c r="J9" s="430">
        <f>IF(E9&lt;&gt;"",IF(K9&lt;&gt;"",IF(表五!V8&lt;&gt;"",表五!V8,0),""),"")</f>
        <v>6110.85</v>
      </c>
      <c r="K9" s="431">
        <v>2.5000000000000001E-2</v>
      </c>
      <c r="L9" s="432">
        <v>1.7999999999999999E-2</v>
      </c>
      <c r="M9" s="396"/>
      <c r="N9" s="396"/>
      <c r="O9" s="433">
        <f t="shared" si="0"/>
        <v>2.5080000000000002E-2</v>
      </c>
      <c r="P9" s="434">
        <f t="shared" si="1"/>
        <v>1.8110000000000001E-2</v>
      </c>
      <c r="Q9" s="435" t="str">
        <f>表五!W8</f>
        <v>CH4</v>
      </c>
      <c r="R9" s="419" t="str">
        <f>IF(E9&lt;&gt;"",IF(S9&lt;&gt;"",IF(表五!AG8&lt;&gt;"",表五!AG8,0),""),"")</f>
        <v/>
      </c>
      <c r="S9" s="436"/>
      <c r="T9" s="437"/>
      <c r="U9" s="396"/>
      <c r="V9" s="396"/>
      <c r="W9" s="433">
        <f t="shared" si="2"/>
        <v>0</v>
      </c>
      <c r="X9" s="434">
        <f t="shared" si="3"/>
        <v>0</v>
      </c>
      <c r="Y9" s="418" t="str">
        <f>表五!AH8</f>
        <v>N2O</v>
      </c>
      <c r="Z9" s="438" t="str">
        <f>IF(E9&lt;&gt;"",IF(AA9&lt;&gt;"",IF(表五!AR8&lt;&gt;"",表五!AR8,0),""),"")</f>
        <v/>
      </c>
      <c r="AA9" s="436"/>
      <c r="AB9" s="437"/>
      <c r="AC9" s="396"/>
      <c r="AD9" s="396"/>
      <c r="AE9" s="433">
        <f t="shared" si="4"/>
        <v>0</v>
      </c>
      <c r="AF9" s="434">
        <f t="shared" si="5"/>
        <v>0</v>
      </c>
      <c r="AG9" s="439">
        <f t="shared" si="6"/>
        <v>2.5080000000000002E-2</v>
      </c>
      <c r="AH9" s="434">
        <f t="shared" si="7"/>
        <v>1.8110000000000001E-2</v>
      </c>
      <c r="AI9" s="413">
        <f t="shared" si="8"/>
        <v>23488.663769373925</v>
      </c>
      <c r="AJ9" s="413">
        <f t="shared" si="9"/>
        <v>12247.294117572546</v>
      </c>
      <c r="AK9" s="413">
        <f t="shared" si="10"/>
        <v>6110.85</v>
      </c>
      <c r="AL9" s="413" t="str">
        <f t="shared" si="11"/>
        <v/>
      </c>
      <c r="AM9" s="413" t="str">
        <f t="shared" si="12"/>
        <v/>
      </c>
    </row>
    <row r="10" spans="1:39" s="5" customFormat="1" ht="17.25" thickTop="1" thickBot="1">
      <c r="A10" s="426" t="str">
        <f>IF(表三!A9&lt;&gt;"",表三!A9,"")</f>
        <v>G04</v>
      </c>
      <c r="B10" s="426" t="str">
        <f>IF(表三!D9&lt;&gt;"",表三!D9,"")</f>
        <v>GV01</v>
      </c>
      <c r="C10" s="223" t="str">
        <f>IF(表三!H9&lt;&gt;"",表三!H9,"")</f>
        <v>170001</v>
      </c>
      <c r="D10" s="224" t="str">
        <f>IF(表三!I9&lt;&gt;"",表三!I9,"")</f>
        <v>車用汽油</v>
      </c>
      <c r="E10" s="427"/>
      <c r="F10" s="428"/>
      <c r="G10" s="396"/>
      <c r="H10" s="397"/>
      <c r="I10" s="429" t="str">
        <f>表五!L9</f>
        <v>CO2</v>
      </c>
      <c r="J10" s="430" t="str">
        <f>IF(E10&lt;&gt;"",IF(K10&lt;&gt;"",IF(表五!V9&lt;&gt;"",表五!V9,0),""),"")</f>
        <v/>
      </c>
      <c r="K10" s="431"/>
      <c r="L10" s="432"/>
      <c r="M10" s="396"/>
      <c r="N10" s="396"/>
      <c r="O10" s="433">
        <f t="shared" si="0"/>
        <v>0</v>
      </c>
      <c r="P10" s="434">
        <f t="shared" si="1"/>
        <v>0</v>
      </c>
      <c r="Q10" s="435" t="str">
        <f>表五!W9</f>
        <v>CH4</v>
      </c>
      <c r="R10" s="419" t="str">
        <f>IF(E10&lt;&gt;"",IF(S10&lt;&gt;"",IF(表五!AG9&lt;&gt;"",表五!AG9,0),""),"")</f>
        <v/>
      </c>
      <c r="S10" s="436"/>
      <c r="T10" s="437"/>
      <c r="U10" s="396"/>
      <c r="V10" s="396"/>
      <c r="W10" s="433">
        <f t="shared" si="2"/>
        <v>0</v>
      </c>
      <c r="X10" s="434">
        <f t="shared" si="3"/>
        <v>0</v>
      </c>
      <c r="Y10" s="418" t="str">
        <f>表五!AH9</f>
        <v>N2O</v>
      </c>
      <c r="Z10" s="438" t="str">
        <f>IF(E10&lt;&gt;"",IF(AA10&lt;&gt;"",IF(表五!AR9&lt;&gt;"",表五!AR9,0),""),"")</f>
        <v/>
      </c>
      <c r="AA10" s="436"/>
      <c r="AB10" s="437"/>
      <c r="AC10" s="396"/>
      <c r="AD10" s="396"/>
      <c r="AE10" s="433">
        <f t="shared" si="4"/>
        <v>0</v>
      </c>
      <c r="AF10" s="434">
        <f t="shared" si="5"/>
        <v>0</v>
      </c>
      <c r="AG10" s="439" t="str">
        <f t="shared" si="6"/>
        <v/>
      </c>
      <c r="AH10" s="434" t="str">
        <f t="shared" si="7"/>
        <v/>
      </c>
      <c r="AI10" s="413" t="str">
        <f t="shared" si="8"/>
        <v/>
      </c>
      <c r="AJ10" s="413" t="str">
        <f t="shared" si="9"/>
        <v/>
      </c>
      <c r="AK10" s="413" t="str">
        <f t="shared" si="10"/>
        <v/>
      </c>
      <c r="AL10" s="413" t="str">
        <f t="shared" si="11"/>
        <v/>
      </c>
      <c r="AM10" s="413" t="str">
        <f t="shared" si="12"/>
        <v/>
      </c>
    </row>
    <row r="11" spans="1:39" s="5" customFormat="1" ht="17.25" thickTop="1" thickBot="1">
      <c r="A11" s="426" t="str">
        <f>IF(表三!A10&lt;&gt;"",表三!A10,"")</f>
        <v>G04</v>
      </c>
      <c r="B11" s="426" t="str">
        <f>IF(表三!D10&lt;&gt;"",表三!D10,"")</f>
        <v>GV02</v>
      </c>
      <c r="C11" s="223" t="str">
        <f>IF(表三!H10&lt;&gt;"",表三!H10,"")</f>
        <v>170001</v>
      </c>
      <c r="D11" s="224" t="str">
        <f>IF(表三!I10&lt;&gt;"",表三!I10,"")</f>
        <v>車用汽油</v>
      </c>
      <c r="E11" s="427"/>
      <c r="F11" s="428"/>
      <c r="G11" s="396"/>
      <c r="H11" s="397"/>
      <c r="I11" s="429" t="str">
        <f>表五!L10</f>
        <v>CO2</v>
      </c>
      <c r="J11" s="430" t="str">
        <f>IF(E11&lt;&gt;"",IF(K11&lt;&gt;"",IF(表五!V10&lt;&gt;"",表五!V10,0),""),"")</f>
        <v/>
      </c>
      <c r="K11" s="431"/>
      <c r="L11" s="432"/>
      <c r="M11" s="396"/>
      <c r="N11" s="396"/>
      <c r="O11" s="433">
        <f t="shared" si="0"/>
        <v>0</v>
      </c>
      <c r="P11" s="434">
        <f t="shared" si="1"/>
        <v>0</v>
      </c>
      <c r="Q11" s="435" t="str">
        <f>表五!W10</f>
        <v>CH4</v>
      </c>
      <c r="R11" s="419" t="str">
        <f>IF(E11&lt;&gt;"",IF(S11&lt;&gt;"",IF(表五!AG10&lt;&gt;"",表五!AG10,0),""),"")</f>
        <v/>
      </c>
      <c r="S11" s="436"/>
      <c r="T11" s="437"/>
      <c r="U11" s="396"/>
      <c r="V11" s="396"/>
      <c r="W11" s="433">
        <f t="shared" si="2"/>
        <v>0</v>
      </c>
      <c r="X11" s="434">
        <f t="shared" si="3"/>
        <v>0</v>
      </c>
      <c r="Y11" s="418" t="str">
        <f>表五!AH10</f>
        <v>N2O</v>
      </c>
      <c r="Z11" s="438" t="str">
        <f>IF(E11&lt;&gt;"",IF(AA11&lt;&gt;"",IF(表五!AR10&lt;&gt;"",表五!AR10,0),""),"")</f>
        <v/>
      </c>
      <c r="AA11" s="436"/>
      <c r="AB11" s="437"/>
      <c r="AC11" s="396"/>
      <c r="AD11" s="396"/>
      <c r="AE11" s="433">
        <f t="shared" si="4"/>
        <v>0</v>
      </c>
      <c r="AF11" s="434">
        <f t="shared" si="5"/>
        <v>0</v>
      </c>
      <c r="AG11" s="439" t="str">
        <f t="shared" si="6"/>
        <v/>
      </c>
      <c r="AH11" s="434" t="str">
        <f t="shared" si="7"/>
        <v/>
      </c>
      <c r="AI11" s="413" t="str">
        <f t="shared" si="8"/>
        <v/>
      </c>
      <c r="AJ11" s="413" t="str">
        <f t="shared" si="9"/>
        <v/>
      </c>
      <c r="AK11" s="413" t="str">
        <f t="shared" si="10"/>
        <v/>
      </c>
      <c r="AL11" s="413" t="str">
        <f t="shared" si="11"/>
        <v/>
      </c>
      <c r="AM11" s="413" t="str">
        <f t="shared" si="12"/>
        <v/>
      </c>
    </row>
    <row r="12" spans="1:39" s="5" customFormat="1" ht="17.25" thickTop="1" thickBot="1">
      <c r="A12" s="426" t="str">
        <f>IF(表三!A11&lt;&gt;"",表三!A11,"")</f>
        <v>G03</v>
      </c>
      <c r="B12" s="426" t="str">
        <f>IF(表三!D11&lt;&gt;"",表三!D11,"")</f>
        <v>GF01</v>
      </c>
      <c r="C12" s="223" t="str">
        <f>IF(表三!H11&lt;&gt;"",表三!H11,"")</f>
        <v>180014</v>
      </c>
      <c r="D12" s="224" t="str">
        <f>IF(表三!I11&lt;&gt;"",表三!I11,"")</f>
        <v>二氧化碳</v>
      </c>
      <c r="E12" s="427"/>
      <c r="F12" s="428"/>
      <c r="G12" s="396"/>
      <c r="H12" s="397"/>
      <c r="I12" s="429" t="str">
        <f>表五!L11</f>
        <v>CO2</v>
      </c>
      <c r="J12" s="430" t="str">
        <f>IF(E12&lt;&gt;"",IF(K12&lt;&gt;"",IF(表五!V11&lt;&gt;"",表五!V11,0),""),"")</f>
        <v/>
      </c>
      <c r="K12" s="431"/>
      <c r="L12" s="432"/>
      <c r="M12" s="396"/>
      <c r="N12" s="396"/>
      <c r="O12" s="433">
        <f t="shared" si="0"/>
        <v>0</v>
      </c>
      <c r="P12" s="434">
        <f t="shared" si="1"/>
        <v>0</v>
      </c>
      <c r="Q12" s="435" t="str">
        <f>表五!W11</f>
        <v/>
      </c>
      <c r="R12" s="419" t="str">
        <f>IF(E12&lt;&gt;"",IF(S12&lt;&gt;"",IF(表五!AG11&lt;&gt;"",表五!AG11,0),""),"")</f>
        <v/>
      </c>
      <c r="S12" s="436"/>
      <c r="T12" s="437"/>
      <c r="U12" s="396"/>
      <c r="V12" s="396"/>
      <c r="W12" s="433">
        <f t="shared" si="2"/>
        <v>0</v>
      </c>
      <c r="X12" s="434">
        <f t="shared" si="3"/>
        <v>0</v>
      </c>
      <c r="Y12" s="418" t="str">
        <f>表五!AH11</f>
        <v/>
      </c>
      <c r="Z12" s="438" t="str">
        <f>IF(E12&lt;&gt;"",IF(AA12&lt;&gt;"",IF(表五!AR11&lt;&gt;"",表五!AR11,0),""),"")</f>
        <v/>
      </c>
      <c r="AA12" s="436"/>
      <c r="AB12" s="437"/>
      <c r="AC12" s="396"/>
      <c r="AD12" s="396"/>
      <c r="AE12" s="433">
        <f t="shared" si="4"/>
        <v>0</v>
      </c>
      <c r="AF12" s="434">
        <f t="shared" si="5"/>
        <v>0</v>
      </c>
      <c r="AG12" s="439" t="str">
        <f t="shared" si="6"/>
        <v/>
      </c>
      <c r="AH12" s="434" t="str">
        <f t="shared" si="7"/>
        <v/>
      </c>
      <c r="AI12" s="413" t="str">
        <f t="shared" si="8"/>
        <v/>
      </c>
      <c r="AJ12" s="413" t="str">
        <f t="shared" si="9"/>
        <v/>
      </c>
      <c r="AK12" s="413" t="str">
        <f t="shared" si="10"/>
        <v/>
      </c>
      <c r="AL12" s="413" t="str">
        <f t="shared" si="11"/>
        <v/>
      </c>
      <c r="AM12" s="413" t="str">
        <f t="shared" si="12"/>
        <v/>
      </c>
    </row>
    <row r="13" spans="1:39" s="5" customFormat="1" ht="33" thickTop="1" thickBot="1">
      <c r="A13" s="426" t="str">
        <f>IF(表三!A12&lt;&gt;"",表三!A12,"")</f>
        <v>G05</v>
      </c>
      <c r="B13" s="426" t="str">
        <f>IF(表三!D12&lt;&gt;"",表三!D12,"")</f>
        <v>GF01</v>
      </c>
      <c r="C13" s="223" t="str">
        <f>IF(表三!H12&lt;&gt;"",表三!H12,"")</f>
        <v>GG3805</v>
      </c>
      <c r="D13" s="224" t="str">
        <f>IF(表三!I12&lt;&gt;"",表三!I12,"")</f>
        <v>廢水處理(BOD)</v>
      </c>
      <c r="E13" s="427"/>
      <c r="F13" s="428"/>
      <c r="G13" s="396"/>
      <c r="H13" s="397"/>
      <c r="I13" s="429" t="str">
        <f>表五!L12</f>
        <v>CH4</v>
      </c>
      <c r="J13" s="430" t="str">
        <f>IF(E13&lt;&gt;"",IF(K13&lt;&gt;"",IF(表五!V12&lt;&gt;"",表五!V12,0),""),"")</f>
        <v/>
      </c>
      <c r="K13" s="431"/>
      <c r="L13" s="432"/>
      <c r="M13" s="396"/>
      <c r="N13" s="396"/>
      <c r="O13" s="433">
        <f t="shared" si="0"/>
        <v>0</v>
      </c>
      <c r="P13" s="434">
        <f t="shared" si="1"/>
        <v>0</v>
      </c>
      <c r="Q13" s="435" t="str">
        <f>表五!W12</f>
        <v/>
      </c>
      <c r="R13" s="419" t="str">
        <f>IF(E13&lt;&gt;"",IF(S13&lt;&gt;"",IF(表五!AG12&lt;&gt;"",表五!AG12,0),""),"")</f>
        <v/>
      </c>
      <c r="S13" s="436"/>
      <c r="T13" s="437"/>
      <c r="U13" s="396"/>
      <c r="V13" s="396"/>
      <c r="W13" s="433">
        <f t="shared" si="2"/>
        <v>0</v>
      </c>
      <c r="X13" s="434">
        <f t="shared" si="3"/>
        <v>0</v>
      </c>
      <c r="Y13" s="418" t="str">
        <f>表五!AH12</f>
        <v/>
      </c>
      <c r="Z13" s="438" t="str">
        <f>IF(E13&lt;&gt;"",IF(AA13&lt;&gt;"",IF(表五!AR12&lt;&gt;"",表五!AR12,0),""),"")</f>
        <v/>
      </c>
      <c r="AA13" s="436"/>
      <c r="AB13" s="437"/>
      <c r="AC13" s="396"/>
      <c r="AD13" s="396"/>
      <c r="AE13" s="433">
        <f t="shared" si="4"/>
        <v>0</v>
      </c>
      <c r="AF13" s="434">
        <f t="shared" si="5"/>
        <v>0</v>
      </c>
      <c r="AG13" s="439" t="str">
        <f t="shared" si="6"/>
        <v/>
      </c>
      <c r="AH13" s="434" t="str">
        <f t="shared" si="7"/>
        <v/>
      </c>
      <c r="AI13" s="413" t="str">
        <f t="shared" si="8"/>
        <v/>
      </c>
      <c r="AJ13" s="413" t="str">
        <f t="shared" si="9"/>
        <v/>
      </c>
      <c r="AK13" s="413" t="str">
        <f t="shared" si="10"/>
        <v/>
      </c>
      <c r="AL13" s="413" t="str">
        <f t="shared" si="11"/>
        <v/>
      </c>
      <c r="AM13" s="413" t="str">
        <f t="shared" si="12"/>
        <v/>
      </c>
    </row>
    <row r="14" spans="1:39" s="5" customFormat="1" ht="17.25" thickTop="1" thickBot="1">
      <c r="A14" s="426" t="str">
        <f>IF(表三!A13&lt;&gt;"",表三!A13,"")</f>
        <v>G06</v>
      </c>
      <c r="B14" s="426" t="str">
        <f>IF(表三!D13&lt;&gt;"",表三!D13,"")</f>
        <v>GP01</v>
      </c>
      <c r="C14" s="223" t="str">
        <f>IF(表三!H13&lt;&gt;"",表三!H13,"")</f>
        <v>350099</v>
      </c>
      <c r="D14" s="224" t="str">
        <f>IF(表三!I13&lt;&gt;"",表三!I13,"")</f>
        <v>其他電力</v>
      </c>
      <c r="E14" s="427">
        <v>1.4999999999999999E-2</v>
      </c>
      <c r="F14" s="428">
        <v>1.4999999999999999E-2</v>
      </c>
      <c r="G14" s="396"/>
      <c r="H14" s="397"/>
      <c r="I14" s="429" t="str">
        <f>表五!L13</f>
        <v>CO2</v>
      </c>
      <c r="J14" s="430">
        <f>IF(E14&lt;&gt;"",IF(K14&lt;&gt;"",IF(表五!V13&lt;&gt;"",表五!V13,0),""),"")</f>
        <v>362029.98349999997</v>
      </c>
      <c r="K14" s="431">
        <v>7.0000000000000007E-2</v>
      </c>
      <c r="L14" s="432">
        <v>7.0000000000000007E-2</v>
      </c>
      <c r="M14" s="396"/>
      <c r="N14" s="396"/>
      <c r="O14" s="433">
        <f t="shared" si="0"/>
        <v>7.1590000000000001E-2</v>
      </c>
      <c r="P14" s="434">
        <f t="shared" si="1"/>
        <v>7.1590000000000001E-2</v>
      </c>
      <c r="Q14" s="435" t="str">
        <f>表五!W13</f>
        <v/>
      </c>
      <c r="R14" s="419" t="str">
        <f>IF(E14&lt;&gt;"",IF(S14&lt;&gt;"",IF(表五!AG13&lt;&gt;"",表五!AG13,0),""),"")</f>
        <v/>
      </c>
      <c r="S14" s="431"/>
      <c r="T14" s="432"/>
      <c r="U14" s="396"/>
      <c r="V14" s="396"/>
      <c r="W14" s="433">
        <f t="shared" si="2"/>
        <v>0</v>
      </c>
      <c r="X14" s="434">
        <f t="shared" si="3"/>
        <v>0</v>
      </c>
      <c r="Y14" s="418" t="str">
        <f>表五!AH13</f>
        <v/>
      </c>
      <c r="Z14" s="438" t="str">
        <f>IF(E14&lt;&gt;"",IF(AA14&lt;&gt;"",IF(表五!AR13&lt;&gt;"",表五!AR13,0),""),"")</f>
        <v/>
      </c>
      <c r="AA14" s="436"/>
      <c r="AB14" s="437"/>
      <c r="AC14" s="396"/>
      <c r="AD14" s="396"/>
      <c r="AE14" s="433">
        <f t="shared" si="4"/>
        <v>0</v>
      </c>
      <c r="AF14" s="434">
        <f t="shared" si="5"/>
        <v>0</v>
      </c>
      <c r="AG14" s="439">
        <f t="shared" si="6"/>
        <v>7.1590000000000001E-2</v>
      </c>
      <c r="AH14" s="434">
        <f t="shared" si="7"/>
        <v>7.1590000000000001E-2</v>
      </c>
      <c r="AI14" s="413">
        <f t="shared" si="8"/>
        <v>671728547.90149438</v>
      </c>
      <c r="AJ14" s="413">
        <f t="shared" si="9"/>
        <v>671728547.90149438</v>
      </c>
      <c r="AK14" s="413">
        <f t="shared" si="10"/>
        <v>362029.98349999997</v>
      </c>
      <c r="AL14" s="413" t="str">
        <f t="shared" si="11"/>
        <v/>
      </c>
      <c r="AM14" s="413" t="str">
        <f t="shared" si="12"/>
        <v/>
      </c>
    </row>
    <row r="15" spans="1:39" s="5" customFormat="1" ht="48.75" thickTop="1" thickBot="1">
      <c r="A15" s="426" t="str">
        <f>IF(表三!A14&lt;&gt;"",表三!A14,"")</f>
        <v>G06</v>
      </c>
      <c r="B15" s="426" t="str">
        <f>IF(表三!D14&lt;&gt;"",表三!D14,"")</f>
        <v>GP02</v>
      </c>
      <c r="C15" s="223" t="str">
        <f>IF(表三!H14&lt;&gt;"",表三!H14,"")</f>
        <v>GG3502</v>
      </c>
      <c r="D15" s="224" t="str">
        <f>IF(表三!I14&lt;&gt;"",表三!I14,"")</f>
        <v>REC登載電力使用-電證合一</v>
      </c>
      <c r="E15" s="427">
        <v>1.4999999999999999E-2</v>
      </c>
      <c r="F15" s="428">
        <v>1.4999999999999999E-2</v>
      </c>
      <c r="G15" s="396"/>
      <c r="H15" s="397"/>
      <c r="I15" s="429" t="str">
        <f>表五!L14</f>
        <v>CO2</v>
      </c>
      <c r="J15" s="430">
        <f>IF(E15&lt;&gt;"",IF(K15&lt;&gt;"",IF(表五!V14&lt;&gt;"",表五!V14,0),""),"")</f>
        <v>0</v>
      </c>
      <c r="K15" s="431">
        <v>7.0000000000000007E-2</v>
      </c>
      <c r="L15" s="432">
        <v>7.0000000000000007E-2</v>
      </c>
      <c r="M15" s="396"/>
      <c r="N15" s="396"/>
      <c r="O15" s="433">
        <f t="shared" si="0"/>
        <v>7.1590000000000001E-2</v>
      </c>
      <c r="P15" s="434">
        <f t="shared" si="1"/>
        <v>7.1590000000000001E-2</v>
      </c>
      <c r="Q15" s="435" t="str">
        <f>表五!W14</f>
        <v/>
      </c>
      <c r="R15" s="419" t="str">
        <f>IF(E15&lt;&gt;"",IF(S15&lt;&gt;"",IF(表五!AG14&lt;&gt;"",表五!AG14,0),""),"")</f>
        <v/>
      </c>
      <c r="S15" s="431"/>
      <c r="T15" s="432"/>
      <c r="U15" s="396"/>
      <c r="V15" s="396"/>
      <c r="W15" s="433">
        <f t="shared" si="2"/>
        <v>0</v>
      </c>
      <c r="X15" s="434">
        <f t="shared" si="3"/>
        <v>0</v>
      </c>
      <c r="Y15" s="418" t="str">
        <f>表五!AH14</f>
        <v/>
      </c>
      <c r="Z15" s="438" t="str">
        <f>IF(E15&lt;&gt;"",IF(AA15&lt;&gt;"",IF(表五!AR14&lt;&gt;"",表五!AR14,0),""),"")</f>
        <v/>
      </c>
      <c r="AA15" s="436"/>
      <c r="AB15" s="437"/>
      <c r="AC15" s="396"/>
      <c r="AD15" s="396"/>
      <c r="AE15" s="433">
        <f t="shared" si="4"/>
        <v>0</v>
      </c>
      <c r="AF15" s="434">
        <f t="shared" si="5"/>
        <v>0</v>
      </c>
      <c r="AG15" s="439">
        <f t="shared" si="6"/>
        <v>7.1590000000000001E-2</v>
      </c>
      <c r="AH15" s="434">
        <f t="shared" si="7"/>
        <v>7.1590000000000001E-2</v>
      </c>
      <c r="AI15" s="413">
        <f t="shared" si="8"/>
        <v>0</v>
      </c>
      <c r="AJ15" s="413">
        <f t="shared" si="9"/>
        <v>0</v>
      </c>
      <c r="AK15" s="413">
        <f t="shared" si="10"/>
        <v>0</v>
      </c>
      <c r="AL15" s="413" t="str">
        <f t="shared" si="11"/>
        <v/>
      </c>
      <c r="AM15" s="413" t="str">
        <f t="shared" si="12"/>
        <v/>
      </c>
    </row>
    <row r="16" spans="1:39" s="5" customFormat="1" ht="17.25" thickTop="1" thickBot="1">
      <c r="A16" s="426" t="str">
        <f>IF(表三!A15&lt;&gt;"",表三!A15,"")</f>
        <v/>
      </c>
      <c r="B16" s="426" t="str">
        <f>IF(表三!D15&lt;&gt;"",表三!D15,"")</f>
        <v/>
      </c>
      <c r="C16" s="223" t="str">
        <f>IF(表三!H15&lt;&gt;"",表三!H15,"")</f>
        <v/>
      </c>
      <c r="D16" s="224" t="str">
        <f>IF(表三!I15&lt;&gt;"",表三!I15,"")</f>
        <v/>
      </c>
      <c r="E16" s="427"/>
      <c r="F16" s="428"/>
      <c r="G16" s="396"/>
      <c r="H16" s="397"/>
      <c r="I16" s="429" t="str">
        <f>表五!L15</f>
        <v/>
      </c>
      <c r="J16" s="430" t="str">
        <f>IF(E16&lt;&gt;"",IF(K16&lt;&gt;"",IF(表五!#REF!&lt;&gt;"",表五!#REF!,0),""),"")</f>
        <v/>
      </c>
      <c r="K16" s="431"/>
      <c r="L16" s="432"/>
      <c r="M16" s="396"/>
      <c r="N16" s="396"/>
      <c r="O16" s="433">
        <f t="shared" si="0"/>
        <v>0</v>
      </c>
      <c r="P16" s="434">
        <f t="shared" si="1"/>
        <v>0</v>
      </c>
      <c r="Q16" s="435" t="str">
        <f>表五!W15</f>
        <v/>
      </c>
      <c r="R16" s="419" t="str">
        <f>IF(E16&lt;&gt;"",IF(S16&lt;&gt;"",IF(表五!AG15&lt;&gt;"",表五!AG15,0),""),"")</f>
        <v/>
      </c>
      <c r="S16" s="436"/>
      <c r="T16" s="437"/>
      <c r="U16" s="396"/>
      <c r="V16" s="396"/>
      <c r="W16" s="433">
        <f t="shared" si="2"/>
        <v>0</v>
      </c>
      <c r="X16" s="434">
        <f t="shared" si="3"/>
        <v>0</v>
      </c>
      <c r="Y16" s="418" t="str">
        <f>表五!AH15</f>
        <v/>
      </c>
      <c r="Z16" s="438" t="str">
        <f>IF(E16&lt;&gt;"",IF(AA16&lt;&gt;"",IF(表五!#REF!&lt;&gt;"",表五!#REF!,0),""),"")</f>
        <v/>
      </c>
      <c r="AA16" s="436"/>
      <c r="AB16" s="437"/>
      <c r="AC16" s="396"/>
      <c r="AD16" s="396"/>
      <c r="AE16" s="433">
        <f t="shared" si="4"/>
        <v>0</v>
      </c>
      <c r="AF16" s="434">
        <f t="shared" si="5"/>
        <v>0</v>
      </c>
      <c r="AG16" s="439" t="str">
        <f t="shared" si="6"/>
        <v/>
      </c>
      <c r="AH16" s="434" t="str">
        <f t="shared" si="7"/>
        <v/>
      </c>
      <c r="AI16" s="413" t="str">
        <f t="shared" si="8"/>
        <v/>
      </c>
      <c r="AJ16" s="413" t="str">
        <f t="shared" si="9"/>
        <v/>
      </c>
      <c r="AK16" s="413" t="str">
        <f t="shared" si="10"/>
        <v/>
      </c>
      <c r="AL16" s="413" t="str">
        <f t="shared" si="11"/>
        <v/>
      </c>
      <c r="AM16" s="413" t="str">
        <f t="shared" si="12"/>
        <v/>
      </c>
    </row>
    <row r="17" spans="1:39" s="5" customFormat="1" ht="17.25" thickTop="1" thickBot="1">
      <c r="A17" s="426" t="str">
        <f>IF(表三!A16&lt;&gt;"",表三!A16,"")</f>
        <v/>
      </c>
      <c r="B17" s="426" t="str">
        <f>IF(表三!D16&lt;&gt;"",表三!D16,"")</f>
        <v/>
      </c>
      <c r="C17" s="223" t="str">
        <f>IF(表三!H16&lt;&gt;"",表三!H16,"")</f>
        <v/>
      </c>
      <c r="D17" s="224" t="str">
        <f>IF(表三!I16&lt;&gt;"",表三!I16,"")</f>
        <v/>
      </c>
      <c r="E17" s="427"/>
      <c r="F17" s="428"/>
      <c r="G17" s="396"/>
      <c r="H17" s="397"/>
      <c r="I17" s="429" t="str">
        <f>表五!L16</f>
        <v/>
      </c>
      <c r="J17" s="430" t="str">
        <f>IF(E17&lt;&gt;"",IF(K17&lt;&gt;"",IF(表五!#REF!&lt;&gt;"",表五!#REF!,0),""),"")</f>
        <v/>
      </c>
      <c r="K17" s="431"/>
      <c r="L17" s="432"/>
      <c r="M17" s="396"/>
      <c r="N17" s="396"/>
      <c r="O17" s="433">
        <f t="shared" si="0"/>
        <v>0</v>
      </c>
      <c r="P17" s="434">
        <f t="shared" si="1"/>
        <v>0</v>
      </c>
      <c r="Q17" s="435" t="str">
        <f>表五!W16</f>
        <v/>
      </c>
      <c r="R17" s="419" t="str">
        <f>IF(E17&lt;&gt;"",IF(S17&lt;&gt;"",IF(表五!AG16&lt;&gt;"",表五!AG16,0),""),"")</f>
        <v/>
      </c>
      <c r="S17" s="436"/>
      <c r="T17" s="437"/>
      <c r="U17" s="396"/>
      <c r="V17" s="396"/>
      <c r="W17" s="433">
        <f t="shared" si="2"/>
        <v>0</v>
      </c>
      <c r="X17" s="434">
        <f t="shared" si="3"/>
        <v>0</v>
      </c>
      <c r="Y17" s="418" t="str">
        <f>表五!AH16</f>
        <v/>
      </c>
      <c r="Z17" s="438" t="str">
        <f>IF(E17&lt;&gt;"",IF(AA17&lt;&gt;"",IF(表五!#REF!&lt;&gt;"",表五!#REF!,0),""),"")</f>
        <v/>
      </c>
      <c r="AA17" s="436"/>
      <c r="AB17" s="437"/>
      <c r="AC17" s="396"/>
      <c r="AD17" s="396"/>
      <c r="AE17" s="433">
        <f t="shared" si="4"/>
        <v>0</v>
      </c>
      <c r="AF17" s="434">
        <f t="shared" si="5"/>
        <v>0</v>
      </c>
      <c r="AG17" s="439" t="str">
        <f t="shared" si="6"/>
        <v/>
      </c>
      <c r="AH17" s="434" t="str">
        <f t="shared" si="7"/>
        <v/>
      </c>
      <c r="AI17" s="413" t="str">
        <f t="shared" si="8"/>
        <v/>
      </c>
      <c r="AJ17" s="413" t="str">
        <f t="shared" si="9"/>
        <v/>
      </c>
      <c r="AK17" s="413" t="str">
        <f t="shared" si="10"/>
        <v/>
      </c>
      <c r="AL17" s="413" t="str">
        <f t="shared" si="11"/>
        <v/>
      </c>
      <c r="AM17" s="413" t="str">
        <f t="shared" si="12"/>
        <v/>
      </c>
    </row>
    <row r="18" spans="1:39" s="5" customFormat="1" ht="17.25" thickTop="1" thickBot="1">
      <c r="A18" s="426" t="str">
        <f>IF(表三!A17&lt;&gt;"",表三!A17,"")</f>
        <v/>
      </c>
      <c r="B18" s="426" t="str">
        <f>IF(表三!D17&lt;&gt;"",表三!D17,"")</f>
        <v/>
      </c>
      <c r="C18" s="223" t="str">
        <f>IF(表三!H17&lt;&gt;"",表三!H17,"")</f>
        <v/>
      </c>
      <c r="D18" s="224" t="str">
        <f>IF(表三!I17&lt;&gt;"",表三!I17,"")</f>
        <v/>
      </c>
      <c r="E18" s="427"/>
      <c r="F18" s="428"/>
      <c r="G18" s="396"/>
      <c r="H18" s="397"/>
      <c r="I18" s="429" t="str">
        <f>表五!L17</f>
        <v/>
      </c>
      <c r="J18" s="430" t="str">
        <f>IF(E18&lt;&gt;"",IF(K18&lt;&gt;"",IF(表五!V15&lt;&gt;"",表五!V15,0),""),"")</f>
        <v/>
      </c>
      <c r="K18" s="431"/>
      <c r="L18" s="432"/>
      <c r="M18" s="396"/>
      <c r="N18" s="396"/>
      <c r="O18" s="433">
        <f t="shared" si="0"/>
        <v>0</v>
      </c>
      <c r="P18" s="434">
        <f t="shared" si="1"/>
        <v>0</v>
      </c>
      <c r="Q18" s="435" t="str">
        <f>表五!W17</f>
        <v/>
      </c>
      <c r="R18" s="419" t="str">
        <f>IF(E18&lt;&gt;"",IF(S18&lt;&gt;"",IF(表五!AG17&lt;&gt;"",表五!AG17,0),""),"")</f>
        <v/>
      </c>
      <c r="S18" s="436"/>
      <c r="T18" s="437"/>
      <c r="U18" s="396"/>
      <c r="V18" s="396"/>
      <c r="W18" s="433">
        <f t="shared" si="2"/>
        <v>0</v>
      </c>
      <c r="X18" s="434">
        <f t="shared" si="3"/>
        <v>0</v>
      </c>
      <c r="Y18" s="418" t="str">
        <f>表五!AH17</f>
        <v/>
      </c>
      <c r="Z18" s="438" t="str">
        <f>IF(E18&lt;&gt;"",IF(AA18&lt;&gt;"",IF(表五!AR15&lt;&gt;"",表五!AR15,0),""),"")</f>
        <v/>
      </c>
      <c r="AA18" s="436"/>
      <c r="AB18" s="437"/>
      <c r="AC18" s="396"/>
      <c r="AD18" s="396"/>
      <c r="AE18" s="433">
        <f t="shared" si="4"/>
        <v>0</v>
      </c>
      <c r="AF18" s="434">
        <f t="shared" si="5"/>
        <v>0</v>
      </c>
      <c r="AG18" s="439" t="str">
        <f t="shared" si="6"/>
        <v/>
      </c>
      <c r="AH18" s="434" t="str">
        <f t="shared" si="7"/>
        <v/>
      </c>
      <c r="AI18" s="413" t="str">
        <f t="shared" si="8"/>
        <v/>
      </c>
      <c r="AJ18" s="413" t="str">
        <f t="shared" si="9"/>
        <v/>
      </c>
      <c r="AK18" s="413" t="str">
        <f t="shared" si="10"/>
        <v/>
      </c>
      <c r="AL18" s="413" t="str">
        <f t="shared" si="11"/>
        <v/>
      </c>
      <c r="AM18" s="413" t="str">
        <f t="shared" si="12"/>
        <v/>
      </c>
    </row>
    <row r="19" spans="1:39" s="5" customFormat="1" ht="17.25" thickTop="1" thickBot="1">
      <c r="A19" s="426" t="str">
        <f>IF(表三!A18&lt;&gt;"",表三!A18,"")</f>
        <v/>
      </c>
      <c r="B19" s="426" t="str">
        <f>IF(表三!D18&lt;&gt;"",表三!D18,"")</f>
        <v/>
      </c>
      <c r="C19" s="223" t="str">
        <f>IF(表三!H18&lt;&gt;"",表三!H18,"")</f>
        <v/>
      </c>
      <c r="D19" s="224" t="str">
        <f>IF(表三!I18&lt;&gt;"",表三!I18,"")</f>
        <v/>
      </c>
      <c r="E19" s="427"/>
      <c r="F19" s="428"/>
      <c r="G19" s="396"/>
      <c r="H19" s="397"/>
      <c r="I19" s="429" t="str">
        <f>表五!L18</f>
        <v/>
      </c>
      <c r="J19" s="430" t="str">
        <f>IF(E19&lt;&gt;"",IF(K19&lt;&gt;"",IF(表五!V16&lt;&gt;"",表五!V16,0),""),"")</f>
        <v/>
      </c>
      <c r="K19" s="431"/>
      <c r="L19" s="432"/>
      <c r="M19" s="396"/>
      <c r="N19" s="396"/>
      <c r="O19" s="433">
        <f t="shared" si="0"/>
        <v>0</v>
      </c>
      <c r="P19" s="434">
        <f t="shared" si="1"/>
        <v>0</v>
      </c>
      <c r="Q19" s="435" t="str">
        <f>表五!W18</f>
        <v/>
      </c>
      <c r="R19" s="419" t="str">
        <f>IF(E19&lt;&gt;"",IF(S19&lt;&gt;"",IF(表五!AG18&lt;&gt;"",表五!AG18,0),""),"")</f>
        <v/>
      </c>
      <c r="S19" s="436"/>
      <c r="T19" s="437"/>
      <c r="U19" s="396"/>
      <c r="V19" s="396"/>
      <c r="W19" s="433">
        <f t="shared" si="2"/>
        <v>0</v>
      </c>
      <c r="X19" s="434">
        <f t="shared" si="3"/>
        <v>0</v>
      </c>
      <c r="Y19" s="418" t="str">
        <f>表五!AH18</f>
        <v/>
      </c>
      <c r="Z19" s="438" t="str">
        <f>IF(E19&lt;&gt;"",IF(AA19&lt;&gt;"",IF(表五!AR16&lt;&gt;"",表五!AR16,0),""),"")</f>
        <v/>
      </c>
      <c r="AA19" s="436"/>
      <c r="AB19" s="437"/>
      <c r="AC19" s="396"/>
      <c r="AD19" s="396"/>
      <c r="AE19" s="433">
        <f t="shared" si="4"/>
        <v>0</v>
      </c>
      <c r="AF19" s="434">
        <f t="shared" si="5"/>
        <v>0</v>
      </c>
      <c r="AG19" s="439" t="str">
        <f t="shared" si="6"/>
        <v/>
      </c>
      <c r="AH19" s="434" t="str">
        <f t="shared" si="7"/>
        <v/>
      </c>
      <c r="AI19" s="413" t="str">
        <f t="shared" si="8"/>
        <v/>
      </c>
      <c r="AJ19" s="413" t="str">
        <f t="shared" si="9"/>
        <v/>
      </c>
      <c r="AK19" s="413" t="str">
        <f t="shared" si="10"/>
        <v/>
      </c>
      <c r="AL19" s="413" t="str">
        <f t="shared" si="11"/>
        <v/>
      </c>
      <c r="AM19" s="413" t="str">
        <f t="shared" si="12"/>
        <v/>
      </c>
    </row>
    <row r="20" spans="1:39" s="5" customFormat="1" ht="17.25" thickTop="1" thickBot="1">
      <c r="A20" s="426" t="str">
        <f>IF(表三!A19&lt;&gt;"",表三!A19,"")</f>
        <v/>
      </c>
      <c r="B20" s="426" t="str">
        <f>IF(表三!D19&lt;&gt;"",表三!D19,"")</f>
        <v/>
      </c>
      <c r="C20" s="223" t="str">
        <f>IF(表三!H19&lt;&gt;"",表三!H19,"")</f>
        <v/>
      </c>
      <c r="D20" s="224" t="str">
        <f>IF(表三!I19&lt;&gt;"",表三!I19,"")</f>
        <v/>
      </c>
      <c r="E20" s="427"/>
      <c r="F20" s="428"/>
      <c r="G20" s="396"/>
      <c r="H20" s="397"/>
      <c r="I20" s="429" t="str">
        <f>表五!L19</f>
        <v/>
      </c>
      <c r="J20" s="430" t="str">
        <f>IF(E20&lt;&gt;"",IF(K20&lt;&gt;"",IF(表五!V17&lt;&gt;"",表五!V17,0),""),"")</f>
        <v/>
      </c>
      <c r="K20" s="431"/>
      <c r="L20" s="432"/>
      <c r="M20" s="396"/>
      <c r="N20" s="396"/>
      <c r="O20" s="433">
        <f t="shared" si="0"/>
        <v>0</v>
      </c>
      <c r="P20" s="434">
        <f t="shared" si="1"/>
        <v>0</v>
      </c>
      <c r="Q20" s="435" t="str">
        <f>表五!W19</f>
        <v/>
      </c>
      <c r="R20" s="419" t="str">
        <f>IF(E20&lt;&gt;"",IF(S20&lt;&gt;"",IF(表五!AG19&lt;&gt;"",表五!AG19,0),""),"")</f>
        <v/>
      </c>
      <c r="S20" s="436"/>
      <c r="T20" s="437"/>
      <c r="U20" s="396"/>
      <c r="V20" s="396"/>
      <c r="W20" s="433">
        <f t="shared" si="2"/>
        <v>0</v>
      </c>
      <c r="X20" s="434">
        <f t="shared" si="3"/>
        <v>0</v>
      </c>
      <c r="Y20" s="418" t="str">
        <f>表五!AH19</f>
        <v/>
      </c>
      <c r="Z20" s="438" t="str">
        <f>IF(E20&lt;&gt;"",IF(AA20&lt;&gt;"",IF(表五!AR17&lt;&gt;"",表五!AR17,0),""),"")</f>
        <v/>
      </c>
      <c r="AA20" s="436"/>
      <c r="AB20" s="437"/>
      <c r="AC20" s="396"/>
      <c r="AD20" s="396"/>
      <c r="AE20" s="433">
        <f t="shared" si="4"/>
        <v>0</v>
      </c>
      <c r="AF20" s="434">
        <f t="shared" si="5"/>
        <v>0</v>
      </c>
      <c r="AG20" s="439" t="str">
        <f t="shared" si="6"/>
        <v/>
      </c>
      <c r="AH20" s="434" t="str">
        <f t="shared" si="7"/>
        <v/>
      </c>
      <c r="AI20" s="413" t="str">
        <f t="shared" si="8"/>
        <v/>
      </c>
      <c r="AJ20" s="413" t="str">
        <f t="shared" si="9"/>
        <v/>
      </c>
      <c r="AK20" s="413" t="str">
        <f t="shared" si="10"/>
        <v/>
      </c>
      <c r="AL20" s="413" t="str">
        <f t="shared" si="11"/>
        <v/>
      </c>
      <c r="AM20" s="413" t="str">
        <f t="shared" si="12"/>
        <v/>
      </c>
    </row>
    <row r="21" spans="1:39" s="5" customFormat="1" ht="17.25" thickTop="1" thickBot="1">
      <c r="A21" s="426" t="str">
        <f>IF(表三!A20&lt;&gt;"",表三!A20,"")</f>
        <v/>
      </c>
      <c r="B21" s="426" t="str">
        <f>IF(表三!D20&lt;&gt;"",表三!D20,"")</f>
        <v/>
      </c>
      <c r="C21" s="223" t="str">
        <f>IF(表三!H20&lt;&gt;"",表三!H20,"")</f>
        <v/>
      </c>
      <c r="D21" s="224" t="str">
        <f>IF(表三!I20&lt;&gt;"",表三!I20,"")</f>
        <v/>
      </c>
      <c r="E21" s="427"/>
      <c r="F21" s="428"/>
      <c r="G21" s="396"/>
      <c r="H21" s="397"/>
      <c r="I21" s="429" t="str">
        <f>表五!L20</f>
        <v/>
      </c>
      <c r="J21" s="430" t="str">
        <f>IF(E21&lt;&gt;"",IF(K21&lt;&gt;"",IF(表五!V18&lt;&gt;"",表五!V18,0),""),"")</f>
        <v/>
      </c>
      <c r="K21" s="431"/>
      <c r="L21" s="432"/>
      <c r="M21" s="396"/>
      <c r="N21" s="396"/>
      <c r="O21" s="433">
        <f t="shared" si="0"/>
        <v>0</v>
      </c>
      <c r="P21" s="434">
        <f t="shared" si="1"/>
        <v>0</v>
      </c>
      <c r="Q21" s="435" t="str">
        <f>表五!W20</f>
        <v/>
      </c>
      <c r="R21" s="419" t="str">
        <f>IF(E21&lt;&gt;"",IF(S21&lt;&gt;"",IF(表五!AG20&lt;&gt;"",表五!AG20,0),""),"")</f>
        <v/>
      </c>
      <c r="S21" s="436"/>
      <c r="T21" s="437"/>
      <c r="U21" s="396"/>
      <c r="V21" s="396"/>
      <c r="W21" s="433">
        <f t="shared" si="2"/>
        <v>0</v>
      </c>
      <c r="X21" s="434">
        <f t="shared" si="3"/>
        <v>0</v>
      </c>
      <c r="Y21" s="418" t="str">
        <f>表五!AH20</f>
        <v/>
      </c>
      <c r="Z21" s="438" t="str">
        <f>IF(E21&lt;&gt;"",IF(AA21&lt;&gt;"",IF(表五!AR18&lt;&gt;"",表五!AR18,0),""),"")</f>
        <v/>
      </c>
      <c r="AA21" s="436"/>
      <c r="AB21" s="437"/>
      <c r="AC21" s="396"/>
      <c r="AD21" s="396"/>
      <c r="AE21" s="433">
        <f t="shared" si="4"/>
        <v>0</v>
      </c>
      <c r="AF21" s="434">
        <f t="shared" si="5"/>
        <v>0</v>
      </c>
      <c r="AG21" s="439" t="str">
        <f t="shared" si="6"/>
        <v/>
      </c>
      <c r="AH21" s="434" t="str">
        <f t="shared" si="7"/>
        <v/>
      </c>
      <c r="AI21" s="413" t="str">
        <f t="shared" si="8"/>
        <v/>
      </c>
      <c r="AJ21" s="413" t="str">
        <f t="shared" si="9"/>
        <v/>
      </c>
      <c r="AK21" s="413" t="str">
        <f t="shared" si="10"/>
        <v/>
      </c>
      <c r="AL21" s="413" t="str">
        <f t="shared" si="11"/>
        <v/>
      </c>
      <c r="AM21" s="413" t="str">
        <f t="shared" si="12"/>
        <v/>
      </c>
    </row>
    <row r="22" spans="1:39" s="5" customFormat="1" ht="17.25" thickTop="1" thickBot="1">
      <c r="A22" s="426" t="str">
        <f>IF(表三!A21&lt;&gt;"",表三!A21,"")</f>
        <v/>
      </c>
      <c r="B22" s="426" t="str">
        <f>IF(表三!D21&lt;&gt;"",表三!D21,"")</f>
        <v/>
      </c>
      <c r="C22" s="223" t="str">
        <f>IF(表三!H21&lt;&gt;"",表三!H21,"")</f>
        <v/>
      </c>
      <c r="D22" s="224" t="str">
        <f>IF(表三!I21&lt;&gt;"",表三!I21,"")</f>
        <v/>
      </c>
      <c r="E22" s="427"/>
      <c r="F22" s="428"/>
      <c r="G22" s="396"/>
      <c r="H22" s="397"/>
      <c r="I22" s="429" t="str">
        <f>表五!L21</f>
        <v/>
      </c>
      <c r="J22" s="430" t="str">
        <f>IF(E22&lt;&gt;"",IF(K22&lt;&gt;"",IF(表五!V19&lt;&gt;"",表五!V19,0),""),"")</f>
        <v/>
      </c>
      <c r="K22" s="431"/>
      <c r="L22" s="432"/>
      <c r="M22" s="396"/>
      <c r="N22" s="396"/>
      <c r="O22" s="433">
        <f t="shared" si="0"/>
        <v>0</v>
      </c>
      <c r="P22" s="434">
        <f t="shared" si="1"/>
        <v>0</v>
      </c>
      <c r="Q22" s="435" t="str">
        <f>表五!W21</f>
        <v/>
      </c>
      <c r="R22" s="419" t="str">
        <f>IF(E22&lt;&gt;"",IF(S22&lt;&gt;"",IF(表五!AG21&lt;&gt;"",表五!AG21,0),""),"")</f>
        <v/>
      </c>
      <c r="S22" s="436"/>
      <c r="T22" s="437"/>
      <c r="U22" s="396"/>
      <c r="V22" s="396"/>
      <c r="W22" s="433">
        <f t="shared" si="2"/>
        <v>0</v>
      </c>
      <c r="X22" s="434">
        <f t="shared" si="3"/>
        <v>0</v>
      </c>
      <c r="Y22" s="418" t="str">
        <f>表五!AH21</f>
        <v/>
      </c>
      <c r="Z22" s="438" t="str">
        <f>IF(E22&lt;&gt;"",IF(AA22&lt;&gt;"",IF(表五!AR19&lt;&gt;"",表五!AR19,0),""),"")</f>
        <v/>
      </c>
      <c r="AA22" s="436"/>
      <c r="AB22" s="437"/>
      <c r="AC22" s="396"/>
      <c r="AD22" s="396"/>
      <c r="AE22" s="433">
        <f t="shared" si="4"/>
        <v>0</v>
      </c>
      <c r="AF22" s="434">
        <f t="shared" si="5"/>
        <v>0</v>
      </c>
      <c r="AG22" s="439" t="str">
        <f t="shared" si="6"/>
        <v/>
      </c>
      <c r="AH22" s="434" t="str">
        <f t="shared" si="7"/>
        <v/>
      </c>
      <c r="AI22" s="413" t="str">
        <f t="shared" si="8"/>
        <v/>
      </c>
      <c r="AJ22" s="413" t="str">
        <f t="shared" si="9"/>
        <v/>
      </c>
      <c r="AK22" s="413" t="str">
        <f t="shared" si="10"/>
        <v/>
      </c>
      <c r="AL22" s="413" t="str">
        <f t="shared" si="11"/>
        <v/>
      </c>
      <c r="AM22" s="413" t="str">
        <f t="shared" si="12"/>
        <v/>
      </c>
    </row>
    <row r="23" spans="1:39" s="5" customFormat="1" ht="17.25" thickTop="1" thickBot="1">
      <c r="A23" s="426" t="str">
        <f>IF(表三!A22&lt;&gt;"",表三!A22,"")</f>
        <v/>
      </c>
      <c r="B23" s="426" t="str">
        <f>IF(表三!D22&lt;&gt;"",表三!D22,"")</f>
        <v/>
      </c>
      <c r="C23" s="223" t="str">
        <f>IF(表三!H22&lt;&gt;"",表三!H22,"")</f>
        <v/>
      </c>
      <c r="D23" s="224" t="str">
        <f>IF(表三!I22&lt;&gt;"",表三!I22,"")</f>
        <v/>
      </c>
      <c r="E23" s="427"/>
      <c r="F23" s="428"/>
      <c r="G23" s="396"/>
      <c r="H23" s="397"/>
      <c r="I23" s="429" t="str">
        <f>表五!L22</f>
        <v/>
      </c>
      <c r="J23" s="430" t="str">
        <f>IF(E23&lt;&gt;"",IF(K23&lt;&gt;"",IF(表五!V20&lt;&gt;"",表五!V20,0),""),"")</f>
        <v/>
      </c>
      <c r="K23" s="431"/>
      <c r="L23" s="432"/>
      <c r="M23" s="396"/>
      <c r="N23" s="396"/>
      <c r="O23" s="433">
        <f t="shared" si="0"/>
        <v>0</v>
      </c>
      <c r="P23" s="434">
        <f t="shared" si="1"/>
        <v>0</v>
      </c>
      <c r="Q23" s="435" t="str">
        <f>表五!W22</f>
        <v/>
      </c>
      <c r="R23" s="419" t="str">
        <f>IF(E23&lt;&gt;"",IF(S23&lt;&gt;"",IF(表五!AG22&lt;&gt;"",表五!AG22,0),""),"")</f>
        <v/>
      </c>
      <c r="S23" s="436"/>
      <c r="T23" s="437"/>
      <c r="U23" s="396"/>
      <c r="V23" s="396"/>
      <c r="W23" s="433">
        <f t="shared" si="2"/>
        <v>0</v>
      </c>
      <c r="X23" s="434">
        <f t="shared" si="3"/>
        <v>0</v>
      </c>
      <c r="Y23" s="418" t="str">
        <f>表五!AH22</f>
        <v/>
      </c>
      <c r="Z23" s="438" t="str">
        <f>IF(E23&lt;&gt;"",IF(AA23&lt;&gt;"",IF(表五!AR20&lt;&gt;"",表五!AR20,0),""),"")</f>
        <v/>
      </c>
      <c r="AA23" s="436"/>
      <c r="AB23" s="437"/>
      <c r="AC23" s="396"/>
      <c r="AD23" s="396"/>
      <c r="AE23" s="433">
        <f t="shared" si="4"/>
        <v>0</v>
      </c>
      <c r="AF23" s="434">
        <f t="shared" si="5"/>
        <v>0</v>
      </c>
      <c r="AG23" s="439" t="str">
        <f t="shared" si="6"/>
        <v/>
      </c>
      <c r="AH23" s="434" t="str">
        <f t="shared" si="7"/>
        <v/>
      </c>
      <c r="AI23" s="413" t="str">
        <f t="shared" si="8"/>
        <v/>
      </c>
      <c r="AJ23" s="413" t="str">
        <f t="shared" si="9"/>
        <v/>
      </c>
      <c r="AK23" s="413" t="str">
        <f t="shared" si="10"/>
        <v/>
      </c>
      <c r="AL23" s="413" t="str">
        <f t="shared" si="11"/>
        <v/>
      </c>
      <c r="AM23" s="413" t="str">
        <f t="shared" si="12"/>
        <v/>
      </c>
    </row>
    <row r="24" spans="1:39" s="5" customFormat="1" ht="17.25" thickTop="1" thickBot="1">
      <c r="A24" s="426" t="str">
        <f>IF(表三!A23&lt;&gt;"",表三!A23,"")</f>
        <v/>
      </c>
      <c r="B24" s="426" t="str">
        <f>IF(表三!D23&lt;&gt;"",表三!D23,"")</f>
        <v/>
      </c>
      <c r="C24" s="223" t="str">
        <f>IF(表三!H23&lt;&gt;"",表三!H23,"")</f>
        <v/>
      </c>
      <c r="D24" s="224" t="str">
        <f>IF(表三!I23&lt;&gt;"",表三!I23,"")</f>
        <v/>
      </c>
      <c r="E24" s="427"/>
      <c r="F24" s="428"/>
      <c r="G24" s="396"/>
      <c r="H24" s="397"/>
      <c r="I24" s="429" t="str">
        <f>表五!L23</f>
        <v/>
      </c>
      <c r="J24" s="430" t="str">
        <f>IF(E24&lt;&gt;"",IF(K24&lt;&gt;"",IF(表五!V21&lt;&gt;"",表五!V21,0),""),"")</f>
        <v/>
      </c>
      <c r="K24" s="431"/>
      <c r="L24" s="432"/>
      <c r="M24" s="396"/>
      <c r="N24" s="396"/>
      <c r="O24" s="433">
        <f t="shared" si="0"/>
        <v>0</v>
      </c>
      <c r="P24" s="434">
        <f t="shared" si="1"/>
        <v>0</v>
      </c>
      <c r="Q24" s="435" t="str">
        <f>表五!W23</f>
        <v/>
      </c>
      <c r="R24" s="419" t="str">
        <f>IF(E24&lt;&gt;"",IF(S24&lt;&gt;"",IF(表五!AG23&lt;&gt;"",表五!AG23,0),""),"")</f>
        <v/>
      </c>
      <c r="S24" s="436"/>
      <c r="T24" s="437"/>
      <c r="U24" s="396"/>
      <c r="V24" s="396"/>
      <c r="W24" s="433">
        <f t="shared" si="2"/>
        <v>0</v>
      </c>
      <c r="X24" s="434">
        <f t="shared" si="3"/>
        <v>0</v>
      </c>
      <c r="Y24" s="418" t="str">
        <f>表五!AH23</f>
        <v/>
      </c>
      <c r="Z24" s="438" t="str">
        <f>IF(E24&lt;&gt;"",IF(AA24&lt;&gt;"",IF(表五!AR21&lt;&gt;"",表五!AR21,0),""),"")</f>
        <v/>
      </c>
      <c r="AA24" s="436"/>
      <c r="AB24" s="437"/>
      <c r="AC24" s="396"/>
      <c r="AD24" s="396"/>
      <c r="AE24" s="433">
        <f t="shared" si="4"/>
        <v>0</v>
      </c>
      <c r="AF24" s="434">
        <f t="shared" si="5"/>
        <v>0</v>
      </c>
      <c r="AG24" s="439" t="str">
        <f t="shared" si="6"/>
        <v/>
      </c>
      <c r="AH24" s="434" t="str">
        <f t="shared" si="7"/>
        <v/>
      </c>
      <c r="AI24" s="413" t="str">
        <f t="shared" si="8"/>
        <v/>
      </c>
      <c r="AJ24" s="413" t="str">
        <f t="shared" si="9"/>
        <v/>
      </c>
      <c r="AK24" s="413" t="str">
        <f t="shared" si="10"/>
        <v/>
      </c>
      <c r="AL24" s="413" t="str">
        <f t="shared" si="11"/>
        <v/>
      </c>
      <c r="AM24" s="413" t="str">
        <f t="shared" si="12"/>
        <v/>
      </c>
    </row>
    <row r="25" spans="1:39" s="5" customFormat="1" ht="17.25" thickTop="1" thickBot="1">
      <c r="A25" s="426" t="str">
        <f>IF(表三!A24&lt;&gt;"",表三!A24,"")</f>
        <v/>
      </c>
      <c r="B25" s="426" t="str">
        <f>IF(表三!D24&lt;&gt;"",表三!D24,"")</f>
        <v/>
      </c>
      <c r="C25" s="223" t="str">
        <f>IF(表三!H24&lt;&gt;"",表三!H24,"")</f>
        <v/>
      </c>
      <c r="D25" s="224" t="str">
        <f>IF(表三!I24&lt;&gt;"",表三!I24,"")</f>
        <v/>
      </c>
      <c r="E25" s="427"/>
      <c r="F25" s="428"/>
      <c r="G25" s="396"/>
      <c r="H25" s="397"/>
      <c r="I25" s="429" t="str">
        <f>表五!L24</f>
        <v/>
      </c>
      <c r="J25" s="430" t="str">
        <f>IF(E25&lt;&gt;"",IF(K25&lt;&gt;"",IF(表五!V22&lt;&gt;"",表五!V22,0),""),"")</f>
        <v/>
      </c>
      <c r="K25" s="431"/>
      <c r="L25" s="432"/>
      <c r="M25" s="396"/>
      <c r="N25" s="396"/>
      <c r="O25" s="433">
        <f t="shared" si="0"/>
        <v>0</v>
      </c>
      <c r="P25" s="434">
        <f t="shared" si="1"/>
        <v>0</v>
      </c>
      <c r="Q25" s="435" t="str">
        <f>表五!W24</f>
        <v/>
      </c>
      <c r="R25" s="419" t="str">
        <f>IF(E25&lt;&gt;"",IF(S25&lt;&gt;"",IF(表五!AG24&lt;&gt;"",表五!AG24,0),""),"")</f>
        <v/>
      </c>
      <c r="S25" s="436"/>
      <c r="T25" s="437"/>
      <c r="U25" s="396"/>
      <c r="V25" s="396"/>
      <c r="W25" s="433">
        <f t="shared" si="2"/>
        <v>0</v>
      </c>
      <c r="X25" s="434">
        <f t="shared" si="3"/>
        <v>0</v>
      </c>
      <c r="Y25" s="418" t="str">
        <f>表五!AH24</f>
        <v/>
      </c>
      <c r="Z25" s="438" t="str">
        <f>IF(E25&lt;&gt;"",IF(AA25&lt;&gt;"",IF(表五!AR22&lt;&gt;"",表五!AR22,0),""),"")</f>
        <v/>
      </c>
      <c r="AA25" s="436"/>
      <c r="AB25" s="437"/>
      <c r="AC25" s="396"/>
      <c r="AD25" s="396"/>
      <c r="AE25" s="433">
        <f t="shared" si="4"/>
        <v>0</v>
      </c>
      <c r="AF25" s="434">
        <f t="shared" si="5"/>
        <v>0</v>
      </c>
      <c r="AG25" s="439" t="str">
        <f t="shared" si="6"/>
        <v/>
      </c>
      <c r="AH25" s="434" t="str">
        <f t="shared" si="7"/>
        <v/>
      </c>
      <c r="AI25" s="413" t="str">
        <f t="shared" si="8"/>
        <v/>
      </c>
      <c r="AJ25" s="413" t="str">
        <f t="shared" si="9"/>
        <v/>
      </c>
      <c r="AK25" s="413" t="str">
        <f t="shared" si="10"/>
        <v/>
      </c>
      <c r="AL25" s="413" t="str">
        <f t="shared" si="11"/>
        <v/>
      </c>
      <c r="AM25" s="413" t="str">
        <f t="shared" si="12"/>
        <v/>
      </c>
    </row>
    <row r="26" spans="1:39" s="5" customFormat="1" ht="17.25" thickTop="1" thickBot="1">
      <c r="A26" s="426" t="str">
        <f>IF(表三!A25&lt;&gt;"",表三!A25,"")</f>
        <v/>
      </c>
      <c r="B26" s="426" t="str">
        <f>IF(表三!D25&lt;&gt;"",表三!D25,"")</f>
        <v/>
      </c>
      <c r="C26" s="223" t="str">
        <f>IF(表三!H25&lt;&gt;"",表三!H25,"")</f>
        <v/>
      </c>
      <c r="D26" s="224" t="str">
        <f>IF(表三!I25&lt;&gt;"",表三!I25,"")</f>
        <v/>
      </c>
      <c r="E26" s="427"/>
      <c r="F26" s="428"/>
      <c r="G26" s="396"/>
      <c r="H26" s="397"/>
      <c r="I26" s="429" t="str">
        <f>表五!L25</f>
        <v/>
      </c>
      <c r="J26" s="430" t="str">
        <f>IF(E26&lt;&gt;"",IF(K26&lt;&gt;"",IF(表五!V23&lt;&gt;"",表五!V23,0),""),"")</f>
        <v/>
      </c>
      <c r="K26" s="431"/>
      <c r="L26" s="432"/>
      <c r="M26" s="396"/>
      <c r="N26" s="396"/>
      <c r="O26" s="433">
        <f t="shared" si="0"/>
        <v>0</v>
      </c>
      <c r="P26" s="434">
        <f t="shared" si="1"/>
        <v>0</v>
      </c>
      <c r="Q26" s="435" t="str">
        <f>表五!W25</f>
        <v/>
      </c>
      <c r="R26" s="419" t="str">
        <f>IF(E26&lt;&gt;"",IF(S26&lt;&gt;"",IF(表五!AG25&lt;&gt;"",表五!AG25,0),""),"")</f>
        <v/>
      </c>
      <c r="S26" s="436"/>
      <c r="T26" s="437"/>
      <c r="U26" s="396"/>
      <c r="V26" s="396"/>
      <c r="W26" s="433">
        <f t="shared" si="2"/>
        <v>0</v>
      </c>
      <c r="X26" s="434">
        <f t="shared" si="3"/>
        <v>0</v>
      </c>
      <c r="Y26" s="418" t="str">
        <f>表五!AH25</f>
        <v/>
      </c>
      <c r="Z26" s="438" t="str">
        <f>IF(E26&lt;&gt;"",IF(AA26&lt;&gt;"",IF(表五!AR23&lt;&gt;"",表五!AR23,0),""),"")</f>
        <v/>
      </c>
      <c r="AA26" s="436"/>
      <c r="AB26" s="437"/>
      <c r="AC26" s="396"/>
      <c r="AD26" s="396"/>
      <c r="AE26" s="433">
        <f t="shared" si="4"/>
        <v>0</v>
      </c>
      <c r="AF26" s="434">
        <f t="shared" si="5"/>
        <v>0</v>
      </c>
      <c r="AG26" s="439" t="str">
        <f t="shared" si="6"/>
        <v/>
      </c>
      <c r="AH26" s="434" t="str">
        <f t="shared" si="7"/>
        <v/>
      </c>
      <c r="AI26" s="413" t="str">
        <f t="shared" si="8"/>
        <v/>
      </c>
      <c r="AJ26" s="413" t="str">
        <f t="shared" si="9"/>
        <v/>
      </c>
      <c r="AK26" s="413" t="str">
        <f t="shared" si="10"/>
        <v/>
      </c>
      <c r="AL26" s="413" t="str">
        <f t="shared" si="11"/>
        <v/>
      </c>
      <c r="AM26" s="413" t="str">
        <f t="shared" si="12"/>
        <v/>
      </c>
    </row>
    <row r="27" spans="1:39" s="5" customFormat="1" ht="17.25" thickTop="1" thickBot="1">
      <c r="A27" s="426" t="str">
        <f>IF(表三!A26&lt;&gt;"",表三!A26,"")</f>
        <v/>
      </c>
      <c r="B27" s="426" t="str">
        <f>IF(表三!D26&lt;&gt;"",表三!D26,"")</f>
        <v/>
      </c>
      <c r="C27" s="223" t="str">
        <f>IF(表三!H26&lt;&gt;"",表三!H26,"")</f>
        <v/>
      </c>
      <c r="D27" s="224" t="str">
        <f>IF(表三!I26&lt;&gt;"",表三!I26,"")</f>
        <v/>
      </c>
      <c r="E27" s="427"/>
      <c r="F27" s="428"/>
      <c r="G27" s="396"/>
      <c r="H27" s="397"/>
      <c r="I27" s="429" t="str">
        <f>表五!L26</f>
        <v/>
      </c>
      <c r="J27" s="430" t="str">
        <f>IF(E27&lt;&gt;"",IF(K27&lt;&gt;"",IF(表五!V24&lt;&gt;"",表五!V24,0),""),"")</f>
        <v/>
      </c>
      <c r="K27" s="431"/>
      <c r="L27" s="432"/>
      <c r="M27" s="396"/>
      <c r="N27" s="396"/>
      <c r="O27" s="433">
        <f t="shared" si="0"/>
        <v>0</v>
      </c>
      <c r="P27" s="434">
        <f t="shared" si="1"/>
        <v>0</v>
      </c>
      <c r="Q27" s="435" t="str">
        <f>表五!W26</f>
        <v/>
      </c>
      <c r="R27" s="419" t="str">
        <f>IF(E27&lt;&gt;"",IF(S27&lt;&gt;"",IF(表五!AG26&lt;&gt;"",表五!AG26,0),""),"")</f>
        <v/>
      </c>
      <c r="S27" s="436"/>
      <c r="T27" s="437"/>
      <c r="U27" s="396"/>
      <c r="V27" s="396"/>
      <c r="W27" s="433">
        <f t="shared" si="2"/>
        <v>0</v>
      </c>
      <c r="X27" s="434">
        <f t="shared" si="3"/>
        <v>0</v>
      </c>
      <c r="Y27" s="418" t="str">
        <f>表五!AH26</f>
        <v/>
      </c>
      <c r="Z27" s="438" t="str">
        <f>IF(E27&lt;&gt;"",IF(AA27&lt;&gt;"",IF(表五!AR24&lt;&gt;"",表五!AR24,0),""),"")</f>
        <v/>
      </c>
      <c r="AA27" s="436"/>
      <c r="AB27" s="437"/>
      <c r="AC27" s="396"/>
      <c r="AD27" s="396"/>
      <c r="AE27" s="433">
        <f t="shared" si="4"/>
        <v>0</v>
      </c>
      <c r="AF27" s="434">
        <f t="shared" si="5"/>
        <v>0</v>
      </c>
      <c r="AG27" s="439" t="str">
        <f t="shared" si="6"/>
        <v/>
      </c>
      <c r="AH27" s="434" t="str">
        <f t="shared" si="7"/>
        <v/>
      </c>
      <c r="AI27" s="413" t="str">
        <f t="shared" si="8"/>
        <v/>
      </c>
      <c r="AJ27" s="413" t="str">
        <f t="shared" si="9"/>
        <v/>
      </c>
      <c r="AK27" s="413" t="str">
        <f t="shared" si="10"/>
        <v/>
      </c>
      <c r="AL27" s="413" t="str">
        <f t="shared" si="11"/>
        <v/>
      </c>
      <c r="AM27" s="413" t="str">
        <f t="shared" si="12"/>
        <v/>
      </c>
    </row>
    <row r="28" spans="1:39" s="5" customFormat="1" ht="17.25" thickTop="1" thickBot="1">
      <c r="A28" s="426" t="str">
        <f>IF(表三!A27&lt;&gt;"",表三!A27,"")</f>
        <v/>
      </c>
      <c r="B28" s="426" t="str">
        <f>IF(表三!D27&lt;&gt;"",表三!D27,"")</f>
        <v/>
      </c>
      <c r="C28" s="223" t="str">
        <f>IF(表三!H27&lt;&gt;"",表三!H27,"")</f>
        <v/>
      </c>
      <c r="D28" s="224" t="str">
        <f>IF(表三!I27&lt;&gt;"",表三!I27,"")</f>
        <v/>
      </c>
      <c r="E28" s="427"/>
      <c r="F28" s="428"/>
      <c r="G28" s="396"/>
      <c r="H28" s="397"/>
      <c r="I28" s="429" t="str">
        <f>表五!L27</f>
        <v/>
      </c>
      <c r="J28" s="430" t="str">
        <f>IF(E28&lt;&gt;"",IF(K28&lt;&gt;"",IF(表五!V25&lt;&gt;"",表五!V25,0),""),"")</f>
        <v/>
      </c>
      <c r="K28" s="431"/>
      <c r="L28" s="432"/>
      <c r="M28" s="396"/>
      <c r="N28" s="396"/>
      <c r="O28" s="433">
        <f t="shared" si="0"/>
        <v>0</v>
      </c>
      <c r="P28" s="434">
        <f t="shared" si="1"/>
        <v>0</v>
      </c>
      <c r="Q28" s="435" t="str">
        <f>表五!W27</f>
        <v/>
      </c>
      <c r="R28" s="419" t="str">
        <f>IF(E28&lt;&gt;"",IF(S28&lt;&gt;"",IF(表五!AG27&lt;&gt;"",表五!AG27,0),""),"")</f>
        <v/>
      </c>
      <c r="S28" s="436"/>
      <c r="T28" s="437"/>
      <c r="U28" s="396"/>
      <c r="V28" s="396"/>
      <c r="W28" s="433">
        <f t="shared" si="2"/>
        <v>0</v>
      </c>
      <c r="X28" s="434">
        <f t="shared" si="3"/>
        <v>0</v>
      </c>
      <c r="Y28" s="418" t="str">
        <f>表五!AH27</f>
        <v/>
      </c>
      <c r="Z28" s="438" t="str">
        <f>IF(E28&lt;&gt;"",IF(AA28&lt;&gt;"",IF(表五!AR25&lt;&gt;"",表五!AR25,0),""),"")</f>
        <v/>
      </c>
      <c r="AA28" s="436"/>
      <c r="AB28" s="437"/>
      <c r="AC28" s="396"/>
      <c r="AD28" s="396"/>
      <c r="AE28" s="433">
        <f t="shared" si="4"/>
        <v>0</v>
      </c>
      <c r="AF28" s="434">
        <f t="shared" si="5"/>
        <v>0</v>
      </c>
      <c r="AG28" s="439" t="str">
        <f t="shared" si="6"/>
        <v/>
      </c>
      <c r="AH28" s="434" t="str">
        <f t="shared" si="7"/>
        <v/>
      </c>
      <c r="AI28" s="413" t="str">
        <f t="shared" si="8"/>
        <v/>
      </c>
      <c r="AJ28" s="413" t="str">
        <f t="shared" si="9"/>
        <v/>
      </c>
      <c r="AK28" s="413" t="str">
        <f t="shared" si="10"/>
        <v/>
      </c>
      <c r="AL28" s="413" t="str">
        <f t="shared" si="11"/>
        <v/>
      </c>
      <c r="AM28" s="413" t="str">
        <f t="shared" si="12"/>
        <v/>
      </c>
    </row>
    <row r="29" spans="1:39" s="5" customFormat="1" ht="17.25" thickTop="1" thickBot="1">
      <c r="A29" s="426" t="str">
        <f>IF(表三!A28&lt;&gt;"",表三!A28,"")</f>
        <v/>
      </c>
      <c r="B29" s="426" t="str">
        <f>IF(表三!D28&lt;&gt;"",表三!D28,"")</f>
        <v/>
      </c>
      <c r="C29" s="223" t="str">
        <f>IF(表三!H28&lt;&gt;"",表三!H28,"")</f>
        <v/>
      </c>
      <c r="D29" s="224" t="str">
        <f>IF(表三!I28&lt;&gt;"",表三!I28,"")</f>
        <v/>
      </c>
      <c r="E29" s="427"/>
      <c r="F29" s="428"/>
      <c r="G29" s="396"/>
      <c r="H29" s="397"/>
      <c r="I29" s="429" t="str">
        <f>表五!L28</f>
        <v/>
      </c>
      <c r="J29" s="430" t="str">
        <f>IF(E29&lt;&gt;"",IF(K29&lt;&gt;"",IF(表五!V26&lt;&gt;"",表五!V26,0),""),"")</f>
        <v/>
      </c>
      <c r="K29" s="431"/>
      <c r="L29" s="432"/>
      <c r="M29" s="396"/>
      <c r="N29" s="396"/>
      <c r="O29" s="433">
        <f t="shared" si="0"/>
        <v>0</v>
      </c>
      <c r="P29" s="434">
        <f t="shared" si="1"/>
        <v>0</v>
      </c>
      <c r="Q29" s="435" t="str">
        <f>表五!W28</f>
        <v/>
      </c>
      <c r="R29" s="419" t="str">
        <f>IF(E29&lt;&gt;"",IF(S29&lt;&gt;"",IF(表五!AG28&lt;&gt;"",表五!AG28,0),""),"")</f>
        <v/>
      </c>
      <c r="S29" s="436"/>
      <c r="T29" s="437"/>
      <c r="U29" s="396"/>
      <c r="V29" s="396"/>
      <c r="W29" s="433">
        <f t="shared" si="2"/>
        <v>0</v>
      </c>
      <c r="X29" s="434">
        <f t="shared" si="3"/>
        <v>0</v>
      </c>
      <c r="Y29" s="418" t="str">
        <f>表五!AH28</f>
        <v/>
      </c>
      <c r="Z29" s="438" t="str">
        <f>IF(E29&lt;&gt;"",IF(AA29&lt;&gt;"",IF(表五!AR26&lt;&gt;"",表五!AR26,0),""),"")</f>
        <v/>
      </c>
      <c r="AA29" s="436"/>
      <c r="AB29" s="437"/>
      <c r="AC29" s="396"/>
      <c r="AD29" s="396"/>
      <c r="AE29" s="433">
        <f t="shared" si="4"/>
        <v>0</v>
      </c>
      <c r="AF29" s="434">
        <f t="shared" si="5"/>
        <v>0</v>
      </c>
      <c r="AG29" s="439" t="str">
        <f t="shared" si="6"/>
        <v/>
      </c>
      <c r="AH29" s="434" t="str">
        <f t="shared" si="7"/>
        <v/>
      </c>
      <c r="AI29" s="413" t="str">
        <f t="shared" si="8"/>
        <v/>
      </c>
      <c r="AJ29" s="413" t="str">
        <f t="shared" si="9"/>
        <v/>
      </c>
      <c r="AK29" s="413" t="str">
        <f t="shared" si="10"/>
        <v/>
      </c>
      <c r="AL29" s="413" t="str">
        <f t="shared" si="11"/>
        <v/>
      </c>
      <c r="AM29" s="413" t="str">
        <f t="shared" si="12"/>
        <v/>
      </c>
    </row>
    <row r="30" spans="1:39" s="5" customFormat="1" ht="17.25" thickTop="1" thickBot="1">
      <c r="A30" s="426" t="str">
        <f>IF(表三!A29&lt;&gt;"",表三!A29,"")</f>
        <v/>
      </c>
      <c r="B30" s="426" t="str">
        <f>IF(表三!D29&lt;&gt;"",表三!D29,"")</f>
        <v/>
      </c>
      <c r="C30" s="223" t="str">
        <f>IF(表三!H29&lt;&gt;"",表三!H29,"")</f>
        <v/>
      </c>
      <c r="D30" s="224" t="str">
        <f>IF(表三!I29&lt;&gt;"",表三!I29,"")</f>
        <v/>
      </c>
      <c r="E30" s="427"/>
      <c r="F30" s="428"/>
      <c r="G30" s="396"/>
      <c r="H30" s="397"/>
      <c r="I30" s="429" t="str">
        <f>表五!L29</f>
        <v/>
      </c>
      <c r="J30" s="430" t="str">
        <f>IF(E30&lt;&gt;"",IF(K30&lt;&gt;"",IF(表五!V27&lt;&gt;"",表五!V27,0),""),"")</f>
        <v/>
      </c>
      <c r="K30" s="431"/>
      <c r="L30" s="432"/>
      <c r="M30" s="396"/>
      <c r="N30" s="396"/>
      <c r="O30" s="433">
        <f t="shared" si="0"/>
        <v>0</v>
      </c>
      <c r="P30" s="434">
        <f t="shared" si="1"/>
        <v>0</v>
      </c>
      <c r="Q30" s="435" t="str">
        <f>表五!W29</f>
        <v/>
      </c>
      <c r="R30" s="419" t="str">
        <f>IF(E30&lt;&gt;"",IF(S30&lt;&gt;"",IF(表五!AG29&lt;&gt;"",表五!AG29,0),""),"")</f>
        <v/>
      </c>
      <c r="S30" s="436"/>
      <c r="T30" s="437"/>
      <c r="U30" s="396"/>
      <c r="V30" s="396"/>
      <c r="W30" s="433">
        <f t="shared" si="2"/>
        <v>0</v>
      </c>
      <c r="X30" s="434">
        <f t="shared" si="3"/>
        <v>0</v>
      </c>
      <c r="Y30" s="418" t="str">
        <f>表五!AH29</f>
        <v/>
      </c>
      <c r="Z30" s="438" t="str">
        <f>IF(E30&lt;&gt;"",IF(AA30&lt;&gt;"",IF(表五!AR27&lt;&gt;"",表五!AR27,0),""),"")</f>
        <v/>
      </c>
      <c r="AA30" s="436"/>
      <c r="AB30" s="437"/>
      <c r="AC30" s="396"/>
      <c r="AD30" s="396"/>
      <c r="AE30" s="433">
        <f t="shared" si="4"/>
        <v>0</v>
      </c>
      <c r="AF30" s="434">
        <f t="shared" si="5"/>
        <v>0</v>
      </c>
      <c r="AG30" s="439" t="str">
        <f t="shared" si="6"/>
        <v/>
      </c>
      <c r="AH30" s="434" t="str">
        <f t="shared" si="7"/>
        <v/>
      </c>
      <c r="AI30" s="413" t="str">
        <f t="shared" si="8"/>
        <v/>
      </c>
      <c r="AJ30" s="413" t="str">
        <f t="shared" si="9"/>
        <v/>
      </c>
      <c r="AK30" s="413" t="str">
        <f t="shared" si="10"/>
        <v/>
      </c>
      <c r="AL30" s="413" t="str">
        <f t="shared" si="11"/>
        <v/>
      </c>
      <c r="AM30" s="413" t="str">
        <f t="shared" si="12"/>
        <v/>
      </c>
    </row>
    <row r="31" spans="1:39" s="5" customFormat="1" ht="17.25" thickTop="1" thickBot="1">
      <c r="A31" s="426" t="str">
        <f>IF(表三!A30&lt;&gt;"",表三!A30,"")</f>
        <v/>
      </c>
      <c r="B31" s="426" t="str">
        <f>IF(表三!D30&lt;&gt;"",表三!D30,"")</f>
        <v/>
      </c>
      <c r="C31" s="223" t="str">
        <f>IF(表三!H30&lt;&gt;"",表三!H30,"")</f>
        <v/>
      </c>
      <c r="D31" s="224" t="str">
        <f>IF(表三!I30&lt;&gt;"",表三!I30,"")</f>
        <v/>
      </c>
      <c r="E31" s="427"/>
      <c r="F31" s="428"/>
      <c r="G31" s="396"/>
      <c r="H31" s="397"/>
      <c r="I31" s="429" t="str">
        <f>表五!L30</f>
        <v/>
      </c>
      <c r="J31" s="430" t="str">
        <f>IF(E31&lt;&gt;"",IF(K31&lt;&gt;"",IF(表五!V28&lt;&gt;"",表五!V28,0),""),"")</f>
        <v/>
      </c>
      <c r="K31" s="431"/>
      <c r="L31" s="432"/>
      <c r="M31" s="396"/>
      <c r="N31" s="396"/>
      <c r="O31" s="433">
        <f t="shared" si="0"/>
        <v>0</v>
      </c>
      <c r="P31" s="434">
        <f t="shared" si="1"/>
        <v>0</v>
      </c>
      <c r="Q31" s="435" t="str">
        <f>表五!W30</f>
        <v/>
      </c>
      <c r="R31" s="419" t="str">
        <f>IF(E31&lt;&gt;"",IF(S31&lt;&gt;"",IF(表五!AG30&lt;&gt;"",表五!AG30,0),""),"")</f>
        <v/>
      </c>
      <c r="S31" s="436"/>
      <c r="T31" s="437"/>
      <c r="U31" s="396"/>
      <c r="V31" s="396"/>
      <c r="W31" s="433">
        <f t="shared" si="2"/>
        <v>0</v>
      </c>
      <c r="X31" s="434">
        <f t="shared" si="3"/>
        <v>0</v>
      </c>
      <c r="Y31" s="418" t="str">
        <f>表五!AH30</f>
        <v/>
      </c>
      <c r="Z31" s="438" t="str">
        <f>IF(E31&lt;&gt;"",IF(AA31&lt;&gt;"",IF(表五!AR28&lt;&gt;"",表五!AR28,0),""),"")</f>
        <v/>
      </c>
      <c r="AA31" s="436"/>
      <c r="AB31" s="437"/>
      <c r="AC31" s="396"/>
      <c r="AD31" s="396"/>
      <c r="AE31" s="433">
        <f t="shared" si="4"/>
        <v>0</v>
      </c>
      <c r="AF31" s="434">
        <f t="shared" si="5"/>
        <v>0</v>
      </c>
      <c r="AG31" s="439" t="str">
        <f t="shared" si="6"/>
        <v/>
      </c>
      <c r="AH31" s="434" t="str">
        <f t="shared" si="7"/>
        <v/>
      </c>
      <c r="AI31" s="413" t="str">
        <f t="shared" si="8"/>
        <v/>
      </c>
      <c r="AJ31" s="413" t="str">
        <f t="shared" si="9"/>
        <v/>
      </c>
      <c r="AK31" s="413" t="str">
        <f t="shared" si="10"/>
        <v/>
      </c>
      <c r="AL31" s="413" t="str">
        <f t="shared" si="11"/>
        <v/>
      </c>
      <c r="AM31" s="413" t="str">
        <f t="shared" si="12"/>
        <v/>
      </c>
    </row>
    <row r="32" spans="1:39" s="5" customFormat="1" ht="17.25" thickTop="1" thickBot="1">
      <c r="A32" s="426" t="str">
        <f>IF(表三!A31&lt;&gt;"",表三!A31,"")</f>
        <v/>
      </c>
      <c r="B32" s="426" t="str">
        <f>IF(表三!D31&lt;&gt;"",表三!D31,"")</f>
        <v/>
      </c>
      <c r="C32" s="223" t="str">
        <f>IF(表三!H31&lt;&gt;"",表三!H31,"")</f>
        <v/>
      </c>
      <c r="D32" s="224" t="str">
        <f>IF(表三!I31&lt;&gt;"",表三!I31,"")</f>
        <v/>
      </c>
      <c r="E32" s="427"/>
      <c r="F32" s="428"/>
      <c r="G32" s="396"/>
      <c r="H32" s="397"/>
      <c r="I32" s="429" t="str">
        <f>表五!L31</f>
        <v/>
      </c>
      <c r="J32" s="430" t="str">
        <f>IF(E32&lt;&gt;"",IF(K32&lt;&gt;"",IF(表五!V29&lt;&gt;"",表五!V29,0),""),"")</f>
        <v/>
      </c>
      <c r="K32" s="431"/>
      <c r="L32" s="432"/>
      <c r="M32" s="396"/>
      <c r="N32" s="396"/>
      <c r="O32" s="433">
        <f t="shared" si="0"/>
        <v>0</v>
      </c>
      <c r="P32" s="434">
        <f t="shared" si="1"/>
        <v>0</v>
      </c>
      <c r="Q32" s="435" t="str">
        <f>表五!W31</f>
        <v/>
      </c>
      <c r="R32" s="419" t="str">
        <f>IF(E32&lt;&gt;"",IF(S32&lt;&gt;"",IF(表五!AG31&lt;&gt;"",表五!AG31,0),""),"")</f>
        <v/>
      </c>
      <c r="S32" s="436"/>
      <c r="T32" s="437"/>
      <c r="U32" s="396"/>
      <c r="V32" s="396"/>
      <c r="W32" s="433">
        <f t="shared" si="2"/>
        <v>0</v>
      </c>
      <c r="X32" s="434">
        <f t="shared" si="3"/>
        <v>0</v>
      </c>
      <c r="Y32" s="418" t="str">
        <f>表五!AH31</f>
        <v/>
      </c>
      <c r="Z32" s="438" t="str">
        <f>IF(E32&lt;&gt;"",IF(AA32&lt;&gt;"",IF(表五!AR29&lt;&gt;"",表五!AR29,0),""),"")</f>
        <v/>
      </c>
      <c r="AA32" s="436"/>
      <c r="AB32" s="437"/>
      <c r="AC32" s="396"/>
      <c r="AD32" s="396"/>
      <c r="AE32" s="433">
        <f t="shared" si="4"/>
        <v>0</v>
      </c>
      <c r="AF32" s="434">
        <f t="shared" si="5"/>
        <v>0</v>
      </c>
      <c r="AG32" s="439" t="str">
        <f t="shared" si="6"/>
        <v/>
      </c>
      <c r="AH32" s="434" t="str">
        <f t="shared" si="7"/>
        <v/>
      </c>
      <c r="AI32" s="413" t="str">
        <f t="shared" si="8"/>
        <v/>
      </c>
      <c r="AJ32" s="413" t="str">
        <f t="shared" si="9"/>
        <v/>
      </c>
      <c r="AK32" s="413" t="str">
        <f t="shared" si="10"/>
        <v/>
      </c>
      <c r="AL32" s="413" t="str">
        <f t="shared" si="11"/>
        <v/>
      </c>
      <c r="AM32" s="413" t="str">
        <f t="shared" si="12"/>
        <v/>
      </c>
    </row>
    <row r="33" spans="1:39" s="5" customFormat="1" ht="17.25" thickTop="1" thickBot="1">
      <c r="A33" s="426" t="str">
        <f>IF(表三!A32&lt;&gt;"",表三!A32,"")</f>
        <v/>
      </c>
      <c r="B33" s="426" t="str">
        <f>IF(表三!D32&lt;&gt;"",表三!D32,"")</f>
        <v/>
      </c>
      <c r="C33" s="223" t="str">
        <f>IF(表三!H32&lt;&gt;"",表三!H32,"")</f>
        <v/>
      </c>
      <c r="D33" s="224" t="str">
        <f>IF(表三!I32&lt;&gt;"",表三!I32,"")</f>
        <v/>
      </c>
      <c r="E33" s="427"/>
      <c r="F33" s="428"/>
      <c r="G33" s="396"/>
      <c r="H33" s="397"/>
      <c r="I33" s="429" t="str">
        <f>表五!L32</f>
        <v/>
      </c>
      <c r="J33" s="430" t="str">
        <f>IF(E33&lt;&gt;"",IF(K33&lt;&gt;"",IF(表五!V30&lt;&gt;"",表五!V30,0),""),"")</f>
        <v/>
      </c>
      <c r="K33" s="431"/>
      <c r="L33" s="432"/>
      <c r="M33" s="396"/>
      <c r="N33" s="396"/>
      <c r="O33" s="433">
        <f t="shared" si="0"/>
        <v>0</v>
      </c>
      <c r="P33" s="434">
        <f t="shared" si="1"/>
        <v>0</v>
      </c>
      <c r="Q33" s="435" t="str">
        <f>表五!W32</f>
        <v/>
      </c>
      <c r="R33" s="419" t="str">
        <f>IF(E33&lt;&gt;"",IF(S33&lt;&gt;"",IF(表五!AG32&lt;&gt;"",表五!AG32,0),""),"")</f>
        <v/>
      </c>
      <c r="S33" s="436"/>
      <c r="T33" s="437"/>
      <c r="U33" s="396"/>
      <c r="V33" s="396"/>
      <c r="W33" s="433">
        <f t="shared" si="2"/>
        <v>0</v>
      </c>
      <c r="X33" s="434">
        <f t="shared" si="3"/>
        <v>0</v>
      </c>
      <c r="Y33" s="418" t="str">
        <f>表五!AH32</f>
        <v/>
      </c>
      <c r="Z33" s="438" t="str">
        <f>IF(E33&lt;&gt;"",IF(AA33&lt;&gt;"",IF(表五!AR30&lt;&gt;"",表五!AR30,0),""),"")</f>
        <v/>
      </c>
      <c r="AA33" s="436"/>
      <c r="AB33" s="437"/>
      <c r="AC33" s="396"/>
      <c r="AD33" s="396"/>
      <c r="AE33" s="433">
        <f t="shared" si="4"/>
        <v>0</v>
      </c>
      <c r="AF33" s="434">
        <f t="shared" si="5"/>
        <v>0</v>
      </c>
      <c r="AG33" s="439" t="str">
        <f t="shared" si="6"/>
        <v/>
      </c>
      <c r="AH33" s="434" t="str">
        <f t="shared" si="7"/>
        <v/>
      </c>
      <c r="AI33" s="413" t="str">
        <f t="shared" si="8"/>
        <v/>
      </c>
      <c r="AJ33" s="413" t="str">
        <f t="shared" si="9"/>
        <v/>
      </c>
      <c r="AK33" s="413" t="str">
        <f t="shared" si="10"/>
        <v/>
      </c>
      <c r="AL33" s="413" t="str">
        <f t="shared" si="11"/>
        <v/>
      </c>
      <c r="AM33" s="413" t="str">
        <f t="shared" si="12"/>
        <v/>
      </c>
    </row>
    <row r="34" spans="1:39" s="5" customFormat="1" ht="17.25" thickTop="1" thickBot="1">
      <c r="A34" s="426" t="str">
        <f>IF(表三!A33&lt;&gt;"",表三!A33,"")</f>
        <v/>
      </c>
      <c r="B34" s="426" t="str">
        <f>IF(表三!D33&lt;&gt;"",表三!D33,"")</f>
        <v/>
      </c>
      <c r="C34" s="223" t="str">
        <f>IF(表三!H33&lt;&gt;"",表三!H33,"")</f>
        <v/>
      </c>
      <c r="D34" s="224" t="str">
        <f>IF(表三!I33&lt;&gt;"",表三!I33,"")</f>
        <v/>
      </c>
      <c r="E34" s="427"/>
      <c r="F34" s="428"/>
      <c r="G34" s="396"/>
      <c r="H34" s="397"/>
      <c r="I34" s="429" t="str">
        <f>表五!L33</f>
        <v/>
      </c>
      <c r="J34" s="430" t="str">
        <f>IF(E34&lt;&gt;"",IF(K34&lt;&gt;"",IF(表五!V31&lt;&gt;"",表五!V31,0),""),"")</f>
        <v/>
      </c>
      <c r="K34" s="431"/>
      <c r="L34" s="432"/>
      <c r="M34" s="396"/>
      <c r="N34" s="396"/>
      <c r="O34" s="433">
        <f t="shared" si="0"/>
        <v>0</v>
      </c>
      <c r="P34" s="434">
        <f t="shared" si="1"/>
        <v>0</v>
      </c>
      <c r="Q34" s="435" t="str">
        <f>表五!W33</f>
        <v/>
      </c>
      <c r="R34" s="419" t="str">
        <f>IF(E34&lt;&gt;"",IF(S34&lt;&gt;"",IF(表五!AG33&lt;&gt;"",表五!AG33,0),""),"")</f>
        <v/>
      </c>
      <c r="S34" s="436"/>
      <c r="T34" s="437"/>
      <c r="U34" s="396"/>
      <c r="V34" s="396"/>
      <c r="W34" s="433">
        <f t="shared" si="2"/>
        <v>0</v>
      </c>
      <c r="X34" s="434">
        <f t="shared" si="3"/>
        <v>0</v>
      </c>
      <c r="Y34" s="418" t="str">
        <f>表五!AH33</f>
        <v/>
      </c>
      <c r="Z34" s="438" t="str">
        <f>IF(E34&lt;&gt;"",IF(AA34&lt;&gt;"",IF(表五!AR31&lt;&gt;"",表五!AR31,0),""),"")</f>
        <v/>
      </c>
      <c r="AA34" s="436"/>
      <c r="AB34" s="437"/>
      <c r="AC34" s="396"/>
      <c r="AD34" s="396"/>
      <c r="AE34" s="433">
        <f t="shared" si="4"/>
        <v>0</v>
      </c>
      <c r="AF34" s="434">
        <f t="shared" si="5"/>
        <v>0</v>
      </c>
      <c r="AG34" s="439" t="str">
        <f t="shared" si="6"/>
        <v/>
      </c>
      <c r="AH34" s="434" t="str">
        <f t="shared" si="7"/>
        <v/>
      </c>
      <c r="AI34" s="413" t="str">
        <f t="shared" si="8"/>
        <v/>
      </c>
      <c r="AJ34" s="413" t="str">
        <f t="shared" si="9"/>
        <v/>
      </c>
      <c r="AK34" s="413" t="str">
        <f t="shared" si="10"/>
        <v/>
      </c>
      <c r="AL34" s="413" t="str">
        <f t="shared" si="11"/>
        <v/>
      </c>
      <c r="AM34" s="413" t="str">
        <f t="shared" si="12"/>
        <v/>
      </c>
    </row>
    <row r="35" spans="1:39" s="5" customFormat="1" ht="17.25" thickTop="1" thickBot="1">
      <c r="A35" s="426" t="str">
        <f>IF(表三!A34&lt;&gt;"",表三!A34,"")</f>
        <v/>
      </c>
      <c r="B35" s="426" t="str">
        <f>IF(表三!D34&lt;&gt;"",表三!D34,"")</f>
        <v/>
      </c>
      <c r="C35" s="223" t="str">
        <f>IF(表三!H34&lt;&gt;"",表三!H34,"")</f>
        <v/>
      </c>
      <c r="D35" s="224" t="str">
        <f>IF(表三!I34&lt;&gt;"",表三!I34,"")</f>
        <v/>
      </c>
      <c r="E35" s="427"/>
      <c r="F35" s="428"/>
      <c r="G35" s="396"/>
      <c r="H35" s="397"/>
      <c r="I35" s="429" t="str">
        <f>表五!L34</f>
        <v/>
      </c>
      <c r="J35" s="430" t="str">
        <f>IF(E35&lt;&gt;"",IF(K35&lt;&gt;"",IF(表五!V32&lt;&gt;"",表五!V32,0),""),"")</f>
        <v/>
      </c>
      <c r="K35" s="431"/>
      <c r="L35" s="432"/>
      <c r="M35" s="396"/>
      <c r="N35" s="396"/>
      <c r="O35" s="433">
        <f t="shared" si="0"/>
        <v>0</v>
      </c>
      <c r="P35" s="434">
        <f t="shared" si="1"/>
        <v>0</v>
      </c>
      <c r="Q35" s="435" t="str">
        <f>表五!W34</f>
        <v/>
      </c>
      <c r="R35" s="419" t="str">
        <f>IF(E35&lt;&gt;"",IF(S35&lt;&gt;"",IF(表五!AG34&lt;&gt;"",表五!AG34,0),""),"")</f>
        <v/>
      </c>
      <c r="S35" s="436"/>
      <c r="T35" s="437"/>
      <c r="U35" s="396"/>
      <c r="V35" s="396"/>
      <c r="W35" s="433">
        <f t="shared" si="2"/>
        <v>0</v>
      </c>
      <c r="X35" s="434">
        <f t="shared" si="3"/>
        <v>0</v>
      </c>
      <c r="Y35" s="418" t="str">
        <f>表五!AH34</f>
        <v/>
      </c>
      <c r="Z35" s="438" t="str">
        <f>IF(E35&lt;&gt;"",IF(AA35&lt;&gt;"",IF(表五!AR32&lt;&gt;"",表五!AR32,0),""),"")</f>
        <v/>
      </c>
      <c r="AA35" s="436"/>
      <c r="AB35" s="437"/>
      <c r="AC35" s="396"/>
      <c r="AD35" s="396"/>
      <c r="AE35" s="433">
        <f t="shared" si="4"/>
        <v>0</v>
      </c>
      <c r="AF35" s="434">
        <f t="shared" si="5"/>
        <v>0</v>
      </c>
      <c r="AG35" s="439" t="str">
        <f t="shared" si="6"/>
        <v/>
      </c>
      <c r="AH35" s="434" t="str">
        <f t="shared" si="7"/>
        <v/>
      </c>
      <c r="AI35" s="413" t="str">
        <f t="shared" si="8"/>
        <v/>
      </c>
      <c r="AJ35" s="413" t="str">
        <f t="shared" si="9"/>
        <v/>
      </c>
      <c r="AK35" s="413" t="str">
        <f t="shared" si="10"/>
        <v/>
      </c>
      <c r="AL35" s="413" t="str">
        <f t="shared" si="11"/>
        <v/>
      </c>
      <c r="AM35" s="413" t="str">
        <f t="shared" si="12"/>
        <v/>
      </c>
    </row>
    <row r="36" spans="1:39" s="5" customFormat="1" ht="17.25" thickTop="1" thickBot="1">
      <c r="A36" s="426" t="str">
        <f>IF(表三!A35&lt;&gt;"",表三!A35,"")</f>
        <v/>
      </c>
      <c r="B36" s="426" t="str">
        <f>IF(表三!D35&lt;&gt;"",表三!D35,"")</f>
        <v/>
      </c>
      <c r="C36" s="223" t="str">
        <f>IF(表三!H35&lt;&gt;"",表三!H35,"")</f>
        <v/>
      </c>
      <c r="D36" s="224" t="str">
        <f>IF(表三!I35&lt;&gt;"",表三!I35,"")</f>
        <v/>
      </c>
      <c r="E36" s="427"/>
      <c r="F36" s="428"/>
      <c r="G36" s="396"/>
      <c r="H36" s="397"/>
      <c r="I36" s="429" t="str">
        <f>表五!L35</f>
        <v/>
      </c>
      <c r="J36" s="430" t="str">
        <f>IF(E36&lt;&gt;"",IF(K36&lt;&gt;"",IF(表五!V33&lt;&gt;"",表五!V33,0),""),"")</f>
        <v/>
      </c>
      <c r="K36" s="431"/>
      <c r="L36" s="432"/>
      <c r="M36" s="396"/>
      <c r="N36" s="396"/>
      <c r="O36" s="433">
        <f t="shared" si="0"/>
        <v>0</v>
      </c>
      <c r="P36" s="434">
        <f t="shared" si="1"/>
        <v>0</v>
      </c>
      <c r="Q36" s="435" t="str">
        <f>表五!W35</f>
        <v/>
      </c>
      <c r="R36" s="419" t="str">
        <f>IF(E36&lt;&gt;"",IF(S36&lt;&gt;"",IF(表五!AG35&lt;&gt;"",表五!AG35,0),""),"")</f>
        <v/>
      </c>
      <c r="S36" s="436"/>
      <c r="T36" s="437"/>
      <c r="U36" s="396"/>
      <c r="V36" s="396"/>
      <c r="W36" s="433">
        <f t="shared" si="2"/>
        <v>0</v>
      </c>
      <c r="X36" s="434">
        <f t="shared" si="3"/>
        <v>0</v>
      </c>
      <c r="Y36" s="418" t="str">
        <f>表五!AH35</f>
        <v/>
      </c>
      <c r="Z36" s="438" t="str">
        <f>IF(E36&lt;&gt;"",IF(AA36&lt;&gt;"",IF(表五!AR33&lt;&gt;"",表五!AR33,0),""),"")</f>
        <v/>
      </c>
      <c r="AA36" s="436"/>
      <c r="AB36" s="437"/>
      <c r="AC36" s="396"/>
      <c r="AD36" s="396"/>
      <c r="AE36" s="433">
        <f t="shared" si="4"/>
        <v>0</v>
      </c>
      <c r="AF36" s="434">
        <f t="shared" si="5"/>
        <v>0</v>
      </c>
      <c r="AG36" s="439" t="str">
        <f t="shared" si="6"/>
        <v/>
      </c>
      <c r="AH36" s="434" t="str">
        <f t="shared" si="7"/>
        <v/>
      </c>
      <c r="AI36" s="413" t="str">
        <f t="shared" si="8"/>
        <v/>
      </c>
      <c r="AJ36" s="413" t="str">
        <f t="shared" si="9"/>
        <v/>
      </c>
      <c r="AK36" s="413" t="str">
        <f t="shared" si="10"/>
        <v/>
      </c>
      <c r="AL36" s="413" t="str">
        <f t="shared" si="11"/>
        <v/>
      </c>
      <c r="AM36" s="413" t="str">
        <f t="shared" si="12"/>
        <v/>
      </c>
    </row>
    <row r="37" spans="1:39" s="5" customFormat="1" ht="17.25" thickTop="1" thickBot="1">
      <c r="A37" s="426" t="str">
        <f>IF(表三!A36&lt;&gt;"",表三!A36,"")</f>
        <v/>
      </c>
      <c r="B37" s="426" t="str">
        <f>IF(表三!D36&lt;&gt;"",表三!D36,"")</f>
        <v/>
      </c>
      <c r="C37" s="223" t="str">
        <f>IF(表三!H36&lt;&gt;"",表三!H36,"")</f>
        <v/>
      </c>
      <c r="D37" s="224" t="str">
        <f>IF(表三!I36&lt;&gt;"",表三!I36,"")</f>
        <v/>
      </c>
      <c r="E37" s="427"/>
      <c r="F37" s="428"/>
      <c r="G37" s="396"/>
      <c r="H37" s="397"/>
      <c r="I37" s="429" t="str">
        <f>表五!L36</f>
        <v/>
      </c>
      <c r="J37" s="430" t="str">
        <f>IF(E37&lt;&gt;"",IF(K37&lt;&gt;"",IF(表五!V34&lt;&gt;"",表五!V34,0),""),"")</f>
        <v/>
      </c>
      <c r="K37" s="431"/>
      <c r="L37" s="432"/>
      <c r="M37" s="396"/>
      <c r="N37" s="396"/>
      <c r="O37" s="433">
        <f t="shared" ref="O37:O68" si="13">ROUND(IF($E37="",IF(K37="",0,0),IF(K37="",0,($E37^2+K37^2)^0.5)),5)</f>
        <v>0</v>
      </c>
      <c r="P37" s="434">
        <f t="shared" ref="P37:P68" si="14">ROUND(IF($F37="",IF(L37="",0,0),IF(L37="",0,($F37^2+L37^2)^0.5)),5)</f>
        <v>0</v>
      </c>
      <c r="Q37" s="435" t="str">
        <f>表五!W36</f>
        <v/>
      </c>
      <c r="R37" s="419" t="str">
        <f>IF(E37&lt;&gt;"",IF(S37&lt;&gt;"",IF(表五!AG36&lt;&gt;"",表五!AG36,0),""),"")</f>
        <v/>
      </c>
      <c r="S37" s="436"/>
      <c r="T37" s="437"/>
      <c r="U37" s="396"/>
      <c r="V37" s="396"/>
      <c r="W37" s="433">
        <f t="shared" ref="W37:W68" si="15">ROUND(IF($E37="",IF(S37="",0,0),IF(S37="",0,($E37^2+S37^2)^0.5)),5)</f>
        <v>0</v>
      </c>
      <c r="X37" s="434">
        <f t="shared" ref="X37:X68" si="16">ROUND(IF($F37="",IF(T37="",0,0),IF(T37="",0,($F37^2+T37^2)^0.5)),5)</f>
        <v>0</v>
      </c>
      <c r="Y37" s="418" t="str">
        <f>表五!AH36</f>
        <v/>
      </c>
      <c r="Z37" s="438" t="str">
        <f>IF(E37&lt;&gt;"",IF(AA37&lt;&gt;"",IF(表五!AR34&lt;&gt;"",表五!AR34,0),""),"")</f>
        <v/>
      </c>
      <c r="AA37" s="436"/>
      <c r="AB37" s="437"/>
      <c r="AC37" s="396"/>
      <c r="AD37" s="396"/>
      <c r="AE37" s="433">
        <f t="shared" ref="AE37:AE68" si="17">ROUND(IF($E37="",IF(AA37="",0,0),IF(AA37="",0,($E37^2+AA37^2)^0.5)),5)</f>
        <v>0</v>
      </c>
      <c r="AF37" s="434">
        <f t="shared" ref="AF37:AF68" si="18">ROUND(IF($F37="",IF(AB37="",0,0),IF(AB37="",0,($F37^2+AB37^2)^0.5)),5)</f>
        <v>0</v>
      </c>
      <c r="AG37" s="439" t="str">
        <f t="shared" ref="AG37:AG68" si="19">IF($J37&lt;&gt;"",IF($R37&lt;&gt;"",IF($Z37&lt;&gt;"",(($J37*O37)^2+($R37*W37)^2+($Z37*AE37)^2)^0.5/SUM($J37,$R37,$Z37),(($J37*O37)^2+($R37*W37)^2)^0.5/SUM($J37,$R37)),O37),"")</f>
        <v/>
      </c>
      <c r="AH37" s="434" t="str">
        <f t="shared" ref="AH37:AH68" si="20">IF($J37&lt;&gt;"",IF($R37&lt;&gt;"",IF($Z37&lt;&gt;"",(($J37*P37)^2+($R37*X37)^2+($Z37*AF37)^2)^0.5/SUM($J37,$R37,$Z37),(($J37*P37)^2+($R37*X37)^2)^0.5/SUM($J37,$R37)),P37),"")</f>
        <v/>
      </c>
      <c r="AI37" s="413" t="str">
        <f t="shared" ref="AI37:AI68" si="21">IF(AG37&lt;&gt;"",(AG37*SUM($J37,$R37,$Z37))^2,"")</f>
        <v/>
      </c>
      <c r="AJ37" s="413" t="str">
        <f t="shared" ref="AJ37:AJ68" si="22">IF(AH37&lt;&gt;"",(AH37*SUM($J37,$R37,$Z37))^2,"")</f>
        <v/>
      </c>
      <c r="AK37" s="413" t="str">
        <f t="shared" ref="AK37:AK68" si="23">IFERROR(ABS(J37),"")</f>
        <v/>
      </c>
      <c r="AL37" s="413" t="str">
        <f t="shared" ref="AL37:AL68" si="24">IFERROR(ABS(R37),"")</f>
        <v/>
      </c>
      <c r="AM37" s="413" t="str">
        <f t="shared" ref="AM37:AM68" si="25">IFERROR(ABS(Z37),"")</f>
        <v/>
      </c>
    </row>
    <row r="38" spans="1:39" s="5" customFormat="1" ht="17.25" thickTop="1" thickBot="1">
      <c r="A38" s="426" t="str">
        <f>IF(表三!A37&lt;&gt;"",表三!A37,"")</f>
        <v/>
      </c>
      <c r="B38" s="426" t="str">
        <f>IF(表三!D37&lt;&gt;"",表三!D37,"")</f>
        <v/>
      </c>
      <c r="C38" s="223" t="str">
        <f>IF(表三!H37&lt;&gt;"",表三!H37,"")</f>
        <v/>
      </c>
      <c r="D38" s="224" t="str">
        <f>IF(表三!I37&lt;&gt;"",表三!I37,"")</f>
        <v/>
      </c>
      <c r="E38" s="427"/>
      <c r="F38" s="428"/>
      <c r="G38" s="396"/>
      <c r="H38" s="397"/>
      <c r="I38" s="429" t="str">
        <f>表五!L37</f>
        <v/>
      </c>
      <c r="J38" s="430" t="str">
        <f>IF(E38&lt;&gt;"",IF(K38&lt;&gt;"",IF(表五!V35&lt;&gt;"",表五!V35,0),""),"")</f>
        <v/>
      </c>
      <c r="K38" s="431"/>
      <c r="L38" s="432"/>
      <c r="M38" s="396"/>
      <c r="N38" s="396"/>
      <c r="O38" s="433">
        <f t="shared" si="13"/>
        <v>0</v>
      </c>
      <c r="P38" s="434">
        <f t="shared" si="14"/>
        <v>0</v>
      </c>
      <c r="Q38" s="435" t="str">
        <f>表五!W37</f>
        <v/>
      </c>
      <c r="R38" s="419" t="str">
        <f>IF(E38&lt;&gt;"",IF(S38&lt;&gt;"",IF(表五!AG37&lt;&gt;"",表五!AG37,0),""),"")</f>
        <v/>
      </c>
      <c r="S38" s="436"/>
      <c r="T38" s="437"/>
      <c r="U38" s="396"/>
      <c r="V38" s="396"/>
      <c r="W38" s="433">
        <f t="shared" si="15"/>
        <v>0</v>
      </c>
      <c r="X38" s="434">
        <f t="shared" si="16"/>
        <v>0</v>
      </c>
      <c r="Y38" s="418" t="str">
        <f>表五!AH37</f>
        <v/>
      </c>
      <c r="Z38" s="438" t="str">
        <f>IF(E38&lt;&gt;"",IF(AA38&lt;&gt;"",IF(表五!AR35&lt;&gt;"",表五!AR35,0),""),"")</f>
        <v/>
      </c>
      <c r="AA38" s="436"/>
      <c r="AB38" s="437"/>
      <c r="AC38" s="396"/>
      <c r="AD38" s="396"/>
      <c r="AE38" s="433">
        <f t="shared" si="17"/>
        <v>0</v>
      </c>
      <c r="AF38" s="434">
        <f t="shared" si="18"/>
        <v>0</v>
      </c>
      <c r="AG38" s="439" t="str">
        <f t="shared" si="19"/>
        <v/>
      </c>
      <c r="AH38" s="434" t="str">
        <f t="shared" si="20"/>
        <v/>
      </c>
      <c r="AI38" s="413" t="str">
        <f t="shared" si="21"/>
        <v/>
      </c>
      <c r="AJ38" s="413" t="str">
        <f t="shared" si="22"/>
        <v/>
      </c>
      <c r="AK38" s="413" t="str">
        <f t="shared" si="23"/>
        <v/>
      </c>
      <c r="AL38" s="413" t="str">
        <f t="shared" si="24"/>
        <v/>
      </c>
      <c r="AM38" s="413" t="str">
        <f t="shared" si="25"/>
        <v/>
      </c>
    </row>
    <row r="39" spans="1:39" s="5" customFormat="1" ht="17.25" thickTop="1" thickBot="1">
      <c r="A39" s="426" t="str">
        <f>IF(表三!A38&lt;&gt;"",表三!A38,"")</f>
        <v/>
      </c>
      <c r="B39" s="426" t="str">
        <f>IF(表三!D38&lt;&gt;"",表三!D38,"")</f>
        <v/>
      </c>
      <c r="C39" s="223" t="str">
        <f>IF(表三!H38&lt;&gt;"",表三!H38,"")</f>
        <v/>
      </c>
      <c r="D39" s="224" t="str">
        <f>IF(表三!I38&lt;&gt;"",表三!I38,"")</f>
        <v/>
      </c>
      <c r="E39" s="427"/>
      <c r="F39" s="428"/>
      <c r="G39" s="396"/>
      <c r="H39" s="397"/>
      <c r="I39" s="429" t="str">
        <f>表五!L38</f>
        <v/>
      </c>
      <c r="J39" s="430" t="str">
        <f>IF(E39&lt;&gt;"",IF(K39&lt;&gt;"",IF(表五!V36&lt;&gt;"",表五!V36,0),""),"")</f>
        <v/>
      </c>
      <c r="K39" s="431"/>
      <c r="L39" s="432"/>
      <c r="M39" s="396"/>
      <c r="N39" s="396"/>
      <c r="O39" s="433">
        <f t="shared" si="13"/>
        <v>0</v>
      </c>
      <c r="P39" s="434">
        <f t="shared" si="14"/>
        <v>0</v>
      </c>
      <c r="Q39" s="435" t="str">
        <f>表五!W38</f>
        <v/>
      </c>
      <c r="R39" s="419" t="str">
        <f>IF(E39&lt;&gt;"",IF(S39&lt;&gt;"",IF(表五!AG38&lt;&gt;"",表五!AG38,0),""),"")</f>
        <v/>
      </c>
      <c r="S39" s="436"/>
      <c r="T39" s="437"/>
      <c r="U39" s="396"/>
      <c r="V39" s="396"/>
      <c r="W39" s="433">
        <f t="shared" si="15"/>
        <v>0</v>
      </c>
      <c r="X39" s="434">
        <f t="shared" si="16"/>
        <v>0</v>
      </c>
      <c r="Y39" s="418" t="str">
        <f>表五!AH38</f>
        <v/>
      </c>
      <c r="Z39" s="438" t="str">
        <f>IF(E39&lt;&gt;"",IF(AA39&lt;&gt;"",IF(表五!AR36&lt;&gt;"",表五!AR36,0),""),"")</f>
        <v/>
      </c>
      <c r="AA39" s="436"/>
      <c r="AB39" s="437"/>
      <c r="AC39" s="396"/>
      <c r="AD39" s="396"/>
      <c r="AE39" s="433">
        <f t="shared" si="17"/>
        <v>0</v>
      </c>
      <c r="AF39" s="434">
        <f t="shared" si="18"/>
        <v>0</v>
      </c>
      <c r="AG39" s="439" t="str">
        <f t="shared" si="19"/>
        <v/>
      </c>
      <c r="AH39" s="434" t="str">
        <f t="shared" si="20"/>
        <v/>
      </c>
      <c r="AI39" s="413" t="str">
        <f t="shared" si="21"/>
        <v/>
      </c>
      <c r="AJ39" s="413" t="str">
        <f t="shared" si="22"/>
        <v/>
      </c>
      <c r="AK39" s="413" t="str">
        <f t="shared" si="23"/>
        <v/>
      </c>
      <c r="AL39" s="413" t="str">
        <f t="shared" si="24"/>
        <v/>
      </c>
      <c r="AM39" s="413" t="str">
        <f t="shared" si="25"/>
        <v/>
      </c>
    </row>
    <row r="40" spans="1:39" s="5" customFormat="1" ht="17.25" thickTop="1" thickBot="1">
      <c r="A40" s="426" t="str">
        <f>IF(表三!A39&lt;&gt;"",表三!A39,"")</f>
        <v/>
      </c>
      <c r="B40" s="426" t="str">
        <f>IF(表三!D39&lt;&gt;"",表三!D39,"")</f>
        <v/>
      </c>
      <c r="C40" s="223" t="str">
        <f>IF(表三!H39&lt;&gt;"",表三!H39,"")</f>
        <v/>
      </c>
      <c r="D40" s="224" t="str">
        <f>IF(表三!I39&lt;&gt;"",表三!I39,"")</f>
        <v/>
      </c>
      <c r="E40" s="427"/>
      <c r="F40" s="428"/>
      <c r="G40" s="396"/>
      <c r="H40" s="397"/>
      <c r="I40" s="429" t="str">
        <f>表五!L39</f>
        <v/>
      </c>
      <c r="J40" s="430" t="str">
        <f>IF(E40&lt;&gt;"",IF(K40&lt;&gt;"",IF(表五!V37&lt;&gt;"",表五!V37,0),""),"")</f>
        <v/>
      </c>
      <c r="K40" s="431"/>
      <c r="L40" s="432"/>
      <c r="M40" s="396"/>
      <c r="N40" s="396"/>
      <c r="O40" s="433">
        <f t="shared" si="13"/>
        <v>0</v>
      </c>
      <c r="P40" s="434">
        <f t="shared" si="14"/>
        <v>0</v>
      </c>
      <c r="Q40" s="435" t="str">
        <f>表五!W39</f>
        <v/>
      </c>
      <c r="R40" s="419" t="str">
        <f>IF(E40&lt;&gt;"",IF(S40&lt;&gt;"",IF(表五!AG39&lt;&gt;"",表五!AG39,0),""),"")</f>
        <v/>
      </c>
      <c r="S40" s="436"/>
      <c r="T40" s="437"/>
      <c r="U40" s="396"/>
      <c r="V40" s="396"/>
      <c r="W40" s="433">
        <f t="shared" si="15"/>
        <v>0</v>
      </c>
      <c r="X40" s="434">
        <f t="shared" si="16"/>
        <v>0</v>
      </c>
      <c r="Y40" s="418" t="str">
        <f>表五!AH39</f>
        <v/>
      </c>
      <c r="Z40" s="438" t="str">
        <f>IF(E40&lt;&gt;"",IF(AA40&lt;&gt;"",IF(表五!AR37&lt;&gt;"",表五!AR37,0),""),"")</f>
        <v/>
      </c>
      <c r="AA40" s="436"/>
      <c r="AB40" s="437"/>
      <c r="AC40" s="396"/>
      <c r="AD40" s="396"/>
      <c r="AE40" s="433">
        <f t="shared" si="17"/>
        <v>0</v>
      </c>
      <c r="AF40" s="434">
        <f t="shared" si="18"/>
        <v>0</v>
      </c>
      <c r="AG40" s="439" t="str">
        <f t="shared" si="19"/>
        <v/>
      </c>
      <c r="AH40" s="434" t="str">
        <f t="shared" si="20"/>
        <v/>
      </c>
      <c r="AI40" s="413" t="str">
        <f t="shared" si="21"/>
        <v/>
      </c>
      <c r="AJ40" s="413" t="str">
        <f t="shared" si="22"/>
        <v/>
      </c>
      <c r="AK40" s="413" t="str">
        <f t="shared" si="23"/>
        <v/>
      </c>
      <c r="AL40" s="413" t="str">
        <f t="shared" si="24"/>
        <v/>
      </c>
      <c r="AM40" s="413" t="str">
        <f t="shared" si="25"/>
        <v/>
      </c>
    </row>
    <row r="41" spans="1:39" s="5" customFormat="1" ht="17.25" thickTop="1" thickBot="1">
      <c r="A41" s="426" t="str">
        <f>IF(表三!A40&lt;&gt;"",表三!A40,"")</f>
        <v/>
      </c>
      <c r="B41" s="426" t="str">
        <f>IF(表三!D40&lt;&gt;"",表三!D40,"")</f>
        <v/>
      </c>
      <c r="C41" s="223" t="str">
        <f>IF(表三!H40&lt;&gt;"",表三!H40,"")</f>
        <v/>
      </c>
      <c r="D41" s="224" t="str">
        <f>IF(表三!I40&lt;&gt;"",表三!I40,"")</f>
        <v/>
      </c>
      <c r="E41" s="427"/>
      <c r="F41" s="428"/>
      <c r="G41" s="396"/>
      <c r="H41" s="397"/>
      <c r="I41" s="429" t="str">
        <f>表五!L40</f>
        <v/>
      </c>
      <c r="J41" s="430" t="str">
        <f>IF(E41&lt;&gt;"",IF(K41&lt;&gt;"",IF(表五!V38&lt;&gt;"",表五!V38,0),""),"")</f>
        <v/>
      </c>
      <c r="K41" s="431"/>
      <c r="L41" s="432"/>
      <c r="M41" s="396"/>
      <c r="N41" s="396"/>
      <c r="O41" s="433">
        <f t="shared" si="13"/>
        <v>0</v>
      </c>
      <c r="P41" s="434">
        <f t="shared" si="14"/>
        <v>0</v>
      </c>
      <c r="Q41" s="435" t="str">
        <f>表五!W40</f>
        <v/>
      </c>
      <c r="R41" s="419" t="str">
        <f>IF(E41&lt;&gt;"",IF(S41&lt;&gt;"",IF(表五!AG40&lt;&gt;"",表五!AG40,0),""),"")</f>
        <v/>
      </c>
      <c r="S41" s="436"/>
      <c r="T41" s="437"/>
      <c r="U41" s="396"/>
      <c r="V41" s="396"/>
      <c r="W41" s="433">
        <f t="shared" si="15"/>
        <v>0</v>
      </c>
      <c r="X41" s="434">
        <f t="shared" si="16"/>
        <v>0</v>
      </c>
      <c r="Y41" s="418" t="str">
        <f>表五!AH40</f>
        <v/>
      </c>
      <c r="Z41" s="438" t="str">
        <f>IF(E41&lt;&gt;"",IF(AA41&lt;&gt;"",IF(表五!AR38&lt;&gt;"",表五!AR38,0),""),"")</f>
        <v/>
      </c>
      <c r="AA41" s="436"/>
      <c r="AB41" s="437"/>
      <c r="AC41" s="396"/>
      <c r="AD41" s="396"/>
      <c r="AE41" s="433">
        <f t="shared" si="17"/>
        <v>0</v>
      </c>
      <c r="AF41" s="434">
        <f t="shared" si="18"/>
        <v>0</v>
      </c>
      <c r="AG41" s="439" t="str">
        <f t="shared" si="19"/>
        <v/>
      </c>
      <c r="AH41" s="434" t="str">
        <f t="shared" si="20"/>
        <v/>
      </c>
      <c r="AI41" s="413" t="str">
        <f t="shared" si="21"/>
        <v/>
      </c>
      <c r="AJ41" s="413" t="str">
        <f t="shared" si="22"/>
        <v/>
      </c>
      <c r="AK41" s="413" t="str">
        <f t="shared" si="23"/>
        <v/>
      </c>
      <c r="AL41" s="413" t="str">
        <f t="shared" si="24"/>
        <v/>
      </c>
      <c r="AM41" s="413" t="str">
        <f t="shared" si="25"/>
        <v/>
      </c>
    </row>
    <row r="42" spans="1:39" s="5" customFormat="1" ht="17.25" thickTop="1" thickBot="1">
      <c r="A42" s="426" t="str">
        <f>IF(表三!A41&lt;&gt;"",表三!A41,"")</f>
        <v/>
      </c>
      <c r="B42" s="426" t="str">
        <f>IF(表三!D41&lt;&gt;"",表三!D41,"")</f>
        <v/>
      </c>
      <c r="C42" s="223" t="str">
        <f>IF(表三!H41&lt;&gt;"",表三!H41,"")</f>
        <v/>
      </c>
      <c r="D42" s="224" t="str">
        <f>IF(表三!I41&lt;&gt;"",表三!I41,"")</f>
        <v/>
      </c>
      <c r="E42" s="427"/>
      <c r="F42" s="428"/>
      <c r="G42" s="396"/>
      <c r="H42" s="397"/>
      <c r="I42" s="429" t="str">
        <f>表五!L41</f>
        <v/>
      </c>
      <c r="J42" s="430" t="str">
        <f>IF(E42&lt;&gt;"",IF(K42&lt;&gt;"",IF(表五!V39&lt;&gt;"",表五!V39,0),""),"")</f>
        <v/>
      </c>
      <c r="K42" s="431"/>
      <c r="L42" s="432"/>
      <c r="M42" s="396"/>
      <c r="N42" s="396"/>
      <c r="O42" s="433">
        <f t="shared" si="13"/>
        <v>0</v>
      </c>
      <c r="P42" s="434">
        <f t="shared" si="14"/>
        <v>0</v>
      </c>
      <c r="Q42" s="435" t="str">
        <f>表五!W41</f>
        <v/>
      </c>
      <c r="R42" s="419" t="str">
        <f>IF(E42&lt;&gt;"",IF(S42&lt;&gt;"",IF(表五!AG41&lt;&gt;"",表五!AG41,0),""),"")</f>
        <v/>
      </c>
      <c r="S42" s="436"/>
      <c r="T42" s="437"/>
      <c r="U42" s="396"/>
      <c r="V42" s="396"/>
      <c r="W42" s="433">
        <f t="shared" si="15"/>
        <v>0</v>
      </c>
      <c r="X42" s="434">
        <f t="shared" si="16"/>
        <v>0</v>
      </c>
      <c r="Y42" s="418" t="str">
        <f>表五!AH41</f>
        <v/>
      </c>
      <c r="Z42" s="438" t="str">
        <f>IF(E42&lt;&gt;"",IF(AA42&lt;&gt;"",IF(表五!AR39&lt;&gt;"",表五!AR39,0),""),"")</f>
        <v/>
      </c>
      <c r="AA42" s="436"/>
      <c r="AB42" s="437"/>
      <c r="AC42" s="396"/>
      <c r="AD42" s="396"/>
      <c r="AE42" s="433">
        <f t="shared" si="17"/>
        <v>0</v>
      </c>
      <c r="AF42" s="434">
        <f t="shared" si="18"/>
        <v>0</v>
      </c>
      <c r="AG42" s="439" t="str">
        <f t="shared" si="19"/>
        <v/>
      </c>
      <c r="AH42" s="434" t="str">
        <f t="shared" si="20"/>
        <v/>
      </c>
      <c r="AI42" s="413" t="str">
        <f t="shared" si="21"/>
        <v/>
      </c>
      <c r="AJ42" s="413" t="str">
        <f t="shared" si="22"/>
        <v/>
      </c>
      <c r="AK42" s="413" t="str">
        <f t="shared" si="23"/>
        <v/>
      </c>
      <c r="AL42" s="413" t="str">
        <f t="shared" si="24"/>
        <v/>
      </c>
      <c r="AM42" s="413" t="str">
        <f t="shared" si="25"/>
        <v/>
      </c>
    </row>
    <row r="43" spans="1:39" s="5" customFormat="1" ht="17.25" thickTop="1" thickBot="1">
      <c r="A43" s="426" t="str">
        <f>IF(表三!A42&lt;&gt;"",表三!A42,"")</f>
        <v/>
      </c>
      <c r="B43" s="426" t="str">
        <f>IF(表三!D42&lt;&gt;"",表三!D42,"")</f>
        <v/>
      </c>
      <c r="C43" s="223" t="str">
        <f>IF(表三!H42&lt;&gt;"",表三!H42,"")</f>
        <v/>
      </c>
      <c r="D43" s="224" t="str">
        <f>IF(表三!I42&lt;&gt;"",表三!I42,"")</f>
        <v/>
      </c>
      <c r="E43" s="427"/>
      <c r="F43" s="428"/>
      <c r="G43" s="396"/>
      <c r="H43" s="397"/>
      <c r="I43" s="429" t="str">
        <f>表五!L42</f>
        <v/>
      </c>
      <c r="J43" s="430" t="str">
        <f>IF(E43&lt;&gt;"",IF(K43&lt;&gt;"",IF(表五!V40&lt;&gt;"",表五!V40,0),""),"")</f>
        <v/>
      </c>
      <c r="K43" s="431"/>
      <c r="L43" s="432"/>
      <c r="M43" s="396"/>
      <c r="N43" s="396"/>
      <c r="O43" s="433">
        <f t="shared" si="13"/>
        <v>0</v>
      </c>
      <c r="P43" s="434">
        <f t="shared" si="14"/>
        <v>0</v>
      </c>
      <c r="Q43" s="435" t="str">
        <f>表五!W42</f>
        <v/>
      </c>
      <c r="R43" s="419" t="str">
        <f>IF(E43&lt;&gt;"",IF(S43&lt;&gt;"",IF(表五!AG42&lt;&gt;"",表五!AG42,0),""),"")</f>
        <v/>
      </c>
      <c r="S43" s="436"/>
      <c r="T43" s="437"/>
      <c r="U43" s="396"/>
      <c r="V43" s="396"/>
      <c r="W43" s="433">
        <f t="shared" si="15"/>
        <v>0</v>
      </c>
      <c r="X43" s="434">
        <f t="shared" si="16"/>
        <v>0</v>
      </c>
      <c r="Y43" s="418" t="str">
        <f>表五!AH42</f>
        <v/>
      </c>
      <c r="Z43" s="438" t="str">
        <f>IF(E43&lt;&gt;"",IF(AA43&lt;&gt;"",IF(表五!AR40&lt;&gt;"",表五!AR40,0),""),"")</f>
        <v/>
      </c>
      <c r="AA43" s="436"/>
      <c r="AB43" s="437"/>
      <c r="AC43" s="396"/>
      <c r="AD43" s="396"/>
      <c r="AE43" s="433">
        <f t="shared" si="17"/>
        <v>0</v>
      </c>
      <c r="AF43" s="434">
        <f t="shared" si="18"/>
        <v>0</v>
      </c>
      <c r="AG43" s="439" t="str">
        <f t="shared" si="19"/>
        <v/>
      </c>
      <c r="AH43" s="434" t="str">
        <f t="shared" si="20"/>
        <v/>
      </c>
      <c r="AI43" s="413" t="str">
        <f t="shared" si="21"/>
        <v/>
      </c>
      <c r="AJ43" s="413" t="str">
        <f t="shared" si="22"/>
        <v/>
      </c>
      <c r="AK43" s="413" t="str">
        <f t="shared" si="23"/>
        <v/>
      </c>
      <c r="AL43" s="413" t="str">
        <f t="shared" si="24"/>
        <v/>
      </c>
      <c r="AM43" s="413" t="str">
        <f t="shared" si="25"/>
        <v/>
      </c>
    </row>
    <row r="44" spans="1:39" s="5" customFormat="1" ht="17.25" thickTop="1" thickBot="1">
      <c r="A44" s="426" t="str">
        <f>IF(表三!A43&lt;&gt;"",表三!A43,"")</f>
        <v/>
      </c>
      <c r="B44" s="426" t="str">
        <f>IF(表三!D43&lt;&gt;"",表三!D43,"")</f>
        <v/>
      </c>
      <c r="C44" s="223" t="str">
        <f>IF(表三!H43&lt;&gt;"",表三!H43,"")</f>
        <v/>
      </c>
      <c r="D44" s="224" t="str">
        <f>IF(表三!I43&lt;&gt;"",表三!I43,"")</f>
        <v/>
      </c>
      <c r="E44" s="427"/>
      <c r="F44" s="428"/>
      <c r="G44" s="396"/>
      <c r="H44" s="397"/>
      <c r="I44" s="429" t="str">
        <f>表五!L43</f>
        <v/>
      </c>
      <c r="J44" s="430" t="str">
        <f>IF(E44&lt;&gt;"",IF(K44&lt;&gt;"",IF(表五!V41&lt;&gt;"",表五!V41,0),""),"")</f>
        <v/>
      </c>
      <c r="K44" s="431"/>
      <c r="L44" s="432"/>
      <c r="M44" s="396"/>
      <c r="N44" s="396"/>
      <c r="O44" s="433">
        <f t="shared" si="13"/>
        <v>0</v>
      </c>
      <c r="P44" s="434">
        <f t="shared" si="14"/>
        <v>0</v>
      </c>
      <c r="Q44" s="435" t="str">
        <f>表五!W43</f>
        <v/>
      </c>
      <c r="R44" s="419" t="str">
        <f>IF(E44&lt;&gt;"",IF(S44&lt;&gt;"",IF(表五!AG43&lt;&gt;"",表五!AG43,0),""),"")</f>
        <v/>
      </c>
      <c r="S44" s="436"/>
      <c r="T44" s="437"/>
      <c r="U44" s="396"/>
      <c r="V44" s="396"/>
      <c r="W44" s="433">
        <f t="shared" si="15"/>
        <v>0</v>
      </c>
      <c r="X44" s="434">
        <f t="shared" si="16"/>
        <v>0</v>
      </c>
      <c r="Y44" s="418" t="str">
        <f>表五!AH43</f>
        <v/>
      </c>
      <c r="Z44" s="438" t="str">
        <f>IF(E44&lt;&gt;"",IF(AA44&lt;&gt;"",IF(表五!AR41&lt;&gt;"",表五!AR41,0),""),"")</f>
        <v/>
      </c>
      <c r="AA44" s="436"/>
      <c r="AB44" s="437"/>
      <c r="AC44" s="396"/>
      <c r="AD44" s="396"/>
      <c r="AE44" s="433">
        <f t="shared" si="17"/>
        <v>0</v>
      </c>
      <c r="AF44" s="434">
        <f t="shared" si="18"/>
        <v>0</v>
      </c>
      <c r="AG44" s="439" t="str">
        <f t="shared" si="19"/>
        <v/>
      </c>
      <c r="AH44" s="434" t="str">
        <f t="shared" si="20"/>
        <v/>
      </c>
      <c r="AI44" s="413" t="str">
        <f t="shared" si="21"/>
        <v/>
      </c>
      <c r="AJ44" s="413" t="str">
        <f t="shared" si="22"/>
        <v/>
      </c>
      <c r="AK44" s="413" t="str">
        <f t="shared" si="23"/>
        <v/>
      </c>
      <c r="AL44" s="413" t="str">
        <f t="shared" si="24"/>
        <v/>
      </c>
      <c r="AM44" s="413" t="str">
        <f t="shared" si="25"/>
        <v/>
      </c>
    </row>
    <row r="45" spans="1:39" s="5" customFormat="1" ht="17.25" thickTop="1" thickBot="1">
      <c r="A45" s="426" t="str">
        <f>IF(表三!A44&lt;&gt;"",表三!A44,"")</f>
        <v/>
      </c>
      <c r="B45" s="426" t="str">
        <f>IF(表三!D44&lt;&gt;"",表三!D44,"")</f>
        <v/>
      </c>
      <c r="C45" s="223" t="str">
        <f>IF(表三!H44&lt;&gt;"",表三!H44,"")</f>
        <v/>
      </c>
      <c r="D45" s="224" t="str">
        <f>IF(表三!I44&lt;&gt;"",表三!I44,"")</f>
        <v/>
      </c>
      <c r="E45" s="427"/>
      <c r="F45" s="428"/>
      <c r="G45" s="396"/>
      <c r="H45" s="397"/>
      <c r="I45" s="429" t="str">
        <f>表五!L44</f>
        <v/>
      </c>
      <c r="J45" s="430" t="str">
        <f>IF(E45&lt;&gt;"",IF(K45&lt;&gt;"",IF(表五!V42&lt;&gt;"",表五!V42,0),""),"")</f>
        <v/>
      </c>
      <c r="K45" s="431"/>
      <c r="L45" s="432"/>
      <c r="M45" s="396"/>
      <c r="N45" s="396"/>
      <c r="O45" s="433">
        <f t="shared" si="13"/>
        <v>0</v>
      </c>
      <c r="P45" s="434">
        <f t="shared" si="14"/>
        <v>0</v>
      </c>
      <c r="Q45" s="435" t="str">
        <f>表五!W44</f>
        <v/>
      </c>
      <c r="R45" s="419" t="str">
        <f>IF(E45&lt;&gt;"",IF(S45&lt;&gt;"",IF(表五!AG44&lt;&gt;"",表五!AG44,0),""),"")</f>
        <v/>
      </c>
      <c r="S45" s="436"/>
      <c r="T45" s="437"/>
      <c r="U45" s="396"/>
      <c r="V45" s="396"/>
      <c r="W45" s="433">
        <f t="shared" si="15"/>
        <v>0</v>
      </c>
      <c r="X45" s="434">
        <f t="shared" si="16"/>
        <v>0</v>
      </c>
      <c r="Y45" s="418" t="str">
        <f>表五!AH44</f>
        <v/>
      </c>
      <c r="Z45" s="438" t="str">
        <f>IF(E45&lt;&gt;"",IF(AA45&lt;&gt;"",IF(表五!AR42&lt;&gt;"",表五!AR42,0),""),"")</f>
        <v/>
      </c>
      <c r="AA45" s="436"/>
      <c r="AB45" s="437"/>
      <c r="AC45" s="396"/>
      <c r="AD45" s="396"/>
      <c r="AE45" s="433">
        <f t="shared" si="17"/>
        <v>0</v>
      </c>
      <c r="AF45" s="434">
        <f t="shared" si="18"/>
        <v>0</v>
      </c>
      <c r="AG45" s="439" t="str">
        <f t="shared" si="19"/>
        <v/>
      </c>
      <c r="AH45" s="434" t="str">
        <f t="shared" si="20"/>
        <v/>
      </c>
      <c r="AI45" s="413" t="str">
        <f t="shared" si="21"/>
        <v/>
      </c>
      <c r="AJ45" s="413" t="str">
        <f t="shared" si="22"/>
        <v/>
      </c>
      <c r="AK45" s="413" t="str">
        <f t="shared" si="23"/>
        <v/>
      </c>
      <c r="AL45" s="413" t="str">
        <f t="shared" si="24"/>
        <v/>
      </c>
      <c r="AM45" s="413" t="str">
        <f t="shared" si="25"/>
        <v/>
      </c>
    </row>
    <row r="46" spans="1:39" s="5" customFormat="1" ht="17.25" thickTop="1" thickBot="1">
      <c r="A46" s="426" t="str">
        <f>IF(表三!A45&lt;&gt;"",表三!A45,"")</f>
        <v/>
      </c>
      <c r="B46" s="426" t="str">
        <f>IF(表三!D45&lt;&gt;"",表三!D45,"")</f>
        <v/>
      </c>
      <c r="C46" s="223" t="str">
        <f>IF(表三!H45&lt;&gt;"",表三!H45,"")</f>
        <v/>
      </c>
      <c r="D46" s="224" t="str">
        <f>IF(表三!I45&lt;&gt;"",表三!I45,"")</f>
        <v/>
      </c>
      <c r="E46" s="427"/>
      <c r="F46" s="428"/>
      <c r="G46" s="396"/>
      <c r="H46" s="397"/>
      <c r="I46" s="429" t="str">
        <f>表五!L45</f>
        <v/>
      </c>
      <c r="J46" s="430" t="str">
        <f>IF(E46&lt;&gt;"",IF(K46&lt;&gt;"",IF(表五!V43&lt;&gt;"",表五!V43,0),""),"")</f>
        <v/>
      </c>
      <c r="K46" s="431"/>
      <c r="L46" s="432"/>
      <c r="M46" s="396"/>
      <c r="N46" s="396"/>
      <c r="O46" s="433">
        <f t="shared" si="13"/>
        <v>0</v>
      </c>
      <c r="P46" s="434">
        <f t="shared" si="14"/>
        <v>0</v>
      </c>
      <c r="Q46" s="435" t="str">
        <f>表五!W45</f>
        <v/>
      </c>
      <c r="R46" s="419" t="str">
        <f>IF(E46&lt;&gt;"",IF(S46&lt;&gt;"",IF(表五!AG45&lt;&gt;"",表五!AG45,0),""),"")</f>
        <v/>
      </c>
      <c r="S46" s="436"/>
      <c r="T46" s="437"/>
      <c r="U46" s="396"/>
      <c r="V46" s="396"/>
      <c r="W46" s="433">
        <f t="shared" si="15"/>
        <v>0</v>
      </c>
      <c r="X46" s="434">
        <f t="shared" si="16"/>
        <v>0</v>
      </c>
      <c r="Y46" s="418" t="str">
        <f>表五!AH45</f>
        <v/>
      </c>
      <c r="Z46" s="438" t="str">
        <f>IF(E46&lt;&gt;"",IF(AA46&lt;&gt;"",IF(表五!AR43&lt;&gt;"",表五!AR43,0),""),"")</f>
        <v/>
      </c>
      <c r="AA46" s="436"/>
      <c r="AB46" s="437"/>
      <c r="AC46" s="396"/>
      <c r="AD46" s="396"/>
      <c r="AE46" s="433">
        <f t="shared" si="17"/>
        <v>0</v>
      </c>
      <c r="AF46" s="434">
        <f t="shared" si="18"/>
        <v>0</v>
      </c>
      <c r="AG46" s="439" t="str">
        <f t="shared" si="19"/>
        <v/>
      </c>
      <c r="AH46" s="434" t="str">
        <f t="shared" si="20"/>
        <v/>
      </c>
      <c r="AI46" s="413" t="str">
        <f t="shared" si="21"/>
        <v/>
      </c>
      <c r="AJ46" s="413" t="str">
        <f t="shared" si="22"/>
        <v/>
      </c>
      <c r="AK46" s="413" t="str">
        <f t="shared" si="23"/>
        <v/>
      </c>
      <c r="AL46" s="413" t="str">
        <f t="shared" si="24"/>
        <v/>
      </c>
      <c r="AM46" s="413" t="str">
        <f t="shared" si="25"/>
        <v/>
      </c>
    </row>
    <row r="47" spans="1:39" s="5" customFormat="1" ht="17.25" thickTop="1" thickBot="1">
      <c r="A47" s="426" t="str">
        <f>IF(表三!A46&lt;&gt;"",表三!A46,"")</f>
        <v/>
      </c>
      <c r="B47" s="426" t="str">
        <f>IF(表三!D46&lt;&gt;"",表三!D46,"")</f>
        <v/>
      </c>
      <c r="C47" s="223" t="str">
        <f>IF(表三!H46&lt;&gt;"",表三!H46,"")</f>
        <v/>
      </c>
      <c r="D47" s="224" t="str">
        <f>IF(表三!I46&lt;&gt;"",表三!I46,"")</f>
        <v/>
      </c>
      <c r="E47" s="427"/>
      <c r="F47" s="428"/>
      <c r="G47" s="396"/>
      <c r="H47" s="397"/>
      <c r="I47" s="429" t="str">
        <f>表五!L46</f>
        <v/>
      </c>
      <c r="J47" s="430" t="str">
        <f>IF(E47&lt;&gt;"",IF(K47&lt;&gt;"",IF(表五!V44&lt;&gt;"",表五!V44,0),""),"")</f>
        <v/>
      </c>
      <c r="K47" s="431"/>
      <c r="L47" s="432"/>
      <c r="M47" s="396"/>
      <c r="N47" s="396"/>
      <c r="O47" s="433">
        <f t="shared" si="13"/>
        <v>0</v>
      </c>
      <c r="P47" s="434">
        <f t="shared" si="14"/>
        <v>0</v>
      </c>
      <c r="Q47" s="435" t="str">
        <f>表五!W46</f>
        <v/>
      </c>
      <c r="R47" s="419" t="str">
        <f>IF(E47&lt;&gt;"",IF(S47&lt;&gt;"",IF(表五!AG46&lt;&gt;"",表五!AG46,0),""),"")</f>
        <v/>
      </c>
      <c r="S47" s="436"/>
      <c r="T47" s="437"/>
      <c r="U47" s="396"/>
      <c r="V47" s="396"/>
      <c r="W47" s="433">
        <f t="shared" si="15"/>
        <v>0</v>
      </c>
      <c r="X47" s="434">
        <f t="shared" si="16"/>
        <v>0</v>
      </c>
      <c r="Y47" s="418" t="str">
        <f>表五!AH46</f>
        <v/>
      </c>
      <c r="Z47" s="438" t="str">
        <f>IF(E47&lt;&gt;"",IF(AA47&lt;&gt;"",IF(表五!AR44&lt;&gt;"",表五!AR44,0),""),"")</f>
        <v/>
      </c>
      <c r="AA47" s="436"/>
      <c r="AB47" s="437"/>
      <c r="AC47" s="396"/>
      <c r="AD47" s="396"/>
      <c r="AE47" s="433">
        <f t="shared" si="17"/>
        <v>0</v>
      </c>
      <c r="AF47" s="434">
        <f t="shared" si="18"/>
        <v>0</v>
      </c>
      <c r="AG47" s="439" t="str">
        <f t="shared" si="19"/>
        <v/>
      </c>
      <c r="AH47" s="434" t="str">
        <f t="shared" si="20"/>
        <v/>
      </c>
      <c r="AI47" s="413" t="str">
        <f t="shared" si="21"/>
        <v/>
      </c>
      <c r="AJ47" s="413" t="str">
        <f t="shared" si="22"/>
        <v/>
      </c>
      <c r="AK47" s="413" t="str">
        <f t="shared" si="23"/>
        <v/>
      </c>
      <c r="AL47" s="413" t="str">
        <f t="shared" si="24"/>
        <v/>
      </c>
      <c r="AM47" s="413" t="str">
        <f t="shared" si="25"/>
        <v/>
      </c>
    </row>
    <row r="48" spans="1:39" s="5" customFormat="1" ht="17.25" thickTop="1" thickBot="1">
      <c r="A48" s="426" t="str">
        <f>IF(表三!A47&lt;&gt;"",表三!A47,"")</f>
        <v/>
      </c>
      <c r="B48" s="426" t="str">
        <f>IF(表三!D47&lt;&gt;"",表三!D47,"")</f>
        <v/>
      </c>
      <c r="C48" s="223" t="str">
        <f>IF(表三!H47&lt;&gt;"",表三!H47,"")</f>
        <v/>
      </c>
      <c r="D48" s="224" t="str">
        <f>IF(表三!I47&lt;&gt;"",表三!I47,"")</f>
        <v/>
      </c>
      <c r="E48" s="427"/>
      <c r="F48" s="428"/>
      <c r="G48" s="396"/>
      <c r="H48" s="397"/>
      <c r="I48" s="429" t="str">
        <f>表五!L47</f>
        <v/>
      </c>
      <c r="J48" s="430" t="str">
        <f>IF(E48&lt;&gt;"",IF(K48&lt;&gt;"",IF(表五!V45&lt;&gt;"",表五!V45,0),""),"")</f>
        <v/>
      </c>
      <c r="K48" s="431"/>
      <c r="L48" s="432"/>
      <c r="M48" s="396"/>
      <c r="N48" s="396"/>
      <c r="O48" s="433">
        <f t="shared" si="13"/>
        <v>0</v>
      </c>
      <c r="P48" s="434">
        <f t="shared" si="14"/>
        <v>0</v>
      </c>
      <c r="Q48" s="435" t="str">
        <f>表五!W47</f>
        <v/>
      </c>
      <c r="R48" s="419" t="str">
        <f>IF(E48&lt;&gt;"",IF(S48&lt;&gt;"",IF(表五!AG47&lt;&gt;"",表五!AG47,0),""),"")</f>
        <v/>
      </c>
      <c r="S48" s="436"/>
      <c r="T48" s="437"/>
      <c r="U48" s="396"/>
      <c r="V48" s="396"/>
      <c r="W48" s="433">
        <f t="shared" si="15"/>
        <v>0</v>
      </c>
      <c r="X48" s="434">
        <f t="shared" si="16"/>
        <v>0</v>
      </c>
      <c r="Y48" s="418" t="str">
        <f>表五!AH47</f>
        <v/>
      </c>
      <c r="Z48" s="438" t="str">
        <f>IF(E48&lt;&gt;"",IF(AA48&lt;&gt;"",IF(表五!AR45&lt;&gt;"",表五!AR45,0),""),"")</f>
        <v/>
      </c>
      <c r="AA48" s="436"/>
      <c r="AB48" s="437"/>
      <c r="AC48" s="396"/>
      <c r="AD48" s="396"/>
      <c r="AE48" s="433">
        <f t="shared" si="17"/>
        <v>0</v>
      </c>
      <c r="AF48" s="434">
        <f t="shared" si="18"/>
        <v>0</v>
      </c>
      <c r="AG48" s="439" t="str">
        <f t="shared" si="19"/>
        <v/>
      </c>
      <c r="AH48" s="434" t="str">
        <f t="shared" si="20"/>
        <v/>
      </c>
      <c r="AI48" s="413" t="str">
        <f t="shared" si="21"/>
        <v/>
      </c>
      <c r="AJ48" s="413" t="str">
        <f t="shared" si="22"/>
        <v/>
      </c>
      <c r="AK48" s="413" t="str">
        <f t="shared" si="23"/>
        <v/>
      </c>
      <c r="AL48" s="413" t="str">
        <f t="shared" si="24"/>
        <v/>
      </c>
      <c r="AM48" s="413" t="str">
        <f t="shared" si="25"/>
        <v/>
      </c>
    </row>
    <row r="49" spans="1:39" s="5" customFormat="1" ht="17.25" thickTop="1" thickBot="1">
      <c r="A49" s="426" t="str">
        <f>IF(表三!A48&lt;&gt;"",表三!A48,"")</f>
        <v/>
      </c>
      <c r="B49" s="426" t="str">
        <f>IF(表三!D48&lt;&gt;"",表三!D48,"")</f>
        <v/>
      </c>
      <c r="C49" s="223" t="str">
        <f>IF(表三!H48&lt;&gt;"",表三!H48,"")</f>
        <v/>
      </c>
      <c r="D49" s="224" t="str">
        <f>IF(表三!I48&lt;&gt;"",表三!I48,"")</f>
        <v/>
      </c>
      <c r="E49" s="427"/>
      <c r="F49" s="428"/>
      <c r="G49" s="396"/>
      <c r="H49" s="397"/>
      <c r="I49" s="429" t="str">
        <f>表五!L48</f>
        <v/>
      </c>
      <c r="J49" s="430" t="str">
        <f>IF(E49&lt;&gt;"",IF(K49&lt;&gt;"",IF(表五!V46&lt;&gt;"",表五!V46,0),""),"")</f>
        <v/>
      </c>
      <c r="K49" s="431"/>
      <c r="L49" s="432"/>
      <c r="M49" s="396"/>
      <c r="N49" s="396"/>
      <c r="O49" s="433">
        <f t="shared" si="13"/>
        <v>0</v>
      </c>
      <c r="P49" s="434">
        <f t="shared" si="14"/>
        <v>0</v>
      </c>
      <c r="Q49" s="435" t="str">
        <f>表五!W48</f>
        <v/>
      </c>
      <c r="R49" s="419" t="str">
        <f>IF(E49&lt;&gt;"",IF(S49&lt;&gt;"",IF(表五!AG48&lt;&gt;"",表五!AG48,0),""),"")</f>
        <v/>
      </c>
      <c r="S49" s="436"/>
      <c r="T49" s="437"/>
      <c r="U49" s="396"/>
      <c r="V49" s="396"/>
      <c r="W49" s="433">
        <f t="shared" si="15"/>
        <v>0</v>
      </c>
      <c r="X49" s="434">
        <f t="shared" si="16"/>
        <v>0</v>
      </c>
      <c r="Y49" s="418" t="str">
        <f>表五!AH48</f>
        <v/>
      </c>
      <c r="Z49" s="438" t="str">
        <f>IF(E49&lt;&gt;"",IF(AA49&lt;&gt;"",IF(表五!AR46&lt;&gt;"",表五!AR46,0),""),"")</f>
        <v/>
      </c>
      <c r="AA49" s="436"/>
      <c r="AB49" s="437"/>
      <c r="AC49" s="396"/>
      <c r="AD49" s="396"/>
      <c r="AE49" s="433">
        <f t="shared" si="17"/>
        <v>0</v>
      </c>
      <c r="AF49" s="434">
        <f t="shared" si="18"/>
        <v>0</v>
      </c>
      <c r="AG49" s="439" t="str">
        <f t="shared" si="19"/>
        <v/>
      </c>
      <c r="AH49" s="434" t="str">
        <f t="shared" si="20"/>
        <v/>
      </c>
      <c r="AI49" s="413" t="str">
        <f t="shared" si="21"/>
        <v/>
      </c>
      <c r="AJ49" s="413" t="str">
        <f t="shared" si="22"/>
        <v/>
      </c>
      <c r="AK49" s="413" t="str">
        <f t="shared" si="23"/>
        <v/>
      </c>
      <c r="AL49" s="413" t="str">
        <f t="shared" si="24"/>
        <v/>
      </c>
      <c r="AM49" s="413" t="str">
        <f t="shared" si="25"/>
        <v/>
      </c>
    </row>
    <row r="50" spans="1:39" s="5" customFormat="1" ht="17.25" thickTop="1" thickBot="1">
      <c r="A50" s="426" t="str">
        <f>IF(表三!A49&lt;&gt;"",表三!A49,"")</f>
        <v/>
      </c>
      <c r="B50" s="426" t="str">
        <f>IF(表三!D49&lt;&gt;"",表三!D49,"")</f>
        <v/>
      </c>
      <c r="C50" s="223" t="str">
        <f>IF(表三!H49&lt;&gt;"",表三!H49,"")</f>
        <v/>
      </c>
      <c r="D50" s="224" t="str">
        <f>IF(表三!I49&lt;&gt;"",表三!I49,"")</f>
        <v/>
      </c>
      <c r="E50" s="427"/>
      <c r="F50" s="428"/>
      <c r="G50" s="396"/>
      <c r="H50" s="397"/>
      <c r="I50" s="429" t="str">
        <f>表五!L49</f>
        <v/>
      </c>
      <c r="J50" s="430" t="str">
        <f>IF(E50&lt;&gt;"",IF(K50&lt;&gt;"",IF(表五!V47&lt;&gt;"",表五!V47,0),""),"")</f>
        <v/>
      </c>
      <c r="K50" s="431"/>
      <c r="L50" s="432"/>
      <c r="M50" s="396"/>
      <c r="N50" s="396"/>
      <c r="O50" s="433">
        <f t="shared" si="13"/>
        <v>0</v>
      </c>
      <c r="P50" s="434">
        <f t="shared" si="14"/>
        <v>0</v>
      </c>
      <c r="Q50" s="435" t="str">
        <f>表五!W49</f>
        <v/>
      </c>
      <c r="R50" s="419" t="str">
        <f>IF(E50&lt;&gt;"",IF(S50&lt;&gt;"",IF(表五!AG49&lt;&gt;"",表五!AG49,0),""),"")</f>
        <v/>
      </c>
      <c r="S50" s="436"/>
      <c r="T50" s="437"/>
      <c r="U50" s="396"/>
      <c r="V50" s="396"/>
      <c r="W50" s="433">
        <f t="shared" si="15"/>
        <v>0</v>
      </c>
      <c r="X50" s="434">
        <f t="shared" si="16"/>
        <v>0</v>
      </c>
      <c r="Y50" s="418" t="str">
        <f>表五!AH49</f>
        <v/>
      </c>
      <c r="Z50" s="438" t="str">
        <f>IF(E50&lt;&gt;"",IF(AA50&lt;&gt;"",IF(表五!AR47&lt;&gt;"",表五!AR47,0),""),"")</f>
        <v/>
      </c>
      <c r="AA50" s="436"/>
      <c r="AB50" s="437"/>
      <c r="AC50" s="396"/>
      <c r="AD50" s="396"/>
      <c r="AE50" s="433">
        <f t="shared" si="17"/>
        <v>0</v>
      </c>
      <c r="AF50" s="434">
        <f t="shared" si="18"/>
        <v>0</v>
      </c>
      <c r="AG50" s="439" t="str">
        <f t="shared" si="19"/>
        <v/>
      </c>
      <c r="AH50" s="434" t="str">
        <f t="shared" si="20"/>
        <v/>
      </c>
      <c r="AI50" s="413" t="str">
        <f t="shared" si="21"/>
        <v/>
      </c>
      <c r="AJ50" s="413" t="str">
        <f t="shared" si="22"/>
        <v/>
      </c>
      <c r="AK50" s="413" t="str">
        <f t="shared" si="23"/>
        <v/>
      </c>
      <c r="AL50" s="413" t="str">
        <f t="shared" si="24"/>
        <v/>
      </c>
      <c r="AM50" s="413" t="str">
        <f t="shared" si="25"/>
        <v/>
      </c>
    </row>
    <row r="51" spans="1:39" s="5" customFormat="1" ht="17.25" thickTop="1" thickBot="1">
      <c r="A51" s="426" t="str">
        <f>IF(表三!A50&lt;&gt;"",表三!A50,"")</f>
        <v/>
      </c>
      <c r="B51" s="426" t="str">
        <f>IF(表三!D50&lt;&gt;"",表三!D50,"")</f>
        <v/>
      </c>
      <c r="C51" s="223" t="str">
        <f>IF(表三!H50&lt;&gt;"",表三!H50,"")</f>
        <v/>
      </c>
      <c r="D51" s="224" t="str">
        <f>IF(表三!I50&lt;&gt;"",表三!I50,"")</f>
        <v/>
      </c>
      <c r="E51" s="427"/>
      <c r="F51" s="428"/>
      <c r="G51" s="396"/>
      <c r="H51" s="397"/>
      <c r="I51" s="429" t="str">
        <f>表五!L50</f>
        <v/>
      </c>
      <c r="J51" s="430" t="str">
        <f>IF(E51&lt;&gt;"",IF(K51&lt;&gt;"",IF(表五!V48&lt;&gt;"",表五!V48,0),""),"")</f>
        <v/>
      </c>
      <c r="K51" s="431"/>
      <c r="L51" s="432"/>
      <c r="M51" s="396"/>
      <c r="N51" s="396"/>
      <c r="O51" s="433">
        <f t="shared" si="13"/>
        <v>0</v>
      </c>
      <c r="P51" s="434">
        <f t="shared" si="14"/>
        <v>0</v>
      </c>
      <c r="Q51" s="435" t="str">
        <f>表五!W50</f>
        <v/>
      </c>
      <c r="R51" s="419" t="str">
        <f>IF(E51&lt;&gt;"",IF(S51&lt;&gt;"",IF(表五!AG50&lt;&gt;"",表五!AG50,0),""),"")</f>
        <v/>
      </c>
      <c r="S51" s="436"/>
      <c r="T51" s="437"/>
      <c r="U51" s="396"/>
      <c r="V51" s="396"/>
      <c r="W51" s="433">
        <f t="shared" si="15"/>
        <v>0</v>
      </c>
      <c r="X51" s="434">
        <f t="shared" si="16"/>
        <v>0</v>
      </c>
      <c r="Y51" s="418" t="str">
        <f>表五!AH50</f>
        <v/>
      </c>
      <c r="Z51" s="438" t="str">
        <f>IF(E51&lt;&gt;"",IF(AA51&lt;&gt;"",IF(表五!AR48&lt;&gt;"",表五!AR48,0),""),"")</f>
        <v/>
      </c>
      <c r="AA51" s="436"/>
      <c r="AB51" s="437"/>
      <c r="AC51" s="396"/>
      <c r="AD51" s="396"/>
      <c r="AE51" s="433">
        <f t="shared" si="17"/>
        <v>0</v>
      </c>
      <c r="AF51" s="434">
        <f t="shared" si="18"/>
        <v>0</v>
      </c>
      <c r="AG51" s="439" t="str">
        <f t="shared" si="19"/>
        <v/>
      </c>
      <c r="AH51" s="434" t="str">
        <f t="shared" si="20"/>
        <v/>
      </c>
      <c r="AI51" s="413" t="str">
        <f t="shared" si="21"/>
        <v/>
      </c>
      <c r="AJ51" s="413" t="str">
        <f t="shared" si="22"/>
        <v/>
      </c>
      <c r="AK51" s="413" t="str">
        <f t="shared" si="23"/>
        <v/>
      </c>
      <c r="AL51" s="413" t="str">
        <f t="shared" si="24"/>
        <v/>
      </c>
      <c r="AM51" s="413" t="str">
        <f t="shared" si="25"/>
        <v/>
      </c>
    </row>
    <row r="52" spans="1:39" s="5" customFormat="1" ht="17.25" thickTop="1" thickBot="1">
      <c r="A52" s="426" t="str">
        <f>IF(表三!A51&lt;&gt;"",表三!A51,"")</f>
        <v/>
      </c>
      <c r="B52" s="426" t="str">
        <f>IF(表三!D51&lt;&gt;"",表三!D51,"")</f>
        <v/>
      </c>
      <c r="C52" s="223" t="str">
        <f>IF(表三!H51&lt;&gt;"",表三!H51,"")</f>
        <v/>
      </c>
      <c r="D52" s="224" t="str">
        <f>IF(表三!I51&lt;&gt;"",表三!I51,"")</f>
        <v/>
      </c>
      <c r="E52" s="427"/>
      <c r="F52" s="428"/>
      <c r="G52" s="396"/>
      <c r="H52" s="397"/>
      <c r="I52" s="429" t="str">
        <f>表五!L51</f>
        <v/>
      </c>
      <c r="J52" s="430" t="str">
        <f>IF(E52&lt;&gt;"",IF(K52&lt;&gt;"",IF(表五!V49&lt;&gt;"",表五!V49,0),""),"")</f>
        <v/>
      </c>
      <c r="K52" s="431"/>
      <c r="L52" s="432"/>
      <c r="M52" s="396"/>
      <c r="N52" s="396"/>
      <c r="O52" s="433">
        <f t="shared" si="13"/>
        <v>0</v>
      </c>
      <c r="P52" s="434">
        <f t="shared" si="14"/>
        <v>0</v>
      </c>
      <c r="Q52" s="435" t="str">
        <f>表五!W51</f>
        <v/>
      </c>
      <c r="R52" s="419" t="str">
        <f>IF(E52&lt;&gt;"",IF(S52&lt;&gt;"",IF(表五!AG51&lt;&gt;"",表五!AG51,0),""),"")</f>
        <v/>
      </c>
      <c r="S52" s="436"/>
      <c r="T52" s="437"/>
      <c r="U52" s="396"/>
      <c r="V52" s="396"/>
      <c r="W52" s="433">
        <f t="shared" si="15"/>
        <v>0</v>
      </c>
      <c r="X52" s="434">
        <f t="shared" si="16"/>
        <v>0</v>
      </c>
      <c r="Y52" s="418" t="str">
        <f>表五!AH51</f>
        <v/>
      </c>
      <c r="Z52" s="438" t="str">
        <f>IF(E52&lt;&gt;"",IF(AA52&lt;&gt;"",IF(表五!AR49&lt;&gt;"",表五!AR49,0),""),"")</f>
        <v/>
      </c>
      <c r="AA52" s="436"/>
      <c r="AB52" s="437"/>
      <c r="AC52" s="396"/>
      <c r="AD52" s="396"/>
      <c r="AE52" s="433">
        <f t="shared" si="17"/>
        <v>0</v>
      </c>
      <c r="AF52" s="434">
        <f t="shared" si="18"/>
        <v>0</v>
      </c>
      <c r="AG52" s="439" t="str">
        <f t="shared" si="19"/>
        <v/>
      </c>
      <c r="AH52" s="434" t="str">
        <f t="shared" si="20"/>
        <v/>
      </c>
      <c r="AI52" s="413" t="str">
        <f t="shared" si="21"/>
        <v/>
      </c>
      <c r="AJ52" s="413" t="str">
        <f t="shared" si="22"/>
        <v/>
      </c>
      <c r="AK52" s="413" t="str">
        <f t="shared" si="23"/>
        <v/>
      </c>
      <c r="AL52" s="413" t="str">
        <f t="shared" si="24"/>
        <v/>
      </c>
      <c r="AM52" s="413" t="str">
        <f t="shared" si="25"/>
        <v/>
      </c>
    </row>
    <row r="53" spans="1:39" s="5" customFormat="1" ht="17.25" thickTop="1" thickBot="1">
      <c r="A53" s="426" t="str">
        <f>IF(表三!A52&lt;&gt;"",表三!A52,"")</f>
        <v/>
      </c>
      <c r="B53" s="426" t="str">
        <f>IF(表三!D52&lt;&gt;"",表三!D52,"")</f>
        <v/>
      </c>
      <c r="C53" s="223" t="str">
        <f>IF(表三!H52&lt;&gt;"",表三!H52,"")</f>
        <v/>
      </c>
      <c r="D53" s="224" t="str">
        <f>IF(表三!I52&lt;&gt;"",表三!I52,"")</f>
        <v/>
      </c>
      <c r="E53" s="427"/>
      <c r="F53" s="428"/>
      <c r="G53" s="396"/>
      <c r="H53" s="397"/>
      <c r="I53" s="429" t="str">
        <f>表五!L52</f>
        <v/>
      </c>
      <c r="J53" s="430" t="str">
        <f>IF(E53&lt;&gt;"",IF(K53&lt;&gt;"",IF(表五!V50&lt;&gt;"",表五!V50,0),""),"")</f>
        <v/>
      </c>
      <c r="K53" s="431"/>
      <c r="L53" s="432"/>
      <c r="M53" s="396"/>
      <c r="N53" s="396"/>
      <c r="O53" s="433">
        <f t="shared" si="13"/>
        <v>0</v>
      </c>
      <c r="P53" s="434">
        <f t="shared" si="14"/>
        <v>0</v>
      </c>
      <c r="Q53" s="435" t="str">
        <f>表五!W52</f>
        <v/>
      </c>
      <c r="R53" s="419" t="str">
        <f>IF(E53&lt;&gt;"",IF(S53&lt;&gt;"",IF(表五!AG52&lt;&gt;"",表五!AG52,0),""),"")</f>
        <v/>
      </c>
      <c r="S53" s="436"/>
      <c r="T53" s="437"/>
      <c r="U53" s="396"/>
      <c r="V53" s="396"/>
      <c r="W53" s="433">
        <f t="shared" si="15"/>
        <v>0</v>
      </c>
      <c r="X53" s="434">
        <f t="shared" si="16"/>
        <v>0</v>
      </c>
      <c r="Y53" s="418" t="str">
        <f>表五!AH52</f>
        <v/>
      </c>
      <c r="Z53" s="438" t="str">
        <f>IF(E53&lt;&gt;"",IF(AA53&lt;&gt;"",IF(表五!AR50&lt;&gt;"",表五!AR50,0),""),"")</f>
        <v/>
      </c>
      <c r="AA53" s="436"/>
      <c r="AB53" s="437"/>
      <c r="AC53" s="396"/>
      <c r="AD53" s="396"/>
      <c r="AE53" s="433">
        <f t="shared" si="17"/>
        <v>0</v>
      </c>
      <c r="AF53" s="434">
        <f t="shared" si="18"/>
        <v>0</v>
      </c>
      <c r="AG53" s="439" t="str">
        <f t="shared" si="19"/>
        <v/>
      </c>
      <c r="AH53" s="434" t="str">
        <f t="shared" si="20"/>
        <v/>
      </c>
      <c r="AI53" s="413" t="str">
        <f t="shared" si="21"/>
        <v/>
      </c>
      <c r="AJ53" s="413" t="str">
        <f t="shared" si="22"/>
        <v/>
      </c>
      <c r="AK53" s="413" t="str">
        <f t="shared" si="23"/>
        <v/>
      </c>
      <c r="AL53" s="413" t="str">
        <f t="shared" si="24"/>
        <v/>
      </c>
      <c r="AM53" s="413" t="str">
        <f t="shared" si="25"/>
        <v/>
      </c>
    </row>
    <row r="54" spans="1:39" s="5" customFormat="1" ht="17.25" thickTop="1" thickBot="1">
      <c r="A54" s="426" t="str">
        <f>IF(表三!A53&lt;&gt;"",表三!A53,"")</f>
        <v/>
      </c>
      <c r="B54" s="426" t="str">
        <f>IF(表三!D53&lt;&gt;"",表三!D53,"")</f>
        <v/>
      </c>
      <c r="C54" s="223" t="str">
        <f>IF(表三!H53&lt;&gt;"",表三!H53,"")</f>
        <v/>
      </c>
      <c r="D54" s="224" t="str">
        <f>IF(表三!I53&lt;&gt;"",表三!I53,"")</f>
        <v/>
      </c>
      <c r="E54" s="427"/>
      <c r="F54" s="428"/>
      <c r="G54" s="396"/>
      <c r="H54" s="397"/>
      <c r="I54" s="429" t="str">
        <f>表五!L53</f>
        <v/>
      </c>
      <c r="J54" s="430" t="str">
        <f>IF(E54&lt;&gt;"",IF(K54&lt;&gt;"",IF(表五!V51&lt;&gt;"",表五!V51,0),""),"")</f>
        <v/>
      </c>
      <c r="K54" s="431"/>
      <c r="L54" s="432"/>
      <c r="M54" s="396"/>
      <c r="N54" s="396"/>
      <c r="O54" s="433">
        <f t="shared" si="13"/>
        <v>0</v>
      </c>
      <c r="P54" s="434">
        <f t="shared" si="14"/>
        <v>0</v>
      </c>
      <c r="Q54" s="435" t="str">
        <f>表五!W53</f>
        <v/>
      </c>
      <c r="R54" s="419" t="str">
        <f>IF(E54&lt;&gt;"",IF(S54&lt;&gt;"",IF(表五!AG53&lt;&gt;"",表五!AG53,0),""),"")</f>
        <v/>
      </c>
      <c r="S54" s="436"/>
      <c r="T54" s="437"/>
      <c r="U54" s="396"/>
      <c r="V54" s="396"/>
      <c r="W54" s="433">
        <f t="shared" si="15"/>
        <v>0</v>
      </c>
      <c r="X54" s="434">
        <f t="shared" si="16"/>
        <v>0</v>
      </c>
      <c r="Y54" s="418" t="str">
        <f>表五!AH53</f>
        <v/>
      </c>
      <c r="Z54" s="438" t="str">
        <f>IF(E54&lt;&gt;"",IF(AA54&lt;&gt;"",IF(表五!AR51&lt;&gt;"",表五!AR51,0),""),"")</f>
        <v/>
      </c>
      <c r="AA54" s="436"/>
      <c r="AB54" s="437"/>
      <c r="AC54" s="396"/>
      <c r="AD54" s="396"/>
      <c r="AE54" s="433">
        <f t="shared" si="17"/>
        <v>0</v>
      </c>
      <c r="AF54" s="434">
        <f t="shared" si="18"/>
        <v>0</v>
      </c>
      <c r="AG54" s="439" t="str">
        <f t="shared" si="19"/>
        <v/>
      </c>
      <c r="AH54" s="434" t="str">
        <f t="shared" si="20"/>
        <v/>
      </c>
      <c r="AI54" s="413" t="str">
        <f t="shared" si="21"/>
        <v/>
      </c>
      <c r="AJ54" s="413" t="str">
        <f t="shared" si="22"/>
        <v/>
      </c>
      <c r="AK54" s="413" t="str">
        <f t="shared" si="23"/>
        <v/>
      </c>
      <c r="AL54" s="413" t="str">
        <f t="shared" si="24"/>
        <v/>
      </c>
      <c r="AM54" s="413" t="str">
        <f t="shared" si="25"/>
        <v/>
      </c>
    </row>
    <row r="55" spans="1:39" s="5" customFormat="1" ht="17.25" thickTop="1" thickBot="1">
      <c r="A55" s="426" t="str">
        <f>IF(表三!A54&lt;&gt;"",表三!A54,"")</f>
        <v/>
      </c>
      <c r="B55" s="426" t="str">
        <f>IF(表三!D54&lt;&gt;"",表三!D54,"")</f>
        <v/>
      </c>
      <c r="C55" s="223" t="str">
        <f>IF(表三!H54&lt;&gt;"",表三!H54,"")</f>
        <v/>
      </c>
      <c r="D55" s="224" t="str">
        <f>IF(表三!I54&lt;&gt;"",表三!I54,"")</f>
        <v/>
      </c>
      <c r="E55" s="427"/>
      <c r="F55" s="428"/>
      <c r="G55" s="396"/>
      <c r="H55" s="397"/>
      <c r="I55" s="429" t="str">
        <f>表五!L54</f>
        <v/>
      </c>
      <c r="J55" s="430" t="str">
        <f>IF(E55&lt;&gt;"",IF(K55&lt;&gt;"",IF(表五!V52&lt;&gt;"",表五!V52,0),""),"")</f>
        <v/>
      </c>
      <c r="K55" s="431"/>
      <c r="L55" s="432"/>
      <c r="M55" s="396"/>
      <c r="N55" s="396"/>
      <c r="O55" s="433">
        <f t="shared" si="13"/>
        <v>0</v>
      </c>
      <c r="P55" s="434">
        <f t="shared" si="14"/>
        <v>0</v>
      </c>
      <c r="Q55" s="435" t="str">
        <f>表五!W54</f>
        <v/>
      </c>
      <c r="R55" s="419" t="str">
        <f>IF(E55&lt;&gt;"",IF(S55&lt;&gt;"",IF(表五!AG54&lt;&gt;"",表五!AG54,0),""),"")</f>
        <v/>
      </c>
      <c r="S55" s="436"/>
      <c r="T55" s="437"/>
      <c r="U55" s="396"/>
      <c r="V55" s="396"/>
      <c r="W55" s="433">
        <f t="shared" si="15"/>
        <v>0</v>
      </c>
      <c r="X55" s="434">
        <f t="shared" si="16"/>
        <v>0</v>
      </c>
      <c r="Y55" s="418" t="str">
        <f>表五!AH54</f>
        <v/>
      </c>
      <c r="Z55" s="438" t="str">
        <f>IF(E55&lt;&gt;"",IF(AA55&lt;&gt;"",IF(表五!AR52&lt;&gt;"",表五!AR52,0),""),"")</f>
        <v/>
      </c>
      <c r="AA55" s="436"/>
      <c r="AB55" s="437"/>
      <c r="AC55" s="396"/>
      <c r="AD55" s="396"/>
      <c r="AE55" s="433">
        <f t="shared" si="17"/>
        <v>0</v>
      </c>
      <c r="AF55" s="434">
        <f t="shared" si="18"/>
        <v>0</v>
      </c>
      <c r="AG55" s="439" t="str">
        <f t="shared" si="19"/>
        <v/>
      </c>
      <c r="AH55" s="434" t="str">
        <f t="shared" si="20"/>
        <v/>
      </c>
      <c r="AI55" s="413" t="str">
        <f t="shared" si="21"/>
        <v/>
      </c>
      <c r="AJ55" s="413" t="str">
        <f t="shared" si="22"/>
        <v/>
      </c>
      <c r="AK55" s="413" t="str">
        <f t="shared" si="23"/>
        <v/>
      </c>
      <c r="AL55" s="413" t="str">
        <f t="shared" si="24"/>
        <v/>
      </c>
      <c r="AM55" s="413" t="str">
        <f t="shared" si="25"/>
        <v/>
      </c>
    </row>
    <row r="56" spans="1:39" s="5" customFormat="1" ht="17.25" thickTop="1" thickBot="1">
      <c r="A56" s="426" t="str">
        <f>IF(表三!A55&lt;&gt;"",表三!A55,"")</f>
        <v/>
      </c>
      <c r="B56" s="426" t="str">
        <f>IF(表三!D55&lt;&gt;"",表三!D55,"")</f>
        <v/>
      </c>
      <c r="C56" s="223" t="str">
        <f>IF(表三!H55&lt;&gt;"",表三!H55,"")</f>
        <v/>
      </c>
      <c r="D56" s="224" t="str">
        <f>IF(表三!I55&lt;&gt;"",表三!I55,"")</f>
        <v/>
      </c>
      <c r="E56" s="427"/>
      <c r="F56" s="428"/>
      <c r="G56" s="396"/>
      <c r="H56" s="397"/>
      <c r="I56" s="429" t="str">
        <f>表五!L55</f>
        <v/>
      </c>
      <c r="J56" s="430" t="str">
        <f>IF(E56&lt;&gt;"",IF(K56&lt;&gt;"",IF(表五!V53&lt;&gt;"",表五!V53,0),""),"")</f>
        <v/>
      </c>
      <c r="K56" s="431"/>
      <c r="L56" s="432"/>
      <c r="M56" s="396"/>
      <c r="N56" s="396"/>
      <c r="O56" s="433">
        <f t="shared" si="13"/>
        <v>0</v>
      </c>
      <c r="P56" s="434">
        <f t="shared" si="14"/>
        <v>0</v>
      </c>
      <c r="Q56" s="435" t="str">
        <f>表五!W55</f>
        <v/>
      </c>
      <c r="R56" s="419" t="str">
        <f>IF(E56&lt;&gt;"",IF(S56&lt;&gt;"",IF(表五!AG55&lt;&gt;"",表五!AG55,0),""),"")</f>
        <v/>
      </c>
      <c r="S56" s="436"/>
      <c r="T56" s="437"/>
      <c r="U56" s="396"/>
      <c r="V56" s="396"/>
      <c r="W56" s="433">
        <f t="shared" si="15"/>
        <v>0</v>
      </c>
      <c r="X56" s="434">
        <f t="shared" si="16"/>
        <v>0</v>
      </c>
      <c r="Y56" s="418" t="str">
        <f>表五!AH55</f>
        <v/>
      </c>
      <c r="Z56" s="438" t="str">
        <f>IF(E56&lt;&gt;"",IF(AA56&lt;&gt;"",IF(表五!AR53&lt;&gt;"",表五!AR53,0),""),"")</f>
        <v/>
      </c>
      <c r="AA56" s="436"/>
      <c r="AB56" s="437"/>
      <c r="AC56" s="396"/>
      <c r="AD56" s="396"/>
      <c r="AE56" s="433">
        <f t="shared" si="17"/>
        <v>0</v>
      </c>
      <c r="AF56" s="434">
        <f t="shared" si="18"/>
        <v>0</v>
      </c>
      <c r="AG56" s="439" t="str">
        <f t="shared" si="19"/>
        <v/>
      </c>
      <c r="AH56" s="434" t="str">
        <f t="shared" si="20"/>
        <v/>
      </c>
      <c r="AI56" s="413" t="str">
        <f t="shared" si="21"/>
        <v/>
      </c>
      <c r="AJ56" s="413" t="str">
        <f t="shared" si="22"/>
        <v/>
      </c>
      <c r="AK56" s="413" t="str">
        <f t="shared" si="23"/>
        <v/>
      </c>
      <c r="AL56" s="413" t="str">
        <f t="shared" si="24"/>
        <v/>
      </c>
      <c r="AM56" s="413" t="str">
        <f t="shared" si="25"/>
        <v/>
      </c>
    </row>
    <row r="57" spans="1:39" s="5" customFormat="1" ht="17.25" thickTop="1" thickBot="1">
      <c r="A57" s="426" t="str">
        <f>IF(表三!A56&lt;&gt;"",表三!A56,"")</f>
        <v/>
      </c>
      <c r="B57" s="426" t="str">
        <f>IF(表三!D56&lt;&gt;"",表三!D56,"")</f>
        <v/>
      </c>
      <c r="C57" s="223" t="str">
        <f>IF(表三!H56&lt;&gt;"",表三!H56,"")</f>
        <v/>
      </c>
      <c r="D57" s="224" t="str">
        <f>IF(表三!I56&lt;&gt;"",表三!I56,"")</f>
        <v/>
      </c>
      <c r="E57" s="427"/>
      <c r="F57" s="428"/>
      <c r="G57" s="396"/>
      <c r="H57" s="397"/>
      <c r="I57" s="429" t="str">
        <f>表五!L56</f>
        <v/>
      </c>
      <c r="J57" s="430" t="str">
        <f>IF(E57&lt;&gt;"",IF(K57&lt;&gt;"",IF(表五!V54&lt;&gt;"",表五!V54,0),""),"")</f>
        <v/>
      </c>
      <c r="K57" s="431"/>
      <c r="L57" s="432"/>
      <c r="M57" s="396"/>
      <c r="N57" s="396"/>
      <c r="O57" s="433">
        <f t="shared" si="13"/>
        <v>0</v>
      </c>
      <c r="P57" s="434">
        <f t="shared" si="14"/>
        <v>0</v>
      </c>
      <c r="Q57" s="435" t="str">
        <f>表五!W56</f>
        <v/>
      </c>
      <c r="R57" s="419" t="str">
        <f>IF(E57&lt;&gt;"",IF(S57&lt;&gt;"",IF(表五!AG56&lt;&gt;"",表五!AG56,0),""),"")</f>
        <v/>
      </c>
      <c r="S57" s="436"/>
      <c r="T57" s="437"/>
      <c r="U57" s="396"/>
      <c r="V57" s="396"/>
      <c r="W57" s="433">
        <f t="shared" si="15"/>
        <v>0</v>
      </c>
      <c r="X57" s="434">
        <f t="shared" si="16"/>
        <v>0</v>
      </c>
      <c r="Y57" s="418" t="str">
        <f>表五!AH56</f>
        <v/>
      </c>
      <c r="Z57" s="438" t="str">
        <f>IF(E57&lt;&gt;"",IF(AA57&lt;&gt;"",IF(表五!AR54&lt;&gt;"",表五!AR54,0),""),"")</f>
        <v/>
      </c>
      <c r="AA57" s="436"/>
      <c r="AB57" s="437"/>
      <c r="AC57" s="396"/>
      <c r="AD57" s="396"/>
      <c r="AE57" s="433">
        <f t="shared" si="17"/>
        <v>0</v>
      </c>
      <c r="AF57" s="434">
        <f t="shared" si="18"/>
        <v>0</v>
      </c>
      <c r="AG57" s="439" t="str">
        <f t="shared" si="19"/>
        <v/>
      </c>
      <c r="AH57" s="434" t="str">
        <f t="shared" si="20"/>
        <v/>
      </c>
      <c r="AI57" s="413" t="str">
        <f t="shared" si="21"/>
        <v/>
      </c>
      <c r="AJ57" s="413" t="str">
        <f t="shared" si="22"/>
        <v/>
      </c>
      <c r="AK57" s="413" t="str">
        <f t="shared" si="23"/>
        <v/>
      </c>
      <c r="AL57" s="413" t="str">
        <f t="shared" si="24"/>
        <v/>
      </c>
      <c r="AM57" s="413" t="str">
        <f t="shared" si="25"/>
        <v/>
      </c>
    </row>
    <row r="58" spans="1:39" s="5" customFormat="1" ht="17.25" thickTop="1" thickBot="1">
      <c r="A58" s="426" t="str">
        <f>IF(表三!A57&lt;&gt;"",表三!A57,"")</f>
        <v/>
      </c>
      <c r="B58" s="426" t="str">
        <f>IF(表三!D57&lt;&gt;"",表三!D57,"")</f>
        <v/>
      </c>
      <c r="C58" s="223" t="str">
        <f>IF(表三!H57&lt;&gt;"",表三!H57,"")</f>
        <v/>
      </c>
      <c r="D58" s="224" t="str">
        <f>IF(表三!I57&lt;&gt;"",表三!I57,"")</f>
        <v/>
      </c>
      <c r="E58" s="427"/>
      <c r="F58" s="428"/>
      <c r="G58" s="396"/>
      <c r="H58" s="397"/>
      <c r="I58" s="429" t="str">
        <f>表五!L57</f>
        <v/>
      </c>
      <c r="J58" s="430" t="str">
        <f>IF(E58&lt;&gt;"",IF(K58&lt;&gt;"",IF(表五!V55&lt;&gt;"",表五!V55,0),""),"")</f>
        <v/>
      </c>
      <c r="K58" s="431"/>
      <c r="L58" s="432"/>
      <c r="M58" s="396"/>
      <c r="N58" s="396"/>
      <c r="O58" s="433">
        <f t="shared" si="13"/>
        <v>0</v>
      </c>
      <c r="P58" s="434">
        <f t="shared" si="14"/>
        <v>0</v>
      </c>
      <c r="Q58" s="435" t="str">
        <f>表五!W57</f>
        <v/>
      </c>
      <c r="R58" s="419" t="str">
        <f>IF(E58&lt;&gt;"",IF(S58&lt;&gt;"",IF(表五!AG57&lt;&gt;"",表五!AG57,0),""),"")</f>
        <v/>
      </c>
      <c r="S58" s="436"/>
      <c r="T58" s="437"/>
      <c r="U58" s="396"/>
      <c r="V58" s="396"/>
      <c r="W58" s="433">
        <f t="shared" si="15"/>
        <v>0</v>
      </c>
      <c r="X58" s="434">
        <f t="shared" si="16"/>
        <v>0</v>
      </c>
      <c r="Y58" s="418" t="str">
        <f>表五!AH57</f>
        <v/>
      </c>
      <c r="Z58" s="438" t="str">
        <f>IF(E58&lt;&gt;"",IF(AA58&lt;&gt;"",IF(表五!AR55&lt;&gt;"",表五!AR55,0),""),"")</f>
        <v/>
      </c>
      <c r="AA58" s="436"/>
      <c r="AB58" s="437"/>
      <c r="AC58" s="396"/>
      <c r="AD58" s="396"/>
      <c r="AE58" s="433">
        <f t="shared" si="17"/>
        <v>0</v>
      </c>
      <c r="AF58" s="434">
        <f t="shared" si="18"/>
        <v>0</v>
      </c>
      <c r="AG58" s="439" t="str">
        <f t="shared" si="19"/>
        <v/>
      </c>
      <c r="AH58" s="434" t="str">
        <f t="shared" si="20"/>
        <v/>
      </c>
      <c r="AI58" s="413" t="str">
        <f t="shared" si="21"/>
        <v/>
      </c>
      <c r="AJ58" s="413" t="str">
        <f t="shared" si="22"/>
        <v/>
      </c>
      <c r="AK58" s="413" t="str">
        <f t="shared" si="23"/>
        <v/>
      </c>
      <c r="AL58" s="413" t="str">
        <f t="shared" si="24"/>
        <v/>
      </c>
      <c r="AM58" s="413" t="str">
        <f t="shared" si="25"/>
        <v/>
      </c>
    </row>
    <row r="59" spans="1:39" s="5" customFormat="1" ht="17.25" thickTop="1" thickBot="1">
      <c r="A59" s="426" t="str">
        <f>IF(表三!A58&lt;&gt;"",表三!A58,"")</f>
        <v/>
      </c>
      <c r="B59" s="426" t="str">
        <f>IF(表三!D58&lt;&gt;"",表三!D58,"")</f>
        <v/>
      </c>
      <c r="C59" s="223" t="str">
        <f>IF(表三!H58&lt;&gt;"",表三!H58,"")</f>
        <v/>
      </c>
      <c r="D59" s="224" t="str">
        <f>IF(表三!I58&lt;&gt;"",表三!I58,"")</f>
        <v/>
      </c>
      <c r="E59" s="427"/>
      <c r="F59" s="428"/>
      <c r="G59" s="396"/>
      <c r="H59" s="397"/>
      <c r="I59" s="429" t="str">
        <f>表五!L58</f>
        <v/>
      </c>
      <c r="J59" s="430" t="str">
        <f>IF(E59&lt;&gt;"",IF(K59&lt;&gt;"",IF(表五!V56&lt;&gt;"",表五!V56,0),""),"")</f>
        <v/>
      </c>
      <c r="K59" s="431"/>
      <c r="L59" s="432"/>
      <c r="M59" s="396"/>
      <c r="N59" s="396"/>
      <c r="O59" s="433">
        <f t="shared" si="13"/>
        <v>0</v>
      </c>
      <c r="P59" s="434">
        <f t="shared" si="14"/>
        <v>0</v>
      </c>
      <c r="Q59" s="435" t="str">
        <f>表五!W58</f>
        <v/>
      </c>
      <c r="R59" s="419" t="str">
        <f>IF(E59&lt;&gt;"",IF(S59&lt;&gt;"",IF(表五!AG58&lt;&gt;"",表五!AG58,0),""),"")</f>
        <v/>
      </c>
      <c r="S59" s="436"/>
      <c r="T59" s="437"/>
      <c r="U59" s="396"/>
      <c r="V59" s="396"/>
      <c r="W59" s="433">
        <f t="shared" si="15"/>
        <v>0</v>
      </c>
      <c r="X59" s="434">
        <f t="shared" si="16"/>
        <v>0</v>
      </c>
      <c r="Y59" s="418" t="str">
        <f>表五!AH58</f>
        <v/>
      </c>
      <c r="Z59" s="438" t="str">
        <f>IF(E59&lt;&gt;"",IF(AA59&lt;&gt;"",IF(表五!AR56&lt;&gt;"",表五!AR56,0),""),"")</f>
        <v/>
      </c>
      <c r="AA59" s="436"/>
      <c r="AB59" s="437"/>
      <c r="AC59" s="396"/>
      <c r="AD59" s="396"/>
      <c r="AE59" s="433">
        <f t="shared" si="17"/>
        <v>0</v>
      </c>
      <c r="AF59" s="434">
        <f t="shared" si="18"/>
        <v>0</v>
      </c>
      <c r="AG59" s="439" t="str">
        <f t="shared" si="19"/>
        <v/>
      </c>
      <c r="AH59" s="434" t="str">
        <f t="shared" si="20"/>
        <v/>
      </c>
      <c r="AI59" s="413" t="str">
        <f t="shared" si="21"/>
        <v/>
      </c>
      <c r="AJ59" s="413" t="str">
        <f t="shared" si="22"/>
        <v/>
      </c>
      <c r="AK59" s="413" t="str">
        <f t="shared" si="23"/>
        <v/>
      </c>
      <c r="AL59" s="413" t="str">
        <f t="shared" si="24"/>
        <v/>
      </c>
      <c r="AM59" s="413" t="str">
        <f t="shared" si="25"/>
        <v/>
      </c>
    </row>
    <row r="60" spans="1:39" s="5" customFormat="1" ht="17.25" thickTop="1" thickBot="1">
      <c r="A60" s="426" t="str">
        <f>IF(表三!A59&lt;&gt;"",表三!A59,"")</f>
        <v/>
      </c>
      <c r="B60" s="426" t="str">
        <f>IF(表三!D59&lt;&gt;"",表三!D59,"")</f>
        <v/>
      </c>
      <c r="C60" s="223" t="str">
        <f>IF(表三!H59&lt;&gt;"",表三!H59,"")</f>
        <v/>
      </c>
      <c r="D60" s="224" t="str">
        <f>IF(表三!I59&lt;&gt;"",表三!I59,"")</f>
        <v/>
      </c>
      <c r="E60" s="427"/>
      <c r="F60" s="428"/>
      <c r="G60" s="396"/>
      <c r="H60" s="397"/>
      <c r="I60" s="429" t="str">
        <f>表五!L59</f>
        <v/>
      </c>
      <c r="J60" s="430" t="str">
        <f>IF(E60&lt;&gt;"",IF(K60&lt;&gt;"",IF(表五!V57&lt;&gt;"",表五!V57,0),""),"")</f>
        <v/>
      </c>
      <c r="K60" s="431"/>
      <c r="L60" s="432"/>
      <c r="M60" s="396"/>
      <c r="N60" s="396"/>
      <c r="O60" s="433">
        <f t="shared" si="13"/>
        <v>0</v>
      </c>
      <c r="P60" s="434">
        <f t="shared" si="14"/>
        <v>0</v>
      </c>
      <c r="Q60" s="435" t="str">
        <f>表五!W59</f>
        <v/>
      </c>
      <c r="R60" s="419" t="str">
        <f>IF(E60&lt;&gt;"",IF(S60&lt;&gt;"",IF(表五!AG59&lt;&gt;"",表五!AG59,0),""),"")</f>
        <v/>
      </c>
      <c r="S60" s="436"/>
      <c r="T60" s="437"/>
      <c r="U60" s="396"/>
      <c r="V60" s="396"/>
      <c r="W60" s="433">
        <f t="shared" si="15"/>
        <v>0</v>
      </c>
      <c r="X60" s="434">
        <f t="shared" si="16"/>
        <v>0</v>
      </c>
      <c r="Y60" s="418" t="str">
        <f>表五!AH59</f>
        <v/>
      </c>
      <c r="Z60" s="438" t="str">
        <f>IF(E60&lt;&gt;"",IF(AA60&lt;&gt;"",IF(表五!AR57&lt;&gt;"",表五!AR57,0),""),"")</f>
        <v/>
      </c>
      <c r="AA60" s="436"/>
      <c r="AB60" s="437"/>
      <c r="AC60" s="396"/>
      <c r="AD60" s="396"/>
      <c r="AE60" s="433">
        <f t="shared" si="17"/>
        <v>0</v>
      </c>
      <c r="AF60" s="434">
        <f t="shared" si="18"/>
        <v>0</v>
      </c>
      <c r="AG60" s="439" t="str">
        <f t="shared" si="19"/>
        <v/>
      </c>
      <c r="AH60" s="434" t="str">
        <f t="shared" si="20"/>
        <v/>
      </c>
      <c r="AI60" s="413" t="str">
        <f t="shared" si="21"/>
        <v/>
      </c>
      <c r="AJ60" s="413" t="str">
        <f t="shared" si="22"/>
        <v/>
      </c>
      <c r="AK60" s="413" t="str">
        <f t="shared" si="23"/>
        <v/>
      </c>
      <c r="AL60" s="413" t="str">
        <f t="shared" si="24"/>
        <v/>
      </c>
      <c r="AM60" s="413" t="str">
        <f t="shared" si="25"/>
        <v/>
      </c>
    </row>
    <row r="61" spans="1:39" s="5" customFormat="1" ht="17.25" thickTop="1" thickBot="1">
      <c r="A61" s="426" t="str">
        <f>IF(表三!A60&lt;&gt;"",表三!A60,"")</f>
        <v/>
      </c>
      <c r="B61" s="426" t="str">
        <f>IF(表三!D60&lt;&gt;"",表三!D60,"")</f>
        <v/>
      </c>
      <c r="C61" s="223" t="str">
        <f>IF(表三!H60&lt;&gt;"",表三!H60,"")</f>
        <v/>
      </c>
      <c r="D61" s="224" t="str">
        <f>IF(表三!I60&lt;&gt;"",表三!I60,"")</f>
        <v/>
      </c>
      <c r="E61" s="427"/>
      <c r="F61" s="428"/>
      <c r="G61" s="396"/>
      <c r="H61" s="397"/>
      <c r="I61" s="429" t="str">
        <f>表五!L60</f>
        <v/>
      </c>
      <c r="J61" s="430" t="str">
        <f>IF(E61&lt;&gt;"",IF(K61&lt;&gt;"",IF(表五!V58&lt;&gt;"",表五!V58,0),""),"")</f>
        <v/>
      </c>
      <c r="K61" s="431"/>
      <c r="L61" s="432"/>
      <c r="M61" s="396"/>
      <c r="N61" s="396"/>
      <c r="O61" s="433">
        <f t="shared" si="13"/>
        <v>0</v>
      </c>
      <c r="P61" s="434">
        <f t="shared" si="14"/>
        <v>0</v>
      </c>
      <c r="Q61" s="435" t="str">
        <f>表五!W60</f>
        <v/>
      </c>
      <c r="R61" s="419" t="str">
        <f>IF(E61&lt;&gt;"",IF(S61&lt;&gt;"",IF(表五!AG60&lt;&gt;"",表五!AG60,0),""),"")</f>
        <v/>
      </c>
      <c r="S61" s="436"/>
      <c r="T61" s="437"/>
      <c r="U61" s="396"/>
      <c r="V61" s="396"/>
      <c r="W61" s="433">
        <f t="shared" si="15"/>
        <v>0</v>
      </c>
      <c r="X61" s="434">
        <f t="shared" si="16"/>
        <v>0</v>
      </c>
      <c r="Y61" s="418" t="str">
        <f>表五!AH60</f>
        <v/>
      </c>
      <c r="Z61" s="438" t="str">
        <f>IF(E61&lt;&gt;"",IF(AA61&lt;&gt;"",IF(表五!AR58&lt;&gt;"",表五!AR58,0),""),"")</f>
        <v/>
      </c>
      <c r="AA61" s="436"/>
      <c r="AB61" s="437"/>
      <c r="AC61" s="396"/>
      <c r="AD61" s="396"/>
      <c r="AE61" s="433">
        <f t="shared" si="17"/>
        <v>0</v>
      </c>
      <c r="AF61" s="434">
        <f t="shared" si="18"/>
        <v>0</v>
      </c>
      <c r="AG61" s="439" t="str">
        <f t="shared" si="19"/>
        <v/>
      </c>
      <c r="AH61" s="434" t="str">
        <f t="shared" si="20"/>
        <v/>
      </c>
      <c r="AI61" s="413" t="str">
        <f t="shared" si="21"/>
        <v/>
      </c>
      <c r="AJ61" s="413" t="str">
        <f t="shared" si="22"/>
        <v/>
      </c>
      <c r="AK61" s="413" t="str">
        <f t="shared" si="23"/>
        <v/>
      </c>
      <c r="AL61" s="413" t="str">
        <f t="shared" si="24"/>
        <v/>
      </c>
      <c r="AM61" s="413" t="str">
        <f t="shared" si="25"/>
        <v/>
      </c>
    </row>
    <row r="62" spans="1:39" s="5" customFormat="1" ht="17.25" thickTop="1" thickBot="1">
      <c r="A62" s="426" t="str">
        <f>IF(表三!A61&lt;&gt;"",表三!A61,"")</f>
        <v/>
      </c>
      <c r="B62" s="426" t="str">
        <f>IF(表三!D61&lt;&gt;"",表三!D61,"")</f>
        <v/>
      </c>
      <c r="C62" s="223" t="str">
        <f>IF(表三!H61&lt;&gt;"",表三!H61,"")</f>
        <v/>
      </c>
      <c r="D62" s="224" t="str">
        <f>IF(表三!I61&lt;&gt;"",表三!I61,"")</f>
        <v/>
      </c>
      <c r="E62" s="427"/>
      <c r="F62" s="428"/>
      <c r="G62" s="396"/>
      <c r="H62" s="397"/>
      <c r="I62" s="429" t="str">
        <f>表五!L61</f>
        <v/>
      </c>
      <c r="J62" s="430" t="str">
        <f>IF(E62&lt;&gt;"",IF(K62&lt;&gt;"",IF(表五!V59&lt;&gt;"",表五!V59,0),""),"")</f>
        <v/>
      </c>
      <c r="K62" s="431"/>
      <c r="L62" s="432"/>
      <c r="M62" s="396"/>
      <c r="N62" s="396"/>
      <c r="O62" s="433">
        <f t="shared" si="13"/>
        <v>0</v>
      </c>
      <c r="P62" s="434">
        <f t="shared" si="14"/>
        <v>0</v>
      </c>
      <c r="Q62" s="435" t="str">
        <f>表五!W61</f>
        <v/>
      </c>
      <c r="R62" s="419" t="str">
        <f>IF(E62&lt;&gt;"",IF(S62&lt;&gt;"",IF(表五!AG61&lt;&gt;"",表五!AG61,0),""),"")</f>
        <v/>
      </c>
      <c r="S62" s="436"/>
      <c r="T62" s="437"/>
      <c r="U62" s="396"/>
      <c r="V62" s="396"/>
      <c r="W62" s="433">
        <f t="shared" si="15"/>
        <v>0</v>
      </c>
      <c r="X62" s="434">
        <f t="shared" si="16"/>
        <v>0</v>
      </c>
      <c r="Y62" s="418" t="str">
        <f>表五!AH61</f>
        <v/>
      </c>
      <c r="Z62" s="438" t="str">
        <f>IF(E62&lt;&gt;"",IF(AA62&lt;&gt;"",IF(表五!AR59&lt;&gt;"",表五!AR59,0),""),"")</f>
        <v/>
      </c>
      <c r="AA62" s="436"/>
      <c r="AB62" s="437"/>
      <c r="AC62" s="396"/>
      <c r="AD62" s="396"/>
      <c r="AE62" s="433">
        <f t="shared" si="17"/>
        <v>0</v>
      </c>
      <c r="AF62" s="434">
        <f t="shared" si="18"/>
        <v>0</v>
      </c>
      <c r="AG62" s="439" t="str">
        <f t="shared" si="19"/>
        <v/>
      </c>
      <c r="AH62" s="434" t="str">
        <f t="shared" si="20"/>
        <v/>
      </c>
      <c r="AI62" s="413" t="str">
        <f t="shared" si="21"/>
        <v/>
      </c>
      <c r="AJ62" s="413" t="str">
        <f t="shared" si="22"/>
        <v/>
      </c>
      <c r="AK62" s="413" t="str">
        <f t="shared" si="23"/>
        <v/>
      </c>
      <c r="AL62" s="413" t="str">
        <f t="shared" si="24"/>
        <v/>
      </c>
      <c r="AM62" s="413" t="str">
        <f t="shared" si="25"/>
        <v/>
      </c>
    </row>
    <row r="63" spans="1:39" s="5" customFormat="1" ht="17.25" thickTop="1" thickBot="1">
      <c r="A63" s="426" t="str">
        <f>IF(表三!A62&lt;&gt;"",表三!A62,"")</f>
        <v/>
      </c>
      <c r="B63" s="426" t="str">
        <f>IF(表三!D62&lt;&gt;"",表三!D62,"")</f>
        <v/>
      </c>
      <c r="C63" s="223" t="str">
        <f>IF(表三!H62&lt;&gt;"",表三!H62,"")</f>
        <v/>
      </c>
      <c r="D63" s="224" t="str">
        <f>IF(表三!I62&lt;&gt;"",表三!I62,"")</f>
        <v/>
      </c>
      <c r="E63" s="427"/>
      <c r="F63" s="428"/>
      <c r="G63" s="396"/>
      <c r="H63" s="397"/>
      <c r="I63" s="429" t="str">
        <f>表五!L62</f>
        <v/>
      </c>
      <c r="J63" s="430" t="str">
        <f>IF(E63&lt;&gt;"",IF(K63&lt;&gt;"",IF(表五!V60&lt;&gt;"",表五!V60,0),""),"")</f>
        <v/>
      </c>
      <c r="K63" s="431"/>
      <c r="L63" s="432"/>
      <c r="M63" s="396"/>
      <c r="N63" s="396"/>
      <c r="O63" s="433">
        <f t="shared" si="13"/>
        <v>0</v>
      </c>
      <c r="P63" s="434">
        <f t="shared" si="14"/>
        <v>0</v>
      </c>
      <c r="Q63" s="435" t="str">
        <f>表五!W62</f>
        <v/>
      </c>
      <c r="R63" s="419" t="str">
        <f>IF(E63&lt;&gt;"",IF(S63&lt;&gt;"",IF(表五!AG62&lt;&gt;"",表五!AG62,0),""),"")</f>
        <v/>
      </c>
      <c r="S63" s="436"/>
      <c r="T63" s="437"/>
      <c r="U63" s="396"/>
      <c r="V63" s="396"/>
      <c r="W63" s="433">
        <f t="shared" si="15"/>
        <v>0</v>
      </c>
      <c r="X63" s="434">
        <f t="shared" si="16"/>
        <v>0</v>
      </c>
      <c r="Y63" s="418" t="str">
        <f>表五!AH62</f>
        <v/>
      </c>
      <c r="Z63" s="438" t="str">
        <f>IF(E63&lt;&gt;"",IF(AA63&lt;&gt;"",IF(表五!AR60&lt;&gt;"",表五!AR60,0),""),"")</f>
        <v/>
      </c>
      <c r="AA63" s="436"/>
      <c r="AB63" s="437"/>
      <c r="AC63" s="396"/>
      <c r="AD63" s="396"/>
      <c r="AE63" s="433">
        <f t="shared" si="17"/>
        <v>0</v>
      </c>
      <c r="AF63" s="434">
        <f t="shared" si="18"/>
        <v>0</v>
      </c>
      <c r="AG63" s="439" t="str">
        <f t="shared" si="19"/>
        <v/>
      </c>
      <c r="AH63" s="434" t="str">
        <f t="shared" si="20"/>
        <v/>
      </c>
      <c r="AI63" s="413" t="str">
        <f t="shared" si="21"/>
        <v/>
      </c>
      <c r="AJ63" s="413" t="str">
        <f t="shared" si="22"/>
        <v/>
      </c>
      <c r="AK63" s="413" t="str">
        <f t="shared" si="23"/>
        <v/>
      </c>
      <c r="AL63" s="413" t="str">
        <f t="shared" si="24"/>
        <v/>
      </c>
      <c r="AM63" s="413" t="str">
        <f t="shared" si="25"/>
        <v/>
      </c>
    </row>
    <row r="64" spans="1:39" s="5" customFormat="1" ht="17.25" thickTop="1" thickBot="1">
      <c r="A64" s="426" t="str">
        <f>IF(表三!A63&lt;&gt;"",表三!A63,"")</f>
        <v/>
      </c>
      <c r="B64" s="426" t="str">
        <f>IF(表三!D63&lt;&gt;"",表三!D63,"")</f>
        <v/>
      </c>
      <c r="C64" s="223" t="str">
        <f>IF(表三!H63&lt;&gt;"",表三!H63,"")</f>
        <v/>
      </c>
      <c r="D64" s="224" t="str">
        <f>IF(表三!I63&lt;&gt;"",表三!I63,"")</f>
        <v/>
      </c>
      <c r="E64" s="427"/>
      <c r="F64" s="428"/>
      <c r="G64" s="396"/>
      <c r="H64" s="397"/>
      <c r="I64" s="429" t="str">
        <f>表五!L63</f>
        <v/>
      </c>
      <c r="J64" s="430" t="str">
        <f>IF(E64&lt;&gt;"",IF(K64&lt;&gt;"",IF(表五!V61&lt;&gt;"",表五!V61,0),""),"")</f>
        <v/>
      </c>
      <c r="K64" s="431"/>
      <c r="L64" s="432"/>
      <c r="M64" s="396"/>
      <c r="N64" s="396"/>
      <c r="O64" s="433">
        <f t="shared" si="13"/>
        <v>0</v>
      </c>
      <c r="P64" s="434">
        <f t="shared" si="14"/>
        <v>0</v>
      </c>
      <c r="Q64" s="435" t="str">
        <f>表五!W63</f>
        <v/>
      </c>
      <c r="R64" s="419" t="str">
        <f>IF(E64&lt;&gt;"",IF(S64&lt;&gt;"",IF(表五!AG63&lt;&gt;"",表五!AG63,0),""),"")</f>
        <v/>
      </c>
      <c r="S64" s="436"/>
      <c r="T64" s="437"/>
      <c r="U64" s="396"/>
      <c r="V64" s="396"/>
      <c r="W64" s="433">
        <f t="shared" si="15"/>
        <v>0</v>
      </c>
      <c r="X64" s="434">
        <f t="shared" si="16"/>
        <v>0</v>
      </c>
      <c r="Y64" s="418" t="str">
        <f>表五!AH63</f>
        <v/>
      </c>
      <c r="Z64" s="438" t="str">
        <f>IF(E64&lt;&gt;"",IF(AA64&lt;&gt;"",IF(表五!AR61&lt;&gt;"",表五!AR61,0),""),"")</f>
        <v/>
      </c>
      <c r="AA64" s="436"/>
      <c r="AB64" s="437"/>
      <c r="AC64" s="396"/>
      <c r="AD64" s="396"/>
      <c r="AE64" s="433">
        <f t="shared" si="17"/>
        <v>0</v>
      </c>
      <c r="AF64" s="434">
        <f t="shared" si="18"/>
        <v>0</v>
      </c>
      <c r="AG64" s="439" t="str">
        <f t="shared" si="19"/>
        <v/>
      </c>
      <c r="AH64" s="434" t="str">
        <f t="shared" si="20"/>
        <v/>
      </c>
      <c r="AI64" s="413" t="str">
        <f t="shared" si="21"/>
        <v/>
      </c>
      <c r="AJ64" s="413" t="str">
        <f t="shared" si="22"/>
        <v/>
      </c>
      <c r="AK64" s="413" t="str">
        <f t="shared" si="23"/>
        <v/>
      </c>
      <c r="AL64" s="413" t="str">
        <f t="shared" si="24"/>
        <v/>
      </c>
      <c r="AM64" s="413" t="str">
        <f t="shared" si="25"/>
        <v/>
      </c>
    </row>
    <row r="65" spans="1:39" s="5" customFormat="1" ht="17.25" thickTop="1" thickBot="1">
      <c r="A65" s="426" t="str">
        <f>IF(表三!A64&lt;&gt;"",表三!A64,"")</f>
        <v/>
      </c>
      <c r="B65" s="426" t="str">
        <f>IF(表三!D64&lt;&gt;"",表三!D64,"")</f>
        <v/>
      </c>
      <c r="C65" s="223" t="str">
        <f>IF(表三!H64&lt;&gt;"",表三!H64,"")</f>
        <v/>
      </c>
      <c r="D65" s="224" t="str">
        <f>IF(表三!I64&lt;&gt;"",表三!I64,"")</f>
        <v/>
      </c>
      <c r="E65" s="427"/>
      <c r="F65" s="428"/>
      <c r="G65" s="396"/>
      <c r="H65" s="397"/>
      <c r="I65" s="429" t="str">
        <f>表五!L64</f>
        <v/>
      </c>
      <c r="J65" s="430" t="str">
        <f>IF(E65&lt;&gt;"",IF(K65&lt;&gt;"",IF(表五!V62&lt;&gt;"",表五!V62,0),""),"")</f>
        <v/>
      </c>
      <c r="K65" s="431"/>
      <c r="L65" s="432"/>
      <c r="M65" s="396"/>
      <c r="N65" s="396"/>
      <c r="O65" s="433">
        <f t="shared" si="13"/>
        <v>0</v>
      </c>
      <c r="P65" s="434">
        <f t="shared" si="14"/>
        <v>0</v>
      </c>
      <c r="Q65" s="435" t="str">
        <f>表五!W64</f>
        <v/>
      </c>
      <c r="R65" s="419" t="str">
        <f>IF(E65&lt;&gt;"",IF(S65&lt;&gt;"",IF(表五!AG64&lt;&gt;"",表五!AG64,0),""),"")</f>
        <v/>
      </c>
      <c r="S65" s="436"/>
      <c r="T65" s="437"/>
      <c r="U65" s="396"/>
      <c r="V65" s="396"/>
      <c r="W65" s="433">
        <f t="shared" si="15"/>
        <v>0</v>
      </c>
      <c r="X65" s="434">
        <f t="shared" si="16"/>
        <v>0</v>
      </c>
      <c r="Y65" s="418" t="str">
        <f>表五!AH64</f>
        <v/>
      </c>
      <c r="Z65" s="438" t="str">
        <f>IF(E65&lt;&gt;"",IF(AA65&lt;&gt;"",IF(表五!AR62&lt;&gt;"",表五!AR62,0),""),"")</f>
        <v/>
      </c>
      <c r="AA65" s="436"/>
      <c r="AB65" s="437"/>
      <c r="AC65" s="396"/>
      <c r="AD65" s="396"/>
      <c r="AE65" s="433">
        <f t="shared" si="17"/>
        <v>0</v>
      </c>
      <c r="AF65" s="434">
        <f t="shared" si="18"/>
        <v>0</v>
      </c>
      <c r="AG65" s="439" t="str">
        <f t="shared" si="19"/>
        <v/>
      </c>
      <c r="AH65" s="434" t="str">
        <f t="shared" si="20"/>
        <v/>
      </c>
      <c r="AI65" s="413" t="str">
        <f t="shared" si="21"/>
        <v/>
      </c>
      <c r="AJ65" s="413" t="str">
        <f t="shared" si="22"/>
        <v/>
      </c>
      <c r="AK65" s="413" t="str">
        <f t="shared" si="23"/>
        <v/>
      </c>
      <c r="AL65" s="413" t="str">
        <f t="shared" si="24"/>
        <v/>
      </c>
      <c r="AM65" s="413" t="str">
        <f t="shared" si="25"/>
        <v/>
      </c>
    </row>
    <row r="66" spans="1:39" s="5" customFormat="1" ht="17.25" thickTop="1" thickBot="1">
      <c r="A66" s="426" t="str">
        <f>IF(表三!A65&lt;&gt;"",表三!A65,"")</f>
        <v/>
      </c>
      <c r="B66" s="426" t="str">
        <f>IF(表三!D65&lt;&gt;"",表三!D65,"")</f>
        <v/>
      </c>
      <c r="C66" s="223" t="str">
        <f>IF(表三!H65&lt;&gt;"",表三!H65,"")</f>
        <v/>
      </c>
      <c r="D66" s="224" t="str">
        <f>IF(表三!I65&lt;&gt;"",表三!I65,"")</f>
        <v/>
      </c>
      <c r="E66" s="427"/>
      <c r="F66" s="428"/>
      <c r="G66" s="396"/>
      <c r="H66" s="397"/>
      <c r="I66" s="429" t="str">
        <f>表五!L65</f>
        <v/>
      </c>
      <c r="J66" s="430" t="str">
        <f>IF(E66&lt;&gt;"",IF(K66&lt;&gt;"",IF(表五!V63&lt;&gt;"",表五!V63,0),""),"")</f>
        <v/>
      </c>
      <c r="K66" s="431"/>
      <c r="L66" s="432"/>
      <c r="M66" s="396"/>
      <c r="N66" s="396"/>
      <c r="O66" s="433">
        <f t="shared" si="13"/>
        <v>0</v>
      </c>
      <c r="P66" s="434">
        <f t="shared" si="14"/>
        <v>0</v>
      </c>
      <c r="Q66" s="435" t="str">
        <f>表五!W65</f>
        <v/>
      </c>
      <c r="R66" s="419" t="str">
        <f>IF(E66&lt;&gt;"",IF(S66&lt;&gt;"",IF(表五!AG65&lt;&gt;"",表五!AG65,0),""),"")</f>
        <v/>
      </c>
      <c r="S66" s="436"/>
      <c r="T66" s="437"/>
      <c r="U66" s="396"/>
      <c r="V66" s="396"/>
      <c r="W66" s="433">
        <f t="shared" si="15"/>
        <v>0</v>
      </c>
      <c r="X66" s="434">
        <f t="shared" si="16"/>
        <v>0</v>
      </c>
      <c r="Y66" s="418" t="str">
        <f>表五!AH65</f>
        <v/>
      </c>
      <c r="Z66" s="438" t="str">
        <f>IF(E66&lt;&gt;"",IF(AA66&lt;&gt;"",IF(表五!AR63&lt;&gt;"",表五!AR63,0),""),"")</f>
        <v/>
      </c>
      <c r="AA66" s="436"/>
      <c r="AB66" s="437"/>
      <c r="AC66" s="396"/>
      <c r="AD66" s="396"/>
      <c r="AE66" s="433">
        <f t="shared" si="17"/>
        <v>0</v>
      </c>
      <c r="AF66" s="434">
        <f t="shared" si="18"/>
        <v>0</v>
      </c>
      <c r="AG66" s="439" t="str">
        <f t="shared" si="19"/>
        <v/>
      </c>
      <c r="AH66" s="434" t="str">
        <f t="shared" si="20"/>
        <v/>
      </c>
      <c r="AI66" s="413" t="str">
        <f t="shared" si="21"/>
        <v/>
      </c>
      <c r="AJ66" s="413" t="str">
        <f t="shared" si="22"/>
        <v/>
      </c>
      <c r="AK66" s="413" t="str">
        <f t="shared" si="23"/>
        <v/>
      </c>
      <c r="AL66" s="413" t="str">
        <f t="shared" si="24"/>
        <v/>
      </c>
      <c r="AM66" s="413" t="str">
        <f t="shared" si="25"/>
        <v/>
      </c>
    </row>
    <row r="67" spans="1:39" s="5" customFormat="1" ht="17.25" thickTop="1" thickBot="1">
      <c r="A67" s="426" t="str">
        <f>IF(表三!A66&lt;&gt;"",表三!A66,"")</f>
        <v/>
      </c>
      <c r="B67" s="426" t="str">
        <f>IF(表三!D66&lt;&gt;"",表三!D66,"")</f>
        <v/>
      </c>
      <c r="C67" s="223" t="str">
        <f>IF(表三!H66&lt;&gt;"",表三!H66,"")</f>
        <v/>
      </c>
      <c r="D67" s="224" t="str">
        <f>IF(表三!I66&lt;&gt;"",表三!I66,"")</f>
        <v/>
      </c>
      <c r="E67" s="427"/>
      <c r="F67" s="428"/>
      <c r="G67" s="396"/>
      <c r="H67" s="397"/>
      <c r="I67" s="429" t="str">
        <f>表五!L66</f>
        <v/>
      </c>
      <c r="J67" s="430" t="str">
        <f>IF(E67&lt;&gt;"",IF(K67&lt;&gt;"",IF(表五!V64&lt;&gt;"",表五!V64,0),""),"")</f>
        <v/>
      </c>
      <c r="K67" s="431"/>
      <c r="L67" s="432"/>
      <c r="M67" s="396"/>
      <c r="N67" s="396"/>
      <c r="O67" s="433">
        <f t="shared" si="13"/>
        <v>0</v>
      </c>
      <c r="P67" s="434">
        <f t="shared" si="14"/>
        <v>0</v>
      </c>
      <c r="Q67" s="435" t="str">
        <f>表五!W66</f>
        <v/>
      </c>
      <c r="R67" s="419" t="str">
        <f>IF(E67&lt;&gt;"",IF(S67&lt;&gt;"",IF(表五!AG66&lt;&gt;"",表五!AG66,0),""),"")</f>
        <v/>
      </c>
      <c r="S67" s="436"/>
      <c r="T67" s="437"/>
      <c r="U67" s="396"/>
      <c r="V67" s="396"/>
      <c r="W67" s="433">
        <f t="shared" si="15"/>
        <v>0</v>
      </c>
      <c r="X67" s="434">
        <f t="shared" si="16"/>
        <v>0</v>
      </c>
      <c r="Y67" s="418" t="str">
        <f>表五!AH66</f>
        <v/>
      </c>
      <c r="Z67" s="438" t="str">
        <f>IF(E67&lt;&gt;"",IF(AA67&lt;&gt;"",IF(表五!AR64&lt;&gt;"",表五!AR64,0),""),"")</f>
        <v/>
      </c>
      <c r="AA67" s="436"/>
      <c r="AB67" s="437"/>
      <c r="AC67" s="396"/>
      <c r="AD67" s="396"/>
      <c r="AE67" s="433">
        <f t="shared" si="17"/>
        <v>0</v>
      </c>
      <c r="AF67" s="434">
        <f t="shared" si="18"/>
        <v>0</v>
      </c>
      <c r="AG67" s="439" t="str">
        <f t="shared" si="19"/>
        <v/>
      </c>
      <c r="AH67" s="434" t="str">
        <f t="shared" si="20"/>
        <v/>
      </c>
      <c r="AI67" s="413" t="str">
        <f t="shared" si="21"/>
        <v/>
      </c>
      <c r="AJ67" s="413" t="str">
        <f t="shared" si="22"/>
        <v/>
      </c>
      <c r="AK67" s="413" t="str">
        <f t="shared" si="23"/>
        <v/>
      </c>
      <c r="AL67" s="413" t="str">
        <f t="shared" si="24"/>
        <v/>
      </c>
      <c r="AM67" s="413" t="str">
        <f t="shared" si="25"/>
        <v/>
      </c>
    </row>
    <row r="68" spans="1:39" s="5" customFormat="1" ht="17.25" thickTop="1" thickBot="1">
      <c r="A68" s="426" t="str">
        <f>IF(表三!A67&lt;&gt;"",表三!A67,"")</f>
        <v/>
      </c>
      <c r="B68" s="426" t="str">
        <f>IF(表三!D67&lt;&gt;"",表三!D67,"")</f>
        <v/>
      </c>
      <c r="C68" s="223" t="str">
        <f>IF(表三!H67&lt;&gt;"",表三!H67,"")</f>
        <v/>
      </c>
      <c r="D68" s="224" t="str">
        <f>IF(表三!I67&lt;&gt;"",表三!I67,"")</f>
        <v/>
      </c>
      <c r="E68" s="427"/>
      <c r="F68" s="428"/>
      <c r="G68" s="396"/>
      <c r="H68" s="397"/>
      <c r="I68" s="429" t="str">
        <f>表五!L67</f>
        <v/>
      </c>
      <c r="J68" s="430" t="str">
        <f>IF(E68&lt;&gt;"",IF(K68&lt;&gt;"",IF(表五!V65&lt;&gt;"",表五!V65,0),""),"")</f>
        <v/>
      </c>
      <c r="K68" s="431"/>
      <c r="L68" s="432"/>
      <c r="M68" s="396"/>
      <c r="N68" s="396"/>
      <c r="O68" s="433">
        <f t="shared" si="13"/>
        <v>0</v>
      </c>
      <c r="P68" s="434">
        <f t="shared" si="14"/>
        <v>0</v>
      </c>
      <c r="Q68" s="435" t="str">
        <f>表五!W67</f>
        <v/>
      </c>
      <c r="R68" s="419" t="str">
        <f>IF(E68&lt;&gt;"",IF(S68&lt;&gt;"",IF(表五!AG67&lt;&gt;"",表五!AG67,0),""),"")</f>
        <v/>
      </c>
      <c r="S68" s="436"/>
      <c r="T68" s="437"/>
      <c r="U68" s="396"/>
      <c r="V68" s="396"/>
      <c r="W68" s="433">
        <f t="shared" si="15"/>
        <v>0</v>
      </c>
      <c r="X68" s="434">
        <f t="shared" si="16"/>
        <v>0</v>
      </c>
      <c r="Y68" s="418" t="str">
        <f>表五!AH67</f>
        <v/>
      </c>
      <c r="Z68" s="438" t="str">
        <f>IF(E68&lt;&gt;"",IF(AA68&lt;&gt;"",IF(表五!AR65&lt;&gt;"",表五!AR65,0),""),"")</f>
        <v/>
      </c>
      <c r="AA68" s="436"/>
      <c r="AB68" s="437"/>
      <c r="AC68" s="396"/>
      <c r="AD68" s="396"/>
      <c r="AE68" s="433">
        <f t="shared" si="17"/>
        <v>0</v>
      </c>
      <c r="AF68" s="434">
        <f t="shared" si="18"/>
        <v>0</v>
      </c>
      <c r="AG68" s="439" t="str">
        <f t="shared" si="19"/>
        <v/>
      </c>
      <c r="AH68" s="434" t="str">
        <f t="shared" si="20"/>
        <v/>
      </c>
      <c r="AI68" s="413" t="str">
        <f t="shared" si="21"/>
        <v/>
      </c>
      <c r="AJ68" s="413" t="str">
        <f t="shared" si="22"/>
        <v/>
      </c>
      <c r="AK68" s="413" t="str">
        <f t="shared" si="23"/>
        <v/>
      </c>
      <c r="AL68" s="413" t="str">
        <f t="shared" si="24"/>
        <v/>
      </c>
      <c r="AM68" s="413" t="str">
        <f t="shared" si="25"/>
        <v/>
      </c>
    </row>
    <row r="69" spans="1:39" s="5" customFormat="1" ht="17.25" thickTop="1" thickBot="1">
      <c r="A69" s="426" t="str">
        <f>IF(表三!A68&lt;&gt;"",表三!A68,"")</f>
        <v/>
      </c>
      <c r="B69" s="426" t="str">
        <f>IF(表三!D68&lt;&gt;"",表三!D68,"")</f>
        <v/>
      </c>
      <c r="C69" s="223" t="str">
        <f>IF(表三!H68&lt;&gt;"",表三!H68,"")</f>
        <v/>
      </c>
      <c r="D69" s="224" t="str">
        <f>IF(表三!I68&lt;&gt;"",表三!I68,"")</f>
        <v/>
      </c>
      <c r="E69" s="427"/>
      <c r="F69" s="428"/>
      <c r="G69" s="396"/>
      <c r="H69" s="397"/>
      <c r="I69" s="429" t="str">
        <f>表五!L68</f>
        <v/>
      </c>
      <c r="J69" s="430" t="str">
        <f>IF(E69&lt;&gt;"",IF(K69&lt;&gt;"",IF(表五!V66&lt;&gt;"",表五!V66,0),""),"")</f>
        <v/>
      </c>
      <c r="K69" s="431"/>
      <c r="L69" s="432"/>
      <c r="M69" s="396"/>
      <c r="N69" s="396"/>
      <c r="O69" s="433">
        <f t="shared" ref="O69:O100" si="26">ROUND(IF($E69="",IF(K69="",0,0),IF(K69="",0,($E69^2+K69^2)^0.5)),5)</f>
        <v>0</v>
      </c>
      <c r="P69" s="434">
        <f t="shared" ref="P69:P100" si="27">ROUND(IF($F69="",IF(L69="",0,0),IF(L69="",0,($F69^2+L69^2)^0.5)),5)</f>
        <v>0</v>
      </c>
      <c r="Q69" s="435" t="str">
        <f>表五!W68</f>
        <v/>
      </c>
      <c r="R69" s="419" t="str">
        <f>IF(E69&lt;&gt;"",IF(S69&lt;&gt;"",IF(表五!AG68&lt;&gt;"",表五!AG68,0),""),"")</f>
        <v/>
      </c>
      <c r="S69" s="436"/>
      <c r="T69" s="437"/>
      <c r="U69" s="396"/>
      <c r="V69" s="396"/>
      <c r="W69" s="433">
        <f t="shared" ref="W69:W100" si="28">ROUND(IF($E69="",IF(S69="",0,0),IF(S69="",0,($E69^2+S69^2)^0.5)),5)</f>
        <v>0</v>
      </c>
      <c r="X69" s="434">
        <f t="shared" ref="X69:X100" si="29">ROUND(IF($F69="",IF(T69="",0,0),IF(T69="",0,($F69^2+T69^2)^0.5)),5)</f>
        <v>0</v>
      </c>
      <c r="Y69" s="418" t="str">
        <f>表五!AH68</f>
        <v/>
      </c>
      <c r="Z69" s="438" t="str">
        <f>IF(E69&lt;&gt;"",IF(AA69&lt;&gt;"",IF(表五!AR66&lt;&gt;"",表五!AR66,0),""),"")</f>
        <v/>
      </c>
      <c r="AA69" s="436"/>
      <c r="AB69" s="437"/>
      <c r="AC69" s="396"/>
      <c r="AD69" s="396"/>
      <c r="AE69" s="433">
        <f t="shared" ref="AE69:AE100" si="30">ROUND(IF($E69="",IF(AA69="",0,0),IF(AA69="",0,($E69^2+AA69^2)^0.5)),5)</f>
        <v>0</v>
      </c>
      <c r="AF69" s="434">
        <f t="shared" ref="AF69:AF100" si="31">ROUND(IF($F69="",IF(AB69="",0,0),IF(AB69="",0,($F69^2+AB69^2)^0.5)),5)</f>
        <v>0</v>
      </c>
      <c r="AG69" s="439" t="str">
        <f t="shared" ref="AG69:AG100" si="32">IF($J69&lt;&gt;"",IF($R69&lt;&gt;"",IF($Z69&lt;&gt;"",(($J69*O69)^2+($R69*W69)^2+($Z69*AE69)^2)^0.5/SUM($J69,$R69,$Z69),(($J69*O69)^2+($R69*W69)^2)^0.5/SUM($J69,$R69)),O69),"")</f>
        <v/>
      </c>
      <c r="AH69" s="434" t="str">
        <f t="shared" ref="AH69:AH100" si="33">IF($J69&lt;&gt;"",IF($R69&lt;&gt;"",IF($Z69&lt;&gt;"",(($J69*P69)^2+($R69*X69)^2+($Z69*AF69)^2)^0.5/SUM($J69,$R69,$Z69),(($J69*P69)^2+($R69*X69)^2)^0.5/SUM($J69,$R69)),P69),"")</f>
        <v/>
      </c>
      <c r="AI69" s="413" t="str">
        <f t="shared" ref="AI69:AI100" si="34">IF(AG69&lt;&gt;"",(AG69*SUM($J69,$R69,$Z69))^2,"")</f>
        <v/>
      </c>
      <c r="AJ69" s="413" t="str">
        <f t="shared" ref="AJ69:AJ100" si="35">IF(AH69&lt;&gt;"",(AH69*SUM($J69,$R69,$Z69))^2,"")</f>
        <v/>
      </c>
      <c r="AK69" s="413" t="str">
        <f t="shared" ref="AK69:AK100" si="36">IFERROR(ABS(J69),"")</f>
        <v/>
      </c>
      <c r="AL69" s="413" t="str">
        <f t="shared" ref="AL69:AL100" si="37">IFERROR(ABS(R69),"")</f>
        <v/>
      </c>
      <c r="AM69" s="413" t="str">
        <f t="shared" ref="AM69:AM100" si="38">IFERROR(ABS(Z69),"")</f>
        <v/>
      </c>
    </row>
    <row r="70" spans="1:39" s="5" customFormat="1" ht="17.25" thickTop="1" thickBot="1">
      <c r="A70" s="426" t="str">
        <f>IF(表三!A69&lt;&gt;"",表三!A69,"")</f>
        <v/>
      </c>
      <c r="B70" s="426" t="str">
        <f>IF(表三!D69&lt;&gt;"",表三!D69,"")</f>
        <v/>
      </c>
      <c r="C70" s="223" t="str">
        <f>IF(表三!H69&lt;&gt;"",表三!H69,"")</f>
        <v/>
      </c>
      <c r="D70" s="224" t="str">
        <f>IF(表三!I69&lt;&gt;"",表三!I69,"")</f>
        <v/>
      </c>
      <c r="E70" s="427"/>
      <c r="F70" s="428"/>
      <c r="G70" s="396"/>
      <c r="H70" s="397"/>
      <c r="I70" s="429" t="str">
        <f>表五!L69</f>
        <v/>
      </c>
      <c r="J70" s="430" t="str">
        <f>IF(E70&lt;&gt;"",IF(K70&lt;&gt;"",IF(表五!V67&lt;&gt;"",表五!V67,0),""),"")</f>
        <v/>
      </c>
      <c r="K70" s="431"/>
      <c r="L70" s="432"/>
      <c r="M70" s="396"/>
      <c r="N70" s="396"/>
      <c r="O70" s="433">
        <f t="shared" si="26"/>
        <v>0</v>
      </c>
      <c r="P70" s="434">
        <f t="shared" si="27"/>
        <v>0</v>
      </c>
      <c r="Q70" s="435" t="str">
        <f>表五!W69</f>
        <v/>
      </c>
      <c r="R70" s="419" t="str">
        <f>IF(E70&lt;&gt;"",IF(S70&lt;&gt;"",IF(表五!AG69&lt;&gt;"",表五!AG69,0),""),"")</f>
        <v/>
      </c>
      <c r="S70" s="436"/>
      <c r="T70" s="437"/>
      <c r="U70" s="396"/>
      <c r="V70" s="396"/>
      <c r="W70" s="433">
        <f t="shared" si="28"/>
        <v>0</v>
      </c>
      <c r="X70" s="434">
        <f t="shared" si="29"/>
        <v>0</v>
      </c>
      <c r="Y70" s="418" t="str">
        <f>表五!AH69</f>
        <v/>
      </c>
      <c r="Z70" s="438" t="str">
        <f>IF(E70&lt;&gt;"",IF(AA70&lt;&gt;"",IF(表五!AR67&lt;&gt;"",表五!AR67,0),""),"")</f>
        <v/>
      </c>
      <c r="AA70" s="436"/>
      <c r="AB70" s="437"/>
      <c r="AC70" s="396"/>
      <c r="AD70" s="396"/>
      <c r="AE70" s="433">
        <f t="shared" si="30"/>
        <v>0</v>
      </c>
      <c r="AF70" s="434">
        <f t="shared" si="31"/>
        <v>0</v>
      </c>
      <c r="AG70" s="439" t="str">
        <f t="shared" si="32"/>
        <v/>
      </c>
      <c r="AH70" s="434" t="str">
        <f t="shared" si="33"/>
        <v/>
      </c>
      <c r="AI70" s="413" t="str">
        <f t="shared" si="34"/>
        <v/>
      </c>
      <c r="AJ70" s="413" t="str">
        <f t="shared" si="35"/>
        <v/>
      </c>
      <c r="AK70" s="413" t="str">
        <f t="shared" si="36"/>
        <v/>
      </c>
      <c r="AL70" s="413" t="str">
        <f t="shared" si="37"/>
        <v/>
      </c>
      <c r="AM70" s="413" t="str">
        <f t="shared" si="38"/>
        <v/>
      </c>
    </row>
    <row r="71" spans="1:39" s="5" customFormat="1" ht="17.25" thickTop="1" thickBot="1">
      <c r="A71" s="426" t="str">
        <f>IF(表三!A70&lt;&gt;"",表三!A70,"")</f>
        <v/>
      </c>
      <c r="B71" s="426" t="str">
        <f>IF(表三!D70&lt;&gt;"",表三!D70,"")</f>
        <v/>
      </c>
      <c r="C71" s="223" t="str">
        <f>IF(表三!H70&lt;&gt;"",表三!H70,"")</f>
        <v/>
      </c>
      <c r="D71" s="224" t="str">
        <f>IF(表三!I70&lt;&gt;"",表三!I70,"")</f>
        <v/>
      </c>
      <c r="E71" s="427"/>
      <c r="F71" s="428"/>
      <c r="G71" s="396"/>
      <c r="H71" s="397"/>
      <c r="I71" s="429" t="str">
        <f>表五!L70</f>
        <v/>
      </c>
      <c r="J71" s="430" t="str">
        <f>IF(E71&lt;&gt;"",IF(K71&lt;&gt;"",IF(表五!V68&lt;&gt;"",表五!V68,0),""),"")</f>
        <v/>
      </c>
      <c r="K71" s="431"/>
      <c r="L71" s="432"/>
      <c r="M71" s="396"/>
      <c r="N71" s="396"/>
      <c r="O71" s="433">
        <f t="shared" si="26"/>
        <v>0</v>
      </c>
      <c r="P71" s="434">
        <f t="shared" si="27"/>
        <v>0</v>
      </c>
      <c r="Q71" s="435" t="str">
        <f>表五!W70</f>
        <v/>
      </c>
      <c r="R71" s="419" t="str">
        <f>IF(E71&lt;&gt;"",IF(S71&lt;&gt;"",IF(表五!AG70&lt;&gt;"",表五!AG70,0),""),"")</f>
        <v/>
      </c>
      <c r="S71" s="436"/>
      <c r="T71" s="437"/>
      <c r="U71" s="396"/>
      <c r="V71" s="396"/>
      <c r="W71" s="433">
        <f t="shared" si="28"/>
        <v>0</v>
      </c>
      <c r="X71" s="434">
        <f t="shared" si="29"/>
        <v>0</v>
      </c>
      <c r="Y71" s="418" t="str">
        <f>表五!AH70</f>
        <v/>
      </c>
      <c r="Z71" s="438" t="str">
        <f>IF(E71&lt;&gt;"",IF(AA71&lt;&gt;"",IF(表五!AR68&lt;&gt;"",表五!AR68,0),""),"")</f>
        <v/>
      </c>
      <c r="AA71" s="436"/>
      <c r="AB71" s="437"/>
      <c r="AC71" s="396"/>
      <c r="AD71" s="396"/>
      <c r="AE71" s="433">
        <f t="shared" si="30"/>
        <v>0</v>
      </c>
      <c r="AF71" s="434">
        <f t="shared" si="31"/>
        <v>0</v>
      </c>
      <c r="AG71" s="439" t="str">
        <f t="shared" si="32"/>
        <v/>
      </c>
      <c r="AH71" s="434" t="str">
        <f t="shared" si="33"/>
        <v/>
      </c>
      <c r="AI71" s="413" t="str">
        <f t="shared" si="34"/>
        <v/>
      </c>
      <c r="AJ71" s="413" t="str">
        <f t="shared" si="35"/>
        <v/>
      </c>
      <c r="AK71" s="413" t="str">
        <f t="shared" si="36"/>
        <v/>
      </c>
      <c r="AL71" s="413" t="str">
        <f t="shared" si="37"/>
        <v/>
      </c>
      <c r="AM71" s="413" t="str">
        <f t="shared" si="38"/>
        <v/>
      </c>
    </row>
    <row r="72" spans="1:39" s="5" customFormat="1" ht="17.25" thickTop="1" thickBot="1">
      <c r="A72" s="426" t="str">
        <f>IF(表三!A71&lt;&gt;"",表三!A71,"")</f>
        <v/>
      </c>
      <c r="B72" s="426" t="str">
        <f>IF(表三!D71&lt;&gt;"",表三!D71,"")</f>
        <v/>
      </c>
      <c r="C72" s="223" t="str">
        <f>IF(表三!H71&lt;&gt;"",表三!H71,"")</f>
        <v/>
      </c>
      <c r="D72" s="224" t="str">
        <f>IF(表三!I71&lt;&gt;"",表三!I71,"")</f>
        <v/>
      </c>
      <c r="E72" s="427"/>
      <c r="F72" s="428"/>
      <c r="G72" s="396"/>
      <c r="H72" s="397"/>
      <c r="I72" s="429" t="str">
        <f>表五!L71</f>
        <v/>
      </c>
      <c r="J72" s="430" t="str">
        <f>IF(E72&lt;&gt;"",IF(K72&lt;&gt;"",IF(表五!V69&lt;&gt;"",表五!V69,0),""),"")</f>
        <v/>
      </c>
      <c r="K72" s="431"/>
      <c r="L72" s="432"/>
      <c r="M72" s="396"/>
      <c r="N72" s="396"/>
      <c r="O72" s="433">
        <f t="shared" si="26"/>
        <v>0</v>
      </c>
      <c r="P72" s="434">
        <f t="shared" si="27"/>
        <v>0</v>
      </c>
      <c r="Q72" s="435" t="str">
        <f>表五!W71</f>
        <v/>
      </c>
      <c r="R72" s="419" t="str">
        <f>IF(E72&lt;&gt;"",IF(S72&lt;&gt;"",IF(表五!AG71&lt;&gt;"",表五!AG71,0),""),"")</f>
        <v/>
      </c>
      <c r="S72" s="436"/>
      <c r="T72" s="437"/>
      <c r="U72" s="396"/>
      <c r="V72" s="396"/>
      <c r="W72" s="433">
        <f t="shared" si="28"/>
        <v>0</v>
      </c>
      <c r="X72" s="434">
        <f t="shared" si="29"/>
        <v>0</v>
      </c>
      <c r="Y72" s="418" t="str">
        <f>表五!AH71</f>
        <v/>
      </c>
      <c r="Z72" s="438" t="str">
        <f>IF(E72&lt;&gt;"",IF(AA72&lt;&gt;"",IF(表五!AR69&lt;&gt;"",表五!AR69,0),""),"")</f>
        <v/>
      </c>
      <c r="AA72" s="436"/>
      <c r="AB72" s="437"/>
      <c r="AC72" s="396"/>
      <c r="AD72" s="396"/>
      <c r="AE72" s="433">
        <f t="shared" si="30"/>
        <v>0</v>
      </c>
      <c r="AF72" s="434">
        <f t="shared" si="31"/>
        <v>0</v>
      </c>
      <c r="AG72" s="439" t="str">
        <f t="shared" si="32"/>
        <v/>
      </c>
      <c r="AH72" s="434" t="str">
        <f t="shared" si="33"/>
        <v/>
      </c>
      <c r="AI72" s="413" t="str">
        <f t="shared" si="34"/>
        <v/>
      </c>
      <c r="AJ72" s="413" t="str">
        <f t="shared" si="35"/>
        <v/>
      </c>
      <c r="AK72" s="413" t="str">
        <f t="shared" si="36"/>
        <v/>
      </c>
      <c r="AL72" s="413" t="str">
        <f t="shared" si="37"/>
        <v/>
      </c>
      <c r="AM72" s="413" t="str">
        <f t="shared" si="38"/>
        <v/>
      </c>
    </row>
    <row r="73" spans="1:39" s="5" customFormat="1" ht="17.25" thickTop="1" thickBot="1">
      <c r="A73" s="426" t="str">
        <f>IF(表三!A72&lt;&gt;"",表三!A72,"")</f>
        <v/>
      </c>
      <c r="B73" s="426" t="str">
        <f>IF(表三!D72&lt;&gt;"",表三!D72,"")</f>
        <v/>
      </c>
      <c r="C73" s="223" t="str">
        <f>IF(表三!H72&lt;&gt;"",表三!H72,"")</f>
        <v/>
      </c>
      <c r="D73" s="224" t="str">
        <f>IF(表三!I72&lt;&gt;"",表三!I72,"")</f>
        <v/>
      </c>
      <c r="E73" s="427"/>
      <c r="F73" s="428"/>
      <c r="G73" s="396"/>
      <c r="H73" s="397"/>
      <c r="I73" s="429" t="str">
        <f>表五!L72</f>
        <v/>
      </c>
      <c r="J73" s="430" t="str">
        <f>IF(E73&lt;&gt;"",IF(K73&lt;&gt;"",IF(表五!V70&lt;&gt;"",表五!V70,0),""),"")</f>
        <v/>
      </c>
      <c r="K73" s="431"/>
      <c r="L73" s="432"/>
      <c r="M73" s="396"/>
      <c r="N73" s="396"/>
      <c r="O73" s="433">
        <f t="shared" si="26"/>
        <v>0</v>
      </c>
      <c r="P73" s="434">
        <f t="shared" si="27"/>
        <v>0</v>
      </c>
      <c r="Q73" s="435" t="str">
        <f>表五!W72</f>
        <v/>
      </c>
      <c r="R73" s="419" t="str">
        <f>IF(E73&lt;&gt;"",IF(S73&lt;&gt;"",IF(表五!AG72&lt;&gt;"",表五!AG72,0),""),"")</f>
        <v/>
      </c>
      <c r="S73" s="436"/>
      <c r="T73" s="437"/>
      <c r="U73" s="396"/>
      <c r="V73" s="396"/>
      <c r="W73" s="433">
        <f t="shared" si="28"/>
        <v>0</v>
      </c>
      <c r="X73" s="434">
        <f t="shared" si="29"/>
        <v>0</v>
      </c>
      <c r="Y73" s="418" t="str">
        <f>表五!AH72</f>
        <v/>
      </c>
      <c r="Z73" s="438" t="str">
        <f>IF(E73&lt;&gt;"",IF(AA73&lt;&gt;"",IF(表五!AR70&lt;&gt;"",表五!AR70,0),""),"")</f>
        <v/>
      </c>
      <c r="AA73" s="436"/>
      <c r="AB73" s="437"/>
      <c r="AC73" s="396"/>
      <c r="AD73" s="396"/>
      <c r="AE73" s="433">
        <f t="shared" si="30"/>
        <v>0</v>
      </c>
      <c r="AF73" s="434">
        <f t="shared" si="31"/>
        <v>0</v>
      </c>
      <c r="AG73" s="439" t="str">
        <f t="shared" si="32"/>
        <v/>
      </c>
      <c r="AH73" s="434" t="str">
        <f t="shared" si="33"/>
        <v/>
      </c>
      <c r="AI73" s="413" t="str">
        <f t="shared" si="34"/>
        <v/>
      </c>
      <c r="AJ73" s="413" t="str">
        <f t="shared" si="35"/>
        <v/>
      </c>
      <c r="AK73" s="413" t="str">
        <f t="shared" si="36"/>
        <v/>
      </c>
      <c r="AL73" s="413" t="str">
        <f t="shared" si="37"/>
        <v/>
      </c>
      <c r="AM73" s="413" t="str">
        <f t="shared" si="38"/>
        <v/>
      </c>
    </row>
    <row r="74" spans="1:39" s="5" customFormat="1" ht="17.25" thickTop="1" thickBot="1">
      <c r="A74" s="426" t="str">
        <f>IF(表三!A73&lt;&gt;"",表三!A73,"")</f>
        <v/>
      </c>
      <c r="B74" s="426" t="str">
        <f>IF(表三!D73&lt;&gt;"",表三!D73,"")</f>
        <v/>
      </c>
      <c r="C74" s="223" t="str">
        <f>IF(表三!H73&lt;&gt;"",表三!H73,"")</f>
        <v/>
      </c>
      <c r="D74" s="224" t="str">
        <f>IF(表三!I73&lt;&gt;"",表三!I73,"")</f>
        <v/>
      </c>
      <c r="E74" s="427"/>
      <c r="F74" s="428"/>
      <c r="G74" s="396"/>
      <c r="H74" s="397"/>
      <c r="I74" s="429" t="str">
        <f>表五!L73</f>
        <v/>
      </c>
      <c r="J74" s="430" t="str">
        <f>IF(E74&lt;&gt;"",IF(K74&lt;&gt;"",IF(表五!V71&lt;&gt;"",表五!V71,0),""),"")</f>
        <v/>
      </c>
      <c r="K74" s="431"/>
      <c r="L74" s="432"/>
      <c r="M74" s="396"/>
      <c r="N74" s="396"/>
      <c r="O74" s="433">
        <f t="shared" si="26"/>
        <v>0</v>
      </c>
      <c r="P74" s="434">
        <f t="shared" si="27"/>
        <v>0</v>
      </c>
      <c r="Q74" s="435" t="str">
        <f>表五!W73</f>
        <v/>
      </c>
      <c r="R74" s="419" t="str">
        <f>IF(E74&lt;&gt;"",IF(S74&lt;&gt;"",IF(表五!AG73&lt;&gt;"",表五!AG73,0),""),"")</f>
        <v/>
      </c>
      <c r="S74" s="436"/>
      <c r="T74" s="437"/>
      <c r="U74" s="396"/>
      <c r="V74" s="396"/>
      <c r="W74" s="433">
        <f t="shared" si="28"/>
        <v>0</v>
      </c>
      <c r="X74" s="434">
        <f t="shared" si="29"/>
        <v>0</v>
      </c>
      <c r="Y74" s="418" t="str">
        <f>表五!AH73</f>
        <v/>
      </c>
      <c r="Z74" s="438" t="str">
        <f>IF(E74&lt;&gt;"",IF(AA74&lt;&gt;"",IF(表五!AR71&lt;&gt;"",表五!AR71,0),""),"")</f>
        <v/>
      </c>
      <c r="AA74" s="436"/>
      <c r="AB74" s="437"/>
      <c r="AC74" s="396"/>
      <c r="AD74" s="396"/>
      <c r="AE74" s="433">
        <f t="shared" si="30"/>
        <v>0</v>
      </c>
      <c r="AF74" s="434">
        <f t="shared" si="31"/>
        <v>0</v>
      </c>
      <c r="AG74" s="439" t="str">
        <f t="shared" si="32"/>
        <v/>
      </c>
      <c r="AH74" s="434" t="str">
        <f t="shared" si="33"/>
        <v/>
      </c>
      <c r="AI74" s="413" t="str">
        <f t="shared" si="34"/>
        <v/>
      </c>
      <c r="AJ74" s="413" t="str">
        <f t="shared" si="35"/>
        <v/>
      </c>
      <c r="AK74" s="413" t="str">
        <f t="shared" si="36"/>
        <v/>
      </c>
      <c r="AL74" s="413" t="str">
        <f t="shared" si="37"/>
        <v/>
      </c>
      <c r="AM74" s="413" t="str">
        <f t="shared" si="38"/>
        <v/>
      </c>
    </row>
    <row r="75" spans="1:39" s="5" customFormat="1" ht="17.25" thickTop="1" thickBot="1">
      <c r="A75" s="426" t="str">
        <f>IF(表三!A74&lt;&gt;"",表三!A74,"")</f>
        <v/>
      </c>
      <c r="B75" s="426" t="str">
        <f>IF(表三!D74&lt;&gt;"",表三!D74,"")</f>
        <v/>
      </c>
      <c r="C75" s="223" t="str">
        <f>IF(表三!H74&lt;&gt;"",表三!H74,"")</f>
        <v/>
      </c>
      <c r="D75" s="224" t="str">
        <f>IF(表三!I74&lt;&gt;"",表三!I74,"")</f>
        <v/>
      </c>
      <c r="E75" s="427"/>
      <c r="F75" s="428"/>
      <c r="G75" s="396"/>
      <c r="H75" s="397"/>
      <c r="I75" s="429" t="str">
        <f>表五!L74</f>
        <v/>
      </c>
      <c r="J75" s="430" t="str">
        <f>IF(E75&lt;&gt;"",IF(K75&lt;&gt;"",IF(表五!V72&lt;&gt;"",表五!V72,0),""),"")</f>
        <v/>
      </c>
      <c r="K75" s="431"/>
      <c r="L75" s="432"/>
      <c r="M75" s="396"/>
      <c r="N75" s="396"/>
      <c r="O75" s="433">
        <f t="shared" si="26"/>
        <v>0</v>
      </c>
      <c r="P75" s="434">
        <f t="shared" si="27"/>
        <v>0</v>
      </c>
      <c r="Q75" s="435" t="str">
        <f>表五!W74</f>
        <v/>
      </c>
      <c r="R75" s="419" t="str">
        <f>IF(E75&lt;&gt;"",IF(S75&lt;&gt;"",IF(表五!AG74&lt;&gt;"",表五!AG74,0),""),"")</f>
        <v/>
      </c>
      <c r="S75" s="436"/>
      <c r="T75" s="437"/>
      <c r="U75" s="396"/>
      <c r="V75" s="396"/>
      <c r="W75" s="433">
        <f t="shared" si="28"/>
        <v>0</v>
      </c>
      <c r="X75" s="434">
        <f t="shared" si="29"/>
        <v>0</v>
      </c>
      <c r="Y75" s="418" t="str">
        <f>表五!AH74</f>
        <v/>
      </c>
      <c r="Z75" s="438" t="str">
        <f>IF(E75&lt;&gt;"",IF(AA75&lt;&gt;"",IF(表五!AR72&lt;&gt;"",表五!AR72,0),""),"")</f>
        <v/>
      </c>
      <c r="AA75" s="436"/>
      <c r="AB75" s="437"/>
      <c r="AC75" s="396"/>
      <c r="AD75" s="396"/>
      <c r="AE75" s="433">
        <f t="shared" si="30"/>
        <v>0</v>
      </c>
      <c r="AF75" s="434">
        <f t="shared" si="31"/>
        <v>0</v>
      </c>
      <c r="AG75" s="439" t="str">
        <f t="shared" si="32"/>
        <v/>
      </c>
      <c r="AH75" s="434" t="str">
        <f t="shared" si="33"/>
        <v/>
      </c>
      <c r="AI75" s="413" t="str">
        <f t="shared" si="34"/>
        <v/>
      </c>
      <c r="AJ75" s="413" t="str">
        <f t="shared" si="35"/>
        <v/>
      </c>
      <c r="AK75" s="413" t="str">
        <f t="shared" si="36"/>
        <v/>
      </c>
      <c r="AL75" s="413" t="str">
        <f t="shared" si="37"/>
        <v/>
      </c>
      <c r="AM75" s="413" t="str">
        <f t="shared" si="38"/>
        <v/>
      </c>
    </row>
    <row r="76" spans="1:39" s="5" customFormat="1" ht="17.25" thickTop="1" thickBot="1">
      <c r="A76" s="426" t="str">
        <f>IF(表三!A75&lt;&gt;"",表三!A75,"")</f>
        <v/>
      </c>
      <c r="B76" s="426" t="str">
        <f>IF(表三!D75&lt;&gt;"",表三!D75,"")</f>
        <v/>
      </c>
      <c r="C76" s="223" t="str">
        <f>IF(表三!H75&lt;&gt;"",表三!H75,"")</f>
        <v/>
      </c>
      <c r="D76" s="224" t="str">
        <f>IF(表三!I75&lt;&gt;"",表三!I75,"")</f>
        <v/>
      </c>
      <c r="E76" s="427"/>
      <c r="F76" s="428"/>
      <c r="G76" s="396"/>
      <c r="H76" s="397"/>
      <c r="I76" s="429" t="str">
        <f>表五!L75</f>
        <v/>
      </c>
      <c r="J76" s="430" t="str">
        <f>IF(E76&lt;&gt;"",IF(K76&lt;&gt;"",IF(表五!V73&lt;&gt;"",表五!V73,0),""),"")</f>
        <v/>
      </c>
      <c r="K76" s="431"/>
      <c r="L76" s="432"/>
      <c r="M76" s="396"/>
      <c r="N76" s="396"/>
      <c r="O76" s="433">
        <f t="shared" si="26"/>
        <v>0</v>
      </c>
      <c r="P76" s="434">
        <f t="shared" si="27"/>
        <v>0</v>
      </c>
      <c r="Q76" s="435" t="str">
        <f>表五!W75</f>
        <v/>
      </c>
      <c r="R76" s="419" t="str">
        <f>IF(E76&lt;&gt;"",IF(S76&lt;&gt;"",IF(表五!AG75&lt;&gt;"",表五!AG75,0),""),"")</f>
        <v/>
      </c>
      <c r="S76" s="436"/>
      <c r="T76" s="437"/>
      <c r="U76" s="396"/>
      <c r="V76" s="396"/>
      <c r="W76" s="433">
        <f t="shared" si="28"/>
        <v>0</v>
      </c>
      <c r="X76" s="434">
        <f t="shared" si="29"/>
        <v>0</v>
      </c>
      <c r="Y76" s="418" t="str">
        <f>表五!AH75</f>
        <v/>
      </c>
      <c r="Z76" s="438" t="str">
        <f>IF(E76&lt;&gt;"",IF(AA76&lt;&gt;"",IF(表五!AR73&lt;&gt;"",表五!AR73,0),""),"")</f>
        <v/>
      </c>
      <c r="AA76" s="436"/>
      <c r="AB76" s="437"/>
      <c r="AC76" s="396"/>
      <c r="AD76" s="396"/>
      <c r="AE76" s="433">
        <f t="shared" si="30"/>
        <v>0</v>
      </c>
      <c r="AF76" s="434">
        <f t="shared" si="31"/>
        <v>0</v>
      </c>
      <c r="AG76" s="439" t="str">
        <f t="shared" si="32"/>
        <v/>
      </c>
      <c r="AH76" s="434" t="str">
        <f t="shared" si="33"/>
        <v/>
      </c>
      <c r="AI76" s="413" t="str">
        <f t="shared" si="34"/>
        <v/>
      </c>
      <c r="AJ76" s="413" t="str">
        <f t="shared" si="35"/>
        <v/>
      </c>
      <c r="AK76" s="413" t="str">
        <f t="shared" si="36"/>
        <v/>
      </c>
      <c r="AL76" s="413" t="str">
        <f t="shared" si="37"/>
        <v/>
      </c>
      <c r="AM76" s="413" t="str">
        <f t="shared" si="38"/>
        <v/>
      </c>
    </row>
    <row r="77" spans="1:39" s="5" customFormat="1" ht="17.25" thickTop="1" thickBot="1">
      <c r="A77" s="426" t="str">
        <f>IF(表三!A76&lt;&gt;"",表三!A76,"")</f>
        <v/>
      </c>
      <c r="B77" s="426" t="str">
        <f>IF(表三!D76&lt;&gt;"",表三!D76,"")</f>
        <v/>
      </c>
      <c r="C77" s="223" t="str">
        <f>IF(表三!H76&lt;&gt;"",表三!H76,"")</f>
        <v/>
      </c>
      <c r="D77" s="224" t="str">
        <f>IF(表三!I76&lt;&gt;"",表三!I76,"")</f>
        <v/>
      </c>
      <c r="E77" s="427"/>
      <c r="F77" s="428"/>
      <c r="G77" s="396"/>
      <c r="H77" s="397"/>
      <c r="I77" s="429" t="str">
        <f>表五!L76</f>
        <v/>
      </c>
      <c r="J77" s="430" t="str">
        <f>IF(E77&lt;&gt;"",IF(K77&lt;&gt;"",IF(表五!V74&lt;&gt;"",表五!V74,0),""),"")</f>
        <v/>
      </c>
      <c r="K77" s="431"/>
      <c r="L77" s="432"/>
      <c r="M77" s="396"/>
      <c r="N77" s="396"/>
      <c r="O77" s="433">
        <f t="shared" si="26"/>
        <v>0</v>
      </c>
      <c r="P77" s="434">
        <f t="shared" si="27"/>
        <v>0</v>
      </c>
      <c r="Q77" s="435" t="str">
        <f>表五!W76</f>
        <v/>
      </c>
      <c r="R77" s="419" t="str">
        <f>IF(E77&lt;&gt;"",IF(S77&lt;&gt;"",IF(表五!AG76&lt;&gt;"",表五!AG76,0),""),"")</f>
        <v/>
      </c>
      <c r="S77" s="436"/>
      <c r="T77" s="437"/>
      <c r="U77" s="396"/>
      <c r="V77" s="396"/>
      <c r="W77" s="433">
        <f t="shared" si="28"/>
        <v>0</v>
      </c>
      <c r="X77" s="434">
        <f t="shared" si="29"/>
        <v>0</v>
      </c>
      <c r="Y77" s="418" t="str">
        <f>表五!AH76</f>
        <v/>
      </c>
      <c r="Z77" s="438" t="str">
        <f>IF(E77&lt;&gt;"",IF(AA77&lt;&gt;"",IF(表五!AR74&lt;&gt;"",表五!AR74,0),""),"")</f>
        <v/>
      </c>
      <c r="AA77" s="436"/>
      <c r="AB77" s="437"/>
      <c r="AC77" s="396"/>
      <c r="AD77" s="396"/>
      <c r="AE77" s="433">
        <f t="shared" si="30"/>
        <v>0</v>
      </c>
      <c r="AF77" s="434">
        <f t="shared" si="31"/>
        <v>0</v>
      </c>
      <c r="AG77" s="439" t="str">
        <f t="shared" si="32"/>
        <v/>
      </c>
      <c r="AH77" s="434" t="str">
        <f t="shared" si="33"/>
        <v/>
      </c>
      <c r="AI77" s="413" t="str">
        <f t="shared" si="34"/>
        <v/>
      </c>
      <c r="AJ77" s="413" t="str">
        <f t="shared" si="35"/>
        <v/>
      </c>
      <c r="AK77" s="413" t="str">
        <f t="shared" si="36"/>
        <v/>
      </c>
      <c r="AL77" s="413" t="str">
        <f t="shared" si="37"/>
        <v/>
      </c>
      <c r="AM77" s="413" t="str">
        <f t="shared" si="38"/>
        <v/>
      </c>
    </row>
    <row r="78" spans="1:39" s="5" customFormat="1" ht="17.25" thickTop="1" thickBot="1">
      <c r="A78" s="426" t="str">
        <f>IF(表三!A77&lt;&gt;"",表三!A77,"")</f>
        <v/>
      </c>
      <c r="B78" s="426" t="str">
        <f>IF(表三!D77&lt;&gt;"",表三!D77,"")</f>
        <v/>
      </c>
      <c r="C78" s="223" t="str">
        <f>IF(表三!H77&lt;&gt;"",表三!H77,"")</f>
        <v/>
      </c>
      <c r="D78" s="224" t="str">
        <f>IF(表三!I77&lt;&gt;"",表三!I77,"")</f>
        <v/>
      </c>
      <c r="E78" s="427"/>
      <c r="F78" s="428"/>
      <c r="G78" s="396"/>
      <c r="H78" s="397"/>
      <c r="I78" s="429" t="str">
        <f>表五!L77</f>
        <v/>
      </c>
      <c r="J78" s="430" t="str">
        <f>IF(E78&lt;&gt;"",IF(K78&lt;&gt;"",IF(表五!V75&lt;&gt;"",表五!V75,0),""),"")</f>
        <v/>
      </c>
      <c r="K78" s="431"/>
      <c r="L78" s="432"/>
      <c r="M78" s="396"/>
      <c r="N78" s="396"/>
      <c r="O78" s="433">
        <f t="shared" si="26"/>
        <v>0</v>
      </c>
      <c r="P78" s="434">
        <f t="shared" si="27"/>
        <v>0</v>
      </c>
      <c r="Q78" s="435" t="str">
        <f>表五!W77</f>
        <v/>
      </c>
      <c r="R78" s="419" t="str">
        <f>IF(E78&lt;&gt;"",IF(S78&lt;&gt;"",IF(表五!AG77&lt;&gt;"",表五!AG77,0),""),"")</f>
        <v/>
      </c>
      <c r="S78" s="436"/>
      <c r="T78" s="437"/>
      <c r="U78" s="396"/>
      <c r="V78" s="396"/>
      <c r="W78" s="433">
        <f t="shared" si="28"/>
        <v>0</v>
      </c>
      <c r="X78" s="434">
        <f t="shared" si="29"/>
        <v>0</v>
      </c>
      <c r="Y78" s="418" t="str">
        <f>表五!AH77</f>
        <v/>
      </c>
      <c r="Z78" s="438" t="str">
        <f>IF(E78&lt;&gt;"",IF(AA78&lt;&gt;"",IF(表五!AR75&lt;&gt;"",表五!AR75,0),""),"")</f>
        <v/>
      </c>
      <c r="AA78" s="436"/>
      <c r="AB78" s="437"/>
      <c r="AC78" s="396"/>
      <c r="AD78" s="396"/>
      <c r="AE78" s="433">
        <f t="shared" si="30"/>
        <v>0</v>
      </c>
      <c r="AF78" s="434">
        <f t="shared" si="31"/>
        <v>0</v>
      </c>
      <c r="AG78" s="439" t="str">
        <f t="shared" si="32"/>
        <v/>
      </c>
      <c r="AH78" s="434" t="str">
        <f t="shared" si="33"/>
        <v/>
      </c>
      <c r="AI78" s="413" t="str">
        <f t="shared" si="34"/>
        <v/>
      </c>
      <c r="AJ78" s="413" t="str">
        <f t="shared" si="35"/>
        <v/>
      </c>
      <c r="AK78" s="413" t="str">
        <f t="shared" si="36"/>
        <v/>
      </c>
      <c r="AL78" s="413" t="str">
        <f t="shared" si="37"/>
        <v/>
      </c>
      <c r="AM78" s="413" t="str">
        <f t="shared" si="38"/>
        <v/>
      </c>
    </row>
    <row r="79" spans="1:39" s="5" customFormat="1" ht="17.25" thickTop="1" thickBot="1">
      <c r="A79" s="426" t="str">
        <f>IF(表三!A78&lt;&gt;"",表三!A78,"")</f>
        <v/>
      </c>
      <c r="B79" s="426" t="str">
        <f>IF(表三!D78&lt;&gt;"",表三!D78,"")</f>
        <v/>
      </c>
      <c r="C79" s="223" t="str">
        <f>IF(表三!H78&lt;&gt;"",表三!H78,"")</f>
        <v/>
      </c>
      <c r="D79" s="224" t="str">
        <f>IF(表三!I78&lt;&gt;"",表三!I78,"")</f>
        <v/>
      </c>
      <c r="E79" s="427"/>
      <c r="F79" s="428"/>
      <c r="G79" s="396"/>
      <c r="H79" s="397"/>
      <c r="I79" s="429" t="str">
        <f>表五!L78</f>
        <v/>
      </c>
      <c r="J79" s="430" t="str">
        <f>IF(E79&lt;&gt;"",IF(K79&lt;&gt;"",IF(表五!V76&lt;&gt;"",表五!V76,0),""),"")</f>
        <v/>
      </c>
      <c r="K79" s="431"/>
      <c r="L79" s="432"/>
      <c r="M79" s="396"/>
      <c r="N79" s="396"/>
      <c r="O79" s="433">
        <f t="shared" si="26"/>
        <v>0</v>
      </c>
      <c r="P79" s="434">
        <f t="shared" si="27"/>
        <v>0</v>
      </c>
      <c r="Q79" s="435" t="str">
        <f>表五!W78</f>
        <v/>
      </c>
      <c r="R79" s="419" t="str">
        <f>IF(E79&lt;&gt;"",IF(S79&lt;&gt;"",IF(表五!AG78&lt;&gt;"",表五!AG78,0),""),"")</f>
        <v/>
      </c>
      <c r="S79" s="436"/>
      <c r="T79" s="437"/>
      <c r="U79" s="396"/>
      <c r="V79" s="396"/>
      <c r="W79" s="433">
        <f t="shared" si="28"/>
        <v>0</v>
      </c>
      <c r="X79" s="434">
        <f t="shared" si="29"/>
        <v>0</v>
      </c>
      <c r="Y79" s="418" t="str">
        <f>表五!AH78</f>
        <v/>
      </c>
      <c r="Z79" s="438" t="str">
        <f>IF(E79&lt;&gt;"",IF(AA79&lt;&gt;"",IF(表五!AR76&lt;&gt;"",表五!AR76,0),""),"")</f>
        <v/>
      </c>
      <c r="AA79" s="436"/>
      <c r="AB79" s="437"/>
      <c r="AC79" s="396"/>
      <c r="AD79" s="396"/>
      <c r="AE79" s="433">
        <f t="shared" si="30"/>
        <v>0</v>
      </c>
      <c r="AF79" s="434">
        <f t="shared" si="31"/>
        <v>0</v>
      </c>
      <c r="AG79" s="439" t="str">
        <f t="shared" si="32"/>
        <v/>
      </c>
      <c r="AH79" s="434" t="str">
        <f t="shared" si="33"/>
        <v/>
      </c>
      <c r="AI79" s="413" t="str">
        <f t="shared" si="34"/>
        <v/>
      </c>
      <c r="AJ79" s="413" t="str">
        <f t="shared" si="35"/>
        <v/>
      </c>
      <c r="AK79" s="413" t="str">
        <f t="shared" si="36"/>
        <v/>
      </c>
      <c r="AL79" s="413" t="str">
        <f t="shared" si="37"/>
        <v/>
      </c>
      <c r="AM79" s="413" t="str">
        <f t="shared" si="38"/>
        <v/>
      </c>
    </row>
    <row r="80" spans="1:39" s="5" customFormat="1" ht="17.25" thickTop="1" thickBot="1">
      <c r="A80" s="426" t="str">
        <f>IF(表三!A79&lt;&gt;"",表三!A79,"")</f>
        <v/>
      </c>
      <c r="B80" s="426" t="str">
        <f>IF(表三!D79&lt;&gt;"",表三!D79,"")</f>
        <v/>
      </c>
      <c r="C80" s="223" t="str">
        <f>IF(表三!H79&lt;&gt;"",表三!H79,"")</f>
        <v/>
      </c>
      <c r="D80" s="224" t="str">
        <f>IF(表三!I79&lt;&gt;"",表三!I79,"")</f>
        <v/>
      </c>
      <c r="E80" s="427"/>
      <c r="F80" s="428"/>
      <c r="G80" s="396"/>
      <c r="H80" s="397"/>
      <c r="I80" s="429" t="str">
        <f>表五!L79</f>
        <v/>
      </c>
      <c r="J80" s="430" t="str">
        <f>IF(E80&lt;&gt;"",IF(K80&lt;&gt;"",IF(表五!V77&lt;&gt;"",表五!V77,0),""),"")</f>
        <v/>
      </c>
      <c r="K80" s="431"/>
      <c r="L80" s="432"/>
      <c r="M80" s="396"/>
      <c r="N80" s="396"/>
      <c r="O80" s="433">
        <f t="shared" si="26"/>
        <v>0</v>
      </c>
      <c r="P80" s="434">
        <f t="shared" si="27"/>
        <v>0</v>
      </c>
      <c r="Q80" s="435" t="str">
        <f>表五!W79</f>
        <v/>
      </c>
      <c r="R80" s="419" t="str">
        <f>IF(E80&lt;&gt;"",IF(S80&lt;&gt;"",IF(表五!AG79&lt;&gt;"",表五!AG79,0),""),"")</f>
        <v/>
      </c>
      <c r="S80" s="436"/>
      <c r="T80" s="437"/>
      <c r="U80" s="396"/>
      <c r="V80" s="396"/>
      <c r="W80" s="433">
        <f t="shared" si="28"/>
        <v>0</v>
      </c>
      <c r="X80" s="434">
        <f t="shared" si="29"/>
        <v>0</v>
      </c>
      <c r="Y80" s="418" t="str">
        <f>表五!AH79</f>
        <v/>
      </c>
      <c r="Z80" s="438" t="str">
        <f>IF(E80&lt;&gt;"",IF(AA80&lt;&gt;"",IF(表五!AR77&lt;&gt;"",表五!AR77,0),""),"")</f>
        <v/>
      </c>
      <c r="AA80" s="436"/>
      <c r="AB80" s="437"/>
      <c r="AC80" s="396"/>
      <c r="AD80" s="396"/>
      <c r="AE80" s="433">
        <f t="shared" si="30"/>
        <v>0</v>
      </c>
      <c r="AF80" s="434">
        <f t="shared" si="31"/>
        <v>0</v>
      </c>
      <c r="AG80" s="439" t="str">
        <f t="shared" si="32"/>
        <v/>
      </c>
      <c r="AH80" s="434" t="str">
        <f t="shared" si="33"/>
        <v/>
      </c>
      <c r="AI80" s="413" t="str">
        <f t="shared" si="34"/>
        <v/>
      </c>
      <c r="AJ80" s="413" t="str">
        <f t="shared" si="35"/>
        <v/>
      </c>
      <c r="AK80" s="413" t="str">
        <f t="shared" si="36"/>
        <v/>
      </c>
      <c r="AL80" s="413" t="str">
        <f t="shared" si="37"/>
        <v/>
      </c>
      <c r="AM80" s="413" t="str">
        <f t="shared" si="38"/>
        <v/>
      </c>
    </row>
    <row r="81" spans="1:39" s="5" customFormat="1" ht="17.25" thickTop="1" thickBot="1">
      <c r="A81" s="426" t="str">
        <f>IF(表三!A80&lt;&gt;"",表三!A80,"")</f>
        <v/>
      </c>
      <c r="B81" s="426" t="str">
        <f>IF(表三!D80&lt;&gt;"",表三!D80,"")</f>
        <v/>
      </c>
      <c r="C81" s="223" t="str">
        <f>IF(表三!H80&lt;&gt;"",表三!H80,"")</f>
        <v/>
      </c>
      <c r="D81" s="224" t="str">
        <f>IF(表三!I80&lt;&gt;"",表三!I80,"")</f>
        <v/>
      </c>
      <c r="E81" s="427"/>
      <c r="F81" s="428"/>
      <c r="G81" s="396"/>
      <c r="H81" s="397"/>
      <c r="I81" s="429" t="str">
        <f>表五!L80</f>
        <v/>
      </c>
      <c r="J81" s="430" t="str">
        <f>IF(E81&lt;&gt;"",IF(K81&lt;&gt;"",IF(表五!V78&lt;&gt;"",表五!V78,0),""),"")</f>
        <v/>
      </c>
      <c r="K81" s="431"/>
      <c r="L81" s="432"/>
      <c r="M81" s="396"/>
      <c r="N81" s="396"/>
      <c r="O81" s="433">
        <f t="shared" si="26"/>
        <v>0</v>
      </c>
      <c r="P81" s="434">
        <f t="shared" si="27"/>
        <v>0</v>
      </c>
      <c r="Q81" s="435" t="str">
        <f>表五!W80</f>
        <v/>
      </c>
      <c r="R81" s="419" t="str">
        <f>IF(E81&lt;&gt;"",IF(S81&lt;&gt;"",IF(表五!AG80&lt;&gt;"",表五!AG80,0),""),"")</f>
        <v/>
      </c>
      <c r="S81" s="436"/>
      <c r="T81" s="437"/>
      <c r="U81" s="396"/>
      <c r="V81" s="396"/>
      <c r="W81" s="433">
        <f t="shared" si="28"/>
        <v>0</v>
      </c>
      <c r="X81" s="434">
        <f t="shared" si="29"/>
        <v>0</v>
      </c>
      <c r="Y81" s="418" t="str">
        <f>表五!AH80</f>
        <v/>
      </c>
      <c r="Z81" s="438" t="str">
        <f>IF(E81&lt;&gt;"",IF(AA81&lt;&gt;"",IF(表五!AR78&lt;&gt;"",表五!AR78,0),""),"")</f>
        <v/>
      </c>
      <c r="AA81" s="436"/>
      <c r="AB81" s="437"/>
      <c r="AC81" s="396"/>
      <c r="AD81" s="396"/>
      <c r="AE81" s="433">
        <f t="shared" si="30"/>
        <v>0</v>
      </c>
      <c r="AF81" s="434">
        <f t="shared" si="31"/>
        <v>0</v>
      </c>
      <c r="AG81" s="439" t="str">
        <f t="shared" si="32"/>
        <v/>
      </c>
      <c r="AH81" s="434" t="str">
        <f t="shared" si="33"/>
        <v/>
      </c>
      <c r="AI81" s="413" t="str">
        <f t="shared" si="34"/>
        <v/>
      </c>
      <c r="AJ81" s="413" t="str">
        <f t="shared" si="35"/>
        <v/>
      </c>
      <c r="AK81" s="413" t="str">
        <f t="shared" si="36"/>
        <v/>
      </c>
      <c r="AL81" s="413" t="str">
        <f t="shared" si="37"/>
        <v/>
      </c>
      <c r="AM81" s="413" t="str">
        <f t="shared" si="38"/>
        <v/>
      </c>
    </row>
    <row r="82" spans="1:39" s="5" customFormat="1" ht="17.25" thickTop="1" thickBot="1">
      <c r="A82" s="426" t="str">
        <f>IF(表三!A81&lt;&gt;"",表三!A81,"")</f>
        <v/>
      </c>
      <c r="B82" s="426" t="str">
        <f>IF(表三!D81&lt;&gt;"",表三!D81,"")</f>
        <v/>
      </c>
      <c r="C82" s="223" t="str">
        <f>IF(表三!H81&lt;&gt;"",表三!H81,"")</f>
        <v/>
      </c>
      <c r="D82" s="224" t="str">
        <f>IF(表三!I81&lt;&gt;"",表三!I81,"")</f>
        <v/>
      </c>
      <c r="E82" s="427"/>
      <c r="F82" s="428"/>
      <c r="G82" s="396"/>
      <c r="H82" s="397"/>
      <c r="I82" s="429" t="str">
        <f>表五!L81</f>
        <v/>
      </c>
      <c r="J82" s="430" t="str">
        <f>IF(E82&lt;&gt;"",IF(K82&lt;&gt;"",IF(表五!V79&lt;&gt;"",表五!V79,0),""),"")</f>
        <v/>
      </c>
      <c r="K82" s="431"/>
      <c r="L82" s="432"/>
      <c r="M82" s="396"/>
      <c r="N82" s="396"/>
      <c r="O82" s="433">
        <f t="shared" si="26"/>
        <v>0</v>
      </c>
      <c r="P82" s="434">
        <f t="shared" si="27"/>
        <v>0</v>
      </c>
      <c r="Q82" s="435" t="str">
        <f>表五!W81</f>
        <v/>
      </c>
      <c r="R82" s="419" t="str">
        <f>IF(E82&lt;&gt;"",IF(S82&lt;&gt;"",IF(表五!AG81&lt;&gt;"",表五!AG81,0),""),"")</f>
        <v/>
      </c>
      <c r="S82" s="436"/>
      <c r="T82" s="437"/>
      <c r="U82" s="396"/>
      <c r="V82" s="396"/>
      <c r="W82" s="433">
        <f t="shared" si="28"/>
        <v>0</v>
      </c>
      <c r="X82" s="434">
        <f t="shared" si="29"/>
        <v>0</v>
      </c>
      <c r="Y82" s="418" t="str">
        <f>表五!AH81</f>
        <v/>
      </c>
      <c r="Z82" s="438" t="str">
        <f>IF(E82&lt;&gt;"",IF(AA82&lt;&gt;"",IF(表五!AR79&lt;&gt;"",表五!AR79,0),""),"")</f>
        <v/>
      </c>
      <c r="AA82" s="436"/>
      <c r="AB82" s="437"/>
      <c r="AC82" s="396"/>
      <c r="AD82" s="396"/>
      <c r="AE82" s="433">
        <f t="shared" si="30"/>
        <v>0</v>
      </c>
      <c r="AF82" s="434">
        <f t="shared" si="31"/>
        <v>0</v>
      </c>
      <c r="AG82" s="439" t="str">
        <f t="shared" si="32"/>
        <v/>
      </c>
      <c r="AH82" s="434" t="str">
        <f t="shared" si="33"/>
        <v/>
      </c>
      <c r="AI82" s="413" t="str">
        <f t="shared" si="34"/>
        <v/>
      </c>
      <c r="AJ82" s="413" t="str">
        <f t="shared" si="35"/>
        <v/>
      </c>
      <c r="AK82" s="413" t="str">
        <f t="shared" si="36"/>
        <v/>
      </c>
      <c r="AL82" s="413" t="str">
        <f t="shared" si="37"/>
        <v/>
      </c>
      <c r="AM82" s="413" t="str">
        <f t="shared" si="38"/>
        <v/>
      </c>
    </row>
    <row r="83" spans="1:39" s="5" customFormat="1" ht="17.25" thickTop="1" thickBot="1">
      <c r="A83" s="426" t="str">
        <f>IF(表三!A82&lt;&gt;"",表三!A82,"")</f>
        <v/>
      </c>
      <c r="B83" s="426" t="str">
        <f>IF(表三!D82&lt;&gt;"",表三!D82,"")</f>
        <v/>
      </c>
      <c r="C83" s="223" t="str">
        <f>IF(表三!H82&lt;&gt;"",表三!H82,"")</f>
        <v/>
      </c>
      <c r="D83" s="224" t="str">
        <f>IF(表三!I82&lt;&gt;"",表三!I82,"")</f>
        <v/>
      </c>
      <c r="E83" s="427"/>
      <c r="F83" s="428"/>
      <c r="G83" s="396"/>
      <c r="H83" s="397"/>
      <c r="I83" s="429" t="str">
        <f>表五!L82</f>
        <v/>
      </c>
      <c r="J83" s="430" t="str">
        <f>IF(E83&lt;&gt;"",IF(K83&lt;&gt;"",IF(表五!V80&lt;&gt;"",表五!V80,0),""),"")</f>
        <v/>
      </c>
      <c r="K83" s="431"/>
      <c r="L83" s="432"/>
      <c r="M83" s="396"/>
      <c r="N83" s="396"/>
      <c r="O83" s="433">
        <f t="shared" si="26"/>
        <v>0</v>
      </c>
      <c r="P83" s="434">
        <f t="shared" si="27"/>
        <v>0</v>
      </c>
      <c r="Q83" s="435" t="str">
        <f>表五!W82</f>
        <v/>
      </c>
      <c r="R83" s="419" t="str">
        <f>IF(E83&lt;&gt;"",IF(S83&lt;&gt;"",IF(表五!AG82&lt;&gt;"",表五!AG82,0),""),"")</f>
        <v/>
      </c>
      <c r="S83" s="436"/>
      <c r="T83" s="437"/>
      <c r="U83" s="396"/>
      <c r="V83" s="396"/>
      <c r="W83" s="433">
        <f t="shared" si="28"/>
        <v>0</v>
      </c>
      <c r="X83" s="434">
        <f t="shared" si="29"/>
        <v>0</v>
      </c>
      <c r="Y83" s="418" t="str">
        <f>表五!AH82</f>
        <v/>
      </c>
      <c r="Z83" s="438" t="str">
        <f>IF(E83&lt;&gt;"",IF(AA83&lt;&gt;"",IF(表五!AR80&lt;&gt;"",表五!AR80,0),""),"")</f>
        <v/>
      </c>
      <c r="AA83" s="436"/>
      <c r="AB83" s="437"/>
      <c r="AC83" s="396"/>
      <c r="AD83" s="396"/>
      <c r="AE83" s="433">
        <f t="shared" si="30"/>
        <v>0</v>
      </c>
      <c r="AF83" s="434">
        <f t="shared" si="31"/>
        <v>0</v>
      </c>
      <c r="AG83" s="439" t="str">
        <f t="shared" si="32"/>
        <v/>
      </c>
      <c r="AH83" s="434" t="str">
        <f t="shared" si="33"/>
        <v/>
      </c>
      <c r="AI83" s="413" t="str">
        <f t="shared" si="34"/>
        <v/>
      </c>
      <c r="AJ83" s="413" t="str">
        <f t="shared" si="35"/>
        <v/>
      </c>
      <c r="AK83" s="413" t="str">
        <f t="shared" si="36"/>
        <v/>
      </c>
      <c r="AL83" s="413" t="str">
        <f t="shared" si="37"/>
        <v/>
      </c>
      <c r="AM83" s="413" t="str">
        <f t="shared" si="38"/>
        <v/>
      </c>
    </row>
    <row r="84" spans="1:39" s="5" customFormat="1" ht="17.25" thickTop="1" thickBot="1">
      <c r="A84" s="426" t="str">
        <f>IF(表三!A83&lt;&gt;"",表三!A83,"")</f>
        <v/>
      </c>
      <c r="B84" s="426" t="str">
        <f>IF(表三!D83&lt;&gt;"",表三!D83,"")</f>
        <v/>
      </c>
      <c r="C84" s="223" t="str">
        <f>IF(表三!H83&lt;&gt;"",表三!H83,"")</f>
        <v/>
      </c>
      <c r="D84" s="224" t="str">
        <f>IF(表三!I83&lt;&gt;"",表三!I83,"")</f>
        <v/>
      </c>
      <c r="E84" s="427"/>
      <c r="F84" s="428"/>
      <c r="G84" s="396"/>
      <c r="H84" s="397"/>
      <c r="I84" s="429" t="str">
        <f>表五!L83</f>
        <v/>
      </c>
      <c r="J84" s="430" t="str">
        <f>IF(E84&lt;&gt;"",IF(K84&lt;&gt;"",IF(表五!V81&lt;&gt;"",表五!V81,0),""),"")</f>
        <v/>
      </c>
      <c r="K84" s="431"/>
      <c r="L84" s="432"/>
      <c r="M84" s="396"/>
      <c r="N84" s="396"/>
      <c r="O84" s="433">
        <f t="shared" si="26"/>
        <v>0</v>
      </c>
      <c r="P84" s="434">
        <f t="shared" si="27"/>
        <v>0</v>
      </c>
      <c r="Q84" s="435" t="str">
        <f>表五!W83</f>
        <v/>
      </c>
      <c r="R84" s="419" t="str">
        <f>IF(E84&lt;&gt;"",IF(S84&lt;&gt;"",IF(表五!AG83&lt;&gt;"",表五!AG83,0),""),"")</f>
        <v/>
      </c>
      <c r="S84" s="436"/>
      <c r="T84" s="437"/>
      <c r="U84" s="396"/>
      <c r="V84" s="396"/>
      <c r="W84" s="433">
        <f t="shared" si="28"/>
        <v>0</v>
      </c>
      <c r="X84" s="434">
        <f t="shared" si="29"/>
        <v>0</v>
      </c>
      <c r="Y84" s="418" t="str">
        <f>表五!AH83</f>
        <v/>
      </c>
      <c r="Z84" s="438" t="str">
        <f>IF(E84&lt;&gt;"",IF(AA84&lt;&gt;"",IF(表五!AR81&lt;&gt;"",表五!AR81,0),""),"")</f>
        <v/>
      </c>
      <c r="AA84" s="436"/>
      <c r="AB84" s="437"/>
      <c r="AC84" s="396"/>
      <c r="AD84" s="396"/>
      <c r="AE84" s="433">
        <f t="shared" si="30"/>
        <v>0</v>
      </c>
      <c r="AF84" s="434">
        <f t="shared" si="31"/>
        <v>0</v>
      </c>
      <c r="AG84" s="439" t="str">
        <f t="shared" si="32"/>
        <v/>
      </c>
      <c r="AH84" s="434" t="str">
        <f t="shared" si="33"/>
        <v/>
      </c>
      <c r="AI84" s="413" t="str">
        <f t="shared" si="34"/>
        <v/>
      </c>
      <c r="AJ84" s="413" t="str">
        <f t="shared" si="35"/>
        <v/>
      </c>
      <c r="AK84" s="413" t="str">
        <f t="shared" si="36"/>
        <v/>
      </c>
      <c r="AL84" s="413" t="str">
        <f t="shared" si="37"/>
        <v/>
      </c>
      <c r="AM84" s="413" t="str">
        <f t="shared" si="38"/>
        <v/>
      </c>
    </row>
    <row r="85" spans="1:39" s="5" customFormat="1" ht="17.25" thickTop="1" thickBot="1">
      <c r="A85" s="426" t="str">
        <f>IF(表三!A84&lt;&gt;"",表三!A84,"")</f>
        <v/>
      </c>
      <c r="B85" s="426" t="str">
        <f>IF(表三!D84&lt;&gt;"",表三!D84,"")</f>
        <v/>
      </c>
      <c r="C85" s="223" t="str">
        <f>IF(表三!H84&lt;&gt;"",表三!H84,"")</f>
        <v/>
      </c>
      <c r="D85" s="224" t="str">
        <f>IF(表三!I84&lt;&gt;"",表三!I84,"")</f>
        <v/>
      </c>
      <c r="E85" s="427"/>
      <c r="F85" s="428"/>
      <c r="G85" s="396"/>
      <c r="H85" s="397"/>
      <c r="I85" s="429" t="str">
        <f>表五!L84</f>
        <v/>
      </c>
      <c r="J85" s="430" t="str">
        <f>IF(E85&lt;&gt;"",IF(K85&lt;&gt;"",IF(表五!V82&lt;&gt;"",表五!V82,0),""),"")</f>
        <v/>
      </c>
      <c r="K85" s="431"/>
      <c r="L85" s="432"/>
      <c r="M85" s="396"/>
      <c r="N85" s="396"/>
      <c r="O85" s="433">
        <f t="shared" si="26"/>
        <v>0</v>
      </c>
      <c r="P85" s="434">
        <f t="shared" si="27"/>
        <v>0</v>
      </c>
      <c r="Q85" s="435" t="str">
        <f>表五!W84</f>
        <v/>
      </c>
      <c r="R85" s="419" t="str">
        <f>IF(E85&lt;&gt;"",IF(S85&lt;&gt;"",IF(表五!AG84&lt;&gt;"",表五!AG84,0),""),"")</f>
        <v/>
      </c>
      <c r="S85" s="436"/>
      <c r="T85" s="437"/>
      <c r="U85" s="396"/>
      <c r="V85" s="396"/>
      <c r="W85" s="433">
        <f t="shared" si="28"/>
        <v>0</v>
      </c>
      <c r="X85" s="434">
        <f t="shared" si="29"/>
        <v>0</v>
      </c>
      <c r="Y85" s="418" t="str">
        <f>表五!AH84</f>
        <v/>
      </c>
      <c r="Z85" s="438" t="str">
        <f>IF(E85&lt;&gt;"",IF(AA85&lt;&gt;"",IF(表五!AR82&lt;&gt;"",表五!AR82,0),""),"")</f>
        <v/>
      </c>
      <c r="AA85" s="436"/>
      <c r="AB85" s="437"/>
      <c r="AC85" s="396"/>
      <c r="AD85" s="396"/>
      <c r="AE85" s="433">
        <f t="shared" si="30"/>
        <v>0</v>
      </c>
      <c r="AF85" s="434">
        <f t="shared" si="31"/>
        <v>0</v>
      </c>
      <c r="AG85" s="439" t="str">
        <f t="shared" si="32"/>
        <v/>
      </c>
      <c r="AH85" s="434" t="str">
        <f t="shared" si="33"/>
        <v/>
      </c>
      <c r="AI85" s="413" t="str">
        <f t="shared" si="34"/>
        <v/>
      </c>
      <c r="AJ85" s="413" t="str">
        <f t="shared" si="35"/>
        <v/>
      </c>
      <c r="AK85" s="413" t="str">
        <f t="shared" si="36"/>
        <v/>
      </c>
      <c r="AL85" s="413" t="str">
        <f t="shared" si="37"/>
        <v/>
      </c>
      <c r="AM85" s="413" t="str">
        <f t="shared" si="38"/>
        <v/>
      </c>
    </row>
    <row r="86" spans="1:39" s="5" customFormat="1" ht="17.25" thickTop="1" thickBot="1">
      <c r="A86" s="426" t="str">
        <f>IF(表三!A85&lt;&gt;"",表三!A85,"")</f>
        <v/>
      </c>
      <c r="B86" s="426" t="str">
        <f>IF(表三!D85&lt;&gt;"",表三!D85,"")</f>
        <v/>
      </c>
      <c r="C86" s="223" t="str">
        <f>IF(表三!H85&lt;&gt;"",表三!H85,"")</f>
        <v/>
      </c>
      <c r="D86" s="224" t="str">
        <f>IF(表三!I85&lt;&gt;"",表三!I85,"")</f>
        <v/>
      </c>
      <c r="E86" s="427"/>
      <c r="F86" s="428"/>
      <c r="G86" s="396"/>
      <c r="H86" s="397"/>
      <c r="I86" s="429" t="str">
        <f>表五!L85</f>
        <v/>
      </c>
      <c r="J86" s="430" t="str">
        <f>IF(E86&lt;&gt;"",IF(K86&lt;&gt;"",IF(表五!V83&lt;&gt;"",表五!V83,0),""),"")</f>
        <v/>
      </c>
      <c r="K86" s="431"/>
      <c r="L86" s="432"/>
      <c r="M86" s="396"/>
      <c r="N86" s="396"/>
      <c r="O86" s="433">
        <f t="shared" si="26"/>
        <v>0</v>
      </c>
      <c r="P86" s="434">
        <f t="shared" si="27"/>
        <v>0</v>
      </c>
      <c r="Q86" s="435" t="str">
        <f>表五!W85</f>
        <v/>
      </c>
      <c r="R86" s="419" t="str">
        <f>IF(E86&lt;&gt;"",IF(S86&lt;&gt;"",IF(表五!AG85&lt;&gt;"",表五!AG85,0),""),"")</f>
        <v/>
      </c>
      <c r="S86" s="436"/>
      <c r="T86" s="437"/>
      <c r="U86" s="396"/>
      <c r="V86" s="396"/>
      <c r="W86" s="433">
        <f t="shared" si="28"/>
        <v>0</v>
      </c>
      <c r="X86" s="434">
        <f t="shared" si="29"/>
        <v>0</v>
      </c>
      <c r="Y86" s="418" t="str">
        <f>表五!AH85</f>
        <v/>
      </c>
      <c r="Z86" s="438" t="str">
        <f>IF(E86&lt;&gt;"",IF(AA86&lt;&gt;"",IF(表五!AR83&lt;&gt;"",表五!AR83,0),""),"")</f>
        <v/>
      </c>
      <c r="AA86" s="436"/>
      <c r="AB86" s="437"/>
      <c r="AC86" s="396"/>
      <c r="AD86" s="396"/>
      <c r="AE86" s="433">
        <f t="shared" si="30"/>
        <v>0</v>
      </c>
      <c r="AF86" s="434">
        <f t="shared" si="31"/>
        <v>0</v>
      </c>
      <c r="AG86" s="439" t="str">
        <f t="shared" si="32"/>
        <v/>
      </c>
      <c r="AH86" s="434" t="str">
        <f t="shared" si="33"/>
        <v/>
      </c>
      <c r="AI86" s="413" t="str">
        <f t="shared" si="34"/>
        <v/>
      </c>
      <c r="AJ86" s="413" t="str">
        <f t="shared" si="35"/>
        <v/>
      </c>
      <c r="AK86" s="413" t="str">
        <f t="shared" si="36"/>
        <v/>
      </c>
      <c r="AL86" s="413" t="str">
        <f t="shared" si="37"/>
        <v/>
      </c>
      <c r="AM86" s="413" t="str">
        <f t="shared" si="38"/>
        <v/>
      </c>
    </row>
    <row r="87" spans="1:39" s="5" customFormat="1" ht="17.25" thickTop="1" thickBot="1">
      <c r="A87" s="426" t="str">
        <f>IF(表三!A86&lt;&gt;"",表三!A86,"")</f>
        <v/>
      </c>
      <c r="B87" s="426" t="str">
        <f>IF(表三!D86&lt;&gt;"",表三!D86,"")</f>
        <v/>
      </c>
      <c r="C87" s="223" t="str">
        <f>IF(表三!H86&lt;&gt;"",表三!H86,"")</f>
        <v/>
      </c>
      <c r="D87" s="224" t="str">
        <f>IF(表三!I86&lt;&gt;"",表三!I86,"")</f>
        <v/>
      </c>
      <c r="E87" s="427"/>
      <c r="F87" s="428"/>
      <c r="G87" s="396"/>
      <c r="H87" s="397"/>
      <c r="I87" s="429" t="str">
        <f>表五!L86</f>
        <v/>
      </c>
      <c r="J87" s="430" t="str">
        <f>IF(E87&lt;&gt;"",IF(K87&lt;&gt;"",IF(表五!V84&lt;&gt;"",表五!V84,0),""),"")</f>
        <v/>
      </c>
      <c r="K87" s="431"/>
      <c r="L87" s="432"/>
      <c r="M87" s="396"/>
      <c r="N87" s="396"/>
      <c r="O87" s="433">
        <f t="shared" si="26"/>
        <v>0</v>
      </c>
      <c r="P87" s="434">
        <f t="shared" si="27"/>
        <v>0</v>
      </c>
      <c r="Q87" s="435" t="str">
        <f>表五!W86</f>
        <v/>
      </c>
      <c r="R87" s="419" t="str">
        <f>IF(E87&lt;&gt;"",IF(S87&lt;&gt;"",IF(表五!AG86&lt;&gt;"",表五!AG86,0),""),"")</f>
        <v/>
      </c>
      <c r="S87" s="436"/>
      <c r="T87" s="437"/>
      <c r="U87" s="396"/>
      <c r="V87" s="396"/>
      <c r="W87" s="433">
        <f t="shared" si="28"/>
        <v>0</v>
      </c>
      <c r="X87" s="434">
        <f t="shared" si="29"/>
        <v>0</v>
      </c>
      <c r="Y87" s="418" t="str">
        <f>表五!AH86</f>
        <v/>
      </c>
      <c r="Z87" s="438" t="str">
        <f>IF(E87&lt;&gt;"",IF(AA87&lt;&gt;"",IF(表五!AR84&lt;&gt;"",表五!AR84,0),""),"")</f>
        <v/>
      </c>
      <c r="AA87" s="436"/>
      <c r="AB87" s="437"/>
      <c r="AC87" s="396"/>
      <c r="AD87" s="396"/>
      <c r="AE87" s="433">
        <f t="shared" si="30"/>
        <v>0</v>
      </c>
      <c r="AF87" s="434">
        <f t="shared" si="31"/>
        <v>0</v>
      </c>
      <c r="AG87" s="439" t="str">
        <f t="shared" si="32"/>
        <v/>
      </c>
      <c r="AH87" s="434" t="str">
        <f t="shared" si="33"/>
        <v/>
      </c>
      <c r="AI87" s="413" t="str">
        <f t="shared" si="34"/>
        <v/>
      </c>
      <c r="AJ87" s="413" t="str">
        <f t="shared" si="35"/>
        <v/>
      </c>
      <c r="AK87" s="413" t="str">
        <f t="shared" si="36"/>
        <v/>
      </c>
      <c r="AL87" s="413" t="str">
        <f t="shared" si="37"/>
        <v/>
      </c>
      <c r="AM87" s="413" t="str">
        <f t="shared" si="38"/>
        <v/>
      </c>
    </row>
    <row r="88" spans="1:39" s="5" customFormat="1" ht="17.25" thickTop="1" thickBot="1">
      <c r="A88" s="426" t="str">
        <f>IF(表三!A87&lt;&gt;"",表三!A87,"")</f>
        <v/>
      </c>
      <c r="B88" s="426" t="str">
        <f>IF(表三!D87&lt;&gt;"",表三!D87,"")</f>
        <v/>
      </c>
      <c r="C88" s="223" t="str">
        <f>IF(表三!H87&lt;&gt;"",表三!H87,"")</f>
        <v/>
      </c>
      <c r="D88" s="224" t="str">
        <f>IF(表三!I87&lt;&gt;"",表三!I87,"")</f>
        <v/>
      </c>
      <c r="E88" s="427"/>
      <c r="F88" s="428"/>
      <c r="G88" s="396"/>
      <c r="H88" s="397"/>
      <c r="I88" s="429" t="str">
        <f>表五!L87</f>
        <v/>
      </c>
      <c r="J88" s="430" t="str">
        <f>IF(E88&lt;&gt;"",IF(K88&lt;&gt;"",IF(表五!V85&lt;&gt;"",表五!V85,0),""),"")</f>
        <v/>
      </c>
      <c r="K88" s="431"/>
      <c r="L88" s="432"/>
      <c r="M88" s="396"/>
      <c r="N88" s="396"/>
      <c r="O88" s="433">
        <f t="shared" si="26"/>
        <v>0</v>
      </c>
      <c r="P88" s="434">
        <f t="shared" si="27"/>
        <v>0</v>
      </c>
      <c r="Q88" s="435" t="str">
        <f>表五!W87</f>
        <v/>
      </c>
      <c r="R88" s="419" t="str">
        <f>IF(E88&lt;&gt;"",IF(S88&lt;&gt;"",IF(表五!AG87&lt;&gt;"",表五!AG87,0),""),"")</f>
        <v/>
      </c>
      <c r="S88" s="436"/>
      <c r="T88" s="437"/>
      <c r="U88" s="396"/>
      <c r="V88" s="396"/>
      <c r="W88" s="433">
        <f t="shared" si="28"/>
        <v>0</v>
      </c>
      <c r="X88" s="434">
        <f t="shared" si="29"/>
        <v>0</v>
      </c>
      <c r="Y88" s="418" t="str">
        <f>表五!AH87</f>
        <v/>
      </c>
      <c r="Z88" s="438" t="str">
        <f>IF(E88&lt;&gt;"",IF(AA88&lt;&gt;"",IF(表五!AR85&lt;&gt;"",表五!AR85,0),""),"")</f>
        <v/>
      </c>
      <c r="AA88" s="436"/>
      <c r="AB88" s="437"/>
      <c r="AC88" s="396"/>
      <c r="AD88" s="396"/>
      <c r="AE88" s="433">
        <f t="shared" si="30"/>
        <v>0</v>
      </c>
      <c r="AF88" s="434">
        <f t="shared" si="31"/>
        <v>0</v>
      </c>
      <c r="AG88" s="439" t="str">
        <f t="shared" si="32"/>
        <v/>
      </c>
      <c r="AH88" s="434" t="str">
        <f t="shared" si="33"/>
        <v/>
      </c>
      <c r="AI88" s="413" t="str">
        <f t="shared" si="34"/>
        <v/>
      </c>
      <c r="AJ88" s="413" t="str">
        <f t="shared" si="35"/>
        <v/>
      </c>
      <c r="AK88" s="413" t="str">
        <f t="shared" si="36"/>
        <v/>
      </c>
      <c r="AL88" s="413" t="str">
        <f t="shared" si="37"/>
        <v/>
      </c>
      <c r="AM88" s="413" t="str">
        <f t="shared" si="38"/>
        <v/>
      </c>
    </row>
    <row r="89" spans="1:39" s="5" customFormat="1" ht="17.25" thickTop="1" thickBot="1">
      <c r="A89" s="426" t="str">
        <f>IF(表三!A88&lt;&gt;"",表三!A88,"")</f>
        <v/>
      </c>
      <c r="B89" s="426" t="str">
        <f>IF(表三!D88&lt;&gt;"",表三!D88,"")</f>
        <v/>
      </c>
      <c r="C89" s="223" t="str">
        <f>IF(表三!H88&lt;&gt;"",表三!H88,"")</f>
        <v/>
      </c>
      <c r="D89" s="224" t="str">
        <f>IF(表三!I88&lt;&gt;"",表三!I88,"")</f>
        <v/>
      </c>
      <c r="E89" s="427"/>
      <c r="F89" s="428"/>
      <c r="G89" s="396"/>
      <c r="H89" s="397"/>
      <c r="I89" s="429" t="str">
        <f>表五!L88</f>
        <v/>
      </c>
      <c r="J89" s="430" t="str">
        <f>IF(E89&lt;&gt;"",IF(K89&lt;&gt;"",IF(表五!V86&lt;&gt;"",表五!V86,0),""),"")</f>
        <v/>
      </c>
      <c r="K89" s="431"/>
      <c r="L89" s="432"/>
      <c r="M89" s="396"/>
      <c r="N89" s="396"/>
      <c r="O89" s="433">
        <f t="shared" si="26"/>
        <v>0</v>
      </c>
      <c r="P89" s="434">
        <f t="shared" si="27"/>
        <v>0</v>
      </c>
      <c r="Q89" s="435" t="str">
        <f>表五!W88</f>
        <v/>
      </c>
      <c r="R89" s="419" t="str">
        <f>IF(E89&lt;&gt;"",IF(S89&lt;&gt;"",IF(表五!AG88&lt;&gt;"",表五!AG88,0),""),"")</f>
        <v/>
      </c>
      <c r="S89" s="436"/>
      <c r="T89" s="437"/>
      <c r="U89" s="396"/>
      <c r="V89" s="396"/>
      <c r="W89" s="433">
        <f t="shared" si="28"/>
        <v>0</v>
      </c>
      <c r="X89" s="434">
        <f t="shared" si="29"/>
        <v>0</v>
      </c>
      <c r="Y89" s="418" t="str">
        <f>表五!AH88</f>
        <v/>
      </c>
      <c r="Z89" s="438" t="str">
        <f>IF(E89&lt;&gt;"",IF(AA89&lt;&gt;"",IF(表五!AR86&lt;&gt;"",表五!AR86,0),""),"")</f>
        <v/>
      </c>
      <c r="AA89" s="436"/>
      <c r="AB89" s="437"/>
      <c r="AC89" s="396"/>
      <c r="AD89" s="396"/>
      <c r="AE89" s="433">
        <f t="shared" si="30"/>
        <v>0</v>
      </c>
      <c r="AF89" s="434">
        <f t="shared" si="31"/>
        <v>0</v>
      </c>
      <c r="AG89" s="439" t="str">
        <f t="shared" si="32"/>
        <v/>
      </c>
      <c r="AH89" s="434" t="str">
        <f t="shared" si="33"/>
        <v/>
      </c>
      <c r="AI89" s="413" t="str">
        <f t="shared" si="34"/>
        <v/>
      </c>
      <c r="AJ89" s="413" t="str">
        <f t="shared" si="35"/>
        <v/>
      </c>
      <c r="AK89" s="413" t="str">
        <f t="shared" si="36"/>
        <v/>
      </c>
      <c r="AL89" s="413" t="str">
        <f t="shared" si="37"/>
        <v/>
      </c>
      <c r="AM89" s="413" t="str">
        <f t="shared" si="38"/>
        <v/>
      </c>
    </row>
    <row r="90" spans="1:39" s="5" customFormat="1" ht="17.25" thickTop="1" thickBot="1">
      <c r="A90" s="426" t="str">
        <f>IF(表三!A89&lt;&gt;"",表三!A89,"")</f>
        <v/>
      </c>
      <c r="B90" s="426" t="str">
        <f>IF(表三!D89&lt;&gt;"",表三!D89,"")</f>
        <v/>
      </c>
      <c r="C90" s="223" t="str">
        <f>IF(表三!H89&lt;&gt;"",表三!H89,"")</f>
        <v/>
      </c>
      <c r="D90" s="224" t="str">
        <f>IF(表三!I89&lt;&gt;"",表三!I89,"")</f>
        <v/>
      </c>
      <c r="E90" s="427"/>
      <c r="F90" s="428"/>
      <c r="G90" s="396"/>
      <c r="H90" s="397"/>
      <c r="I90" s="429" t="str">
        <f>表五!L89</f>
        <v/>
      </c>
      <c r="J90" s="430" t="str">
        <f>IF(E90&lt;&gt;"",IF(K90&lt;&gt;"",IF(表五!V87&lt;&gt;"",表五!V87,0),""),"")</f>
        <v/>
      </c>
      <c r="K90" s="431"/>
      <c r="L90" s="432"/>
      <c r="M90" s="396"/>
      <c r="N90" s="396"/>
      <c r="O90" s="433">
        <f t="shared" si="26"/>
        <v>0</v>
      </c>
      <c r="P90" s="434">
        <f t="shared" si="27"/>
        <v>0</v>
      </c>
      <c r="Q90" s="435" t="str">
        <f>表五!W89</f>
        <v/>
      </c>
      <c r="R90" s="419" t="str">
        <f>IF(E90&lt;&gt;"",IF(S90&lt;&gt;"",IF(表五!AG89&lt;&gt;"",表五!AG89,0),""),"")</f>
        <v/>
      </c>
      <c r="S90" s="436"/>
      <c r="T90" s="437"/>
      <c r="U90" s="396"/>
      <c r="V90" s="396"/>
      <c r="W90" s="433">
        <f t="shared" si="28"/>
        <v>0</v>
      </c>
      <c r="X90" s="434">
        <f t="shared" si="29"/>
        <v>0</v>
      </c>
      <c r="Y90" s="418" t="str">
        <f>表五!AH89</f>
        <v/>
      </c>
      <c r="Z90" s="438" t="str">
        <f>IF(E90&lt;&gt;"",IF(AA90&lt;&gt;"",IF(表五!AR87&lt;&gt;"",表五!AR87,0),""),"")</f>
        <v/>
      </c>
      <c r="AA90" s="436"/>
      <c r="AB90" s="437"/>
      <c r="AC90" s="396"/>
      <c r="AD90" s="396"/>
      <c r="AE90" s="433">
        <f t="shared" si="30"/>
        <v>0</v>
      </c>
      <c r="AF90" s="434">
        <f t="shared" si="31"/>
        <v>0</v>
      </c>
      <c r="AG90" s="439" t="str">
        <f t="shared" si="32"/>
        <v/>
      </c>
      <c r="AH90" s="434" t="str">
        <f t="shared" si="33"/>
        <v/>
      </c>
      <c r="AI90" s="413" t="str">
        <f t="shared" si="34"/>
        <v/>
      </c>
      <c r="AJ90" s="413" t="str">
        <f t="shared" si="35"/>
        <v/>
      </c>
      <c r="AK90" s="413" t="str">
        <f t="shared" si="36"/>
        <v/>
      </c>
      <c r="AL90" s="413" t="str">
        <f t="shared" si="37"/>
        <v/>
      </c>
      <c r="AM90" s="413" t="str">
        <f t="shared" si="38"/>
        <v/>
      </c>
    </row>
    <row r="91" spans="1:39" s="5" customFormat="1" ht="17.25" thickTop="1" thickBot="1">
      <c r="A91" s="426" t="str">
        <f>IF(表三!A90&lt;&gt;"",表三!A90,"")</f>
        <v/>
      </c>
      <c r="B91" s="426" t="str">
        <f>IF(表三!D90&lt;&gt;"",表三!D90,"")</f>
        <v/>
      </c>
      <c r="C91" s="223" t="str">
        <f>IF(表三!H90&lt;&gt;"",表三!H90,"")</f>
        <v/>
      </c>
      <c r="D91" s="224" t="str">
        <f>IF(表三!I90&lt;&gt;"",表三!I90,"")</f>
        <v/>
      </c>
      <c r="E91" s="427"/>
      <c r="F91" s="428"/>
      <c r="G91" s="396"/>
      <c r="H91" s="397"/>
      <c r="I91" s="429" t="str">
        <f>表五!L90</f>
        <v/>
      </c>
      <c r="J91" s="430" t="str">
        <f>IF(E91&lt;&gt;"",IF(K91&lt;&gt;"",IF(表五!V88&lt;&gt;"",表五!V88,0),""),"")</f>
        <v/>
      </c>
      <c r="K91" s="431"/>
      <c r="L91" s="432"/>
      <c r="M91" s="396"/>
      <c r="N91" s="396"/>
      <c r="O91" s="433">
        <f t="shared" si="26"/>
        <v>0</v>
      </c>
      <c r="P91" s="434">
        <f t="shared" si="27"/>
        <v>0</v>
      </c>
      <c r="Q91" s="435" t="str">
        <f>表五!W90</f>
        <v/>
      </c>
      <c r="R91" s="419" t="str">
        <f>IF(E91&lt;&gt;"",IF(S91&lt;&gt;"",IF(表五!AG90&lt;&gt;"",表五!AG90,0),""),"")</f>
        <v/>
      </c>
      <c r="S91" s="436"/>
      <c r="T91" s="437"/>
      <c r="U91" s="396"/>
      <c r="V91" s="396"/>
      <c r="W91" s="433">
        <f t="shared" si="28"/>
        <v>0</v>
      </c>
      <c r="X91" s="434">
        <f t="shared" si="29"/>
        <v>0</v>
      </c>
      <c r="Y91" s="418" t="str">
        <f>表五!AH90</f>
        <v/>
      </c>
      <c r="Z91" s="438" t="str">
        <f>IF(E91&lt;&gt;"",IF(AA91&lt;&gt;"",IF(表五!AR88&lt;&gt;"",表五!AR88,0),""),"")</f>
        <v/>
      </c>
      <c r="AA91" s="436"/>
      <c r="AB91" s="437"/>
      <c r="AC91" s="396"/>
      <c r="AD91" s="396"/>
      <c r="AE91" s="433">
        <f t="shared" si="30"/>
        <v>0</v>
      </c>
      <c r="AF91" s="434">
        <f t="shared" si="31"/>
        <v>0</v>
      </c>
      <c r="AG91" s="439" t="str">
        <f t="shared" si="32"/>
        <v/>
      </c>
      <c r="AH91" s="434" t="str">
        <f t="shared" si="33"/>
        <v/>
      </c>
      <c r="AI91" s="413" t="str">
        <f t="shared" si="34"/>
        <v/>
      </c>
      <c r="AJ91" s="413" t="str">
        <f t="shared" si="35"/>
        <v/>
      </c>
      <c r="AK91" s="413" t="str">
        <f t="shared" si="36"/>
        <v/>
      </c>
      <c r="AL91" s="413" t="str">
        <f t="shared" si="37"/>
        <v/>
      </c>
      <c r="AM91" s="413" t="str">
        <f t="shared" si="38"/>
        <v/>
      </c>
    </row>
    <row r="92" spans="1:39" s="5" customFormat="1" ht="17.25" thickTop="1" thickBot="1">
      <c r="A92" s="426" t="str">
        <f>IF(表三!A91&lt;&gt;"",表三!A91,"")</f>
        <v/>
      </c>
      <c r="B92" s="426" t="str">
        <f>IF(表三!D91&lt;&gt;"",表三!D91,"")</f>
        <v/>
      </c>
      <c r="C92" s="223" t="str">
        <f>IF(表三!H91&lt;&gt;"",表三!H91,"")</f>
        <v/>
      </c>
      <c r="D92" s="224" t="str">
        <f>IF(表三!I91&lt;&gt;"",表三!I91,"")</f>
        <v/>
      </c>
      <c r="E92" s="427"/>
      <c r="F92" s="428"/>
      <c r="G92" s="396"/>
      <c r="H92" s="397"/>
      <c r="I92" s="429" t="str">
        <f>表五!L91</f>
        <v/>
      </c>
      <c r="J92" s="430" t="str">
        <f>IF(E92&lt;&gt;"",IF(K92&lt;&gt;"",IF(表五!V89&lt;&gt;"",表五!V89,0),""),"")</f>
        <v/>
      </c>
      <c r="K92" s="431"/>
      <c r="L92" s="432"/>
      <c r="M92" s="396"/>
      <c r="N92" s="396"/>
      <c r="O92" s="433">
        <f t="shared" si="26"/>
        <v>0</v>
      </c>
      <c r="P92" s="434">
        <f t="shared" si="27"/>
        <v>0</v>
      </c>
      <c r="Q92" s="435" t="str">
        <f>表五!W91</f>
        <v/>
      </c>
      <c r="R92" s="419" t="str">
        <f>IF(E92&lt;&gt;"",IF(S92&lt;&gt;"",IF(表五!AG91&lt;&gt;"",表五!AG91,0),""),"")</f>
        <v/>
      </c>
      <c r="S92" s="436"/>
      <c r="T92" s="437"/>
      <c r="U92" s="396"/>
      <c r="V92" s="396"/>
      <c r="W92" s="433">
        <f t="shared" si="28"/>
        <v>0</v>
      </c>
      <c r="X92" s="434">
        <f t="shared" si="29"/>
        <v>0</v>
      </c>
      <c r="Y92" s="418" t="str">
        <f>表五!AH91</f>
        <v/>
      </c>
      <c r="Z92" s="438" t="str">
        <f>IF(E92&lt;&gt;"",IF(AA92&lt;&gt;"",IF(表五!AR89&lt;&gt;"",表五!AR89,0),""),"")</f>
        <v/>
      </c>
      <c r="AA92" s="436"/>
      <c r="AB92" s="437"/>
      <c r="AC92" s="396"/>
      <c r="AD92" s="396"/>
      <c r="AE92" s="433">
        <f t="shared" si="30"/>
        <v>0</v>
      </c>
      <c r="AF92" s="434">
        <f t="shared" si="31"/>
        <v>0</v>
      </c>
      <c r="AG92" s="439" t="str">
        <f t="shared" si="32"/>
        <v/>
      </c>
      <c r="AH92" s="434" t="str">
        <f t="shared" si="33"/>
        <v/>
      </c>
      <c r="AI92" s="413" t="str">
        <f t="shared" si="34"/>
        <v/>
      </c>
      <c r="AJ92" s="413" t="str">
        <f t="shared" si="35"/>
        <v/>
      </c>
      <c r="AK92" s="413" t="str">
        <f t="shared" si="36"/>
        <v/>
      </c>
      <c r="AL92" s="413" t="str">
        <f t="shared" si="37"/>
        <v/>
      </c>
      <c r="AM92" s="413" t="str">
        <f t="shared" si="38"/>
        <v/>
      </c>
    </row>
    <row r="93" spans="1:39" s="5" customFormat="1" ht="17.25" thickTop="1" thickBot="1">
      <c r="A93" s="426" t="str">
        <f>IF(表三!A92&lt;&gt;"",表三!A92,"")</f>
        <v/>
      </c>
      <c r="B93" s="426" t="str">
        <f>IF(表三!D92&lt;&gt;"",表三!D92,"")</f>
        <v/>
      </c>
      <c r="C93" s="223" t="str">
        <f>IF(表三!H92&lt;&gt;"",表三!H92,"")</f>
        <v/>
      </c>
      <c r="D93" s="224" t="str">
        <f>IF(表三!I92&lt;&gt;"",表三!I92,"")</f>
        <v/>
      </c>
      <c r="E93" s="427"/>
      <c r="F93" s="428"/>
      <c r="G93" s="396"/>
      <c r="H93" s="397"/>
      <c r="I93" s="429" t="str">
        <f>表五!L92</f>
        <v/>
      </c>
      <c r="J93" s="430" t="str">
        <f>IF(E93&lt;&gt;"",IF(K93&lt;&gt;"",IF(表五!V90&lt;&gt;"",表五!V90,0),""),"")</f>
        <v/>
      </c>
      <c r="K93" s="431"/>
      <c r="L93" s="432"/>
      <c r="M93" s="396"/>
      <c r="N93" s="396"/>
      <c r="O93" s="433">
        <f t="shared" si="26"/>
        <v>0</v>
      </c>
      <c r="P93" s="434">
        <f t="shared" si="27"/>
        <v>0</v>
      </c>
      <c r="Q93" s="435" t="str">
        <f>表五!W92</f>
        <v/>
      </c>
      <c r="R93" s="419" t="str">
        <f>IF(E93&lt;&gt;"",IF(S93&lt;&gt;"",IF(表五!AG92&lt;&gt;"",表五!AG92,0),""),"")</f>
        <v/>
      </c>
      <c r="S93" s="436"/>
      <c r="T93" s="437"/>
      <c r="U93" s="396"/>
      <c r="V93" s="396"/>
      <c r="W93" s="433">
        <f t="shared" si="28"/>
        <v>0</v>
      </c>
      <c r="X93" s="434">
        <f t="shared" si="29"/>
        <v>0</v>
      </c>
      <c r="Y93" s="418" t="str">
        <f>表五!AH92</f>
        <v/>
      </c>
      <c r="Z93" s="438" t="str">
        <f>IF(E93&lt;&gt;"",IF(AA93&lt;&gt;"",IF(表五!AR90&lt;&gt;"",表五!AR90,0),""),"")</f>
        <v/>
      </c>
      <c r="AA93" s="436"/>
      <c r="AB93" s="437"/>
      <c r="AC93" s="396"/>
      <c r="AD93" s="396"/>
      <c r="AE93" s="433">
        <f t="shared" si="30"/>
        <v>0</v>
      </c>
      <c r="AF93" s="434">
        <f t="shared" si="31"/>
        <v>0</v>
      </c>
      <c r="AG93" s="439" t="str">
        <f t="shared" si="32"/>
        <v/>
      </c>
      <c r="AH93" s="434" t="str">
        <f t="shared" si="33"/>
        <v/>
      </c>
      <c r="AI93" s="413" t="str">
        <f t="shared" si="34"/>
        <v/>
      </c>
      <c r="AJ93" s="413" t="str">
        <f t="shared" si="35"/>
        <v/>
      </c>
      <c r="AK93" s="413" t="str">
        <f t="shared" si="36"/>
        <v/>
      </c>
      <c r="AL93" s="413" t="str">
        <f t="shared" si="37"/>
        <v/>
      </c>
      <c r="AM93" s="413" t="str">
        <f t="shared" si="38"/>
        <v/>
      </c>
    </row>
    <row r="94" spans="1:39" s="5" customFormat="1" ht="17.25" thickTop="1" thickBot="1">
      <c r="A94" s="426" t="str">
        <f>IF(表三!A93&lt;&gt;"",表三!A93,"")</f>
        <v/>
      </c>
      <c r="B94" s="426" t="str">
        <f>IF(表三!D93&lt;&gt;"",表三!D93,"")</f>
        <v/>
      </c>
      <c r="C94" s="223" t="str">
        <f>IF(表三!H93&lt;&gt;"",表三!H93,"")</f>
        <v/>
      </c>
      <c r="D94" s="224" t="str">
        <f>IF(表三!I93&lt;&gt;"",表三!I93,"")</f>
        <v/>
      </c>
      <c r="E94" s="427"/>
      <c r="F94" s="428"/>
      <c r="G94" s="396"/>
      <c r="H94" s="397"/>
      <c r="I94" s="429" t="str">
        <f>表五!L93</f>
        <v/>
      </c>
      <c r="J94" s="430" t="str">
        <f>IF(E94&lt;&gt;"",IF(K94&lt;&gt;"",IF(表五!V91&lt;&gt;"",表五!V91,0),""),"")</f>
        <v/>
      </c>
      <c r="K94" s="431"/>
      <c r="L94" s="432"/>
      <c r="M94" s="396"/>
      <c r="N94" s="396"/>
      <c r="O94" s="433">
        <f t="shared" si="26"/>
        <v>0</v>
      </c>
      <c r="P94" s="434">
        <f t="shared" si="27"/>
        <v>0</v>
      </c>
      <c r="Q94" s="435" t="str">
        <f>表五!W93</f>
        <v/>
      </c>
      <c r="R94" s="419" t="str">
        <f>IF(E94&lt;&gt;"",IF(S94&lt;&gt;"",IF(表五!AG93&lt;&gt;"",表五!AG93,0),""),"")</f>
        <v/>
      </c>
      <c r="S94" s="436"/>
      <c r="T94" s="437"/>
      <c r="U94" s="396"/>
      <c r="V94" s="396"/>
      <c r="W94" s="433">
        <f t="shared" si="28"/>
        <v>0</v>
      </c>
      <c r="X94" s="434">
        <f t="shared" si="29"/>
        <v>0</v>
      </c>
      <c r="Y94" s="418" t="str">
        <f>表五!AH93</f>
        <v/>
      </c>
      <c r="Z94" s="438" t="str">
        <f>IF(E94&lt;&gt;"",IF(AA94&lt;&gt;"",IF(表五!AR91&lt;&gt;"",表五!AR91,0),""),"")</f>
        <v/>
      </c>
      <c r="AA94" s="436"/>
      <c r="AB94" s="437"/>
      <c r="AC94" s="396"/>
      <c r="AD94" s="396"/>
      <c r="AE94" s="433">
        <f t="shared" si="30"/>
        <v>0</v>
      </c>
      <c r="AF94" s="434">
        <f t="shared" si="31"/>
        <v>0</v>
      </c>
      <c r="AG94" s="439" t="str">
        <f t="shared" si="32"/>
        <v/>
      </c>
      <c r="AH94" s="434" t="str">
        <f t="shared" si="33"/>
        <v/>
      </c>
      <c r="AI94" s="413" t="str">
        <f t="shared" si="34"/>
        <v/>
      </c>
      <c r="AJ94" s="413" t="str">
        <f t="shared" si="35"/>
        <v/>
      </c>
      <c r="AK94" s="413" t="str">
        <f t="shared" si="36"/>
        <v/>
      </c>
      <c r="AL94" s="413" t="str">
        <f t="shared" si="37"/>
        <v/>
      </c>
      <c r="AM94" s="413" t="str">
        <f t="shared" si="38"/>
        <v/>
      </c>
    </row>
    <row r="95" spans="1:39" s="5" customFormat="1" ht="17.25" thickTop="1" thickBot="1">
      <c r="A95" s="426" t="str">
        <f>IF(表三!A94&lt;&gt;"",表三!A94,"")</f>
        <v/>
      </c>
      <c r="B95" s="426" t="str">
        <f>IF(表三!D94&lt;&gt;"",表三!D94,"")</f>
        <v/>
      </c>
      <c r="C95" s="223" t="str">
        <f>IF(表三!H94&lt;&gt;"",表三!H94,"")</f>
        <v/>
      </c>
      <c r="D95" s="224" t="str">
        <f>IF(表三!I94&lt;&gt;"",表三!I94,"")</f>
        <v/>
      </c>
      <c r="E95" s="427"/>
      <c r="F95" s="428"/>
      <c r="G95" s="396"/>
      <c r="H95" s="397"/>
      <c r="I95" s="429" t="str">
        <f>表五!L94</f>
        <v/>
      </c>
      <c r="J95" s="430" t="str">
        <f>IF(E95&lt;&gt;"",IF(K95&lt;&gt;"",IF(表五!V92&lt;&gt;"",表五!V92,0),""),"")</f>
        <v/>
      </c>
      <c r="K95" s="431"/>
      <c r="L95" s="432"/>
      <c r="M95" s="396"/>
      <c r="N95" s="396"/>
      <c r="O95" s="433">
        <f t="shared" si="26"/>
        <v>0</v>
      </c>
      <c r="P95" s="434">
        <f t="shared" si="27"/>
        <v>0</v>
      </c>
      <c r="Q95" s="435" t="str">
        <f>表五!W94</f>
        <v/>
      </c>
      <c r="R95" s="419" t="str">
        <f>IF(E95&lt;&gt;"",IF(S95&lt;&gt;"",IF(表五!AG94&lt;&gt;"",表五!AG94,0),""),"")</f>
        <v/>
      </c>
      <c r="S95" s="436"/>
      <c r="T95" s="437"/>
      <c r="U95" s="396"/>
      <c r="V95" s="396"/>
      <c r="W95" s="433">
        <f t="shared" si="28"/>
        <v>0</v>
      </c>
      <c r="X95" s="434">
        <f t="shared" si="29"/>
        <v>0</v>
      </c>
      <c r="Y95" s="418" t="str">
        <f>表五!AH94</f>
        <v/>
      </c>
      <c r="Z95" s="438" t="str">
        <f>IF(E95&lt;&gt;"",IF(AA95&lt;&gt;"",IF(表五!AR92&lt;&gt;"",表五!AR92,0),""),"")</f>
        <v/>
      </c>
      <c r="AA95" s="436"/>
      <c r="AB95" s="437"/>
      <c r="AC95" s="396"/>
      <c r="AD95" s="396"/>
      <c r="AE95" s="433">
        <f t="shared" si="30"/>
        <v>0</v>
      </c>
      <c r="AF95" s="434">
        <f t="shared" si="31"/>
        <v>0</v>
      </c>
      <c r="AG95" s="439" t="str">
        <f t="shared" si="32"/>
        <v/>
      </c>
      <c r="AH95" s="434" t="str">
        <f t="shared" si="33"/>
        <v/>
      </c>
      <c r="AI95" s="413" t="str">
        <f t="shared" si="34"/>
        <v/>
      </c>
      <c r="AJ95" s="413" t="str">
        <f t="shared" si="35"/>
        <v/>
      </c>
      <c r="AK95" s="413" t="str">
        <f t="shared" si="36"/>
        <v/>
      </c>
      <c r="AL95" s="413" t="str">
        <f t="shared" si="37"/>
        <v/>
      </c>
      <c r="AM95" s="413" t="str">
        <f t="shared" si="38"/>
        <v/>
      </c>
    </row>
    <row r="96" spans="1:39" s="5" customFormat="1" ht="17.25" thickTop="1" thickBot="1">
      <c r="A96" s="426" t="str">
        <f>IF(表三!A95&lt;&gt;"",表三!A95,"")</f>
        <v/>
      </c>
      <c r="B96" s="426" t="str">
        <f>IF(表三!D95&lt;&gt;"",表三!D95,"")</f>
        <v/>
      </c>
      <c r="C96" s="223" t="str">
        <f>IF(表三!H95&lt;&gt;"",表三!H95,"")</f>
        <v/>
      </c>
      <c r="D96" s="224" t="str">
        <f>IF(表三!I95&lt;&gt;"",表三!I95,"")</f>
        <v/>
      </c>
      <c r="E96" s="427"/>
      <c r="F96" s="428"/>
      <c r="G96" s="396"/>
      <c r="H96" s="397"/>
      <c r="I96" s="429" t="str">
        <f>表五!L95</f>
        <v/>
      </c>
      <c r="J96" s="430" t="str">
        <f>IF(E96&lt;&gt;"",IF(K96&lt;&gt;"",IF(表五!V93&lt;&gt;"",表五!V93,0),""),"")</f>
        <v/>
      </c>
      <c r="K96" s="431"/>
      <c r="L96" s="432"/>
      <c r="M96" s="396"/>
      <c r="N96" s="396"/>
      <c r="O96" s="433">
        <f t="shared" si="26"/>
        <v>0</v>
      </c>
      <c r="P96" s="434">
        <f t="shared" si="27"/>
        <v>0</v>
      </c>
      <c r="Q96" s="435" t="str">
        <f>表五!W95</f>
        <v/>
      </c>
      <c r="R96" s="419" t="str">
        <f>IF(E96&lt;&gt;"",IF(S96&lt;&gt;"",IF(表五!AG95&lt;&gt;"",表五!AG95,0),""),"")</f>
        <v/>
      </c>
      <c r="S96" s="436"/>
      <c r="T96" s="437"/>
      <c r="U96" s="396"/>
      <c r="V96" s="396"/>
      <c r="W96" s="433">
        <f t="shared" si="28"/>
        <v>0</v>
      </c>
      <c r="X96" s="434">
        <f t="shared" si="29"/>
        <v>0</v>
      </c>
      <c r="Y96" s="418" t="str">
        <f>表五!AH95</f>
        <v/>
      </c>
      <c r="Z96" s="438" t="str">
        <f>IF(E96&lt;&gt;"",IF(AA96&lt;&gt;"",IF(表五!AR93&lt;&gt;"",表五!AR93,0),""),"")</f>
        <v/>
      </c>
      <c r="AA96" s="436"/>
      <c r="AB96" s="437"/>
      <c r="AC96" s="396"/>
      <c r="AD96" s="396"/>
      <c r="AE96" s="433">
        <f t="shared" si="30"/>
        <v>0</v>
      </c>
      <c r="AF96" s="434">
        <f t="shared" si="31"/>
        <v>0</v>
      </c>
      <c r="AG96" s="439" t="str">
        <f t="shared" si="32"/>
        <v/>
      </c>
      <c r="AH96" s="434" t="str">
        <f t="shared" si="33"/>
        <v/>
      </c>
      <c r="AI96" s="413" t="str">
        <f t="shared" si="34"/>
        <v/>
      </c>
      <c r="AJ96" s="413" t="str">
        <f t="shared" si="35"/>
        <v/>
      </c>
      <c r="AK96" s="413" t="str">
        <f t="shared" si="36"/>
        <v/>
      </c>
      <c r="AL96" s="413" t="str">
        <f t="shared" si="37"/>
        <v/>
      </c>
      <c r="AM96" s="413" t="str">
        <f t="shared" si="38"/>
        <v/>
      </c>
    </row>
    <row r="97" spans="1:39" s="5" customFormat="1" ht="17.25" thickTop="1" thickBot="1">
      <c r="A97" s="426" t="str">
        <f>IF(表三!A96&lt;&gt;"",表三!A96,"")</f>
        <v/>
      </c>
      <c r="B97" s="426" t="str">
        <f>IF(表三!D96&lt;&gt;"",表三!D96,"")</f>
        <v/>
      </c>
      <c r="C97" s="223" t="str">
        <f>IF(表三!H96&lt;&gt;"",表三!H96,"")</f>
        <v/>
      </c>
      <c r="D97" s="224" t="str">
        <f>IF(表三!I96&lt;&gt;"",表三!I96,"")</f>
        <v/>
      </c>
      <c r="E97" s="427"/>
      <c r="F97" s="428"/>
      <c r="G97" s="396"/>
      <c r="H97" s="397"/>
      <c r="I97" s="429" t="str">
        <f>表五!L96</f>
        <v/>
      </c>
      <c r="J97" s="430" t="str">
        <f>IF(E97&lt;&gt;"",IF(K97&lt;&gt;"",IF(表五!V94&lt;&gt;"",表五!V94,0),""),"")</f>
        <v/>
      </c>
      <c r="K97" s="431"/>
      <c r="L97" s="432"/>
      <c r="M97" s="396"/>
      <c r="N97" s="396"/>
      <c r="O97" s="433">
        <f t="shared" si="26"/>
        <v>0</v>
      </c>
      <c r="P97" s="434">
        <f t="shared" si="27"/>
        <v>0</v>
      </c>
      <c r="Q97" s="435" t="str">
        <f>表五!W96</f>
        <v/>
      </c>
      <c r="R97" s="419" t="str">
        <f>IF(E97&lt;&gt;"",IF(S97&lt;&gt;"",IF(表五!AG96&lt;&gt;"",表五!AG96,0),""),"")</f>
        <v/>
      </c>
      <c r="S97" s="436"/>
      <c r="T97" s="437"/>
      <c r="U97" s="396"/>
      <c r="V97" s="396"/>
      <c r="W97" s="433">
        <f t="shared" si="28"/>
        <v>0</v>
      </c>
      <c r="X97" s="434">
        <f t="shared" si="29"/>
        <v>0</v>
      </c>
      <c r="Y97" s="418" t="str">
        <f>表五!AH96</f>
        <v/>
      </c>
      <c r="Z97" s="438" t="str">
        <f>IF(E97&lt;&gt;"",IF(AA97&lt;&gt;"",IF(表五!AR94&lt;&gt;"",表五!AR94,0),""),"")</f>
        <v/>
      </c>
      <c r="AA97" s="436"/>
      <c r="AB97" s="437"/>
      <c r="AC97" s="396"/>
      <c r="AD97" s="396"/>
      <c r="AE97" s="433">
        <f t="shared" si="30"/>
        <v>0</v>
      </c>
      <c r="AF97" s="434">
        <f t="shared" si="31"/>
        <v>0</v>
      </c>
      <c r="AG97" s="439" t="str">
        <f t="shared" si="32"/>
        <v/>
      </c>
      <c r="AH97" s="434" t="str">
        <f t="shared" si="33"/>
        <v/>
      </c>
      <c r="AI97" s="413" t="str">
        <f t="shared" si="34"/>
        <v/>
      </c>
      <c r="AJ97" s="413" t="str">
        <f t="shared" si="35"/>
        <v/>
      </c>
      <c r="AK97" s="413" t="str">
        <f t="shared" si="36"/>
        <v/>
      </c>
      <c r="AL97" s="413" t="str">
        <f t="shared" si="37"/>
        <v/>
      </c>
      <c r="AM97" s="413" t="str">
        <f t="shared" si="38"/>
        <v/>
      </c>
    </row>
    <row r="98" spans="1:39" s="5" customFormat="1" ht="17.25" thickTop="1" thickBot="1">
      <c r="A98" s="426" t="str">
        <f>IF(表三!A97&lt;&gt;"",表三!A97,"")</f>
        <v/>
      </c>
      <c r="B98" s="426" t="str">
        <f>IF(表三!D97&lt;&gt;"",表三!D97,"")</f>
        <v/>
      </c>
      <c r="C98" s="223" t="str">
        <f>IF(表三!H97&lt;&gt;"",表三!H97,"")</f>
        <v/>
      </c>
      <c r="D98" s="224" t="str">
        <f>IF(表三!I97&lt;&gt;"",表三!I97,"")</f>
        <v/>
      </c>
      <c r="E98" s="427"/>
      <c r="F98" s="428"/>
      <c r="G98" s="396"/>
      <c r="H98" s="397"/>
      <c r="I98" s="429" t="str">
        <f>表五!L97</f>
        <v/>
      </c>
      <c r="J98" s="430" t="str">
        <f>IF(E98&lt;&gt;"",IF(K98&lt;&gt;"",IF(表五!V95&lt;&gt;"",表五!V95,0),""),"")</f>
        <v/>
      </c>
      <c r="K98" s="431"/>
      <c r="L98" s="432"/>
      <c r="M98" s="396"/>
      <c r="N98" s="396"/>
      <c r="O98" s="433">
        <f t="shared" si="26"/>
        <v>0</v>
      </c>
      <c r="P98" s="434">
        <f t="shared" si="27"/>
        <v>0</v>
      </c>
      <c r="Q98" s="435" t="str">
        <f>表五!W97</f>
        <v/>
      </c>
      <c r="R98" s="419" t="str">
        <f>IF(E98&lt;&gt;"",IF(S98&lt;&gt;"",IF(表五!AG97&lt;&gt;"",表五!AG97,0),""),"")</f>
        <v/>
      </c>
      <c r="S98" s="436"/>
      <c r="T98" s="437"/>
      <c r="U98" s="396"/>
      <c r="V98" s="396"/>
      <c r="W98" s="433">
        <f t="shared" si="28"/>
        <v>0</v>
      </c>
      <c r="X98" s="434">
        <f t="shared" si="29"/>
        <v>0</v>
      </c>
      <c r="Y98" s="418" t="str">
        <f>表五!AH97</f>
        <v/>
      </c>
      <c r="Z98" s="438" t="str">
        <f>IF(E98&lt;&gt;"",IF(AA98&lt;&gt;"",IF(表五!AR95&lt;&gt;"",表五!AR95,0),""),"")</f>
        <v/>
      </c>
      <c r="AA98" s="436"/>
      <c r="AB98" s="437"/>
      <c r="AC98" s="396"/>
      <c r="AD98" s="396"/>
      <c r="AE98" s="433">
        <f t="shared" si="30"/>
        <v>0</v>
      </c>
      <c r="AF98" s="434">
        <f t="shared" si="31"/>
        <v>0</v>
      </c>
      <c r="AG98" s="439" t="str">
        <f t="shared" si="32"/>
        <v/>
      </c>
      <c r="AH98" s="434" t="str">
        <f t="shared" si="33"/>
        <v/>
      </c>
      <c r="AI98" s="413" t="str">
        <f t="shared" si="34"/>
        <v/>
      </c>
      <c r="AJ98" s="413" t="str">
        <f t="shared" si="35"/>
        <v/>
      </c>
      <c r="AK98" s="413" t="str">
        <f t="shared" si="36"/>
        <v/>
      </c>
      <c r="AL98" s="413" t="str">
        <f t="shared" si="37"/>
        <v/>
      </c>
      <c r="AM98" s="413" t="str">
        <f t="shared" si="38"/>
        <v/>
      </c>
    </row>
    <row r="99" spans="1:39" s="5" customFormat="1" ht="17.25" thickTop="1" thickBot="1">
      <c r="A99" s="426" t="str">
        <f>IF(表三!A98&lt;&gt;"",表三!A98,"")</f>
        <v/>
      </c>
      <c r="B99" s="426" t="str">
        <f>IF(表三!D98&lt;&gt;"",表三!D98,"")</f>
        <v/>
      </c>
      <c r="C99" s="223" t="str">
        <f>IF(表三!H98&lt;&gt;"",表三!H98,"")</f>
        <v/>
      </c>
      <c r="D99" s="224" t="str">
        <f>IF(表三!I98&lt;&gt;"",表三!I98,"")</f>
        <v/>
      </c>
      <c r="E99" s="427"/>
      <c r="F99" s="428"/>
      <c r="G99" s="396"/>
      <c r="H99" s="397"/>
      <c r="I99" s="429" t="str">
        <f>表五!L98</f>
        <v/>
      </c>
      <c r="J99" s="430" t="str">
        <f>IF(E99&lt;&gt;"",IF(K99&lt;&gt;"",IF(表五!V96&lt;&gt;"",表五!V96,0),""),"")</f>
        <v/>
      </c>
      <c r="K99" s="431"/>
      <c r="L99" s="432"/>
      <c r="M99" s="396"/>
      <c r="N99" s="396"/>
      <c r="O99" s="433">
        <f t="shared" si="26"/>
        <v>0</v>
      </c>
      <c r="P99" s="434">
        <f t="shared" si="27"/>
        <v>0</v>
      </c>
      <c r="Q99" s="435" t="str">
        <f>表五!W98</f>
        <v/>
      </c>
      <c r="R99" s="419" t="str">
        <f>IF(E99&lt;&gt;"",IF(S99&lt;&gt;"",IF(表五!AG98&lt;&gt;"",表五!AG98,0),""),"")</f>
        <v/>
      </c>
      <c r="S99" s="436"/>
      <c r="T99" s="437"/>
      <c r="U99" s="396"/>
      <c r="V99" s="396"/>
      <c r="W99" s="433">
        <f t="shared" si="28"/>
        <v>0</v>
      </c>
      <c r="X99" s="434">
        <f t="shared" si="29"/>
        <v>0</v>
      </c>
      <c r="Y99" s="418" t="str">
        <f>表五!AH98</f>
        <v/>
      </c>
      <c r="Z99" s="438" t="str">
        <f>IF(E99&lt;&gt;"",IF(AA99&lt;&gt;"",IF(表五!AR96&lt;&gt;"",表五!AR96,0),""),"")</f>
        <v/>
      </c>
      <c r="AA99" s="436"/>
      <c r="AB99" s="437"/>
      <c r="AC99" s="396"/>
      <c r="AD99" s="396"/>
      <c r="AE99" s="433">
        <f t="shared" si="30"/>
        <v>0</v>
      </c>
      <c r="AF99" s="434">
        <f t="shared" si="31"/>
        <v>0</v>
      </c>
      <c r="AG99" s="439" t="str">
        <f t="shared" si="32"/>
        <v/>
      </c>
      <c r="AH99" s="434" t="str">
        <f t="shared" si="33"/>
        <v/>
      </c>
      <c r="AI99" s="413" t="str">
        <f t="shared" si="34"/>
        <v/>
      </c>
      <c r="AJ99" s="413" t="str">
        <f t="shared" si="35"/>
        <v/>
      </c>
      <c r="AK99" s="413" t="str">
        <f t="shared" si="36"/>
        <v/>
      </c>
      <c r="AL99" s="413" t="str">
        <f t="shared" si="37"/>
        <v/>
      </c>
      <c r="AM99" s="413" t="str">
        <f t="shared" si="38"/>
        <v/>
      </c>
    </row>
    <row r="100" spans="1:39" s="5" customFormat="1" ht="17.25" thickTop="1" thickBot="1">
      <c r="A100" s="426" t="str">
        <f>IF(表三!A99&lt;&gt;"",表三!A99,"")</f>
        <v/>
      </c>
      <c r="B100" s="426" t="str">
        <f>IF(表三!D99&lt;&gt;"",表三!D99,"")</f>
        <v/>
      </c>
      <c r="C100" s="223" t="str">
        <f>IF(表三!H99&lt;&gt;"",表三!H99,"")</f>
        <v/>
      </c>
      <c r="D100" s="224" t="str">
        <f>IF(表三!I99&lt;&gt;"",表三!I99,"")</f>
        <v/>
      </c>
      <c r="E100" s="427"/>
      <c r="F100" s="428"/>
      <c r="G100" s="396"/>
      <c r="H100" s="397"/>
      <c r="I100" s="429" t="str">
        <f>表五!L99</f>
        <v/>
      </c>
      <c r="J100" s="430" t="str">
        <f>IF(E100&lt;&gt;"",IF(K100&lt;&gt;"",IF(表五!V97&lt;&gt;"",表五!V97,0),""),"")</f>
        <v/>
      </c>
      <c r="K100" s="431"/>
      <c r="L100" s="432"/>
      <c r="M100" s="396"/>
      <c r="N100" s="396"/>
      <c r="O100" s="433">
        <f t="shared" si="26"/>
        <v>0</v>
      </c>
      <c r="P100" s="434">
        <f t="shared" si="27"/>
        <v>0</v>
      </c>
      <c r="Q100" s="435" t="str">
        <f>表五!W99</f>
        <v/>
      </c>
      <c r="R100" s="419" t="str">
        <f>IF(E100&lt;&gt;"",IF(S100&lt;&gt;"",IF(表五!AG99&lt;&gt;"",表五!AG99,0),""),"")</f>
        <v/>
      </c>
      <c r="S100" s="436"/>
      <c r="T100" s="437"/>
      <c r="U100" s="396"/>
      <c r="V100" s="396"/>
      <c r="W100" s="433">
        <f t="shared" si="28"/>
        <v>0</v>
      </c>
      <c r="X100" s="434">
        <f t="shared" si="29"/>
        <v>0</v>
      </c>
      <c r="Y100" s="418" t="str">
        <f>表五!AH99</f>
        <v/>
      </c>
      <c r="Z100" s="438" t="str">
        <f>IF(E100&lt;&gt;"",IF(AA100&lt;&gt;"",IF(表五!AR97&lt;&gt;"",表五!AR97,0),""),"")</f>
        <v/>
      </c>
      <c r="AA100" s="436"/>
      <c r="AB100" s="437"/>
      <c r="AC100" s="396"/>
      <c r="AD100" s="396"/>
      <c r="AE100" s="433">
        <f t="shared" si="30"/>
        <v>0</v>
      </c>
      <c r="AF100" s="434">
        <f t="shared" si="31"/>
        <v>0</v>
      </c>
      <c r="AG100" s="439" t="str">
        <f t="shared" si="32"/>
        <v/>
      </c>
      <c r="AH100" s="434" t="str">
        <f t="shared" si="33"/>
        <v/>
      </c>
      <c r="AI100" s="413" t="str">
        <f t="shared" si="34"/>
        <v/>
      </c>
      <c r="AJ100" s="413" t="str">
        <f t="shared" si="35"/>
        <v/>
      </c>
      <c r="AK100" s="413" t="str">
        <f t="shared" si="36"/>
        <v/>
      </c>
      <c r="AL100" s="413" t="str">
        <f t="shared" si="37"/>
        <v/>
      </c>
      <c r="AM100" s="413" t="str">
        <f t="shared" si="38"/>
        <v/>
      </c>
    </row>
    <row r="101" spans="1:39" s="5" customFormat="1" ht="17.25" thickTop="1" thickBot="1">
      <c r="A101" s="426" t="str">
        <f>IF(表三!A100&lt;&gt;"",表三!A100,"")</f>
        <v/>
      </c>
      <c r="B101" s="426" t="str">
        <f>IF(表三!D100&lt;&gt;"",表三!D100,"")</f>
        <v/>
      </c>
      <c r="C101" s="223" t="str">
        <f>IF(表三!H100&lt;&gt;"",表三!H100,"")</f>
        <v/>
      </c>
      <c r="D101" s="224" t="str">
        <f>IF(表三!I100&lt;&gt;"",表三!I100,"")</f>
        <v/>
      </c>
      <c r="E101" s="427"/>
      <c r="F101" s="428"/>
      <c r="G101" s="396"/>
      <c r="H101" s="397"/>
      <c r="I101" s="429" t="str">
        <f>表五!L100</f>
        <v/>
      </c>
      <c r="J101" s="430" t="str">
        <f>IF(E101&lt;&gt;"",IF(K101&lt;&gt;"",IF(表五!V98&lt;&gt;"",表五!V98,0),""),"")</f>
        <v/>
      </c>
      <c r="K101" s="431"/>
      <c r="L101" s="432"/>
      <c r="M101" s="396"/>
      <c r="N101" s="396"/>
      <c r="O101" s="433">
        <f t="shared" ref="O101:O132" si="39">ROUND(IF($E101="",IF(K101="",0,0),IF(K101="",0,($E101^2+K101^2)^0.5)),5)</f>
        <v>0</v>
      </c>
      <c r="P101" s="434">
        <f t="shared" ref="P101:P132" si="40">ROUND(IF($F101="",IF(L101="",0,0),IF(L101="",0,($F101^2+L101^2)^0.5)),5)</f>
        <v>0</v>
      </c>
      <c r="Q101" s="435" t="str">
        <f>表五!W100</f>
        <v/>
      </c>
      <c r="R101" s="419" t="str">
        <f>IF(E101&lt;&gt;"",IF(S101&lt;&gt;"",IF(表五!AG100&lt;&gt;"",表五!AG100,0),""),"")</f>
        <v/>
      </c>
      <c r="S101" s="436"/>
      <c r="T101" s="437"/>
      <c r="U101" s="396"/>
      <c r="V101" s="396"/>
      <c r="W101" s="433">
        <f t="shared" ref="W101:W132" si="41">ROUND(IF($E101="",IF(S101="",0,0),IF(S101="",0,($E101^2+S101^2)^0.5)),5)</f>
        <v>0</v>
      </c>
      <c r="X101" s="434">
        <f t="shared" ref="X101:X132" si="42">ROUND(IF($F101="",IF(T101="",0,0),IF(T101="",0,($F101^2+T101^2)^0.5)),5)</f>
        <v>0</v>
      </c>
      <c r="Y101" s="418" t="str">
        <f>表五!AH100</f>
        <v/>
      </c>
      <c r="Z101" s="438" t="str">
        <f>IF(E101&lt;&gt;"",IF(AA101&lt;&gt;"",IF(表五!AR98&lt;&gt;"",表五!AR98,0),""),"")</f>
        <v/>
      </c>
      <c r="AA101" s="436"/>
      <c r="AB101" s="437"/>
      <c r="AC101" s="396"/>
      <c r="AD101" s="396"/>
      <c r="AE101" s="433">
        <f t="shared" ref="AE101:AE132" si="43">ROUND(IF($E101="",IF(AA101="",0,0),IF(AA101="",0,($E101^2+AA101^2)^0.5)),5)</f>
        <v>0</v>
      </c>
      <c r="AF101" s="434">
        <f t="shared" ref="AF101:AF132" si="44">ROUND(IF($F101="",IF(AB101="",0,0),IF(AB101="",0,($F101^2+AB101^2)^0.5)),5)</f>
        <v>0</v>
      </c>
      <c r="AG101" s="439" t="str">
        <f t="shared" ref="AG101:AG132" si="45">IF($J101&lt;&gt;"",IF($R101&lt;&gt;"",IF($Z101&lt;&gt;"",(($J101*O101)^2+($R101*W101)^2+($Z101*AE101)^2)^0.5/SUM($J101,$R101,$Z101),(($J101*O101)^2+($R101*W101)^2)^0.5/SUM($J101,$R101)),O101),"")</f>
        <v/>
      </c>
      <c r="AH101" s="434" t="str">
        <f t="shared" ref="AH101:AH132" si="46">IF($J101&lt;&gt;"",IF($R101&lt;&gt;"",IF($Z101&lt;&gt;"",(($J101*P101)^2+($R101*X101)^2+($Z101*AF101)^2)^0.5/SUM($J101,$R101,$Z101),(($J101*P101)^2+($R101*X101)^2)^0.5/SUM($J101,$R101)),P101),"")</f>
        <v/>
      </c>
      <c r="AI101" s="413" t="str">
        <f t="shared" ref="AI101:AI132" si="47">IF(AG101&lt;&gt;"",(AG101*SUM($J101,$R101,$Z101))^2,"")</f>
        <v/>
      </c>
      <c r="AJ101" s="413" t="str">
        <f t="shared" ref="AJ101:AJ132" si="48">IF(AH101&lt;&gt;"",(AH101*SUM($J101,$R101,$Z101))^2,"")</f>
        <v/>
      </c>
      <c r="AK101" s="413" t="str">
        <f t="shared" ref="AK101:AK132" si="49">IFERROR(ABS(J101),"")</f>
        <v/>
      </c>
      <c r="AL101" s="413" t="str">
        <f t="shared" ref="AL101:AL132" si="50">IFERROR(ABS(R101),"")</f>
        <v/>
      </c>
      <c r="AM101" s="413" t="str">
        <f t="shared" ref="AM101:AM132" si="51">IFERROR(ABS(Z101),"")</f>
        <v/>
      </c>
    </row>
    <row r="102" spans="1:39" s="5" customFormat="1" ht="17.25" thickTop="1" thickBot="1">
      <c r="A102" s="426" t="str">
        <f>IF(表三!A101&lt;&gt;"",表三!A101,"")</f>
        <v/>
      </c>
      <c r="B102" s="426" t="str">
        <f>IF(表三!D101&lt;&gt;"",表三!D101,"")</f>
        <v/>
      </c>
      <c r="C102" s="223" t="str">
        <f>IF(表三!H101&lt;&gt;"",表三!H101,"")</f>
        <v/>
      </c>
      <c r="D102" s="224" t="str">
        <f>IF(表三!I101&lt;&gt;"",表三!I101,"")</f>
        <v/>
      </c>
      <c r="E102" s="427"/>
      <c r="F102" s="428"/>
      <c r="G102" s="396"/>
      <c r="H102" s="397"/>
      <c r="I102" s="429" t="str">
        <f>表五!L101</f>
        <v/>
      </c>
      <c r="J102" s="430" t="str">
        <f>IF(E102&lt;&gt;"",IF(K102&lt;&gt;"",IF(表五!V99&lt;&gt;"",表五!V99,0),""),"")</f>
        <v/>
      </c>
      <c r="K102" s="431"/>
      <c r="L102" s="432"/>
      <c r="M102" s="396"/>
      <c r="N102" s="396"/>
      <c r="O102" s="433">
        <f t="shared" si="39"/>
        <v>0</v>
      </c>
      <c r="P102" s="434">
        <f t="shared" si="40"/>
        <v>0</v>
      </c>
      <c r="Q102" s="435" t="str">
        <f>表五!W101</f>
        <v/>
      </c>
      <c r="R102" s="419" t="str">
        <f>IF(E102&lt;&gt;"",IF(S102&lt;&gt;"",IF(表五!AG101&lt;&gt;"",表五!AG101,0),""),"")</f>
        <v/>
      </c>
      <c r="S102" s="436"/>
      <c r="T102" s="437"/>
      <c r="U102" s="396"/>
      <c r="V102" s="396"/>
      <c r="W102" s="433">
        <f t="shared" si="41"/>
        <v>0</v>
      </c>
      <c r="X102" s="434">
        <f t="shared" si="42"/>
        <v>0</v>
      </c>
      <c r="Y102" s="418" t="str">
        <f>表五!AH101</f>
        <v/>
      </c>
      <c r="Z102" s="438" t="str">
        <f>IF(E102&lt;&gt;"",IF(AA102&lt;&gt;"",IF(表五!AR99&lt;&gt;"",表五!AR99,0),""),"")</f>
        <v/>
      </c>
      <c r="AA102" s="436"/>
      <c r="AB102" s="437"/>
      <c r="AC102" s="396"/>
      <c r="AD102" s="396"/>
      <c r="AE102" s="433">
        <f t="shared" si="43"/>
        <v>0</v>
      </c>
      <c r="AF102" s="434">
        <f t="shared" si="44"/>
        <v>0</v>
      </c>
      <c r="AG102" s="439" t="str">
        <f t="shared" si="45"/>
        <v/>
      </c>
      <c r="AH102" s="434" t="str">
        <f t="shared" si="46"/>
        <v/>
      </c>
      <c r="AI102" s="413" t="str">
        <f t="shared" si="47"/>
        <v/>
      </c>
      <c r="AJ102" s="413" t="str">
        <f t="shared" si="48"/>
        <v/>
      </c>
      <c r="AK102" s="413" t="str">
        <f t="shared" si="49"/>
        <v/>
      </c>
      <c r="AL102" s="413" t="str">
        <f t="shared" si="50"/>
        <v/>
      </c>
      <c r="AM102" s="413" t="str">
        <f t="shared" si="51"/>
        <v/>
      </c>
    </row>
    <row r="103" spans="1:39" s="5" customFormat="1" ht="17.25" thickTop="1" thickBot="1">
      <c r="A103" s="426" t="str">
        <f>IF(表三!A102&lt;&gt;"",表三!A102,"")</f>
        <v/>
      </c>
      <c r="B103" s="426" t="str">
        <f>IF(表三!D102&lt;&gt;"",表三!D102,"")</f>
        <v/>
      </c>
      <c r="C103" s="223" t="str">
        <f>IF(表三!H102&lt;&gt;"",表三!H102,"")</f>
        <v/>
      </c>
      <c r="D103" s="224" t="str">
        <f>IF(表三!I102&lt;&gt;"",表三!I102,"")</f>
        <v/>
      </c>
      <c r="E103" s="427"/>
      <c r="F103" s="428"/>
      <c r="G103" s="396"/>
      <c r="H103" s="397"/>
      <c r="I103" s="429" t="str">
        <f>表五!L102</f>
        <v/>
      </c>
      <c r="J103" s="430" t="str">
        <f>IF(E103&lt;&gt;"",IF(K103&lt;&gt;"",IF(表五!V100&lt;&gt;"",表五!V100,0),""),"")</f>
        <v/>
      </c>
      <c r="K103" s="431"/>
      <c r="L103" s="432"/>
      <c r="M103" s="396"/>
      <c r="N103" s="396"/>
      <c r="O103" s="433">
        <f t="shared" si="39"/>
        <v>0</v>
      </c>
      <c r="P103" s="434">
        <f t="shared" si="40"/>
        <v>0</v>
      </c>
      <c r="Q103" s="435" t="str">
        <f>表五!W102</f>
        <v/>
      </c>
      <c r="R103" s="419" t="str">
        <f>IF(E103&lt;&gt;"",IF(S103&lt;&gt;"",IF(表五!AG102&lt;&gt;"",表五!AG102,0),""),"")</f>
        <v/>
      </c>
      <c r="S103" s="436"/>
      <c r="T103" s="437"/>
      <c r="U103" s="396"/>
      <c r="V103" s="396"/>
      <c r="W103" s="433">
        <f t="shared" si="41"/>
        <v>0</v>
      </c>
      <c r="X103" s="434">
        <f t="shared" si="42"/>
        <v>0</v>
      </c>
      <c r="Y103" s="418" t="str">
        <f>表五!AH102</f>
        <v/>
      </c>
      <c r="Z103" s="438" t="str">
        <f>IF(E103&lt;&gt;"",IF(AA103&lt;&gt;"",IF(表五!AR100&lt;&gt;"",表五!AR100,0),""),"")</f>
        <v/>
      </c>
      <c r="AA103" s="436"/>
      <c r="AB103" s="437"/>
      <c r="AC103" s="396"/>
      <c r="AD103" s="396"/>
      <c r="AE103" s="433">
        <f t="shared" si="43"/>
        <v>0</v>
      </c>
      <c r="AF103" s="434">
        <f t="shared" si="44"/>
        <v>0</v>
      </c>
      <c r="AG103" s="439" t="str">
        <f t="shared" si="45"/>
        <v/>
      </c>
      <c r="AH103" s="434" t="str">
        <f t="shared" si="46"/>
        <v/>
      </c>
      <c r="AI103" s="413" t="str">
        <f t="shared" si="47"/>
        <v/>
      </c>
      <c r="AJ103" s="413" t="str">
        <f t="shared" si="48"/>
        <v/>
      </c>
      <c r="AK103" s="413" t="str">
        <f t="shared" si="49"/>
        <v/>
      </c>
      <c r="AL103" s="413" t="str">
        <f t="shared" si="50"/>
        <v/>
      </c>
      <c r="AM103" s="413" t="str">
        <f t="shared" si="51"/>
        <v/>
      </c>
    </row>
    <row r="104" spans="1:39" s="5" customFormat="1" ht="17.25" thickTop="1" thickBot="1">
      <c r="A104" s="426" t="str">
        <f>IF(表三!A103&lt;&gt;"",表三!A103,"")</f>
        <v/>
      </c>
      <c r="B104" s="426" t="str">
        <f>IF(表三!D103&lt;&gt;"",表三!D103,"")</f>
        <v/>
      </c>
      <c r="C104" s="223" t="str">
        <f>IF(表三!H103&lt;&gt;"",表三!H103,"")</f>
        <v/>
      </c>
      <c r="D104" s="224" t="str">
        <f>IF(表三!I103&lt;&gt;"",表三!I103,"")</f>
        <v/>
      </c>
      <c r="E104" s="427"/>
      <c r="F104" s="428"/>
      <c r="G104" s="396"/>
      <c r="H104" s="397"/>
      <c r="I104" s="429" t="str">
        <f>表五!L103</f>
        <v/>
      </c>
      <c r="J104" s="430" t="str">
        <f>IF(E104&lt;&gt;"",IF(K104&lt;&gt;"",IF(表五!V101&lt;&gt;"",表五!V101,0),""),"")</f>
        <v/>
      </c>
      <c r="K104" s="431"/>
      <c r="L104" s="432"/>
      <c r="M104" s="396"/>
      <c r="N104" s="396"/>
      <c r="O104" s="433">
        <f t="shared" si="39"/>
        <v>0</v>
      </c>
      <c r="P104" s="434">
        <f t="shared" si="40"/>
        <v>0</v>
      </c>
      <c r="Q104" s="435" t="str">
        <f>表五!W103</f>
        <v/>
      </c>
      <c r="R104" s="419" t="str">
        <f>IF(E104&lt;&gt;"",IF(S104&lt;&gt;"",IF(表五!AG103&lt;&gt;"",表五!AG103,0),""),"")</f>
        <v/>
      </c>
      <c r="S104" s="436"/>
      <c r="T104" s="437"/>
      <c r="U104" s="396"/>
      <c r="V104" s="396"/>
      <c r="W104" s="433">
        <f t="shared" si="41"/>
        <v>0</v>
      </c>
      <c r="X104" s="434">
        <f t="shared" si="42"/>
        <v>0</v>
      </c>
      <c r="Y104" s="418" t="str">
        <f>表五!AH103</f>
        <v/>
      </c>
      <c r="Z104" s="438" t="str">
        <f>IF(E104&lt;&gt;"",IF(AA104&lt;&gt;"",IF(表五!AR101&lt;&gt;"",表五!AR101,0),""),"")</f>
        <v/>
      </c>
      <c r="AA104" s="436"/>
      <c r="AB104" s="437"/>
      <c r="AC104" s="396"/>
      <c r="AD104" s="396"/>
      <c r="AE104" s="433">
        <f t="shared" si="43"/>
        <v>0</v>
      </c>
      <c r="AF104" s="434">
        <f t="shared" si="44"/>
        <v>0</v>
      </c>
      <c r="AG104" s="439" t="str">
        <f t="shared" si="45"/>
        <v/>
      </c>
      <c r="AH104" s="434" t="str">
        <f t="shared" si="46"/>
        <v/>
      </c>
      <c r="AI104" s="413" t="str">
        <f t="shared" si="47"/>
        <v/>
      </c>
      <c r="AJ104" s="413" t="str">
        <f t="shared" si="48"/>
        <v/>
      </c>
      <c r="AK104" s="413" t="str">
        <f t="shared" si="49"/>
        <v/>
      </c>
      <c r="AL104" s="413" t="str">
        <f t="shared" si="50"/>
        <v/>
      </c>
      <c r="AM104" s="413" t="str">
        <f t="shared" si="51"/>
        <v/>
      </c>
    </row>
    <row r="105" spans="1:39" s="5" customFormat="1" ht="17.25" thickTop="1" thickBot="1">
      <c r="A105" s="426" t="str">
        <f>IF(表三!A104&lt;&gt;"",表三!A104,"")</f>
        <v/>
      </c>
      <c r="B105" s="426" t="str">
        <f>IF(表三!D104&lt;&gt;"",表三!D104,"")</f>
        <v/>
      </c>
      <c r="C105" s="223" t="str">
        <f>IF(表三!H104&lt;&gt;"",表三!H104,"")</f>
        <v/>
      </c>
      <c r="D105" s="224" t="str">
        <f>IF(表三!I104&lt;&gt;"",表三!I104,"")</f>
        <v/>
      </c>
      <c r="E105" s="427"/>
      <c r="F105" s="428"/>
      <c r="G105" s="396"/>
      <c r="H105" s="397"/>
      <c r="I105" s="429" t="str">
        <f>表五!L104</f>
        <v/>
      </c>
      <c r="J105" s="430" t="str">
        <f>IF(E105&lt;&gt;"",IF(K105&lt;&gt;"",IF(表五!V102&lt;&gt;"",表五!V102,0),""),"")</f>
        <v/>
      </c>
      <c r="K105" s="431"/>
      <c r="L105" s="432"/>
      <c r="M105" s="396"/>
      <c r="N105" s="396"/>
      <c r="O105" s="433">
        <f t="shared" si="39"/>
        <v>0</v>
      </c>
      <c r="P105" s="434">
        <f t="shared" si="40"/>
        <v>0</v>
      </c>
      <c r="Q105" s="435" t="str">
        <f>表五!W104</f>
        <v/>
      </c>
      <c r="R105" s="419" t="str">
        <f>IF(E105&lt;&gt;"",IF(S105&lt;&gt;"",IF(表五!AG104&lt;&gt;"",表五!AG104,0),""),"")</f>
        <v/>
      </c>
      <c r="S105" s="436"/>
      <c r="T105" s="437"/>
      <c r="U105" s="396"/>
      <c r="V105" s="396"/>
      <c r="W105" s="433">
        <f t="shared" si="41"/>
        <v>0</v>
      </c>
      <c r="X105" s="434">
        <f t="shared" si="42"/>
        <v>0</v>
      </c>
      <c r="Y105" s="418" t="str">
        <f>表五!AH104</f>
        <v/>
      </c>
      <c r="Z105" s="438" t="str">
        <f>IF(E105&lt;&gt;"",IF(AA105&lt;&gt;"",IF(表五!AR102&lt;&gt;"",表五!AR102,0),""),"")</f>
        <v/>
      </c>
      <c r="AA105" s="436"/>
      <c r="AB105" s="437"/>
      <c r="AC105" s="396"/>
      <c r="AD105" s="396"/>
      <c r="AE105" s="433">
        <f t="shared" si="43"/>
        <v>0</v>
      </c>
      <c r="AF105" s="434">
        <f t="shared" si="44"/>
        <v>0</v>
      </c>
      <c r="AG105" s="439" t="str">
        <f t="shared" si="45"/>
        <v/>
      </c>
      <c r="AH105" s="434" t="str">
        <f t="shared" si="46"/>
        <v/>
      </c>
      <c r="AI105" s="413" t="str">
        <f t="shared" si="47"/>
        <v/>
      </c>
      <c r="AJ105" s="413" t="str">
        <f t="shared" si="48"/>
        <v/>
      </c>
      <c r="AK105" s="413" t="str">
        <f t="shared" si="49"/>
        <v/>
      </c>
      <c r="AL105" s="413" t="str">
        <f t="shared" si="50"/>
        <v/>
      </c>
      <c r="AM105" s="413" t="str">
        <f t="shared" si="51"/>
        <v/>
      </c>
    </row>
    <row r="106" spans="1:39" s="5" customFormat="1" ht="17.25" thickTop="1" thickBot="1">
      <c r="A106" s="426" t="str">
        <f>IF(表三!A105&lt;&gt;"",表三!A105,"")</f>
        <v/>
      </c>
      <c r="B106" s="426" t="str">
        <f>IF(表三!D105&lt;&gt;"",表三!D105,"")</f>
        <v/>
      </c>
      <c r="C106" s="223" t="str">
        <f>IF(表三!H105&lt;&gt;"",表三!H105,"")</f>
        <v/>
      </c>
      <c r="D106" s="224" t="str">
        <f>IF(表三!I105&lt;&gt;"",表三!I105,"")</f>
        <v/>
      </c>
      <c r="E106" s="427"/>
      <c r="F106" s="428"/>
      <c r="G106" s="396"/>
      <c r="H106" s="397"/>
      <c r="I106" s="429" t="str">
        <f>表五!L105</f>
        <v/>
      </c>
      <c r="J106" s="430" t="str">
        <f>IF(E106&lt;&gt;"",IF(K106&lt;&gt;"",IF(表五!V103&lt;&gt;"",表五!V103,0),""),"")</f>
        <v/>
      </c>
      <c r="K106" s="431"/>
      <c r="L106" s="432"/>
      <c r="M106" s="396"/>
      <c r="N106" s="396"/>
      <c r="O106" s="433">
        <f t="shared" si="39"/>
        <v>0</v>
      </c>
      <c r="P106" s="434">
        <f t="shared" si="40"/>
        <v>0</v>
      </c>
      <c r="Q106" s="435" t="str">
        <f>表五!W105</f>
        <v/>
      </c>
      <c r="R106" s="419" t="str">
        <f>IF(E106&lt;&gt;"",IF(S106&lt;&gt;"",IF(表五!AG105&lt;&gt;"",表五!AG105,0),""),"")</f>
        <v/>
      </c>
      <c r="S106" s="436"/>
      <c r="T106" s="437"/>
      <c r="U106" s="396"/>
      <c r="V106" s="396"/>
      <c r="W106" s="433">
        <f t="shared" si="41"/>
        <v>0</v>
      </c>
      <c r="X106" s="434">
        <f t="shared" si="42"/>
        <v>0</v>
      </c>
      <c r="Y106" s="418" t="str">
        <f>表五!AH105</f>
        <v/>
      </c>
      <c r="Z106" s="438" t="str">
        <f>IF(E106&lt;&gt;"",IF(AA106&lt;&gt;"",IF(表五!AR103&lt;&gt;"",表五!AR103,0),""),"")</f>
        <v/>
      </c>
      <c r="AA106" s="436"/>
      <c r="AB106" s="437"/>
      <c r="AC106" s="396"/>
      <c r="AD106" s="396"/>
      <c r="AE106" s="433">
        <f t="shared" si="43"/>
        <v>0</v>
      </c>
      <c r="AF106" s="434">
        <f t="shared" si="44"/>
        <v>0</v>
      </c>
      <c r="AG106" s="439" t="str">
        <f t="shared" si="45"/>
        <v/>
      </c>
      <c r="AH106" s="434" t="str">
        <f t="shared" si="46"/>
        <v/>
      </c>
      <c r="AI106" s="413" t="str">
        <f t="shared" si="47"/>
        <v/>
      </c>
      <c r="AJ106" s="413" t="str">
        <f t="shared" si="48"/>
        <v/>
      </c>
      <c r="AK106" s="413" t="str">
        <f t="shared" si="49"/>
        <v/>
      </c>
      <c r="AL106" s="413" t="str">
        <f t="shared" si="50"/>
        <v/>
      </c>
      <c r="AM106" s="413" t="str">
        <f t="shared" si="51"/>
        <v/>
      </c>
    </row>
    <row r="107" spans="1:39" s="5" customFormat="1" ht="17.25" thickTop="1" thickBot="1">
      <c r="A107" s="426" t="str">
        <f>IF(表三!A106&lt;&gt;"",表三!A106,"")</f>
        <v/>
      </c>
      <c r="B107" s="426" t="str">
        <f>IF(表三!D106&lt;&gt;"",表三!D106,"")</f>
        <v/>
      </c>
      <c r="C107" s="223" t="str">
        <f>IF(表三!H106&lt;&gt;"",表三!H106,"")</f>
        <v/>
      </c>
      <c r="D107" s="224" t="str">
        <f>IF(表三!I106&lt;&gt;"",表三!I106,"")</f>
        <v/>
      </c>
      <c r="E107" s="427"/>
      <c r="F107" s="428"/>
      <c r="G107" s="396"/>
      <c r="H107" s="397"/>
      <c r="I107" s="429" t="str">
        <f>表五!L106</f>
        <v/>
      </c>
      <c r="J107" s="430" t="str">
        <f>IF(E107&lt;&gt;"",IF(K107&lt;&gt;"",IF(表五!V104&lt;&gt;"",表五!V104,0),""),"")</f>
        <v/>
      </c>
      <c r="K107" s="431"/>
      <c r="L107" s="432"/>
      <c r="M107" s="396"/>
      <c r="N107" s="396"/>
      <c r="O107" s="433">
        <f t="shared" si="39"/>
        <v>0</v>
      </c>
      <c r="P107" s="434">
        <f t="shared" si="40"/>
        <v>0</v>
      </c>
      <c r="Q107" s="435" t="str">
        <f>表五!W106</f>
        <v/>
      </c>
      <c r="R107" s="419" t="str">
        <f>IF(E107&lt;&gt;"",IF(S107&lt;&gt;"",IF(表五!AG106&lt;&gt;"",表五!AG106,0),""),"")</f>
        <v/>
      </c>
      <c r="S107" s="436"/>
      <c r="T107" s="437"/>
      <c r="U107" s="396"/>
      <c r="V107" s="396"/>
      <c r="W107" s="433">
        <f t="shared" si="41"/>
        <v>0</v>
      </c>
      <c r="X107" s="434">
        <f t="shared" si="42"/>
        <v>0</v>
      </c>
      <c r="Y107" s="418" t="str">
        <f>表五!AH106</f>
        <v/>
      </c>
      <c r="Z107" s="438" t="str">
        <f>IF(E107&lt;&gt;"",IF(AA107&lt;&gt;"",IF(表五!AR104&lt;&gt;"",表五!AR104,0),""),"")</f>
        <v/>
      </c>
      <c r="AA107" s="436"/>
      <c r="AB107" s="437"/>
      <c r="AC107" s="396"/>
      <c r="AD107" s="396"/>
      <c r="AE107" s="433">
        <f t="shared" si="43"/>
        <v>0</v>
      </c>
      <c r="AF107" s="434">
        <f t="shared" si="44"/>
        <v>0</v>
      </c>
      <c r="AG107" s="439" t="str">
        <f t="shared" si="45"/>
        <v/>
      </c>
      <c r="AH107" s="434" t="str">
        <f t="shared" si="46"/>
        <v/>
      </c>
      <c r="AI107" s="413" t="str">
        <f t="shared" si="47"/>
        <v/>
      </c>
      <c r="AJ107" s="413" t="str">
        <f t="shared" si="48"/>
        <v/>
      </c>
      <c r="AK107" s="413" t="str">
        <f t="shared" si="49"/>
        <v/>
      </c>
      <c r="AL107" s="413" t="str">
        <f t="shared" si="50"/>
        <v/>
      </c>
      <c r="AM107" s="413" t="str">
        <f t="shared" si="51"/>
        <v/>
      </c>
    </row>
    <row r="108" spans="1:39" s="5" customFormat="1" ht="17.25" thickTop="1" thickBot="1">
      <c r="A108" s="426" t="str">
        <f>IF(表三!A107&lt;&gt;"",表三!A107,"")</f>
        <v/>
      </c>
      <c r="B108" s="426" t="str">
        <f>IF(表三!D107&lt;&gt;"",表三!D107,"")</f>
        <v/>
      </c>
      <c r="C108" s="223" t="str">
        <f>IF(表三!H107&lt;&gt;"",表三!H107,"")</f>
        <v/>
      </c>
      <c r="D108" s="224" t="str">
        <f>IF(表三!I107&lt;&gt;"",表三!I107,"")</f>
        <v/>
      </c>
      <c r="E108" s="427"/>
      <c r="F108" s="428"/>
      <c r="G108" s="396"/>
      <c r="H108" s="397"/>
      <c r="I108" s="429" t="str">
        <f>表五!L107</f>
        <v/>
      </c>
      <c r="J108" s="430" t="str">
        <f>IF(E108&lt;&gt;"",IF(K108&lt;&gt;"",IF(表五!V105&lt;&gt;"",表五!V105,0),""),"")</f>
        <v/>
      </c>
      <c r="K108" s="431"/>
      <c r="L108" s="432"/>
      <c r="M108" s="396"/>
      <c r="N108" s="396"/>
      <c r="O108" s="433">
        <f t="shared" si="39"/>
        <v>0</v>
      </c>
      <c r="P108" s="434">
        <f t="shared" si="40"/>
        <v>0</v>
      </c>
      <c r="Q108" s="435" t="str">
        <f>表五!W107</f>
        <v/>
      </c>
      <c r="R108" s="419" t="str">
        <f>IF(E108&lt;&gt;"",IF(S108&lt;&gt;"",IF(表五!AG107&lt;&gt;"",表五!AG107,0),""),"")</f>
        <v/>
      </c>
      <c r="S108" s="436"/>
      <c r="T108" s="437"/>
      <c r="U108" s="396"/>
      <c r="V108" s="396"/>
      <c r="W108" s="433">
        <f t="shared" si="41"/>
        <v>0</v>
      </c>
      <c r="X108" s="434">
        <f t="shared" si="42"/>
        <v>0</v>
      </c>
      <c r="Y108" s="418" t="str">
        <f>表五!AH107</f>
        <v/>
      </c>
      <c r="Z108" s="438" t="str">
        <f>IF(E108&lt;&gt;"",IF(AA108&lt;&gt;"",IF(表五!AR105&lt;&gt;"",表五!AR105,0),""),"")</f>
        <v/>
      </c>
      <c r="AA108" s="436"/>
      <c r="AB108" s="437"/>
      <c r="AC108" s="396"/>
      <c r="AD108" s="396"/>
      <c r="AE108" s="433">
        <f t="shared" si="43"/>
        <v>0</v>
      </c>
      <c r="AF108" s="434">
        <f t="shared" si="44"/>
        <v>0</v>
      </c>
      <c r="AG108" s="439" t="str">
        <f t="shared" si="45"/>
        <v/>
      </c>
      <c r="AH108" s="434" t="str">
        <f t="shared" si="46"/>
        <v/>
      </c>
      <c r="AI108" s="413" t="str">
        <f t="shared" si="47"/>
        <v/>
      </c>
      <c r="AJ108" s="413" t="str">
        <f t="shared" si="48"/>
        <v/>
      </c>
      <c r="AK108" s="413" t="str">
        <f t="shared" si="49"/>
        <v/>
      </c>
      <c r="AL108" s="413" t="str">
        <f t="shared" si="50"/>
        <v/>
      </c>
      <c r="AM108" s="413" t="str">
        <f t="shared" si="51"/>
        <v/>
      </c>
    </row>
    <row r="109" spans="1:39" s="5" customFormat="1" ht="17.25" thickTop="1" thickBot="1">
      <c r="A109" s="426" t="str">
        <f>IF(表三!A108&lt;&gt;"",表三!A108,"")</f>
        <v/>
      </c>
      <c r="B109" s="426" t="str">
        <f>IF(表三!D108&lt;&gt;"",表三!D108,"")</f>
        <v/>
      </c>
      <c r="C109" s="223" t="str">
        <f>IF(表三!H108&lt;&gt;"",表三!H108,"")</f>
        <v/>
      </c>
      <c r="D109" s="224" t="str">
        <f>IF(表三!I108&lt;&gt;"",表三!I108,"")</f>
        <v/>
      </c>
      <c r="E109" s="427"/>
      <c r="F109" s="428"/>
      <c r="G109" s="396"/>
      <c r="H109" s="397"/>
      <c r="I109" s="429" t="str">
        <f>表五!L108</f>
        <v/>
      </c>
      <c r="J109" s="430" t="str">
        <f>IF(E109&lt;&gt;"",IF(K109&lt;&gt;"",IF(表五!V106&lt;&gt;"",表五!V106,0),""),"")</f>
        <v/>
      </c>
      <c r="K109" s="431"/>
      <c r="L109" s="432"/>
      <c r="M109" s="396"/>
      <c r="N109" s="396"/>
      <c r="O109" s="433">
        <f t="shared" si="39"/>
        <v>0</v>
      </c>
      <c r="P109" s="434">
        <f t="shared" si="40"/>
        <v>0</v>
      </c>
      <c r="Q109" s="435" t="str">
        <f>表五!W108</f>
        <v/>
      </c>
      <c r="R109" s="419" t="str">
        <f>IF(E109&lt;&gt;"",IF(S109&lt;&gt;"",IF(表五!AG108&lt;&gt;"",表五!AG108,0),""),"")</f>
        <v/>
      </c>
      <c r="S109" s="436"/>
      <c r="T109" s="437"/>
      <c r="U109" s="396"/>
      <c r="V109" s="396"/>
      <c r="W109" s="433">
        <f t="shared" si="41"/>
        <v>0</v>
      </c>
      <c r="X109" s="434">
        <f t="shared" si="42"/>
        <v>0</v>
      </c>
      <c r="Y109" s="418" t="str">
        <f>表五!AH108</f>
        <v/>
      </c>
      <c r="Z109" s="438" t="str">
        <f>IF(E109&lt;&gt;"",IF(AA109&lt;&gt;"",IF(表五!AR106&lt;&gt;"",表五!AR106,0),""),"")</f>
        <v/>
      </c>
      <c r="AA109" s="436"/>
      <c r="AB109" s="437"/>
      <c r="AC109" s="396"/>
      <c r="AD109" s="396"/>
      <c r="AE109" s="433">
        <f t="shared" si="43"/>
        <v>0</v>
      </c>
      <c r="AF109" s="434">
        <f t="shared" si="44"/>
        <v>0</v>
      </c>
      <c r="AG109" s="439" t="str">
        <f t="shared" si="45"/>
        <v/>
      </c>
      <c r="AH109" s="434" t="str">
        <f t="shared" si="46"/>
        <v/>
      </c>
      <c r="AI109" s="413" t="str">
        <f t="shared" si="47"/>
        <v/>
      </c>
      <c r="AJ109" s="413" t="str">
        <f t="shared" si="48"/>
        <v/>
      </c>
      <c r="AK109" s="413" t="str">
        <f t="shared" si="49"/>
        <v/>
      </c>
      <c r="AL109" s="413" t="str">
        <f t="shared" si="50"/>
        <v/>
      </c>
      <c r="AM109" s="413" t="str">
        <f t="shared" si="51"/>
        <v/>
      </c>
    </row>
    <row r="110" spans="1:39" s="5" customFormat="1" ht="17.25" thickTop="1" thickBot="1">
      <c r="A110" s="426" t="str">
        <f>IF(表三!A109&lt;&gt;"",表三!A109,"")</f>
        <v/>
      </c>
      <c r="B110" s="426" t="str">
        <f>IF(表三!D109&lt;&gt;"",表三!D109,"")</f>
        <v/>
      </c>
      <c r="C110" s="223" t="str">
        <f>IF(表三!H109&lt;&gt;"",表三!H109,"")</f>
        <v/>
      </c>
      <c r="D110" s="224" t="str">
        <f>IF(表三!I109&lt;&gt;"",表三!I109,"")</f>
        <v/>
      </c>
      <c r="E110" s="427"/>
      <c r="F110" s="428"/>
      <c r="G110" s="396"/>
      <c r="H110" s="397"/>
      <c r="I110" s="429" t="str">
        <f>表五!L109</f>
        <v/>
      </c>
      <c r="J110" s="430" t="str">
        <f>IF(E110&lt;&gt;"",IF(K110&lt;&gt;"",IF(表五!V107&lt;&gt;"",表五!V107,0),""),"")</f>
        <v/>
      </c>
      <c r="K110" s="431"/>
      <c r="L110" s="432"/>
      <c r="M110" s="396"/>
      <c r="N110" s="396"/>
      <c r="O110" s="433">
        <f t="shared" si="39"/>
        <v>0</v>
      </c>
      <c r="P110" s="434">
        <f t="shared" si="40"/>
        <v>0</v>
      </c>
      <c r="Q110" s="435" t="str">
        <f>表五!W109</f>
        <v/>
      </c>
      <c r="R110" s="419" t="str">
        <f>IF(E110&lt;&gt;"",IF(S110&lt;&gt;"",IF(表五!AG109&lt;&gt;"",表五!AG109,0),""),"")</f>
        <v/>
      </c>
      <c r="S110" s="436"/>
      <c r="T110" s="437"/>
      <c r="U110" s="396"/>
      <c r="V110" s="396"/>
      <c r="W110" s="433">
        <f t="shared" si="41"/>
        <v>0</v>
      </c>
      <c r="X110" s="434">
        <f t="shared" si="42"/>
        <v>0</v>
      </c>
      <c r="Y110" s="418" t="str">
        <f>表五!AH109</f>
        <v/>
      </c>
      <c r="Z110" s="438" t="str">
        <f>IF(E110&lt;&gt;"",IF(AA110&lt;&gt;"",IF(表五!AR107&lt;&gt;"",表五!AR107,0),""),"")</f>
        <v/>
      </c>
      <c r="AA110" s="436"/>
      <c r="AB110" s="437"/>
      <c r="AC110" s="396"/>
      <c r="AD110" s="396"/>
      <c r="AE110" s="433">
        <f t="shared" si="43"/>
        <v>0</v>
      </c>
      <c r="AF110" s="434">
        <f t="shared" si="44"/>
        <v>0</v>
      </c>
      <c r="AG110" s="439" t="str">
        <f t="shared" si="45"/>
        <v/>
      </c>
      <c r="AH110" s="434" t="str">
        <f t="shared" si="46"/>
        <v/>
      </c>
      <c r="AI110" s="413" t="str">
        <f t="shared" si="47"/>
        <v/>
      </c>
      <c r="AJ110" s="413" t="str">
        <f t="shared" si="48"/>
        <v/>
      </c>
      <c r="AK110" s="413" t="str">
        <f t="shared" si="49"/>
        <v/>
      </c>
      <c r="AL110" s="413" t="str">
        <f t="shared" si="50"/>
        <v/>
      </c>
      <c r="AM110" s="413" t="str">
        <f t="shared" si="51"/>
        <v/>
      </c>
    </row>
    <row r="111" spans="1:39" s="5" customFormat="1" ht="17.25" thickTop="1" thickBot="1">
      <c r="A111" s="426" t="str">
        <f>IF(表三!A110&lt;&gt;"",表三!A110,"")</f>
        <v/>
      </c>
      <c r="B111" s="426" t="str">
        <f>IF(表三!D110&lt;&gt;"",表三!D110,"")</f>
        <v/>
      </c>
      <c r="C111" s="223" t="str">
        <f>IF(表三!H110&lt;&gt;"",表三!H110,"")</f>
        <v/>
      </c>
      <c r="D111" s="224" t="str">
        <f>IF(表三!I110&lt;&gt;"",表三!I110,"")</f>
        <v/>
      </c>
      <c r="E111" s="427"/>
      <c r="F111" s="428"/>
      <c r="G111" s="396"/>
      <c r="H111" s="397"/>
      <c r="I111" s="429" t="str">
        <f>表五!L110</f>
        <v/>
      </c>
      <c r="J111" s="430" t="str">
        <f>IF(E111&lt;&gt;"",IF(K111&lt;&gt;"",IF(表五!V108&lt;&gt;"",表五!V108,0),""),"")</f>
        <v/>
      </c>
      <c r="K111" s="431"/>
      <c r="L111" s="432"/>
      <c r="M111" s="396"/>
      <c r="N111" s="396"/>
      <c r="O111" s="433">
        <f t="shared" si="39"/>
        <v>0</v>
      </c>
      <c r="P111" s="434">
        <f t="shared" si="40"/>
        <v>0</v>
      </c>
      <c r="Q111" s="435" t="str">
        <f>表五!W110</f>
        <v/>
      </c>
      <c r="R111" s="419" t="str">
        <f>IF(E111&lt;&gt;"",IF(S111&lt;&gt;"",IF(表五!AG110&lt;&gt;"",表五!AG110,0),""),"")</f>
        <v/>
      </c>
      <c r="S111" s="436"/>
      <c r="T111" s="437"/>
      <c r="U111" s="396"/>
      <c r="V111" s="396"/>
      <c r="W111" s="433">
        <f t="shared" si="41"/>
        <v>0</v>
      </c>
      <c r="X111" s="434">
        <f t="shared" si="42"/>
        <v>0</v>
      </c>
      <c r="Y111" s="418" t="str">
        <f>表五!AH110</f>
        <v/>
      </c>
      <c r="Z111" s="438" t="str">
        <f>IF(E111&lt;&gt;"",IF(AA111&lt;&gt;"",IF(表五!AR108&lt;&gt;"",表五!AR108,0),""),"")</f>
        <v/>
      </c>
      <c r="AA111" s="436"/>
      <c r="AB111" s="437"/>
      <c r="AC111" s="396"/>
      <c r="AD111" s="396"/>
      <c r="AE111" s="433">
        <f t="shared" si="43"/>
        <v>0</v>
      </c>
      <c r="AF111" s="434">
        <f t="shared" si="44"/>
        <v>0</v>
      </c>
      <c r="AG111" s="439" t="str">
        <f t="shared" si="45"/>
        <v/>
      </c>
      <c r="AH111" s="434" t="str">
        <f t="shared" si="46"/>
        <v/>
      </c>
      <c r="AI111" s="413" t="str">
        <f t="shared" si="47"/>
        <v/>
      </c>
      <c r="AJ111" s="413" t="str">
        <f t="shared" si="48"/>
        <v/>
      </c>
      <c r="AK111" s="413" t="str">
        <f t="shared" si="49"/>
        <v/>
      </c>
      <c r="AL111" s="413" t="str">
        <f t="shared" si="50"/>
        <v/>
      </c>
      <c r="AM111" s="413" t="str">
        <f t="shared" si="51"/>
        <v/>
      </c>
    </row>
    <row r="112" spans="1:39" s="5" customFormat="1" ht="17.25" thickTop="1" thickBot="1">
      <c r="A112" s="426" t="str">
        <f>IF(表三!A111&lt;&gt;"",表三!A111,"")</f>
        <v/>
      </c>
      <c r="B112" s="426" t="str">
        <f>IF(表三!D111&lt;&gt;"",表三!D111,"")</f>
        <v/>
      </c>
      <c r="C112" s="223" t="str">
        <f>IF(表三!H111&lt;&gt;"",表三!H111,"")</f>
        <v/>
      </c>
      <c r="D112" s="224" t="str">
        <f>IF(表三!I111&lt;&gt;"",表三!I111,"")</f>
        <v/>
      </c>
      <c r="E112" s="427"/>
      <c r="F112" s="428"/>
      <c r="G112" s="396"/>
      <c r="H112" s="397"/>
      <c r="I112" s="429" t="str">
        <f>表五!L111</f>
        <v/>
      </c>
      <c r="J112" s="430" t="str">
        <f>IF(E112&lt;&gt;"",IF(K112&lt;&gt;"",IF(表五!V109&lt;&gt;"",表五!V109,0),""),"")</f>
        <v/>
      </c>
      <c r="K112" s="431"/>
      <c r="L112" s="432"/>
      <c r="M112" s="396"/>
      <c r="N112" s="396"/>
      <c r="O112" s="433">
        <f t="shared" si="39"/>
        <v>0</v>
      </c>
      <c r="P112" s="434">
        <f t="shared" si="40"/>
        <v>0</v>
      </c>
      <c r="Q112" s="435" t="str">
        <f>表五!W111</f>
        <v/>
      </c>
      <c r="R112" s="419" t="str">
        <f>IF(E112&lt;&gt;"",IF(S112&lt;&gt;"",IF(表五!AG111&lt;&gt;"",表五!AG111,0),""),"")</f>
        <v/>
      </c>
      <c r="S112" s="436"/>
      <c r="T112" s="437"/>
      <c r="U112" s="396"/>
      <c r="V112" s="396"/>
      <c r="W112" s="433">
        <f t="shared" si="41"/>
        <v>0</v>
      </c>
      <c r="X112" s="434">
        <f t="shared" si="42"/>
        <v>0</v>
      </c>
      <c r="Y112" s="418" t="str">
        <f>表五!AH111</f>
        <v/>
      </c>
      <c r="Z112" s="438" t="str">
        <f>IF(E112&lt;&gt;"",IF(AA112&lt;&gt;"",IF(表五!AR109&lt;&gt;"",表五!AR109,0),""),"")</f>
        <v/>
      </c>
      <c r="AA112" s="436"/>
      <c r="AB112" s="437"/>
      <c r="AC112" s="396"/>
      <c r="AD112" s="396"/>
      <c r="AE112" s="433">
        <f t="shared" si="43"/>
        <v>0</v>
      </c>
      <c r="AF112" s="434">
        <f t="shared" si="44"/>
        <v>0</v>
      </c>
      <c r="AG112" s="439" t="str">
        <f t="shared" si="45"/>
        <v/>
      </c>
      <c r="AH112" s="434" t="str">
        <f t="shared" si="46"/>
        <v/>
      </c>
      <c r="AI112" s="413" t="str">
        <f t="shared" si="47"/>
        <v/>
      </c>
      <c r="AJ112" s="413" t="str">
        <f t="shared" si="48"/>
        <v/>
      </c>
      <c r="AK112" s="413" t="str">
        <f t="shared" si="49"/>
        <v/>
      </c>
      <c r="AL112" s="413" t="str">
        <f t="shared" si="50"/>
        <v/>
      </c>
      <c r="AM112" s="413" t="str">
        <f t="shared" si="51"/>
        <v/>
      </c>
    </row>
    <row r="113" spans="1:39" s="5" customFormat="1" ht="17.25" thickTop="1" thickBot="1">
      <c r="A113" s="426" t="str">
        <f>IF(表三!A112&lt;&gt;"",表三!A112,"")</f>
        <v/>
      </c>
      <c r="B113" s="426" t="str">
        <f>IF(表三!D112&lt;&gt;"",表三!D112,"")</f>
        <v/>
      </c>
      <c r="C113" s="223" t="str">
        <f>IF(表三!H112&lt;&gt;"",表三!H112,"")</f>
        <v/>
      </c>
      <c r="D113" s="224" t="str">
        <f>IF(表三!I112&lt;&gt;"",表三!I112,"")</f>
        <v/>
      </c>
      <c r="E113" s="427"/>
      <c r="F113" s="428"/>
      <c r="G113" s="396"/>
      <c r="H113" s="397"/>
      <c r="I113" s="429" t="str">
        <f>表五!L112</f>
        <v/>
      </c>
      <c r="J113" s="430" t="str">
        <f>IF(E113&lt;&gt;"",IF(K113&lt;&gt;"",IF(表五!V110&lt;&gt;"",表五!V110,0),""),"")</f>
        <v/>
      </c>
      <c r="K113" s="431"/>
      <c r="L113" s="432"/>
      <c r="M113" s="396"/>
      <c r="N113" s="396"/>
      <c r="O113" s="433">
        <f t="shared" si="39"/>
        <v>0</v>
      </c>
      <c r="P113" s="434">
        <f t="shared" si="40"/>
        <v>0</v>
      </c>
      <c r="Q113" s="435" t="str">
        <f>表五!W112</f>
        <v/>
      </c>
      <c r="R113" s="419" t="str">
        <f>IF(E113&lt;&gt;"",IF(S113&lt;&gt;"",IF(表五!AG112&lt;&gt;"",表五!AG112,0),""),"")</f>
        <v/>
      </c>
      <c r="S113" s="436"/>
      <c r="T113" s="437"/>
      <c r="U113" s="396"/>
      <c r="V113" s="396"/>
      <c r="W113" s="433">
        <f t="shared" si="41"/>
        <v>0</v>
      </c>
      <c r="X113" s="434">
        <f t="shared" si="42"/>
        <v>0</v>
      </c>
      <c r="Y113" s="418" t="str">
        <f>表五!AH112</f>
        <v/>
      </c>
      <c r="Z113" s="438" t="str">
        <f>IF(E113&lt;&gt;"",IF(AA113&lt;&gt;"",IF(表五!AR110&lt;&gt;"",表五!AR110,0),""),"")</f>
        <v/>
      </c>
      <c r="AA113" s="436"/>
      <c r="AB113" s="437"/>
      <c r="AC113" s="396"/>
      <c r="AD113" s="396"/>
      <c r="AE113" s="433">
        <f t="shared" si="43"/>
        <v>0</v>
      </c>
      <c r="AF113" s="434">
        <f t="shared" si="44"/>
        <v>0</v>
      </c>
      <c r="AG113" s="439" t="str">
        <f t="shared" si="45"/>
        <v/>
      </c>
      <c r="AH113" s="434" t="str">
        <f t="shared" si="46"/>
        <v/>
      </c>
      <c r="AI113" s="413" t="str">
        <f t="shared" si="47"/>
        <v/>
      </c>
      <c r="AJ113" s="413" t="str">
        <f t="shared" si="48"/>
        <v/>
      </c>
      <c r="AK113" s="413" t="str">
        <f t="shared" si="49"/>
        <v/>
      </c>
      <c r="AL113" s="413" t="str">
        <f t="shared" si="50"/>
        <v/>
      </c>
      <c r="AM113" s="413" t="str">
        <f t="shared" si="51"/>
        <v/>
      </c>
    </row>
    <row r="114" spans="1:39" s="5" customFormat="1" ht="17.25" thickTop="1" thickBot="1">
      <c r="A114" s="426" t="str">
        <f>IF(表三!A113&lt;&gt;"",表三!A113,"")</f>
        <v/>
      </c>
      <c r="B114" s="426" t="str">
        <f>IF(表三!D113&lt;&gt;"",表三!D113,"")</f>
        <v/>
      </c>
      <c r="C114" s="223" t="str">
        <f>IF(表三!H113&lt;&gt;"",表三!H113,"")</f>
        <v/>
      </c>
      <c r="D114" s="224" t="str">
        <f>IF(表三!I113&lt;&gt;"",表三!I113,"")</f>
        <v/>
      </c>
      <c r="E114" s="427"/>
      <c r="F114" s="428"/>
      <c r="G114" s="396"/>
      <c r="H114" s="397"/>
      <c r="I114" s="429" t="str">
        <f>表五!L113</f>
        <v/>
      </c>
      <c r="J114" s="430" t="str">
        <f>IF(E114&lt;&gt;"",IF(K114&lt;&gt;"",IF(表五!V111&lt;&gt;"",表五!V111,0),""),"")</f>
        <v/>
      </c>
      <c r="K114" s="431"/>
      <c r="L114" s="432"/>
      <c r="M114" s="396"/>
      <c r="N114" s="396"/>
      <c r="O114" s="433">
        <f t="shared" si="39"/>
        <v>0</v>
      </c>
      <c r="P114" s="434">
        <f t="shared" si="40"/>
        <v>0</v>
      </c>
      <c r="Q114" s="435" t="str">
        <f>表五!W113</f>
        <v/>
      </c>
      <c r="R114" s="419" t="str">
        <f>IF(E114&lt;&gt;"",IF(S114&lt;&gt;"",IF(表五!AG113&lt;&gt;"",表五!AG113,0),""),"")</f>
        <v/>
      </c>
      <c r="S114" s="436"/>
      <c r="T114" s="437"/>
      <c r="U114" s="396"/>
      <c r="V114" s="396"/>
      <c r="W114" s="433">
        <f t="shared" si="41"/>
        <v>0</v>
      </c>
      <c r="X114" s="434">
        <f t="shared" si="42"/>
        <v>0</v>
      </c>
      <c r="Y114" s="418" t="str">
        <f>表五!AH113</f>
        <v/>
      </c>
      <c r="Z114" s="438" t="str">
        <f>IF(E114&lt;&gt;"",IF(AA114&lt;&gt;"",IF(表五!AR111&lt;&gt;"",表五!AR111,0),""),"")</f>
        <v/>
      </c>
      <c r="AA114" s="436"/>
      <c r="AB114" s="437"/>
      <c r="AC114" s="396"/>
      <c r="AD114" s="396"/>
      <c r="AE114" s="433">
        <f t="shared" si="43"/>
        <v>0</v>
      </c>
      <c r="AF114" s="434">
        <f t="shared" si="44"/>
        <v>0</v>
      </c>
      <c r="AG114" s="439" t="str">
        <f t="shared" si="45"/>
        <v/>
      </c>
      <c r="AH114" s="434" t="str">
        <f t="shared" si="46"/>
        <v/>
      </c>
      <c r="AI114" s="413" t="str">
        <f t="shared" si="47"/>
        <v/>
      </c>
      <c r="AJ114" s="413" t="str">
        <f t="shared" si="48"/>
        <v/>
      </c>
      <c r="AK114" s="413" t="str">
        <f t="shared" si="49"/>
        <v/>
      </c>
      <c r="AL114" s="413" t="str">
        <f t="shared" si="50"/>
        <v/>
      </c>
      <c r="AM114" s="413" t="str">
        <f t="shared" si="51"/>
        <v/>
      </c>
    </row>
    <row r="115" spans="1:39" s="5" customFormat="1" ht="17.25" thickTop="1" thickBot="1">
      <c r="A115" s="426" t="str">
        <f>IF(表三!A114&lt;&gt;"",表三!A114,"")</f>
        <v/>
      </c>
      <c r="B115" s="426" t="str">
        <f>IF(表三!D114&lt;&gt;"",表三!D114,"")</f>
        <v/>
      </c>
      <c r="C115" s="223" t="str">
        <f>IF(表三!H114&lt;&gt;"",表三!H114,"")</f>
        <v/>
      </c>
      <c r="D115" s="224" t="str">
        <f>IF(表三!I114&lt;&gt;"",表三!I114,"")</f>
        <v/>
      </c>
      <c r="E115" s="427"/>
      <c r="F115" s="428"/>
      <c r="G115" s="396"/>
      <c r="H115" s="397"/>
      <c r="I115" s="429" t="str">
        <f>表五!L114</f>
        <v/>
      </c>
      <c r="J115" s="430" t="str">
        <f>IF(E115&lt;&gt;"",IF(K115&lt;&gt;"",IF(表五!V112&lt;&gt;"",表五!V112,0),""),"")</f>
        <v/>
      </c>
      <c r="K115" s="431"/>
      <c r="L115" s="432"/>
      <c r="M115" s="396"/>
      <c r="N115" s="396"/>
      <c r="O115" s="433">
        <f t="shared" si="39"/>
        <v>0</v>
      </c>
      <c r="P115" s="434">
        <f t="shared" si="40"/>
        <v>0</v>
      </c>
      <c r="Q115" s="435" t="str">
        <f>表五!W114</f>
        <v/>
      </c>
      <c r="R115" s="419" t="str">
        <f>IF(E115&lt;&gt;"",IF(S115&lt;&gt;"",IF(表五!AG114&lt;&gt;"",表五!AG114,0),""),"")</f>
        <v/>
      </c>
      <c r="S115" s="436"/>
      <c r="T115" s="437"/>
      <c r="U115" s="396"/>
      <c r="V115" s="396"/>
      <c r="W115" s="433">
        <f t="shared" si="41"/>
        <v>0</v>
      </c>
      <c r="X115" s="434">
        <f t="shared" si="42"/>
        <v>0</v>
      </c>
      <c r="Y115" s="418" t="str">
        <f>表五!AH114</f>
        <v/>
      </c>
      <c r="Z115" s="438" t="str">
        <f>IF(E115&lt;&gt;"",IF(AA115&lt;&gt;"",IF(表五!AR112&lt;&gt;"",表五!AR112,0),""),"")</f>
        <v/>
      </c>
      <c r="AA115" s="436"/>
      <c r="AB115" s="437"/>
      <c r="AC115" s="396"/>
      <c r="AD115" s="396"/>
      <c r="AE115" s="433">
        <f t="shared" si="43"/>
        <v>0</v>
      </c>
      <c r="AF115" s="434">
        <f t="shared" si="44"/>
        <v>0</v>
      </c>
      <c r="AG115" s="439" t="str">
        <f t="shared" si="45"/>
        <v/>
      </c>
      <c r="AH115" s="434" t="str">
        <f t="shared" si="46"/>
        <v/>
      </c>
      <c r="AI115" s="413" t="str">
        <f t="shared" si="47"/>
        <v/>
      </c>
      <c r="AJ115" s="413" t="str">
        <f t="shared" si="48"/>
        <v/>
      </c>
      <c r="AK115" s="413" t="str">
        <f t="shared" si="49"/>
        <v/>
      </c>
      <c r="AL115" s="413" t="str">
        <f t="shared" si="50"/>
        <v/>
      </c>
      <c r="AM115" s="413" t="str">
        <f t="shared" si="51"/>
        <v/>
      </c>
    </row>
    <row r="116" spans="1:39" s="5" customFormat="1" ht="17.25" thickTop="1" thickBot="1">
      <c r="A116" s="426" t="str">
        <f>IF(表三!A115&lt;&gt;"",表三!A115,"")</f>
        <v/>
      </c>
      <c r="B116" s="426" t="str">
        <f>IF(表三!D115&lt;&gt;"",表三!D115,"")</f>
        <v/>
      </c>
      <c r="C116" s="223" t="str">
        <f>IF(表三!H115&lt;&gt;"",表三!H115,"")</f>
        <v/>
      </c>
      <c r="D116" s="224" t="str">
        <f>IF(表三!I115&lt;&gt;"",表三!I115,"")</f>
        <v/>
      </c>
      <c r="E116" s="427"/>
      <c r="F116" s="428"/>
      <c r="G116" s="396"/>
      <c r="H116" s="397"/>
      <c r="I116" s="429" t="str">
        <f>表五!L115</f>
        <v/>
      </c>
      <c r="J116" s="430" t="str">
        <f>IF(E116&lt;&gt;"",IF(K116&lt;&gt;"",IF(表五!V113&lt;&gt;"",表五!V113,0),""),"")</f>
        <v/>
      </c>
      <c r="K116" s="431"/>
      <c r="L116" s="432"/>
      <c r="M116" s="396"/>
      <c r="N116" s="396"/>
      <c r="O116" s="433">
        <f t="shared" si="39"/>
        <v>0</v>
      </c>
      <c r="P116" s="434">
        <f t="shared" si="40"/>
        <v>0</v>
      </c>
      <c r="Q116" s="435" t="str">
        <f>表五!W115</f>
        <v/>
      </c>
      <c r="R116" s="419" t="str">
        <f>IF(E116&lt;&gt;"",IF(S116&lt;&gt;"",IF(表五!AG115&lt;&gt;"",表五!AG115,0),""),"")</f>
        <v/>
      </c>
      <c r="S116" s="436"/>
      <c r="T116" s="437"/>
      <c r="U116" s="396"/>
      <c r="V116" s="396"/>
      <c r="W116" s="433">
        <f t="shared" si="41"/>
        <v>0</v>
      </c>
      <c r="X116" s="434">
        <f t="shared" si="42"/>
        <v>0</v>
      </c>
      <c r="Y116" s="418" t="str">
        <f>表五!AH115</f>
        <v/>
      </c>
      <c r="Z116" s="438" t="str">
        <f>IF(E116&lt;&gt;"",IF(AA116&lt;&gt;"",IF(表五!AR113&lt;&gt;"",表五!AR113,0),""),"")</f>
        <v/>
      </c>
      <c r="AA116" s="436"/>
      <c r="AB116" s="437"/>
      <c r="AC116" s="396"/>
      <c r="AD116" s="396"/>
      <c r="AE116" s="433">
        <f t="shared" si="43"/>
        <v>0</v>
      </c>
      <c r="AF116" s="434">
        <f t="shared" si="44"/>
        <v>0</v>
      </c>
      <c r="AG116" s="439" t="str">
        <f t="shared" si="45"/>
        <v/>
      </c>
      <c r="AH116" s="434" t="str">
        <f t="shared" si="46"/>
        <v/>
      </c>
      <c r="AI116" s="413" t="str">
        <f t="shared" si="47"/>
        <v/>
      </c>
      <c r="AJ116" s="413" t="str">
        <f t="shared" si="48"/>
        <v/>
      </c>
      <c r="AK116" s="413" t="str">
        <f t="shared" si="49"/>
        <v/>
      </c>
      <c r="AL116" s="413" t="str">
        <f t="shared" si="50"/>
        <v/>
      </c>
      <c r="AM116" s="413" t="str">
        <f t="shared" si="51"/>
        <v/>
      </c>
    </row>
    <row r="117" spans="1:39" s="5" customFormat="1" ht="17.25" thickTop="1" thickBot="1">
      <c r="A117" s="426" t="str">
        <f>IF(表三!A116&lt;&gt;"",表三!A116,"")</f>
        <v/>
      </c>
      <c r="B117" s="426" t="str">
        <f>IF(表三!D116&lt;&gt;"",表三!D116,"")</f>
        <v/>
      </c>
      <c r="C117" s="223" t="str">
        <f>IF(表三!H116&lt;&gt;"",表三!H116,"")</f>
        <v/>
      </c>
      <c r="D117" s="224" t="str">
        <f>IF(表三!I116&lt;&gt;"",表三!I116,"")</f>
        <v/>
      </c>
      <c r="E117" s="427"/>
      <c r="F117" s="428"/>
      <c r="G117" s="396"/>
      <c r="H117" s="397"/>
      <c r="I117" s="429" t="str">
        <f>表五!L116</f>
        <v/>
      </c>
      <c r="J117" s="430" t="str">
        <f>IF(E117&lt;&gt;"",IF(K117&lt;&gt;"",IF(表五!V114&lt;&gt;"",表五!V114,0),""),"")</f>
        <v/>
      </c>
      <c r="K117" s="431"/>
      <c r="L117" s="432"/>
      <c r="M117" s="396"/>
      <c r="N117" s="396"/>
      <c r="O117" s="433">
        <f t="shared" si="39"/>
        <v>0</v>
      </c>
      <c r="P117" s="434">
        <f t="shared" si="40"/>
        <v>0</v>
      </c>
      <c r="Q117" s="435" t="str">
        <f>表五!W116</f>
        <v/>
      </c>
      <c r="R117" s="419" t="str">
        <f>IF(E117&lt;&gt;"",IF(S117&lt;&gt;"",IF(表五!AG116&lt;&gt;"",表五!AG116,0),""),"")</f>
        <v/>
      </c>
      <c r="S117" s="436"/>
      <c r="T117" s="437"/>
      <c r="U117" s="396"/>
      <c r="V117" s="396"/>
      <c r="W117" s="433">
        <f t="shared" si="41"/>
        <v>0</v>
      </c>
      <c r="X117" s="434">
        <f t="shared" si="42"/>
        <v>0</v>
      </c>
      <c r="Y117" s="418" t="str">
        <f>表五!AH116</f>
        <v/>
      </c>
      <c r="Z117" s="438" t="str">
        <f>IF(E117&lt;&gt;"",IF(AA117&lt;&gt;"",IF(表五!AR114&lt;&gt;"",表五!AR114,0),""),"")</f>
        <v/>
      </c>
      <c r="AA117" s="436"/>
      <c r="AB117" s="437"/>
      <c r="AC117" s="396"/>
      <c r="AD117" s="396"/>
      <c r="AE117" s="433">
        <f t="shared" si="43"/>
        <v>0</v>
      </c>
      <c r="AF117" s="434">
        <f t="shared" si="44"/>
        <v>0</v>
      </c>
      <c r="AG117" s="439" t="str">
        <f t="shared" si="45"/>
        <v/>
      </c>
      <c r="AH117" s="434" t="str">
        <f t="shared" si="46"/>
        <v/>
      </c>
      <c r="AI117" s="413" t="str">
        <f t="shared" si="47"/>
        <v/>
      </c>
      <c r="AJ117" s="413" t="str">
        <f t="shared" si="48"/>
        <v/>
      </c>
      <c r="AK117" s="413" t="str">
        <f t="shared" si="49"/>
        <v/>
      </c>
      <c r="AL117" s="413" t="str">
        <f t="shared" si="50"/>
        <v/>
      </c>
      <c r="AM117" s="413" t="str">
        <f t="shared" si="51"/>
        <v/>
      </c>
    </row>
    <row r="118" spans="1:39" s="5" customFormat="1" ht="17.25" thickTop="1" thickBot="1">
      <c r="A118" s="426" t="str">
        <f>IF(表三!A117&lt;&gt;"",表三!A117,"")</f>
        <v/>
      </c>
      <c r="B118" s="426" t="str">
        <f>IF(表三!D117&lt;&gt;"",表三!D117,"")</f>
        <v/>
      </c>
      <c r="C118" s="223" t="str">
        <f>IF(表三!H117&lt;&gt;"",表三!H117,"")</f>
        <v/>
      </c>
      <c r="D118" s="224" t="str">
        <f>IF(表三!I117&lt;&gt;"",表三!I117,"")</f>
        <v/>
      </c>
      <c r="E118" s="427"/>
      <c r="F118" s="428"/>
      <c r="G118" s="396"/>
      <c r="H118" s="397"/>
      <c r="I118" s="429" t="str">
        <f>表五!L117</f>
        <v/>
      </c>
      <c r="J118" s="430" t="str">
        <f>IF(E118&lt;&gt;"",IF(K118&lt;&gt;"",IF(表五!V115&lt;&gt;"",表五!V115,0),""),"")</f>
        <v/>
      </c>
      <c r="K118" s="431"/>
      <c r="L118" s="432"/>
      <c r="M118" s="396"/>
      <c r="N118" s="396"/>
      <c r="O118" s="433">
        <f t="shared" si="39"/>
        <v>0</v>
      </c>
      <c r="P118" s="434">
        <f t="shared" si="40"/>
        <v>0</v>
      </c>
      <c r="Q118" s="435" t="str">
        <f>表五!W117</f>
        <v/>
      </c>
      <c r="R118" s="419" t="str">
        <f>IF(E118&lt;&gt;"",IF(S118&lt;&gt;"",IF(表五!AG117&lt;&gt;"",表五!AG117,0),""),"")</f>
        <v/>
      </c>
      <c r="S118" s="436"/>
      <c r="T118" s="437"/>
      <c r="U118" s="396"/>
      <c r="V118" s="396"/>
      <c r="W118" s="433">
        <f t="shared" si="41"/>
        <v>0</v>
      </c>
      <c r="X118" s="434">
        <f t="shared" si="42"/>
        <v>0</v>
      </c>
      <c r="Y118" s="418" t="str">
        <f>表五!AH117</f>
        <v/>
      </c>
      <c r="Z118" s="438" t="str">
        <f>IF(E118&lt;&gt;"",IF(AA118&lt;&gt;"",IF(表五!AR115&lt;&gt;"",表五!AR115,0),""),"")</f>
        <v/>
      </c>
      <c r="AA118" s="436"/>
      <c r="AB118" s="437"/>
      <c r="AC118" s="396"/>
      <c r="AD118" s="396"/>
      <c r="AE118" s="433">
        <f t="shared" si="43"/>
        <v>0</v>
      </c>
      <c r="AF118" s="434">
        <f t="shared" si="44"/>
        <v>0</v>
      </c>
      <c r="AG118" s="439" t="str">
        <f t="shared" si="45"/>
        <v/>
      </c>
      <c r="AH118" s="434" t="str">
        <f t="shared" si="46"/>
        <v/>
      </c>
      <c r="AI118" s="413" t="str">
        <f t="shared" si="47"/>
        <v/>
      </c>
      <c r="AJ118" s="413" t="str">
        <f t="shared" si="48"/>
        <v/>
      </c>
      <c r="AK118" s="413" t="str">
        <f t="shared" si="49"/>
        <v/>
      </c>
      <c r="AL118" s="413" t="str">
        <f t="shared" si="50"/>
        <v/>
      </c>
      <c r="AM118" s="413" t="str">
        <f t="shared" si="51"/>
        <v/>
      </c>
    </row>
    <row r="119" spans="1:39" s="5" customFormat="1" ht="17.25" thickTop="1" thickBot="1">
      <c r="A119" s="426" t="str">
        <f>IF(表三!A118&lt;&gt;"",表三!A118,"")</f>
        <v/>
      </c>
      <c r="B119" s="426" t="str">
        <f>IF(表三!D118&lt;&gt;"",表三!D118,"")</f>
        <v/>
      </c>
      <c r="C119" s="223" t="str">
        <f>IF(表三!H118&lt;&gt;"",表三!H118,"")</f>
        <v/>
      </c>
      <c r="D119" s="224" t="str">
        <f>IF(表三!I118&lt;&gt;"",表三!I118,"")</f>
        <v/>
      </c>
      <c r="E119" s="427"/>
      <c r="F119" s="428"/>
      <c r="G119" s="396"/>
      <c r="H119" s="397"/>
      <c r="I119" s="429" t="str">
        <f>表五!L118</f>
        <v/>
      </c>
      <c r="J119" s="430" t="str">
        <f>IF(E119&lt;&gt;"",IF(K119&lt;&gt;"",IF(表五!V116&lt;&gt;"",表五!V116,0),""),"")</f>
        <v/>
      </c>
      <c r="K119" s="431"/>
      <c r="L119" s="432"/>
      <c r="M119" s="396"/>
      <c r="N119" s="396"/>
      <c r="O119" s="433">
        <f t="shared" si="39"/>
        <v>0</v>
      </c>
      <c r="P119" s="434">
        <f t="shared" si="40"/>
        <v>0</v>
      </c>
      <c r="Q119" s="435" t="str">
        <f>表五!W118</f>
        <v/>
      </c>
      <c r="R119" s="419" t="str">
        <f>IF(E119&lt;&gt;"",IF(S119&lt;&gt;"",IF(表五!AG118&lt;&gt;"",表五!AG118,0),""),"")</f>
        <v/>
      </c>
      <c r="S119" s="436"/>
      <c r="T119" s="437"/>
      <c r="U119" s="396"/>
      <c r="V119" s="396"/>
      <c r="W119" s="433">
        <f t="shared" si="41"/>
        <v>0</v>
      </c>
      <c r="X119" s="434">
        <f t="shared" si="42"/>
        <v>0</v>
      </c>
      <c r="Y119" s="418" t="str">
        <f>表五!AH118</f>
        <v/>
      </c>
      <c r="Z119" s="438" t="str">
        <f>IF(E119&lt;&gt;"",IF(AA119&lt;&gt;"",IF(表五!AR116&lt;&gt;"",表五!AR116,0),""),"")</f>
        <v/>
      </c>
      <c r="AA119" s="436"/>
      <c r="AB119" s="437"/>
      <c r="AC119" s="396"/>
      <c r="AD119" s="396"/>
      <c r="AE119" s="433">
        <f t="shared" si="43"/>
        <v>0</v>
      </c>
      <c r="AF119" s="434">
        <f t="shared" si="44"/>
        <v>0</v>
      </c>
      <c r="AG119" s="439" t="str">
        <f t="shared" si="45"/>
        <v/>
      </c>
      <c r="AH119" s="434" t="str">
        <f t="shared" si="46"/>
        <v/>
      </c>
      <c r="AI119" s="413" t="str">
        <f t="shared" si="47"/>
        <v/>
      </c>
      <c r="AJ119" s="413" t="str">
        <f t="shared" si="48"/>
        <v/>
      </c>
      <c r="AK119" s="413" t="str">
        <f t="shared" si="49"/>
        <v/>
      </c>
      <c r="AL119" s="413" t="str">
        <f t="shared" si="50"/>
        <v/>
      </c>
      <c r="AM119" s="413" t="str">
        <f t="shared" si="51"/>
        <v/>
      </c>
    </row>
    <row r="120" spans="1:39" s="5" customFormat="1" ht="17.25" thickTop="1" thickBot="1">
      <c r="A120" s="426" t="str">
        <f>IF(表三!A119&lt;&gt;"",表三!A119,"")</f>
        <v/>
      </c>
      <c r="B120" s="426" t="str">
        <f>IF(表三!D119&lt;&gt;"",表三!D119,"")</f>
        <v/>
      </c>
      <c r="C120" s="223" t="str">
        <f>IF(表三!H119&lt;&gt;"",表三!H119,"")</f>
        <v/>
      </c>
      <c r="D120" s="224" t="str">
        <f>IF(表三!I119&lt;&gt;"",表三!I119,"")</f>
        <v/>
      </c>
      <c r="E120" s="427"/>
      <c r="F120" s="428"/>
      <c r="G120" s="396"/>
      <c r="H120" s="397"/>
      <c r="I120" s="429" t="str">
        <f>表五!L119</f>
        <v/>
      </c>
      <c r="J120" s="430" t="str">
        <f>IF(E120&lt;&gt;"",IF(K120&lt;&gt;"",IF(表五!V117&lt;&gt;"",表五!V117,0),""),"")</f>
        <v/>
      </c>
      <c r="K120" s="431"/>
      <c r="L120" s="432"/>
      <c r="M120" s="396"/>
      <c r="N120" s="396"/>
      <c r="O120" s="433">
        <f t="shared" si="39"/>
        <v>0</v>
      </c>
      <c r="P120" s="434">
        <f t="shared" si="40"/>
        <v>0</v>
      </c>
      <c r="Q120" s="435" t="str">
        <f>表五!W119</f>
        <v/>
      </c>
      <c r="R120" s="419" t="str">
        <f>IF(E120&lt;&gt;"",IF(S120&lt;&gt;"",IF(表五!AG119&lt;&gt;"",表五!AG119,0),""),"")</f>
        <v/>
      </c>
      <c r="S120" s="436"/>
      <c r="T120" s="437"/>
      <c r="U120" s="396"/>
      <c r="V120" s="396"/>
      <c r="W120" s="433">
        <f t="shared" si="41"/>
        <v>0</v>
      </c>
      <c r="X120" s="434">
        <f t="shared" si="42"/>
        <v>0</v>
      </c>
      <c r="Y120" s="418" t="str">
        <f>表五!AH119</f>
        <v/>
      </c>
      <c r="Z120" s="438" t="str">
        <f>IF(E120&lt;&gt;"",IF(AA120&lt;&gt;"",IF(表五!AR117&lt;&gt;"",表五!AR117,0),""),"")</f>
        <v/>
      </c>
      <c r="AA120" s="436"/>
      <c r="AB120" s="437"/>
      <c r="AC120" s="396"/>
      <c r="AD120" s="396"/>
      <c r="AE120" s="433">
        <f t="shared" si="43"/>
        <v>0</v>
      </c>
      <c r="AF120" s="434">
        <f t="shared" si="44"/>
        <v>0</v>
      </c>
      <c r="AG120" s="439" t="str">
        <f t="shared" si="45"/>
        <v/>
      </c>
      <c r="AH120" s="434" t="str">
        <f t="shared" si="46"/>
        <v/>
      </c>
      <c r="AI120" s="413" t="str">
        <f t="shared" si="47"/>
        <v/>
      </c>
      <c r="AJ120" s="413" t="str">
        <f t="shared" si="48"/>
        <v/>
      </c>
      <c r="AK120" s="413" t="str">
        <f t="shared" si="49"/>
        <v/>
      </c>
      <c r="AL120" s="413" t="str">
        <f t="shared" si="50"/>
        <v/>
      </c>
      <c r="AM120" s="413" t="str">
        <f t="shared" si="51"/>
        <v/>
      </c>
    </row>
    <row r="121" spans="1:39" s="5" customFormat="1" ht="17.25" thickTop="1" thickBot="1">
      <c r="A121" s="426" t="str">
        <f>IF(表三!A120&lt;&gt;"",表三!A120,"")</f>
        <v/>
      </c>
      <c r="B121" s="426" t="str">
        <f>IF(表三!D120&lt;&gt;"",表三!D120,"")</f>
        <v/>
      </c>
      <c r="C121" s="223" t="str">
        <f>IF(表三!H120&lt;&gt;"",表三!H120,"")</f>
        <v/>
      </c>
      <c r="D121" s="224" t="str">
        <f>IF(表三!I120&lt;&gt;"",表三!I120,"")</f>
        <v/>
      </c>
      <c r="E121" s="427"/>
      <c r="F121" s="428"/>
      <c r="G121" s="396"/>
      <c r="H121" s="397"/>
      <c r="I121" s="429" t="str">
        <f>表五!L120</f>
        <v/>
      </c>
      <c r="J121" s="430" t="str">
        <f>IF(E121&lt;&gt;"",IF(K121&lt;&gt;"",IF(表五!V118&lt;&gt;"",表五!V118,0),""),"")</f>
        <v/>
      </c>
      <c r="K121" s="431"/>
      <c r="L121" s="432"/>
      <c r="M121" s="396"/>
      <c r="N121" s="396"/>
      <c r="O121" s="433">
        <f t="shared" si="39"/>
        <v>0</v>
      </c>
      <c r="P121" s="434">
        <f t="shared" si="40"/>
        <v>0</v>
      </c>
      <c r="Q121" s="435" t="str">
        <f>表五!W120</f>
        <v/>
      </c>
      <c r="R121" s="419" t="str">
        <f>IF(E121&lt;&gt;"",IF(S121&lt;&gt;"",IF(表五!AG120&lt;&gt;"",表五!AG120,0),""),"")</f>
        <v/>
      </c>
      <c r="S121" s="436"/>
      <c r="T121" s="437"/>
      <c r="U121" s="396"/>
      <c r="V121" s="396"/>
      <c r="W121" s="433">
        <f t="shared" si="41"/>
        <v>0</v>
      </c>
      <c r="X121" s="434">
        <f t="shared" si="42"/>
        <v>0</v>
      </c>
      <c r="Y121" s="418" t="str">
        <f>表五!AH120</f>
        <v/>
      </c>
      <c r="Z121" s="438" t="str">
        <f>IF(E121&lt;&gt;"",IF(AA121&lt;&gt;"",IF(表五!AR118&lt;&gt;"",表五!AR118,0),""),"")</f>
        <v/>
      </c>
      <c r="AA121" s="436"/>
      <c r="AB121" s="437"/>
      <c r="AC121" s="396"/>
      <c r="AD121" s="396"/>
      <c r="AE121" s="433">
        <f t="shared" si="43"/>
        <v>0</v>
      </c>
      <c r="AF121" s="434">
        <f t="shared" si="44"/>
        <v>0</v>
      </c>
      <c r="AG121" s="439" t="str">
        <f t="shared" si="45"/>
        <v/>
      </c>
      <c r="AH121" s="434" t="str">
        <f t="shared" si="46"/>
        <v/>
      </c>
      <c r="AI121" s="413" t="str">
        <f t="shared" si="47"/>
        <v/>
      </c>
      <c r="AJ121" s="413" t="str">
        <f t="shared" si="48"/>
        <v/>
      </c>
      <c r="AK121" s="413" t="str">
        <f t="shared" si="49"/>
        <v/>
      </c>
      <c r="AL121" s="413" t="str">
        <f t="shared" si="50"/>
        <v/>
      </c>
      <c r="AM121" s="413" t="str">
        <f t="shared" si="51"/>
        <v/>
      </c>
    </row>
    <row r="122" spans="1:39" s="5" customFormat="1" ht="17.25" thickTop="1" thickBot="1">
      <c r="A122" s="426" t="str">
        <f>IF(表三!A121&lt;&gt;"",表三!A121,"")</f>
        <v/>
      </c>
      <c r="B122" s="426" t="str">
        <f>IF(表三!D121&lt;&gt;"",表三!D121,"")</f>
        <v/>
      </c>
      <c r="C122" s="223" t="str">
        <f>IF(表三!H121&lt;&gt;"",表三!H121,"")</f>
        <v/>
      </c>
      <c r="D122" s="224" t="str">
        <f>IF(表三!I121&lt;&gt;"",表三!I121,"")</f>
        <v/>
      </c>
      <c r="E122" s="427"/>
      <c r="F122" s="428"/>
      <c r="G122" s="396"/>
      <c r="H122" s="397"/>
      <c r="I122" s="429" t="str">
        <f>表五!L121</f>
        <v/>
      </c>
      <c r="J122" s="430" t="str">
        <f>IF(E122&lt;&gt;"",IF(K122&lt;&gt;"",IF(表五!V119&lt;&gt;"",表五!V119,0),""),"")</f>
        <v/>
      </c>
      <c r="K122" s="431"/>
      <c r="L122" s="432"/>
      <c r="M122" s="396"/>
      <c r="N122" s="396"/>
      <c r="O122" s="433">
        <f t="shared" si="39"/>
        <v>0</v>
      </c>
      <c r="P122" s="434">
        <f t="shared" si="40"/>
        <v>0</v>
      </c>
      <c r="Q122" s="435" t="str">
        <f>表五!W121</f>
        <v/>
      </c>
      <c r="R122" s="419" t="str">
        <f>IF(E122&lt;&gt;"",IF(S122&lt;&gt;"",IF(表五!AG121&lt;&gt;"",表五!AG121,0),""),"")</f>
        <v/>
      </c>
      <c r="S122" s="436"/>
      <c r="T122" s="437"/>
      <c r="U122" s="396"/>
      <c r="V122" s="396"/>
      <c r="W122" s="433">
        <f t="shared" si="41"/>
        <v>0</v>
      </c>
      <c r="X122" s="434">
        <f t="shared" si="42"/>
        <v>0</v>
      </c>
      <c r="Y122" s="418" t="str">
        <f>表五!AH121</f>
        <v/>
      </c>
      <c r="Z122" s="438" t="str">
        <f>IF(E122&lt;&gt;"",IF(AA122&lt;&gt;"",IF(表五!AR119&lt;&gt;"",表五!AR119,0),""),"")</f>
        <v/>
      </c>
      <c r="AA122" s="436"/>
      <c r="AB122" s="437"/>
      <c r="AC122" s="396"/>
      <c r="AD122" s="396"/>
      <c r="AE122" s="433">
        <f t="shared" si="43"/>
        <v>0</v>
      </c>
      <c r="AF122" s="434">
        <f t="shared" si="44"/>
        <v>0</v>
      </c>
      <c r="AG122" s="439" t="str">
        <f t="shared" si="45"/>
        <v/>
      </c>
      <c r="AH122" s="434" t="str">
        <f t="shared" si="46"/>
        <v/>
      </c>
      <c r="AI122" s="413" t="str">
        <f t="shared" si="47"/>
        <v/>
      </c>
      <c r="AJ122" s="413" t="str">
        <f t="shared" si="48"/>
        <v/>
      </c>
      <c r="AK122" s="413" t="str">
        <f t="shared" si="49"/>
        <v/>
      </c>
      <c r="AL122" s="413" t="str">
        <f t="shared" si="50"/>
        <v/>
      </c>
      <c r="AM122" s="413" t="str">
        <f t="shared" si="51"/>
        <v/>
      </c>
    </row>
    <row r="123" spans="1:39" s="5" customFormat="1" ht="17.25" thickTop="1" thickBot="1">
      <c r="A123" s="426" t="str">
        <f>IF(表三!A122&lt;&gt;"",表三!A122,"")</f>
        <v/>
      </c>
      <c r="B123" s="426" t="str">
        <f>IF(表三!D122&lt;&gt;"",表三!D122,"")</f>
        <v/>
      </c>
      <c r="C123" s="223" t="str">
        <f>IF(表三!H122&lt;&gt;"",表三!H122,"")</f>
        <v/>
      </c>
      <c r="D123" s="224" t="str">
        <f>IF(表三!I122&lt;&gt;"",表三!I122,"")</f>
        <v/>
      </c>
      <c r="E123" s="427"/>
      <c r="F123" s="428"/>
      <c r="G123" s="396"/>
      <c r="H123" s="397"/>
      <c r="I123" s="429" t="str">
        <f>表五!L122</f>
        <v/>
      </c>
      <c r="J123" s="430" t="str">
        <f>IF(E123&lt;&gt;"",IF(K123&lt;&gt;"",IF(表五!V120&lt;&gt;"",表五!V120,0),""),"")</f>
        <v/>
      </c>
      <c r="K123" s="431"/>
      <c r="L123" s="432"/>
      <c r="M123" s="396"/>
      <c r="N123" s="396"/>
      <c r="O123" s="433">
        <f t="shared" si="39"/>
        <v>0</v>
      </c>
      <c r="P123" s="434">
        <f t="shared" si="40"/>
        <v>0</v>
      </c>
      <c r="Q123" s="435" t="str">
        <f>表五!W122</f>
        <v/>
      </c>
      <c r="R123" s="419" t="str">
        <f>IF(E123&lt;&gt;"",IF(S123&lt;&gt;"",IF(表五!AG122&lt;&gt;"",表五!AG122,0),""),"")</f>
        <v/>
      </c>
      <c r="S123" s="436"/>
      <c r="T123" s="437"/>
      <c r="U123" s="396"/>
      <c r="V123" s="396"/>
      <c r="W123" s="433">
        <f t="shared" si="41"/>
        <v>0</v>
      </c>
      <c r="X123" s="434">
        <f t="shared" si="42"/>
        <v>0</v>
      </c>
      <c r="Y123" s="418" t="str">
        <f>表五!AH122</f>
        <v/>
      </c>
      <c r="Z123" s="438" t="str">
        <f>IF(E123&lt;&gt;"",IF(AA123&lt;&gt;"",IF(表五!AR120&lt;&gt;"",表五!AR120,0),""),"")</f>
        <v/>
      </c>
      <c r="AA123" s="436"/>
      <c r="AB123" s="437"/>
      <c r="AC123" s="396"/>
      <c r="AD123" s="396"/>
      <c r="AE123" s="433">
        <f t="shared" si="43"/>
        <v>0</v>
      </c>
      <c r="AF123" s="434">
        <f t="shared" si="44"/>
        <v>0</v>
      </c>
      <c r="AG123" s="439" t="str">
        <f t="shared" si="45"/>
        <v/>
      </c>
      <c r="AH123" s="434" t="str">
        <f t="shared" si="46"/>
        <v/>
      </c>
      <c r="AI123" s="413" t="str">
        <f t="shared" si="47"/>
        <v/>
      </c>
      <c r="AJ123" s="413" t="str">
        <f t="shared" si="48"/>
        <v/>
      </c>
      <c r="AK123" s="413" t="str">
        <f t="shared" si="49"/>
        <v/>
      </c>
      <c r="AL123" s="413" t="str">
        <f t="shared" si="50"/>
        <v/>
      </c>
      <c r="AM123" s="413" t="str">
        <f t="shared" si="51"/>
        <v/>
      </c>
    </row>
    <row r="124" spans="1:39" s="5" customFormat="1" ht="17.25" thickTop="1" thickBot="1">
      <c r="A124" s="426" t="str">
        <f>IF(表三!A123&lt;&gt;"",表三!A123,"")</f>
        <v/>
      </c>
      <c r="B124" s="426" t="str">
        <f>IF(表三!D123&lt;&gt;"",表三!D123,"")</f>
        <v/>
      </c>
      <c r="C124" s="223" t="str">
        <f>IF(表三!H123&lt;&gt;"",表三!H123,"")</f>
        <v/>
      </c>
      <c r="D124" s="224" t="str">
        <f>IF(表三!I123&lt;&gt;"",表三!I123,"")</f>
        <v/>
      </c>
      <c r="E124" s="427"/>
      <c r="F124" s="428"/>
      <c r="G124" s="396"/>
      <c r="H124" s="397"/>
      <c r="I124" s="429" t="str">
        <f>表五!L123</f>
        <v/>
      </c>
      <c r="J124" s="430" t="str">
        <f>IF(E124&lt;&gt;"",IF(K124&lt;&gt;"",IF(表五!V121&lt;&gt;"",表五!V121,0),""),"")</f>
        <v/>
      </c>
      <c r="K124" s="431"/>
      <c r="L124" s="432"/>
      <c r="M124" s="396"/>
      <c r="N124" s="396"/>
      <c r="O124" s="433">
        <f t="shared" si="39"/>
        <v>0</v>
      </c>
      <c r="P124" s="434">
        <f t="shared" si="40"/>
        <v>0</v>
      </c>
      <c r="Q124" s="435" t="str">
        <f>表五!W123</f>
        <v/>
      </c>
      <c r="R124" s="419" t="str">
        <f>IF(E124&lt;&gt;"",IF(S124&lt;&gt;"",IF(表五!AG123&lt;&gt;"",表五!AG123,0),""),"")</f>
        <v/>
      </c>
      <c r="S124" s="436"/>
      <c r="T124" s="437"/>
      <c r="U124" s="396"/>
      <c r="V124" s="396"/>
      <c r="W124" s="433">
        <f t="shared" si="41"/>
        <v>0</v>
      </c>
      <c r="X124" s="434">
        <f t="shared" si="42"/>
        <v>0</v>
      </c>
      <c r="Y124" s="418" t="str">
        <f>表五!AH123</f>
        <v/>
      </c>
      <c r="Z124" s="438" t="str">
        <f>IF(E124&lt;&gt;"",IF(AA124&lt;&gt;"",IF(表五!AR121&lt;&gt;"",表五!AR121,0),""),"")</f>
        <v/>
      </c>
      <c r="AA124" s="436"/>
      <c r="AB124" s="437"/>
      <c r="AC124" s="396"/>
      <c r="AD124" s="396"/>
      <c r="AE124" s="433">
        <f t="shared" si="43"/>
        <v>0</v>
      </c>
      <c r="AF124" s="434">
        <f t="shared" si="44"/>
        <v>0</v>
      </c>
      <c r="AG124" s="439" t="str">
        <f t="shared" si="45"/>
        <v/>
      </c>
      <c r="AH124" s="434" t="str">
        <f t="shared" si="46"/>
        <v/>
      </c>
      <c r="AI124" s="413" t="str">
        <f t="shared" si="47"/>
        <v/>
      </c>
      <c r="AJ124" s="413" t="str">
        <f t="shared" si="48"/>
        <v/>
      </c>
      <c r="AK124" s="413" t="str">
        <f t="shared" si="49"/>
        <v/>
      </c>
      <c r="AL124" s="413" t="str">
        <f t="shared" si="50"/>
        <v/>
      </c>
      <c r="AM124" s="413" t="str">
        <f t="shared" si="51"/>
        <v/>
      </c>
    </row>
    <row r="125" spans="1:39" s="5" customFormat="1" ht="17.25" thickTop="1" thickBot="1">
      <c r="A125" s="426" t="str">
        <f>IF(表三!A124&lt;&gt;"",表三!A124,"")</f>
        <v/>
      </c>
      <c r="B125" s="426" t="str">
        <f>IF(表三!D124&lt;&gt;"",表三!D124,"")</f>
        <v/>
      </c>
      <c r="C125" s="223" t="str">
        <f>IF(表三!H124&lt;&gt;"",表三!H124,"")</f>
        <v/>
      </c>
      <c r="D125" s="224" t="str">
        <f>IF(表三!I124&lt;&gt;"",表三!I124,"")</f>
        <v/>
      </c>
      <c r="E125" s="427"/>
      <c r="F125" s="428"/>
      <c r="G125" s="396"/>
      <c r="H125" s="397"/>
      <c r="I125" s="429" t="str">
        <f>表五!L124</f>
        <v/>
      </c>
      <c r="J125" s="430" t="str">
        <f>IF(E125&lt;&gt;"",IF(K125&lt;&gt;"",IF(表五!V122&lt;&gt;"",表五!V122,0),""),"")</f>
        <v/>
      </c>
      <c r="K125" s="431"/>
      <c r="L125" s="432"/>
      <c r="M125" s="396"/>
      <c r="N125" s="396"/>
      <c r="O125" s="433">
        <f t="shared" si="39"/>
        <v>0</v>
      </c>
      <c r="P125" s="434">
        <f t="shared" si="40"/>
        <v>0</v>
      </c>
      <c r="Q125" s="435" t="str">
        <f>表五!W124</f>
        <v/>
      </c>
      <c r="R125" s="419" t="str">
        <f>IF(E125&lt;&gt;"",IF(S125&lt;&gt;"",IF(表五!AG124&lt;&gt;"",表五!AG124,0),""),"")</f>
        <v/>
      </c>
      <c r="S125" s="436"/>
      <c r="T125" s="437"/>
      <c r="U125" s="396"/>
      <c r="V125" s="396"/>
      <c r="W125" s="433">
        <f t="shared" si="41"/>
        <v>0</v>
      </c>
      <c r="X125" s="434">
        <f t="shared" si="42"/>
        <v>0</v>
      </c>
      <c r="Y125" s="418" t="str">
        <f>表五!AH124</f>
        <v/>
      </c>
      <c r="Z125" s="438" t="str">
        <f>IF(E125&lt;&gt;"",IF(AA125&lt;&gt;"",IF(表五!AR122&lt;&gt;"",表五!AR122,0),""),"")</f>
        <v/>
      </c>
      <c r="AA125" s="436"/>
      <c r="AB125" s="437"/>
      <c r="AC125" s="396"/>
      <c r="AD125" s="396"/>
      <c r="AE125" s="433">
        <f t="shared" si="43"/>
        <v>0</v>
      </c>
      <c r="AF125" s="434">
        <f t="shared" si="44"/>
        <v>0</v>
      </c>
      <c r="AG125" s="439" t="str">
        <f t="shared" si="45"/>
        <v/>
      </c>
      <c r="AH125" s="434" t="str">
        <f t="shared" si="46"/>
        <v/>
      </c>
      <c r="AI125" s="413" t="str">
        <f t="shared" si="47"/>
        <v/>
      </c>
      <c r="AJ125" s="413" t="str">
        <f t="shared" si="48"/>
        <v/>
      </c>
      <c r="AK125" s="413" t="str">
        <f t="shared" si="49"/>
        <v/>
      </c>
      <c r="AL125" s="413" t="str">
        <f t="shared" si="50"/>
        <v/>
      </c>
      <c r="AM125" s="413" t="str">
        <f t="shared" si="51"/>
        <v/>
      </c>
    </row>
    <row r="126" spans="1:39" s="5" customFormat="1" ht="17.25" thickTop="1" thickBot="1">
      <c r="A126" s="426" t="str">
        <f>IF(表三!A125&lt;&gt;"",表三!A125,"")</f>
        <v/>
      </c>
      <c r="B126" s="426" t="str">
        <f>IF(表三!D125&lt;&gt;"",表三!D125,"")</f>
        <v/>
      </c>
      <c r="C126" s="223" t="str">
        <f>IF(表三!H125&lt;&gt;"",表三!H125,"")</f>
        <v/>
      </c>
      <c r="D126" s="224" t="str">
        <f>IF(表三!I125&lt;&gt;"",表三!I125,"")</f>
        <v/>
      </c>
      <c r="E126" s="427"/>
      <c r="F126" s="428"/>
      <c r="G126" s="396"/>
      <c r="H126" s="397"/>
      <c r="I126" s="429" t="str">
        <f>表五!L125</f>
        <v/>
      </c>
      <c r="J126" s="430" t="str">
        <f>IF(E126&lt;&gt;"",IF(K126&lt;&gt;"",IF(表五!V123&lt;&gt;"",表五!V123,0),""),"")</f>
        <v/>
      </c>
      <c r="K126" s="431"/>
      <c r="L126" s="432"/>
      <c r="M126" s="396"/>
      <c r="N126" s="396"/>
      <c r="O126" s="433">
        <f t="shared" si="39"/>
        <v>0</v>
      </c>
      <c r="P126" s="434">
        <f t="shared" si="40"/>
        <v>0</v>
      </c>
      <c r="Q126" s="435" t="str">
        <f>表五!W125</f>
        <v/>
      </c>
      <c r="R126" s="419" t="str">
        <f>IF(E126&lt;&gt;"",IF(S126&lt;&gt;"",IF(表五!AG125&lt;&gt;"",表五!AG125,0),""),"")</f>
        <v/>
      </c>
      <c r="S126" s="436"/>
      <c r="T126" s="437"/>
      <c r="U126" s="396"/>
      <c r="V126" s="396"/>
      <c r="W126" s="433">
        <f t="shared" si="41"/>
        <v>0</v>
      </c>
      <c r="X126" s="434">
        <f t="shared" si="42"/>
        <v>0</v>
      </c>
      <c r="Y126" s="418" t="str">
        <f>表五!AH125</f>
        <v/>
      </c>
      <c r="Z126" s="438" t="str">
        <f>IF(E126&lt;&gt;"",IF(AA126&lt;&gt;"",IF(表五!AR123&lt;&gt;"",表五!AR123,0),""),"")</f>
        <v/>
      </c>
      <c r="AA126" s="436"/>
      <c r="AB126" s="437"/>
      <c r="AC126" s="396"/>
      <c r="AD126" s="396"/>
      <c r="AE126" s="433">
        <f t="shared" si="43"/>
        <v>0</v>
      </c>
      <c r="AF126" s="434">
        <f t="shared" si="44"/>
        <v>0</v>
      </c>
      <c r="AG126" s="439" t="str">
        <f t="shared" si="45"/>
        <v/>
      </c>
      <c r="AH126" s="434" t="str">
        <f t="shared" si="46"/>
        <v/>
      </c>
      <c r="AI126" s="413" t="str">
        <f t="shared" si="47"/>
        <v/>
      </c>
      <c r="AJ126" s="413" t="str">
        <f t="shared" si="48"/>
        <v/>
      </c>
      <c r="AK126" s="413" t="str">
        <f t="shared" si="49"/>
        <v/>
      </c>
      <c r="AL126" s="413" t="str">
        <f t="shared" si="50"/>
        <v/>
      </c>
      <c r="AM126" s="413" t="str">
        <f t="shared" si="51"/>
        <v/>
      </c>
    </row>
    <row r="127" spans="1:39" s="5" customFormat="1" ht="17.25" thickTop="1" thickBot="1">
      <c r="A127" s="426" t="str">
        <f>IF(表三!A126&lt;&gt;"",表三!A126,"")</f>
        <v/>
      </c>
      <c r="B127" s="426" t="str">
        <f>IF(表三!D126&lt;&gt;"",表三!D126,"")</f>
        <v/>
      </c>
      <c r="C127" s="223" t="str">
        <f>IF(表三!H126&lt;&gt;"",表三!H126,"")</f>
        <v/>
      </c>
      <c r="D127" s="224" t="str">
        <f>IF(表三!I126&lt;&gt;"",表三!I126,"")</f>
        <v/>
      </c>
      <c r="E127" s="427"/>
      <c r="F127" s="428"/>
      <c r="G127" s="396"/>
      <c r="H127" s="397"/>
      <c r="I127" s="429" t="str">
        <f>表五!L126</f>
        <v/>
      </c>
      <c r="J127" s="430" t="str">
        <f>IF(E127&lt;&gt;"",IF(K127&lt;&gt;"",IF(表五!V124&lt;&gt;"",表五!V124,0),""),"")</f>
        <v/>
      </c>
      <c r="K127" s="431"/>
      <c r="L127" s="432"/>
      <c r="M127" s="396"/>
      <c r="N127" s="396"/>
      <c r="O127" s="433">
        <f t="shared" si="39"/>
        <v>0</v>
      </c>
      <c r="P127" s="434">
        <f t="shared" si="40"/>
        <v>0</v>
      </c>
      <c r="Q127" s="435" t="str">
        <f>表五!W126</f>
        <v/>
      </c>
      <c r="R127" s="419" t="str">
        <f>IF(E127&lt;&gt;"",IF(S127&lt;&gt;"",IF(表五!AG126&lt;&gt;"",表五!AG126,0),""),"")</f>
        <v/>
      </c>
      <c r="S127" s="436"/>
      <c r="T127" s="437"/>
      <c r="U127" s="396"/>
      <c r="V127" s="396"/>
      <c r="W127" s="433">
        <f t="shared" si="41"/>
        <v>0</v>
      </c>
      <c r="X127" s="434">
        <f t="shared" si="42"/>
        <v>0</v>
      </c>
      <c r="Y127" s="418" t="str">
        <f>表五!AH126</f>
        <v/>
      </c>
      <c r="Z127" s="438" t="str">
        <f>IF(E127&lt;&gt;"",IF(AA127&lt;&gt;"",IF(表五!AR124&lt;&gt;"",表五!AR124,0),""),"")</f>
        <v/>
      </c>
      <c r="AA127" s="436"/>
      <c r="AB127" s="437"/>
      <c r="AC127" s="396"/>
      <c r="AD127" s="396"/>
      <c r="AE127" s="433">
        <f t="shared" si="43"/>
        <v>0</v>
      </c>
      <c r="AF127" s="434">
        <f t="shared" si="44"/>
        <v>0</v>
      </c>
      <c r="AG127" s="439" t="str">
        <f t="shared" si="45"/>
        <v/>
      </c>
      <c r="AH127" s="434" t="str">
        <f t="shared" si="46"/>
        <v/>
      </c>
      <c r="AI127" s="413" t="str">
        <f t="shared" si="47"/>
        <v/>
      </c>
      <c r="AJ127" s="413" t="str">
        <f t="shared" si="48"/>
        <v/>
      </c>
      <c r="AK127" s="413" t="str">
        <f t="shared" si="49"/>
        <v/>
      </c>
      <c r="AL127" s="413" t="str">
        <f t="shared" si="50"/>
        <v/>
      </c>
      <c r="AM127" s="413" t="str">
        <f t="shared" si="51"/>
        <v/>
      </c>
    </row>
    <row r="128" spans="1:39" s="5" customFormat="1" ht="17.25" thickTop="1" thickBot="1">
      <c r="A128" s="426" t="str">
        <f>IF(表三!A127&lt;&gt;"",表三!A127,"")</f>
        <v/>
      </c>
      <c r="B128" s="426" t="str">
        <f>IF(表三!D127&lt;&gt;"",表三!D127,"")</f>
        <v/>
      </c>
      <c r="C128" s="223" t="str">
        <f>IF(表三!H127&lt;&gt;"",表三!H127,"")</f>
        <v/>
      </c>
      <c r="D128" s="224" t="str">
        <f>IF(表三!I127&lt;&gt;"",表三!I127,"")</f>
        <v/>
      </c>
      <c r="E128" s="427"/>
      <c r="F128" s="428"/>
      <c r="G128" s="396"/>
      <c r="H128" s="397"/>
      <c r="I128" s="429" t="str">
        <f>表五!L127</f>
        <v/>
      </c>
      <c r="J128" s="430" t="str">
        <f>IF(E128&lt;&gt;"",IF(K128&lt;&gt;"",IF(表五!V125&lt;&gt;"",表五!V125,0),""),"")</f>
        <v/>
      </c>
      <c r="K128" s="431"/>
      <c r="L128" s="432"/>
      <c r="M128" s="396"/>
      <c r="N128" s="396"/>
      <c r="O128" s="433">
        <f t="shared" si="39"/>
        <v>0</v>
      </c>
      <c r="P128" s="434">
        <f t="shared" si="40"/>
        <v>0</v>
      </c>
      <c r="Q128" s="435" t="str">
        <f>表五!W127</f>
        <v/>
      </c>
      <c r="R128" s="419" t="str">
        <f>IF(E128&lt;&gt;"",IF(S128&lt;&gt;"",IF(表五!AG127&lt;&gt;"",表五!AG127,0),""),"")</f>
        <v/>
      </c>
      <c r="S128" s="436"/>
      <c r="T128" s="437"/>
      <c r="U128" s="396"/>
      <c r="V128" s="396"/>
      <c r="W128" s="433">
        <f t="shared" si="41"/>
        <v>0</v>
      </c>
      <c r="X128" s="434">
        <f t="shared" si="42"/>
        <v>0</v>
      </c>
      <c r="Y128" s="418" t="str">
        <f>表五!AH127</f>
        <v/>
      </c>
      <c r="Z128" s="438" t="str">
        <f>IF(E128&lt;&gt;"",IF(AA128&lt;&gt;"",IF(表五!AR125&lt;&gt;"",表五!AR125,0),""),"")</f>
        <v/>
      </c>
      <c r="AA128" s="436"/>
      <c r="AB128" s="437"/>
      <c r="AC128" s="396"/>
      <c r="AD128" s="396"/>
      <c r="AE128" s="433">
        <f t="shared" si="43"/>
        <v>0</v>
      </c>
      <c r="AF128" s="434">
        <f t="shared" si="44"/>
        <v>0</v>
      </c>
      <c r="AG128" s="439" t="str">
        <f t="shared" si="45"/>
        <v/>
      </c>
      <c r="AH128" s="434" t="str">
        <f t="shared" si="46"/>
        <v/>
      </c>
      <c r="AI128" s="413" t="str">
        <f t="shared" si="47"/>
        <v/>
      </c>
      <c r="AJ128" s="413" t="str">
        <f t="shared" si="48"/>
        <v/>
      </c>
      <c r="AK128" s="413" t="str">
        <f t="shared" si="49"/>
        <v/>
      </c>
      <c r="AL128" s="413" t="str">
        <f t="shared" si="50"/>
        <v/>
      </c>
      <c r="AM128" s="413" t="str">
        <f t="shared" si="51"/>
        <v/>
      </c>
    </row>
    <row r="129" spans="1:39" s="5" customFormat="1" ht="17.25" thickTop="1" thickBot="1">
      <c r="A129" s="426" t="str">
        <f>IF(表三!A128&lt;&gt;"",表三!A128,"")</f>
        <v/>
      </c>
      <c r="B129" s="426" t="str">
        <f>IF(表三!D128&lt;&gt;"",表三!D128,"")</f>
        <v/>
      </c>
      <c r="C129" s="223" t="str">
        <f>IF(表三!H128&lt;&gt;"",表三!H128,"")</f>
        <v/>
      </c>
      <c r="D129" s="224" t="str">
        <f>IF(表三!I128&lt;&gt;"",表三!I128,"")</f>
        <v/>
      </c>
      <c r="E129" s="427"/>
      <c r="F129" s="428"/>
      <c r="G129" s="396"/>
      <c r="H129" s="397"/>
      <c r="I129" s="429" t="str">
        <f>表五!L128</f>
        <v/>
      </c>
      <c r="J129" s="430" t="str">
        <f>IF(E129&lt;&gt;"",IF(K129&lt;&gt;"",IF(表五!V126&lt;&gt;"",表五!V126,0),""),"")</f>
        <v/>
      </c>
      <c r="K129" s="431"/>
      <c r="L129" s="432"/>
      <c r="M129" s="396"/>
      <c r="N129" s="396"/>
      <c r="O129" s="433">
        <f t="shared" si="39"/>
        <v>0</v>
      </c>
      <c r="P129" s="434">
        <f t="shared" si="40"/>
        <v>0</v>
      </c>
      <c r="Q129" s="435" t="str">
        <f>表五!W128</f>
        <v/>
      </c>
      <c r="R129" s="419" t="str">
        <f>IF(E129&lt;&gt;"",IF(S129&lt;&gt;"",IF(表五!AG128&lt;&gt;"",表五!AG128,0),""),"")</f>
        <v/>
      </c>
      <c r="S129" s="436"/>
      <c r="T129" s="437"/>
      <c r="U129" s="396"/>
      <c r="V129" s="396"/>
      <c r="W129" s="433">
        <f t="shared" si="41"/>
        <v>0</v>
      </c>
      <c r="X129" s="434">
        <f t="shared" si="42"/>
        <v>0</v>
      </c>
      <c r="Y129" s="418" t="str">
        <f>表五!AH128</f>
        <v/>
      </c>
      <c r="Z129" s="438" t="str">
        <f>IF(E129&lt;&gt;"",IF(AA129&lt;&gt;"",IF(表五!AR126&lt;&gt;"",表五!AR126,0),""),"")</f>
        <v/>
      </c>
      <c r="AA129" s="436"/>
      <c r="AB129" s="437"/>
      <c r="AC129" s="396"/>
      <c r="AD129" s="396"/>
      <c r="AE129" s="433">
        <f t="shared" si="43"/>
        <v>0</v>
      </c>
      <c r="AF129" s="434">
        <f t="shared" si="44"/>
        <v>0</v>
      </c>
      <c r="AG129" s="439" t="str">
        <f t="shared" si="45"/>
        <v/>
      </c>
      <c r="AH129" s="434" t="str">
        <f t="shared" si="46"/>
        <v/>
      </c>
      <c r="AI129" s="413" t="str">
        <f t="shared" si="47"/>
        <v/>
      </c>
      <c r="AJ129" s="413" t="str">
        <f t="shared" si="48"/>
        <v/>
      </c>
      <c r="AK129" s="413" t="str">
        <f t="shared" si="49"/>
        <v/>
      </c>
      <c r="AL129" s="413" t="str">
        <f t="shared" si="50"/>
        <v/>
      </c>
      <c r="AM129" s="413" t="str">
        <f t="shared" si="51"/>
        <v/>
      </c>
    </row>
    <row r="130" spans="1:39" s="5" customFormat="1" ht="17.25" thickTop="1" thickBot="1">
      <c r="A130" s="426" t="str">
        <f>IF(表三!A129&lt;&gt;"",表三!A129,"")</f>
        <v/>
      </c>
      <c r="B130" s="426" t="str">
        <f>IF(表三!D129&lt;&gt;"",表三!D129,"")</f>
        <v/>
      </c>
      <c r="C130" s="223" t="str">
        <f>IF(表三!H129&lt;&gt;"",表三!H129,"")</f>
        <v/>
      </c>
      <c r="D130" s="224" t="str">
        <f>IF(表三!I129&lt;&gt;"",表三!I129,"")</f>
        <v/>
      </c>
      <c r="E130" s="427"/>
      <c r="F130" s="428"/>
      <c r="G130" s="396"/>
      <c r="H130" s="397"/>
      <c r="I130" s="429" t="str">
        <f>表五!L129</f>
        <v/>
      </c>
      <c r="J130" s="430" t="str">
        <f>IF(E130&lt;&gt;"",IF(K130&lt;&gt;"",IF(表五!V127&lt;&gt;"",表五!V127,0),""),"")</f>
        <v/>
      </c>
      <c r="K130" s="431"/>
      <c r="L130" s="432"/>
      <c r="M130" s="396"/>
      <c r="N130" s="396"/>
      <c r="O130" s="433">
        <f t="shared" si="39"/>
        <v>0</v>
      </c>
      <c r="P130" s="434">
        <f t="shared" si="40"/>
        <v>0</v>
      </c>
      <c r="Q130" s="435" t="str">
        <f>表五!W129</f>
        <v/>
      </c>
      <c r="R130" s="419" t="str">
        <f>IF(E130&lt;&gt;"",IF(S130&lt;&gt;"",IF(表五!AG129&lt;&gt;"",表五!AG129,0),""),"")</f>
        <v/>
      </c>
      <c r="S130" s="436"/>
      <c r="T130" s="437"/>
      <c r="U130" s="396"/>
      <c r="V130" s="396"/>
      <c r="W130" s="433">
        <f t="shared" si="41"/>
        <v>0</v>
      </c>
      <c r="X130" s="434">
        <f t="shared" si="42"/>
        <v>0</v>
      </c>
      <c r="Y130" s="418" t="str">
        <f>表五!AH129</f>
        <v/>
      </c>
      <c r="Z130" s="438" t="str">
        <f>IF(E130&lt;&gt;"",IF(AA130&lt;&gt;"",IF(表五!AR127&lt;&gt;"",表五!AR127,0),""),"")</f>
        <v/>
      </c>
      <c r="AA130" s="436"/>
      <c r="AB130" s="437"/>
      <c r="AC130" s="396"/>
      <c r="AD130" s="396"/>
      <c r="AE130" s="433">
        <f t="shared" si="43"/>
        <v>0</v>
      </c>
      <c r="AF130" s="434">
        <f t="shared" si="44"/>
        <v>0</v>
      </c>
      <c r="AG130" s="439" t="str">
        <f t="shared" si="45"/>
        <v/>
      </c>
      <c r="AH130" s="434" t="str">
        <f t="shared" si="46"/>
        <v/>
      </c>
      <c r="AI130" s="413" t="str">
        <f t="shared" si="47"/>
        <v/>
      </c>
      <c r="AJ130" s="413" t="str">
        <f t="shared" si="48"/>
        <v/>
      </c>
      <c r="AK130" s="413" t="str">
        <f t="shared" si="49"/>
        <v/>
      </c>
      <c r="AL130" s="413" t="str">
        <f t="shared" si="50"/>
        <v/>
      </c>
      <c r="AM130" s="413" t="str">
        <f t="shared" si="51"/>
        <v/>
      </c>
    </row>
    <row r="131" spans="1:39" s="5" customFormat="1" ht="17.25" thickTop="1" thickBot="1">
      <c r="A131" s="426" t="str">
        <f>IF(表三!A130&lt;&gt;"",表三!A130,"")</f>
        <v/>
      </c>
      <c r="B131" s="426" t="str">
        <f>IF(表三!D130&lt;&gt;"",表三!D130,"")</f>
        <v/>
      </c>
      <c r="C131" s="223" t="str">
        <f>IF(表三!H130&lt;&gt;"",表三!H130,"")</f>
        <v/>
      </c>
      <c r="D131" s="224" t="str">
        <f>IF(表三!I130&lt;&gt;"",表三!I130,"")</f>
        <v/>
      </c>
      <c r="E131" s="427"/>
      <c r="F131" s="428"/>
      <c r="G131" s="396"/>
      <c r="H131" s="397"/>
      <c r="I131" s="429" t="str">
        <f>表五!L130</f>
        <v/>
      </c>
      <c r="J131" s="430" t="str">
        <f>IF(E131&lt;&gt;"",IF(K131&lt;&gt;"",IF(表五!V128&lt;&gt;"",表五!V128,0),""),"")</f>
        <v/>
      </c>
      <c r="K131" s="431"/>
      <c r="L131" s="432"/>
      <c r="M131" s="396"/>
      <c r="N131" s="396"/>
      <c r="O131" s="433">
        <f t="shared" si="39"/>
        <v>0</v>
      </c>
      <c r="P131" s="434">
        <f t="shared" si="40"/>
        <v>0</v>
      </c>
      <c r="Q131" s="435" t="str">
        <f>表五!W130</f>
        <v/>
      </c>
      <c r="R131" s="419" t="str">
        <f>IF(E131&lt;&gt;"",IF(S131&lt;&gt;"",IF(表五!AG130&lt;&gt;"",表五!AG130,0),""),"")</f>
        <v/>
      </c>
      <c r="S131" s="436"/>
      <c r="T131" s="437"/>
      <c r="U131" s="396"/>
      <c r="V131" s="396"/>
      <c r="W131" s="433">
        <f t="shared" si="41"/>
        <v>0</v>
      </c>
      <c r="X131" s="434">
        <f t="shared" si="42"/>
        <v>0</v>
      </c>
      <c r="Y131" s="418" t="str">
        <f>表五!AH130</f>
        <v/>
      </c>
      <c r="Z131" s="438" t="str">
        <f>IF(E131&lt;&gt;"",IF(AA131&lt;&gt;"",IF(表五!AR128&lt;&gt;"",表五!AR128,0),""),"")</f>
        <v/>
      </c>
      <c r="AA131" s="436"/>
      <c r="AB131" s="437"/>
      <c r="AC131" s="396"/>
      <c r="AD131" s="396"/>
      <c r="AE131" s="433">
        <f t="shared" si="43"/>
        <v>0</v>
      </c>
      <c r="AF131" s="434">
        <f t="shared" si="44"/>
        <v>0</v>
      </c>
      <c r="AG131" s="439" t="str">
        <f t="shared" si="45"/>
        <v/>
      </c>
      <c r="AH131" s="434" t="str">
        <f t="shared" si="46"/>
        <v/>
      </c>
      <c r="AI131" s="413" t="str">
        <f t="shared" si="47"/>
        <v/>
      </c>
      <c r="AJ131" s="413" t="str">
        <f t="shared" si="48"/>
        <v/>
      </c>
      <c r="AK131" s="413" t="str">
        <f t="shared" si="49"/>
        <v/>
      </c>
      <c r="AL131" s="413" t="str">
        <f t="shared" si="50"/>
        <v/>
      </c>
      <c r="AM131" s="413" t="str">
        <f t="shared" si="51"/>
        <v/>
      </c>
    </row>
    <row r="132" spans="1:39" s="5" customFormat="1" ht="17.25" thickTop="1" thickBot="1">
      <c r="A132" s="426" t="str">
        <f>IF(表三!A131&lt;&gt;"",表三!A131,"")</f>
        <v/>
      </c>
      <c r="B132" s="426" t="str">
        <f>IF(表三!D131&lt;&gt;"",表三!D131,"")</f>
        <v/>
      </c>
      <c r="C132" s="223" t="str">
        <f>IF(表三!H131&lt;&gt;"",表三!H131,"")</f>
        <v/>
      </c>
      <c r="D132" s="224" t="str">
        <f>IF(表三!I131&lt;&gt;"",表三!I131,"")</f>
        <v/>
      </c>
      <c r="E132" s="427"/>
      <c r="F132" s="428"/>
      <c r="G132" s="396"/>
      <c r="H132" s="397"/>
      <c r="I132" s="429" t="str">
        <f>表五!L131</f>
        <v/>
      </c>
      <c r="J132" s="430" t="str">
        <f>IF(E132&lt;&gt;"",IF(K132&lt;&gt;"",IF(表五!V129&lt;&gt;"",表五!V129,0),""),"")</f>
        <v/>
      </c>
      <c r="K132" s="431"/>
      <c r="L132" s="432"/>
      <c r="M132" s="396"/>
      <c r="N132" s="396"/>
      <c r="O132" s="433">
        <f t="shared" si="39"/>
        <v>0</v>
      </c>
      <c r="P132" s="434">
        <f t="shared" si="40"/>
        <v>0</v>
      </c>
      <c r="Q132" s="435" t="str">
        <f>表五!W131</f>
        <v/>
      </c>
      <c r="R132" s="419" t="str">
        <f>IF(E132&lt;&gt;"",IF(S132&lt;&gt;"",IF(表五!AG131&lt;&gt;"",表五!AG131,0),""),"")</f>
        <v/>
      </c>
      <c r="S132" s="436"/>
      <c r="T132" s="437"/>
      <c r="U132" s="396"/>
      <c r="V132" s="396"/>
      <c r="W132" s="433">
        <f t="shared" si="41"/>
        <v>0</v>
      </c>
      <c r="X132" s="434">
        <f t="shared" si="42"/>
        <v>0</v>
      </c>
      <c r="Y132" s="418" t="str">
        <f>表五!AH131</f>
        <v/>
      </c>
      <c r="Z132" s="438" t="str">
        <f>IF(E132&lt;&gt;"",IF(AA132&lt;&gt;"",IF(表五!AR129&lt;&gt;"",表五!AR129,0),""),"")</f>
        <v/>
      </c>
      <c r="AA132" s="436"/>
      <c r="AB132" s="437"/>
      <c r="AC132" s="396"/>
      <c r="AD132" s="396"/>
      <c r="AE132" s="433">
        <f t="shared" si="43"/>
        <v>0</v>
      </c>
      <c r="AF132" s="434">
        <f t="shared" si="44"/>
        <v>0</v>
      </c>
      <c r="AG132" s="439" t="str">
        <f t="shared" si="45"/>
        <v/>
      </c>
      <c r="AH132" s="434" t="str">
        <f t="shared" si="46"/>
        <v/>
      </c>
      <c r="AI132" s="413" t="str">
        <f t="shared" si="47"/>
        <v/>
      </c>
      <c r="AJ132" s="413" t="str">
        <f t="shared" si="48"/>
        <v/>
      </c>
      <c r="AK132" s="413" t="str">
        <f t="shared" si="49"/>
        <v/>
      </c>
      <c r="AL132" s="413" t="str">
        <f t="shared" si="50"/>
        <v/>
      </c>
      <c r="AM132" s="413" t="str">
        <f t="shared" si="51"/>
        <v/>
      </c>
    </row>
    <row r="133" spans="1:39" s="5" customFormat="1" ht="17.25" thickTop="1" thickBot="1">
      <c r="A133" s="426" t="str">
        <f>IF(表三!A132&lt;&gt;"",表三!A132,"")</f>
        <v/>
      </c>
      <c r="B133" s="426" t="str">
        <f>IF(表三!D132&lt;&gt;"",表三!D132,"")</f>
        <v/>
      </c>
      <c r="C133" s="223" t="str">
        <f>IF(表三!H132&lt;&gt;"",表三!H132,"")</f>
        <v/>
      </c>
      <c r="D133" s="224" t="str">
        <f>IF(表三!I132&lt;&gt;"",表三!I132,"")</f>
        <v/>
      </c>
      <c r="E133" s="427"/>
      <c r="F133" s="428"/>
      <c r="G133" s="396"/>
      <c r="H133" s="397"/>
      <c r="I133" s="429" t="str">
        <f>表五!L132</f>
        <v/>
      </c>
      <c r="J133" s="430" t="str">
        <f>IF(E133&lt;&gt;"",IF(K133&lt;&gt;"",IF(表五!V130&lt;&gt;"",表五!V130,0),""),"")</f>
        <v/>
      </c>
      <c r="K133" s="431"/>
      <c r="L133" s="432"/>
      <c r="M133" s="396"/>
      <c r="N133" s="396"/>
      <c r="O133" s="433">
        <f t="shared" ref="O133:O164" si="52">ROUND(IF($E133="",IF(K133="",0,0),IF(K133="",0,($E133^2+K133^2)^0.5)),5)</f>
        <v>0</v>
      </c>
      <c r="P133" s="434">
        <f t="shared" ref="P133:P164" si="53">ROUND(IF($F133="",IF(L133="",0,0),IF(L133="",0,($F133^2+L133^2)^0.5)),5)</f>
        <v>0</v>
      </c>
      <c r="Q133" s="435" t="str">
        <f>表五!W132</f>
        <v/>
      </c>
      <c r="R133" s="419" t="str">
        <f>IF(E133&lt;&gt;"",IF(S133&lt;&gt;"",IF(表五!AG132&lt;&gt;"",表五!AG132,0),""),"")</f>
        <v/>
      </c>
      <c r="S133" s="436"/>
      <c r="T133" s="437"/>
      <c r="U133" s="396"/>
      <c r="V133" s="396"/>
      <c r="W133" s="433">
        <f t="shared" ref="W133:W164" si="54">ROUND(IF($E133="",IF(S133="",0,0),IF(S133="",0,($E133^2+S133^2)^0.5)),5)</f>
        <v>0</v>
      </c>
      <c r="X133" s="434">
        <f t="shared" ref="X133:X164" si="55">ROUND(IF($F133="",IF(T133="",0,0),IF(T133="",0,($F133^2+T133^2)^0.5)),5)</f>
        <v>0</v>
      </c>
      <c r="Y133" s="418" t="str">
        <f>表五!AH132</f>
        <v/>
      </c>
      <c r="Z133" s="438" t="str">
        <f>IF(E133&lt;&gt;"",IF(AA133&lt;&gt;"",IF(表五!AR130&lt;&gt;"",表五!AR130,0),""),"")</f>
        <v/>
      </c>
      <c r="AA133" s="436"/>
      <c r="AB133" s="437"/>
      <c r="AC133" s="396"/>
      <c r="AD133" s="396"/>
      <c r="AE133" s="433">
        <f t="shared" ref="AE133:AE164" si="56">ROUND(IF($E133="",IF(AA133="",0,0),IF(AA133="",0,($E133^2+AA133^2)^0.5)),5)</f>
        <v>0</v>
      </c>
      <c r="AF133" s="434">
        <f t="shared" ref="AF133:AF164" si="57">ROUND(IF($F133="",IF(AB133="",0,0),IF(AB133="",0,($F133^2+AB133^2)^0.5)),5)</f>
        <v>0</v>
      </c>
      <c r="AG133" s="439" t="str">
        <f t="shared" ref="AG133:AG164" si="58">IF($J133&lt;&gt;"",IF($R133&lt;&gt;"",IF($Z133&lt;&gt;"",(($J133*O133)^2+($R133*W133)^2+($Z133*AE133)^2)^0.5/SUM($J133,$R133,$Z133),(($J133*O133)^2+($R133*W133)^2)^0.5/SUM($J133,$R133)),O133),"")</f>
        <v/>
      </c>
      <c r="AH133" s="434" t="str">
        <f t="shared" ref="AH133:AH164" si="59">IF($J133&lt;&gt;"",IF($R133&lt;&gt;"",IF($Z133&lt;&gt;"",(($J133*P133)^2+($R133*X133)^2+($Z133*AF133)^2)^0.5/SUM($J133,$R133,$Z133),(($J133*P133)^2+($R133*X133)^2)^0.5/SUM($J133,$R133)),P133),"")</f>
        <v/>
      </c>
      <c r="AI133" s="413" t="str">
        <f t="shared" ref="AI133:AI164" si="60">IF(AG133&lt;&gt;"",(AG133*SUM($J133,$R133,$Z133))^2,"")</f>
        <v/>
      </c>
      <c r="AJ133" s="413" t="str">
        <f t="shared" ref="AJ133:AJ164" si="61">IF(AH133&lt;&gt;"",(AH133*SUM($J133,$R133,$Z133))^2,"")</f>
        <v/>
      </c>
      <c r="AK133" s="413" t="str">
        <f t="shared" ref="AK133:AK164" si="62">IFERROR(ABS(J133),"")</f>
        <v/>
      </c>
      <c r="AL133" s="413" t="str">
        <f t="shared" ref="AL133:AL164" si="63">IFERROR(ABS(R133),"")</f>
        <v/>
      </c>
      <c r="AM133" s="413" t="str">
        <f t="shared" ref="AM133:AM164" si="64">IFERROR(ABS(Z133),"")</f>
        <v/>
      </c>
    </row>
    <row r="134" spans="1:39" s="5" customFormat="1" ht="17.25" thickTop="1" thickBot="1">
      <c r="A134" s="426" t="str">
        <f>IF(表三!A133&lt;&gt;"",表三!A133,"")</f>
        <v/>
      </c>
      <c r="B134" s="426" t="str">
        <f>IF(表三!D133&lt;&gt;"",表三!D133,"")</f>
        <v/>
      </c>
      <c r="C134" s="223" t="str">
        <f>IF(表三!H133&lt;&gt;"",表三!H133,"")</f>
        <v/>
      </c>
      <c r="D134" s="224" t="str">
        <f>IF(表三!I133&lt;&gt;"",表三!I133,"")</f>
        <v/>
      </c>
      <c r="E134" s="427"/>
      <c r="F134" s="428"/>
      <c r="G134" s="396"/>
      <c r="H134" s="397"/>
      <c r="I134" s="429" t="str">
        <f>表五!L133</f>
        <v/>
      </c>
      <c r="J134" s="430" t="str">
        <f>IF(E134&lt;&gt;"",IF(K134&lt;&gt;"",IF(表五!V131&lt;&gt;"",表五!V131,0),""),"")</f>
        <v/>
      </c>
      <c r="K134" s="431"/>
      <c r="L134" s="432"/>
      <c r="M134" s="396"/>
      <c r="N134" s="396"/>
      <c r="O134" s="433">
        <f t="shared" si="52"/>
        <v>0</v>
      </c>
      <c r="P134" s="434">
        <f t="shared" si="53"/>
        <v>0</v>
      </c>
      <c r="Q134" s="435" t="str">
        <f>表五!W133</f>
        <v/>
      </c>
      <c r="R134" s="419" t="str">
        <f>IF(E134&lt;&gt;"",IF(S134&lt;&gt;"",IF(表五!AG133&lt;&gt;"",表五!AG133,0),""),"")</f>
        <v/>
      </c>
      <c r="S134" s="436"/>
      <c r="T134" s="437"/>
      <c r="U134" s="396"/>
      <c r="V134" s="396"/>
      <c r="W134" s="433">
        <f t="shared" si="54"/>
        <v>0</v>
      </c>
      <c r="X134" s="434">
        <f t="shared" si="55"/>
        <v>0</v>
      </c>
      <c r="Y134" s="418" t="str">
        <f>表五!AH133</f>
        <v/>
      </c>
      <c r="Z134" s="438" t="str">
        <f>IF(E134&lt;&gt;"",IF(AA134&lt;&gt;"",IF(表五!AR131&lt;&gt;"",表五!AR131,0),""),"")</f>
        <v/>
      </c>
      <c r="AA134" s="436"/>
      <c r="AB134" s="437"/>
      <c r="AC134" s="396"/>
      <c r="AD134" s="396"/>
      <c r="AE134" s="433">
        <f t="shared" si="56"/>
        <v>0</v>
      </c>
      <c r="AF134" s="434">
        <f t="shared" si="57"/>
        <v>0</v>
      </c>
      <c r="AG134" s="439" t="str">
        <f t="shared" si="58"/>
        <v/>
      </c>
      <c r="AH134" s="434" t="str">
        <f t="shared" si="59"/>
        <v/>
      </c>
      <c r="AI134" s="413" t="str">
        <f t="shared" si="60"/>
        <v/>
      </c>
      <c r="AJ134" s="413" t="str">
        <f t="shared" si="61"/>
        <v/>
      </c>
      <c r="AK134" s="413" t="str">
        <f t="shared" si="62"/>
        <v/>
      </c>
      <c r="AL134" s="413" t="str">
        <f t="shared" si="63"/>
        <v/>
      </c>
      <c r="AM134" s="413" t="str">
        <f t="shared" si="64"/>
        <v/>
      </c>
    </row>
    <row r="135" spans="1:39" s="5" customFormat="1" ht="17.25" thickTop="1" thickBot="1">
      <c r="A135" s="426" t="str">
        <f>IF(表三!A134&lt;&gt;"",表三!A134,"")</f>
        <v/>
      </c>
      <c r="B135" s="426" t="str">
        <f>IF(表三!D134&lt;&gt;"",表三!D134,"")</f>
        <v/>
      </c>
      <c r="C135" s="223" t="str">
        <f>IF(表三!H134&lt;&gt;"",表三!H134,"")</f>
        <v/>
      </c>
      <c r="D135" s="224" t="str">
        <f>IF(表三!I134&lt;&gt;"",表三!I134,"")</f>
        <v/>
      </c>
      <c r="E135" s="427"/>
      <c r="F135" s="428"/>
      <c r="G135" s="396"/>
      <c r="H135" s="397"/>
      <c r="I135" s="429" t="str">
        <f>表五!L134</f>
        <v/>
      </c>
      <c r="J135" s="430" t="str">
        <f>IF(E135&lt;&gt;"",IF(K135&lt;&gt;"",IF(表五!V132&lt;&gt;"",表五!V132,0),""),"")</f>
        <v/>
      </c>
      <c r="K135" s="431"/>
      <c r="L135" s="432"/>
      <c r="M135" s="396"/>
      <c r="N135" s="396"/>
      <c r="O135" s="433">
        <f t="shared" si="52"/>
        <v>0</v>
      </c>
      <c r="P135" s="434">
        <f t="shared" si="53"/>
        <v>0</v>
      </c>
      <c r="Q135" s="435" t="str">
        <f>表五!W134</f>
        <v/>
      </c>
      <c r="R135" s="419" t="str">
        <f>IF(E135&lt;&gt;"",IF(S135&lt;&gt;"",IF(表五!AG134&lt;&gt;"",表五!AG134,0),""),"")</f>
        <v/>
      </c>
      <c r="S135" s="436"/>
      <c r="T135" s="437"/>
      <c r="U135" s="396"/>
      <c r="V135" s="396"/>
      <c r="W135" s="433">
        <f t="shared" si="54"/>
        <v>0</v>
      </c>
      <c r="X135" s="434">
        <f t="shared" si="55"/>
        <v>0</v>
      </c>
      <c r="Y135" s="418" t="str">
        <f>表五!AH134</f>
        <v/>
      </c>
      <c r="Z135" s="438" t="str">
        <f>IF(E135&lt;&gt;"",IF(AA135&lt;&gt;"",IF(表五!AR132&lt;&gt;"",表五!AR132,0),""),"")</f>
        <v/>
      </c>
      <c r="AA135" s="436"/>
      <c r="AB135" s="437"/>
      <c r="AC135" s="396"/>
      <c r="AD135" s="396"/>
      <c r="AE135" s="433">
        <f t="shared" si="56"/>
        <v>0</v>
      </c>
      <c r="AF135" s="434">
        <f t="shared" si="57"/>
        <v>0</v>
      </c>
      <c r="AG135" s="439" t="str">
        <f t="shared" si="58"/>
        <v/>
      </c>
      <c r="AH135" s="434" t="str">
        <f t="shared" si="59"/>
        <v/>
      </c>
      <c r="AI135" s="413" t="str">
        <f t="shared" si="60"/>
        <v/>
      </c>
      <c r="AJ135" s="413" t="str">
        <f t="shared" si="61"/>
        <v/>
      </c>
      <c r="AK135" s="413" t="str">
        <f t="shared" si="62"/>
        <v/>
      </c>
      <c r="AL135" s="413" t="str">
        <f t="shared" si="63"/>
        <v/>
      </c>
      <c r="AM135" s="413" t="str">
        <f t="shared" si="64"/>
        <v/>
      </c>
    </row>
    <row r="136" spans="1:39" s="5" customFormat="1" ht="17.25" thickTop="1" thickBot="1">
      <c r="A136" s="426" t="str">
        <f>IF(表三!A135&lt;&gt;"",表三!A135,"")</f>
        <v/>
      </c>
      <c r="B136" s="426" t="str">
        <f>IF(表三!D135&lt;&gt;"",表三!D135,"")</f>
        <v/>
      </c>
      <c r="C136" s="223" t="str">
        <f>IF(表三!H135&lt;&gt;"",表三!H135,"")</f>
        <v/>
      </c>
      <c r="D136" s="224" t="str">
        <f>IF(表三!I135&lt;&gt;"",表三!I135,"")</f>
        <v/>
      </c>
      <c r="E136" s="427"/>
      <c r="F136" s="428"/>
      <c r="G136" s="396"/>
      <c r="H136" s="397"/>
      <c r="I136" s="429" t="str">
        <f>表五!L135</f>
        <v/>
      </c>
      <c r="J136" s="430" t="str">
        <f>IF(E136&lt;&gt;"",IF(K136&lt;&gt;"",IF(表五!V133&lt;&gt;"",表五!V133,0),""),"")</f>
        <v/>
      </c>
      <c r="K136" s="431"/>
      <c r="L136" s="432"/>
      <c r="M136" s="396"/>
      <c r="N136" s="396"/>
      <c r="O136" s="433">
        <f t="shared" si="52"/>
        <v>0</v>
      </c>
      <c r="P136" s="434">
        <f t="shared" si="53"/>
        <v>0</v>
      </c>
      <c r="Q136" s="435" t="str">
        <f>表五!W135</f>
        <v/>
      </c>
      <c r="R136" s="419" t="str">
        <f>IF(E136&lt;&gt;"",IF(S136&lt;&gt;"",IF(表五!AG135&lt;&gt;"",表五!AG135,0),""),"")</f>
        <v/>
      </c>
      <c r="S136" s="436"/>
      <c r="T136" s="437"/>
      <c r="U136" s="396"/>
      <c r="V136" s="396"/>
      <c r="W136" s="433">
        <f t="shared" si="54"/>
        <v>0</v>
      </c>
      <c r="X136" s="434">
        <f t="shared" si="55"/>
        <v>0</v>
      </c>
      <c r="Y136" s="418" t="str">
        <f>表五!AH135</f>
        <v/>
      </c>
      <c r="Z136" s="438" t="str">
        <f>IF(E136&lt;&gt;"",IF(AA136&lt;&gt;"",IF(表五!AR133&lt;&gt;"",表五!AR133,0),""),"")</f>
        <v/>
      </c>
      <c r="AA136" s="436"/>
      <c r="AB136" s="437"/>
      <c r="AC136" s="396"/>
      <c r="AD136" s="396"/>
      <c r="AE136" s="433">
        <f t="shared" si="56"/>
        <v>0</v>
      </c>
      <c r="AF136" s="434">
        <f t="shared" si="57"/>
        <v>0</v>
      </c>
      <c r="AG136" s="439" t="str">
        <f t="shared" si="58"/>
        <v/>
      </c>
      <c r="AH136" s="434" t="str">
        <f t="shared" si="59"/>
        <v/>
      </c>
      <c r="AI136" s="413" t="str">
        <f t="shared" si="60"/>
        <v/>
      </c>
      <c r="AJ136" s="413" t="str">
        <f t="shared" si="61"/>
        <v/>
      </c>
      <c r="AK136" s="413" t="str">
        <f t="shared" si="62"/>
        <v/>
      </c>
      <c r="AL136" s="413" t="str">
        <f t="shared" si="63"/>
        <v/>
      </c>
      <c r="AM136" s="413" t="str">
        <f t="shared" si="64"/>
        <v/>
      </c>
    </row>
    <row r="137" spans="1:39" s="5" customFormat="1" ht="17.25" thickTop="1" thickBot="1">
      <c r="A137" s="426" t="str">
        <f>IF(表三!A136&lt;&gt;"",表三!A136,"")</f>
        <v/>
      </c>
      <c r="B137" s="426" t="str">
        <f>IF(表三!D136&lt;&gt;"",表三!D136,"")</f>
        <v/>
      </c>
      <c r="C137" s="223" t="str">
        <f>IF(表三!H136&lt;&gt;"",表三!H136,"")</f>
        <v/>
      </c>
      <c r="D137" s="224" t="str">
        <f>IF(表三!I136&lt;&gt;"",表三!I136,"")</f>
        <v/>
      </c>
      <c r="E137" s="427"/>
      <c r="F137" s="428"/>
      <c r="G137" s="396"/>
      <c r="H137" s="397"/>
      <c r="I137" s="429" t="str">
        <f>表五!L136</f>
        <v/>
      </c>
      <c r="J137" s="430" t="str">
        <f>IF(E137&lt;&gt;"",IF(K137&lt;&gt;"",IF(表五!V134&lt;&gt;"",表五!V134,0),""),"")</f>
        <v/>
      </c>
      <c r="K137" s="431"/>
      <c r="L137" s="432"/>
      <c r="M137" s="396"/>
      <c r="N137" s="396"/>
      <c r="O137" s="433">
        <f t="shared" si="52"/>
        <v>0</v>
      </c>
      <c r="P137" s="434">
        <f t="shared" si="53"/>
        <v>0</v>
      </c>
      <c r="Q137" s="435" t="str">
        <f>表五!W136</f>
        <v/>
      </c>
      <c r="R137" s="419" t="str">
        <f>IF(E137&lt;&gt;"",IF(S137&lt;&gt;"",IF(表五!AG136&lt;&gt;"",表五!AG136,0),""),"")</f>
        <v/>
      </c>
      <c r="S137" s="436"/>
      <c r="T137" s="437"/>
      <c r="U137" s="396"/>
      <c r="V137" s="396"/>
      <c r="W137" s="433">
        <f t="shared" si="54"/>
        <v>0</v>
      </c>
      <c r="X137" s="434">
        <f t="shared" si="55"/>
        <v>0</v>
      </c>
      <c r="Y137" s="418" t="str">
        <f>表五!AH136</f>
        <v/>
      </c>
      <c r="Z137" s="438" t="str">
        <f>IF(E137&lt;&gt;"",IF(AA137&lt;&gt;"",IF(表五!AR134&lt;&gt;"",表五!AR134,0),""),"")</f>
        <v/>
      </c>
      <c r="AA137" s="436"/>
      <c r="AB137" s="437"/>
      <c r="AC137" s="396"/>
      <c r="AD137" s="396"/>
      <c r="AE137" s="433">
        <f t="shared" si="56"/>
        <v>0</v>
      </c>
      <c r="AF137" s="434">
        <f t="shared" si="57"/>
        <v>0</v>
      </c>
      <c r="AG137" s="439" t="str">
        <f t="shared" si="58"/>
        <v/>
      </c>
      <c r="AH137" s="434" t="str">
        <f t="shared" si="59"/>
        <v/>
      </c>
      <c r="AI137" s="413" t="str">
        <f t="shared" si="60"/>
        <v/>
      </c>
      <c r="AJ137" s="413" t="str">
        <f t="shared" si="61"/>
        <v/>
      </c>
      <c r="AK137" s="413" t="str">
        <f t="shared" si="62"/>
        <v/>
      </c>
      <c r="AL137" s="413" t="str">
        <f t="shared" si="63"/>
        <v/>
      </c>
      <c r="AM137" s="413" t="str">
        <f t="shared" si="64"/>
        <v/>
      </c>
    </row>
    <row r="138" spans="1:39" s="5" customFormat="1" ht="17.25" thickTop="1" thickBot="1">
      <c r="A138" s="426" t="str">
        <f>IF(表三!A137&lt;&gt;"",表三!A137,"")</f>
        <v/>
      </c>
      <c r="B138" s="426" t="str">
        <f>IF(表三!D137&lt;&gt;"",表三!D137,"")</f>
        <v/>
      </c>
      <c r="C138" s="223" t="str">
        <f>IF(表三!H137&lt;&gt;"",表三!H137,"")</f>
        <v/>
      </c>
      <c r="D138" s="224" t="str">
        <f>IF(表三!I137&lt;&gt;"",表三!I137,"")</f>
        <v/>
      </c>
      <c r="E138" s="427"/>
      <c r="F138" s="428"/>
      <c r="G138" s="396"/>
      <c r="H138" s="397"/>
      <c r="I138" s="429" t="str">
        <f>表五!L137</f>
        <v/>
      </c>
      <c r="J138" s="430" t="str">
        <f>IF(E138&lt;&gt;"",IF(K138&lt;&gt;"",IF(表五!V135&lt;&gt;"",表五!V135,0),""),"")</f>
        <v/>
      </c>
      <c r="K138" s="431"/>
      <c r="L138" s="432"/>
      <c r="M138" s="396"/>
      <c r="N138" s="396"/>
      <c r="O138" s="433">
        <f t="shared" si="52"/>
        <v>0</v>
      </c>
      <c r="P138" s="434">
        <f t="shared" si="53"/>
        <v>0</v>
      </c>
      <c r="Q138" s="435" t="str">
        <f>表五!W137</f>
        <v/>
      </c>
      <c r="R138" s="419" t="str">
        <f>IF(E138&lt;&gt;"",IF(S138&lt;&gt;"",IF(表五!AG137&lt;&gt;"",表五!AG137,0),""),"")</f>
        <v/>
      </c>
      <c r="S138" s="436"/>
      <c r="T138" s="437"/>
      <c r="U138" s="396"/>
      <c r="V138" s="396"/>
      <c r="W138" s="433">
        <f t="shared" si="54"/>
        <v>0</v>
      </c>
      <c r="X138" s="434">
        <f t="shared" si="55"/>
        <v>0</v>
      </c>
      <c r="Y138" s="418" t="str">
        <f>表五!AH137</f>
        <v/>
      </c>
      <c r="Z138" s="438" t="str">
        <f>IF(E138&lt;&gt;"",IF(AA138&lt;&gt;"",IF(表五!AR135&lt;&gt;"",表五!AR135,0),""),"")</f>
        <v/>
      </c>
      <c r="AA138" s="436"/>
      <c r="AB138" s="437"/>
      <c r="AC138" s="396"/>
      <c r="AD138" s="396"/>
      <c r="AE138" s="433">
        <f t="shared" si="56"/>
        <v>0</v>
      </c>
      <c r="AF138" s="434">
        <f t="shared" si="57"/>
        <v>0</v>
      </c>
      <c r="AG138" s="439" t="str">
        <f t="shared" si="58"/>
        <v/>
      </c>
      <c r="AH138" s="434" t="str">
        <f t="shared" si="59"/>
        <v/>
      </c>
      <c r="AI138" s="413" t="str">
        <f t="shared" si="60"/>
        <v/>
      </c>
      <c r="AJ138" s="413" t="str">
        <f t="shared" si="61"/>
        <v/>
      </c>
      <c r="AK138" s="413" t="str">
        <f t="shared" si="62"/>
        <v/>
      </c>
      <c r="AL138" s="413" t="str">
        <f t="shared" si="63"/>
        <v/>
      </c>
      <c r="AM138" s="413" t="str">
        <f t="shared" si="64"/>
        <v/>
      </c>
    </row>
    <row r="139" spans="1:39" s="5" customFormat="1" ht="17.25" thickTop="1" thickBot="1">
      <c r="A139" s="426" t="str">
        <f>IF(表三!A138&lt;&gt;"",表三!A138,"")</f>
        <v/>
      </c>
      <c r="B139" s="426" t="str">
        <f>IF(表三!D138&lt;&gt;"",表三!D138,"")</f>
        <v/>
      </c>
      <c r="C139" s="223" t="str">
        <f>IF(表三!H138&lt;&gt;"",表三!H138,"")</f>
        <v/>
      </c>
      <c r="D139" s="224" t="str">
        <f>IF(表三!I138&lt;&gt;"",表三!I138,"")</f>
        <v/>
      </c>
      <c r="E139" s="427"/>
      <c r="F139" s="428"/>
      <c r="G139" s="396"/>
      <c r="H139" s="397"/>
      <c r="I139" s="429" t="str">
        <f>表五!L138</f>
        <v/>
      </c>
      <c r="J139" s="430" t="str">
        <f>IF(E139&lt;&gt;"",IF(K139&lt;&gt;"",IF(表五!V136&lt;&gt;"",表五!V136,0),""),"")</f>
        <v/>
      </c>
      <c r="K139" s="431"/>
      <c r="L139" s="432"/>
      <c r="M139" s="396"/>
      <c r="N139" s="396"/>
      <c r="O139" s="433">
        <f t="shared" si="52"/>
        <v>0</v>
      </c>
      <c r="P139" s="434">
        <f t="shared" si="53"/>
        <v>0</v>
      </c>
      <c r="Q139" s="435" t="str">
        <f>表五!W138</f>
        <v/>
      </c>
      <c r="R139" s="419" t="str">
        <f>IF(E139&lt;&gt;"",IF(S139&lt;&gt;"",IF(表五!AG138&lt;&gt;"",表五!AG138,0),""),"")</f>
        <v/>
      </c>
      <c r="S139" s="436"/>
      <c r="T139" s="437"/>
      <c r="U139" s="396"/>
      <c r="V139" s="396"/>
      <c r="W139" s="433">
        <f t="shared" si="54"/>
        <v>0</v>
      </c>
      <c r="X139" s="434">
        <f t="shared" si="55"/>
        <v>0</v>
      </c>
      <c r="Y139" s="418" t="str">
        <f>表五!AH138</f>
        <v/>
      </c>
      <c r="Z139" s="438" t="str">
        <f>IF(E139&lt;&gt;"",IF(AA139&lt;&gt;"",IF(表五!AR136&lt;&gt;"",表五!AR136,0),""),"")</f>
        <v/>
      </c>
      <c r="AA139" s="436"/>
      <c r="AB139" s="437"/>
      <c r="AC139" s="396"/>
      <c r="AD139" s="396"/>
      <c r="AE139" s="433">
        <f t="shared" si="56"/>
        <v>0</v>
      </c>
      <c r="AF139" s="434">
        <f t="shared" si="57"/>
        <v>0</v>
      </c>
      <c r="AG139" s="439" t="str">
        <f t="shared" si="58"/>
        <v/>
      </c>
      <c r="AH139" s="434" t="str">
        <f t="shared" si="59"/>
        <v/>
      </c>
      <c r="AI139" s="413" t="str">
        <f t="shared" si="60"/>
        <v/>
      </c>
      <c r="AJ139" s="413" t="str">
        <f t="shared" si="61"/>
        <v/>
      </c>
      <c r="AK139" s="413" t="str">
        <f t="shared" si="62"/>
        <v/>
      </c>
      <c r="AL139" s="413" t="str">
        <f t="shared" si="63"/>
        <v/>
      </c>
      <c r="AM139" s="413" t="str">
        <f t="shared" si="64"/>
        <v/>
      </c>
    </row>
    <row r="140" spans="1:39" s="5" customFormat="1" ht="17.25" thickTop="1" thickBot="1">
      <c r="A140" s="426" t="str">
        <f>IF(表三!A139&lt;&gt;"",表三!A139,"")</f>
        <v/>
      </c>
      <c r="B140" s="426" t="str">
        <f>IF(表三!D139&lt;&gt;"",表三!D139,"")</f>
        <v/>
      </c>
      <c r="C140" s="223" t="str">
        <f>IF(表三!H139&lt;&gt;"",表三!H139,"")</f>
        <v/>
      </c>
      <c r="D140" s="224" t="str">
        <f>IF(表三!I139&lt;&gt;"",表三!I139,"")</f>
        <v/>
      </c>
      <c r="E140" s="427"/>
      <c r="F140" s="428"/>
      <c r="G140" s="396"/>
      <c r="H140" s="397"/>
      <c r="I140" s="429" t="str">
        <f>表五!L139</f>
        <v/>
      </c>
      <c r="J140" s="430" t="str">
        <f>IF(E140&lt;&gt;"",IF(K140&lt;&gt;"",IF(表五!V137&lt;&gt;"",表五!V137,0),""),"")</f>
        <v/>
      </c>
      <c r="K140" s="431"/>
      <c r="L140" s="432"/>
      <c r="M140" s="396"/>
      <c r="N140" s="396"/>
      <c r="O140" s="433">
        <f t="shared" si="52"/>
        <v>0</v>
      </c>
      <c r="P140" s="434">
        <f t="shared" si="53"/>
        <v>0</v>
      </c>
      <c r="Q140" s="435" t="str">
        <f>表五!W139</f>
        <v/>
      </c>
      <c r="R140" s="419" t="str">
        <f>IF(E140&lt;&gt;"",IF(S140&lt;&gt;"",IF(表五!AG139&lt;&gt;"",表五!AG139,0),""),"")</f>
        <v/>
      </c>
      <c r="S140" s="436"/>
      <c r="T140" s="437"/>
      <c r="U140" s="396"/>
      <c r="V140" s="396"/>
      <c r="W140" s="433">
        <f t="shared" si="54"/>
        <v>0</v>
      </c>
      <c r="X140" s="434">
        <f t="shared" si="55"/>
        <v>0</v>
      </c>
      <c r="Y140" s="418" t="str">
        <f>表五!AH139</f>
        <v/>
      </c>
      <c r="Z140" s="438" t="str">
        <f>IF(E140&lt;&gt;"",IF(AA140&lt;&gt;"",IF(表五!AR137&lt;&gt;"",表五!AR137,0),""),"")</f>
        <v/>
      </c>
      <c r="AA140" s="436"/>
      <c r="AB140" s="437"/>
      <c r="AC140" s="396"/>
      <c r="AD140" s="396"/>
      <c r="AE140" s="433">
        <f t="shared" si="56"/>
        <v>0</v>
      </c>
      <c r="AF140" s="434">
        <f t="shared" si="57"/>
        <v>0</v>
      </c>
      <c r="AG140" s="439" t="str">
        <f t="shared" si="58"/>
        <v/>
      </c>
      <c r="AH140" s="434" t="str">
        <f t="shared" si="59"/>
        <v/>
      </c>
      <c r="AI140" s="413" t="str">
        <f t="shared" si="60"/>
        <v/>
      </c>
      <c r="AJ140" s="413" t="str">
        <f t="shared" si="61"/>
        <v/>
      </c>
      <c r="AK140" s="413" t="str">
        <f t="shared" si="62"/>
        <v/>
      </c>
      <c r="AL140" s="413" t="str">
        <f t="shared" si="63"/>
        <v/>
      </c>
      <c r="AM140" s="413" t="str">
        <f t="shared" si="64"/>
        <v/>
      </c>
    </row>
    <row r="141" spans="1:39" s="5" customFormat="1" ht="17.25" thickTop="1" thickBot="1">
      <c r="A141" s="426" t="str">
        <f>IF(表三!A140&lt;&gt;"",表三!A140,"")</f>
        <v/>
      </c>
      <c r="B141" s="426" t="str">
        <f>IF(表三!D140&lt;&gt;"",表三!D140,"")</f>
        <v/>
      </c>
      <c r="C141" s="223" t="str">
        <f>IF(表三!H140&lt;&gt;"",表三!H140,"")</f>
        <v/>
      </c>
      <c r="D141" s="224" t="str">
        <f>IF(表三!I140&lt;&gt;"",表三!I140,"")</f>
        <v/>
      </c>
      <c r="E141" s="427"/>
      <c r="F141" s="428"/>
      <c r="G141" s="396"/>
      <c r="H141" s="397"/>
      <c r="I141" s="429" t="str">
        <f>表五!L140</f>
        <v/>
      </c>
      <c r="J141" s="430" t="str">
        <f>IF(E141&lt;&gt;"",IF(K141&lt;&gt;"",IF(表五!V138&lt;&gt;"",表五!V138,0),""),"")</f>
        <v/>
      </c>
      <c r="K141" s="431"/>
      <c r="L141" s="432"/>
      <c r="M141" s="396"/>
      <c r="N141" s="396"/>
      <c r="O141" s="433">
        <f t="shared" si="52"/>
        <v>0</v>
      </c>
      <c r="P141" s="434">
        <f t="shared" si="53"/>
        <v>0</v>
      </c>
      <c r="Q141" s="435" t="str">
        <f>表五!W140</f>
        <v/>
      </c>
      <c r="R141" s="419" t="str">
        <f>IF(E141&lt;&gt;"",IF(S141&lt;&gt;"",IF(表五!AG140&lt;&gt;"",表五!AG140,0),""),"")</f>
        <v/>
      </c>
      <c r="S141" s="436"/>
      <c r="T141" s="437"/>
      <c r="U141" s="396"/>
      <c r="V141" s="396"/>
      <c r="W141" s="433">
        <f t="shared" si="54"/>
        <v>0</v>
      </c>
      <c r="X141" s="434">
        <f t="shared" si="55"/>
        <v>0</v>
      </c>
      <c r="Y141" s="418" t="str">
        <f>表五!AH140</f>
        <v/>
      </c>
      <c r="Z141" s="438" t="str">
        <f>IF(E141&lt;&gt;"",IF(AA141&lt;&gt;"",IF(表五!AR138&lt;&gt;"",表五!AR138,0),""),"")</f>
        <v/>
      </c>
      <c r="AA141" s="436"/>
      <c r="AB141" s="437"/>
      <c r="AC141" s="396"/>
      <c r="AD141" s="396"/>
      <c r="AE141" s="433">
        <f t="shared" si="56"/>
        <v>0</v>
      </c>
      <c r="AF141" s="434">
        <f t="shared" si="57"/>
        <v>0</v>
      </c>
      <c r="AG141" s="439" t="str">
        <f t="shared" si="58"/>
        <v/>
      </c>
      <c r="AH141" s="434" t="str">
        <f t="shared" si="59"/>
        <v/>
      </c>
      <c r="AI141" s="413" t="str">
        <f t="shared" si="60"/>
        <v/>
      </c>
      <c r="AJ141" s="413" t="str">
        <f t="shared" si="61"/>
        <v/>
      </c>
      <c r="AK141" s="413" t="str">
        <f t="shared" si="62"/>
        <v/>
      </c>
      <c r="AL141" s="413" t="str">
        <f t="shared" si="63"/>
        <v/>
      </c>
      <c r="AM141" s="413" t="str">
        <f t="shared" si="64"/>
        <v/>
      </c>
    </row>
    <row r="142" spans="1:39" s="5" customFormat="1" ht="17.25" thickTop="1" thickBot="1">
      <c r="A142" s="426" t="str">
        <f>IF(表三!A141&lt;&gt;"",表三!A141,"")</f>
        <v/>
      </c>
      <c r="B142" s="426" t="str">
        <f>IF(表三!D141&lt;&gt;"",表三!D141,"")</f>
        <v/>
      </c>
      <c r="C142" s="223" t="str">
        <f>IF(表三!H141&lt;&gt;"",表三!H141,"")</f>
        <v/>
      </c>
      <c r="D142" s="224" t="str">
        <f>IF(表三!I141&lt;&gt;"",表三!I141,"")</f>
        <v/>
      </c>
      <c r="E142" s="427"/>
      <c r="F142" s="428"/>
      <c r="G142" s="396"/>
      <c r="H142" s="397"/>
      <c r="I142" s="429" t="str">
        <f>表五!L141</f>
        <v/>
      </c>
      <c r="J142" s="430" t="str">
        <f>IF(E142&lt;&gt;"",IF(K142&lt;&gt;"",IF(表五!V139&lt;&gt;"",表五!V139,0),""),"")</f>
        <v/>
      </c>
      <c r="K142" s="431"/>
      <c r="L142" s="432"/>
      <c r="M142" s="396"/>
      <c r="N142" s="396"/>
      <c r="O142" s="433">
        <f t="shared" si="52"/>
        <v>0</v>
      </c>
      <c r="P142" s="434">
        <f t="shared" si="53"/>
        <v>0</v>
      </c>
      <c r="Q142" s="435" t="str">
        <f>表五!W141</f>
        <v/>
      </c>
      <c r="R142" s="419" t="str">
        <f>IF(E142&lt;&gt;"",IF(S142&lt;&gt;"",IF(表五!AG141&lt;&gt;"",表五!AG141,0),""),"")</f>
        <v/>
      </c>
      <c r="S142" s="436"/>
      <c r="T142" s="437"/>
      <c r="U142" s="396"/>
      <c r="V142" s="396"/>
      <c r="W142" s="433">
        <f t="shared" si="54"/>
        <v>0</v>
      </c>
      <c r="X142" s="434">
        <f t="shared" si="55"/>
        <v>0</v>
      </c>
      <c r="Y142" s="418" t="str">
        <f>表五!AH141</f>
        <v/>
      </c>
      <c r="Z142" s="438" t="str">
        <f>IF(E142&lt;&gt;"",IF(AA142&lt;&gt;"",IF(表五!AR139&lt;&gt;"",表五!AR139,0),""),"")</f>
        <v/>
      </c>
      <c r="AA142" s="436"/>
      <c r="AB142" s="437"/>
      <c r="AC142" s="396"/>
      <c r="AD142" s="396"/>
      <c r="AE142" s="433">
        <f t="shared" si="56"/>
        <v>0</v>
      </c>
      <c r="AF142" s="434">
        <f t="shared" si="57"/>
        <v>0</v>
      </c>
      <c r="AG142" s="439" t="str">
        <f t="shared" si="58"/>
        <v/>
      </c>
      <c r="AH142" s="434" t="str">
        <f t="shared" si="59"/>
        <v/>
      </c>
      <c r="AI142" s="413" t="str">
        <f t="shared" si="60"/>
        <v/>
      </c>
      <c r="AJ142" s="413" t="str">
        <f t="shared" si="61"/>
        <v/>
      </c>
      <c r="AK142" s="413" t="str">
        <f t="shared" si="62"/>
        <v/>
      </c>
      <c r="AL142" s="413" t="str">
        <f t="shared" si="63"/>
        <v/>
      </c>
      <c r="AM142" s="413" t="str">
        <f t="shared" si="64"/>
        <v/>
      </c>
    </row>
    <row r="143" spans="1:39" s="5" customFormat="1" ht="17.25" thickTop="1" thickBot="1">
      <c r="A143" s="426" t="str">
        <f>IF(表三!A142&lt;&gt;"",表三!A142,"")</f>
        <v/>
      </c>
      <c r="B143" s="426" t="str">
        <f>IF(表三!D142&lt;&gt;"",表三!D142,"")</f>
        <v/>
      </c>
      <c r="C143" s="223" t="str">
        <f>IF(表三!H142&lt;&gt;"",表三!H142,"")</f>
        <v/>
      </c>
      <c r="D143" s="224" t="str">
        <f>IF(表三!I142&lt;&gt;"",表三!I142,"")</f>
        <v/>
      </c>
      <c r="E143" s="427"/>
      <c r="F143" s="428"/>
      <c r="G143" s="396"/>
      <c r="H143" s="397"/>
      <c r="I143" s="429" t="str">
        <f>表五!L142</f>
        <v/>
      </c>
      <c r="J143" s="430" t="str">
        <f>IF(E143&lt;&gt;"",IF(K143&lt;&gt;"",IF(表五!V140&lt;&gt;"",表五!V140,0),""),"")</f>
        <v/>
      </c>
      <c r="K143" s="431"/>
      <c r="L143" s="432"/>
      <c r="M143" s="396"/>
      <c r="N143" s="396"/>
      <c r="O143" s="433">
        <f t="shared" si="52"/>
        <v>0</v>
      </c>
      <c r="P143" s="434">
        <f t="shared" si="53"/>
        <v>0</v>
      </c>
      <c r="Q143" s="435" t="str">
        <f>表五!W142</f>
        <v/>
      </c>
      <c r="R143" s="419" t="str">
        <f>IF(E143&lt;&gt;"",IF(S143&lt;&gt;"",IF(表五!AG142&lt;&gt;"",表五!AG142,0),""),"")</f>
        <v/>
      </c>
      <c r="S143" s="436"/>
      <c r="T143" s="437"/>
      <c r="U143" s="396"/>
      <c r="V143" s="396"/>
      <c r="W143" s="433">
        <f t="shared" si="54"/>
        <v>0</v>
      </c>
      <c r="X143" s="434">
        <f t="shared" si="55"/>
        <v>0</v>
      </c>
      <c r="Y143" s="418" t="str">
        <f>表五!AH142</f>
        <v/>
      </c>
      <c r="Z143" s="438" t="str">
        <f>IF(E143&lt;&gt;"",IF(AA143&lt;&gt;"",IF(表五!AR140&lt;&gt;"",表五!AR140,0),""),"")</f>
        <v/>
      </c>
      <c r="AA143" s="436"/>
      <c r="AB143" s="437"/>
      <c r="AC143" s="396"/>
      <c r="AD143" s="396"/>
      <c r="AE143" s="433">
        <f t="shared" si="56"/>
        <v>0</v>
      </c>
      <c r="AF143" s="434">
        <f t="shared" si="57"/>
        <v>0</v>
      </c>
      <c r="AG143" s="439" t="str">
        <f t="shared" si="58"/>
        <v/>
      </c>
      <c r="AH143" s="434" t="str">
        <f t="shared" si="59"/>
        <v/>
      </c>
      <c r="AI143" s="413" t="str">
        <f t="shared" si="60"/>
        <v/>
      </c>
      <c r="AJ143" s="413" t="str">
        <f t="shared" si="61"/>
        <v/>
      </c>
      <c r="AK143" s="413" t="str">
        <f t="shared" si="62"/>
        <v/>
      </c>
      <c r="AL143" s="413" t="str">
        <f t="shared" si="63"/>
        <v/>
      </c>
      <c r="AM143" s="413" t="str">
        <f t="shared" si="64"/>
        <v/>
      </c>
    </row>
    <row r="144" spans="1:39" s="5" customFormat="1" ht="17.25" thickTop="1" thickBot="1">
      <c r="A144" s="426" t="str">
        <f>IF(表三!A143&lt;&gt;"",表三!A143,"")</f>
        <v/>
      </c>
      <c r="B144" s="426" t="str">
        <f>IF(表三!D143&lt;&gt;"",表三!D143,"")</f>
        <v/>
      </c>
      <c r="C144" s="223" t="str">
        <f>IF(表三!H143&lt;&gt;"",表三!H143,"")</f>
        <v/>
      </c>
      <c r="D144" s="224" t="str">
        <f>IF(表三!I143&lt;&gt;"",表三!I143,"")</f>
        <v/>
      </c>
      <c r="E144" s="427"/>
      <c r="F144" s="428"/>
      <c r="G144" s="396"/>
      <c r="H144" s="397"/>
      <c r="I144" s="429" t="str">
        <f>表五!L143</f>
        <v/>
      </c>
      <c r="J144" s="430" t="str">
        <f>IF(E144&lt;&gt;"",IF(K144&lt;&gt;"",IF(表五!V141&lt;&gt;"",表五!V141,0),""),"")</f>
        <v/>
      </c>
      <c r="K144" s="431"/>
      <c r="L144" s="432"/>
      <c r="M144" s="396"/>
      <c r="N144" s="396"/>
      <c r="O144" s="433">
        <f t="shared" si="52"/>
        <v>0</v>
      </c>
      <c r="P144" s="434">
        <f t="shared" si="53"/>
        <v>0</v>
      </c>
      <c r="Q144" s="435" t="str">
        <f>表五!W143</f>
        <v/>
      </c>
      <c r="R144" s="419" t="str">
        <f>IF(E144&lt;&gt;"",IF(S144&lt;&gt;"",IF(表五!AG143&lt;&gt;"",表五!AG143,0),""),"")</f>
        <v/>
      </c>
      <c r="S144" s="436"/>
      <c r="T144" s="437"/>
      <c r="U144" s="396"/>
      <c r="V144" s="396"/>
      <c r="W144" s="433">
        <f t="shared" si="54"/>
        <v>0</v>
      </c>
      <c r="X144" s="434">
        <f t="shared" si="55"/>
        <v>0</v>
      </c>
      <c r="Y144" s="418" t="str">
        <f>表五!AH143</f>
        <v/>
      </c>
      <c r="Z144" s="438" t="str">
        <f>IF(E144&lt;&gt;"",IF(AA144&lt;&gt;"",IF(表五!AR141&lt;&gt;"",表五!AR141,0),""),"")</f>
        <v/>
      </c>
      <c r="AA144" s="436"/>
      <c r="AB144" s="437"/>
      <c r="AC144" s="396"/>
      <c r="AD144" s="396"/>
      <c r="AE144" s="433">
        <f t="shared" si="56"/>
        <v>0</v>
      </c>
      <c r="AF144" s="434">
        <f t="shared" si="57"/>
        <v>0</v>
      </c>
      <c r="AG144" s="439" t="str">
        <f t="shared" si="58"/>
        <v/>
      </c>
      <c r="AH144" s="434" t="str">
        <f t="shared" si="59"/>
        <v/>
      </c>
      <c r="AI144" s="413" t="str">
        <f t="shared" si="60"/>
        <v/>
      </c>
      <c r="AJ144" s="413" t="str">
        <f t="shared" si="61"/>
        <v/>
      </c>
      <c r="AK144" s="413" t="str">
        <f t="shared" si="62"/>
        <v/>
      </c>
      <c r="AL144" s="413" t="str">
        <f t="shared" si="63"/>
        <v/>
      </c>
      <c r="AM144" s="413" t="str">
        <f t="shared" si="64"/>
        <v/>
      </c>
    </row>
    <row r="145" spans="1:39" s="5" customFormat="1" ht="17.25" thickTop="1" thickBot="1">
      <c r="A145" s="426" t="str">
        <f>IF(表三!A144&lt;&gt;"",表三!A144,"")</f>
        <v/>
      </c>
      <c r="B145" s="426" t="str">
        <f>IF(表三!D144&lt;&gt;"",表三!D144,"")</f>
        <v/>
      </c>
      <c r="C145" s="223" t="str">
        <f>IF(表三!H144&lt;&gt;"",表三!H144,"")</f>
        <v/>
      </c>
      <c r="D145" s="224" t="str">
        <f>IF(表三!I144&lt;&gt;"",表三!I144,"")</f>
        <v/>
      </c>
      <c r="E145" s="427"/>
      <c r="F145" s="428"/>
      <c r="G145" s="396"/>
      <c r="H145" s="397"/>
      <c r="I145" s="429" t="str">
        <f>表五!L144</f>
        <v/>
      </c>
      <c r="J145" s="430" t="str">
        <f>IF(E145&lt;&gt;"",IF(K145&lt;&gt;"",IF(表五!V142&lt;&gt;"",表五!V142,0),""),"")</f>
        <v/>
      </c>
      <c r="K145" s="431"/>
      <c r="L145" s="432"/>
      <c r="M145" s="396"/>
      <c r="N145" s="396"/>
      <c r="O145" s="433">
        <f t="shared" si="52"/>
        <v>0</v>
      </c>
      <c r="P145" s="434">
        <f t="shared" si="53"/>
        <v>0</v>
      </c>
      <c r="Q145" s="435" t="str">
        <f>表五!W144</f>
        <v/>
      </c>
      <c r="R145" s="419" t="str">
        <f>IF(E145&lt;&gt;"",IF(S145&lt;&gt;"",IF(表五!AG144&lt;&gt;"",表五!AG144,0),""),"")</f>
        <v/>
      </c>
      <c r="S145" s="436"/>
      <c r="T145" s="437"/>
      <c r="U145" s="396"/>
      <c r="V145" s="396"/>
      <c r="W145" s="433">
        <f t="shared" si="54"/>
        <v>0</v>
      </c>
      <c r="X145" s="434">
        <f t="shared" si="55"/>
        <v>0</v>
      </c>
      <c r="Y145" s="418" t="str">
        <f>表五!AH144</f>
        <v/>
      </c>
      <c r="Z145" s="438" t="str">
        <f>IF(E145&lt;&gt;"",IF(AA145&lt;&gt;"",IF(表五!AR142&lt;&gt;"",表五!AR142,0),""),"")</f>
        <v/>
      </c>
      <c r="AA145" s="436"/>
      <c r="AB145" s="437"/>
      <c r="AC145" s="396"/>
      <c r="AD145" s="396"/>
      <c r="AE145" s="433">
        <f t="shared" si="56"/>
        <v>0</v>
      </c>
      <c r="AF145" s="434">
        <f t="shared" si="57"/>
        <v>0</v>
      </c>
      <c r="AG145" s="439" t="str">
        <f t="shared" si="58"/>
        <v/>
      </c>
      <c r="AH145" s="434" t="str">
        <f t="shared" si="59"/>
        <v/>
      </c>
      <c r="AI145" s="413" t="str">
        <f t="shared" si="60"/>
        <v/>
      </c>
      <c r="AJ145" s="413" t="str">
        <f t="shared" si="61"/>
        <v/>
      </c>
      <c r="AK145" s="413" t="str">
        <f t="shared" si="62"/>
        <v/>
      </c>
      <c r="AL145" s="413" t="str">
        <f t="shared" si="63"/>
        <v/>
      </c>
      <c r="AM145" s="413" t="str">
        <f t="shared" si="64"/>
        <v/>
      </c>
    </row>
    <row r="146" spans="1:39" s="5" customFormat="1" ht="17.25" thickTop="1" thickBot="1">
      <c r="A146" s="426" t="str">
        <f>IF(表三!A145&lt;&gt;"",表三!A145,"")</f>
        <v/>
      </c>
      <c r="B146" s="426" t="str">
        <f>IF(表三!D145&lt;&gt;"",表三!D145,"")</f>
        <v/>
      </c>
      <c r="C146" s="223" t="str">
        <f>IF(表三!H145&lt;&gt;"",表三!H145,"")</f>
        <v/>
      </c>
      <c r="D146" s="224" t="str">
        <f>IF(表三!I145&lt;&gt;"",表三!I145,"")</f>
        <v/>
      </c>
      <c r="E146" s="427"/>
      <c r="F146" s="428"/>
      <c r="G146" s="396"/>
      <c r="H146" s="397"/>
      <c r="I146" s="429" t="str">
        <f>表五!L145</f>
        <v/>
      </c>
      <c r="J146" s="430" t="str">
        <f>IF(E146&lt;&gt;"",IF(K146&lt;&gt;"",IF(表五!V143&lt;&gt;"",表五!V143,0),""),"")</f>
        <v/>
      </c>
      <c r="K146" s="431"/>
      <c r="L146" s="432"/>
      <c r="M146" s="396"/>
      <c r="N146" s="396"/>
      <c r="O146" s="433">
        <f t="shared" si="52"/>
        <v>0</v>
      </c>
      <c r="P146" s="434">
        <f t="shared" si="53"/>
        <v>0</v>
      </c>
      <c r="Q146" s="435" t="str">
        <f>表五!W145</f>
        <v/>
      </c>
      <c r="R146" s="419" t="str">
        <f>IF(E146&lt;&gt;"",IF(S146&lt;&gt;"",IF(表五!AG145&lt;&gt;"",表五!AG145,0),""),"")</f>
        <v/>
      </c>
      <c r="S146" s="436"/>
      <c r="T146" s="437"/>
      <c r="U146" s="396"/>
      <c r="V146" s="396"/>
      <c r="W146" s="433">
        <f t="shared" si="54"/>
        <v>0</v>
      </c>
      <c r="X146" s="434">
        <f t="shared" si="55"/>
        <v>0</v>
      </c>
      <c r="Y146" s="418" t="str">
        <f>表五!AH145</f>
        <v/>
      </c>
      <c r="Z146" s="438" t="str">
        <f>IF(E146&lt;&gt;"",IF(AA146&lt;&gt;"",IF(表五!AR143&lt;&gt;"",表五!AR143,0),""),"")</f>
        <v/>
      </c>
      <c r="AA146" s="436"/>
      <c r="AB146" s="437"/>
      <c r="AC146" s="396"/>
      <c r="AD146" s="396"/>
      <c r="AE146" s="433">
        <f t="shared" si="56"/>
        <v>0</v>
      </c>
      <c r="AF146" s="434">
        <f t="shared" si="57"/>
        <v>0</v>
      </c>
      <c r="AG146" s="439" t="str">
        <f t="shared" si="58"/>
        <v/>
      </c>
      <c r="AH146" s="434" t="str">
        <f t="shared" si="59"/>
        <v/>
      </c>
      <c r="AI146" s="413" t="str">
        <f t="shared" si="60"/>
        <v/>
      </c>
      <c r="AJ146" s="413" t="str">
        <f t="shared" si="61"/>
        <v/>
      </c>
      <c r="AK146" s="413" t="str">
        <f t="shared" si="62"/>
        <v/>
      </c>
      <c r="AL146" s="413" t="str">
        <f t="shared" si="63"/>
        <v/>
      </c>
      <c r="AM146" s="413" t="str">
        <f t="shared" si="64"/>
        <v/>
      </c>
    </row>
    <row r="147" spans="1:39" s="5" customFormat="1" ht="17.25" thickTop="1" thickBot="1">
      <c r="A147" s="426" t="str">
        <f>IF(表三!A146&lt;&gt;"",表三!A146,"")</f>
        <v/>
      </c>
      <c r="B147" s="426" t="str">
        <f>IF(表三!D146&lt;&gt;"",表三!D146,"")</f>
        <v/>
      </c>
      <c r="C147" s="223" t="str">
        <f>IF(表三!H146&lt;&gt;"",表三!H146,"")</f>
        <v/>
      </c>
      <c r="D147" s="224" t="str">
        <f>IF(表三!I146&lt;&gt;"",表三!I146,"")</f>
        <v/>
      </c>
      <c r="E147" s="427"/>
      <c r="F147" s="428"/>
      <c r="G147" s="396"/>
      <c r="H147" s="397"/>
      <c r="I147" s="429" t="str">
        <f>表五!L146</f>
        <v/>
      </c>
      <c r="J147" s="430" t="str">
        <f>IF(E147&lt;&gt;"",IF(K147&lt;&gt;"",IF(表五!V144&lt;&gt;"",表五!V144,0),""),"")</f>
        <v/>
      </c>
      <c r="K147" s="431"/>
      <c r="L147" s="432"/>
      <c r="M147" s="396"/>
      <c r="N147" s="396"/>
      <c r="O147" s="433">
        <f t="shared" si="52"/>
        <v>0</v>
      </c>
      <c r="P147" s="434">
        <f t="shared" si="53"/>
        <v>0</v>
      </c>
      <c r="Q147" s="435" t="str">
        <f>表五!W146</f>
        <v/>
      </c>
      <c r="R147" s="419" t="str">
        <f>IF(E147&lt;&gt;"",IF(S147&lt;&gt;"",IF(表五!AG146&lt;&gt;"",表五!AG146,0),""),"")</f>
        <v/>
      </c>
      <c r="S147" s="436"/>
      <c r="T147" s="437"/>
      <c r="U147" s="396"/>
      <c r="V147" s="396"/>
      <c r="W147" s="433">
        <f t="shared" si="54"/>
        <v>0</v>
      </c>
      <c r="X147" s="434">
        <f t="shared" si="55"/>
        <v>0</v>
      </c>
      <c r="Y147" s="418" t="str">
        <f>表五!AH146</f>
        <v/>
      </c>
      <c r="Z147" s="438" t="str">
        <f>IF(E147&lt;&gt;"",IF(AA147&lt;&gt;"",IF(表五!AR144&lt;&gt;"",表五!AR144,0),""),"")</f>
        <v/>
      </c>
      <c r="AA147" s="436"/>
      <c r="AB147" s="437"/>
      <c r="AC147" s="396"/>
      <c r="AD147" s="396"/>
      <c r="AE147" s="433">
        <f t="shared" si="56"/>
        <v>0</v>
      </c>
      <c r="AF147" s="434">
        <f t="shared" si="57"/>
        <v>0</v>
      </c>
      <c r="AG147" s="439" t="str">
        <f t="shared" si="58"/>
        <v/>
      </c>
      <c r="AH147" s="434" t="str">
        <f t="shared" si="59"/>
        <v/>
      </c>
      <c r="AI147" s="413" t="str">
        <f t="shared" si="60"/>
        <v/>
      </c>
      <c r="AJ147" s="413" t="str">
        <f t="shared" si="61"/>
        <v/>
      </c>
      <c r="AK147" s="413" t="str">
        <f t="shared" si="62"/>
        <v/>
      </c>
      <c r="AL147" s="413" t="str">
        <f t="shared" si="63"/>
        <v/>
      </c>
      <c r="AM147" s="413" t="str">
        <f t="shared" si="64"/>
        <v/>
      </c>
    </row>
    <row r="148" spans="1:39" s="5" customFormat="1" ht="17.25" thickTop="1" thickBot="1">
      <c r="A148" s="426" t="str">
        <f>IF(表三!A147&lt;&gt;"",表三!A147,"")</f>
        <v/>
      </c>
      <c r="B148" s="426" t="str">
        <f>IF(表三!D147&lt;&gt;"",表三!D147,"")</f>
        <v/>
      </c>
      <c r="C148" s="223" t="str">
        <f>IF(表三!H147&lt;&gt;"",表三!H147,"")</f>
        <v/>
      </c>
      <c r="D148" s="224" t="str">
        <f>IF(表三!I147&lt;&gt;"",表三!I147,"")</f>
        <v/>
      </c>
      <c r="E148" s="427"/>
      <c r="F148" s="428"/>
      <c r="G148" s="396"/>
      <c r="H148" s="397"/>
      <c r="I148" s="429" t="str">
        <f>表五!L147</f>
        <v/>
      </c>
      <c r="J148" s="430" t="str">
        <f>IF(E148&lt;&gt;"",IF(K148&lt;&gt;"",IF(表五!V145&lt;&gt;"",表五!V145,0),""),"")</f>
        <v/>
      </c>
      <c r="K148" s="431"/>
      <c r="L148" s="432"/>
      <c r="M148" s="396"/>
      <c r="N148" s="396"/>
      <c r="O148" s="433">
        <f t="shared" si="52"/>
        <v>0</v>
      </c>
      <c r="P148" s="434">
        <f t="shared" si="53"/>
        <v>0</v>
      </c>
      <c r="Q148" s="435" t="str">
        <f>表五!W147</f>
        <v/>
      </c>
      <c r="R148" s="419" t="str">
        <f>IF(E148&lt;&gt;"",IF(S148&lt;&gt;"",IF(表五!AG147&lt;&gt;"",表五!AG147,0),""),"")</f>
        <v/>
      </c>
      <c r="S148" s="436"/>
      <c r="T148" s="437"/>
      <c r="U148" s="396"/>
      <c r="V148" s="396"/>
      <c r="W148" s="433">
        <f t="shared" si="54"/>
        <v>0</v>
      </c>
      <c r="X148" s="434">
        <f t="shared" si="55"/>
        <v>0</v>
      </c>
      <c r="Y148" s="418" t="str">
        <f>表五!AH147</f>
        <v/>
      </c>
      <c r="Z148" s="438" t="str">
        <f>IF(E148&lt;&gt;"",IF(AA148&lt;&gt;"",IF(表五!AR145&lt;&gt;"",表五!AR145,0),""),"")</f>
        <v/>
      </c>
      <c r="AA148" s="436"/>
      <c r="AB148" s="437"/>
      <c r="AC148" s="396"/>
      <c r="AD148" s="396"/>
      <c r="AE148" s="433">
        <f t="shared" si="56"/>
        <v>0</v>
      </c>
      <c r="AF148" s="434">
        <f t="shared" si="57"/>
        <v>0</v>
      </c>
      <c r="AG148" s="439" t="str">
        <f t="shared" si="58"/>
        <v/>
      </c>
      <c r="AH148" s="434" t="str">
        <f t="shared" si="59"/>
        <v/>
      </c>
      <c r="AI148" s="413" t="str">
        <f t="shared" si="60"/>
        <v/>
      </c>
      <c r="AJ148" s="413" t="str">
        <f t="shared" si="61"/>
        <v/>
      </c>
      <c r="AK148" s="413" t="str">
        <f t="shared" si="62"/>
        <v/>
      </c>
      <c r="AL148" s="413" t="str">
        <f t="shared" si="63"/>
        <v/>
      </c>
      <c r="AM148" s="413" t="str">
        <f t="shared" si="64"/>
        <v/>
      </c>
    </row>
    <row r="149" spans="1:39" s="5" customFormat="1" ht="17.25" thickTop="1" thickBot="1">
      <c r="A149" s="426" t="str">
        <f>IF(表三!A148&lt;&gt;"",表三!A148,"")</f>
        <v/>
      </c>
      <c r="B149" s="426" t="str">
        <f>IF(表三!D148&lt;&gt;"",表三!D148,"")</f>
        <v/>
      </c>
      <c r="C149" s="223" t="str">
        <f>IF(表三!H148&lt;&gt;"",表三!H148,"")</f>
        <v/>
      </c>
      <c r="D149" s="224" t="str">
        <f>IF(表三!I148&lt;&gt;"",表三!I148,"")</f>
        <v/>
      </c>
      <c r="E149" s="427"/>
      <c r="F149" s="428"/>
      <c r="G149" s="396"/>
      <c r="H149" s="397"/>
      <c r="I149" s="429" t="str">
        <f>表五!L148</f>
        <v/>
      </c>
      <c r="J149" s="430" t="str">
        <f>IF(E149&lt;&gt;"",IF(K149&lt;&gt;"",IF(表五!V146&lt;&gt;"",表五!V146,0),""),"")</f>
        <v/>
      </c>
      <c r="K149" s="431"/>
      <c r="L149" s="432"/>
      <c r="M149" s="396"/>
      <c r="N149" s="396"/>
      <c r="O149" s="433">
        <f t="shared" si="52"/>
        <v>0</v>
      </c>
      <c r="P149" s="434">
        <f t="shared" si="53"/>
        <v>0</v>
      </c>
      <c r="Q149" s="435" t="str">
        <f>表五!W148</f>
        <v/>
      </c>
      <c r="R149" s="419" t="str">
        <f>IF(E149&lt;&gt;"",IF(S149&lt;&gt;"",IF(表五!AG148&lt;&gt;"",表五!AG148,0),""),"")</f>
        <v/>
      </c>
      <c r="S149" s="436"/>
      <c r="T149" s="437"/>
      <c r="U149" s="396"/>
      <c r="V149" s="396"/>
      <c r="W149" s="433">
        <f t="shared" si="54"/>
        <v>0</v>
      </c>
      <c r="X149" s="434">
        <f t="shared" si="55"/>
        <v>0</v>
      </c>
      <c r="Y149" s="418" t="str">
        <f>表五!AH148</f>
        <v/>
      </c>
      <c r="Z149" s="438" t="str">
        <f>IF(E149&lt;&gt;"",IF(AA149&lt;&gt;"",IF(表五!AR146&lt;&gt;"",表五!AR146,0),""),"")</f>
        <v/>
      </c>
      <c r="AA149" s="436"/>
      <c r="AB149" s="437"/>
      <c r="AC149" s="396"/>
      <c r="AD149" s="396"/>
      <c r="AE149" s="433">
        <f t="shared" si="56"/>
        <v>0</v>
      </c>
      <c r="AF149" s="434">
        <f t="shared" si="57"/>
        <v>0</v>
      </c>
      <c r="AG149" s="439" t="str">
        <f t="shared" si="58"/>
        <v/>
      </c>
      <c r="AH149" s="434" t="str">
        <f t="shared" si="59"/>
        <v/>
      </c>
      <c r="AI149" s="413" t="str">
        <f t="shared" si="60"/>
        <v/>
      </c>
      <c r="AJ149" s="413" t="str">
        <f t="shared" si="61"/>
        <v/>
      </c>
      <c r="AK149" s="413" t="str">
        <f t="shared" si="62"/>
        <v/>
      </c>
      <c r="AL149" s="413" t="str">
        <f t="shared" si="63"/>
        <v/>
      </c>
      <c r="AM149" s="413" t="str">
        <f t="shared" si="64"/>
        <v/>
      </c>
    </row>
    <row r="150" spans="1:39" s="5" customFormat="1" ht="17.25" thickTop="1" thickBot="1">
      <c r="A150" s="426" t="str">
        <f>IF(表三!A149&lt;&gt;"",表三!A149,"")</f>
        <v/>
      </c>
      <c r="B150" s="426" t="str">
        <f>IF(表三!D149&lt;&gt;"",表三!D149,"")</f>
        <v/>
      </c>
      <c r="C150" s="223" t="str">
        <f>IF(表三!H149&lt;&gt;"",表三!H149,"")</f>
        <v/>
      </c>
      <c r="D150" s="224" t="str">
        <f>IF(表三!I149&lt;&gt;"",表三!I149,"")</f>
        <v/>
      </c>
      <c r="E150" s="427"/>
      <c r="F150" s="428"/>
      <c r="G150" s="396"/>
      <c r="H150" s="397"/>
      <c r="I150" s="429" t="str">
        <f>表五!L149</f>
        <v/>
      </c>
      <c r="J150" s="430" t="str">
        <f>IF(E150&lt;&gt;"",IF(K150&lt;&gt;"",IF(表五!V147&lt;&gt;"",表五!V147,0),""),"")</f>
        <v/>
      </c>
      <c r="K150" s="431"/>
      <c r="L150" s="432"/>
      <c r="M150" s="396"/>
      <c r="N150" s="396"/>
      <c r="O150" s="433">
        <f t="shared" si="52"/>
        <v>0</v>
      </c>
      <c r="P150" s="434">
        <f t="shared" si="53"/>
        <v>0</v>
      </c>
      <c r="Q150" s="435" t="str">
        <f>表五!W149</f>
        <v/>
      </c>
      <c r="R150" s="419" t="str">
        <f>IF(E150&lt;&gt;"",IF(S150&lt;&gt;"",IF(表五!AG149&lt;&gt;"",表五!AG149,0),""),"")</f>
        <v/>
      </c>
      <c r="S150" s="436"/>
      <c r="T150" s="437"/>
      <c r="U150" s="396"/>
      <c r="V150" s="396"/>
      <c r="W150" s="433">
        <f t="shared" si="54"/>
        <v>0</v>
      </c>
      <c r="X150" s="434">
        <f t="shared" si="55"/>
        <v>0</v>
      </c>
      <c r="Y150" s="418" t="str">
        <f>表五!AH149</f>
        <v/>
      </c>
      <c r="Z150" s="438" t="str">
        <f>IF(E150&lt;&gt;"",IF(AA150&lt;&gt;"",IF(表五!AR147&lt;&gt;"",表五!AR147,0),""),"")</f>
        <v/>
      </c>
      <c r="AA150" s="436"/>
      <c r="AB150" s="437"/>
      <c r="AC150" s="396"/>
      <c r="AD150" s="396"/>
      <c r="AE150" s="433">
        <f t="shared" si="56"/>
        <v>0</v>
      </c>
      <c r="AF150" s="434">
        <f t="shared" si="57"/>
        <v>0</v>
      </c>
      <c r="AG150" s="439" t="str">
        <f t="shared" si="58"/>
        <v/>
      </c>
      <c r="AH150" s="434" t="str">
        <f t="shared" si="59"/>
        <v/>
      </c>
      <c r="AI150" s="413" t="str">
        <f t="shared" si="60"/>
        <v/>
      </c>
      <c r="AJ150" s="413" t="str">
        <f t="shared" si="61"/>
        <v/>
      </c>
      <c r="AK150" s="413" t="str">
        <f t="shared" si="62"/>
        <v/>
      </c>
      <c r="AL150" s="413" t="str">
        <f t="shared" si="63"/>
        <v/>
      </c>
      <c r="AM150" s="413" t="str">
        <f t="shared" si="64"/>
        <v/>
      </c>
    </row>
    <row r="151" spans="1:39" s="5" customFormat="1" ht="17.25" thickTop="1" thickBot="1">
      <c r="A151" s="426" t="str">
        <f>IF(表三!A150&lt;&gt;"",表三!A150,"")</f>
        <v/>
      </c>
      <c r="B151" s="426" t="str">
        <f>IF(表三!D150&lt;&gt;"",表三!D150,"")</f>
        <v/>
      </c>
      <c r="C151" s="223" t="str">
        <f>IF(表三!H150&lt;&gt;"",表三!H150,"")</f>
        <v/>
      </c>
      <c r="D151" s="224" t="str">
        <f>IF(表三!I150&lt;&gt;"",表三!I150,"")</f>
        <v/>
      </c>
      <c r="E151" s="427"/>
      <c r="F151" s="428"/>
      <c r="G151" s="396"/>
      <c r="H151" s="397"/>
      <c r="I151" s="429" t="str">
        <f>表五!L150</f>
        <v/>
      </c>
      <c r="J151" s="430" t="str">
        <f>IF(E151&lt;&gt;"",IF(K151&lt;&gt;"",IF(表五!V148&lt;&gt;"",表五!V148,0),""),"")</f>
        <v/>
      </c>
      <c r="K151" s="431"/>
      <c r="L151" s="432"/>
      <c r="M151" s="396"/>
      <c r="N151" s="396"/>
      <c r="O151" s="433">
        <f t="shared" si="52"/>
        <v>0</v>
      </c>
      <c r="P151" s="434">
        <f t="shared" si="53"/>
        <v>0</v>
      </c>
      <c r="Q151" s="435" t="str">
        <f>表五!W150</f>
        <v/>
      </c>
      <c r="R151" s="419" t="str">
        <f>IF(E151&lt;&gt;"",IF(S151&lt;&gt;"",IF(表五!AG150&lt;&gt;"",表五!AG150,0),""),"")</f>
        <v/>
      </c>
      <c r="S151" s="436"/>
      <c r="T151" s="437"/>
      <c r="U151" s="396"/>
      <c r="V151" s="396"/>
      <c r="W151" s="433">
        <f t="shared" si="54"/>
        <v>0</v>
      </c>
      <c r="X151" s="434">
        <f t="shared" si="55"/>
        <v>0</v>
      </c>
      <c r="Y151" s="418" t="str">
        <f>表五!AH150</f>
        <v/>
      </c>
      <c r="Z151" s="438" t="str">
        <f>IF(E151&lt;&gt;"",IF(AA151&lt;&gt;"",IF(表五!AR148&lt;&gt;"",表五!AR148,0),""),"")</f>
        <v/>
      </c>
      <c r="AA151" s="436"/>
      <c r="AB151" s="437"/>
      <c r="AC151" s="396"/>
      <c r="AD151" s="396"/>
      <c r="AE151" s="433">
        <f t="shared" si="56"/>
        <v>0</v>
      </c>
      <c r="AF151" s="434">
        <f t="shared" si="57"/>
        <v>0</v>
      </c>
      <c r="AG151" s="439" t="str">
        <f t="shared" si="58"/>
        <v/>
      </c>
      <c r="AH151" s="434" t="str">
        <f t="shared" si="59"/>
        <v/>
      </c>
      <c r="AI151" s="413" t="str">
        <f t="shared" si="60"/>
        <v/>
      </c>
      <c r="AJ151" s="413" t="str">
        <f t="shared" si="61"/>
        <v/>
      </c>
      <c r="AK151" s="413" t="str">
        <f t="shared" si="62"/>
        <v/>
      </c>
      <c r="AL151" s="413" t="str">
        <f t="shared" si="63"/>
        <v/>
      </c>
      <c r="AM151" s="413" t="str">
        <f t="shared" si="64"/>
        <v/>
      </c>
    </row>
    <row r="152" spans="1:39" s="5" customFormat="1" ht="17.25" thickTop="1" thickBot="1">
      <c r="A152" s="426" t="str">
        <f>IF(表三!A151&lt;&gt;"",表三!A151,"")</f>
        <v/>
      </c>
      <c r="B152" s="426" t="str">
        <f>IF(表三!D151&lt;&gt;"",表三!D151,"")</f>
        <v/>
      </c>
      <c r="C152" s="223" t="str">
        <f>IF(表三!H151&lt;&gt;"",表三!H151,"")</f>
        <v/>
      </c>
      <c r="D152" s="224" t="str">
        <f>IF(表三!I151&lt;&gt;"",表三!I151,"")</f>
        <v/>
      </c>
      <c r="E152" s="427"/>
      <c r="F152" s="428"/>
      <c r="G152" s="396"/>
      <c r="H152" s="397"/>
      <c r="I152" s="429" t="str">
        <f>表五!L151</f>
        <v/>
      </c>
      <c r="J152" s="430" t="str">
        <f>IF(E152&lt;&gt;"",IF(K152&lt;&gt;"",IF(表五!V149&lt;&gt;"",表五!V149,0),""),"")</f>
        <v/>
      </c>
      <c r="K152" s="431"/>
      <c r="L152" s="432"/>
      <c r="M152" s="396"/>
      <c r="N152" s="396"/>
      <c r="O152" s="433">
        <f t="shared" si="52"/>
        <v>0</v>
      </c>
      <c r="P152" s="434">
        <f t="shared" si="53"/>
        <v>0</v>
      </c>
      <c r="Q152" s="435" t="str">
        <f>表五!W151</f>
        <v/>
      </c>
      <c r="R152" s="419" t="str">
        <f>IF(E152&lt;&gt;"",IF(S152&lt;&gt;"",IF(表五!AG151&lt;&gt;"",表五!AG151,0),""),"")</f>
        <v/>
      </c>
      <c r="S152" s="436"/>
      <c r="T152" s="437"/>
      <c r="U152" s="396"/>
      <c r="V152" s="396"/>
      <c r="W152" s="433">
        <f t="shared" si="54"/>
        <v>0</v>
      </c>
      <c r="X152" s="434">
        <f t="shared" si="55"/>
        <v>0</v>
      </c>
      <c r="Y152" s="418" t="str">
        <f>表五!AH151</f>
        <v/>
      </c>
      <c r="Z152" s="438" t="str">
        <f>IF(E152&lt;&gt;"",IF(AA152&lt;&gt;"",IF(表五!AR149&lt;&gt;"",表五!AR149,0),""),"")</f>
        <v/>
      </c>
      <c r="AA152" s="436"/>
      <c r="AB152" s="437"/>
      <c r="AC152" s="396"/>
      <c r="AD152" s="396"/>
      <c r="AE152" s="433">
        <f t="shared" si="56"/>
        <v>0</v>
      </c>
      <c r="AF152" s="434">
        <f t="shared" si="57"/>
        <v>0</v>
      </c>
      <c r="AG152" s="439" t="str">
        <f t="shared" si="58"/>
        <v/>
      </c>
      <c r="AH152" s="434" t="str">
        <f t="shared" si="59"/>
        <v/>
      </c>
      <c r="AI152" s="413" t="str">
        <f t="shared" si="60"/>
        <v/>
      </c>
      <c r="AJ152" s="413" t="str">
        <f t="shared" si="61"/>
        <v/>
      </c>
      <c r="AK152" s="413" t="str">
        <f t="shared" si="62"/>
        <v/>
      </c>
      <c r="AL152" s="413" t="str">
        <f t="shared" si="63"/>
        <v/>
      </c>
      <c r="AM152" s="413" t="str">
        <f t="shared" si="64"/>
        <v/>
      </c>
    </row>
    <row r="153" spans="1:39" s="5" customFormat="1" ht="17.25" thickTop="1" thickBot="1">
      <c r="A153" s="426" t="str">
        <f>IF(表三!A152&lt;&gt;"",表三!A152,"")</f>
        <v/>
      </c>
      <c r="B153" s="426" t="str">
        <f>IF(表三!D152&lt;&gt;"",表三!D152,"")</f>
        <v/>
      </c>
      <c r="C153" s="223" t="str">
        <f>IF(表三!H152&lt;&gt;"",表三!H152,"")</f>
        <v/>
      </c>
      <c r="D153" s="224" t="str">
        <f>IF(表三!I152&lt;&gt;"",表三!I152,"")</f>
        <v/>
      </c>
      <c r="E153" s="427"/>
      <c r="F153" s="428"/>
      <c r="G153" s="396"/>
      <c r="H153" s="397"/>
      <c r="I153" s="429" t="str">
        <f>表五!L152</f>
        <v/>
      </c>
      <c r="J153" s="430" t="str">
        <f>IF(E153&lt;&gt;"",IF(K153&lt;&gt;"",IF(表五!V150&lt;&gt;"",表五!V150,0),""),"")</f>
        <v/>
      </c>
      <c r="K153" s="431"/>
      <c r="L153" s="432"/>
      <c r="M153" s="396"/>
      <c r="N153" s="396"/>
      <c r="O153" s="433">
        <f t="shared" si="52"/>
        <v>0</v>
      </c>
      <c r="P153" s="434">
        <f t="shared" si="53"/>
        <v>0</v>
      </c>
      <c r="Q153" s="435" t="str">
        <f>表五!W152</f>
        <v/>
      </c>
      <c r="R153" s="419" t="str">
        <f>IF(E153&lt;&gt;"",IF(S153&lt;&gt;"",IF(表五!AG152&lt;&gt;"",表五!AG152,0),""),"")</f>
        <v/>
      </c>
      <c r="S153" s="436"/>
      <c r="T153" s="437"/>
      <c r="U153" s="396"/>
      <c r="V153" s="396"/>
      <c r="W153" s="433">
        <f t="shared" si="54"/>
        <v>0</v>
      </c>
      <c r="X153" s="434">
        <f t="shared" si="55"/>
        <v>0</v>
      </c>
      <c r="Y153" s="418" t="str">
        <f>表五!AH152</f>
        <v/>
      </c>
      <c r="Z153" s="438" t="str">
        <f>IF(E153&lt;&gt;"",IF(AA153&lt;&gt;"",IF(表五!AR150&lt;&gt;"",表五!AR150,0),""),"")</f>
        <v/>
      </c>
      <c r="AA153" s="436"/>
      <c r="AB153" s="437"/>
      <c r="AC153" s="396"/>
      <c r="AD153" s="396"/>
      <c r="AE153" s="433">
        <f t="shared" si="56"/>
        <v>0</v>
      </c>
      <c r="AF153" s="434">
        <f t="shared" si="57"/>
        <v>0</v>
      </c>
      <c r="AG153" s="439" t="str">
        <f t="shared" si="58"/>
        <v/>
      </c>
      <c r="AH153" s="434" t="str">
        <f t="shared" si="59"/>
        <v/>
      </c>
      <c r="AI153" s="413" t="str">
        <f t="shared" si="60"/>
        <v/>
      </c>
      <c r="AJ153" s="413" t="str">
        <f t="shared" si="61"/>
        <v/>
      </c>
      <c r="AK153" s="413" t="str">
        <f t="shared" si="62"/>
        <v/>
      </c>
      <c r="AL153" s="413" t="str">
        <f t="shared" si="63"/>
        <v/>
      </c>
      <c r="AM153" s="413" t="str">
        <f t="shared" si="64"/>
        <v/>
      </c>
    </row>
    <row r="154" spans="1:39" s="5" customFormat="1" ht="17.25" thickTop="1" thickBot="1">
      <c r="A154" s="426" t="str">
        <f>IF(表三!A153&lt;&gt;"",表三!A153,"")</f>
        <v/>
      </c>
      <c r="B154" s="426" t="str">
        <f>IF(表三!D153&lt;&gt;"",表三!D153,"")</f>
        <v/>
      </c>
      <c r="C154" s="223" t="str">
        <f>IF(表三!H153&lt;&gt;"",表三!H153,"")</f>
        <v/>
      </c>
      <c r="D154" s="224" t="str">
        <f>IF(表三!I153&lt;&gt;"",表三!I153,"")</f>
        <v/>
      </c>
      <c r="E154" s="427"/>
      <c r="F154" s="428"/>
      <c r="G154" s="396"/>
      <c r="H154" s="397"/>
      <c r="I154" s="429" t="str">
        <f>表五!L153</f>
        <v/>
      </c>
      <c r="J154" s="430" t="str">
        <f>IF(E154&lt;&gt;"",IF(K154&lt;&gt;"",IF(表五!V151&lt;&gt;"",表五!V151,0),""),"")</f>
        <v/>
      </c>
      <c r="K154" s="431"/>
      <c r="L154" s="432"/>
      <c r="M154" s="396"/>
      <c r="N154" s="396"/>
      <c r="O154" s="433">
        <f t="shared" si="52"/>
        <v>0</v>
      </c>
      <c r="P154" s="434">
        <f t="shared" si="53"/>
        <v>0</v>
      </c>
      <c r="Q154" s="435" t="str">
        <f>表五!W153</f>
        <v/>
      </c>
      <c r="R154" s="419" t="str">
        <f>IF(E154&lt;&gt;"",IF(S154&lt;&gt;"",IF(表五!AG153&lt;&gt;"",表五!AG153,0),""),"")</f>
        <v/>
      </c>
      <c r="S154" s="436"/>
      <c r="T154" s="437"/>
      <c r="U154" s="396"/>
      <c r="V154" s="396"/>
      <c r="W154" s="433">
        <f t="shared" si="54"/>
        <v>0</v>
      </c>
      <c r="X154" s="434">
        <f t="shared" si="55"/>
        <v>0</v>
      </c>
      <c r="Y154" s="418" t="str">
        <f>表五!AH153</f>
        <v/>
      </c>
      <c r="Z154" s="438" t="str">
        <f>IF(E154&lt;&gt;"",IF(AA154&lt;&gt;"",IF(表五!AR151&lt;&gt;"",表五!AR151,0),""),"")</f>
        <v/>
      </c>
      <c r="AA154" s="436"/>
      <c r="AB154" s="437"/>
      <c r="AC154" s="396"/>
      <c r="AD154" s="396"/>
      <c r="AE154" s="433">
        <f t="shared" si="56"/>
        <v>0</v>
      </c>
      <c r="AF154" s="434">
        <f t="shared" si="57"/>
        <v>0</v>
      </c>
      <c r="AG154" s="439" t="str">
        <f t="shared" si="58"/>
        <v/>
      </c>
      <c r="AH154" s="434" t="str">
        <f t="shared" si="59"/>
        <v/>
      </c>
      <c r="AI154" s="413" t="str">
        <f t="shared" si="60"/>
        <v/>
      </c>
      <c r="AJ154" s="413" t="str">
        <f t="shared" si="61"/>
        <v/>
      </c>
      <c r="AK154" s="413" t="str">
        <f t="shared" si="62"/>
        <v/>
      </c>
      <c r="AL154" s="413" t="str">
        <f t="shared" si="63"/>
        <v/>
      </c>
      <c r="AM154" s="413" t="str">
        <f t="shared" si="64"/>
        <v/>
      </c>
    </row>
    <row r="155" spans="1:39" s="5" customFormat="1" ht="17.25" thickTop="1" thickBot="1">
      <c r="A155" s="426" t="str">
        <f>IF(表三!A154&lt;&gt;"",表三!A154,"")</f>
        <v/>
      </c>
      <c r="B155" s="426" t="str">
        <f>IF(表三!D154&lt;&gt;"",表三!D154,"")</f>
        <v/>
      </c>
      <c r="C155" s="223" t="str">
        <f>IF(表三!H154&lt;&gt;"",表三!H154,"")</f>
        <v/>
      </c>
      <c r="D155" s="224" t="str">
        <f>IF(表三!I154&lt;&gt;"",表三!I154,"")</f>
        <v/>
      </c>
      <c r="E155" s="427"/>
      <c r="F155" s="428"/>
      <c r="G155" s="396"/>
      <c r="H155" s="397"/>
      <c r="I155" s="429" t="str">
        <f>表五!L154</f>
        <v/>
      </c>
      <c r="J155" s="430" t="str">
        <f>IF(E155&lt;&gt;"",IF(K155&lt;&gt;"",IF(表五!V152&lt;&gt;"",表五!V152,0),""),"")</f>
        <v/>
      </c>
      <c r="K155" s="431"/>
      <c r="L155" s="432"/>
      <c r="M155" s="396"/>
      <c r="N155" s="396"/>
      <c r="O155" s="433">
        <f t="shared" si="52"/>
        <v>0</v>
      </c>
      <c r="P155" s="434">
        <f t="shared" si="53"/>
        <v>0</v>
      </c>
      <c r="Q155" s="435" t="str">
        <f>表五!W154</f>
        <v/>
      </c>
      <c r="R155" s="419" t="str">
        <f>IF(E155&lt;&gt;"",IF(S155&lt;&gt;"",IF(表五!AG154&lt;&gt;"",表五!AG154,0),""),"")</f>
        <v/>
      </c>
      <c r="S155" s="436"/>
      <c r="T155" s="437"/>
      <c r="U155" s="396"/>
      <c r="V155" s="396"/>
      <c r="W155" s="433">
        <f t="shared" si="54"/>
        <v>0</v>
      </c>
      <c r="X155" s="434">
        <f t="shared" si="55"/>
        <v>0</v>
      </c>
      <c r="Y155" s="418" t="str">
        <f>表五!AH154</f>
        <v/>
      </c>
      <c r="Z155" s="438" t="str">
        <f>IF(E155&lt;&gt;"",IF(AA155&lt;&gt;"",IF(表五!AR152&lt;&gt;"",表五!AR152,0),""),"")</f>
        <v/>
      </c>
      <c r="AA155" s="436"/>
      <c r="AB155" s="437"/>
      <c r="AC155" s="396"/>
      <c r="AD155" s="396"/>
      <c r="AE155" s="433">
        <f t="shared" si="56"/>
        <v>0</v>
      </c>
      <c r="AF155" s="434">
        <f t="shared" si="57"/>
        <v>0</v>
      </c>
      <c r="AG155" s="439" t="str">
        <f t="shared" si="58"/>
        <v/>
      </c>
      <c r="AH155" s="434" t="str">
        <f t="shared" si="59"/>
        <v/>
      </c>
      <c r="AI155" s="413" t="str">
        <f t="shared" si="60"/>
        <v/>
      </c>
      <c r="AJ155" s="413" t="str">
        <f t="shared" si="61"/>
        <v/>
      </c>
      <c r="AK155" s="413" t="str">
        <f t="shared" si="62"/>
        <v/>
      </c>
      <c r="AL155" s="413" t="str">
        <f t="shared" si="63"/>
        <v/>
      </c>
      <c r="AM155" s="413" t="str">
        <f t="shared" si="64"/>
        <v/>
      </c>
    </row>
    <row r="156" spans="1:39" s="5" customFormat="1" ht="17.25" thickTop="1" thickBot="1">
      <c r="A156" s="426" t="str">
        <f>IF(表三!A155&lt;&gt;"",表三!A155,"")</f>
        <v/>
      </c>
      <c r="B156" s="426" t="str">
        <f>IF(表三!D155&lt;&gt;"",表三!D155,"")</f>
        <v/>
      </c>
      <c r="C156" s="223" t="str">
        <f>IF(表三!H155&lt;&gt;"",表三!H155,"")</f>
        <v/>
      </c>
      <c r="D156" s="224" t="str">
        <f>IF(表三!I155&lt;&gt;"",表三!I155,"")</f>
        <v/>
      </c>
      <c r="E156" s="427"/>
      <c r="F156" s="428"/>
      <c r="G156" s="396"/>
      <c r="H156" s="397"/>
      <c r="I156" s="429" t="str">
        <f>表五!L155</f>
        <v/>
      </c>
      <c r="J156" s="430" t="str">
        <f>IF(E156&lt;&gt;"",IF(K156&lt;&gt;"",IF(表五!V153&lt;&gt;"",表五!V153,0),""),"")</f>
        <v/>
      </c>
      <c r="K156" s="431"/>
      <c r="L156" s="432"/>
      <c r="M156" s="396"/>
      <c r="N156" s="396"/>
      <c r="O156" s="433">
        <f t="shared" si="52"/>
        <v>0</v>
      </c>
      <c r="P156" s="434">
        <f t="shared" si="53"/>
        <v>0</v>
      </c>
      <c r="Q156" s="435" t="str">
        <f>表五!W155</f>
        <v/>
      </c>
      <c r="R156" s="419" t="str">
        <f>IF(E156&lt;&gt;"",IF(S156&lt;&gt;"",IF(表五!AG155&lt;&gt;"",表五!AG155,0),""),"")</f>
        <v/>
      </c>
      <c r="S156" s="436"/>
      <c r="T156" s="437"/>
      <c r="U156" s="396"/>
      <c r="V156" s="396"/>
      <c r="W156" s="433">
        <f t="shared" si="54"/>
        <v>0</v>
      </c>
      <c r="X156" s="434">
        <f t="shared" si="55"/>
        <v>0</v>
      </c>
      <c r="Y156" s="418" t="str">
        <f>表五!AH155</f>
        <v/>
      </c>
      <c r="Z156" s="438" t="str">
        <f>IF(E156&lt;&gt;"",IF(AA156&lt;&gt;"",IF(表五!AR153&lt;&gt;"",表五!AR153,0),""),"")</f>
        <v/>
      </c>
      <c r="AA156" s="436"/>
      <c r="AB156" s="437"/>
      <c r="AC156" s="396"/>
      <c r="AD156" s="396"/>
      <c r="AE156" s="433">
        <f t="shared" si="56"/>
        <v>0</v>
      </c>
      <c r="AF156" s="434">
        <f t="shared" si="57"/>
        <v>0</v>
      </c>
      <c r="AG156" s="439" t="str">
        <f t="shared" si="58"/>
        <v/>
      </c>
      <c r="AH156" s="434" t="str">
        <f t="shared" si="59"/>
        <v/>
      </c>
      <c r="AI156" s="413" t="str">
        <f t="shared" si="60"/>
        <v/>
      </c>
      <c r="AJ156" s="413" t="str">
        <f t="shared" si="61"/>
        <v/>
      </c>
      <c r="AK156" s="413" t="str">
        <f t="shared" si="62"/>
        <v/>
      </c>
      <c r="AL156" s="413" t="str">
        <f t="shared" si="63"/>
        <v/>
      </c>
      <c r="AM156" s="413" t="str">
        <f t="shared" si="64"/>
        <v/>
      </c>
    </row>
    <row r="157" spans="1:39" s="5" customFormat="1" ht="17.25" thickTop="1" thickBot="1">
      <c r="A157" s="426" t="str">
        <f>IF(表三!A156&lt;&gt;"",表三!A156,"")</f>
        <v/>
      </c>
      <c r="B157" s="426" t="str">
        <f>IF(表三!D156&lt;&gt;"",表三!D156,"")</f>
        <v/>
      </c>
      <c r="C157" s="223" t="str">
        <f>IF(表三!H156&lt;&gt;"",表三!H156,"")</f>
        <v/>
      </c>
      <c r="D157" s="224" t="str">
        <f>IF(表三!I156&lt;&gt;"",表三!I156,"")</f>
        <v/>
      </c>
      <c r="E157" s="427"/>
      <c r="F157" s="428"/>
      <c r="G157" s="396"/>
      <c r="H157" s="397"/>
      <c r="I157" s="429" t="str">
        <f>表五!L156</f>
        <v/>
      </c>
      <c r="J157" s="430" t="str">
        <f>IF(E157&lt;&gt;"",IF(K157&lt;&gt;"",IF(表五!V154&lt;&gt;"",表五!V154,0),""),"")</f>
        <v/>
      </c>
      <c r="K157" s="431"/>
      <c r="L157" s="432"/>
      <c r="M157" s="396"/>
      <c r="N157" s="396"/>
      <c r="O157" s="433">
        <f t="shared" si="52"/>
        <v>0</v>
      </c>
      <c r="P157" s="434">
        <f t="shared" si="53"/>
        <v>0</v>
      </c>
      <c r="Q157" s="435" t="str">
        <f>表五!W156</f>
        <v/>
      </c>
      <c r="R157" s="419" t="str">
        <f>IF(E157&lt;&gt;"",IF(S157&lt;&gt;"",IF(表五!AG156&lt;&gt;"",表五!AG156,0),""),"")</f>
        <v/>
      </c>
      <c r="S157" s="436"/>
      <c r="T157" s="437"/>
      <c r="U157" s="396"/>
      <c r="V157" s="396"/>
      <c r="W157" s="433">
        <f t="shared" si="54"/>
        <v>0</v>
      </c>
      <c r="X157" s="434">
        <f t="shared" si="55"/>
        <v>0</v>
      </c>
      <c r="Y157" s="418" t="str">
        <f>表五!AH156</f>
        <v/>
      </c>
      <c r="Z157" s="438" t="str">
        <f>IF(E157&lt;&gt;"",IF(AA157&lt;&gt;"",IF(表五!AR154&lt;&gt;"",表五!AR154,0),""),"")</f>
        <v/>
      </c>
      <c r="AA157" s="436"/>
      <c r="AB157" s="437"/>
      <c r="AC157" s="396"/>
      <c r="AD157" s="396"/>
      <c r="AE157" s="433">
        <f t="shared" si="56"/>
        <v>0</v>
      </c>
      <c r="AF157" s="434">
        <f t="shared" si="57"/>
        <v>0</v>
      </c>
      <c r="AG157" s="439" t="str">
        <f t="shared" si="58"/>
        <v/>
      </c>
      <c r="AH157" s="434" t="str">
        <f t="shared" si="59"/>
        <v/>
      </c>
      <c r="AI157" s="413" t="str">
        <f t="shared" si="60"/>
        <v/>
      </c>
      <c r="AJ157" s="413" t="str">
        <f t="shared" si="61"/>
        <v/>
      </c>
      <c r="AK157" s="413" t="str">
        <f t="shared" si="62"/>
        <v/>
      </c>
      <c r="AL157" s="413" t="str">
        <f t="shared" si="63"/>
        <v/>
      </c>
      <c r="AM157" s="413" t="str">
        <f t="shared" si="64"/>
        <v/>
      </c>
    </row>
    <row r="158" spans="1:39" s="5" customFormat="1" ht="17.25" thickTop="1" thickBot="1">
      <c r="A158" s="426" t="str">
        <f>IF(表三!A157&lt;&gt;"",表三!A157,"")</f>
        <v/>
      </c>
      <c r="B158" s="426" t="str">
        <f>IF(表三!D157&lt;&gt;"",表三!D157,"")</f>
        <v/>
      </c>
      <c r="C158" s="223" t="str">
        <f>IF(表三!H157&lt;&gt;"",表三!H157,"")</f>
        <v/>
      </c>
      <c r="D158" s="224" t="str">
        <f>IF(表三!I157&lt;&gt;"",表三!I157,"")</f>
        <v/>
      </c>
      <c r="E158" s="427"/>
      <c r="F158" s="428"/>
      <c r="G158" s="396"/>
      <c r="H158" s="397"/>
      <c r="I158" s="429" t="str">
        <f>表五!L157</f>
        <v/>
      </c>
      <c r="J158" s="430" t="str">
        <f>IF(E158&lt;&gt;"",IF(K158&lt;&gt;"",IF(表五!V155&lt;&gt;"",表五!V155,0),""),"")</f>
        <v/>
      </c>
      <c r="K158" s="431"/>
      <c r="L158" s="432"/>
      <c r="M158" s="396"/>
      <c r="N158" s="396"/>
      <c r="O158" s="433">
        <f t="shared" si="52"/>
        <v>0</v>
      </c>
      <c r="P158" s="434">
        <f t="shared" si="53"/>
        <v>0</v>
      </c>
      <c r="Q158" s="435" t="str">
        <f>表五!W157</f>
        <v/>
      </c>
      <c r="R158" s="419" t="str">
        <f>IF(E158&lt;&gt;"",IF(S158&lt;&gt;"",IF(表五!AG157&lt;&gt;"",表五!AG157,0),""),"")</f>
        <v/>
      </c>
      <c r="S158" s="436"/>
      <c r="T158" s="437"/>
      <c r="U158" s="396"/>
      <c r="V158" s="396"/>
      <c r="W158" s="433">
        <f t="shared" si="54"/>
        <v>0</v>
      </c>
      <c r="X158" s="434">
        <f t="shared" si="55"/>
        <v>0</v>
      </c>
      <c r="Y158" s="418" t="str">
        <f>表五!AH157</f>
        <v/>
      </c>
      <c r="Z158" s="438" t="str">
        <f>IF(E158&lt;&gt;"",IF(AA158&lt;&gt;"",IF(表五!AR155&lt;&gt;"",表五!AR155,0),""),"")</f>
        <v/>
      </c>
      <c r="AA158" s="436"/>
      <c r="AB158" s="437"/>
      <c r="AC158" s="396"/>
      <c r="AD158" s="396"/>
      <c r="AE158" s="433">
        <f t="shared" si="56"/>
        <v>0</v>
      </c>
      <c r="AF158" s="434">
        <f t="shared" si="57"/>
        <v>0</v>
      </c>
      <c r="AG158" s="439" t="str">
        <f t="shared" si="58"/>
        <v/>
      </c>
      <c r="AH158" s="434" t="str">
        <f t="shared" si="59"/>
        <v/>
      </c>
      <c r="AI158" s="413" t="str">
        <f t="shared" si="60"/>
        <v/>
      </c>
      <c r="AJ158" s="413" t="str">
        <f t="shared" si="61"/>
        <v/>
      </c>
      <c r="AK158" s="413" t="str">
        <f t="shared" si="62"/>
        <v/>
      </c>
      <c r="AL158" s="413" t="str">
        <f t="shared" si="63"/>
        <v/>
      </c>
      <c r="AM158" s="413" t="str">
        <f t="shared" si="64"/>
        <v/>
      </c>
    </row>
    <row r="159" spans="1:39" s="5" customFormat="1" ht="17.25" thickTop="1" thickBot="1">
      <c r="A159" s="426" t="str">
        <f>IF(表三!A158&lt;&gt;"",表三!A158,"")</f>
        <v/>
      </c>
      <c r="B159" s="426" t="str">
        <f>IF(表三!D158&lt;&gt;"",表三!D158,"")</f>
        <v/>
      </c>
      <c r="C159" s="223" t="str">
        <f>IF(表三!H158&lt;&gt;"",表三!H158,"")</f>
        <v/>
      </c>
      <c r="D159" s="224" t="str">
        <f>IF(表三!I158&lt;&gt;"",表三!I158,"")</f>
        <v/>
      </c>
      <c r="E159" s="427"/>
      <c r="F159" s="428"/>
      <c r="G159" s="396"/>
      <c r="H159" s="397"/>
      <c r="I159" s="429" t="str">
        <f>表五!L158</f>
        <v/>
      </c>
      <c r="J159" s="430" t="str">
        <f>IF(E159&lt;&gt;"",IF(K159&lt;&gt;"",IF(表五!V156&lt;&gt;"",表五!V156,0),""),"")</f>
        <v/>
      </c>
      <c r="K159" s="431"/>
      <c r="L159" s="432"/>
      <c r="M159" s="396"/>
      <c r="N159" s="396"/>
      <c r="O159" s="433">
        <f t="shared" si="52"/>
        <v>0</v>
      </c>
      <c r="P159" s="434">
        <f t="shared" si="53"/>
        <v>0</v>
      </c>
      <c r="Q159" s="435" t="str">
        <f>表五!W158</f>
        <v/>
      </c>
      <c r="R159" s="419" t="str">
        <f>IF(E159&lt;&gt;"",IF(S159&lt;&gt;"",IF(表五!AG158&lt;&gt;"",表五!AG158,0),""),"")</f>
        <v/>
      </c>
      <c r="S159" s="436"/>
      <c r="T159" s="437"/>
      <c r="U159" s="396"/>
      <c r="V159" s="396"/>
      <c r="W159" s="433">
        <f t="shared" si="54"/>
        <v>0</v>
      </c>
      <c r="X159" s="434">
        <f t="shared" si="55"/>
        <v>0</v>
      </c>
      <c r="Y159" s="418" t="str">
        <f>表五!AH158</f>
        <v/>
      </c>
      <c r="Z159" s="438" t="str">
        <f>IF(E159&lt;&gt;"",IF(AA159&lt;&gt;"",IF(表五!AR156&lt;&gt;"",表五!AR156,0),""),"")</f>
        <v/>
      </c>
      <c r="AA159" s="436"/>
      <c r="AB159" s="437"/>
      <c r="AC159" s="396"/>
      <c r="AD159" s="396"/>
      <c r="AE159" s="433">
        <f t="shared" si="56"/>
        <v>0</v>
      </c>
      <c r="AF159" s="434">
        <f t="shared" si="57"/>
        <v>0</v>
      </c>
      <c r="AG159" s="439" t="str">
        <f t="shared" si="58"/>
        <v/>
      </c>
      <c r="AH159" s="434" t="str">
        <f t="shared" si="59"/>
        <v/>
      </c>
      <c r="AI159" s="413" t="str">
        <f t="shared" si="60"/>
        <v/>
      </c>
      <c r="AJ159" s="413" t="str">
        <f t="shared" si="61"/>
        <v/>
      </c>
      <c r="AK159" s="413" t="str">
        <f t="shared" si="62"/>
        <v/>
      </c>
      <c r="AL159" s="413" t="str">
        <f t="shared" si="63"/>
        <v/>
      </c>
      <c r="AM159" s="413" t="str">
        <f t="shared" si="64"/>
        <v/>
      </c>
    </row>
    <row r="160" spans="1:39" s="5" customFormat="1" ht="17.25" thickTop="1" thickBot="1">
      <c r="A160" s="426" t="str">
        <f>IF(表三!A159&lt;&gt;"",表三!A159,"")</f>
        <v/>
      </c>
      <c r="B160" s="426" t="str">
        <f>IF(表三!D159&lt;&gt;"",表三!D159,"")</f>
        <v/>
      </c>
      <c r="C160" s="223" t="str">
        <f>IF(表三!H159&lt;&gt;"",表三!H159,"")</f>
        <v/>
      </c>
      <c r="D160" s="224" t="str">
        <f>IF(表三!I159&lt;&gt;"",表三!I159,"")</f>
        <v/>
      </c>
      <c r="E160" s="427"/>
      <c r="F160" s="428"/>
      <c r="G160" s="396"/>
      <c r="H160" s="397"/>
      <c r="I160" s="429" t="str">
        <f>表五!L159</f>
        <v/>
      </c>
      <c r="J160" s="430" t="str">
        <f>IF(E160&lt;&gt;"",IF(K160&lt;&gt;"",IF(表五!V157&lt;&gt;"",表五!V157,0),""),"")</f>
        <v/>
      </c>
      <c r="K160" s="431"/>
      <c r="L160" s="432"/>
      <c r="M160" s="396"/>
      <c r="N160" s="396"/>
      <c r="O160" s="433">
        <f t="shared" si="52"/>
        <v>0</v>
      </c>
      <c r="P160" s="434">
        <f t="shared" si="53"/>
        <v>0</v>
      </c>
      <c r="Q160" s="435" t="str">
        <f>表五!W159</f>
        <v/>
      </c>
      <c r="R160" s="419" t="str">
        <f>IF(E160&lt;&gt;"",IF(S160&lt;&gt;"",IF(表五!AG159&lt;&gt;"",表五!AG159,0),""),"")</f>
        <v/>
      </c>
      <c r="S160" s="436"/>
      <c r="T160" s="437"/>
      <c r="U160" s="396"/>
      <c r="V160" s="396"/>
      <c r="W160" s="433">
        <f t="shared" si="54"/>
        <v>0</v>
      </c>
      <c r="X160" s="434">
        <f t="shared" si="55"/>
        <v>0</v>
      </c>
      <c r="Y160" s="418" t="str">
        <f>表五!AH159</f>
        <v/>
      </c>
      <c r="Z160" s="438" t="str">
        <f>IF(E160&lt;&gt;"",IF(AA160&lt;&gt;"",IF(表五!AR157&lt;&gt;"",表五!AR157,0),""),"")</f>
        <v/>
      </c>
      <c r="AA160" s="436"/>
      <c r="AB160" s="437"/>
      <c r="AC160" s="396"/>
      <c r="AD160" s="396"/>
      <c r="AE160" s="433">
        <f t="shared" si="56"/>
        <v>0</v>
      </c>
      <c r="AF160" s="434">
        <f t="shared" si="57"/>
        <v>0</v>
      </c>
      <c r="AG160" s="439" t="str">
        <f t="shared" si="58"/>
        <v/>
      </c>
      <c r="AH160" s="434" t="str">
        <f t="shared" si="59"/>
        <v/>
      </c>
      <c r="AI160" s="413" t="str">
        <f t="shared" si="60"/>
        <v/>
      </c>
      <c r="AJ160" s="413" t="str">
        <f t="shared" si="61"/>
        <v/>
      </c>
      <c r="AK160" s="413" t="str">
        <f t="shared" si="62"/>
        <v/>
      </c>
      <c r="AL160" s="413" t="str">
        <f t="shared" si="63"/>
        <v/>
      </c>
      <c r="AM160" s="413" t="str">
        <f t="shared" si="64"/>
        <v/>
      </c>
    </row>
    <row r="161" spans="1:39" s="5" customFormat="1" ht="17.25" thickTop="1" thickBot="1">
      <c r="A161" s="426" t="str">
        <f>IF(表三!A160&lt;&gt;"",表三!A160,"")</f>
        <v/>
      </c>
      <c r="B161" s="426" t="str">
        <f>IF(表三!D160&lt;&gt;"",表三!D160,"")</f>
        <v/>
      </c>
      <c r="C161" s="223" t="str">
        <f>IF(表三!H160&lt;&gt;"",表三!H160,"")</f>
        <v/>
      </c>
      <c r="D161" s="224" t="str">
        <f>IF(表三!I160&lt;&gt;"",表三!I160,"")</f>
        <v/>
      </c>
      <c r="E161" s="427"/>
      <c r="F161" s="428"/>
      <c r="G161" s="396"/>
      <c r="H161" s="397"/>
      <c r="I161" s="429" t="str">
        <f>表五!L160</f>
        <v/>
      </c>
      <c r="J161" s="430" t="str">
        <f>IF(E161&lt;&gt;"",IF(K161&lt;&gt;"",IF(表五!V158&lt;&gt;"",表五!V158,0),""),"")</f>
        <v/>
      </c>
      <c r="K161" s="431"/>
      <c r="L161" s="432"/>
      <c r="M161" s="396"/>
      <c r="N161" s="396"/>
      <c r="O161" s="433">
        <f t="shared" si="52"/>
        <v>0</v>
      </c>
      <c r="P161" s="434">
        <f t="shared" si="53"/>
        <v>0</v>
      </c>
      <c r="Q161" s="435" t="str">
        <f>表五!W160</f>
        <v/>
      </c>
      <c r="R161" s="419" t="str">
        <f>IF(E161&lt;&gt;"",IF(S161&lt;&gt;"",IF(表五!AG160&lt;&gt;"",表五!AG160,0),""),"")</f>
        <v/>
      </c>
      <c r="S161" s="436"/>
      <c r="T161" s="437"/>
      <c r="U161" s="396"/>
      <c r="V161" s="396"/>
      <c r="W161" s="433">
        <f t="shared" si="54"/>
        <v>0</v>
      </c>
      <c r="X161" s="434">
        <f t="shared" si="55"/>
        <v>0</v>
      </c>
      <c r="Y161" s="418" t="str">
        <f>表五!AH160</f>
        <v/>
      </c>
      <c r="Z161" s="438" t="str">
        <f>IF(E161&lt;&gt;"",IF(AA161&lt;&gt;"",IF(表五!AR158&lt;&gt;"",表五!AR158,0),""),"")</f>
        <v/>
      </c>
      <c r="AA161" s="436"/>
      <c r="AB161" s="437"/>
      <c r="AC161" s="396"/>
      <c r="AD161" s="396"/>
      <c r="AE161" s="433">
        <f t="shared" si="56"/>
        <v>0</v>
      </c>
      <c r="AF161" s="434">
        <f t="shared" si="57"/>
        <v>0</v>
      </c>
      <c r="AG161" s="439" t="str">
        <f t="shared" si="58"/>
        <v/>
      </c>
      <c r="AH161" s="434" t="str">
        <f t="shared" si="59"/>
        <v/>
      </c>
      <c r="AI161" s="413" t="str">
        <f t="shared" si="60"/>
        <v/>
      </c>
      <c r="AJ161" s="413" t="str">
        <f t="shared" si="61"/>
        <v/>
      </c>
      <c r="AK161" s="413" t="str">
        <f t="shared" si="62"/>
        <v/>
      </c>
      <c r="AL161" s="413" t="str">
        <f t="shared" si="63"/>
        <v/>
      </c>
      <c r="AM161" s="413" t="str">
        <f t="shared" si="64"/>
        <v/>
      </c>
    </row>
    <row r="162" spans="1:39" s="5" customFormat="1" ht="17.25" thickTop="1" thickBot="1">
      <c r="A162" s="426" t="str">
        <f>IF(表三!A161&lt;&gt;"",表三!A161,"")</f>
        <v/>
      </c>
      <c r="B162" s="426" t="str">
        <f>IF(表三!D161&lt;&gt;"",表三!D161,"")</f>
        <v/>
      </c>
      <c r="C162" s="223" t="str">
        <f>IF(表三!H161&lt;&gt;"",表三!H161,"")</f>
        <v/>
      </c>
      <c r="D162" s="224" t="str">
        <f>IF(表三!I161&lt;&gt;"",表三!I161,"")</f>
        <v/>
      </c>
      <c r="E162" s="427"/>
      <c r="F162" s="428"/>
      <c r="G162" s="396"/>
      <c r="H162" s="397"/>
      <c r="I162" s="429" t="str">
        <f>表五!L161</f>
        <v/>
      </c>
      <c r="J162" s="430" t="str">
        <f>IF(E162&lt;&gt;"",IF(K162&lt;&gt;"",IF(表五!V159&lt;&gt;"",表五!V159,0),""),"")</f>
        <v/>
      </c>
      <c r="K162" s="431"/>
      <c r="L162" s="432"/>
      <c r="M162" s="396"/>
      <c r="N162" s="396"/>
      <c r="O162" s="433">
        <f t="shared" si="52"/>
        <v>0</v>
      </c>
      <c r="P162" s="434">
        <f t="shared" si="53"/>
        <v>0</v>
      </c>
      <c r="Q162" s="435" t="str">
        <f>表五!W161</f>
        <v/>
      </c>
      <c r="R162" s="419" t="str">
        <f>IF(E162&lt;&gt;"",IF(S162&lt;&gt;"",IF(表五!AG161&lt;&gt;"",表五!AG161,0),""),"")</f>
        <v/>
      </c>
      <c r="S162" s="436"/>
      <c r="T162" s="437"/>
      <c r="U162" s="396"/>
      <c r="V162" s="396"/>
      <c r="W162" s="433">
        <f t="shared" si="54"/>
        <v>0</v>
      </c>
      <c r="X162" s="434">
        <f t="shared" si="55"/>
        <v>0</v>
      </c>
      <c r="Y162" s="418" t="str">
        <f>表五!AH161</f>
        <v/>
      </c>
      <c r="Z162" s="438" t="str">
        <f>IF(E162&lt;&gt;"",IF(AA162&lt;&gt;"",IF(表五!AR159&lt;&gt;"",表五!AR159,0),""),"")</f>
        <v/>
      </c>
      <c r="AA162" s="436"/>
      <c r="AB162" s="437"/>
      <c r="AC162" s="396"/>
      <c r="AD162" s="396"/>
      <c r="AE162" s="433">
        <f t="shared" si="56"/>
        <v>0</v>
      </c>
      <c r="AF162" s="434">
        <f t="shared" si="57"/>
        <v>0</v>
      </c>
      <c r="AG162" s="439" t="str">
        <f t="shared" si="58"/>
        <v/>
      </c>
      <c r="AH162" s="434" t="str">
        <f t="shared" si="59"/>
        <v/>
      </c>
      <c r="AI162" s="413" t="str">
        <f t="shared" si="60"/>
        <v/>
      </c>
      <c r="AJ162" s="413" t="str">
        <f t="shared" si="61"/>
        <v/>
      </c>
      <c r="AK162" s="413" t="str">
        <f t="shared" si="62"/>
        <v/>
      </c>
      <c r="AL162" s="413" t="str">
        <f t="shared" si="63"/>
        <v/>
      </c>
      <c r="AM162" s="413" t="str">
        <f t="shared" si="64"/>
        <v/>
      </c>
    </row>
    <row r="163" spans="1:39" s="5" customFormat="1" ht="17.25" thickTop="1" thickBot="1">
      <c r="A163" s="426" t="str">
        <f>IF(表三!A162&lt;&gt;"",表三!A162,"")</f>
        <v/>
      </c>
      <c r="B163" s="426" t="str">
        <f>IF(表三!D162&lt;&gt;"",表三!D162,"")</f>
        <v/>
      </c>
      <c r="C163" s="223" t="str">
        <f>IF(表三!H162&lt;&gt;"",表三!H162,"")</f>
        <v/>
      </c>
      <c r="D163" s="224" t="str">
        <f>IF(表三!I162&lt;&gt;"",表三!I162,"")</f>
        <v/>
      </c>
      <c r="E163" s="427"/>
      <c r="F163" s="428"/>
      <c r="G163" s="396"/>
      <c r="H163" s="397"/>
      <c r="I163" s="429" t="str">
        <f>表五!L162</f>
        <v/>
      </c>
      <c r="J163" s="430" t="str">
        <f>IF(E163&lt;&gt;"",IF(K163&lt;&gt;"",IF(表五!V160&lt;&gt;"",表五!V160,0),""),"")</f>
        <v/>
      </c>
      <c r="K163" s="431"/>
      <c r="L163" s="432"/>
      <c r="M163" s="396"/>
      <c r="N163" s="396"/>
      <c r="O163" s="433">
        <f t="shared" si="52"/>
        <v>0</v>
      </c>
      <c r="P163" s="434">
        <f t="shared" si="53"/>
        <v>0</v>
      </c>
      <c r="Q163" s="435" t="str">
        <f>表五!W162</f>
        <v/>
      </c>
      <c r="R163" s="419" t="str">
        <f>IF(E163&lt;&gt;"",IF(S163&lt;&gt;"",IF(表五!AG162&lt;&gt;"",表五!AG162,0),""),"")</f>
        <v/>
      </c>
      <c r="S163" s="436"/>
      <c r="T163" s="437"/>
      <c r="U163" s="396"/>
      <c r="V163" s="396"/>
      <c r="W163" s="433">
        <f t="shared" si="54"/>
        <v>0</v>
      </c>
      <c r="X163" s="434">
        <f t="shared" si="55"/>
        <v>0</v>
      </c>
      <c r="Y163" s="418" t="str">
        <f>表五!AH162</f>
        <v/>
      </c>
      <c r="Z163" s="438" t="str">
        <f>IF(E163&lt;&gt;"",IF(AA163&lt;&gt;"",IF(表五!AR160&lt;&gt;"",表五!AR160,0),""),"")</f>
        <v/>
      </c>
      <c r="AA163" s="436"/>
      <c r="AB163" s="437"/>
      <c r="AC163" s="396"/>
      <c r="AD163" s="396"/>
      <c r="AE163" s="433">
        <f t="shared" si="56"/>
        <v>0</v>
      </c>
      <c r="AF163" s="434">
        <f t="shared" si="57"/>
        <v>0</v>
      </c>
      <c r="AG163" s="439" t="str">
        <f t="shared" si="58"/>
        <v/>
      </c>
      <c r="AH163" s="434" t="str">
        <f t="shared" si="59"/>
        <v/>
      </c>
      <c r="AI163" s="413" t="str">
        <f t="shared" si="60"/>
        <v/>
      </c>
      <c r="AJ163" s="413" t="str">
        <f t="shared" si="61"/>
        <v/>
      </c>
      <c r="AK163" s="413" t="str">
        <f t="shared" si="62"/>
        <v/>
      </c>
      <c r="AL163" s="413" t="str">
        <f t="shared" si="63"/>
        <v/>
      </c>
      <c r="AM163" s="413" t="str">
        <f t="shared" si="64"/>
        <v/>
      </c>
    </row>
    <row r="164" spans="1:39" s="5" customFormat="1" ht="17.25" thickTop="1" thickBot="1">
      <c r="A164" s="426" t="str">
        <f>IF(表三!A163&lt;&gt;"",表三!A163,"")</f>
        <v/>
      </c>
      <c r="B164" s="426" t="str">
        <f>IF(表三!D163&lt;&gt;"",表三!D163,"")</f>
        <v/>
      </c>
      <c r="C164" s="223" t="str">
        <f>IF(表三!H163&lt;&gt;"",表三!H163,"")</f>
        <v/>
      </c>
      <c r="D164" s="224" t="str">
        <f>IF(表三!I163&lt;&gt;"",表三!I163,"")</f>
        <v/>
      </c>
      <c r="E164" s="427"/>
      <c r="F164" s="428"/>
      <c r="G164" s="396"/>
      <c r="H164" s="397"/>
      <c r="I164" s="429" t="str">
        <f>表五!L163</f>
        <v/>
      </c>
      <c r="J164" s="430" t="str">
        <f>IF(E164&lt;&gt;"",IF(K164&lt;&gt;"",IF(表五!V161&lt;&gt;"",表五!V161,0),""),"")</f>
        <v/>
      </c>
      <c r="K164" s="431"/>
      <c r="L164" s="432"/>
      <c r="M164" s="396"/>
      <c r="N164" s="396"/>
      <c r="O164" s="433">
        <f t="shared" si="52"/>
        <v>0</v>
      </c>
      <c r="P164" s="434">
        <f t="shared" si="53"/>
        <v>0</v>
      </c>
      <c r="Q164" s="435" t="str">
        <f>表五!W163</f>
        <v/>
      </c>
      <c r="R164" s="419" t="str">
        <f>IF(E164&lt;&gt;"",IF(S164&lt;&gt;"",IF(表五!AG163&lt;&gt;"",表五!AG163,0),""),"")</f>
        <v/>
      </c>
      <c r="S164" s="436"/>
      <c r="T164" s="437"/>
      <c r="U164" s="396"/>
      <c r="V164" s="396"/>
      <c r="W164" s="433">
        <f t="shared" si="54"/>
        <v>0</v>
      </c>
      <c r="X164" s="434">
        <f t="shared" si="55"/>
        <v>0</v>
      </c>
      <c r="Y164" s="418" t="str">
        <f>表五!AH163</f>
        <v/>
      </c>
      <c r="Z164" s="438" t="str">
        <f>IF(E164&lt;&gt;"",IF(AA164&lt;&gt;"",IF(表五!AR161&lt;&gt;"",表五!AR161,0),""),"")</f>
        <v/>
      </c>
      <c r="AA164" s="436"/>
      <c r="AB164" s="437"/>
      <c r="AC164" s="396"/>
      <c r="AD164" s="396"/>
      <c r="AE164" s="433">
        <f t="shared" si="56"/>
        <v>0</v>
      </c>
      <c r="AF164" s="434">
        <f t="shared" si="57"/>
        <v>0</v>
      </c>
      <c r="AG164" s="439" t="str">
        <f t="shared" si="58"/>
        <v/>
      </c>
      <c r="AH164" s="434" t="str">
        <f t="shared" si="59"/>
        <v/>
      </c>
      <c r="AI164" s="413" t="str">
        <f t="shared" si="60"/>
        <v/>
      </c>
      <c r="AJ164" s="413" t="str">
        <f t="shared" si="61"/>
        <v/>
      </c>
      <c r="AK164" s="413" t="str">
        <f t="shared" si="62"/>
        <v/>
      </c>
      <c r="AL164" s="413" t="str">
        <f t="shared" si="63"/>
        <v/>
      </c>
      <c r="AM164" s="413" t="str">
        <f t="shared" si="64"/>
        <v/>
      </c>
    </row>
    <row r="165" spans="1:39" s="5" customFormat="1" ht="17.25" thickTop="1" thickBot="1">
      <c r="A165" s="426" t="str">
        <f>IF(表三!A164&lt;&gt;"",表三!A164,"")</f>
        <v/>
      </c>
      <c r="B165" s="426" t="str">
        <f>IF(表三!D164&lt;&gt;"",表三!D164,"")</f>
        <v/>
      </c>
      <c r="C165" s="223" t="str">
        <f>IF(表三!H164&lt;&gt;"",表三!H164,"")</f>
        <v/>
      </c>
      <c r="D165" s="224" t="str">
        <f>IF(表三!I164&lt;&gt;"",表三!I164,"")</f>
        <v/>
      </c>
      <c r="E165" s="427"/>
      <c r="F165" s="428"/>
      <c r="G165" s="396"/>
      <c r="H165" s="397"/>
      <c r="I165" s="429" t="str">
        <f>表五!L164</f>
        <v/>
      </c>
      <c r="J165" s="430" t="str">
        <f>IF(E165&lt;&gt;"",IF(K165&lt;&gt;"",IF(表五!V162&lt;&gt;"",表五!V162,0),""),"")</f>
        <v/>
      </c>
      <c r="K165" s="431"/>
      <c r="L165" s="432"/>
      <c r="M165" s="396"/>
      <c r="N165" s="396"/>
      <c r="O165" s="433">
        <f t="shared" ref="O165:O196" si="65">ROUND(IF($E165="",IF(K165="",0,0),IF(K165="",0,($E165^2+K165^2)^0.5)),5)</f>
        <v>0</v>
      </c>
      <c r="P165" s="434">
        <f t="shared" ref="P165:P196" si="66">ROUND(IF($F165="",IF(L165="",0,0),IF(L165="",0,($F165^2+L165^2)^0.5)),5)</f>
        <v>0</v>
      </c>
      <c r="Q165" s="435" t="str">
        <f>表五!W164</f>
        <v/>
      </c>
      <c r="R165" s="419" t="str">
        <f>IF(E165&lt;&gt;"",IF(S165&lt;&gt;"",IF(表五!AG164&lt;&gt;"",表五!AG164,0),""),"")</f>
        <v/>
      </c>
      <c r="S165" s="436"/>
      <c r="T165" s="437"/>
      <c r="U165" s="396"/>
      <c r="V165" s="396"/>
      <c r="W165" s="433">
        <f t="shared" ref="W165:W196" si="67">ROUND(IF($E165="",IF(S165="",0,0),IF(S165="",0,($E165^2+S165^2)^0.5)),5)</f>
        <v>0</v>
      </c>
      <c r="X165" s="434">
        <f t="shared" ref="X165:X196" si="68">ROUND(IF($F165="",IF(T165="",0,0),IF(T165="",0,($F165^2+T165^2)^0.5)),5)</f>
        <v>0</v>
      </c>
      <c r="Y165" s="418" t="str">
        <f>表五!AH164</f>
        <v/>
      </c>
      <c r="Z165" s="438" t="str">
        <f>IF(E165&lt;&gt;"",IF(AA165&lt;&gt;"",IF(表五!AR162&lt;&gt;"",表五!AR162,0),""),"")</f>
        <v/>
      </c>
      <c r="AA165" s="436"/>
      <c r="AB165" s="437"/>
      <c r="AC165" s="396"/>
      <c r="AD165" s="396"/>
      <c r="AE165" s="433">
        <f t="shared" ref="AE165:AE196" si="69">ROUND(IF($E165="",IF(AA165="",0,0),IF(AA165="",0,($E165^2+AA165^2)^0.5)),5)</f>
        <v>0</v>
      </c>
      <c r="AF165" s="434">
        <f t="shared" ref="AF165:AF196" si="70">ROUND(IF($F165="",IF(AB165="",0,0),IF(AB165="",0,($F165^2+AB165^2)^0.5)),5)</f>
        <v>0</v>
      </c>
      <c r="AG165" s="439" t="str">
        <f t="shared" ref="AG165:AG196" si="71">IF($J165&lt;&gt;"",IF($R165&lt;&gt;"",IF($Z165&lt;&gt;"",(($J165*O165)^2+($R165*W165)^2+($Z165*AE165)^2)^0.5/SUM($J165,$R165,$Z165),(($J165*O165)^2+($R165*W165)^2)^0.5/SUM($J165,$R165)),O165),"")</f>
        <v/>
      </c>
      <c r="AH165" s="434" t="str">
        <f t="shared" ref="AH165:AH196" si="72">IF($J165&lt;&gt;"",IF($R165&lt;&gt;"",IF($Z165&lt;&gt;"",(($J165*P165)^2+($R165*X165)^2+($Z165*AF165)^2)^0.5/SUM($J165,$R165,$Z165),(($J165*P165)^2+($R165*X165)^2)^0.5/SUM($J165,$R165)),P165),"")</f>
        <v/>
      </c>
      <c r="AI165" s="413" t="str">
        <f t="shared" ref="AI165:AI196" si="73">IF(AG165&lt;&gt;"",(AG165*SUM($J165,$R165,$Z165))^2,"")</f>
        <v/>
      </c>
      <c r="AJ165" s="413" t="str">
        <f t="shared" ref="AJ165:AJ196" si="74">IF(AH165&lt;&gt;"",(AH165*SUM($J165,$R165,$Z165))^2,"")</f>
        <v/>
      </c>
      <c r="AK165" s="413" t="str">
        <f t="shared" ref="AK165:AK196" si="75">IFERROR(ABS(J165),"")</f>
        <v/>
      </c>
      <c r="AL165" s="413" t="str">
        <f t="shared" ref="AL165:AL196" si="76">IFERROR(ABS(R165),"")</f>
        <v/>
      </c>
      <c r="AM165" s="413" t="str">
        <f t="shared" ref="AM165:AM196" si="77">IFERROR(ABS(Z165),"")</f>
        <v/>
      </c>
    </row>
    <row r="166" spans="1:39" s="5" customFormat="1" ht="17.25" thickTop="1" thickBot="1">
      <c r="A166" s="426" t="str">
        <f>IF(表三!A165&lt;&gt;"",表三!A165,"")</f>
        <v/>
      </c>
      <c r="B166" s="426" t="str">
        <f>IF(表三!D165&lt;&gt;"",表三!D165,"")</f>
        <v/>
      </c>
      <c r="C166" s="223" t="str">
        <f>IF(表三!H165&lt;&gt;"",表三!H165,"")</f>
        <v/>
      </c>
      <c r="D166" s="224" t="str">
        <f>IF(表三!I165&lt;&gt;"",表三!I165,"")</f>
        <v/>
      </c>
      <c r="E166" s="427"/>
      <c r="F166" s="428"/>
      <c r="G166" s="396"/>
      <c r="H166" s="397"/>
      <c r="I166" s="429" t="str">
        <f>表五!L165</f>
        <v/>
      </c>
      <c r="J166" s="430" t="str">
        <f>IF(E166&lt;&gt;"",IF(K166&lt;&gt;"",IF(表五!V163&lt;&gt;"",表五!V163,0),""),"")</f>
        <v/>
      </c>
      <c r="K166" s="431"/>
      <c r="L166" s="432"/>
      <c r="M166" s="396"/>
      <c r="N166" s="396"/>
      <c r="O166" s="433">
        <f t="shared" si="65"/>
        <v>0</v>
      </c>
      <c r="P166" s="434">
        <f t="shared" si="66"/>
        <v>0</v>
      </c>
      <c r="Q166" s="435" t="str">
        <f>表五!W165</f>
        <v/>
      </c>
      <c r="R166" s="419" t="str">
        <f>IF(E166&lt;&gt;"",IF(S166&lt;&gt;"",IF(表五!AG165&lt;&gt;"",表五!AG165,0),""),"")</f>
        <v/>
      </c>
      <c r="S166" s="436"/>
      <c r="T166" s="437"/>
      <c r="U166" s="396"/>
      <c r="V166" s="396"/>
      <c r="W166" s="433">
        <f t="shared" si="67"/>
        <v>0</v>
      </c>
      <c r="X166" s="434">
        <f t="shared" si="68"/>
        <v>0</v>
      </c>
      <c r="Y166" s="418" t="str">
        <f>表五!AH165</f>
        <v/>
      </c>
      <c r="Z166" s="438" t="str">
        <f>IF(E166&lt;&gt;"",IF(AA166&lt;&gt;"",IF(表五!AR163&lt;&gt;"",表五!AR163,0),""),"")</f>
        <v/>
      </c>
      <c r="AA166" s="436"/>
      <c r="AB166" s="437"/>
      <c r="AC166" s="396"/>
      <c r="AD166" s="396"/>
      <c r="AE166" s="433">
        <f t="shared" si="69"/>
        <v>0</v>
      </c>
      <c r="AF166" s="434">
        <f t="shared" si="70"/>
        <v>0</v>
      </c>
      <c r="AG166" s="439" t="str">
        <f t="shared" si="71"/>
        <v/>
      </c>
      <c r="AH166" s="434" t="str">
        <f t="shared" si="72"/>
        <v/>
      </c>
      <c r="AI166" s="413" t="str">
        <f t="shared" si="73"/>
        <v/>
      </c>
      <c r="AJ166" s="413" t="str">
        <f t="shared" si="74"/>
        <v/>
      </c>
      <c r="AK166" s="413" t="str">
        <f t="shared" si="75"/>
        <v/>
      </c>
      <c r="AL166" s="413" t="str">
        <f t="shared" si="76"/>
        <v/>
      </c>
      <c r="AM166" s="413" t="str">
        <f t="shared" si="77"/>
        <v/>
      </c>
    </row>
    <row r="167" spans="1:39" s="5" customFormat="1" ht="17.25" thickTop="1" thickBot="1">
      <c r="A167" s="426" t="str">
        <f>IF(表三!A166&lt;&gt;"",表三!A166,"")</f>
        <v/>
      </c>
      <c r="B167" s="426" t="str">
        <f>IF(表三!D166&lt;&gt;"",表三!D166,"")</f>
        <v/>
      </c>
      <c r="C167" s="223" t="str">
        <f>IF(表三!H166&lt;&gt;"",表三!H166,"")</f>
        <v/>
      </c>
      <c r="D167" s="224" t="str">
        <f>IF(表三!I166&lt;&gt;"",表三!I166,"")</f>
        <v/>
      </c>
      <c r="E167" s="427"/>
      <c r="F167" s="428"/>
      <c r="G167" s="396"/>
      <c r="H167" s="397"/>
      <c r="I167" s="429" t="str">
        <f>表五!L166</f>
        <v/>
      </c>
      <c r="J167" s="430" t="str">
        <f>IF(E167&lt;&gt;"",IF(K167&lt;&gt;"",IF(表五!V164&lt;&gt;"",表五!V164,0),""),"")</f>
        <v/>
      </c>
      <c r="K167" s="431"/>
      <c r="L167" s="432"/>
      <c r="M167" s="396"/>
      <c r="N167" s="396"/>
      <c r="O167" s="433">
        <f t="shared" si="65"/>
        <v>0</v>
      </c>
      <c r="P167" s="434">
        <f t="shared" si="66"/>
        <v>0</v>
      </c>
      <c r="Q167" s="435" t="str">
        <f>表五!W166</f>
        <v/>
      </c>
      <c r="R167" s="419" t="str">
        <f>IF(E167&lt;&gt;"",IF(S167&lt;&gt;"",IF(表五!AG166&lt;&gt;"",表五!AG166,0),""),"")</f>
        <v/>
      </c>
      <c r="S167" s="436"/>
      <c r="T167" s="437"/>
      <c r="U167" s="396"/>
      <c r="V167" s="396"/>
      <c r="W167" s="433">
        <f t="shared" si="67"/>
        <v>0</v>
      </c>
      <c r="X167" s="434">
        <f t="shared" si="68"/>
        <v>0</v>
      </c>
      <c r="Y167" s="418" t="str">
        <f>表五!AH166</f>
        <v/>
      </c>
      <c r="Z167" s="438" t="str">
        <f>IF(E167&lt;&gt;"",IF(AA167&lt;&gt;"",IF(表五!AR164&lt;&gt;"",表五!AR164,0),""),"")</f>
        <v/>
      </c>
      <c r="AA167" s="436"/>
      <c r="AB167" s="437"/>
      <c r="AC167" s="396"/>
      <c r="AD167" s="396"/>
      <c r="AE167" s="433">
        <f t="shared" si="69"/>
        <v>0</v>
      </c>
      <c r="AF167" s="434">
        <f t="shared" si="70"/>
        <v>0</v>
      </c>
      <c r="AG167" s="439" t="str">
        <f t="shared" si="71"/>
        <v/>
      </c>
      <c r="AH167" s="434" t="str">
        <f t="shared" si="72"/>
        <v/>
      </c>
      <c r="AI167" s="413" t="str">
        <f t="shared" si="73"/>
        <v/>
      </c>
      <c r="AJ167" s="413" t="str">
        <f t="shared" si="74"/>
        <v/>
      </c>
      <c r="AK167" s="413" t="str">
        <f t="shared" si="75"/>
        <v/>
      </c>
      <c r="AL167" s="413" t="str">
        <f t="shared" si="76"/>
        <v/>
      </c>
      <c r="AM167" s="413" t="str">
        <f t="shared" si="77"/>
        <v/>
      </c>
    </row>
    <row r="168" spans="1:39" s="5" customFormat="1" ht="17.25" thickTop="1" thickBot="1">
      <c r="A168" s="426" t="str">
        <f>IF(表三!A167&lt;&gt;"",表三!A167,"")</f>
        <v/>
      </c>
      <c r="B168" s="426" t="str">
        <f>IF(表三!D167&lt;&gt;"",表三!D167,"")</f>
        <v/>
      </c>
      <c r="C168" s="223" t="str">
        <f>IF(表三!H167&lt;&gt;"",表三!H167,"")</f>
        <v/>
      </c>
      <c r="D168" s="224" t="str">
        <f>IF(表三!I167&lt;&gt;"",表三!I167,"")</f>
        <v/>
      </c>
      <c r="E168" s="427"/>
      <c r="F168" s="428"/>
      <c r="G168" s="396"/>
      <c r="H168" s="397"/>
      <c r="I168" s="429" t="str">
        <f>表五!L167</f>
        <v/>
      </c>
      <c r="J168" s="430" t="str">
        <f>IF(E168&lt;&gt;"",IF(K168&lt;&gt;"",IF(表五!V165&lt;&gt;"",表五!V165,0),""),"")</f>
        <v/>
      </c>
      <c r="K168" s="431"/>
      <c r="L168" s="432"/>
      <c r="M168" s="396"/>
      <c r="N168" s="396"/>
      <c r="O168" s="433">
        <f t="shared" si="65"/>
        <v>0</v>
      </c>
      <c r="P168" s="434">
        <f t="shared" si="66"/>
        <v>0</v>
      </c>
      <c r="Q168" s="435" t="str">
        <f>表五!W167</f>
        <v/>
      </c>
      <c r="R168" s="419" t="str">
        <f>IF(E168&lt;&gt;"",IF(S168&lt;&gt;"",IF(表五!AG167&lt;&gt;"",表五!AG167,0),""),"")</f>
        <v/>
      </c>
      <c r="S168" s="436"/>
      <c r="T168" s="437"/>
      <c r="U168" s="396"/>
      <c r="V168" s="396"/>
      <c r="W168" s="433">
        <f t="shared" si="67"/>
        <v>0</v>
      </c>
      <c r="X168" s="434">
        <f t="shared" si="68"/>
        <v>0</v>
      </c>
      <c r="Y168" s="418" t="str">
        <f>表五!AH167</f>
        <v/>
      </c>
      <c r="Z168" s="438" t="str">
        <f>IF(E168&lt;&gt;"",IF(AA168&lt;&gt;"",IF(表五!AR165&lt;&gt;"",表五!AR165,0),""),"")</f>
        <v/>
      </c>
      <c r="AA168" s="436"/>
      <c r="AB168" s="437"/>
      <c r="AC168" s="396"/>
      <c r="AD168" s="396"/>
      <c r="AE168" s="433">
        <f t="shared" si="69"/>
        <v>0</v>
      </c>
      <c r="AF168" s="434">
        <f t="shared" si="70"/>
        <v>0</v>
      </c>
      <c r="AG168" s="439" t="str">
        <f t="shared" si="71"/>
        <v/>
      </c>
      <c r="AH168" s="434" t="str">
        <f t="shared" si="72"/>
        <v/>
      </c>
      <c r="AI168" s="413" t="str">
        <f t="shared" si="73"/>
        <v/>
      </c>
      <c r="AJ168" s="413" t="str">
        <f t="shared" si="74"/>
        <v/>
      </c>
      <c r="AK168" s="413" t="str">
        <f t="shared" si="75"/>
        <v/>
      </c>
      <c r="AL168" s="413" t="str">
        <f t="shared" si="76"/>
        <v/>
      </c>
      <c r="AM168" s="413" t="str">
        <f t="shared" si="77"/>
        <v/>
      </c>
    </row>
    <row r="169" spans="1:39" s="5" customFormat="1" ht="17.25" thickTop="1" thickBot="1">
      <c r="A169" s="426" t="str">
        <f>IF(表三!A168&lt;&gt;"",表三!A168,"")</f>
        <v/>
      </c>
      <c r="B169" s="426" t="str">
        <f>IF(表三!D168&lt;&gt;"",表三!D168,"")</f>
        <v/>
      </c>
      <c r="C169" s="223" t="str">
        <f>IF(表三!H168&lt;&gt;"",表三!H168,"")</f>
        <v/>
      </c>
      <c r="D169" s="224" t="str">
        <f>IF(表三!I168&lt;&gt;"",表三!I168,"")</f>
        <v/>
      </c>
      <c r="E169" s="427"/>
      <c r="F169" s="428"/>
      <c r="G169" s="396"/>
      <c r="H169" s="397"/>
      <c r="I169" s="429" t="str">
        <f>表五!L168</f>
        <v/>
      </c>
      <c r="J169" s="430" t="str">
        <f>IF(E169&lt;&gt;"",IF(K169&lt;&gt;"",IF(表五!V166&lt;&gt;"",表五!V166,0),""),"")</f>
        <v/>
      </c>
      <c r="K169" s="431"/>
      <c r="L169" s="432"/>
      <c r="M169" s="396"/>
      <c r="N169" s="396"/>
      <c r="O169" s="433">
        <f t="shared" si="65"/>
        <v>0</v>
      </c>
      <c r="P169" s="434">
        <f t="shared" si="66"/>
        <v>0</v>
      </c>
      <c r="Q169" s="435" t="str">
        <f>表五!W168</f>
        <v/>
      </c>
      <c r="R169" s="419" t="str">
        <f>IF(E169&lt;&gt;"",IF(S169&lt;&gt;"",IF(表五!AG168&lt;&gt;"",表五!AG168,0),""),"")</f>
        <v/>
      </c>
      <c r="S169" s="436"/>
      <c r="T169" s="437"/>
      <c r="U169" s="396"/>
      <c r="V169" s="396"/>
      <c r="W169" s="433">
        <f t="shared" si="67"/>
        <v>0</v>
      </c>
      <c r="X169" s="434">
        <f t="shared" si="68"/>
        <v>0</v>
      </c>
      <c r="Y169" s="418" t="str">
        <f>表五!AH168</f>
        <v/>
      </c>
      <c r="Z169" s="438" t="str">
        <f>IF(E169&lt;&gt;"",IF(AA169&lt;&gt;"",IF(表五!AR166&lt;&gt;"",表五!AR166,0),""),"")</f>
        <v/>
      </c>
      <c r="AA169" s="436"/>
      <c r="AB169" s="437"/>
      <c r="AC169" s="396"/>
      <c r="AD169" s="396"/>
      <c r="AE169" s="433">
        <f t="shared" si="69"/>
        <v>0</v>
      </c>
      <c r="AF169" s="434">
        <f t="shared" si="70"/>
        <v>0</v>
      </c>
      <c r="AG169" s="439" t="str">
        <f t="shared" si="71"/>
        <v/>
      </c>
      <c r="AH169" s="434" t="str">
        <f t="shared" si="72"/>
        <v/>
      </c>
      <c r="AI169" s="413" t="str">
        <f t="shared" si="73"/>
        <v/>
      </c>
      <c r="AJ169" s="413" t="str">
        <f t="shared" si="74"/>
        <v/>
      </c>
      <c r="AK169" s="413" t="str">
        <f t="shared" si="75"/>
        <v/>
      </c>
      <c r="AL169" s="413" t="str">
        <f t="shared" si="76"/>
        <v/>
      </c>
      <c r="AM169" s="413" t="str">
        <f t="shared" si="77"/>
        <v/>
      </c>
    </row>
    <row r="170" spans="1:39" s="5" customFormat="1" ht="17.25" thickTop="1" thickBot="1">
      <c r="A170" s="426" t="str">
        <f>IF(表三!A169&lt;&gt;"",表三!A169,"")</f>
        <v/>
      </c>
      <c r="B170" s="426" t="str">
        <f>IF(表三!D169&lt;&gt;"",表三!D169,"")</f>
        <v/>
      </c>
      <c r="C170" s="223" t="str">
        <f>IF(表三!H169&lt;&gt;"",表三!H169,"")</f>
        <v/>
      </c>
      <c r="D170" s="224" t="str">
        <f>IF(表三!I169&lt;&gt;"",表三!I169,"")</f>
        <v/>
      </c>
      <c r="E170" s="427"/>
      <c r="F170" s="428"/>
      <c r="G170" s="396"/>
      <c r="H170" s="397"/>
      <c r="I170" s="429" t="str">
        <f>表五!L169</f>
        <v/>
      </c>
      <c r="J170" s="430" t="str">
        <f>IF(E170&lt;&gt;"",IF(K170&lt;&gt;"",IF(表五!V167&lt;&gt;"",表五!V167,0),""),"")</f>
        <v/>
      </c>
      <c r="K170" s="396"/>
      <c r="L170" s="396"/>
      <c r="M170" s="396"/>
      <c r="N170" s="396"/>
      <c r="O170" s="433">
        <f t="shared" si="65"/>
        <v>0</v>
      </c>
      <c r="P170" s="434">
        <f t="shared" si="66"/>
        <v>0</v>
      </c>
      <c r="Q170" s="435" t="str">
        <f>表五!W169</f>
        <v/>
      </c>
      <c r="R170" s="419" t="str">
        <f>IF(E170&lt;&gt;"",IF(S170&lt;&gt;"",IF(表五!AG169&lt;&gt;"",表五!AG169,0),""),"")</f>
        <v/>
      </c>
      <c r="S170" s="436"/>
      <c r="T170" s="437"/>
      <c r="U170" s="396"/>
      <c r="V170" s="396"/>
      <c r="W170" s="433">
        <f t="shared" si="67"/>
        <v>0</v>
      </c>
      <c r="X170" s="434">
        <f t="shared" si="68"/>
        <v>0</v>
      </c>
      <c r="Y170" s="418" t="str">
        <f>表五!AH169</f>
        <v/>
      </c>
      <c r="Z170" s="438" t="str">
        <f>IF(E170&lt;&gt;"",IF(AA170&lt;&gt;"",IF(表五!AR167&lt;&gt;"",表五!AR167,0),""),"")</f>
        <v/>
      </c>
      <c r="AA170" s="436"/>
      <c r="AB170" s="437"/>
      <c r="AC170" s="396"/>
      <c r="AD170" s="396"/>
      <c r="AE170" s="433">
        <f t="shared" si="69"/>
        <v>0</v>
      </c>
      <c r="AF170" s="434">
        <f t="shared" si="70"/>
        <v>0</v>
      </c>
      <c r="AG170" s="440" t="str">
        <f t="shared" si="71"/>
        <v/>
      </c>
      <c r="AH170" s="434" t="str">
        <f t="shared" si="72"/>
        <v/>
      </c>
      <c r="AI170" s="413" t="str">
        <f t="shared" si="73"/>
        <v/>
      </c>
      <c r="AJ170" s="413" t="str">
        <f t="shared" si="74"/>
        <v/>
      </c>
      <c r="AK170" s="413" t="str">
        <f t="shared" si="75"/>
        <v/>
      </c>
      <c r="AL170" s="413" t="str">
        <f t="shared" si="76"/>
        <v/>
      </c>
      <c r="AM170" s="413" t="str">
        <f t="shared" si="77"/>
        <v/>
      </c>
    </row>
    <row r="171" spans="1:39" s="5" customFormat="1" ht="17.25" thickTop="1" thickBot="1">
      <c r="A171" s="426" t="str">
        <f>IF(表三!A170&lt;&gt;"",表三!A170,"")</f>
        <v/>
      </c>
      <c r="B171" s="426" t="str">
        <f>IF(表三!D170&lt;&gt;"",表三!D170,"")</f>
        <v/>
      </c>
      <c r="C171" s="223" t="str">
        <f>IF(表三!H170&lt;&gt;"",表三!H170,"")</f>
        <v/>
      </c>
      <c r="D171" s="224" t="str">
        <f>IF(表三!I170&lt;&gt;"",表三!I170,"")</f>
        <v/>
      </c>
      <c r="E171" s="427"/>
      <c r="F171" s="428"/>
      <c r="G171" s="396"/>
      <c r="H171" s="397"/>
      <c r="I171" s="429" t="str">
        <f>表五!L170</f>
        <v/>
      </c>
      <c r="J171" s="430" t="str">
        <f>IF(E171&lt;&gt;"",IF(K171&lt;&gt;"",IF(表五!V168&lt;&gt;"",表五!V168,0),""),"")</f>
        <v/>
      </c>
      <c r="K171" s="396"/>
      <c r="L171" s="396"/>
      <c r="M171" s="396"/>
      <c r="N171" s="396"/>
      <c r="O171" s="433">
        <f t="shared" si="65"/>
        <v>0</v>
      </c>
      <c r="P171" s="434">
        <f t="shared" si="66"/>
        <v>0</v>
      </c>
      <c r="Q171" s="435" t="str">
        <f>表五!W170</f>
        <v/>
      </c>
      <c r="R171" s="419" t="str">
        <f>IF(E171&lt;&gt;"",IF(S171&lt;&gt;"",IF(表五!AG170&lt;&gt;"",表五!AG170,0),""),"")</f>
        <v/>
      </c>
      <c r="S171" s="436"/>
      <c r="T171" s="437"/>
      <c r="U171" s="396"/>
      <c r="V171" s="396"/>
      <c r="W171" s="433">
        <f t="shared" si="67"/>
        <v>0</v>
      </c>
      <c r="X171" s="434">
        <f t="shared" si="68"/>
        <v>0</v>
      </c>
      <c r="Y171" s="418" t="str">
        <f>表五!AH170</f>
        <v/>
      </c>
      <c r="Z171" s="438" t="str">
        <f>IF(E171&lt;&gt;"",IF(AA171&lt;&gt;"",IF(表五!AR168&lt;&gt;"",表五!AR168,0),""),"")</f>
        <v/>
      </c>
      <c r="AA171" s="436"/>
      <c r="AB171" s="437"/>
      <c r="AC171" s="396"/>
      <c r="AD171" s="396"/>
      <c r="AE171" s="433">
        <f t="shared" si="69"/>
        <v>0</v>
      </c>
      <c r="AF171" s="434">
        <f t="shared" si="70"/>
        <v>0</v>
      </c>
      <c r="AG171" s="440" t="str">
        <f t="shared" si="71"/>
        <v/>
      </c>
      <c r="AH171" s="434" t="str">
        <f t="shared" si="72"/>
        <v/>
      </c>
      <c r="AI171" s="413" t="str">
        <f t="shared" si="73"/>
        <v/>
      </c>
      <c r="AJ171" s="413" t="str">
        <f t="shared" si="74"/>
        <v/>
      </c>
      <c r="AK171" s="413" t="str">
        <f t="shared" si="75"/>
        <v/>
      </c>
      <c r="AL171" s="413" t="str">
        <f t="shared" si="76"/>
        <v/>
      </c>
      <c r="AM171" s="413" t="str">
        <f t="shared" si="77"/>
        <v/>
      </c>
    </row>
    <row r="172" spans="1:39" s="5" customFormat="1" ht="17.25" thickTop="1" thickBot="1">
      <c r="A172" s="426" t="str">
        <f>IF(表三!A171&lt;&gt;"",表三!A171,"")</f>
        <v/>
      </c>
      <c r="B172" s="426" t="str">
        <f>IF(表三!D171&lt;&gt;"",表三!D171,"")</f>
        <v/>
      </c>
      <c r="C172" s="223" t="str">
        <f>IF(表三!H171&lt;&gt;"",表三!H171,"")</f>
        <v/>
      </c>
      <c r="D172" s="224" t="str">
        <f>IF(表三!I171&lt;&gt;"",表三!I171,"")</f>
        <v/>
      </c>
      <c r="E172" s="427"/>
      <c r="F172" s="428"/>
      <c r="G172" s="396"/>
      <c r="H172" s="397"/>
      <c r="I172" s="429" t="str">
        <f>表五!L171</f>
        <v/>
      </c>
      <c r="J172" s="430" t="str">
        <f>IF(E172&lt;&gt;"",IF(K172&lt;&gt;"",IF(表五!V169&lt;&gt;"",表五!V169,0),""),"")</f>
        <v/>
      </c>
      <c r="K172" s="396"/>
      <c r="L172" s="396"/>
      <c r="M172" s="396"/>
      <c r="N172" s="396"/>
      <c r="O172" s="433">
        <f t="shared" si="65"/>
        <v>0</v>
      </c>
      <c r="P172" s="434">
        <f t="shared" si="66"/>
        <v>0</v>
      </c>
      <c r="Q172" s="435" t="str">
        <f>表五!W171</f>
        <v/>
      </c>
      <c r="R172" s="419" t="str">
        <f>IF(E172&lt;&gt;"",IF(S172&lt;&gt;"",IF(表五!AG171&lt;&gt;"",表五!AG171,0),""),"")</f>
        <v/>
      </c>
      <c r="S172" s="436"/>
      <c r="T172" s="437"/>
      <c r="U172" s="396"/>
      <c r="V172" s="396"/>
      <c r="W172" s="433">
        <f t="shared" si="67"/>
        <v>0</v>
      </c>
      <c r="X172" s="434">
        <f t="shared" si="68"/>
        <v>0</v>
      </c>
      <c r="Y172" s="418" t="str">
        <f>表五!AH171</f>
        <v/>
      </c>
      <c r="Z172" s="438" t="str">
        <f>IF(E172&lt;&gt;"",IF(AA172&lt;&gt;"",IF(表五!AR169&lt;&gt;"",表五!AR169,0),""),"")</f>
        <v/>
      </c>
      <c r="AA172" s="436"/>
      <c r="AB172" s="437"/>
      <c r="AC172" s="396"/>
      <c r="AD172" s="396"/>
      <c r="AE172" s="433">
        <f t="shared" si="69"/>
        <v>0</v>
      </c>
      <c r="AF172" s="434">
        <f t="shared" si="70"/>
        <v>0</v>
      </c>
      <c r="AG172" s="440" t="str">
        <f t="shared" si="71"/>
        <v/>
      </c>
      <c r="AH172" s="434" t="str">
        <f t="shared" si="72"/>
        <v/>
      </c>
      <c r="AI172" s="413" t="str">
        <f t="shared" si="73"/>
        <v/>
      </c>
      <c r="AJ172" s="413" t="str">
        <f t="shared" si="74"/>
        <v/>
      </c>
      <c r="AK172" s="413" t="str">
        <f t="shared" si="75"/>
        <v/>
      </c>
      <c r="AL172" s="413" t="str">
        <f t="shared" si="76"/>
        <v/>
      </c>
      <c r="AM172" s="413" t="str">
        <f t="shared" si="77"/>
        <v/>
      </c>
    </row>
    <row r="173" spans="1:39" s="5" customFormat="1" ht="17.25" thickTop="1" thickBot="1">
      <c r="A173" s="426" t="str">
        <f>IF(表三!A172&lt;&gt;"",表三!A172,"")</f>
        <v/>
      </c>
      <c r="B173" s="426" t="str">
        <f>IF(表三!D172&lt;&gt;"",表三!D172,"")</f>
        <v/>
      </c>
      <c r="C173" s="223" t="str">
        <f>IF(表三!H172&lt;&gt;"",表三!H172,"")</f>
        <v/>
      </c>
      <c r="D173" s="224" t="str">
        <f>IF(表三!I172&lt;&gt;"",表三!I172,"")</f>
        <v/>
      </c>
      <c r="E173" s="427"/>
      <c r="F173" s="428"/>
      <c r="G173" s="396"/>
      <c r="H173" s="397"/>
      <c r="I173" s="429" t="str">
        <f>表五!L172</f>
        <v/>
      </c>
      <c r="J173" s="430" t="str">
        <f>IF(E173&lt;&gt;"",IF(K173&lt;&gt;"",IF(表五!V170&lt;&gt;"",表五!V170,0),""),"")</f>
        <v/>
      </c>
      <c r="K173" s="396"/>
      <c r="L173" s="396"/>
      <c r="M173" s="396"/>
      <c r="N173" s="396"/>
      <c r="O173" s="433">
        <f t="shared" si="65"/>
        <v>0</v>
      </c>
      <c r="P173" s="434">
        <f t="shared" si="66"/>
        <v>0</v>
      </c>
      <c r="Q173" s="435" t="str">
        <f>表五!W172</f>
        <v/>
      </c>
      <c r="R173" s="419" t="str">
        <f>IF(E173&lt;&gt;"",IF(S173&lt;&gt;"",IF(表五!AG172&lt;&gt;"",表五!AG172,0),""),"")</f>
        <v/>
      </c>
      <c r="S173" s="436"/>
      <c r="T173" s="437"/>
      <c r="U173" s="396"/>
      <c r="V173" s="396"/>
      <c r="W173" s="433">
        <f t="shared" si="67"/>
        <v>0</v>
      </c>
      <c r="X173" s="434">
        <f t="shared" si="68"/>
        <v>0</v>
      </c>
      <c r="Y173" s="418" t="str">
        <f>表五!AH172</f>
        <v/>
      </c>
      <c r="Z173" s="438" t="str">
        <f>IF(E173&lt;&gt;"",IF(AA173&lt;&gt;"",IF(表五!AR170&lt;&gt;"",表五!AR170,0),""),"")</f>
        <v/>
      </c>
      <c r="AA173" s="436"/>
      <c r="AB173" s="437"/>
      <c r="AC173" s="396"/>
      <c r="AD173" s="396"/>
      <c r="AE173" s="433">
        <f t="shared" si="69"/>
        <v>0</v>
      </c>
      <c r="AF173" s="434">
        <f t="shared" si="70"/>
        <v>0</v>
      </c>
      <c r="AG173" s="440" t="str">
        <f t="shared" si="71"/>
        <v/>
      </c>
      <c r="AH173" s="434" t="str">
        <f t="shared" si="72"/>
        <v/>
      </c>
      <c r="AI173" s="413" t="str">
        <f t="shared" si="73"/>
        <v/>
      </c>
      <c r="AJ173" s="413" t="str">
        <f t="shared" si="74"/>
        <v/>
      </c>
      <c r="AK173" s="413" t="str">
        <f t="shared" si="75"/>
        <v/>
      </c>
      <c r="AL173" s="413" t="str">
        <f t="shared" si="76"/>
        <v/>
      </c>
      <c r="AM173" s="413" t="str">
        <f t="shared" si="77"/>
        <v/>
      </c>
    </row>
    <row r="174" spans="1:39" s="5" customFormat="1" ht="17.25" thickTop="1" thickBot="1">
      <c r="A174" s="426" t="str">
        <f>IF(表三!A173&lt;&gt;"",表三!A173,"")</f>
        <v/>
      </c>
      <c r="B174" s="426" t="str">
        <f>IF(表三!D173&lt;&gt;"",表三!D173,"")</f>
        <v/>
      </c>
      <c r="C174" s="223" t="str">
        <f>IF(表三!H173&lt;&gt;"",表三!H173,"")</f>
        <v/>
      </c>
      <c r="D174" s="224" t="str">
        <f>IF(表三!I173&lt;&gt;"",表三!I173,"")</f>
        <v/>
      </c>
      <c r="E174" s="427"/>
      <c r="F174" s="428"/>
      <c r="G174" s="396"/>
      <c r="H174" s="397"/>
      <c r="I174" s="429" t="str">
        <f>表五!L173</f>
        <v/>
      </c>
      <c r="J174" s="430" t="str">
        <f>IF(E174&lt;&gt;"",IF(K174&lt;&gt;"",IF(表五!V171&lt;&gt;"",表五!V171,0),""),"")</f>
        <v/>
      </c>
      <c r="K174" s="396"/>
      <c r="L174" s="396"/>
      <c r="M174" s="396"/>
      <c r="N174" s="396"/>
      <c r="O174" s="433">
        <f t="shared" si="65"/>
        <v>0</v>
      </c>
      <c r="P174" s="434">
        <f t="shared" si="66"/>
        <v>0</v>
      </c>
      <c r="Q174" s="435" t="str">
        <f>表五!W173</f>
        <v/>
      </c>
      <c r="R174" s="419" t="str">
        <f>IF(E174&lt;&gt;"",IF(S174&lt;&gt;"",IF(表五!AG173&lt;&gt;"",表五!AG173,0),""),"")</f>
        <v/>
      </c>
      <c r="S174" s="436"/>
      <c r="T174" s="437"/>
      <c r="U174" s="396"/>
      <c r="V174" s="396"/>
      <c r="W174" s="433">
        <f t="shared" si="67"/>
        <v>0</v>
      </c>
      <c r="X174" s="434">
        <f t="shared" si="68"/>
        <v>0</v>
      </c>
      <c r="Y174" s="418" t="str">
        <f>表五!AH173</f>
        <v/>
      </c>
      <c r="Z174" s="438" t="str">
        <f>IF(E174&lt;&gt;"",IF(AA174&lt;&gt;"",IF(表五!AR171&lt;&gt;"",表五!AR171,0),""),"")</f>
        <v/>
      </c>
      <c r="AA174" s="436"/>
      <c r="AB174" s="437"/>
      <c r="AC174" s="396"/>
      <c r="AD174" s="396"/>
      <c r="AE174" s="433">
        <f t="shared" si="69"/>
        <v>0</v>
      </c>
      <c r="AF174" s="434">
        <f t="shared" si="70"/>
        <v>0</v>
      </c>
      <c r="AG174" s="440" t="str">
        <f t="shared" si="71"/>
        <v/>
      </c>
      <c r="AH174" s="434" t="str">
        <f t="shared" si="72"/>
        <v/>
      </c>
      <c r="AI174" s="413" t="str">
        <f t="shared" si="73"/>
        <v/>
      </c>
      <c r="AJ174" s="413" t="str">
        <f t="shared" si="74"/>
        <v/>
      </c>
      <c r="AK174" s="413" t="str">
        <f t="shared" si="75"/>
        <v/>
      </c>
      <c r="AL174" s="413" t="str">
        <f t="shared" si="76"/>
        <v/>
      </c>
      <c r="AM174" s="413" t="str">
        <f t="shared" si="77"/>
        <v/>
      </c>
    </row>
    <row r="175" spans="1:39" s="5" customFormat="1" ht="17.25" thickTop="1" thickBot="1">
      <c r="A175" s="426" t="str">
        <f>IF(表三!A174&lt;&gt;"",表三!A174,"")</f>
        <v/>
      </c>
      <c r="B175" s="426" t="str">
        <f>IF(表三!D174&lt;&gt;"",表三!D174,"")</f>
        <v/>
      </c>
      <c r="C175" s="223" t="str">
        <f>IF(表三!H174&lt;&gt;"",表三!H174,"")</f>
        <v/>
      </c>
      <c r="D175" s="224" t="str">
        <f>IF(表三!I174&lt;&gt;"",表三!I174,"")</f>
        <v/>
      </c>
      <c r="E175" s="427"/>
      <c r="F175" s="428"/>
      <c r="G175" s="396"/>
      <c r="H175" s="397"/>
      <c r="I175" s="429" t="str">
        <f>表五!L174</f>
        <v/>
      </c>
      <c r="J175" s="430" t="str">
        <f>IF(E175&lt;&gt;"",IF(K175&lt;&gt;"",IF(表五!V172&lt;&gt;"",表五!V172,0),""),"")</f>
        <v/>
      </c>
      <c r="K175" s="396"/>
      <c r="L175" s="396"/>
      <c r="M175" s="396"/>
      <c r="N175" s="396"/>
      <c r="O175" s="433">
        <f t="shared" si="65"/>
        <v>0</v>
      </c>
      <c r="P175" s="434">
        <f t="shared" si="66"/>
        <v>0</v>
      </c>
      <c r="Q175" s="435" t="str">
        <f>表五!W174</f>
        <v/>
      </c>
      <c r="R175" s="419" t="str">
        <f>IF(E175&lt;&gt;"",IF(S175&lt;&gt;"",IF(表五!AG174&lt;&gt;"",表五!AG174,0),""),"")</f>
        <v/>
      </c>
      <c r="S175" s="436"/>
      <c r="T175" s="437"/>
      <c r="U175" s="396"/>
      <c r="V175" s="396"/>
      <c r="W175" s="433">
        <f t="shared" si="67"/>
        <v>0</v>
      </c>
      <c r="X175" s="434">
        <f t="shared" si="68"/>
        <v>0</v>
      </c>
      <c r="Y175" s="418" t="str">
        <f>表五!AH174</f>
        <v/>
      </c>
      <c r="Z175" s="438" t="str">
        <f>IF(E175&lt;&gt;"",IF(AA175&lt;&gt;"",IF(表五!AR172&lt;&gt;"",表五!AR172,0),""),"")</f>
        <v/>
      </c>
      <c r="AA175" s="436"/>
      <c r="AB175" s="437"/>
      <c r="AC175" s="396"/>
      <c r="AD175" s="396"/>
      <c r="AE175" s="433">
        <f t="shared" si="69"/>
        <v>0</v>
      </c>
      <c r="AF175" s="434">
        <f t="shared" si="70"/>
        <v>0</v>
      </c>
      <c r="AG175" s="440" t="str">
        <f t="shared" si="71"/>
        <v/>
      </c>
      <c r="AH175" s="434" t="str">
        <f t="shared" si="72"/>
        <v/>
      </c>
      <c r="AI175" s="413" t="str">
        <f t="shared" si="73"/>
        <v/>
      </c>
      <c r="AJ175" s="413" t="str">
        <f t="shared" si="74"/>
        <v/>
      </c>
      <c r="AK175" s="413" t="str">
        <f t="shared" si="75"/>
        <v/>
      </c>
      <c r="AL175" s="413" t="str">
        <f t="shared" si="76"/>
        <v/>
      </c>
      <c r="AM175" s="413" t="str">
        <f t="shared" si="77"/>
        <v/>
      </c>
    </row>
    <row r="176" spans="1:39" s="5" customFormat="1" ht="17.25" thickTop="1" thickBot="1">
      <c r="A176" s="426" t="str">
        <f>IF(表三!A175&lt;&gt;"",表三!A175,"")</f>
        <v/>
      </c>
      <c r="B176" s="426" t="str">
        <f>IF(表三!D175&lt;&gt;"",表三!D175,"")</f>
        <v/>
      </c>
      <c r="C176" s="223" t="str">
        <f>IF(表三!H175&lt;&gt;"",表三!H175,"")</f>
        <v/>
      </c>
      <c r="D176" s="224" t="str">
        <f>IF(表三!I175&lt;&gt;"",表三!I175,"")</f>
        <v/>
      </c>
      <c r="E176" s="427"/>
      <c r="F176" s="428"/>
      <c r="G176" s="396"/>
      <c r="H176" s="397"/>
      <c r="I176" s="429" t="str">
        <f>表五!L175</f>
        <v/>
      </c>
      <c r="J176" s="430" t="str">
        <f>IF(E176&lt;&gt;"",IF(K176&lt;&gt;"",IF(表五!V173&lt;&gt;"",表五!V173,0),""),"")</f>
        <v/>
      </c>
      <c r="K176" s="396"/>
      <c r="L176" s="396"/>
      <c r="M176" s="396"/>
      <c r="N176" s="396"/>
      <c r="O176" s="433">
        <f t="shared" si="65"/>
        <v>0</v>
      </c>
      <c r="P176" s="434">
        <f t="shared" si="66"/>
        <v>0</v>
      </c>
      <c r="Q176" s="435" t="str">
        <f>表五!W175</f>
        <v/>
      </c>
      <c r="R176" s="419" t="str">
        <f>IF(E176&lt;&gt;"",IF(S176&lt;&gt;"",IF(表五!AG175&lt;&gt;"",表五!AG175,0),""),"")</f>
        <v/>
      </c>
      <c r="S176" s="436"/>
      <c r="T176" s="437"/>
      <c r="U176" s="396"/>
      <c r="V176" s="396"/>
      <c r="W176" s="433">
        <f t="shared" si="67"/>
        <v>0</v>
      </c>
      <c r="X176" s="434">
        <f t="shared" si="68"/>
        <v>0</v>
      </c>
      <c r="Y176" s="418" t="str">
        <f>表五!AH175</f>
        <v/>
      </c>
      <c r="Z176" s="438" t="str">
        <f>IF(E176&lt;&gt;"",IF(AA176&lt;&gt;"",IF(表五!AR173&lt;&gt;"",表五!AR173,0),""),"")</f>
        <v/>
      </c>
      <c r="AA176" s="436"/>
      <c r="AB176" s="437"/>
      <c r="AC176" s="396"/>
      <c r="AD176" s="396"/>
      <c r="AE176" s="433">
        <f t="shared" si="69"/>
        <v>0</v>
      </c>
      <c r="AF176" s="434">
        <f t="shared" si="70"/>
        <v>0</v>
      </c>
      <c r="AG176" s="440" t="str">
        <f t="shared" si="71"/>
        <v/>
      </c>
      <c r="AH176" s="434" t="str">
        <f t="shared" si="72"/>
        <v/>
      </c>
      <c r="AI176" s="413" t="str">
        <f t="shared" si="73"/>
        <v/>
      </c>
      <c r="AJ176" s="413" t="str">
        <f t="shared" si="74"/>
        <v/>
      </c>
      <c r="AK176" s="413" t="str">
        <f t="shared" si="75"/>
        <v/>
      </c>
      <c r="AL176" s="413" t="str">
        <f t="shared" si="76"/>
        <v/>
      </c>
      <c r="AM176" s="413" t="str">
        <f t="shared" si="77"/>
        <v/>
      </c>
    </row>
    <row r="177" spans="1:39" s="5" customFormat="1" ht="17.25" thickTop="1" thickBot="1">
      <c r="A177" s="426" t="str">
        <f>IF(表三!A176&lt;&gt;"",表三!A176,"")</f>
        <v/>
      </c>
      <c r="B177" s="426" t="str">
        <f>IF(表三!D176&lt;&gt;"",表三!D176,"")</f>
        <v/>
      </c>
      <c r="C177" s="223" t="str">
        <f>IF(表三!H176&lt;&gt;"",表三!H176,"")</f>
        <v/>
      </c>
      <c r="D177" s="224" t="str">
        <f>IF(表三!I176&lt;&gt;"",表三!I176,"")</f>
        <v/>
      </c>
      <c r="E177" s="427"/>
      <c r="F177" s="428"/>
      <c r="G177" s="396"/>
      <c r="H177" s="397"/>
      <c r="I177" s="429" t="str">
        <f>表五!L176</f>
        <v/>
      </c>
      <c r="J177" s="430" t="str">
        <f>IF(E177&lt;&gt;"",IF(K177&lt;&gt;"",IF(表五!V174&lt;&gt;"",表五!V174,0),""),"")</f>
        <v/>
      </c>
      <c r="K177" s="396"/>
      <c r="L177" s="396"/>
      <c r="M177" s="396"/>
      <c r="N177" s="396"/>
      <c r="O177" s="433">
        <f t="shared" si="65"/>
        <v>0</v>
      </c>
      <c r="P177" s="434">
        <f t="shared" si="66"/>
        <v>0</v>
      </c>
      <c r="Q177" s="435" t="str">
        <f>表五!W176</f>
        <v/>
      </c>
      <c r="R177" s="419" t="str">
        <f>IF(E177&lt;&gt;"",IF(S177&lt;&gt;"",IF(表五!AG176&lt;&gt;"",表五!AG176,0),""),"")</f>
        <v/>
      </c>
      <c r="S177" s="436"/>
      <c r="T177" s="437"/>
      <c r="U177" s="396"/>
      <c r="V177" s="396"/>
      <c r="W177" s="433">
        <f t="shared" si="67"/>
        <v>0</v>
      </c>
      <c r="X177" s="434">
        <f t="shared" si="68"/>
        <v>0</v>
      </c>
      <c r="Y177" s="418" t="str">
        <f>表五!AH176</f>
        <v/>
      </c>
      <c r="Z177" s="438" t="str">
        <f>IF(E177&lt;&gt;"",IF(AA177&lt;&gt;"",IF(表五!AR174&lt;&gt;"",表五!AR174,0),""),"")</f>
        <v/>
      </c>
      <c r="AA177" s="436"/>
      <c r="AB177" s="437"/>
      <c r="AC177" s="396"/>
      <c r="AD177" s="396"/>
      <c r="AE177" s="433">
        <f t="shared" si="69"/>
        <v>0</v>
      </c>
      <c r="AF177" s="434">
        <f t="shared" si="70"/>
        <v>0</v>
      </c>
      <c r="AG177" s="440" t="str">
        <f t="shared" si="71"/>
        <v/>
      </c>
      <c r="AH177" s="434" t="str">
        <f t="shared" si="72"/>
        <v/>
      </c>
      <c r="AI177" s="413" t="str">
        <f t="shared" si="73"/>
        <v/>
      </c>
      <c r="AJ177" s="413" t="str">
        <f t="shared" si="74"/>
        <v/>
      </c>
      <c r="AK177" s="413" t="str">
        <f t="shared" si="75"/>
        <v/>
      </c>
      <c r="AL177" s="413" t="str">
        <f t="shared" si="76"/>
        <v/>
      </c>
      <c r="AM177" s="413" t="str">
        <f t="shared" si="77"/>
        <v/>
      </c>
    </row>
    <row r="178" spans="1:39" s="5" customFormat="1" ht="17.25" thickTop="1" thickBot="1">
      <c r="A178" s="426" t="str">
        <f>IF(表三!A177&lt;&gt;"",表三!A177,"")</f>
        <v/>
      </c>
      <c r="B178" s="426" t="str">
        <f>IF(表三!D177&lt;&gt;"",表三!D177,"")</f>
        <v/>
      </c>
      <c r="C178" s="223" t="str">
        <f>IF(表三!H177&lt;&gt;"",表三!H177,"")</f>
        <v/>
      </c>
      <c r="D178" s="224" t="str">
        <f>IF(表三!I177&lt;&gt;"",表三!I177,"")</f>
        <v/>
      </c>
      <c r="E178" s="427"/>
      <c r="F178" s="428"/>
      <c r="G178" s="396"/>
      <c r="H178" s="397"/>
      <c r="I178" s="429" t="str">
        <f>表五!L177</f>
        <v/>
      </c>
      <c r="J178" s="430" t="str">
        <f>IF(E178&lt;&gt;"",IF(K178&lt;&gt;"",IF(表五!V175&lt;&gt;"",表五!V175,0),""),"")</f>
        <v/>
      </c>
      <c r="K178" s="396"/>
      <c r="L178" s="396"/>
      <c r="M178" s="396"/>
      <c r="N178" s="396"/>
      <c r="O178" s="433">
        <f t="shared" si="65"/>
        <v>0</v>
      </c>
      <c r="P178" s="434">
        <f t="shared" si="66"/>
        <v>0</v>
      </c>
      <c r="Q178" s="435" t="str">
        <f>表五!W177</f>
        <v/>
      </c>
      <c r="R178" s="419" t="str">
        <f>IF(E178&lt;&gt;"",IF(S178&lt;&gt;"",IF(表五!AG177&lt;&gt;"",表五!AG177,0),""),"")</f>
        <v/>
      </c>
      <c r="S178" s="436"/>
      <c r="T178" s="437"/>
      <c r="U178" s="396"/>
      <c r="V178" s="396"/>
      <c r="W178" s="433">
        <f t="shared" si="67"/>
        <v>0</v>
      </c>
      <c r="X178" s="434">
        <f t="shared" si="68"/>
        <v>0</v>
      </c>
      <c r="Y178" s="418" t="str">
        <f>表五!AH177</f>
        <v/>
      </c>
      <c r="Z178" s="438" t="str">
        <f>IF(E178&lt;&gt;"",IF(AA178&lt;&gt;"",IF(表五!AR175&lt;&gt;"",表五!AR175,0),""),"")</f>
        <v/>
      </c>
      <c r="AA178" s="436"/>
      <c r="AB178" s="437"/>
      <c r="AC178" s="396"/>
      <c r="AD178" s="396"/>
      <c r="AE178" s="433">
        <f t="shared" si="69"/>
        <v>0</v>
      </c>
      <c r="AF178" s="434">
        <f t="shared" si="70"/>
        <v>0</v>
      </c>
      <c r="AG178" s="440" t="str">
        <f t="shared" si="71"/>
        <v/>
      </c>
      <c r="AH178" s="434" t="str">
        <f t="shared" si="72"/>
        <v/>
      </c>
      <c r="AI178" s="413" t="str">
        <f t="shared" si="73"/>
        <v/>
      </c>
      <c r="AJ178" s="413" t="str">
        <f t="shared" si="74"/>
        <v/>
      </c>
      <c r="AK178" s="413" t="str">
        <f t="shared" si="75"/>
        <v/>
      </c>
      <c r="AL178" s="413" t="str">
        <f t="shared" si="76"/>
        <v/>
      </c>
      <c r="AM178" s="413" t="str">
        <f t="shared" si="77"/>
        <v/>
      </c>
    </row>
    <row r="179" spans="1:39" s="5" customFormat="1" ht="17.25" thickTop="1" thickBot="1">
      <c r="A179" s="426" t="str">
        <f>IF(表三!A178&lt;&gt;"",表三!A178,"")</f>
        <v/>
      </c>
      <c r="B179" s="426" t="str">
        <f>IF(表三!D178&lt;&gt;"",表三!D178,"")</f>
        <v/>
      </c>
      <c r="C179" s="223" t="str">
        <f>IF(表三!H178&lt;&gt;"",表三!H178,"")</f>
        <v/>
      </c>
      <c r="D179" s="224" t="str">
        <f>IF(表三!I178&lt;&gt;"",表三!I178,"")</f>
        <v/>
      </c>
      <c r="E179" s="427"/>
      <c r="F179" s="428"/>
      <c r="G179" s="396"/>
      <c r="H179" s="397"/>
      <c r="I179" s="429" t="str">
        <f>表五!L178</f>
        <v/>
      </c>
      <c r="J179" s="430" t="str">
        <f>IF(E179&lt;&gt;"",IF(K179&lt;&gt;"",IF(表五!V176&lt;&gt;"",表五!V176,0),""),"")</f>
        <v/>
      </c>
      <c r="K179" s="396"/>
      <c r="L179" s="396"/>
      <c r="M179" s="396"/>
      <c r="N179" s="396"/>
      <c r="O179" s="433">
        <f t="shared" si="65"/>
        <v>0</v>
      </c>
      <c r="P179" s="434">
        <f t="shared" si="66"/>
        <v>0</v>
      </c>
      <c r="Q179" s="435" t="str">
        <f>表五!W178</f>
        <v/>
      </c>
      <c r="R179" s="419" t="str">
        <f>IF(E179&lt;&gt;"",IF(S179&lt;&gt;"",IF(表五!AG178&lt;&gt;"",表五!AG178,0),""),"")</f>
        <v/>
      </c>
      <c r="S179" s="436"/>
      <c r="T179" s="437"/>
      <c r="U179" s="396"/>
      <c r="V179" s="396"/>
      <c r="W179" s="433">
        <f t="shared" si="67"/>
        <v>0</v>
      </c>
      <c r="X179" s="434">
        <f t="shared" si="68"/>
        <v>0</v>
      </c>
      <c r="Y179" s="418" t="str">
        <f>表五!AH178</f>
        <v/>
      </c>
      <c r="Z179" s="438" t="str">
        <f>IF(E179&lt;&gt;"",IF(AA179&lt;&gt;"",IF(表五!AR176&lt;&gt;"",表五!AR176,0),""),"")</f>
        <v/>
      </c>
      <c r="AA179" s="436"/>
      <c r="AB179" s="437"/>
      <c r="AC179" s="396"/>
      <c r="AD179" s="396"/>
      <c r="AE179" s="433">
        <f t="shared" si="69"/>
        <v>0</v>
      </c>
      <c r="AF179" s="434">
        <f t="shared" si="70"/>
        <v>0</v>
      </c>
      <c r="AG179" s="440" t="str">
        <f t="shared" si="71"/>
        <v/>
      </c>
      <c r="AH179" s="434" t="str">
        <f t="shared" si="72"/>
        <v/>
      </c>
      <c r="AI179" s="413" t="str">
        <f t="shared" si="73"/>
        <v/>
      </c>
      <c r="AJ179" s="413" t="str">
        <f t="shared" si="74"/>
        <v/>
      </c>
      <c r="AK179" s="413" t="str">
        <f t="shared" si="75"/>
        <v/>
      </c>
      <c r="AL179" s="413" t="str">
        <f t="shared" si="76"/>
        <v/>
      </c>
      <c r="AM179" s="413" t="str">
        <f t="shared" si="77"/>
        <v/>
      </c>
    </row>
    <row r="180" spans="1:39" s="5" customFormat="1" ht="17.25" thickTop="1" thickBot="1">
      <c r="A180" s="426" t="str">
        <f>IF(表三!A179&lt;&gt;"",表三!A179,"")</f>
        <v/>
      </c>
      <c r="B180" s="426" t="str">
        <f>IF(表三!D179&lt;&gt;"",表三!D179,"")</f>
        <v/>
      </c>
      <c r="C180" s="223" t="str">
        <f>IF(表三!H179&lt;&gt;"",表三!H179,"")</f>
        <v/>
      </c>
      <c r="D180" s="224" t="str">
        <f>IF(表三!I179&lt;&gt;"",表三!I179,"")</f>
        <v/>
      </c>
      <c r="E180" s="427"/>
      <c r="F180" s="428"/>
      <c r="G180" s="396"/>
      <c r="H180" s="397"/>
      <c r="I180" s="429" t="str">
        <f>表五!L179</f>
        <v/>
      </c>
      <c r="J180" s="430" t="str">
        <f>IF(E180&lt;&gt;"",IF(K180&lt;&gt;"",IF(表五!V177&lt;&gt;"",表五!V177,0),""),"")</f>
        <v/>
      </c>
      <c r="K180" s="396"/>
      <c r="L180" s="396"/>
      <c r="M180" s="396"/>
      <c r="N180" s="396"/>
      <c r="O180" s="433">
        <f t="shared" si="65"/>
        <v>0</v>
      </c>
      <c r="P180" s="434">
        <f t="shared" si="66"/>
        <v>0</v>
      </c>
      <c r="Q180" s="435" t="str">
        <f>表五!W179</f>
        <v/>
      </c>
      <c r="R180" s="419" t="str">
        <f>IF(E180&lt;&gt;"",IF(S180&lt;&gt;"",IF(表五!AG179&lt;&gt;"",表五!AG179,0),""),"")</f>
        <v/>
      </c>
      <c r="S180" s="436"/>
      <c r="T180" s="437"/>
      <c r="U180" s="396"/>
      <c r="V180" s="396"/>
      <c r="W180" s="433">
        <f t="shared" si="67"/>
        <v>0</v>
      </c>
      <c r="X180" s="434">
        <f t="shared" si="68"/>
        <v>0</v>
      </c>
      <c r="Y180" s="418" t="str">
        <f>表五!AH179</f>
        <v/>
      </c>
      <c r="Z180" s="438" t="str">
        <f>IF(E180&lt;&gt;"",IF(AA180&lt;&gt;"",IF(表五!AR177&lt;&gt;"",表五!AR177,0),""),"")</f>
        <v/>
      </c>
      <c r="AA180" s="436"/>
      <c r="AB180" s="437"/>
      <c r="AC180" s="396"/>
      <c r="AD180" s="396"/>
      <c r="AE180" s="433">
        <f t="shared" si="69"/>
        <v>0</v>
      </c>
      <c r="AF180" s="434">
        <f t="shared" si="70"/>
        <v>0</v>
      </c>
      <c r="AG180" s="440" t="str">
        <f t="shared" si="71"/>
        <v/>
      </c>
      <c r="AH180" s="434" t="str">
        <f t="shared" si="72"/>
        <v/>
      </c>
      <c r="AI180" s="413" t="str">
        <f t="shared" si="73"/>
        <v/>
      </c>
      <c r="AJ180" s="413" t="str">
        <f t="shared" si="74"/>
        <v/>
      </c>
      <c r="AK180" s="413" t="str">
        <f t="shared" si="75"/>
        <v/>
      </c>
      <c r="AL180" s="413" t="str">
        <f t="shared" si="76"/>
        <v/>
      </c>
      <c r="AM180" s="413" t="str">
        <f t="shared" si="77"/>
        <v/>
      </c>
    </row>
    <row r="181" spans="1:39" s="5" customFormat="1" ht="17.25" thickTop="1" thickBot="1">
      <c r="A181" s="426" t="str">
        <f>IF(表三!A180&lt;&gt;"",表三!A180,"")</f>
        <v/>
      </c>
      <c r="B181" s="426" t="str">
        <f>IF(表三!D180&lt;&gt;"",表三!D180,"")</f>
        <v/>
      </c>
      <c r="C181" s="223" t="str">
        <f>IF(表三!H180&lt;&gt;"",表三!H180,"")</f>
        <v/>
      </c>
      <c r="D181" s="224" t="str">
        <f>IF(表三!I180&lt;&gt;"",表三!I180,"")</f>
        <v/>
      </c>
      <c r="E181" s="427"/>
      <c r="F181" s="428"/>
      <c r="G181" s="396"/>
      <c r="H181" s="397"/>
      <c r="I181" s="429" t="str">
        <f>表五!L180</f>
        <v/>
      </c>
      <c r="J181" s="430" t="str">
        <f>IF(E181&lt;&gt;"",IF(K181&lt;&gt;"",IF(表五!V178&lt;&gt;"",表五!V178,0),""),"")</f>
        <v/>
      </c>
      <c r="K181" s="396"/>
      <c r="L181" s="396"/>
      <c r="M181" s="396"/>
      <c r="N181" s="396"/>
      <c r="O181" s="433">
        <f t="shared" si="65"/>
        <v>0</v>
      </c>
      <c r="P181" s="434">
        <f t="shared" si="66"/>
        <v>0</v>
      </c>
      <c r="Q181" s="435" t="str">
        <f>表五!W180</f>
        <v/>
      </c>
      <c r="R181" s="419" t="str">
        <f>IF(E181&lt;&gt;"",IF(S181&lt;&gt;"",IF(表五!AG180&lt;&gt;"",表五!AG180,0),""),"")</f>
        <v/>
      </c>
      <c r="S181" s="436"/>
      <c r="T181" s="437"/>
      <c r="U181" s="396"/>
      <c r="V181" s="396"/>
      <c r="W181" s="433">
        <f t="shared" si="67"/>
        <v>0</v>
      </c>
      <c r="X181" s="434">
        <f t="shared" si="68"/>
        <v>0</v>
      </c>
      <c r="Y181" s="418" t="str">
        <f>表五!AH180</f>
        <v/>
      </c>
      <c r="Z181" s="438" t="str">
        <f>IF(E181&lt;&gt;"",IF(AA181&lt;&gt;"",IF(表五!AR178&lt;&gt;"",表五!AR178,0),""),"")</f>
        <v/>
      </c>
      <c r="AA181" s="436"/>
      <c r="AB181" s="437"/>
      <c r="AC181" s="396"/>
      <c r="AD181" s="396"/>
      <c r="AE181" s="433">
        <f t="shared" si="69"/>
        <v>0</v>
      </c>
      <c r="AF181" s="434">
        <f t="shared" si="70"/>
        <v>0</v>
      </c>
      <c r="AG181" s="440" t="str">
        <f t="shared" si="71"/>
        <v/>
      </c>
      <c r="AH181" s="434" t="str">
        <f t="shared" si="72"/>
        <v/>
      </c>
      <c r="AI181" s="413" t="str">
        <f t="shared" si="73"/>
        <v/>
      </c>
      <c r="AJ181" s="413" t="str">
        <f t="shared" si="74"/>
        <v/>
      </c>
      <c r="AK181" s="413" t="str">
        <f t="shared" si="75"/>
        <v/>
      </c>
      <c r="AL181" s="413" t="str">
        <f t="shared" si="76"/>
        <v/>
      </c>
      <c r="AM181" s="413" t="str">
        <f t="shared" si="77"/>
        <v/>
      </c>
    </row>
    <row r="182" spans="1:39" s="5" customFormat="1" ht="17.25" thickTop="1" thickBot="1">
      <c r="A182" s="426" t="str">
        <f>IF(表三!A181&lt;&gt;"",表三!A181,"")</f>
        <v/>
      </c>
      <c r="B182" s="426" t="str">
        <f>IF(表三!D181&lt;&gt;"",表三!D181,"")</f>
        <v/>
      </c>
      <c r="C182" s="223" t="str">
        <f>IF(表三!H181&lt;&gt;"",表三!H181,"")</f>
        <v/>
      </c>
      <c r="D182" s="224" t="str">
        <f>IF(表三!I181&lt;&gt;"",表三!I181,"")</f>
        <v/>
      </c>
      <c r="E182" s="427"/>
      <c r="F182" s="428"/>
      <c r="G182" s="396"/>
      <c r="H182" s="397"/>
      <c r="I182" s="429" t="str">
        <f>表五!L181</f>
        <v/>
      </c>
      <c r="J182" s="430" t="str">
        <f>IF(E182&lt;&gt;"",IF(K182&lt;&gt;"",IF(表五!V179&lt;&gt;"",表五!V179,0),""),"")</f>
        <v/>
      </c>
      <c r="K182" s="396"/>
      <c r="L182" s="396"/>
      <c r="M182" s="396"/>
      <c r="N182" s="396"/>
      <c r="O182" s="433">
        <f t="shared" si="65"/>
        <v>0</v>
      </c>
      <c r="P182" s="434">
        <f t="shared" si="66"/>
        <v>0</v>
      </c>
      <c r="Q182" s="435" t="str">
        <f>表五!W181</f>
        <v/>
      </c>
      <c r="R182" s="419" t="str">
        <f>IF(E182&lt;&gt;"",IF(S182&lt;&gt;"",IF(表五!AG181&lt;&gt;"",表五!AG181,0),""),"")</f>
        <v/>
      </c>
      <c r="S182" s="436"/>
      <c r="T182" s="437"/>
      <c r="U182" s="396"/>
      <c r="V182" s="396"/>
      <c r="W182" s="433">
        <f t="shared" si="67"/>
        <v>0</v>
      </c>
      <c r="X182" s="434">
        <f t="shared" si="68"/>
        <v>0</v>
      </c>
      <c r="Y182" s="418" t="str">
        <f>表五!AH181</f>
        <v/>
      </c>
      <c r="Z182" s="438" t="str">
        <f>IF(E182&lt;&gt;"",IF(AA182&lt;&gt;"",IF(表五!AR179&lt;&gt;"",表五!AR179,0),""),"")</f>
        <v/>
      </c>
      <c r="AA182" s="436"/>
      <c r="AB182" s="437"/>
      <c r="AC182" s="396"/>
      <c r="AD182" s="396"/>
      <c r="AE182" s="433">
        <f t="shared" si="69"/>
        <v>0</v>
      </c>
      <c r="AF182" s="434">
        <f t="shared" si="70"/>
        <v>0</v>
      </c>
      <c r="AG182" s="440" t="str">
        <f t="shared" si="71"/>
        <v/>
      </c>
      <c r="AH182" s="434" t="str">
        <f t="shared" si="72"/>
        <v/>
      </c>
      <c r="AI182" s="413" t="str">
        <f t="shared" si="73"/>
        <v/>
      </c>
      <c r="AJ182" s="413" t="str">
        <f t="shared" si="74"/>
        <v/>
      </c>
      <c r="AK182" s="413" t="str">
        <f t="shared" si="75"/>
        <v/>
      </c>
      <c r="AL182" s="413" t="str">
        <f t="shared" si="76"/>
        <v/>
      </c>
      <c r="AM182" s="413" t="str">
        <f t="shared" si="77"/>
        <v/>
      </c>
    </row>
    <row r="183" spans="1:39" s="5" customFormat="1" ht="17.25" thickTop="1" thickBot="1">
      <c r="A183" s="426" t="str">
        <f>IF(表三!A182&lt;&gt;"",表三!A182,"")</f>
        <v/>
      </c>
      <c r="B183" s="426" t="str">
        <f>IF(表三!D182&lt;&gt;"",表三!D182,"")</f>
        <v/>
      </c>
      <c r="C183" s="223" t="str">
        <f>IF(表三!H182&lt;&gt;"",表三!H182,"")</f>
        <v/>
      </c>
      <c r="D183" s="224" t="str">
        <f>IF(表三!I182&lt;&gt;"",表三!I182,"")</f>
        <v/>
      </c>
      <c r="E183" s="427"/>
      <c r="F183" s="428"/>
      <c r="G183" s="396"/>
      <c r="H183" s="397"/>
      <c r="I183" s="429" t="str">
        <f>表五!L182</f>
        <v/>
      </c>
      <c r="J183" s="430" t="str">
        <f>IF(E183&lt;&gt;"",IF(K183&lt;&gt;"",IF(表五!V180&lt;&gt;"",表五!V180,0),""),"")</f>
        <v/>
      </c>
      <c r="K183" s="396"/>
      <c r="L183" s="396"/>
      <c r="M183" s="396"/>
      <c r="N183" s="396"/>
      <c r="O183" s="433">
        <f t="shared" si="65"/>
        <v>0</v>
      </c>
      <c r="P183" s="434">
        <f t="shared" si="66"/>
        <v>0</v>
      </c>
      <c r="Q183" s="435" t="str">
        <f>表五!W182</f>
        <v/>
      </c>
      <c r="R183" s="419" t="str">
        <f>IF(E183&lt;&gt;"",IF(S183&lt;&gt;"",IF(表五!AG182&lt;&gt;"",表五!AG182,0),""),"")</f>
        <v/>
      </c>
      <c r="S183" s="436"/>
      <c r="T183" s="437"/>
      <c r="U183" s="396"/>
      <c r="V183" s="396"/>
      <c r="W183" s="433">
        <f t="shared" si="67"/>
        <v>0</v>
      </c>
      <c r="X183" s="434">
        <f t="shared" si="68"/>
        <v>0</v>
      </c>
      <c r="Y183" s="418" t="str">
        <f>表五!AH182</f>
        <v/>
      </c>
      <c r="Z183" s="438" t="str">
        <f>IF(E183&lt;&gt;"",IF(AA183&lt;&gt;"",IF(表五!AR180&lt;&gt;"",表五!AR180,0),""),"")</f>
        <v/>
      </c>
      <c r="AA183" s="436"/>
      <c r="AB183" s="437"/>
      <c r="AC183" s="396"/>
      <c r="AD183" s="396"/>
      <c r="AE183" s="433">
        <f t="shared" si="69"/>
        <v>0</v>
      </c>
      <c r="AF183" s="434">
        <f t="shared" si="70"/>
        <v>0</v>
      </c>
      <c r="AG183" s="440" t="str">
        <f t="shared" si="71"/>
        <v/>
      </c>
      <c r="AH183" s="434" t="str">
        <f t="shared" si="72"/>
        <v/>
      </c>
      <c r="AI183" s="413" t="str">
        <f t="shared" si="73"/>
        <v/>
      </c>
      <c r="AJ183" s="413" t="str">
        <f t="shared" si="74"/>
        <v/>
      </c>
      <c r="AK183" s="413" t="str">
        <f t="shared" si="75"/>
        <v/>
      </c>
      <c r="AL183" s="413" t="str">
        <f t="shared" si="76"/>
        <v/>
      </c>
      <c r="AM183" s="413" t="str">
        <f t="shared" si="77"/>
        <v/>
      </c>
    </row>
    <row r="184" spans="1:39" s="5" customFormat="1" ht="17.25" thickTop="1" thickBot="1">
      <c r="A184" s="426" t="str">
        <f>IF(表三!A183&lt;&gt;"",表三!A183,"")</f>
        <v/>
      </c>
      <c r="B184" s="426" t="str">
        <f>IF(表三!D183&lt;&gt;"",表三!D183,"")</f>
        <v/>
      </c>
      <c r="C184" s="223" t="str">
        <f>IF(表三!H183&lt;&gt;"",表三!H183,"")</f>
        <v/>
      </c>
      <c r="D184" s="224" t="str">
        <f>IF(表三!I183&lt;&gt;"",表三!I183,"")</f>
        <v/>
      </c>
      <c r="E184" s="427"/>
      <c r="F184" s="428"/>
      <c r="G184" s="396"/>
      <c r="H184" s="397"/>
      <c r="I184" s="429" t="str">
        <f>表五!L183</f>
        <v/>
      </c>
      <c r="J184" s="430" t="str">
        <f>IF(E184&lt;&gt;"",IF(K184&lt;&gt;"",IF(表五!V181&lt;&gt;"",表五!V181,0),""),"")</f>
        <v/>
      </c>
      <c r="K184" s="396"/>
      <c r="L184" s="396"/>
      <c r="M184" s="396"/>
      <c r="N184" s="396"/>
      <c r="O184" s="433">
        <f t="shared" si="65"/>
        <v>0</v>
      </c>
      <c r="P184" s="434">
        <f t="shared" si="66"/>
        <v>0</v>
      </c>
      <c r="Q184" s="435" t="str">
        <f>表五!W183</f>
        <v/>
      </c>
      <c r="R184" s="419" t="str">
        <f>IF(E184&lt;&gt;"",IF(S184&lt;&gt;"",IF(表五!AG183&lt;&gt;"",表五!AG183,0),""),"")</f>
        <v/>
      </c>
      <c r="S184" s="436"/>
      <c r="T184" s="437"/>
      <c r="U184" s="396"/>
      <c r="V184" s="396"/>
      <c r="W184" s="433">
        <f t="shared" si="67"/>
        <v>0</v>
      </c>
      <c r="X184" s="434">
        <f t="shared" si="68"/>
        <v>0</v>
      </c>
      <c r="Y184" s="418" t="str">
        <f>表五!AH183</f>
        <v/>
      </c>
      <c r="Z184" s="438" t="str">
        <f>IF(E184&lt;&gt;"",IF(AA184&lt;&gt;"",IF(表五!AR181&lt;&gt;"",表五!AR181,0),""),"")</f>
        <v/>
      </c>
      <c r="AA184" s="436"/>
      <c r="AB184" s="437"/>
      <c r="AC184" s="396"/>
      <c r="AD184" s="396"/>
      <c r="AE184" s="433">
        <f t="shared" si="69"/>
        <v>0</v>
      </c>
      <c r="AF184" s="434">
        <f t="shared" si="70"/>
        <v>0</v>
      </c>
      <c r="AG184" s="440" t="str">
        <f t="shared" si="71"/>
        <v/>
      </c>
      <c r="AH184" s="434" t="str">
        <f t="shared" si="72"/>
        <v/>
      </c>
      <c r="AI184" s="413" t="str">
        <f t="shared" si="73"/>
        <v/>
      </c>
      <c r="AJ184" s="413" t="str">
        <f t="shared" si="74"/>
        <v/>
      </c>
      <c r="AK184" s="413" t="str">
        <f t="shared" si="75"/>
        <v/>
      </c>
      <c r="AL184" s="413" t="str">
        <f t="shared" si="76"/>
        <v/>
      </c>
      <c r="AM184" s="413" t="str">
        <f t="shared" si="77"/>
        <v/>
      </c>
    </row>
    <row r="185" spans="1:39" s="5" customFormat="1" ht="17.25" thickTop="1" thickBot="1">
      <c r="A185" s="426" t="str">
        <f>IF(表三!A184&lt;&gt;"",表三!A184,"")</f>
        <v/>
      </c>
      <c r="B185" s="426" t="str">
        <f>IF(表三!D184&lt;&gt;"",表三!D184,"")</f>
        <v/>
      </c>
      <c r="C185" s="223" t="str">
        <f>IF(表三!H184&lt;&gt;"",表三!H184,"")</f>
        <v/>
      </c>
      <c r="D185" s="224" t="str">
        <f>IF(表三!I184&lt;&gt;"",表三!I184,"")</f>
        <v/>
      </c>
      <c r="E185" s="427"/>
      <c r="F185" s="428"/>
      <c r="G185" s="396"/>
      <c r="H185" s="397"/>
      <c r="I185" s="429" t="str">
        <f>表五!L184</f>
        <v/>
      </c>
      <c r="J185" s="430" t="str">
        <f>IF(E185&lt;&gt;"",IF(K185&lt;&gt;"",IF(表五!V182&lt;&gt;"",表五!V182,0),""),"")</f>
        <v/>
      </c>
      <c r="K185" s="396"/>
      <c r="L185" s="396"/>
      <c r="M185" s="396"/>
      <c r="N185" s="396"/>
      <c r="O185" s="433">
        <f t="shared" si="65"/>
        <v>0</v>
      </c>
      <c r="P185" s="434">
        <f t="shared" si="66"/>
        <v>0</v>
      </c>
      <c r="Q185" s="435" t="str">
        <f>表五!W184</f>
        <v/>
      </c>
      <c r="R185" s="419" t="str">
        <f>IF(E185&lt;&gt;"",IF(S185&lt;&gt;"",IF(表五!AG184&lt;&gt;"",表五!AG184,0),""),"")</f>
        <v/>
      </c>
      <c r="S185" s="436"/>
      <c r="T185" s="437"/>
      <c r="U185" s="396"/>
      <c r="V185" s="396"/>
      <c r="W185" s="433">
        <f t="shared" si="67"/>
        <v>0</v>
      </c>
      <c r="X185" s="434">
        <f t="shared" si="68"/>
        <v>0</v>
      </c>
      <c r="Y185" s="418" t="str">
        <f>表五!AH184</f>
        <v/>
      </c>
      <c r="Z185" s="438" t="str">
        <f>IF(E185&lt;&gt;"",IF(AA185&lt;&gt;"",IF(表五!AR182&lt;&gt;"",表五!AR182,0),""),"")</f>
        <v/>
      </c>
      <c r="AA185" s="436"/>
      <c r="AB185" s="437"/>
      <c r="AC185" s="396"/>
      <c r="AD185" s="396"/>
      <c r="AE185" s="433">
        <f t="shared" si="69"/>
        <v>0</v>
      </c>
      <c r="AF185" s="434">
        <f t="shared" si="70"/>
        <v>0</v>
      </c>
      <c r="AG185" s="440" t="str">
        <f t="shared" si="71"/>
        <v/>
      </c>
      <c r="AH185" s="434" t="str">
        <f t="shared" si="72"/>
        <v/>
      </c>
      <c r="AI185" s="413" t="str">
        <f t="shared" si="73"/>
        <v/>
      </c>
      <c r="AJ185" s="413" t="str">
        <f t="shared" si="74"/>
        <v/>
      </c>
      <c r="AK185" s="413" t="str">
        <f t="shared" si="75"/>
        <v/>
      </c>
      <c r="AL185" s="413" t="str">
        <f t="shared" si="76"/>
        <v/>
      </c>
      <c r="AM185" s="413" t="str">
        <f t="shared" si="77"/>
        <v/>
      </c>
    </row>
    <row r="186" spans="1:39" s="5" customFormat="1" ht="17.25" thickTop="1" thickBot="1">
      <c r="A186" s="426" t="str">
        <f>IF(表三!A185&lt;&gt;"",表三!A185,"")</f>
        <v/>
      </c>
      <c r="B186" s="426" t="str">
        <f>IF(表三!D185&lt;&gt;"",表三!D185,"")</f>
        <v/>
      </c>
      <c r="C186" s="223" t="str">
        <f>IF(表三!H185&lt;&gt;"",表三!H185,"")</f>
        <v/>
      </c>
      <c r="D186" s="224" t="str">
        <f>IF(表三!I185&lt;&gt;"",表三!I185,"")</f>
        <v/>
      </c>
      <c r="E186" s="427"/>
      <c r="F186" s="428"/>
      <c r="G186" s="396"/>
      <c r="H186" s="397"/>
      <c r="I186" s="429" t="str">
        <f>表五!L185</f>
        <v/>
      </c>
      <c r="J186" s="430" t="str">
        <f>IF(E186&lt;&gt;"",IF(K186&lt;&gt;"",IF(表五!V183&lt;&gt;"",表五!V183,0),""),"")</f>
        <v/>
      </c>
      <c r="K186" s="396"/>
      <c r="L186" s="396"/>
      <c r="M186" s="396"/>
      <c r="N186" s="396"/>
      <c r="O186" s="433">
        <f t="shared" si="65"/>
        <v>0</v>
      </c>
      <c r="P186" s="434">
        <f t="shared" si="66"/>
        <v>0</v>
      </c>
      <c r="Q186" s="435" t="str">
        <f>表五!W185</f>
        <v/>
      </c>
      <c r="R186" s="419" t="str">
        <f>IF(E186&lt;&gt;"",IF(S186&lt;&gt;"",IF(表五!AG185&lt;&gt;"",表五!AG185,0),""),"")</f>
        <v/>
      </c>
      <c r="S186" s="436"/>
      <c r="T186" s="437"/>
      <c r="U186" s="396"/>
      <c r="V186" s="396"/>
      <c r="W186" s="433">
        <f t="shared" si="67"/>
        <v>0</v>
      </c>
      <c r="X186" s="434">
        <f t="shared" si="68"/>
        <v>0</v>
      </c>
      <c r="Y186" s="418" t="str">
        <f>表五!AH185</f>
        <v/>
      </c>
      <c r="Z186" s="438" t="str">
        <f>IF(E186&lt;&gt;"",IF(AA186&lt;&gt;"",IF(表五!AR183&lt;&gt;"",表五!AR183,0),""),"")</f>
        <v/>
      </c>
      <c r="AA186" s="436"/>
      <c r="AB186" s="437"/>
      <c r="AC186" s="396"/>
      <c r="AD186" s="396"/>
      <c r="AE186" s="433">
        <f t="shared" si="69"/>
        <v>0</v>
      </c>
      <c r="AF186" s="434">
        <f t="shared" si="70"/>
        <v>0</v>
      </c>
      <c r="AG186" s="440" t="str">
        <f t="shared" si="71"/>
        <v/>
      </c>
      <c r="AH186" s="434" t="str">
        <f t="shared" si="72"/>
        <v/>
      </c>
      <c r="AI186" s="413" t="str">
        <f t="shared" si="73"/>
        <v/>
      </c>
      <c r="AJ186" s="413" t="str">
        <f t="shared" si="74"/>
        <v/>
      </c>
      <c r="AK186" s="413" t="str">
        <f t="shared" si="75"/>
        <v/>
      </c>
      <c r="AL186" s="413" t="str">
        <f t="shared" si="76"/>
        <v/>
      </c>
      <c r="AM186" s="413" t="str">
        <f t="shared" si="77"/>
        <v/>
      </c>
    </row>
    <row r="187" spans="1:39" s="5" customFormat="1" ht="17.25" thickTop="1" thickBot="1">
      <c r="A187" s="426" t="str">
        <f>IF(表三!A186&lt;&gt;"",表三!A186,"")</f>
        <v/>
      </c>
      <c r="B187" s="426" t="str">
        <f>IF(表三!D186&lt;&gt;"",表三!D186,"")</f>
        <v/>
      </c>
      <c r="C187" s="223" t="str">
        <f>IF(表三!H186&lt;&gt;"",表三!H186,"")</f>
        <v/>
      </c>
      <c r="D187" s="224" t="str">
        <f>IF(表三!I186&lt;&gt;"",表三!I186,"")</f>
        <v/>
      </c>
      <c r="E187" s="427"/>
      <c r="F187" s="428"/>
      <c r="G187" s="396"/>
      <c r="H187" s="397"/>
      <c r="I187" s="429" t="str">
        <f>表五!L186</f>
        <v/>
      </c>
      <c r="J187" s="430" t="str">
        <f>IF(E187&lt;&gt;"",IF(K187&lt;&gt;"",IF(表五!V184&lt;&gt;"",表五!V184,0),""),"")</f>
        <v/>
      </c>
      <c r="K187" s="396"/>
      <c r="L187" s="396"/>
      <c r="M187" s="396"/>
      <c r="N187" s="396"/>
      <c r="O187" s="433">
        <f t="shared" si="65"/>
        <v>0</v>
      </c>
      <c r="P187" s="434">
        <f t="shared" si="66"/>
        <v>0</v>
      </c>
      <c r="Q187" s="435" t="str">
        <f>表五!W186</f>
        <v/>
      </c>
      <c r="R187" s="419" t="str">
        <f>IF(E187&lt;&gt;"",IF(S187&lt;&gt;"",IF(表五!AG186&lt;&gt;"",表五!AG186,0),""),"")</f>
        <v/>
      </c>
      <c r="S187" s="436"/>
      <c r="T187" s="437"/>
      <c r="U187" s="396"/>
      <c r="V187" s="396"/>
      <c r="W187" s="433">
        <f t="shared" si="67"/>
        <v>0</v>
      </c>
      <c r="X187" s="434">
        <f t="shared" si="68"/>
        <v>0</v>
      </c>
      <c r="Y187" s="418" t="str">
        <f>表五!AH186</f>
        <v/>
      </c>
      <c r="Z187" s="438" t="str">
        <f>IF(E187&lt;&gt;"",IF(AA187&lt;&gt;"",IF(表五!AR184&lt;&gt;"",表五!AR184,0),""),"")</f>
        <v/>
      </c>
      <c r="AA187" s="436"/>
      <c r="AB187" s="437"/>
      <c r="AC187" s="396"/>
      <c r="AD187" s="396"/>
      <c r="AE187" s="433">
        <f t="shared" si="69"/>
        <v>0</v>
      </c>
      <c r="AF187" s="434">
        <f t="shared" si="70"/>
        <v>0</v>
      </c>
      <c r="AG187" s="440" t="str">
        <f t="shared" si="71"/>
        <v/>
      </c>
      <c r="AH187" s="434" t="str">
        <f t="shared" si="72"/>
        <v/>
      </c>
      <c r="AI187" s="413" t="str">
        <f t="shared" si="73"/>
        <v/>
      </c>
      <c r="AJ187" s="413" t="str">
        <f t="shared" si="74"/>
        <v/>
      </c>
      <c r="AK187" s="413" t="str">
        <f t="shared" si="75"/>
        <v/>
      </c>
      <c r="AL187" s="413" t="str">
        <f t="shared" si="76"/>
        <v/>
      </c>
      <c r="AM187" s="413" t="str">
        <f t="shared" si="77"/>
        <v/>
      </c>
    </row>
    <row r="188" spans="1:39" s="5" customFormat="1" ht="17.25" thickTop="1" thickBot="1">
      <c r="A188" s="426" t="str">
        <f>IF(表三!A187&lt;&gt;"",表三!A187,"")</f>
        <v/>
      </c>
      <c r="B188" s="426" t="str">
        <f>IF(表三!D187&lt;&gt;"",表三!D187,"")</f>
        <v/>
      </c>
      <c r="C188" s="223" t="str">
        <f>IF(表三!H187&lt;&gt;"",表三!H187,"")</f>
        <v/>
      </c>
      <c r="D188" s="224" t="str">
        <f>IF(表三!I187&lt;&gt;"",表三!I187,"")</f>
        <v/>
      </c>
      <c r="E188" s="427"/>
      <c r="F188" s="428"/>
      <c r="G188" s="396"/>
      <c r="H188" s="397"/>
      <c r="I188" s="429" t="str">
        <f>表五!L187</f>
        <v/>
      </c>
      <c r="J188" s="430" t="str">
        <f>IF(E188&lt;&gt;"",IF(K188&lt;&gt;"",IF(表五!V185&lt;&gt;"",表五!V185,0),""),"")</f>
        <v/>
      </c>
      <c r="K188" s="396"/>
      <c r="L188" s="396"/>
      <c r="M188" s="396"/>
      <c r="N188" s="396"/>
      <c r="O188" s="433">
        <f t="shared" si="65"/>
        <v>0</v>
      </c>
      <c r="P188" s="434">
        <f t="shared" si="66"/>
        <v>0</v>
      </c>
      <c r="Q188" s="435" t="str">
        <f>表五!W187</f>
        <v/>
      </c>
      <c r="R188" s="419" t="str">
        <f>IF(E188&lt;&gt;"",IF(S188&lt;&gt;"",IF(表五!AG187&lt;&gt;"",表五!AG187,0),""),"")</f>
        <v/>
      </c>
      <c r="S188" s="436"/>
      <c r="T188" s="437"/>
      <c r="U188" s="396"/>
      <c r="V188" s="396"/>
      <c r="W188" s="433">
        <f t="shared" si="67"/>
        <v>0</v>
      </c>
      <c r="X188" s="434">
        <f t="shared" si="68"/>
        <v>0</v>
      </c>
      <c r="Y188" s="418" t="str">
        <f>表五!AH187</f>
        <v/>
      </c>
      <c r="Z188" s="438" t="str">
        <f>IF(E188&lt;&gt;"",IF(AA188&lt;&gt;"",IF(表五!AR185&lt;&gt;"",表五!AR185,0),""),"")</f>
        <v/>
      </c>
      <c r="AA188" s="436"/>
      <c r="AB188" s="437"/>
      <c r="AC188" s="396"/>
      <c r="AD188" s="396"/>
      <c r="AE188" s="433">
        <f t="shared" si="69"/>
        <v>0</v>
      </c>
      <c r="AF188" s="434">
        <f t="shared" si="70"/>
        <v>0</v>
      </c>
      <c r="AG188" s="440" t="str">
        <f t="shared" si="71"/>
        <v/>
      </c>
      <c r="AH188" s="434" t="str">
        <f t="shared" si="72"/>
        <v/>
      </c>
      <c r="AI188" s="413" t="str">
        <f t="shared" si="73"/>
        <v/>
      </c>
      <c r="AJ188" s="413" t="str">
        <f t="shared" si="74"/>
        <v/>
      </c>
      <c r="AK188" s="413" t="str">
        <f t="shared" si="75"/>
        <v/>
      </c>
      <c r="AL188" s="413" t="str">
        <f t="shared" si="76"/>
        <v/>
      </c>
      <c r="AM188" s="413" t="str">
        <f t="shared" si="77"/>
        <v/>
      </c>
    </row>
    <row r="189" spans="1:39" s="5" customFormat="1" ht="17.25" thickTop="1" thickBot="1">
      <c r="A189" s="426" t="str">
        <f>IF(表三!A188&lt;&gt;"",表三!A188,"")</f>
        <v/>
      </c>
      <c r="B189" s="426" t="str">
        <f>IF(表三!D188&lt;&gt;"",表三!D188,"")</f>
        <v/>
      </c>
      <c r="C189" s="223" t="str">
        <f>IF(表三!H188&lt;&gt;"",表三!H188,"")</f>
        <v/>
      </c>
      <c r="D189" s="224" t="str">
        <f>IF(表三!I188&lt;&gt;"",表三!I188,"")</f>
        <v/>
      </c>
      <c r="E189" s="427"/>
      <c r="F189" s="428"/>
      <c r="G189" s="396"/>
      <c r="H189" s="397"/>
      <c r="I189" s="429" t="str">
        <f>表五!L188</f>
        <v/>
      </c>
      <c r="J189" s="430" t="str">
        <f>IF(E189&lt;&gt;"",IF(K189&lt;&gt;"",IF(表五!V186&lt;&gt;"",表五!V186,0),""),"")</f>
        <v/>
      </c>
      <c r="K189" s="396"/>
      <c r="L189" s="396"/>
      <c r="M189" s="396"/>
      <c r="N189" s="396"/>
      <c r="O189" s="433">
        <f t="shared" si="65"/>
        <v>0</v>
      </c>
      <c r="P189" s="434">
        <f t="shared" si="66"/>
        <v>0</v>
      </c>
      <c r="Q189" s="435" t="str">
        <f>表五!W188</f>
        <v/>
      </c>
      <c r="R189" s="419" t="str">
        <f>IF(E189&lt;&gt;"",IF(S189&lt;&gt;"",IF(表五!AG188&lt;&gt;"",表五!AG188,0),""),"")</f>
        <v/>
      </c>
      <c r="S189" s="436"/>
      <c r="T189" s="437"/>
      <c r="U189" s="396"/>
      <c r="V189" s="396"/>
      <c r="W189" s="433">
        <f t="shared" si="67"/>
        <v>0</v>
      </c>
      <c r="X189" s="434">
        <f t="shared" si="68"/>
        <v>0</v>
      </c>
      <c r="Y189" s="418" t="str">
        <f>表五!AH188</f>
        <v/>
      </c>
      <c r="Z189" s="438" t="str">
        <f>IF(E189&lt;&gt;"",IF(AA189&lt;&gt;"",IF(表五!AR186&lt;&gt;"",表五!AR186,0),""),"")</f>
        <v/>
      </c>
      <c r="AA189" s="436"/>
      <c r="AB189" s="437"/>
      <c r="AC189" s="396"/>
      <c r="AD189" s="396"/>
      <c r="AE189" s="433">
        <f t="shared" si="69"/>
        <v>0</v>
      </c>
      <c r="AF189" s="434">
        <f t="shared" si="70"/>
        <v>0</v>
      </c>
      <c r="AG189" s="440" t="str">
        <f t="shared" si="71"/>
        <v/>
      </c>
      <c r="AH189" s="434" t="str">
        <f t="shared" si="72"/>
        <v/>
      </c>
      <c r="AI189" s="413" t="str">
        <f t="shared" si="73"/>
        <v/>
      </c>
      <c r="AJ189" s="413" t="str">
        <f t="shared" si="74"/>
        <v/>
      </c>
      <c r="AK189" s="413" t="str">
        <f t="shared" si="75"/>
        <v/>
      </c>
      <c r="AL189" s="413" t="str">
        <f t="shared" si="76"/>
        <v/>
      </c>
      <c r="AM189" s="413" t="str">
        <f t="shared" si="77"/>
        <v/>
      </c>
    </row>
    <row r="190" spans="1:39" s="5" customFormat="1" ht="17.25" thickTop="1" thickBot="1">
      <c r="A190" s="426" t="str">
        <f>IF(表三!A189&lt;&gt;"",表三!A189,"")</f>
        <v/>
      </c>
      <c r="B190" s="426" t="str">
        <f>IF(表三!D189&lt;&gt;"",表三!D189,"")</f>
        <v/>
      </c>
      <c r="C190" s="223" t="str">
        <f>IF(表三!H189&lt;&gt;"",表三!H189,"")</f>
        <v/>
      </c>
      <c r="D190" s="224" t="str">
        <f>IF(表三!I189&lt;&gt;"",表三!I189,"")</f>
        <v/>
      </c>
      <c r="E190" s="427"/>
      <c r="F190" s="428"/>
      <c r="G190" s="396"/>
      <c r="H190" s="397"/>
      <c r="I190" s="429" t="str">
        <f>表五!L189</f>
        <v/>
      </c>
      <c r="J190" s="430" t="str">
        <f>IF(E190&lt;&gt;"",IF(K190&lt;&gt;"",IF(表五!V187&lt;&gt;"",表五!V187,0),""),"")</f>
        <v/>
      </c>
      <c r="K190" s="396"/>
      <c r="L190" s="396"/>
      <c r="M190" s="396"/>
      <c r="N190" s="396"/>
      <c r="O190" s="433">
        <f t="shared" si="65"/>
        <v>0</v>
      </c>
      <c r="P190" s="434">
        <f t="shared" si="66"/>
        <v>0</v>
      </c>
      <c r="Q190" s="435" t="str">
        <f>表五!W189</f>
        <v/>
      </c>
      <c r="R190" s="419" t="str">
        <f>IF(E190&lt;&gt;"",IF(S190&lt;&gt;"",IF(表五!AG189&lt;&gt;"",表五!AG189,0),""),"")</f>
        <v/>
      </c>
      <c r="S190" s="436"/>
      <c r="T190" s="437"/>
      <c r="U190" s="396"/>
      <c r="V190" s="396"/>
      <c r="W190" s="433">
        <f t="shared" si="67"/>
        <v>0</v>
      </c>
      <c r="X190" s="434">
        <f t="shared" si="68"/>
        <v>0</v>
      </c>
      <c r="Y190" s="418" t="str">
        <f>表五!AH189</f>
        <v/>
      </c>
      <c r="Z190" s="438" t="str">
        <f>IF(E190&lt;&gt;"",IF(AA190&lt;&gt;"",IF(表五!AR187&lt;&gt;"",表五!AR187,0),""),"")</f>
        <v/>
      </c>
      <c r="AA190" s="436"/>
      <c r="AB190" s="437"/>
      <c r="AC190" s="396"/>
      <c r="AD190" s="396"/>
      <c r="AE190" s="433">
        <f t="shared" si="69"/>
        <v>0</v>
      </c>
      <c r="AF190" s="434">
        <f t="shared" si="70"/>
        <v>0</v>
      </c>
      <c r="AG190" s="440" t="str">
        <f t="shared" si="71"/>
        <v/>
      </c>
      <c r="AH190" s="434" t="str">
        <f t="shared" si="72"/>
        <v/>
      </c>
      <c r="AI190" s="413" t="str">
        <f t="shared" si="73"/>
        <v/>
      </c>
      <c r="AJ190" s="413" t="str">
        <f t="shared" si="74"/>
        <v/>
      </c>
      <c r="AK190" s="413" t="str">
        <f t="shared" si="75"/>
        <v/>
      </c>
      <c r="AL190" s="413" t="str">
        <f t="shared" si="76"/>
        <v/>
      </c>
      <c r="AM190" s="413" t="str">
        <f t="shared" si="77"/>
        <v/>
      </c>
    </row>
    <row r="191" spans="1:39" s="5" customFormat="1" ht="17.25" thickTop="1" thickBot="1">
      <c r="A191" s="426" t="str">
        <f>IF(表三!A190&lt;&gt;"",表三!A190,"")</f>
        <v/>
      </c>
      <c r="B191" s="426" t="str">
        <f>IF(表三!D190&lt;&gt;"",表三!D190,"")</f>
        <v/>
      </c>
      <c r="C191" s="223" t="str">
        <f>IF(表三!H190&lt;&gt;"",表三!H190,"")</f>
        <v/>
      </c>
      <c r="D191" s="224" t="str">
        <f>IF(表三!I190&lt;&gt;"",表三!I190,"")</f>
        <v/>
      </c>
      <c r="E191" s="427"/>
      <c r="F191" s="428"/>
      <c r="G191" s="396"/>
      <c r="H191" s="397"/>
      <c r="I191" s="429" t="str">
        <f>表五!L190</f>
        <v/>
      </c>
      <c r="J191" s="430" t="str">
        <f>IF(E191&lt;&gt;"",IF(K191&lt;&gt;"",IF(表五!V188&lt;&gt;"",表五!V188,0),""),"")</f>
        <v/>
      </c>
      <c r="K191" s="396"/>
      <c r="L191" s="396"/>
      <c r="M191" s="396"/>
      <c r="N191" s="396"/>
      <c r="O191" s="433">
        <f t="shared" si="65"/>
        <v>0</v>
      </c>
      <c r="P191" s="434">
        <f t="shared" si="66"/>
        <v>0</v>
      </c>
      <c r="Q191" s="435" t="str">
        <f>表五!W190</f>
        <v/>
      </c>
      <c r="R191" s="419" t="str">
        <f>IF(E191&lt;&gt;"",IF(S191&lt;&gt;"",IF(表五!AG190&lt;&gt;"",表五!AG190,0),""),"")</f>
        <v/>
      </c>
      <c r="S191" s="436"/>
      <c r="T191" s="437"/>
      <c r="U191" s="396"/>
      <c r="V191" s="396"/>
      <c r="W191" s="433">
        <f t="shared" si="67"/>
        <v>0</v>
      </c>
      <c r="X191" s="434">
        <f t="shared" si="68"/>
        <v>0</v>
      </c>
      <c r="Y191" s="418" t="str">
        <f>表五!AH190</f>
        <v/>
      </c>
      <c r="Z191" s="438" t="str">
        <f>IF(E191&lt;&gt;"",IF(AA191&lt;&gt;"",IF(表五!AR188&lt;&gt;"",表五!AR188,0),""),"")</f>
        <v/>
      </c>
      <c r="AA191" s="436"/>
      <c r="AB191" s="437"/>
      <c r="AC191" s="396"/>
      <c r="AD191" s="396"/>
      <c r="AE191" s="433">
        <f t="shared" si="69"/>
        <v>0</v>
      </c>
      <c r="AF191" s="434">
        <f t="shared" si="70"/>
        <v>0</v>
      </c>
      <c r="AG191" s="440" t="str">
        <f t="shared" si="71"/>
        <v/>
      </c>
      <c r="AH191" s="434" t="str">
        <f t="shared" si="72"/>
        <v/>
      </c>
      <c r="AI191" s="413" t="str">
        <f t="shared" si="73"/>
        <v/>
      </c>
      <c r="AJ191" s="413" t="str">
        <f t="shared" si="74"/>
        <v/>
      </c>
      <c r="AK191" s="413" t="str">
        <f t="shared" si="75"/>
        <v/>
      </c>
      <c r="AL191" s="413" t="str">
        <f t="shared" si="76"/>
        <v/>
      </c>
      <c r="AM191" s="413" t="str">
        <f t="shared" si="77"/>
        <v/>
      </c>
    </row>
    <row r="192" spans="1:39" s="5" customFormat="1" ht="17.25" thickTop="1" thickBot="1">
      <c r="A192" s="426" t="str">
        <f>IF(表三!A191&lt;&gt;"",表三!A191,"")</f>
        <v/>
      </c>
      <c r="B192" s="426" t="str">
        <f>IF(表三!D191&lt;&gt;"",表三!D191,"")</f>
        <v/>
      </c>
      <c r="C192" s="223" t="str">
        <f>IF(表三!H191&lt;&gt;"",表三!H191,"")</f>
        <v/>
      </c>
      <c r="D192" s="224" t="str">
        <f>IF(表三!I191&lt;&gt;"",表三!I191,"")</f>
        <v/>
      </c>
      <c r="E192" s="427"/>
      <c r="F192" s="428"/>
      <c r="G192" s="396"/>
      <c r="H192" s="397"/>
      <c r="I192" s="429" t="str">
        <f>表五!L191</f>
        <v/>
      </c>
      <c r="J192" s="430" t="str">
        <f>IF(E192&lt;&gt;"",IF(K192&lt;&gt;"",IF(表五!V189&lt;&gt;"",表五!V189,0),""),"")</f>
        <v/>
      </c>
      <c r="K192" s="396"/>
      <c r="L192" s="396"/>
      <c r="M192" s="396"/>
      <c r="N192" s="396"/>
      <c r="O192" s="433">
        <f t="shared" si="65"/>
        <v>0</v>
      </c>
      <c r="P192" s="434">
        <f t="shared" si="66"/>
        <v>0</v>
      </c>
      <c r="Q192" s="435" t="str">
        <f>表五!W191</f>
        <v/>
      </c>
      <c r="R192" s="419" t="str">
        <f>IF(E192&lt;&gt;"",IF(S192&lt;&gt;"",IF(表五!AG191&lt;&gt;"",表五!AG191,0),""),"")</f>
        <v/>
      </c>
      <c r="S192" s="436"/>
      <c r="T192" s="437"/>
      <c r="U192" s="396"/>
      <c r="V192" s="396"/>
      <c r="W192" s="433">
        <f t="shared" si="67"/>
        <v>0</v>
      </c>
      <c r="X192" s="434">
        <f t="shared" si="68"/>
        <v>0</v>
      </c>
      <c r="Y192" s="418" t="str">
        <f>表五!AH191</f>
        <v/>
      </c>
      <c r="Z192" s="438" t="str">
        <f>IF(E192&lt;&gt;"",IF(AA192&lt;&gt;"",IF(表五!AR189&lt;&gt;"",表五!AR189,0),""),"")</f>
        <v/>
      </c>
      <c r="AA192" s="436"/>
      <c r="AB192" s="437"/>
      <c r="AC192" s="396"/>
      <c r="AD192" s="396"/>
      <c r="AE192" s="433">
        <f t="shared" si="69"/>
        <v>0</v>
      </c>
      <c r="AF192" s="434">
        <f t="shared" si="70"/>
        <v>0</v>
      </c>
      <c r="AG192" s="440" t="str">
        <f t="shared" si="71"/>
        <v/>
      </c>
      <c r="AH192" s="434" t="str">
        <f t="shared" si="72"/>
        <v/>
      </c>
      <c r="AI192" s="413" t="str">
        <f t="shared" si="73"/>
        <v/>
      </c>
      <c r="AJ192" s="413" t="str">
        <f t="shared" si="74"/>
        <v/>
      </c>
      <c r="AK192" s="413" t="str">
        <f t="shared" si="75"/>
        <v/>
      </c>
      <c r="AL192" s="413" t="str">
        <f t="shared" si="76"/>
        <v/>
      </c>
      <c r="AM192" s="413" t="str">
        <f t="shared" si="77"/>
        <v/>
      </c>
    </row>
    <row r="193" spans="1:39" s="5" customFormat="1" ht="17.25" thickTop="1" thickBot="1">
      <c r="A193" s="426" t="str">
        <f>IF(表三!A192&lt;&gt;"",表三!A192,"")</f>
        <v/>
      </c>
      <c r="B193" s="426" t="str">
        <f>IF(表三!D192&lt;&gt;"",表三!D192,"")</f>
        <v/>
      </c>
      <c r="C193" s="223" t="str">
        <f>IF(表三!H192&lt;&gt;"",表三!H192,"")</f>
        <v/>
      </c>
      <c r="D193" s="224" t="str">
        <f>IF(表三!I192&lt;&gt;"",表三!I192,"")</f>
        <v/>
      </c>
      <c r="E193" s="427"/>
      <c r="F193" s="428"/>
      <c r="G193" s="396"/>
      <c r="H193" s="397"/>
      <c r="I193" s="429" t="str">
        <f>表五!L192</f>
        <v/>
      </c>
      <c r="J193" s="430" t="str">
        <f>IF(E193&lt;&gt;"",IF(K193&lt;&gt;"",IF(表五!V190&lt;&gt;"",表五!V190,0),""),"")</f>
        <v/>
      </c>
      <c r="K193" s="396"/>
      <c r="L193" s="396"/>
      <c r="M193" s="396"/>
      <c r="N193" s="396"/>
      <c r="O193" s="433">
        <f t="shared" si="65"/>
        <v>0</v>
      </c>
      <c r="P193" s="434">
        <f t="shared" si="66"/>
        <v>0</v>
      </c>
      <c r="Q193" s="435" t="str">
        <f>表五!W192</f>
        <v/>
      </c>
      <c r="R193" s="419" t="str">
        <f>IF(E193&lt;&gt;"",IF(S193&lt;&gt;"",IF(表五!AG192&lt;&gt;"",表五!AG192,0),""),"")</f>
        <v/>
      </c>
      <c r="S193" s="436"/>
      <c r="T193" s="437"/>
      <c r="U193" s="396"/>
      <c r="V193" s="396"/>
      <c r="W193" s="433">
        <f t="shared" si="67"/>
        <v>0</v>
      </c>
      <c r="X193" s="434">
        <f t="shared" si="68"/>
        <v>0</v>
      </c>
      <c r="Y193" s="418" t="str">
        <f>表五!AH192</f>
        <v/>
      </c>
      <c r="Z193" s="438" t="str">
        <f>IF(E193&lt;&gt;"",IF(AA193&lt;&gt;"",IF(表五!AR190&lt;&gt;"",表五!AR190,0),""),"")</f>
        <v/>
      </c>
      <c r="AA193" s="436"/>
      <c r="AB193" s="437"/>
      <c r="AC193" s="396"/>
      <c r="AD193" s="396"/>
      <c r="AE193" s="433">
        <f t="shared" si="69"/>
        <v>0</v>
      </c>
      <c r="AF193" s="434">
        <f t="shared" si="70"/>
        <v>0</v>
      </c>
      <c r="AG193" s="440" t="str">
        <f t="shared" si="71"/>
        <v/>
      </c>
      <c r="AH193" s="434" t="str">
        <f t="shared" si="72"/>
        <v/>
      </c>
      <c r="AI193" s="413" t="str">
        <f t="shared" si="73"/>
        <v/>
      </c>
      <c r="AJ193" s="413" t="str">
        <f t="shared" si="74"/>
        <v/>
      </c>
      <c r="AK193" s="413" t="str">
        <f t="shared" si="75"/>
        <v/>
      </c>
      <c r="AL193" s="413" t="str">
        <f t="shared" si="76"/>
        <v/>
      </c>
      <c r="AM193" s="413" t="str">
        <f t="shared" si="77"/>
        <v/>
      </c>
    </row>
    <row r="194" spans="1:39" s="5" customFormat="1" ht="17.25" thickTop="1" thickBot="1">
      <c r="A194" s="426" t="str">
        <f>IF(表三!A193&lt;&gt;"",表三!A193,"")</f>
        <v/>
      </c>
      <c r="B194" s="426" t="str">
        <f>IF(表三!D193&lt;&gt;"",表三!D193,"")</f>
        <v/>
      </c>
      <c r="C194" s="223" t="str">
        <f>IF(表三!H193&lt;&gt;"",表三!H193,"")</f>
        <v/>
      </c>
      <c r="D194" s="224" t="str">
        <f>IF(表三!I193&lt;&gt;"",表三!I193,"")</f>
        <v/>
      </c>
      <c r="E194" s="427"/>
      <c r="F194" s="428"/>
      <c r="G194" s="396"/>
      <c r="H194" s="397"/>
      <c r="I194" s="429" t="str">
        <f>表五!L193</f>
        <v/>
      </c>
      <c r="J194" s="430" t="str">
        <f>IF(E194&lt;&gt;"",IF(K194&lt;&gt;"",IF(表五!V191&lt;&gt;"",表五!V191,0),""),"")</f>
        <v/>
      </c>
      <c r="K194" s="396"/>
      <c r="L194" s="396"/>
      <c r="M194" s="396"/>
      <c r="N194" s="396"/>
      <c r="O194" s="433">
        <f t="shared" si="65"/>
        <v>0</v>
      </c>
      <c r="P194" s="434">
        <f t="shared" si="66"/>
        <v>0</v>
      </c>
      <c r="Q194" s="435" t="str">
        <f>表五!W193</f>
        <v/>
      </c>
      <c r="R194" s="419" t="str">
        <f>IF(E194&lt;&gt;"",IF(S194&lt;&gt;"",IF(表五!AG193&lt;&gt;"",表五!AG193,0),""),"")</f>
        <v/>
      </c>
      <c r="S194" s="436"/>
      <c r="T194" s="437"/>
      <c r="U194" s="396"/>
      <c r="V194" s="396"/>
      <c r="W194" s="433">
        <f t="shared" si="67"/>
        <v>0</v>
      </c>
      <c r="X194" s="434">
        <f t="shared" si="68"/>
        <v>0</v>
      </c>
      <c r="Y194" s="418" t="str">
        <f>表五!AH193</f>
        <v/>
      </c>
      <c r="Z194" s="438" t="str">
        <f>IF(E194&lt;&gt;"",IF(AA194&lt;&gt;"",IF(表五!AR191&lt;&gt;"",表五!AR191,0),""),"")</f>
        <v/>
      </c>
      <c r="AA194" s="436"/>
      <c r="AB194" s="437"/>
      <c r="AC194" s="396"/>
      <c r="AD194" s="396"/>
      <c r="AE194" s="433">
        <f t="shared" si="69"/>
        <v>0</v>
      </c>
      <c r="AF194" s="434">
        <f t="shared" si="70"/>
        <v>0</v>
      </c>
      <c r="AG194" s="440" t="str">
        <f t="shared" si="71"/>
        <v/>
      </c>
      <c r="AH194" s="434" t="str">
        <f t="shared" si="72"/>
        <v/>
      </c>
      <c r="AI194" s="413" t="str">
        <f t="shared" si="73"/>
        <v/>
      </c>
      <c r="AJ194" s="413" t="str">
        <f t="shared" si="74"/>
        <v/>
      </c>
      <c r="AK194" s="413" t="str">
        <f t="shared" si="75"/>
        <v/>
      </c>
      <c r="AL194" s="413" t="str">
        <f t="shared" si="76"/>
        <v/>
      </c>
      <c r="AM194" s="413" t="str">
        <f t="shared" si="77"/>
        <v/>
      </c>
    </row>
    <row r="195" spans="1:39" s="5" customFormat="1" ht="17.25" thickTop="1" thickBot="1">
      <c r="A195" s="426" t="str">
        <f>IF(表三!A194&lt;&gt;"",表三!A194,"")</f>
        <v/>
      </c>
      <c r="B195" s="426" t="str">
        <f>IF(表三!D194&lt;&gt;"",表三!D194,"")</f>
        <v/>
      </c>
      <c r="C195" s="223" t="str">
        <f>IF(表三!H194&lt;&gt;"",表三!H194,"")</f>
        <v/>
      </c>
      <c r="D195" s="224" t="str">
        <f>IF(表三!I194&lt;&gt;"",表三!I194,"")</f>
        <v/>
      </c>
      <c r="E195" s="427"/>
      <c r="F195" s="428"/>
      <c r="G195" s="396"/>
      <c r="H195" s="397"/>
      <c r="I195" s="429" t="str">
        <f>表五!L194</f>
        <v/>
      </c>
      <c r="J195" s="430" t="str">
        <f>IF(E195&lt;&gt;"",IF(K195&lt;&gt;"",IF(表五!V192&lt;&gt;"",表五!V192,0),""),"")</f>
        <v/>
      </c>
      <c r="K195" s="396"/>
      <c r="L195" s="396"/>
      <c r="M195" s="396"/>
      <c r="N195" s="396"/>
      <c r="O195" s="433">
        <f t="shared" si="65"/>
        <v>0</v>
      </c>
      <c r="P195" s="434">
        <f t="shared" si="66"/>
        <v>0</v>
      </c>
      <c r="Q195" s="435" t="str">
        <f>表五!W194</f>
        <v/>
      </c>
      <c r="R195" s="419" t="str">
        <f>IF(E195&lt;&gt;"",IF(S195&lt;&gt;"",IF(表五!AG194&lt;&gt;"",表五!AG194,0),""),"")</f>
        <v/>
      </c>
      <c r="S195" s="436"/>
      <c r="T195" s="437"/>
      <c r="U195" s="396"/>
      <c r="V195" s="396"/>
      <c r="W195" s="433">
        <f t="shared" si="67"/>
        <v>0</v>
      </c>
      <c r="X195" s="434">
        <f t="shared" si="68"/>
        <v>0</v>
      </c>
      <c r="Y195" s="418" t="str">
        <f>表五!AH194</f>
        <v/>
      </c>
      <c r="Z195" s="438" t="str">
        <f>IF(E195&lt;&gt;"",IF(AA195&lt;&gt;"",IF(表五!AR192&lt;&gt;"",表五!AR192,0),""),"")</f>
        <v/>
      </c>
      <c r="AA195" s="436"/>
      <c r="AB195" s="437"/>
      <c r="AC195" s="396"/>
      <c r="AD195" s="396"/>
      <c r="AE195" s="433">
        <f t="shared" si="69"/>
        <v>0</v>
      </c>
      <c r="AF195" s="434">
        <f t="shared" si="70"/>
        <v>0</v>
      </c>
      <c r="AG195" s="440" t="str">
        <f t="shared" si="71"/>
        <v/>
      </c>
      <c r="AH195" s="434" t="str">
        <f t="shared" si="72"/>
        <v/>
      </c>
      <c r="AI195" s="413" t="str">
        <f t="shared" si="73"/>
        <v/>
      </c>
      <c r="AJ195" s="413" t="str">
        <f t="shared" si="74"/>
        <v/>
      </c>
      <c r="AK195" s="413" t="str">
        <f t="shared" si="75"/>
        <v/>
      </c>
      <c r="AL195" s="413" t="str">
        <f t="shared" si="76"/>
        <v/>
      </c>
      <c r="AM195" s="413" t="str">
        <f t="shared" si="77"/>
        <v/>
      </c>
    </row>
    <row r="196" spans="1:39" s="5" customFormat="1" ht="17.25" thickTop="1" thickBot="1">
      <c r="A196" s="426" t="str">
        <f>IF(表三!A195&lt;&gt;"",表三!A195,"")</f>
        <v/>
      </c>
      <c r="B196" s="426" t="str">
        <f>IF(表三!D195&lt;&gt;"",表三!D195,"")</f>
        <v/>
      </c>
      <c r="C196" s="223" t="str">
        <f>IF(表三!H195&lt;&gt;"",表三!H195,"")</f>
        <v/>
      </c>
      <c r="D196" s="224" t="str">
        <f>IF(表三!I195&lt;&gt;"",表三!I195,"")</f>
        <v/>
      </c>
      <c r="E196" s="427"/>
      <c r="F196" s="428"/>
      <c r="G196" s="396"/>
      <c r="H196" s="397"/>
      <c r="I196" s="429" t="str">
        <f>表五!L195</f>
        <v/>
      </c>
      <c r="J196" s="430" t="str">
        <f>IF(E196&lt;&gt;"",IF(K196&lt;&gt;"",IF(表五!V193&lt;&gt;"",表五!V193,0),""),"")</f>
        <v/>
      </c>
      <c r="K196" s="396"/>
      <c r="L196" s="396"/>
      <c r="M196" s="396"/>
      <c r="N196" s="396"/>
      <c r="O196" s="433">
        <f t="shared" si="65"/>
        <v>0</v>
      </c>
      <c r="P196" s="434">
        <f t="shared" si="66"/>
        <v>0</v>
      </c>
      <c r="Q196" s="435" t="str">
        <f>表五!W195</f>
        <v/>
      </c>
      <c r="R196" s="419" t="str">
        <f>IF(E196&lt;&gt;"",IF(S196&lt;&gt;"",IF(表五!AG195&lt;&gt;"",表五!AG195,0),""),"")</f>
        <v/>
      </c>
      <c r="S196" s="436"/>
      <c r="T196" s="437"/>
      <c r="U196" s="396"/>
      <c r="V196" s="396"/>
      <c r="W196" s="433">
        <f t="shared" si="67"/>
        <v>0</v>
      </c>
      <c r="X196" s="434">
        <f t="shared" si="68"/>
        <v>0</v>
      </c>
      <c r="Y196" s="418" t="str">
        <f>表五!AH195</f>
        <v/>
      </c>
      <c r="Z196" s="438" t="str">
        <f>IF(E196&lt;&gt;"",IF(AA196&lt;&gt;"",IF(表五!AR193&lt;&gt;"",表五!AR193,0),""),"")</f>
        <v/>
      </c>
      <c r="AA196" s="436"/>
      <c r="AB196" s="437"/>
      <c r="AC196" s="396"/>
      <c r="AD196" s="396"/>
      <c r="AE196" s="433">
        <f t="shared" si="69"/>
        <v>0</v>
      </c>
      <c r="AF196" s="434">
        <f t="shared" si="70"/>
        <v>0</v>
      </c>
      <c r="AG196" s="440" t="str">
        <f t="shared" si="71"/>
        <v/>
      </c>
      <c r="AH196" s="434" t="str">
        <f t="shared" si="72"/>
        <v/>
      </c>
      <c r="AI196" s="413" t="str">
        <f t="shared" si="73"/>
        <v/>
      </c>
      <c r="AJ196" s="413" t="str">
        <f t="shared" si="74"/>
        <v/>
      </c>
      <c r="AK196" s="413" t="str">
        <f t="shared" si="75"/>
        <v/>
      </c>
      <c r="AL196" s="413" t="str">
        <f t="shared" si="76"/>
        <v/>
      </c>
      <c r="AM196" s="413" t="str">
        <f t="shared" si="77"/>
        <v/>
      </c>
    </row>
    <row r="197" spans="1:39" s="5" customFormat="1" ht="17.25" thickTop="1" thickBot="1">
      <c r="A197" s="426" t="str">
        <f>IF(表三!A196&lt;&gt;"",表三!A196,"")</f>
        <v/>
      </c>
      <c r="B197" s="426" t="str">
        <f>IF(表三!D196&lt;&gt;"",表三!D196,"")</f>
        <v/>
      </c>
      <c r="C197" s="223" t="str">
        <f>IF(表三!H196&lt;&gt;"",表三!H196,"")</f>
        <v/>
      </c>
      <c r="D197" s="224" t="str">
        <f>IF(表三!I196&lt;&gt;"",表三!I196,"")</f>
        <v/>
      </c>
      <c r="E197" s="427"/>
      <c r="F197" s="428"/>
      <c r="G197" s="396"/>
      <c r="H197" s="397"/>
      <c r="I197" s="429" t="str">
        <f>表五!L196</f>
        <v/>
      </c>
      <c r="J197" s="430" t="str">
        <f>IF(E197&lt;&gt;"",IF(K197&lt;&gt;"",IF(表五!V194&lt;&gt;"",表五!V194,0),""),"")</f>
        <v/>
      </c>
      <c r="K197" s="396"/>
      <c r="L197" s="396"/>
      <c r="M197" s="396"/>
      <c r="N197" s="396"/>
      <c r="O197" s="433">
        <f t="shared" ref="O197:O203" si="78">ROUND(IF($E197="",IF(K197="",0,0),IF(K197="",0,($E197^2+K197^2)^0.5)),5)</f>
        <v>0</v>
      </c>
      <c r="P197" s="434">
        <f t="shared" ref="P197:P203" si="79">ROUND(IF($F197="",IF(L197="",0,0),IF(L197="",0,($F197^2+L197^2)^0.5)),5)</f>
        <v>0</v>
      </c>
      <c r="Q197" s="435" t="str">
        <f>表五!W196</f>
        <v/>
      </c>
      <c r="R197" s="419" t="str">
        <f>IF(E197&lt;&gt;"",IF(S197&lt;&gt;"",IF(表五!AG196&lt;&gt;"",表五!AG196,0),""),"")</f>
        <v/>
      </c>
      <c r="S197" s="436"/>
      <c r="T197" s="437"/>
      <c r="U197" s="396"/>
      <c r="V197" s="396"/>
      <c r="W197" s="433">
        <f t="shared" ref="W197:W203" si="80">ROUND(IF($E197="",IF(S197="",0,0),IF(S197="",0,($E197^2+S197^2)^0.5)),5)</f>
        <v>0</v>
      </c>
      <c r="X197" s="434">
        <f t="shared" ref="X197:X203" si="81">ROUND(IF($F197="",IF(T197="",0,0),IF(T197="",0,($F197^2+T197^2)^0.5)),5)</f>
        <v>0</v>
      </c>
      <c r="Y197" s="418" t="str">
        <f>表五!AH196</f>
        <v/>
      </c>
      <c r="Z197" s="438" t="str">
        <f>IF(E197&lt;&gt;"",IF(AA197&lt;&gt;"",IF(表五!AR194&lt;&gt;"",表五!AR194,0),""),"")</f>
        <v/>
      </c>
      <c r="AA197" s="436"/>
      <c r="AB197" s="437"/>
      <c r="AC197" s="396"/>
      <c r="AD197" s="396"/>
      <c r="AE197" s="433">
        <f t="shared" ref="AE197:AE203" si="82">ROUND(IF($E197="",IF(AA197="",0,0),IF(AA197="",0,($E197^2+AA197^2)^0.5)),5)</f>
        <v>0</v>
      </c>
      <c r="AF197" s="434">
        <f t="shared" ref="AF197:AF203" si="83">ROUND(IF($F197="",IF(AB197="",0,0),IF(AB197="",0,($F197^2+AB197^2)^0.5)),5)</f>
        <v>0</v>
      </c>
      <c r="AG197" s="440" t="str">
        <f t="shared" ref="AG197:AG203" si="84">IF($J197&lt;&gt;"",IF($R197&lt;&gt;"",IF($Z197&lt;&gt;"",(($J197*O197)^2+($R197*W197)^2+($Z197*AE197)^2)^0.5/SUM($J197,$R197,$Z197),(($J197*O197)^2+($R197*W197)^2)^0.5/SUM($J197,$R197)),O197),"")</f>
        <v/>
      </c>
      <c r="AH197" s="434" t="str">
        <f t="shared" ref="AH197:AH203" si="85">IF($J197&lt;&gt;"",IF($R197&lt;&gt;"",IF($Z197&lt;&gt;"",(($J197*P197)^2+($R197*X197)^2+($Z197*AF197)^2)^0.5/SUM($J197,$R197,$Z197),(($J197*P197)^2+($R197*X197)^2)^0.5/SUM($J197,$R197)),P197),"")</f>
        <v/>
      </c>
      <c r="AI197" s="413" t="str">
        <f t="shared" ref="AI197:AI203" si="86">IF(AG197&lt;&gt;"",(AG197*SUM($J197,$R197,$Z197))^2,"")</f>
        <v/>
      </c>
      <c r="AJ197" s="413" t="str">
        <f t="shared" ref="AJ197:AJ203" si="87">IF(AH197&lt;&gt;"",(AH197*SUM($J197,$R197,$Z197))^2,"")</f>
        <v/>
      </c>
      <c r="AK197" s="413" t="str">
        <f t="shared" ref="AK197:AK203" si="88">IFERROR(ABS(J197),"")</f>
        <v/>
      </c>
      <c r="AL197" s="413" t="str">
        <f t="shared" ref="AL197:AL203" si="89">IFERROR(ABS(R197),"")</f>
        <v/>
      </c>
      <c r="AM197" s="413" t="str">
        <f t="shared" ref="AM197:AM203" si="90">IFERROR(ABS(Z197),"")</f>
        <v/>
      </c>
    </row>
    <row r="198" spans="1:39" s="5" customFormat="1" ht="17.25" thickTop="1" thickBot="1">
      <c r="A198" s="426" t="str">
        <f>IF(表三!A197&lt;&gt;"",表三!A197,"")</f>
        <v/>
      </c>
      <c r="B198" s="426" t="str">
        <f>IF(表三!D197&lt;&gt;"",表三!D197,"")</f>
        <v/>
      </c>
      <c r="C198" s="223" t="str">
        <f>IF(表三!H197&lt;&gt;"",表三!H197,"")</f>
        <v/>
      </c>
      <c r="D198" s="224" t="str">
        <f>IF(表三!I197&lt;&gt;"",表三!I197,"")</f>
        <v/>
      </c>
      <c r="E198" s="427"/>
      <c r="F198" s="428"/>
      <c r="G198" s="396"/>
      <c r="H198" s="397"/>
      <c r="I198" s="429" t="str">
        <f>表五!L197</f>
        <v/>
      </c>
      <c r="J198" s="430" t="str">
        <f>IF(E198&lt;&gt;"",IF(K198&lt;&gt;"",IF(表五!V195&lt;&gt;"",表五!V195,0),""),"")</f>
        <v/>
      </c>
      <c r="K198" s="396"/>
      <c r="L198" s="396"/>
      <c r="M198" s="396"/>
      <c r="N198" s="396"/>
      <c r="O198" s="433">
        <f t="shared" si="78"/>
        <v>0</v>
      </c>
      <c r="P198" s="434">
        <f t="shared" si="79"/>
        <v>0</v>
      </c>
      <c r="Q198" s="435" t="str">
        <f>表五!W197</f>
        <v/>
      </c>
      <c r="R198" s="419" t="str">
        <f>IF(E198&lt;&gt;"",IF(S198&lt;&gt;"",IF(表五!AG197&lt;&gt;"",表五!AG197,0),""),"")</f>
        <v/>
      </c>
      <c r="S198" s="436"/>
      <c r="T198" s="437"/>
      <c r="U198" s="396"/>
      <c r="V198" s="396"/>
      <c r="W198" s="433">
        <f t="shared" si="80"/>
        <v>0</v>
      </c>
      <c r="X198" s="434">
        <f t="shared" si="81"/>
        <v>0</v>
      </c>
      <c r="Y198" s="418" t="str">
        <f>表五!AH197</f>
        <v/>
      </c>
      <c r="Z198" s="438" t="str">
        <f>IF(E198&lt;&gt;"",IF(AA198&lt;&gt;"",IF(表五!AR195&lt;&gt;"",表五!AR195,0),""),"")</f>
        <v/>
      </c>
      <c r="AA198" s="436"/>
      <c r="AB198" s="437"/>
      <c r="AC198" s="396"/>
      <c r="AD198" s="396"/>
      <c r="AE198" s="433">
        <f t="shared" si="82"/>
        <v>0</v>
      </c>
      <c r="AF198" s="434">
        <f t="shared" si="83"/>
        <v>0</v>
      </c>
      <c r="AG198" s="440" t="str">
        <f t="shared" si="84"/>
        <v/>
      </c>
      <c r="AH198" s="434" t="str">
        <f t="shared" si="85"/>
        <v/>
      </c>
      <c r="AI198" s="413" t="str">
        <f t="shared" si="86"/>
        <v/>
      </c>
      <c r="AJ198" s="413" t="str">
        <f t="shared" si="87"/>
        <v/>
      </c>
      <c r="AK198" s="413" t="str">
        <f t="shared" si="88"/>
        <v/>
      </c>
      <c r="AL198" s="413" t="str">
        <f t="shared" si="89"/>
        <v/>
      </c>
      <c r="AM198" s="413" t="str">
        <f t="shared" si="90"/>
        <v/>
      </c>
    </row>
    <row r="199" spans="1:39" s="5" customFormat="1" ht="17.25" thickTop="1" thickBot="1">
      <c r="A199" s="426" t="str">
        <f>IF(表三!A198&lt;&gt;"",表三!A198,"")</f>
        <v/>
      </c>
      <c r="B199" s="426" t="str">
        <f>IF(表三!D198&lt;&gt;"",表三!D198,"")</f>
        <v/>
      </c>
      <c r="C199" s="223" t="str">
        <f>IF(表三!H198&lt;&gt;"",表三!H198,"")</f>
        <v/>
      </c>
      <c r="D199" s="224" t="str">
        <f>IF(表三!I198&lt;&gt;"",表三!I198,"")</f>
        <v/>
      </c>
      <c r="E199" s="427"/>
      <c r="F199" s="428"/>
      <c r="G199" s="396"/>
      <c r="H199" s="397"/>
      <c r="I199" s="429" t="str">
        <f>表五!L198</f>
        <v/>
      </c>
      <c r="J199" s="430" t="str">
        <f>IF(E199&lt;&gt;"",IF(K199&lt;&gt;"",IF(表五!V196&lt;&gt;"",表五!V196,0),""),"")</f>
        <v/>
      </c>
      <c r="K199" s="396"/>
      <c r="L199" s="396"/>
      <c r="M199" s="396"/>
      <c r="N199" s="396"/>
      <c r="O199" s="433">
        <f t="shared" si="78"/>
        <v>0</v>
      </c>
      <c r="P199" s="434">
        <f t="shared" si="79"/>
        <v>0</v>
      </c>
      <c r="Q199" s="435" t="str">
        <f>表五!W198</f>
        <v/>
      </c>
      <c r="R199" s="419" t="str">
        <f>IF(E199&lt;&gt;"",IF(S199&lt;&gt;"",IF(表五!AG198&lt;&gt;"",表五!AG198,0),""),"")</f>
        <v/>
      </c>
      <c r="S199" s="436"/>
      <c r="T199" s="437"/>
      <c r="U199" s="396"/>
      <c r="V199" s="396"/>
      <c r="W199" s="433">
        <f t="shared" si="80"/>
        <v>0</v>
      </c>
      <c r="X199" s="434">
        <f t="shared" si="81"/>
        <v>0</v>
      </c>
      <c r="Y199" s="418" t="str">
        <f>表五!AH198</f>
        <v/>
      </c>
      <c r="Z199" s="438" t="str">
        <f>IF(E199&lt;&gt;"",IF(AA199&lt;&gt;"",IF(表五!AR196&lt;&gt;"",表五!AR196,0),""),"")</f>
        <v/>
      </c>
      <c r="AA199" s="436"/>
      <c r="AB199" s="437"/>
      <c r="AC199" s="396"/>
      <c r="AD199" s="396"/>
      <c r="AE199" s="433">
        <f t="shared" si="82"/>
        <v>0</v>
      </c>
      <c r="AF199" s="434">
        <f t="shared" si="83"/>
        <v>0</v>
      </c>
      <c r="AG199" s="440" t="str">
        <f t="shared" si="84"/>
        <v/>
      </c>
      <c r="AH199" s="434" t="str">
        <f t="shared" si="85"/>
        <v/>
      </c>
      <c r="AI199" s="413" t="str">
        <f t="shared" si="86"/>
        <v/>
      </c>
      <c r="AJ199" s="413" t="str">
        <f t="shared" si="87"/>
        <v/>
      </c>
      <c r="AK199" s="413" t="str">
        <f t="shared" si="88"/>
        <v/>
      </c>
      <c r="AL199" s="413" t="str">
        <f t="shared" si="89"/>
        <v/>
      </c>
      <c r="AM199" s="413" t="str">
        <f t="shared" si="90"/>
        <v/>
      </c>
    </row>
    <row r="200" spans="1:39" s="5" customFormat="1" ht="17.25" thickTop="1" thickBot="1">
      <c r="A200" s="426" t="str">
        <f>IF(表三!A199&lt;&gt;"",表三!A199,"")</f>
        <v/>
      </c>
      <c r="B200" s="426" t="str">
        <f>IF(表三!D199&lt;&gt;"",表三!D199,"")</f>
        <v/>
      </c>
      <c r="C200" s="223" t="str">
        <f>IF(表三!H199&lt;&gt;"",表三!H199,"")</f>
        <v/>
      </c>
      <c r="D200" s="224" t="str">
        <f>IF(表三!I199&lt;&gt;"",表三!I199,"")</f>
        <v/>
      </c>
      <c r="E200" s="427"/>
      <c r="F200" s="428"/>
      <c r="G200" s="396"/>
      <c r="H200" s="397"/>
      <c r="I200" s="429" t="str">
        <f>表五!L199</f>
        <v/>
      </c>
      <c r="J200" s="430" t="str">
        <f>IF(E200&lt;&gt;"",IF(K200&lt;&gt;"",IF(表五!V197&lt;&gt;"",表五!V197,0),""),"")</f>
        <v/>
      </c>
      <c r="K200" s="396"/>
      <c r="L200" s="396"/>
      <c r="M200" s="396"/>
      <c r="N200" s="396"/>
      <c r="O200" s="433">
        <f t="shared" si="78"/>
        <v>0</v>
      </c>
      <c r="P200" s="434">
        <f t="shared" si="79"/>
        <v>0</v>
      </c>
      <c r="Q200" s="435" t="str">
        <f>表五!W199</f>
        <v/>
      </c>
      <c r="R200" s="419" t="str">
        <f>IF(E200&lt;&gt;"",IF(S200&lt;&gt;"",IF(表五!AG199&lt;&gt;"",表五!AG199,0),""),"")</f>
        <v/>
      </c>
      <c r="S200" s="436"/>
      <c r="T200" s="437"/>
      <c r="U200" s="396"/>
      <c r="V200" s="396"/>
      <c r="W200" s="433">
        <f t="shared" si="80"/>
        <v>0</v>
      </c>
      <c r="X200" s="434">
        <f t="shared" si="81"/>
        <v>0</v>
      </c>
      <c r="Y200" s="418" t="str">
        <f>表五!AH199</f>
        <v/>
      </c>
      <c r="Z200" s="438" t="str">
        <f>IF(E200&lt;&gt;"",IF(AA200&lt;&gt;"",IF(表五!AR197&lt;&gt;"",表五!AR197,0),""),"")</f>
        <v/>
      </c>
      <c r="AA200" s="436"/>
      <c r="AB200" s="437"/>
      <c r="AC200" s="396"/>
      <c r="AD200" s="396"/>
      <c r="AE200" s="433">
        <f t="shared" si="82"/>
        <v>0</v>
      </c>
      <c r="AF200" s="434">
        <f t="shared" si="83"/>
        <v>0</v>
      </c>
      <c r="AG200" s="440" t="str">
        <f t="shared" si="84"/>
        <v/>
      </c>
      <c r="AH200" s="434" t="str">
        <f t="shared" si="85"/>
        <v/>
      </c>
      <c r="AI200" s="413" t="str">
        <f t="shared" si="86"/>
        <v/>
      </c>
      <c r="AJ200" s="413" t="str">
        <f t="shared" si="87"/>
        <v/>
      </c>
      <c r="AK200" s="413" t="str">
        <f t="shared" si="88"/>
        <v/>
      </c>
      <c r="AL200" s="413" t="str">
        <f t="shared" si="89"/>
        <v/>
      </c>
      <c r="AM200" s="413" t="str">
        <f t="shared" si="90"/>
        <v/>
      </c>
    </row>
    <row r="201" spans="1:39" s="5" customFormat="1" ht="17.25" thickTop="1" thickBot="1">
      <c r="A201" s="426" t="str">
        <f>IF(表三!A200&lt;&gt;"",表三!A200,"")</f>
        <v/>
      </c>
      <c r="B201" s="426" t="str">
        <f>IF(表三!D200&lt;&gt;"",表三!D200,"")</f>
        <v/>
      </c>
      <c r="C201" s="223" t="str">
        <f>IF(表三!H200&lt;&gt;"",表三!H200,"")</f>
        <v/>
      </c>
      <c r="D201" s="224" t="str">
        <f>IF(表三!I200&lt;&gt;"",表三!I200,"")</f>
        <v/>
      </c>
      <c r="E201" s="427"/>
      <c r="F201" s="428"/>
      <c r="G201" s="396"/>
      <c r="H201" s="397"/>
      <c r="I201" s="429" t="str">
        <f>表五!L200</f>
        <v/>
      </c>
      <c r="J201" s="430" t="str">
        <f>IF(E201&lt;&gt;"",IF(K201&lt;&gt;"",IF(表五!V198&lt;&gt;"",表五!V198,0),""),"")</f>
        <v/>
      </c>
      <c r="K201" s="396"/>
      <c r="L201" s="396"/>
      <c r="M201" s="396"/>
      <c r="N201" s="396"/>
      <c r="O201" s="433">
        <f t="shared" si="78"/>
        <v>0</v>
      </c>
      <c r="P201" s="434">
        <f t="shared" si="79"/>
        <v>0</v>
      </c>
      <c r="Q201" s="435" t="str">
        <f>表五!W200</f>
        <v/>
      </c>
      <c r="R201" s="419" t="str">
        <f>IF(E201&lt;&gt;"",IF(S201&lt;&gt;"",IF(表五!AG200&lt;&gt;"",表五!AG200,0),""),"")</f>
        <v/>
      </c>
      <c r="S201" s="436"/>
      <c r="T201" s="437"/>
      <c r="U201" s="396"/>
      <c r="V201" s="396"/>
      <c r="W201" s="433">
        <f t="shared" si="80"/>
        <v>0</v>
      </c>
      <c r="X201" s="434">
        <f t="shared" si="81"/>
        <v>0</v>
      </c>
      <c r="Y201" s="418" t="str">
        <f>表五!AH200</f>
        <v/>
      </c>
      <c r="Z201" s="438" t="str">
        <f>IF(E201&lt;&gt;"",IF(AA201&lt;&gt;"",IF(表五!AR198&lt;&gt;"",表五!AR198,0),""),"")</f>
        <v/>
      </c>
      <c r="AA201" s="436"/>
      <c r="AB201" s="437"/>
      <c r="AC201" s="396"/>
      <c r="AD201" s="396"/>
      <c r="AE201" s="433">
        <f t="shared" si="82"/>
        <v>0</v>
      </c>
      <c r="AF201" s="434">
        <f t="shared" si="83"/>
        <v>0</v>
      </c>
      <c r="AG201" s="440" t="str">
        <f t="shared" si="84"/>
        <v/>
      </c>
      <c r="AH201" s="434" t="str">
        <f t="shared" si="85"/>
        <v/>
      </c>
      <c r="AI201" s="413" t="str">
        <f t="shared" si="86"/>
        <v/>
      </c>
      <c r="AJ201" s="413" t="str">
        <f t="shared" si="87"/>
        <v/>
      </c>
      <c r="AK201" s="413" t="str">
        <f t="shared" si="88"/>
        <v/>
      </c>
      <c r="AL201" s="413" t="str">
        <f t="shared" si="89"/>
        <v/>
      </c>
      <c r="AM201" s="413" t="str">
        <f t="shared" si="90"/>
        <v/>
      </c>
    </row>
    <row r="202" spans="1:39" s="5" customFormat="1" ht="17.25" thickTop="1" thickBot="1">
      <c r="A202" s="426"/>
      <c r="B202" s="426" t="str">
        <f>IF(表三!D201&lt;&gt;"",表三!D201,"")</f>
        <v/>
      </c>
      <c r="C202" s="223" t="str">
        <f>IF(表三!H201&lt;&gt;"",表三!H201,"")</f>
        <v/>
      </c>
      <c r="D202" s="224" t="str">
        <f>IF(表三!I201&lt;&gt;"",表三!I201,"")</f>
        <v/>
      </c>
      <c r="E202" s="427"/>
      <c r="F202" s="428"/>
      <c r="G202" s="396"/>
      <c r="H202" s="397"/>
      <c r="I202" s="429"/>
      <c r="J202" s="430" t="str">
        <f>IF(E202&lt;&gt;"",IF(K202&lt;&gt;"",IF(表五!V199&lt;&gt;"",表五!V199,0),""),"")</f>
        <v/>
      </c>
      <c r="K202" s="396"/>
      <c r="L202" s="396"/>
      <c r="M202" s="396"/>
      <c r="N202" s="396"/>
      <c r="O202" s="433">
        <f t="shared" si="78"/>
        <v>0</v>
      </c>
      <c r="P202" s="434">
        <f t="shared" si="79"/>
        <v>0</v>
      </c>
      <c r="Q202" s="435"/>
      <c r="R202" s="419" t="str">
        <f>IF(E202&lt;&gt;"",IF(S202&lt;&gt;"",IF(表五!AG201&lt;&gt;"",表五!AG201,0),""),"")</f>
        <v/>
      </c>
      <c r="S202" s="436"/>
      <c r="T202" s="437"/>
      <c r="U202" s="396"/>
      <c r="V202" s="396"/>
      <c r="W202" s="433">
        <f t="shared" si="80"/>
        <v>0</v>
      </c>
      <c r="X202" s="434">
        <f t="shared" si="81"/>
        <v>0</v>
      </c>
      <c r="Y202" s="418"/>
      <c r="Z202" s="438" t="str">
        <f>IF(E202&lt;&gt;"",IF(AA202&lt;&gt;"",IF(表五!AR199&lt;&gt;"",表五!AR199,0),""),"")</f>
        <v/>
      </c>
      <c r="AA202" s="436"/>
      <c r="AB202" s="437"/>
      <c r="AC202" s="396"/>
      <c r="AD202" s="396"/>
      <c r="AE202" s="433">
        <f t="shared" si="82"/>
        <v>0</v>
      </c>
      <c r="AF202" s="434">
        <f t="shared" si="83"/>
        <v>0</v>
      </c>
      <c r="AG202" s="440" t="str">
        <f t="shared" si="84"/>
        <v/>
      </c>
      <c r="AH202" s="434" t="str">
        <f t="shared" si="85"/>
        <v/>
      </c>
      <c r="AI202" s="413" t="str">
        <f t="shared" si="86"/>
        <v/>
      </c>
      <c r="AJ202" s="413" t="str">
        <f t="shared" si="87"/>
        <v/>
      </c>
      <c r="AK202" s="413" t="str">
        <f t="shared" si="88"/>
        <v/>
      </c>
      <c r="AL202" s="413" t="str">
        <f t="shared" si="89"/>
        <v/>
      </c>
      <c r="AM202" s="413" t="str">
        <f t="shared" si="90"/>
        <v/>
      </c>
    </row>
    <row r="203" spans="1:39" s="5" customFormat="1" ht="17.25" thickTop="1" thickBot="1">
      <c r="A203" s="426"/>
      <c r="B203" s="426" t="str">
        <f>IF(表三!D202&lt;&gt;"",表三!D202,"")</f>
        <v/>
      </c>
      <c r="C203" s="223" t="str">
        <f>IF(表三!H202&lt;&gt;"",表三!H202,"")</f>
        <v/>
      </c>
      <c r="D203" s="224" t="str">
        <f>IF(表三!I202&lt;&gt;"",表三!I202,"")</f>
        <v/>
      </c>
      <c r="E203" s="441"/>
      <c r="F203" s="442"/>
      <c r="G203" s="401"/>
      <c r="H203" s="402"/>
      <c r="I203" s="429"/>
      <c r="J203" s="430" t="str">
        <f>IF(E203&lt;&gt;"",IF(K203&lt;&gt;"",IF(表五!V200&lt;&gt;"",表五!V200,0),""),"")</f>
        <v/>
      </c>
      <c r="K203" s="401"/>
      <c r="L203" s="401"/>
      <c r="M203" s="401"/>
      <c r="N203" s="401"/>
      <c r="O203" s="433">
        <f t="shared" si="78"/>
        <v>0</v>
      </c>
      <c r="P203" s="434">
        <f t="shared" si="79"/>
        <v>0</v>
      </c>
      <c r="Q203" s="435"/>
      <c r="R203" s="419" t="str">
        <f>IF(E203&lt;&gt;"",IF(S203&lt;&gt;"",IF(表五!AG202&lt;&gt;"",表五!AG202,0),""),"")</f>
        <v/>
      </c>
      <c r="S203" s="443"/>
      <c r="T203" s="444"/>
      <c r="U203" s="401"/>
      <c r="V203" s="401"/>
      <c r="W203" s="433">
        <f t="shared" si="80"/>
        <v>0</v>
      </c>
      <c r="X203" s="434">
        <f t="shared" si="81"/>
        <v>0</v>
      </c>
      <c r="Y203" s="418"/>
      <c r="Z203" s="445" t="str">
        <f>IF(E203&lt;&gt;"",IF(AA203&lt;&gt;"",IF(表五!AR200&lt;&gt;"",表五!AR200,0),""),"")</f>
        <v/>
      </c>
      <c r="AA203" s="443"/>
      <c r="AB203" s="444"/>
      <c r="AC203" s="401"/>
      <c r="AD203" s="401"/>
      <c r="AE203" s="446">
        <f t="shared" si="82"/>
        <v>0</v>
      </c>
      <c r="AF203" s="447">
        <f t="shared" si="83"/>
        <v>0</v>
      </c>
      <c r="AG203" s="448" t="str">
        <f t="shared" si="84"/>
        <v/>
      </c>
      <c r="AH203" s="447" t="str">
        <f t="shared" si="85"/>
        <v/>
      </c>
      <c r="AI203" s="413" t="str">
        <f t="shared" si="86"/>
        <v/>
      </c>
      <c r="AJ203" s="413" t="str">
        <f t="shared" si="87"/>
        <v/>
      </c>
      <c r="AK203" s="413" t="str">
        <f t="shared" si="88"/>
        <v/>
      </c>
      <c r="AL203" s="413" t="str">
        <f t="shared" si="89"/>
        <v/>
      </c>
      <c r="AM203" s="413" t="str">
        <f t="shared" si="90"/>
        <v/>
      </c>
    </row>
    <row r="204" spans="1:39" ht="16.5" thickTop="1">
      <c r="A204" s="41" t="s">
        <v>149</v>
      </c>
      <c r="B204" s="378" t="s">
        <v>327</v>
      </c>
      <c r="AK204" s="5"/>
      <c r="AL204" s="5"/>
      <c r="AM204" s="5"/>
    </row>
    <row r="205" spans="1:39">
      <c r="A205" s="41" t="s">
        <v>151</v>
      </c>
      <c r="B205" s="378" t="s">
        <v>152</v>
      </c>
      <c r="AK205" s="5"/>
      <c r="AL205" s="5"/>
      <c r="AM205" s="5"/>
    </row>
    <row r="206" spans="1:39">
      <c r="A206" s="41" t="s">
        <v>153</v>
      </c>
      <c r="B206" s="372" t="s">
        <v>522</v>
      </c>
      <c r="AK206" s="5"/>
      <c r="AL206" s="5"/>
      <c r="AM206" s="5"/>
    </row>
    <row r="207" spans="1:39">
      <c r="A207" s="41" t="s">
        <v>329</v>
      </c>
      <c r="B207" s="372" t="s">
        <v>523</v>
      </c>
      <c r="AK207" s="5"/>
      <c r="AL207" s="5"/>
      <c r="AM207" s="5"/>
    </row>
    <row r="208" spans="1:39">
      <c r="A208" s="41" t="s">
        <v>331</v>
      </c>
      <c r="B208" s="372" t="s">
        <v>524</v>
      </c>
      <c r="AK208" s="5"/>
      <c r="AL208" s="5"/>
      <c r="AM208" s="5"/>
    </row>
    <row r="209" spans="1:39">
      <c r="A209" s="41" t="s">
        <v>333</v>
      </c>
      <c r="B209" s="372" t="s">
        <v>525</v>
      </c>
      <c r="AK209" s="5"/>
      <c r="AL209" s="5"/>
      <c r="AM209" s="5"/>
    </row>
    <row r="210" spans="1:39">
      <c r="A210" s="41" t="s">
        <v>335</v>
      </c>
      <c r="B210" s="372" t="s">
        <v>526</v>
      </c>
      <c r="AK210" s="5"/>
      <c r="AL210" s="5"/>
      <c r="AM210" s="5"/>
    </row>
    <row r="211" spans="1:39">
      <c r="A211" s="41" t="s">
        <v>337</v>
      </c>
      <c r="B211" s="372" t="s">
        <v>527</v>
      </c>
      <c r="AK211" s="5"/>
      <c r="AL211" s="5"/>
      <c r="AM211" s="5"/>
    </row>
    <row r="212" spans="1:39">
      <c r="A212" s="41" t="s">
        <v>339</v>
      </c>
      <c r="B212" s="372" t="s">
        <v>528</v>
      </c>
      <c r="AK212" s="5"/>
      <c r="AL212" s="5"/>
      <c r="AM212" s="5"/>
    </row>
    <row r="213" spans="1:39">
      <c r="A213" s="41" t="s">
        <v>341</v>
      </c>
      <c r="B213" s="372" t="s">
        <v>529</v>
      </c>
      <c r="AK213" s="5"/>
      <c r="AL213" s="5"/>
      <c r="AM213" s="5"/>
    </row>
    <row r="214" spans="1:39">
      <c r="A214" s="41" t="s">
        <v>344</v>
      </c>
      <c r="B214" s="372" t="s">
        <v>530</v>
      </c>
      <c r="AK214" s="5"/>
      <c r="AL214" s="5"/>
      <c r="AM214" s="5"/>
    </row>
    <row r="215" spans="1:39">
      <c r="A215" s="41" t="s">
        <v>346</v>
      </c>
      <c r="B215" s="372" t="s">
        <v>531</v>
      </c>
      <c r="AK215" s="5"/>
      <c r="AL215" s="5"/>
      <c r="AM215" s="5"/>
    </row>
  </sheetData>
  <mergeCells count="38">
    <mergeCell ref="AB3:AB4"/>
    <mergeCell ref="AC3:AC4"/>
    <mergeCell ref="AD3:AD4"/>
    <mergeCell ref="AE3:AF3"/>
    <mergeCell ref="U3:U4"/>
    <mergeCell ref="V3:V4"/>
    <mergeCell ref="W3:X3"/>
    <mergeCell ref="Y3:Y4"/>
    <mergeCell ref="Z3:Z4"/>
    <mergeCell ref="AA3:AA4"/>
    <mergeCell ref="AM2:AM4"/>
    <mergeCell ref="E3:E4"/>
    <mergeCell ref="F3:F4"/>
    <mergeCell ref="G3:G4"/>
    <mergeCell ref="H3:H4"/>
    <mergeCell ref="I3:I4"/>
    <mergeCell ref="J3:J4"/>
    <mergeCell ref="K3:K4"/>
    <mergeCell ref="L3:L4"/>
    <mergeCell ref="M3:M4"/>
    <mergeCell ref="Q2:X2"/>
    <mergeCell ref="Y2:AF2"/>
    <mergeCell ref="AG2:AH3"/>
    <mergeCell ref="AI2:AJ3"/>
    <mergeCell ref="AK2:AK4"/>
    <mergeCell ref="AL2:AL4"/>
    <mergeCell ref="Q3:Q4"/>
    <mergeCell ref="R3:R4"/>
    <mergeCell ref="S3:S4"/>
    <mergeCell ref="T3:T4"/>
    <mergeCell ref="G1:H1"/>
    <mergeCell ref="A2:A4"/>
    <mergeCell ref="B2:B4"/>
    <mergeCell ref="C2:D3"/>
    <mergeCell ref="E2:H2"/>
    <mergeCell ref="I2:P2"/>
    <mergeCell ref="N3:N4"/>
    <mergeCell ref="O3:P3"/>
  </mergeCells>
  <phoneticPr fontId="20" type="noConversion"/>
  <printOptions horizontalCentered="1"/>
  <pageMargins left="0.15748031496063003" right="0.15748031496063003" top="0.55118110236220408" bottom="0.59055118110236204" header="0.19685039370078702" footer="0.19685039370078702"/>
  <pageSetup paperSize="0" scale="60" fitToWidth="0" fitToHeight="0" orientation="landscape" horizontalDpi="0" verticalDpi="0" copies="0"/>
  <headerFooter alignWithMargins="0">
    <oddHeader>&amp;C&amp;"標楷體,Regular"&amp;16表&amp;"Times New Roman,Regular"D2&amp;"標楷體,Regular"、XX公司XX廠XX年度溫室氣體盤查不確定性調查表</oddHeader>
    <oddFooter>&amp;L
主管：＿＿＿＿＿＿&amp;CD2-&amp;P
審核：＿＿＿＿＿＿&amp;R
製表：＿＿＿＿＿＿</oddFooter>
  </headerFooter>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96FAFF5-E7C6-483C-A053-6E3B247C0A43}">
  <dimension ref="A1:N32"/>
  <sheetViews>
    <sheetView workbookViewId="0"/>
  </sheetViews>
  <sheetFormatPr defaultRowHeight="15.75"/>
  <cols>
    <col min="1" max="2" width="14.625" style="38" customWidth="1"/>
    <col min="3" max="3" width="20.125" style="38" customWidth="1"/>
    <col min="4" max="6" width="14.625" style="38" customWidth="1"/>
    <col min="7" max="7" width="21.625" style="38" customWidth="1"/>
    <col min="8" max="8" width="21.625" style="468" customWidth="1"/>
    <col min="9" max="13" width="14.625" style="38" customWidth="1"/>
    <col min="14" max="14" width="9" style="38" customWidth="1"/>
    <col min="15" max="16384" width="9" style="38"/>
  </cols>
  <sheetData>
    <row r="1" spans="1:14" ht="30" customHeight="1" thickBot="1">
      <c r="A1" s="40" t="s">
        <v>532</v>
      </c>
      <c r="C1" s="73" t="s">
        <v>90</v>
      </c>
      <c r="D1" s="73"/>
      <c r="E1" s="189" t="str">
        <f>表一!G1</f>
        <v>民國109年01月01日</v>
      </c>
      <c r="F1" s="189"/>
      <c r="G1" s="189"/>
      <c r="H1" s="189"/>
    </row>
    <row r="2" spans="1:14" ht="17.25" customHeight="1" thickTop="1" thickBot="1">
      <c r="A2" s="511" t="s">
        <v>533</v>
      </c>
      <c r="B2" s="511"/>
      <c r="C2" s="511"/>
      <c r="D2" s="511"/>
      <c r="E2" s="511"/>
      <c r="F2" s="511"/>
      <c r="G2" s="511"/>
      <c r="H2" s="511"/>
      <c r="I2" s="511"/>
      <c r="J2" s="511"/>
      <c r="K2" s="511"/>
      <c r="L2" s="511" t="s">
        <v>534</v>
      </c>
    </row>
    <row r="3" spans="1:14" ht="34.5" thickTop="1" thickBot="1">
      <c r="A3" s="458" t="s">
        <v>535</v>
      </c>
      <c r="B3" s="459" t="s">
        <v>536</v>
      </c>
      <c r="C3" s="459" t="s">
        <v>537</v>
      </c>
      <c r="D3" s="459" t="s">
        <v>538</v>
      </c>
      <c r="E3" s="459" t="s">
        <v>539</v>
      </c>
      <c r="F3" s="459" t="s">
        <v>540</v>
      </c>
      <c r="G3" s="459" t="s">
        <v>541</v>
      </c>
      <c r="H3" s="459" t="s">
        <v>542</v>
      </c>
      <c r="I3" s="459" t="s">
        <v>543</v>
      </c>
      <c r="J3" s="459" t="s">
        <v>544</v>
      </c>
      <c r="K3" s="460" t="s">
        <v>545</v>
      </c>
      <c r="L3" s="511"/>
    </row>
    <row r="4" spans="1:14" ht="17.25" thickTop="1" thickBot="1">
      <c r="A4" s="461">
        <f>B4+C4+D4+E4+F4+G4+I4+J4</f>
        <v>0</v>
      </c>
      <c r="B4" s="462"/>
      <c r="C4" s="463"/>
      <c r="D4" s="463"/>
      <c r="E4" s="463"/>
      <c r="F4" s="464"/>
      <c r="G4" s="463"/>
      <c r="H4" s="463"/>
      <c r="I4" s="463"/>
      <c r="J4" s="463"/>
      <c r="K4" s="465"/>
      <c r="L4" s="466"/>
    </row>
    <row r="5" spans="1:14" ht="17.25" thickTop="1" thickBot="1">
      <c r="C5" s="467"/>
      <c r="I5" s="469"/>
    </row>
    <row r="6" spans="1:14" ht="17.25" customHeight="1" thickTop="1" thickBot="1">
      <c r="A6" s="512" t="s">
        <v>546</v>
      </c>
      <c r="B6" s="512"/>
      <c r="C6" s="512"/>
      <c r="D6" s="512"/>
      <c r="E6" s="512"/>
      <c r="F6" s="512"/>
      <c r="G6" s="512"/>
      <c r="H6" s="512"/>
      <c r="I6" s="512"/>
      <c r="J6" s="512"/>
      <c r="K6" s="512"/>
      <c r="L6" s="512"/>
      <c r="M6" s="470"/>
    </row>
    <row r="7" spans="1:14" ht="18.75" thickTop="1" thickBot="1">
      <c r="A7" s="513"/>
      <c r="B7" s="513"/>
      <c r="C7" s="471" t="s">
        <v>547</v>
      </c>
      <c r="D7" s="472" t="s">
        <v>548</v>
      </c>
      <c r="E7" s="472" t="s">
        <v>549</v>
      </c>
      <c r="F7" s="472" t="s">
        <v>550</v>
      </c>
      <c r="G7" s="472" t="s">
        <v>551</v>
      </c>
      <c r="H7" s="472" t="s">
        <v>552</v>
      </c>
      <c r="I7" s="472" t="s">
        <v>553</v>
      </c>
      <c r="J7" s="514" t="s">
        <v>554</v>
      </c>
      <c r="K7" s="514"/>
      <c r="L7" s="515" t="s">
        <v>555</v>
      </c>
      <c r="M7" s="515"/>
    </row>
    <row r="8" spans="1:14" ht="34.700000000000003" customHeight="1" thickTop="1">
      <c r="A8" s="516" t="s">
        <v>556</v>
      </c>
      <c r="B8" s="516"/>
      <c r="C8" s="473">
        <f>SUMIF(表五!$L4:$L200,"=CO2",表五!$V4:$V200)-L8</f>
        <v>547827.37809999997</v>
      </c>
      <c r="D8" s="474">
        <f>SUMIF(表五!$L4:$L200,"=CH4",表五!$V4:$V200)+SUMIF(表五!$W4:$W200,"=CH4",表五!$AG4:$AG200)</f>
        <v>262.34699999999998</v>
      </c>
      <c r="E8" s="474">
        <f>SUMIF(表五!$L4:$L200,"=N2O",表五!$V4:$V200)+SUMIF(表五!$W4:$W200,"=N2O",表五!$AG4:$AG200)+SUMIF(表五!$AH4:$AH200,"=N2O",表五!$AR4:$AR200)</f>
        <v>505.35500000000008</v>
      </c>
      <c r="F8" s="474">
        <f>SUMIF(表五!$L4:$L200,"=HFCs",表五!$V4:$V200)</f>
        <v>0</v>
      </c>
      <c r="G8" s="474">
        <f>SUMIF(表五!$L4:$L200,"=PFCs",表五!$V4:$V200)</f>
        <v>0</v>
      </c>
      <c r="H8" s="474">
        <f>SUMIF(表五!$L4:$L200,"=SF6",表五!$V4:$V200)</f>
        <v>0</v>
      </c>
      <c r="I8" s="474">
        <f>SUMIF(表五!$L4:$L200,"=NF3",表五!$V4:$V200)</f>
        <v>0</v>
      </c>
      <c r="J8" s="517">
        <f>ROUND(SUM(C8:I8),3)</f>
        <v>548595.07999999996</v>
      </c>
      <c r="K8" s="517"/>
      <c r="L8" s="518">
        <f>SUM(表五!$AT4:$AT200)</f>
        <v>0</v>
      </c>
      <c r="M8" s="518"/>
      <c r="N8" s="475"/>
    </row>
    <row r="9" spans="1:14" ht="33.75" customHeight="1" thickBot="1">
      <c r="A9" s="519" t="s">
        <v>557</v>
      </c>
      <c r="B9" s="519"/>
      <c r="C9" s="476">
        <f t="shared" ref="C9:J9" si="0">C8/$J$8</f>
        <v>0.99860060374584481</v>
      </c>
      <c r="D9" s="477">
        <f t="shared" si="0"/>
        <v>4.7821610066207666E-4</v>
      </c>
      <c r="E9" s="477">
        <f t="shared" si="0"/>
        <v>9.211803357769817E-4</v>
      </c>
      <c r="F9" s="477">
        <f t="shared" si="0"/>
        <v>0</v>
      </c>
      <c r="G9" s="477">
        <f t="shared" si="0"/>
        <v>0</v>
      </c>
      <c r="H9" s="477">
        <f t="shared" si="0"/>
        <v>0</v>
      </c>
      <c r="I9" s="477">
        <f t="shared" si="0"/>
        <v>0</v>
      </c>
      <c r="J9" s="520">
        <f t="shared" si="0"/>
        <v>1</v>
      </c>
      <c r="K9" s="520"/>
      <c r="L9" s="521" t="s">
        <v>14</v>
      </c>
      <c r="M9" s="521"/>
    </row>
    <row r="10" spans="1:14" ht="19.5" thickTop="1">
      <c r="A10" s="286" t="s">
        <v>558</v>
      </c>
      <c r="E10" s="193"/>
      <c r="F10" s="478"/>
      <c r="G10" s="478"/>
      <c r="H10" s="479"/>
    </row>
    <row r="11" spans="1:14" ht="16.5" thickBot="1">
      <c r="A11" s="286"/>
      <c r="E11" s="193"/>
      <c r="F11" s="478"/>
      <c r="G11" s="478"/>
      <c r="H11" s="479"/>
    </row>
    <row r="12" spans="1:14" ht="17.25" customHeight="1" thickTop="1" thickBot="1">
      <c r="A12" s="522" t="s">
        <v>559</v>
      </c>
      <c r="B12" s="522"/>
      <c r="C12" s="522"/>
      <c r="D12" s="522"/>
      <c r="E12" s="522"/>
      <c r="F12" s="522"/>
      <c r="G12" s="522"/>
      <c r="H12" s="522"/>
      <c r="I12" s="522"/>
      <c r="J12" s="522"/>
      <c r="K12" s="522"/>
      <c r="L12" s="522"/>
      <c r="M12" s="522"/>
    </row>
    <row r="13" spans="1:14" ht="18.75" thickTop="1" thickBot="1">
      <c r="A13" s="523"/>
      <c r="B13" s="523"/>
      <c r="C13" s="480" t="s">
        <v>547</v>
      </c>
      <c r="D13" s="481" t="s">
        <v>548</v>
      </c>
      <c r="E13" s="481" t="s">
        <v>549</v>
      </c>
      <c r="F13" s="481" t="s">
        <v>550</v>
      </c>
      <c r="G13" s="481" t="s">
        <v>551</v>
      </c>
      <c r="H13" s="482" t="s">
        <v>560</v>
      </c>
      <c r="I13" s="482" t="s">
        <v>553</v>
      </c>
      <c r="J13" s="524" t="s">
        <v>561</v>
      </c>
      <c r="K13" s="524"/>
      <c r="L13" s="524"/>
      <c r="M13" s="524"/>
    </row>
    <row r="14" spans="1:14" ht="34.700000000000003" customHeight="1" thickTop="1">
      <c r="A14" s="525" t="s">
        <v>556</v>
      </c>
      <c r="B14" s="525"/>
      <c r="C14" s="483">
        <f>SUMIF(表五!$AW4:$AW200,"範疇1CO2否",表五!$V4:$V200)</f>
        <v>185797.39460000003</v>
      </c>
      <c r="D14" s="484">
        <f>SUMIF(表五!$AX4:$AX200,"=範疇1CH4",表五!V4:V200)+SUMIF(表五!$AY4:$AY200,"=範疇1CH4",表五!$AG4:$AG200)+SUMIF(表五!$AZ4:$AZ200,"=範疇1CH4",表五!$AR4:$AR200)</f>
        <v>262.34699999999998</v>
      </c>
      <c r="E14" s="484">
        <f>SUMIF(表五!$AX4:$AX200,"=範疇1N2O",表五!$V4:$V200)+SUMIF(表五!$AY4:$AY200,"=範疇1N2O",表五!$AG4:$AG200)+SUMIF(表五!$AZ4:$AZ200,"=範疇1N2O",表五!$AR4:$AR200)</f>
        <v>505.35500000000008</v>
      </c>
      <c r="F14" s="484">
        <f>SUMIF(表五!$AX4:$AX200,"=範疇1HFCS",表五!$V4:$V200)+SUMIF(表五!$AY4:$AY200,"=範疇1HFCS",表五!$AG4:$AG200)+SUMIF(表五!$AZ4:$AZ200,"=範疇1HFCS",表五!$AR4:$AR200)</f>
        <v>0</v>
      </c>
      <c r="G14" s="484">
        <f>SUMIF(表五!$AX4:$AX200,"=範疇1PFCS",表五!$V4:$V200)+SUMIF(表五!$AY4:$AY200,"=範疇1PFCS",表五!$AG4:$AG200)+SUMIF(表五!$AZ4:$AZ200,"=範疇1PFCS",表五!$AR4:$AR200)</f>
        <v>0</v>
      </c>
      <c r="H14" s="485">
        <f>SUMIF(表五!$AX4:$AX200,"=範疇1SF6",表五!$V4:$V200)+SUMIF(表五!$AY4:$AY200,"=範疇1SF6",表五!$AG4:$AG200)+SUMIF(表五!$AZ4:$AZ200,"=範疇1SF6",表五!$AR4:$AR200)</f>
        <v>0</v>
      </c>
      <c r="I14" s="485">
        <f>SUMIF(表五!$AX4:$AX200,"=範疇1NF3",表五!$V4:$V200)+SUMIF(表五!$AY4:$AY200,"=範疇1NF3",表五!$AG4:$AG200)+SUMIF(表五!$AZ4:$AZ200,"=範疇1NF3",表五!$AR4:$AR200)</f>
        <v>0</v>
      </c>
      <c r="J14" s="526">
        <f>SUM(C14:I14)</f>
        <v>186565.09660000005</v>
      </c>
      <c r="K14" s="526"/>
      <c r="L14" s="526"/>
      <c r="M14" s="526"/>
    </row>
    <row r="15" spans="1:14" ht="34.700000000000003" customHeight="1" thickBot="1">
      <c r="A15" s="527" t="s">
        <v>557</v>
      </c>
      <c r="B15" s="527"/>
      <c r="C15" s="486">
        <f t="shared" ref="C15:I15" si="1">C14/$J$14</f>
        <v>0.99588507167744245</v>
      </c>
      <c r="D15" s="487">
        <f t="shared" si="1"/>
        <v>1.40619550377356E-3</v>
      </c>
      <c r="E15" s="487">
        <f t="shared" si="1"/>
        <v>2.7087328187838538E-3</v>
      </c>
      <c r="F15" s="487">
        <f t="shared" si="1"/>
        <v>0</v>
      </c>
      <c r="G15" s="487">
        <f t="shared" si="1"/>
        <v>0</v>
      </c>
      <c r="H15" s="488">
        <f t="shared" si="1"/>
        <v>0</v>
      </c>
      <c r="I15" s="488">
        <f t="shared" si="1"/>
        <v>0</v>
      </c>
      <c r="J15" s="528">
        <f>J14/C20</f>
        <v>1.0000000000000002</v>
      </c>
      <c r="K15" s="528"/>
      <c r="L15" s="528"/>
      <c r="M15" s="528"/>
    </row>
    <row r="16" spans="1:14" ht="17.25" thickTop="1" thickBot="1">
      <c r="A16" s="286"/>
      <c r="E16" s="193"/>
      <c r="F16" s="478"/>
      <c r="G16" s="478"/>
      <c r="H16" s="479"/>
    </row>
    <row r="17" spans="1:12" ht="17.25" thickTop="1" thickBot="1">
      <c r="A17" s="511" t="s">
        <v>562</v>
      </c>
      <c r="B17" s="511"/>
      <c r="C17" s="511"/>
      <c r="D17" s="511"/>
      <c r="E17" s="511"/>
      <c r="F17" s="511"/>
      <c r="G17" s="511"/>
      <c r="H17" s="511"/>
      <c r="I17" s="511"/>
      <c r="J17" s="511"/>
      <c r="K17" s="511"/>
      <c r="L17" s="511"/>
    </row>
    <row r="18" spans="1:12" ht="22.5" customHeight="1" thickTop="1" thickBot="1">
      <c r="A18" s="529"/>
      <c r="B18" s="529"/>
      <c r="C18" s="530" t="s">
        <v>563</v>
      </c>
      <c r="D18" s="530"/>
      <c r="E18" s="530"/>
      <c r="F18" s="530"/>
      <c r="G18" s="531" t="s">
        <v>564</v>
      </c>
      <c r="H18" s="531"/>
      <c r="I18" s="532" t="s">
        <v>565</v>
      </c>
      <c r="J18" s="532"/>
      <c r="K18" s="524" t="s">
        <v>566</v>
      </c>
      <c r="L18" s="524"/>
    </row>
    <row r="19" spans="1:12" ht="22.5" customHeight="1" thickTop="1" thickBot="1">
      <c r="A19" s="529"/>
      <c r="B19" s="529"/>
      <c r="C19" s="492" t="s">
        <v>567</v>
      </c>
      <c r="D19" s="493" t="s">
        <v>568</v>
      </c>
      <c r="E19" s="493" t="s">
        <v>569</v>
      </c>
      <c r="F19" s="493" t="s">
        <v>570</v>
      </c>
      <c r="G19" s="533" t="s">
        <v>571</v>
      </c>
      <c r="H19" s="533"/>
      <c r="I19" s="534" t="s">
        <v>572</v>
      </c>
      <c r="J19" s="534"/>
      <c r="K19" s="524"/>
      <c r="L19" s="524"/>
    </row>
    <row r="20" spans="1:12" ht="22.5" customHeight="1" thickTop="1" thickBot="1">
      <c r="A20" s="535" t="s">
        <v>556</v>
      </c>
      <c r="B20" s="535"/>
      <c r="C20" s="536">
        <f>SUMIF(表五!H4:H166,"=範疇1",表五!AS4:AS166)</f>
        <v>186565.09659999999</v>
      </c>
      <c r="D20" s="536"/>
      <c r="E20" s="536"/>
      <c r="F20" s="536"/>
      <c r="G20" s="537">
        <f>SUMIF(表五!H4:H200,"=範疇2",表五!AS4:AS200)</f>
        <v>362029.98349999997</v>
      </c>
      <c r="H20" s="537"/>
      <c r="I20" s="538">
        <f>SUMIF(表五!H4:H166,"=範疇3",表五!AS4:AS166)</f>
        <v>0</v>
      </c>
      <c r="J20" s="538"/>
      <c r="K20" s="539">
        <f>ROUND(SUM(C20+G20+I20),3)</f>
        <v>548595.07999999996</v>
      </c>
      <c r="L20" s="539"/>
    </row>
    <row r="21" spans="1:12" ht="22.5" customHeight="1" thickTop="1">
      <c r="A21" s="535"/>
      <c r="B21" s="535"/>
      <c r="C21" s="495">
        <f>SUMIF(表五!$BA4:$BA200,"範疇1固定 (E)",表五!$V4:$V200)+SUMIF(表五!$BB4:$BB200,"範疇1固定 (E)",表五!$AG4:$AG200)+SUMIF(表五!$BC4:$BC200,"範疇1固定 (E)",表五!$AR4:$AR200)-SUMIF(表五!$BD4:$BD200,"範疇1CO2固定 (E)是",表五!$V4:$V200)</f>
        <v>181619.73580000002</v>
      </c>
      <c r="D21" s="496">
        <f>SUMIF(表五!BA4:BA200,"範疇1製程 (P)",表五!V4:V200)+SUMIF(表五!BB4:BB200,"範疇1製程 (P)",表五!AG4:AG200)+SUMIF(表五!BC4:BC200,"範疇1製程 (P)",表五!AR4:AR200)-SUMIF(表五!BD4:BD200,"範疇1CO2製程 (P)是",表五!V4:V200)</f>
        <v>97.175700000000006</v>
      </c>
      <c r="E21" s="496">
        <f>SUMIF(表五!BA4:BA200,"範疇1移動 (T)",表五!V4:V200)+SUMIF(表五!BB4:BB200,"範疇1移動 (T)",表五!AG4:AG200)+SUMIF(表五!BC4:BC200,"範疇1移動 (T)",表五!AR4:AR200)-SUMIF(表五!BD4:BD200,"範疇1CO2移動 (T)是",表五!V4:V200)</f>
        <v>4843.3241000000007</v>
      </c>
      <c r="F21" s="496">
        <f>SUMIF(表五!BA4:BA200,"範疇1逸散 (F)",表五!V4:V200)+SUMIF(表五!BB4:BB200,"範疇1逸散 (F)",表五!AG4:AG200)+SUMIF(表五!BC4:BC200,"範疇1逸散 (F)",表五!AR4:AR200)-SUMIF(表五!BD4:BD200,"範疇1CO2逸散 (F)是",表五!V4:V200)</f>
        <v>4.8609999999999998</v>
      </c>
      <c r="G21" s="537"/>
      <c r="H21" s="537"/>
      <c r="I21" s="538"/>
      <c r="J21" s="538"/>
      <c r="K21" s="539"/>
      <c r="L21" s="539"/>
    </row>
    <row r="22" spans="1:12" ht="22.5" customHeight="1" thickBot="1">
      <c r="A22" s="540" t="s">
        <v>557</v>
      </c>
      <c r="B22" s="540"/>
      <c r="C22" s="541">
        <f>C20/K20</f>
        <v>0.34007796169079751</v>
      </c>
      <c r="D22" s="541"/>
      <c r="E22" s="541"/>
      <c r="F22" s="541"/>
      <c r="G22" s="542">
        <f>G20/K20</f>
        <v>0.65992203849148634</v>
      </c>
      <c r="H22" s="542"/>
      <c r="I22" s="543" t="s">
        <v>14</v>
      </c>
      <c r="J22" s="543"/>
      <c r="K22" s="544">
        <f>K20/J8</f>
        <v>1</v>
      </c>
      <c r="L22" s="544"/>
    </row>
    <row r="23" spans="1:12" ht="22.5" customHeight="1" thickTop="1" thickBot="1">
      <c r="A23" s="540"/>
      <c r="B23" s="540"/>
      <c r="C23" s="498">
        <f>C21/$K$20</f>
        <v>0.33106336972617406</v>
      </c>
      <c r="D23" s="497">
        <f>D21/$K$20</f>
        <v>1.7713556599887847E-4</v>
      </c>
      <c r="E23" s="497">
        <f>E21/$K$20</f>
        <v>8.8285955827383678E-3</v>
      </c>
      <c r="F23" s="497">
        <f>F21/$K$20</f>
        <v>8.860815886281736E-6</v>
      </c>
      <c r="G23" s="542"/>
      <c r="H23" s="542"/>
      <c r="I23" s="543"/>
      <c r="J23" s="543"/>
      <c r="K23" s="544"/>
      <c r="L23" s="544"/>
    </row>
    <row r="24" spans="1:12" ht="20.25" thickTop="1" thickBot="1">
      <c r="A24" s="286" t="s">
        <v>558</v>
      </c>
      <c r="D24" s="475"/>
      <c r="E24" s="475"/>
      <c r="F24" s="499"/>
      <c r="G24" s="500"/>
      <c r="H24" s="500"/>
      <c r="I24" s="500"/>
      <c r="J24" s="500"/>
      <c r="K24" s="500"/>
    </row>
    <row r="25" spans="1:12" ht="17.25" customHeight="1" thickTop="1" thickBot="1">
      <c r="B25" s="511" t="s">
        <v>573</v>
      </c>
      <c r="C25" s="511"/>
      <c r="D25" s="511"/>
      <c r="E25" s="511"/>
      <c r="F25" s="500"/>
      <c r="G25" s="511" t="s">
        <v>574</v>
      </c>
      <c r="H25" s="511"/>
      <c r="I25" s="511"/>
      <c r="J25" s="511"/>
      <c r="K25" s="511"/>
      <c r="L25" s="511"/>
    </row>
    <row r="26" spans="1:12" ht="40.5" customHeight="1" thickTop="1" thickBot="1">
      <c r="B26" s="489" t="s">
        <v>575</v>
      </c>
      <c r="C26" s="490" t="s">
        <v>576</v>
      </c>
      <c r="D26" s="490" t="s">
        <v>577</v>
      </c>
      <c r="E26" s="491" t="s">
        <v>578</v>
      </c>
      <c r="G26" s="501" t="s">
        <v>579</v>
      </c>
      <c r="H26" s="502" t="s">
        <v>580</v>
      </c>
      <c r="I26" s="511" t="s">
        <v>581</v>
      </c>
      <c r="J26" s="511"/>
      <c r="K26" s="511"/>
      <c r="L26" s="511"/>
    </row>
    <row r="27" spans="1:12" ht="16.7" customHeight="1" thickTop="1" thickBot="1">
      <c r="B27" s="492" t="s">
        <v>582</v>
      </c>
      <c r="C27" s="493" t="s">
        <v>583</v>
      </c>
      <c r="D27" s="493" t="s">
        <v>584</v>
      </c>
      <c r="E27" s="494" t="s">
        <v>585</v>
      </c>
      <c r="G27" s="503">
        <f>SUM(表七!AK:AK)+SUM(表七!AL:AL)+SUM(表七!AM:AM)</f>
        <v>535175.60119999992</v>
      </c>
      <c r="H27" s="504">
        <f>SUM(表五!BE4:BE200)</f>
        <v>548595.0800999999</v>
      </c>
      <c r="I27" s="511"/>
      <c r="J27" s="511"/>
      <c r="K27" s="511"/>
      <c r="L27" s="511"/>
    </row>
    <row r="28" spans="1:12" ht="44.25" customHeight="1" thickTop="1" thickBot="1">
      <c r="B28" s="505" t="s">
        <v>586</v>
      </c>
      <c r="C28" s="506">
        <f>COUNTIF(表六!R4:R202,"=1")</f>
        <v>5</v>
      </c>
      <c r="D28" s="506">
        <f>COUNTIF(表六!R4:R202,"=2")</f>
        <v>6</v>
      </c>
      <c r="E28" s="507">
        <f>COUNTIF(表六!R4:R202,"=3")</f>
        <v>0</v>
      </c>
      <c r="G28" s="545" t="s">
        <v>587</v>
      </c>
      <c r="H28" s="545"/>
      <c r="I28" s="546" t="s">
        <v>588</v>
      </c>
      <c r="J28" s="546"/>
      <c r="K28" s="547" t="s">
        <v>589</v>
      </c>
      <c r="L28" s="547"/>
    </row>
    <row r="29" spans="1:12" ht="34.5" thickTop="1" thickBot="1">
      <c r="B29" s="505" t="s">
        <v>590</v>
      </c>
      <c r="C29" s="508">
        <f>SUM(表六!S4:S202)</f>
        <v>5.33</v>
      </c>
      <c r="D29" s="458" t="s">
        <v>591</v>
      </c>
      <c r="E29" s="509" t="str">
        <f>IF(C29&lt;10,"第一級",IF(C29&lt;19,"第二級",IF(C29&lt;=27,"第三級","-")))</f>
        <v>第一級</v>
      </c>
      <c r="G29" s="548">
        <f>G27/H27</f>
        <v>0.97553846290864688</v>
      </c>
      <c r="H29" s="548"/>
      <c r="I29" s="549">
        <f>(SUM(表七!AI5:AI203))^0.5/SUM(表七!Z5:Z203,表七!R5:R203,表七!J5:J203)</f>
        <v>4.9053856113865778E-2</v>
      </c>
      <c r="J29" s="549"/>
      <c r="K29" s="550">
        <f>(SUM(表七!AJ5:AJ203))^0.5/SUM(表七!Z5:Z203,表七!R5:R203,表七!J5:J203)</f>
        <v>4.8735580122104404E-2</v>
      </c>
      <c r="L29" s="550"/>
    </row>
    <row r="30" spans="1:12" ht="16.5" thickTop="1"/>
    <row r="31" spans="1:12">
      <c r="F31" s="510"/>
    </row>
    <row r="32" spans="1:12">
      <c r="F32" s="510"/>
    </row>
  </sheetData>
  <mergeCells count="47">
    <mergeCell ref="G29:H29"/>
    <mergeCell ref="I29:J29"/>
    <mergeCell ref="K29:L29"/>
    <mergeCell ref="B25:E25"/>
    <mergeCell ref="G25:L25"/>
    <mergeCell ref="I26:L27"/>
    <mergeCell ref="G28:H28"/>
    <mergeCell ref="I28:J28"/>
    <mergeCell ref="K28:L28"/>
    <mergeCell ref="A20:B21"/>
    <mergeCell ref="C20:F20"/>
    <mergeCell ref="G20:H21"/>
    <mergeCell ref="I20:J21"/>
    <mergeCell ref="K20:L21"/>
    <mergeCell ref="A22:B23"/>
    <mergeCell ref="C22:F22"/>
    <mergeCell ref="G22:H23"/>
    <mergeCell ref="I22:J23"/>
    <mergeCell ref="K22:L23"/>
    <mergeCell ref="A17:L17"/>
    <mergeCell ref="A18:B19"/>
    <mergeCell ref="C18:F18"/>
    <mergeCell ref="G18:H18"/>
    <mergeCell ref="I18:J18"/>
    <mergeCell ref="K18:L19"/>
    <mergeCell ref="G19:H19"/>
    <mergeCell ref="I19:J19"/>
    <mergeCell ref="A12:M12"/>
    <mergeCell ref="A13:B13"/>
    <mergeCell ref="J13:M13"/>
    <mergeCell ref="A14:B14"/>
    <mergeCell ref="J14:M14"/>
    <mergeCell ref="A15:B15"/>
    <mergeCell ref="J15:M15"/>
    <mergeCell ref="A8:B8"/>
    <mergeCell ref="J8:K8"/>
    <mergeCell ref="L8:M8"/>
    <mergeCell ref="A9:B9"/>
    <mergeCell ref="J9:K9"/>
    <mergeCell ref="L9:M9"/>
    <mergeCell ref="C1:D1"/>
    <mergeCell ref="A2:K2"/>
    <mergeCell ref="L2:L3"/>
    <mergeCell ref="A6:L6"/>
    <mergeCell ref="A7:B7"/>
    <mergeCell ref="J7:K7"/>
    <mergeCell ref="L7:M7"/>
  </mergeCells>
  <phoneticPr fontId="20" type="noConversion"/>
  <printOptions horizontalCentered="1"/>
  <pageMargins left="0.15748031496063003" right="0.15748031496063003" top="0.58000000000000007" bottom="0.66000000000000014" header="0.2" footer="0.28000000000000003"/>
  <pageSetup paperSize="0" scale="88" fitToWidth="0" fitToHeight="0" orientation="landscape" horizontalDpi="0" verticalDpi="0" copies="0"/>
  <headerFooter alignWithMargins="0">
    <oddHeader>&amp;C&amp;"標楷體,Regular"&amp;16表E、XX公司XX廠XX年度溫室氣體盤查排放量統計表</oddHeader>
    <oddFooter>&amp;L
主管：＿＿＿＿＿＿&amp;C&amp;"Times New Roman,Regular"E-&amp;P
&amp;"細明體,Regular"審核：＿＿＿＿＿＿&amp;R
製表：＿＿＿＿＿＿</oddFooter>
  </headerFooter>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5F43C22-1C76-49A5-96FF-B163629F1D78}">
  <dimension ref="A1:G27"/>
  <sheetViews>
    <sheetView workbookViewId="0"/>
  </sheetViews>
  <sheetFormatPr defaultRowHeight="15.75"/>
  <cols>
    <col min="1" max="1" width="26.625" style="45" customWidth="1"/>
    <col min="2" max="7" width="11.25" style="45" customWidth="1"/>
    <col min="8" max="8" width="9" style="45" customWidth="1"/>
    <col min="9" max="16384" width="9" style="45"/>
  </cols>
  <sheetData>
    <row r="1" spans="1:7" ht="16.5">
      <c r="A1" s="551" t="s">
        <v>592</v>
      </c>
    </row>
    <row r="2" spans="1:7" ht="16.5">
      <c r="A2" s="40" t="s">
        <v>593</v>
      </c>
    </row>
    <row r="3" spans="1:7" ht="17.25" thickBot="1">
      <c r="A3" s="551" t="s">
        <v>594</v>
      </c>
    </row>
    <row r="4" spans="1:7" ht="18" thickTop="1" thickBot="1">
      <c r="A4" s="296" t="s">
        <v>595</v>
      </c>
      <c r="B4" s="202" t="s">
        <v>596</v>
      </c>
      <c r="C4" s="552" t="s">
        <v>597</v>
      </c>
      <c r="D4" s="202" t="s">
        <v>598</v>
      </c>
      <c r="E4" s="552" t="s">
        <v>599</v>
      </c>
      <c r="F4" s="202" t="s">
        <v>600</v>
      </c>
      <c r="G4" s="206" t="s">
        <v>599</v>
      </c>
    </row>
    <row r="5" spans="1:7" ht="16.5" thickTop="1">
      <c r="A5" s="553"/>
      <c r="B5" s="554"/>
      <c r="C5" s="555" t="s">
        <v>385</v>
      </c>
      <c r="D5" s="556"/>
      <c r="E5" s="557" t="str">
        <f t="shared" ref="E5:E14" si="0">IF(C5&lt;&gt;"",C5,"")</f>
        <v>千立方公尺</v>
      </c>
      <c r="F5" s="556"/>
      <c r="G5" s="557" t="str">
        <f t="shared" ref="G5:G14" si="1">IF(C5&lt;&gt;"",C5,"")</f>
        <v>千立方公尺</v>
      </c>
    </row>
    <row r="6" spans="1:7">
      <c r="A6" s="553"/>
      <c r="B6" s="554"/>
      <c r="C6" s="555"/>
      <c r="D6" s="556"/>
      <c r="E6" s="557" t="str">
        <f t="shared" si="0"/>
        <v/>
      </c>
      <c r="F6" s="556"/>
      <c r="G6" s="557" t="str">
        <f t="shared" si="1"/>
        <v/>
      </c>
    </row>
    <row r="7" spans="1:7">
      <c r="A7" s="553"/>
      <c r="B7" s="554"/>
      <c r="C7" s="555"/>
      <c r="D7" s="556"/>
      <c r="E7" s="557" t="str">
        <f t="shared" si="0"/>
        <v/>
      </c>
      <c r="F7" s="556"/>
      <c r="G7" s="557" t="str">
        <f t="shared" si="1"/>
        <v/>
      </c>
    </row>
    <row r="8" spans="1:7">
      <c r="A8" s="553"/>
      <c r="B8" s="554"/>
      <c r="C8" s="555"/>
      <c r="D8" s="556"/>
      <c r="E8" s="557" t="str">
        <f t="shared" si="0"/>
        <v/>
      </c>
      <c r="F8" s="556"/>
      <c r="G8" s="557" t="str">
        <f t="shared" si="1"/>
        <v/>
      </c>
    </row>
    <row r="9" spans="1:7">
      <c r="A9" s="553"/>
      <c r="B9" s="554"/>
      <c r="C9" s="555"/>
      <c r="D9" s="556"/>
      <c r="E9" s="557" t="str">
        <f t="shared" si="0"/>
        <v/>
      </c>
      <c r="F9" s="556"/>
      <c r="G9" s="557" t="str">
        <f t="shared" si="1"/>
        <v/>
      </c>
    </row>
    <row r="10" spans="1:7">
      <c r="A10" s="553"/>
      <c r="B10" s="554"/>
      <c r="C10" s="555"/>
      <c r="D10" s="556"/>
      <c r="E10" s="557" t="str">
        <f t="shared" si="0"/>
        <v/>
      </c>
      <c r="F10" s="556"/>
      <c r="G10" s="557" t="str">
        <f t="shared" si="1"/>
        <v/>
      </c>
    </row>
    <row r="11" spans="1:7">
      <c r="A11" s="553"/>
      <c r="B11" s="554"/>
      <c r="C11" s="555"/>
      <c r="D11" s="556"/>
      <c r="E11" s="557" t="str">
        <f t="shared" si="0"/>
        <v/>
      </c>
      <c r="F11" s="556"/>
      <c r="G11" s="557" t="str">
        <f t="shared" si="1"/>
        <v/>
      </c>
    </row>
    <row r="12" spans="1:7">
      <c r="A12" s="553"/>
      <c r="B12" s="554"/>
      <c r="C12" s="555"/>
      <c r="D12" s="556"/>
      <c r="E12" s="557" t="str">
        <f t="shared" si="0"/>
        <v/>
      </c>
      <c r="F12" s="556"/>
      <c r="G12" s="557" t="str">
        <f t="shared" si="1"/>
        <v/>
      </c>
    </row>
    <row r="13" spans="1:7">
      <c r="A13" s="553"/>
      <c r="B13" s="554"/>
      <c r="C13" s="555"/>
      <c r="D13" s="556"/>
      <c r="E13" s="557" t="str">
        <f t="shared" si="0"/>
        <v/>
      </c>
      <c r="F13" s="556"/>
      <c r="G13" s="557" t="str">
        <f t="shared" si="1"/>
        <v/>
      </c>
    </row>
    <row r="14" spans="1:7" ht="16.5" thickBot="1">
      <c r="A14" s="558"/>
      <c r="B14" s="559"/>
      <c r="C14" s="560"/>
      <c r="D14" s="561"/>
      <c r="E14" s="562" t="str">
        <f t="shared" si="0"/>
        <v/>
      </c>
      <c r="F14" s="561"/>
      <c r="G14" s="562" t="str">
        <f t="shared" si="1"/>
        <v/>
      </c>
    </row>
    <row r="15" spans="1:7" ht="16.5" thickTop="1"/>
    <row r="17" spans="1:4" ht="17.25" thickBot="1">
      <c r="A17" s="551" t="s">
        <v>601</v>
      </c>
    </row>
    <row r="18" spans="1:4" s="566" customFormat="1" ht="18" thickTop="1" thickBot="1">
      <c r="A18" s="563" t="s">
        <v>602</v>
      </c>
      <c r="B18" s="564" t="s">
        <v>603</v>
      </c>
      <c r="C18" s="564" t="s">
        <v>604</v>
      </c>
      <c r="D18" s="565" t="s">
        <v>599</v>
      </c>
    </row>
    <row r="19" spans="1:4" s="566" customFormat="1" ht="16.5" thickTop="1">
      <c r="A19" s="567"/>
      <c r="B19" s="554"/>
      <c r="D19" s="568"/>
    </row>
    <row r="20" spans="1:4" s="566" customFormat="1">
      <c r="A20" s="567"/>
      <c r="B20" s="554"/>
      <c r="C20" s="554"/>
      <c r="D20" s="568"/>
    </row>
    <row r="21" spans="1:4" s="566" customFormat="1">
      <c r="A21" s="567"/>
      <c r="B21" s="554"/>
      <c r="C21" s="554"/>
      <c r="D21" s="568"/>
    </row>
    <row r="22" spans="1:4" s="566" customFormat="1">
      <c r="A22" s="567"/>
      <c r="B22" s="554"/>
      <c r="C22" s="554"/>
      <c r="D22" s="568"/>
    </row>
    <row r="23" spans="1:4" s="566" customFormat="1">
      <c r="A23" s="567"/>
      <c r="B23" s="554"/>
      <c r="C23" s="554"/>
      <c r="D23" s="568"/>
    </row>
    <row r="24" spans="1:4" s="566" customFormat="1">
      <c r="A24" s="567"/>
      <c r="B24" s="554"/>
      <c r="C24" s="554"/>
      <c r="D24" s="568"/>
    </row>
    <row r="25" spans="1:4" s="566" customFormat="1">
      <c r="A25" s="567"/>
      <c r="B25" s="554"/>
      <c r="C25" s="554"/>
      <c r="D25" s="568"/>
    </row>
    <row r="26" spans="1:4" s="566" customFormat="1" ht="16.5" thickBot="1">
      <c r="A26" s="569"/>
      <c r="B26" s="559"/>
      <c r="C26" s="559"/>
      <c r="D26" s="570"/>
    </row>
    <row r="27" spans="1:4" ht="16.5" thickTop="1"/>
  </sheetData>
  <phoneticPr fontId="20" type="noConversion"/>
  <dataValidations count="2">
    <dataValidation type="list" allowBlank="1" showInputMessage="1" showErrorMessage="1" sqref="A5:A14 A19:A26" xr:uid="{582D24E1-E14B-4D78-ABEC-8B7750FC794E}">
      <formula1>"電力,蒸汽"</formula1>
    </dataValidation>
    <dataValidation type="list" allowBlank="1" showInputMessage="1" showErrorMessage="1" sqref="C5:C14 D19:D26" xr:uid="{A5789D6D-A390-4107-9448-C0A427B961AD}">
      <formula1>"千度,千立方公尺"</formula1>
    </dataValidation>
  </dataValidations>
  <pageMargins left="0.70000000000000007" right="0.70000000000000007" top="0.75" bottom="0.75" header="0.30000000000000004" footer="0.30000000000000004"/>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90E2708-BC1D-445D-B1D2-DE2F170A6DC3}">
  <dimension ref="A1:AA211"/>
  <sheetViews>
    <sheetView workbookViewId="0"/>
  </sheetViews>
  <sheetFormatPr defaultRowHeight="12.75"/>
  <cols>
    <col min="1" max="3" width="9" style="572" customWidth="1"/>
    <col min="4" max="4" width="9.75" style="622" bestFit="1" customWidth="1"/>
    <col min="5" max="5" width="12.75" style="572" customWidth="1"/>
    <col min="6" max="6" width="23.625" style="572" customWidth="1"/>
    <col min="7" max="7" width="9.125" style="572" bestFit="1" customWidth="1"/>
    <col min="8" max="8" width="16.5" style="572" customWidth="1"/>
    <col min="9" max="9" width="9.125" style="572" bestFit="1" customWidth="1"/>
    <col min="10" max="10" width="12.25" style="572" customWidth="1"/>
    <col min="11" max="11" width="9.25" style="572" bestFit="1" customWidth="1"/>
    <col min="12" max="12" width="9.125" style="572" bestFit="1" customWidth="1"/>
    <col min="13" max="13" width="12.25" style="572" customWidth="1"/>
    <col min="14" max="14" width="9.5" style="572" bestFit="1" customWidth="1"/>
    <col min="15" max="15" width="10.625" style="572" customWidth="1"/>
    <col min="16" max="16" width="9.125" style="572" bestFit="1" customWidth="1"/>
    <col min="17" max="17" width="12.25" style="572" customWidth="1"/>
    <col min="18" max="18" width="9.125" style="572" bestFit="1" customWidth="1"/>
    <col min="19" max="19" width="9" style="572" customWidth="1"/>
    <col min="20" max="20" width="17" style="572" bestFit="1" customWidth="1"/>
    <col min="21" max="21" width="13.625" style="572" bestFit="1" customWidth="1"/>
    <col min="22" max="22" width="9.25" style="572" bestFit="1" customWidth="1"/>
    <col min="23" max="23" width="10.25" style="572" customWidth="1"/>
    <col min="24" max="24" width="16" style="572" customWidth="1"/>
    <col min="25" max="25" width="15.125" style="572" customWidth="1"/>
    <col min="26" max="26" width="19.625" style="572" customWidth="1"/>
    <col min="27" max="27" width="11" style="572" customWidth="1"/>
    <col min="28" max="28" width="9" style="572" customWidth="1"/>
    <col min="29" max="16384" width="9" style="572"/>
  </cols>
  <sheetData>
    <row r="1" spans="1:27" ht="20.25">
      <c r="A1" s="632" t="s">
        <v>605</v>
      </c>
      <c r="B1" s="632"/>
      <c r="C1" s="632"/>
      <c r="D1" s="632"/>
      <c r="E1" s="632"/>
      <c r="F1" s="571" t="s">
        <v>606</v>
      </c>
      <c r="H1" s="573"/>
      <c r="I1" s="574"/>
      <c r="J1" s="575"/>
      <c r="K1" s="576"/>
      <c r="L1" s="576"/>
      <c r="M1" s="576"/>
      <c r="N1" s="577"/>
      <c r="O1" s="577"/>
      <c r="P1" s="578"/>
      <c r="Q1" s="578"/>
      <c r="R1" s="579"/>
      <c r="S1" s="579"/>
      <c r="T1" s="579"/>
      <c r="U1" s="580"/>
      <c r="V1" s="579"/>
      <c r="W1" s="577"/>
      <c r="X1" s="577"/>
      <c r="Y1" s="577"/>
      <c r="Z1" s="577"/>
      <c r="AA1" s="576"/>
    </row>
    <row r="2" spans="1:27" s="585" customFormat="1" ht="13.9" customHeight="1">
      <c r="A2" s="633" t="s">
        <v>607</v>
      </c>
      <c r="B2" s="633" t="s">
        <v>608</v>
      </c>
      <c r="C2" s="634" t="s">
        <v>609</v>
      </c>
      <c r="D2" s="633" t="s">
        <v>610</v>
      </c>
      <c r="E2" s="633"/>
      <c r="F2" s="635"/>
      <c r="G2" s="634" t="s">
        <v>611</v>
      </c>
      <c r="H2" s="634" t="s">
        <v>612</v>
      </c>
      <c r="I2" s="634" t="s">
        <v>613</v>
      </c>
      <c r="J2" s="634"/>
      <c r="K2" s="582" t="s">
        <v>614</v>
      </c>
      <c r="L2" s="634" t="s">
        <v>615</v>
      </c>
      <c r="M2" s="634"/>
      <c r="N2" s="582" t="s">
        <v>616</v>
      </c>
      <c r="O2" s="582" t="s">
        <v>617</v>
      </c>
      <c r="P2" s="636" t="s">
        <v>618</v>
      </c>
      <c r="Q2" s="636"/>
      <c r="R2" s="633" t="s">
        <v>619</v>
      </c>
      <c r="S2" s="633"/>
      <c r="T2" s="634" t="s">
        <v>620</v>
      </c>
      <c r="U2" s="637" t="s">
        <v>621</v>
      </c>
      <c r="V2" s="637"/>
      <c r="W2" s="584" t="s">
        <v>622</v>
      </c>
      <c r="X2" s="584" t="s">
        <v>623</v>
      </c>
      <c r="Y2" s="638" t="s">
        <v>624</v>
      </c>
      <c r="Z2" s="638" t="s">
        <v>625</v>
      </c>
      <c r="AA2" s="633" t="s">
        <v>626</v>
      </c>
    </row>
    <row r="3" spans="1:27" s="585" customFormat="1" ht="13.35" customHeight="1">
      <c r="A3" s="633"/>
      <c r="B3" s="633"/>
      <c r="C3" s="634"/>
      <c r="D3" s="633" t="s">
        <v>627</v>
      </c>
      <c r="E3" s="633" t="s">
        <v>628</v>
      </c>
      <c r="F3" s="635"/>
      <c r="G3" s="634"/>
      <c r="H3" s="634"/>
      <c r="I3" s="634" t="s">
        <v>629</v>
      </c>
      <c r="J3" s="634"/>
      <c r="K3" s="634" t="s">
        <v>630</v>
      </c>
      <c r="L3" s="634" t="s">
        <v>631</v>
      </c>
      <c r="M3" s="634"/>
      <c r="N3" s="634" t="s">
        <v>632</v>
      </c>
      <c r="O3" s="634"/>
      <c r="P3" s="636" t="s">
        <v>633</v>
      </c>
      <c r="Q3" s="636"/>
      <c r="R3" s="634" t="s">
        <v>634</v>
      </c>
      <c r="S3" s="634"/>
      <c r="T3" s="634"/>
      <c r="U3" s="637" t="s">
        <v>635</v>
      </c>
      <c r="V3" s="637"/>
      <c r="W3" s="634" t="s">
        <v>636</v>
      </c>
      <c r="X3" s="634"/>
      <c r="Y3" s="638"/>
      <c r="Z3" s="638"/>
      <c r="AA3" s="633"/>
    </row>
    <row r="4" spans="1:27" s="585" customFormat="1" ht="29.25">
      <c r="A4" s="633"/>
      <c r="B4" s="633"/>
      <c r="C4" s="634"/>
      <c r="D4" s="633"/>
      <c r="E4" s="633"/>
      <c r="F4" s="635"/>
      <c r="G4" s="634"/>
      <c r="H4" s="634"/>
      <c r="I4" s="582" t="s">
        <v>637</v>
      </c>
      <c r="J4" s="582" t="s">
        <v>638</v>
      </c>
      <c r="K4" s="634"/>
      <c r="L4" s="582" t="s">
        <v>639</v>
      </c>
      <c r="M4" s="582" t="s">
        <v>638</v>
      </c>
      <c r="N4" s="582" t="s">
        <v>640</v>
      </c>
      <c r="O4" s="582" t="s">
        <v>641</v>
      </c>
      <c r="P4" s="583" t="s">
        <v>633</v>
      </c>
      <c r="Q4" s="586" t="s">
        <v>638</v>
      </c>
      <c r="R4" s="587" t="s">
        <v>642</v>
      </c>
      <c r="S4" s="587" t="s">
        <v>643</v>
      </c>
      <c r="T4" s="634"/>
      <c r="U4" s="588" t="s">
        <v>644</v>
      </c>
      <c r="V4" s="581" t="s">
        <v>638</v>
      </c>
      <c r="W4" s="582" t="s">
        <v>640</v>
      </c>
      <c r="X4" s="582" t="s">
        <v>641</v>
      </c>
      <c r="Y4" s="638"/>
      <c r="Z4" s="638"/>
      <c r="AA4" s="633"/>
    </row>
    <row r="5" spans="1:27" s="603" customFormat="1" ht="20.25">
      <c r="A5" s="589" t="s">
        <v>645</v>
      </c>
      <c r="B5" s="589" t="s">
        <v>646</v>
      </c>
      <c r="C5" s="590" t="s">
        <v>449</v>
      </c>
      <c r="D5" s="591">
        <v>170001</v>
      </c>
      <c r="E5" s="589" t="s">
        <v>647</v>
      </c>
      <c r="F5" s="589" t="str">
        <f t="shared" ref="F5:F36" si="0">A5&amp;B5&amp;C5&amp;D5</f>
        <v>範疇1固定 (E)CH4170001</v>
      </c>
      <c r="G5" s="592" t="s">
        <v>647</v>
      </c>
      <c r="H5" s="593" t="s">
        <v>648</v>
      </c>
      <c r="I5" s="593">
        <v>3</v>
      </c>
      <c r="J5" s="593" t="s">
        <v>649</v>
      </c>
      <c r="K5" s="589"/>
      <c r="L5" s="589"/>
      <c r="M5" s="589"/>
      <c r="N5" s="594">
        <v>0.66666666666666663</v>
      </c>
      <c r="O5" s="595">
        <v>2.3333333333333335</v>
      </c>
      <c r="P5" s="596">
        <f>I5*4186.8*10^(-9)*10^(-3)</f>
        <v>1.2560400000000003E-8</v>
      </c>
      <c r="Q5" s="596" t="s">
        <v>650</v>
      </c>
      <c r="R5" s="590">
        <v>7800</v>
      </c>
      <c r="S5" s="590" t="s">
        <v>651</v>
      </c>
      <c r="T5" s="590" t="s">
        <v>652</v>
      </c>
      <c r="U5" s="597">
        <f t="shared" ref="U5:U36" si="1">P5*R5</f>
        <v>9.7971120000000023E-5</v>
      </c>
      <c r="V5" s="598" t="s">
        <v>653</v>
      </c>
      <c r="W5" s="599">
        <v>0.66666666666666663</v>
      </c>
      <c r="X5" s="600">
        <v>2.3333333333333335</v>
      </c>
      <c r="Y5" s="601" t="s">
        <v>447</v>
      </c>
      <c r="Z5" s="602" t="s">
        <v>654</v>
      </c>
      <c r="AA5" s="589"/>
    </row>
    <row r="6" spans="1:27" s="603" customFormat="1" ht="20.25">
      <c r="A6" s="589" t="s">
        <v>645</v>
      </c>
      <c r="B6" s="589" t="s">
        <v>646</v>
      </c>
      <c r="C6" s="590" t="s">
        <v>445</v>
      </c>
      <c r="D6" s="591">
        <v>170001</v>
      </c>
      <c r="E6" s="589" t="s">
        <v>647</v>
      </c>
      <c r="F6" s="589" t="str">
        <f t="shared" si="0"/>
        <v>範疇1固定 (E)CO2170001</v>
      </c>
      <c r="G6" s="592" t="s">
        <v>647</v>
      </c>
      <c r="H6" s="593" t="s">
        <v>648</v>
      </c>
      <c r="I6" s="604">
        <v>18.899999999999999</v>
      </c>
      <c r="J6" s="605" t="s">
        <v>655</v>
      </c>
      <c r="K6" s="605">
        <v>1</v>
      </c>
      <c r="L6" s="606">
        <v>69300</v>
      </c>
      <c r="M6" s="605" t="s">
        <v>656</v>
      </c>
      <c r="N6" s="594">
        <v>2.5974025974025976E-2</v>
      </c>
      <c r="O6" s="595">
        <v>5.3391053391053392E-2</v>
      </c>
      <c r="P6" s="596">
        <f>L6*(4186.8*10^(-9)*10^(-3))</f>
        <v>2.9014524000000002E-4</v>
      </c>
      <c r="Q6" s="596" t="s">
        <v>657</v>
      </c>
      <c r="R6" s="590">
        <v>7800</v>
      </c>
      <c r="S6" s="590" t="s">
        <v>651</v>
      </c>
      <c r="T6" s="590" t="s">
        <v>652</v>
      </c>
      <c r="U6" s="597">
        <f t="shared" si="1"/>
        <v>2.2631328720000004</v>
      </c>
      <c r="V6" s="598" t="s">
        <v>658</v>
      </c>
      <c r="W6" s="599">
        <v>2.5974025974025976E-2</v>
      </c>
      <c r="X6" s="600">
        <v>5.3391053391053392E-2</v>
      </c>
      <c r="Y6" s="601" t="s">
        <v>447</v>
      </c>
      <c r="Z6" s="602" t="s">
        <v>654</v>
      </c>
      <c r="AA6" s="589"/>
    </row>
    <row r="7" spans="1:27" s="603" customFormat="1" ht="20.25">
      <c r="A7" s="589" t="s">
        <v>645</v>
      </c>
      <c r="B7" s="589" t="s">
        <v>646</v>
      </c>
      <c r="C7" s="590" t="s">
        <v>450</v>
      </c>
      <c r="D7" s="591">
        <v>170001</v>
      </c>
      <c r="E7" s="589" t="s">
        <v>647</v>
      </c>
      <c r="F7" s="589" t="str">
        <f t="shared" si="0"/>
        <v>範疇1固定 (E)N2O170001</v>
      </c>
      <c r="G7" s="592" t="s">
        <v>647</v>
      </c>
      <c r="H7" s="593" t="s">
        <v>648</v>
      </c>
      <c r="I7" s="604">
        <v>0.6</v>
      </c>
      <c r="J7" s="607" t="s">
        <v>659</v>
      </c>
      <c r="K7" s="589"/>
      <c r="L7" s="589"/>
      <c r="M7" s="589"/>
      <c r="N7" s="594">
        <v>0.66666666666666663</v>
      </c>
      <c r="O7" s="595">
        <v>2.3333333333333335</v>
      </c>
      <c r="P7" s="596">
        <f>I7*4186.8*10^(-9)*10^(-3)</f>
        <v>2.5120799999999999E-9</v>
      </c>
      <c r="Q7" s="596" t="s">
        <v>660</v>
      </c>
      <c r="R7" s="590">
        <v>7800</v>
      </c>
      <c r="S7" s="590" t="s">
        <v>651</v>
      </c>
      <c r="T7" s="590" t="s">
        <v>652</v>
      </c>
      <c r="U7" s="597">
        <f t="shared" si="1"/>
        <v>1.9594223999999998E-5</v>
      </c>
      <c r="V7" s="598" t="s">
        <v>661</v>
      </c>
      <c r="W7" s="599">
        <v>0.66666666666666663</v>
      </c>
      <c r="X7" s="600">
        <v>2.3333333333333335</v>
      </c>
      <c r="Y7" s="601" t="s">
        <v>447</v>
      </c>
      <c r="Z7" s="602" t="s">
        <v>654</v>
      </c>
      <c r="AA7" s="589"/>
    </row>
    <row r="8" spans="1:27" s="603" customFormat="1" ht="20.25">
      <c r="A8" s="589" t="s">
        <v>645</v>
      </c>
      <c r="B8" s="589" t="s">
        <v>646</v>
      </c>
      <c r="C8" s="590" t="s">
        <v>449</v>
      </c>
      <c r="D8" s="590">
        <v>170005</v>
      </c>
      <c r="E8" s="589" t="s">
        <v>662</v>
      </c>
      <c r="F8" s="589" t="str">
        <f t="shared" si="0"/>
        <v>範疇1固定 (E)CH4170005</v>
      </c>
      <c r="G8" s="592" t="s">
        <v>662</v>
      </c>
      <c r="H8" s="593" t="s">
        <v>663</v>
      </c>
      <c r="I8" s="593">
        <v>3</v>
      </c>
      <c r="J8" s="593" t="s">
        <v>649</v>
      </c>
      <c r="K8" s="589"/>
      <c r="L8" s="589"/>
      <c r="M8" s="589"/>
      <c r="N8" s="594">
        <v>0.66666666666666663</v>
      </c>
      <c r="O8" s="595">
        <v>2.3333333333333335</v>
      </c>
      <c r="P8" s="596">
        <f>I8*4186.8*10^(-9)*10^(-3)</f>
        <v>1.2560400000000003E-8</v>
      </c>
      <c r="Q8" s="596" t="s">
        <v>650</v>
      </c>
      <c r="R8" s="590">
        <v>8500</v>
      </c>
      <c r="S8" s="590" t="s">
        <v>651</v>
      </c>
      <c r="T8" s="590" t="s">
        <v>652</v>
      </c>
      <c r="U8" s="597">
        <f t="shared" si="1"/>
        <v>1.0676340000000002E-4</v>
      </c>
      <c r="V8" s="598" t="s">
        <v>653</v>
      </c>
      <c r="W8" s="599">
        <v>0.66666666666666663</v>
      </c>
      <c r="X8" s="600">
        <v>2.3333333333333335</v>
      </c>
      <c r="Y8" s="601" t="s">
        <v>447</v>
      </c>
      <c r="Z8" s="602" t="s">
        <v>654</v>
      </c>
      <c r="AA8" s="589"/>
    </row>
    <row r="9" spans="1:27" s="603" customFormat="1" ht="20.25">
      <c r="A9" s="589" t="s">
        <v>645</v>
      </c>
      <c r="B9" s="589" t="s">
        <v>646</v>
      </c>
      <c r="C9" s="590" t="s">
        <v>445</v>
      </c>
      <c r="D9" s="590">
        <v>170005</v>
      </c>
      <c r="E9" s="589" t="s">
        <v>662</v>
      </c>
      <c r="F9" s="589" t="str">
        <f t="shared" si="0"/>
        <v>範疇1固定 (E)CO2170005</v>
      </c>
      <c r="G9" s="592" t="s">
        <v>662</v>
      </c>
      <c r="H9" s="593" t="s">
        <v>663</v>
      </c>
      <c r="I9" s="604">
        <v>19.600000000000001</v>
      </c>
      <c r="J9" s="605" t="s">
        <v>655</v>
      </c>
      <c r="K9" s="605">
        <v>1</v>
      </c>
      <c r="L9" s="606">
        <v>71900</v>
      </c>
      <c r="M9" s="605" t="s">
        <v>656</v>
      </c>
      <c r="N9" s="594">
        <v>1.5299026425591099E-2</v>
      </c>
      <c r="O9" s="595">
        <v>2.5034770514603615E-2</v>
      </c>
      <c r="P9" s="596">
        <f>L9*(4186.8*10^(-9)*10^(-3))</f>
        <v>3.0103092000000005E-4</v>
      </c>
      <c r="Q9" s="596" t="s">
        <v>657</v>
      </c>
      <c r="R9" s="590">
        <v>8500</v>
      </c>
      <c r="S9" s="590" t="s">
        <v>651</v>
      </c>
      <c r="T9" s="590" t="s">
        <v>652</v>
      </c>
      <c r="U9" s="597">
        <f t="shared" si="1"/>
        <v>2.5587628200000005</v>
      </c>
      <c r="V9" s="598" t="s">
        <v>658</v>
      </c>
      <c r="W9" s="599">
        <v>1.5299026425591099E-2</v>
      </c>
      <c r="X9" s="600">
        <v>2.5034770514603615E-2</v>
      </c>
      <c r="Y9" s="601" t="s">
        <v>447</v>
      </c>
      <c r="Z9" s="602" t="s">
        <v>654</v>
      </c>
      <c r="AA9" s="589"/>
    </row>
    <row r="10" spans="1:27" s="603" customFormat="1" ht="20.25">
      <c r="A10" s="589" t="s">
        <v>645</v>
      </c>
      <c r="B10" s="589" t="s">
        <v>646</v>
      </c>
      <c r="C10" s="590" t="s">
        <v>450</v>
      </c>
      <c r="D10" s="590">
        <v>170005</v>
      </c>
      <c r="E10" s="589" t="s">
        <v>662</v>
      </c>
      <c r="F10" s="589" t="str">
        <f t="shared" si="0"/>
        <v>範疇1固定 (E)N2O170005</v>
      </c>
      <c r="G10" s="592" t="s">
        <v>662</v>
      </c>
      <c r="H10" s="593" t="s">
        <v>663</v>
      </c>
      <c r="I10" s="604">
        <v>0.6</v>
      </c>
      <c r="J10" s="607" t="s">
        <v>659</v>
      </c>
      <c r="K10" s="589"/>
      <c r="L10" s="589"/>
      <c r="M10" s="589"/>
      <c r="N10" s="594">
        <v>0.66666666666666663</v>
      </c>
      <c r="O10" s="595">
        <v>2.3333333333333335</v>
      </c>
      <c r="P10" s="596">
        <f>I10*4186.8*10^(-9)*10^(-3)</f>
        <v>2.5120799999999999E-9</v>
      </c>
      <c r="Q10" s="596" t="s">
        <v>660</v>
      </c>
      <c r="R10" s="590">
        <v>8500</v>
      </c>
      <c r="S10" s="590" t="s">
        <v>651</v>
      </c>
      <c r="T10" s="590" t="s">
        <v>652</v>
      </c>
      <c r="U10" s="597">
        <f t="shared" si="1"/>
        <v>2.1352679999999998E-5</v>
      </c>
      <c r="V10" s="598" t="s">
        <v>661</v>
      </c>
      <c r="W10" s="599">
        <v>0.66666666666666663</v>
      </c>
      <c r="X10" s="600">
        <v>2.3333333333333335</v>
      </c>
      <c r="Y10" s="601" t="s">
        <v>447</v>
      </c>
      <c r="Z10" s="602" t="s">
        <v>654</v>
      </c>
      <c r="AA10" s="589"/>
    </row>
    <row r="11" spans="1:27" s="603" customFormat="1" ht="20.25">
      <c r="A11" s="589" t="s">
        <v>645</v>
      </c>
      <c r="B11" s="589" t="s">
        <v>646</v>
      </c>
      <c r="C11" s="590" t="s">
        <v>449</v>
      </c>
      <c r="D11" s="590">
        <v>170006</v>
      </c>
      <c r="E11" s="589" t="s">
        <v>664</v>
      </c>
      <c r="F11" s="589" t="str">
        <f t="shared" si="0"/>
        <v>範疇1固定 (E)CH4170006</v>
      </c>
      <c r="G11" s="592" t="s">
        <v>664</v>
      </c>
      <c r="H11" s="593" t="s">
        <v>665</v>
      </c>
      <c r="I11" s="593">
        <v>3</v>
      </c>
      <c r="J11" s="593" t="s">
        <v>649</v>
      </c>
      <c r="K11" s="589"/>
      <c r="L11" s="589"/>
      <c r="M11" s="589"/>
      <c r="N11" s="594">
        <v>0.66666666666666663</v>
      </c>
      <c r="O11" s="595">
        <v>2.3333333333333335</v>
      </c>
      <c r="P11" s="596">
        <f>I11*4186.8*10^(-9)*10^(-3)</f>
        <v>1.2560400000000003E-8</v>
      </c>
      <c r="Q11" s="596" t="s">
        <v>650</v>
      </c>
      <c r="R11" s="590">
        <v>8400</v>
      </c>
      <c r="S11" s="590" t="s">
        <v>651</v>
      </c>
      <c r="T11" s="590" t="s">
        <v>652</v>
      </c>
      <c r="U11" s="597">
        <f t="shared" si="1"/>
        <v>1.0550736000000003E-4</v>
      </c>
      <c r="V11" s="598" t="s">
        <v>653</v>
      </c>
      <c r="W11" s="599">
        <v>0.66666666666666663</v>
      </c>
      <c r="X11" s="600">
        <v>2.3333333333333335</v>
      </c>
      <c r="Y11" s="601" t="s">
        <v>447</v>
      </c>
      <c r="Z11" s="602" t="s">
        <v>654</v>
      </c>
      <c r="AA11" s="589"/>
    </row>
    <row r="12" spans="1:27" s="603" customFormat="1" ht="20.25">
      <c r="A12" s="589" t="s">
        <v>645</v>
      </c>
      <c r="B12" s="589" t="s">
        <v>646</v>
      </c>
      <c r="C12" s="590" t="s">
        <v>445</v>
      </c>
      <c r="D12" s="590">
        <v>170006</v>
      </c>
      <c r="E12" s="589" t="s">
        <v>664</v>
      </c>
      <c r="F12" s="589" t="str">
        <f t="shared" si="0"/>
        <v>範疇1固定 (E)CO2170006</v>
      </c>
      <c r="G12" s="592" t="s">
        <v>664</v>
      </c>
      <c r="H12" s="593" t="s">
        <v>665</v>
      </c>
      <c r="I12" s="604">
        <v>20.2</v>
      </c>
      <c r="J12" s="605" t="s">
        <v>655</v>
      </c>
      <c r="K12" s="605">
        <v>1</v>
      </c>
      <c r="L12" s="606">
        <v>74100</v>
      </c>
      <c r="M12" s="605" t="s">
        <v>656</v>
      </c>
      <c r="N12" s="594">
        <v>2.0242914979757085E-2</v>
      </c>
      <c r="O12" s="595">
        <v>9.4466936572199737E-3</v>
      </c>
      <c r="P12" s="596">
        <f>L12*(4186.8*10^(-9)*10^(-3))</f>
        <v>3.1024188000000006E-4</v>
      </c>
      <c r="Q12" s="596" t="s">
        <v>657</v>
      </c>
      <c r="R12" s="590">
        <v>8400</v>
      </c>
      <c r="S12" s="590" t="s">
        <v>651</v>
      </c>
      <c r="T12" s="590" t="s">
        <v>652</v>
      </c>
      <c r="U12" s="597">
        <f t="shared" si="1"/>
        <v>2.6060317920000005</v>
      </c>
      <c r="V12" s="598" t="s">
        <v>658</v>
      </c>
      <c r="W12" s="599">
        <v>2.0242914979757085E-2</v>
      </c>
      <c r="X12" s="600">
        <v>9.4466936572199737E-3</v>
      </c>
      <c r="Y12" s="601" t="s">
        <v>447</v>
      </c>
      <c r="Z12" s="602" t="s">
        <v>654</v>
      </c>
      <c r="AA12" s="589"/>
    </row>
    <row r="13" spans="1:27" s="603" customFormat="1" ht="20.25">
      <c r="A13" s="589" t="s">
        <v>645</v>
      </c>
      <c r="B13" s="589" t="s">
        <v>646</v>
      </c>
      <c r="C13" s="590" t="s">
        <v>450</v>
      </c>
      <c r="D13" s="590">
        <v>170006</v>
      </c>
      <c r="E13" s="589" t="s">
        <v>664</v>
      </c>
      <c r="F13" s="589" t="str">
        <f t="shared" si="0"/>
        <v>範疇1固定 (E)N2O170006</v>
      </c>
      <c r="G13" s="592" t="s">
        <v>664</v>
      </c>
      <c r="H13" s="593" t="s">
        <v>665</v>
      </c>
      <c r="I13" s="604">
        <v>0.6</v>
      </c>
      <c r="J13" s="607" t="s">
        <v>659</v>
      </c>
      <c r="K13" s="589"/>
      <c r="L13" s="589"/>
      <c r="M13" s="589"/>
      <c r="N13" s="594">
        <v>0.66666666666666663</v>
      </c>
      <c r="O13" s="595">
        <v>2.3333333333333335</v>
      </c>
      <c r="P13" s="596">
        <f>I13*4186.8*10^(-9)*10^(-3)</f>
        <v>2.5120799999999999E-9</v>
      </c>
      <c r="Q13" s="596" t="s">
        <v>660</v>
      </c>
      <c r="R13" s="590">
        <v>8400</v>
      </c>
      <c r="S13" s="590" t="s">
        <v>651</v>
      </c>
      <c r="T13" s="590" t="s">
        <v>652</v>
      </c>
      <c r="U13" s="597">
        <f t="shared" si="1"/>
        <v>2.1101471999999998E-5</v>
      </c>
      <c r="V13" s="598" t="s">
        <v>661</v>
      </c>
      <c r="W13" s="599">
        <v>0.66666666666666663</v>
      </c>
      <c r="X13" s="600">
        <v>2.3333333333333335</v>
      </c>
      <c r="Y13" s="601" t="s">
        <v>447</v>
      </c>
      <c r="Z13" s="602" t="s">
        <v>654</v>
      </c>
      <c r="AA13" s="589"/>
    </row>
    <row r="14" spans="1:27" s="603" customFormat="1" ht="20.25">
      <c r="A14" s="589" t="s">
        <v>645</v>
      </c>
      <c r="B14" s="589" t="s">
        <v>646</v>
      </c>
      <c r="C14" s="590" t="s">
        <v>449</v>
      </c>
      <c r="D14" s="590">
        <v>170010</v>
      </c>
      <c r="E14" s="589" t="s">
        <v>666</v>
      </c>
      <c r="F14" s="589" t="str">
        <f t="shared" si="0"/>
        <v>範疇1固定 (E)CH4170010</v>
      </c>
      <c r="G14" s="592" t="s">
        <v>666</v>
      </c>
      <c r="H14" s="593" t="s">
        <v>667</v>
      </c>
      <c r="I14" s="593">
        <v>3</v>
      </c>
      <c r="J14" s="593" t="s">
        <v>649</v>
      </c>
      <c r="K14" s="589"/>
      <c r="L14" s="589"/>
      <c r="M14" s="589"/>
      <c r="N14" s="594">
        <v>0.66666666666666663</v>
      </c>
      <c r="O14" s="595">
        <v>2.3333333333333335</v>
      </c>
      <c r="P14" s="596">
        <f>I14*4186.8*10^(-9)*10^(-3)</f>
        <v>1.2560400000000003E-8</v>
      </c>
      <c r="Q14" s="596" t="s">
        <v>650</v>
      </c>
      <c r="R14" s="590">
        <v>9600</v>
      </c>
      <c r="S14" s="590" t="s">
        <v>651</v>
      </c>
      <c r="T14" s="590" t="s">
        <v>652</v>
      </c>
      <c r="U14" s="597">
        <f t="shared" si="1"/>
        <v>1.2057984000000003E-4</v>
      </c>
      <c r="V14" s="598" t="s">
        <v>653</v>
      </c>
      <c r="W14" s="599">
        <v>0.66666666666666663</v>
      </c>
      <c r="X14" s="600">
        <v>2.3333333333333335</v>
      </c>
      <c r="Y14" s="601" t="s">
        <v>447</v>
      </c>
      <c r="Z14" s="602" t="s">
        <v>654</v>
      </c>
      <c r="AA14" s="589"/>
    </row>
    <row r="15" spans="1:27" s="603" customFormat="1" ht="20.25">
      <c r="A15" s="589" t="s">
        <v>645</v>
      </c>
      <c r="B15" s="589" t="s">
        <v>646</v>
      </c>
      <c r="C15" s="590" t="s">
        <v>445</v>
      </c>
      <c r="D15" s="590">
        <v>170010</v>
      </c>
      <c r="E15" s="589" t="s">
        <v>666</v>
      </c>
      <c r="F15" s="589" t="str">
        <f t="shared" si="0"/>
        <v>範疇1固定 (E)CO2170010</v>
      </c>
      <c r="G15" s="592" t="s">
        <v>666</v>
      </c>
      <c r="H15" s="593" t="s">
        <v>667</v>
      </c>
      <c r="I15" s="604">
        <v>20</v>
      </c>
      <c r="J15" s="605" t="s">
        <v>655</v>
      </c>
      <c r="K15" s="605">
        <v>1</v>
      </c>
      <c r="L15" s="606">
        <v>73300</v>
      </c>
      <c r="M15" s="605" t="s">
        <v>656</v>
      </c>
      <c r="N15" s="594">
        <v>1.9099590723055934E-2</v>
      </c>
      <c r="O15" s="595">
        <v>2.5920873124147339E-2</v>
      </c>
      <c r="P15" s="596">
        <f>L15*(4186.8*10^(-9)*10^(-3))</f>
        <v>3.0689244000000005E-4</v>
      </c>
      <c r="Q15" s="596" t="s">
        <v>657</v>
      </c>
      <c r="R15" s="590">
        <v>9600</v>
      </c>
      <c r="S15" s="590" t="s">
        <v>651</v>
      </c>
      <c r="T15" s="590" t="s">
        <v>652</v>
      </c>
      <c r="U15" s="597">
        <f t="shared" si="1"/>
        <v>2.9461674240000004</v>
      </c>
      <c r="V15" s="598" t="s">
        <v>658</v>
      </c>
      <c r="W15" s="599">
        <v>1.9099590723055934E-2</v>
      </c>
      <c r="X15" s="600">
        <v>2.5920873124147339E-2</v>
      </c>
      <c r="Y15" s="601" t="s">
        <v>447</v>
      </c>
      <c r="Z15" s="602" t="s">
        <v>654</v>
      </c>
      <c r="AA15" s="589"/>
    </row>
    <row r="16" spans="1:27" s="603" customFormat="1" ht="20.25">
      <c r="A16" s="589" t="s">
        <v>645</v>
      </c>
      <c r="B16" s="589" t="s">
        <v>646</v>
      </c>
      <c r="C16" s="590" t="s">
        <v>450</v>
      </c>
      <c r="D16" s="590">
        <v>170010</v>
      </c>
      <c r="E16" s="589" t="s">
        <v>666</v>
      </c>
      <c r="F16" s="589" t="str">
        <f t="shared" si="0"/>
        <v>範疇1固定 (E)N2O170010</v>
      </c>
      <c r="G16" s="592" t="s">
        <v>666</v>
      </c>
      <c r="H16" s="593" t="s">
        <v>667</v>
      </c>
      <c r="I16" s="604">
        <v>0.6</v>
      </c>
      <c r="J16" s="607" t="s">
        <v>659</v>
      </c>
      <c r="K16" s="589"/>
      <c r="L16" s="589"/>
      <c r="M16" s="589"/>
      <c r="N16" s="594">
        <v>0.66666666666666663</v>
      </c>
      <c r="O16" s="595">
        <v>2.3333333333333335</v>
      </c>
      <c r="P16" s="596">
        <f>I16*4186.8*10^(-9)*10^(-3)</f>
        <v>2.5120799999999999E-9</v>
      </c>
      <c r="Q16" s="596" t="s">
        <v>660</v>
      </c>
      <c r="R16" s="590">
        <v>9600</v>
      </c>
      <c r="S16" s="590" t="s">
        <v>651</v>
      </c>
      <c r="T16" s="590" t="s">
        <v>652</v>
      </c>
      <c r="U16" s="597">
        <f t="shared" si="1"/>
        <v>2.4115968E-5</v>
      </c>
      <c r="V16" s="598" t="s">
        <v>661</v>
      </c>
      <c r="W16" s="599">
        <v>0.66666666666666663</v>
      </c>
      <c r="X16" s="600">
        <v>2.3333333333333335</v>
      </c>
      <c r="Y16" s="601" t="s">
        <v>447</v>
      </c>
      <c r="Z16" s="602" t="s">
        <v>654</v>
      </c>
      <c r="AA16" s="589"/>
    </row>
    <row r="17" spans="1:27" s="603" customFormat="1" ht="20.25">
      <c r="A17" s="589" t="s">
        <v>645</v>
      </c>
      <c r="B17" s="589" t="s">
        <v>646</v>
      </c>
      <c r="C17" s="590" t="s">
        <v>449</v>
      </c>
      <c r="D17" s="590">
        <v>170011</v>
      </c>
      <c r="E17" s="589" t="s">
        <v>668</v>
      </c>
      <c r="F17" s="589" t="str">
        <f t="shared" si="0"/>
        <v>範疇1固定 (E)CH4170011</v>
      </c>
      <c r="G17" s="592" t="s">
        <v>669</v>
      </c>
      <c r="H17" s="593" t="s">
        <v>670</v>
      </c>
      <c r="I17" s="593">
        <v>3</v>
      </c>
      <c r="J17" s="593" t="s">
        <v>649</v>
      </c>
      <c r="K17" s="589"/>
      <c r="L17" s="589"/>
      <c r="M17" s="589"/>
      <c r="N17" s="594">
        <v>0.66666666666666663</v>
      </c>
      <c r="O17" s="595">
        <v>2.3333333333333335</v>
      </c>
      <c r="P17" s="596">
        <f>I17*4186.8*10^(-9)*10^(-3)</f>
        <v>1.2560400000000003E-8</v>
      </c>
      <c r="Q17" s="596" t="s">
        <v>650</v>
      </c>
      <c r="R17" s="590">
        <v>7800</v>
      </c>
      <c r="S17" s="590" t="s">
        <v>651</v>
      </c>
      <c r="T17" s="590" t="s">
        <v>652</v>
      </c>
      <c r="U17" s="597">
        <f t="shared" si="1"/>
        <v>9.7971120000000023E-5</v>
      </c>
      <c r="V17" s="598" t="s">
        <v>653</v>
      </c>
      <c r="W17" s="599">
        <v>0.66666666666666663</v>
      </c>
      <c r="X17" s="600">
        <v>2.3333333333333335</v>
      </c>
      <c r="Y17" s="601" t="s">
        <v>447</v>
      </c>
      <c r="Z17" s="602" t="s">
        <v>654</v>
      </c>
      <c r="AA17" s="589"/>
    </row>
    <row r="18" spans="1:27" s="603" customFormat="1" ht="20.25">
      <c r="A18" s="589" t="s">
        <v>645</v>
      </c>
      <c r="B18" s="589" t="s">
        <v>646</v>
      </c>
      <c r="C18" s="590" t="s">
        <v>445</v>
      </c>
      <c r="D18" s="590">
        <v>170011</v>
      </c>
      <c r="E18" s="589" t="s">
        <v>668</v>
      </c>
      <c r="F18" s="589" t="str">
        <f t="shared" si="0"/>
        <v>範疇1固定 (E)CO2170011</v>
      </c>
      <c r="G18" s="592" t="s">
        <v>669</v>
      </c>
      <c r="H18" s="593" t="s">
        <v>670</v>
      </c>
      <c r="I18" s="604">
        <v>20</v>
      </c>
      <c r="J18" s="605" t="s">
        <v>655</v>
      </c>
      <c r="K18" s="605">
        <v>1</v>
      </c>
      <c r="L18" s="606">
        <v>73300</v>
      </c>
      <c r="M18" s="605" t="s">
        <v>656</v>
      </c>
      <c r="N18" s="594">
        <v>5.4570259208731244E-2</v>
      </c>
      <c r="O18" s="595">
        <v>4.0927694406548434E-2</v>
      </c>
      <c r="P18" s="596">
        <f>L18*(4186.8*10^(-9)*10^(-3))</f>
        <v>3.0689244000000005E-4</v>
      </c>
      <c r="Q18" s="596" t="s">
        <v>657</v>
      </c>
      <c r="R18" s="590">
        <v>7800</v>
      </c>
      <c r="S18" s="590" t="s">
        <v>651</v>
      </c>
      <c r="T18" s="590" t="s">
        <v>652</v>
      </c>
      <c r="U18" s="597">
        <f t="shared" si="1"/>
        <v>2.3937610320000005</v>
      </c>
      <c r="V18" s="598" t="s">
        <v>658</v>
      </c>
      <c r="W18" s="599">
        <v>5.4570259208731244E-2</v>
      </c>
      <c r="X18" s="600">
        <v>4.0927694406548434E-2</v>
      </c>
      <c r="Y18" s="601" t="s">
        <v>447</v>
      </c>
      <c r="Z18" s="602" t="s">
        <v>654</v>
      </c>
      <c r="AA18" s="589"/>
    </row>
    <row r="19" spans="1:27" s="603" customFormat="1" ht="20.25">
      <c r="A19" s="589" t="s">
        <v>645</v>
      </c>
      <c r="B19" s="589" t="s">
        <v>646</v>
      </c>
      <c r="C19" s="590" t="s">
        <v>450</v>
      </c>
      <c r="D19" s="590">
        <v>170011</v>
      </c>
      <c r="E19" s="589" t="s">
        <v>668</v>
      </c>
      <c r="F19" s="589" t="str">
        <f t="shared" si="0"/>
        <v>範疇1固定 (E)N2O170011</v>
      </c>
      <c r="G19" s="592" t="s">
        <v>669</v>
      </c>
      <c r="H19" s="593" t="s">
        <v>670</v>
      </c>
      <c r="I19" s="604">
        <v>0.6</v>
      </c>
      <c r="J19" s="607" t="s">
        <v>659</v>
      </c>
      <c r="K19" s="589"/>
      <c r="L19" s="589"/>
      <c r="M19" s="589"/>
      <c r="N19" s="594">
        <v>0.66666666666666663</v>
      </c>
      <c r="O19" s="595">
        <v>2.3333333333333335</v>
      </c>
      <c r="P19" s="596">
        <f>I19*4186.8*10^(-9)*10^(-3)</f>
        <v>2.5120799999999999E-9</v>
      </c>
      <c r="Q19" s="596" t="s">
        <v>660</v>
      </c>
      <c r="R19" s="590">
        <v>7800</v>
      </c>
      <c r="S19" s="590" t="s">
        <v>651</v>
      </c>
      <c r="T19" s="590" t="s">
        <v>652</v>
      </c>
      <c r="U19" s="597">
        <f t="shared" si="1"/>
        <v>1.9594223999999998E-5</v>
      </c>
      <c r="V19" s="598" t="s">
        <v>661</v>
      </c>
      <c r="W19" s="599">
        <v>0.66666666666666663</v>
      </c>
      <c r="X19" s="600">
        <v>2.3333333333333335</v>
      </c>
      <c r="Y19" s="601" t="s">
        <v>447</v>
      </c>
      <c r="Z19" s="602" t="s">
        <v>654</v>
      </c>
      <c r="AA19" s="589"/>
    </row>
    <row r="20" spans="1:27" s="603" customFormat="1" ht="20.25">
      <c r="A20" s="589" t="s">
        <v>645</v>
      </c>
      <c r="B20" s="589" t="s">
        <v>646</v>
      </c>
      <c r="C20" s="590" t="s">
        <v>449</v>
      </c>
      <c r="D20" s="590">
        <v>170013</v>
      </c>
      <c r="E20" s="589" t="s">
        <v>671</v>
      </c>
      <c r="F20" s="589" t="str">
        <f t="shared" si="0"/>
        <v>範疇1固定 (E)CH4170013</v>
      </c>
      <c r="G20" s="592" t="s">
        <v>672</v>
      </c>
      <c r="H20" s="593" t="s">
        <v>673</v>
      </c>
      <c r="I20" s="593">
        <v>3</v>
      </c>
      <c r="J20" s="593" t="s">
        <v>649</v>
      </c>
      <c r="K20" s="589"/>
      <c r="L20" s="589"/>
      <c r="M20" s="589"/>
      <c r="N20" s="594">
        <v>0.66666666666666663</v>
      </c>
      <c r="O20" s="595">
        <v>2.3333333333333335</v>
      </c>
      <c r="P20" s="596">
        <f>I20*4186.8*10^(-9)*10^(-3)</f>
        <v>1.2560400000000003E-8</v>
      </c>
      <c r="Q20" s="596" t="s">
        <v>650</v>
      </c>
      <c r="R20" s="590">
        <v>10000</v>
      </c>
      <c r="S20" s="590" t="s">
        <v>651</v>
      </c>
      <c r="T20" s="590" t="s">
        <v>652</v>
      </c>
      <c r="U20" s="597">
        <f t="shared" si="1"/>
        <v>1.2560400000000003E-4</v>
      </c>
      <c r="V20" s="598" t="s">
        <v>653</v>
      </c>
      <c r="W20" s="599">
        <v>0.66666666666666663</v>
      </c>
      <c r="X20" s="600">
        <v>2.3333333333333335</v>
      </c>
      <c r="Y20" s="601" t="s">
        <v>447</v>
      </c>
      <c r="Z20" s="602" t="s">
        <v>654</v>
      </c>
      <c r="AA20" s="589"/>
    </row>
    <row r="21" spans="1:27" s="603" customFormat="1" ht="20.25">
      <c r="A21" s="589" t="s">
        <v>645</v>
      </c>
      <c r="B21" s="589" t="s">
        <v>646</v>
      </c>
      <c r="C21" s="590" t="s">
        <v>445</v>
      </c>
      <c r="D21" s="590">
        <v>170013</v>
      </c>
      <c r="E21" s="589" t="s">
        <v>671</v>
      </c>
      <c r="F21" s="589" t="str">
        <f t="shared" si="0"/>
        <v>範疇1固定 (E)CO2170013</v>
      </c>
      <c r="G21" s="592" t="s">
        <v>672</v>
      </c>
      <c r="H21" s="593" t="s">
        <v>673</v>
      </c>
      <c r="I21" s="604">
        <v>22</v>
      </c>
      <c r="J21" s="605" t="s">
        <v>655</v>
      </c>
      <c r="K21" s="605">
        <v>1</v>
      </c>
      <c r="L21" s="606">
        <v>80700</v>
      </c>
      <c r="M21" s="605" t="s">
        <v>656</v>
      </c>
      <c r="N21" s="594">
        <v>9.541511771995044E-2</v>
      </c>
      <c r="O21" s="595">
        <v>0.11400247831474597</v>
      </c>
      <c r="P21" s="596">
        <f>L21*(4186.8*10^(-9)*10^(-3))</f>
        <v>3.3787476000000005E-4</v>
      </c>
      <c r="Q21" s="596" t="s">
        <v>657</v>
      </c>
      <c r="R21" s="590">
        <v>10000</v>
      </c>
      <c r="S21" s="590" t="s">
        <v>651</v>
      </c>
      <c r="T21" s="590" t="s">
        <v>652</v>
      </c>
      <c r="U21" s="597">
        <f t="shared" si="1"/>
        <v>3.3787476000000005</v>
      </c>
      <c r="V21" s="598" t="s">
        <v>658</v>
      </c>
      <c r="W21" s="599">
        <v>9.541511771995044E-2</v>
      </c>
      <c r="X21" s="600">
        <v>0.11400247831474597</v>
      </c>
      <c r="Y21" s="601" t="s">
        <v>447</v>
      </c>
      <c r="Z21" s="602" t="s">
        <v>654</v>
      </c>
      <c r="AA21" s="589"/>
    </row>
    <row r="22" spans="1:27" s="603" customFormat="1" ht="20.25">
      <c r="A22" s="589" t="s">
        <v>645</v>
      </c>
      <c r="B22" s="589" t="s">
        <v>646</v>
      </c>
      <c r="C22" s="590" t="s">
        <v>450</v>
      </c>
      <c r="D22" s="590">
        <v>170013</v>
      </c>
      <c r="E22" s="589" t="s">
        <v>671</v>
      </c>
      <c r="F22" s="589" t="str">
        <f t="shared" si="0"/>
        <v>範疇1固定 (E)N2O170013</v>
      </c>
      <c r="G22" s="592" t="s">
        <v>672</v>
      </c>
      <c r="H22" s="593" t="s">
        <v>673</v>
      </c>
      <c r="I22" s="604">
        <v>0.6</v>
      </c>
      <c r="J22" s="607" t="s">
        <v>659</v>
      </c>
      <c r="K22" s="589"/>
      <c r="L22" s="589"/>
      <c r="M22" s="589"/>
      <c r="N22" s="594">
        <v>0.66666666666666663</v>
      </c>
      <c r="O22" s="595">
        <v>2.3333333333333335</v>
      </c>
      <c r="P22" s="596">
        <f>I22*4186.8*10^(-9)*10^(-3)</f>
        <v>2.5120799999999999E-9</v>
      </c>
      <c r="Q22" s="596" t="s">
        <v>660</v>
      </c>
      <c r="R22" s="590">
        <v>10000</v>
      </c>
      <c r="S22" s="590" t="s">
        <v>651</v>
      </c>
      <c r="T22" s="590" t="s">
        <v>652</v>
      </c>
      <c r="U22" s="597">
        <f t="shared" si="1"/>
        <v>2.5120799999999998E-5</v>
      </c>
      <c r="V22" s="598" t="s">
        <v>661</v>
      </c>
      <c r="W22" s="599">
        <v>0.66666666666666663</v>
      </c>
      <c r="X22" s="600">
        <v>2.3333333333333335</v>
      </c>
      <c r="Y22" s="601" t="s">
        <v>447</v>
      </c>
      <c r="Z22" s="602" t="s">
        <v>654</v>
      </c>
      <c r="AA22" s="589"/>
    </row>
    <row r="23" spans="1:27" s="603" customFormat="1" ht="20.25">
      <c r="A23" s="589" t="s">
        <v>645</v>
      </c>
      <c r="B23" s="589" t="s">
        <v>646</v>
      </c>
      <c r="C23" s="590" t="s">
        <v>449</v>
      </c>
      <c r="D23" s="590">
        <v>170014</v>
      </c>
      <c r="E23" s="589" t="s">
        <v>674</v>
      </c>
      <c r="F23" s="589" t="str">
        <f t="shared" si="0"/>
        <v>範疇1固定 (E)CH4170014</v>
      </c>
      <c r="G23" s="592" t="s">
        <v>672</v>
      </c>
      <c r="H23" s="593" t="s">
        <v>673</v>
      </c>
      <c r="I23" s="593">
        <v>3</v>
      </c>
      <c r="J23" s="593" t="s">
        <v>649</v>
      </c>
      <c r="K23" s="589"/>
      <c r="L23" s="589"/>
      <c r="M23" s="589"/>
      <c r="N23" s="594">
        <v>0.66666666666666663</v>
      </c>
      <c r="O23" s="595">
        <v>2.3333333333333335</v>
      </c>
      <c r="P23" s="596">
        <f>I23*4186.8*10^(-9)*10^(-3)</f>
        <v>1.2560400000000003E-8</v>
      </c>
      <c r="Q23" s="596" t="s">
        <v>650</v>
      </c>
      <c r="R23" s="590">
        <v>10000</v>
      </c>
      <c r="S23" s="590" t="s">
        <v>651</v>
      </c>
      <c r="T23" s="590" t="s">
        <v>652</v>
      </c>
      <c r="U23" s="597">
        <f t="shared" si="1"/>
        <v>1.2560400000000003E-4</v>
      </c>
      <c r="V23" s="598" t="s">
        <v>653</v>
      </c>
      <c r="W23" s="599">
        <v>0.66666666666666663</v>
      </c>
      <c r="X23" s="600">
        <v>2.3333333333333335</v>
      </c>
      <c r="Y23" s="601" t="s">
        <v>447</v>
      </c>
      <c r="Z23" s="602" t="s">
        <v>654</v>
      </c>
      <c r="AA23" s="589"/>
    </row>
    <row r="24" spans="1:27" s="603" customFormat="1" ht="20.25">
      <c r="A24" s="589" t="s">
        <v>645</v>
      </c>
      <c r="B24" s="589" t="s">
        <v>646</v>
      </c>
      <c r="C24" s="590" t="s">
        <v>445</v>
      </c>
      <c r="D24" s="590">
        <v>170014</v>
      </c>
      <c r="E24" s="589" t="s">
        <v>674</v>
      </c>
      <c r="F24" s="589" t="str">
        <f t="shared" si="0"/>
        <v>範疇1固定 (E)CO2170014</v>
      </c>
      <c r="G24" s="592" t="s">
        <v>672</v>
      </c>
      <c r="H24" s="593" t="s">
        <v>673</v>
      </c>
      <c r="I24" s="604">
        <v>22</v>
      </c>
      <c r="J24" s="605" t="s">
        <v>655</v>
      </c>
      <c r="K24" s="605">
        <v>1</v>
      </c>
      <c r="L24" s="606">
        <v>80700</v>
      </c>
      <c r="M24" s="605" t="s">
        <v>656</v>
      </c>
      <c r="N24" s="594">
        <v>9.541511771995044E-2</v>
      </c>
      <c r="O24" s="595">
        <v>0.11400247831474597</v>
      </c>
      <c r="P24" s="596">
        <f>L24*(4186.8*10^(-9)*10^(-3))</f>
        <v>3.3787476000000005E-4</v>
      </c>
      <c r="Q24" s="596" t="s">
        <v>657</v>
      </c>
      <c r="R24" s="590">
        <v>10000</v>
      </c>
      <c r="S24" s="590" t="s">
        <v>651</v>
      </c>
      <c r="T24" s="590" t="s">
        <v>652</v>
      </c>
      <c r="U24" s="597">
        <f t="shared" si="1"/>
        <v>3.3787476000000005</v>
      </c>
      <c r="V24" s="598" t="s">
        <v>658</v>
      </c>
      <c r="W24" s="599">
        <v>9.541511771995044E-2</v>
      </c>
      <c r="X24" s="600">
        <v>0.11400247831474597</v>
      </c>
      <c r="Y24" s="601" t="s">
        <v>447</v>
      </c>
      <c r="Z24" s="602" t="s">
        <v>654</v>
      </c>
      <c r="AA24" s="589"/>
    </row>
    <row r="25" spans="1:27" s="603" customFormat="1" ht="20.25">
      <c r="A25" s="589" t="s">
        <v>645</v>
      </c>
      <c r="B25" s="589" t="s">
        <v>646</v>
      </c>
      <c r="C25" s="590" t="s">
        <v>450</v>
      </c>
      <c r="D25" s="590">
        <v>170014</v>
      </c>
      <c r="E25" s="589" t="s">
        <v>674</v>
      </c>
      <c r="F25" s="589" t="str">
        <f t="shared" si="0"/>
        <v>範疇1固定 (E)N2O170014</v>
      </c>
      <c r="G25" s="592" t="s">
        <v>672</v>
      </c>
      <c r="H25" s="593" t="s">
        <v>673</v>
      </c>
      <c r="I25" s="604">
        <v>0.6</v>
      </c>
      <c r="J25" s="607" t="s">
        <v>659</v>
      </c>
      <c r="K25" s="589"/>
      <c r="L25" s="589"/>
      <c r="M25" s="589"/>
      <c r="N25" s="594">
        <v>0.66666666666666663</v>
      </c>
      <c r="O25" s="595">
        <v>2.3333333333333335</v>
      </c>
      <c r="P25" s="596">
        <f>I25*4186.8*10^(-9)*10^(-3)</f>
        <v>2.5120799999999999E-9</v>
      </c>
      <c r="Q25" s="596" t="s">
        <v>660</v>
      </c>
      <c r="R25" s="590">
        <v>10000</v>
      </c>
      <c r="S25" s="590" t="s">
        <v>651</v>
      </c>
      <c r="T25" s="590" t="s">
        <v>652</v>
      </c>
      <c r="U25" s="597">
        <f t="shared" si="1"/>
        <v>2.5120799999999998E-5</v>
      </c>
      <c r="V25" s="598" t="s">
        <v>661</v>
      </c>
      <c r="W25" s="599">
        <v>0.66666666666666663</v>
      </c>
      <c r="X25" s="600">
        <v>2.3333333333333335</v>
      </c>
      <c r="Y25" s="601" t="s">
        <v>447</v>
      </c>
      <c r="Z25" s="602" t="s">
        <v>654</v>
      </c>
      <c r="AA25" s="589"/>
    </row>
    <row r="26" spans="1:27" s="603" customFormat="1" ht="40.5">
      <c r="A26" s="589" t="s">
        <v>645</v>
      </c>
      <c r="B26" s="589" t="s">
        <v>646</v>
      </c>
      <c r="C26" s="590" t="s">
        <v>449</v>
      </c>
      <c r="D26" s="590">
        <v>170018</v>
      </c>
      <c r="E26" s="589" t="s">
        <v>675</v>
      </c>
      <c r="F26" s="589" t="str">
        <f t="shared" si="0"/>
        <v>範疇1固定 (E)CH4170018</v>
      </c>
      <c r="G26" s="592" t="s">
        <v>676</v>
      </c>
      <c r="H26" s="593" t="s">
        <v>677</v>
      </c>
      <c r="I26" s="593">
        <v>3</v>
      </c>
      <c r="J26" s="593" t="s">
        <v>649</v>
      </c>
      <c r="K26" s="589"/>
      <c r="L26" s="589"/>
      <c r="M26" s="589"/>
      <c r="N26" s="594">
        <v>0.66666666666666663</v>
      </c>
      <c r="O26" s="595">
        <v>2.3333333333333335</v>
      </c>
      <c r="P26" s="596">
        <f>I26*4186.8*10^(-9)*10^(-3)</f>
        <v>1.2560400000000003E-8</v>
      </c>
      <c r="Q26" s="596" t="s">
        <v>650</v>
      </c>
      <c r="R26" s="590">
        <v>9600</v>
      </c>
      <c r="S26" s="590" t="s">
        <v>651</v>
      </c>
      <c r="T26" s="590" t="s">
        <v>652</v>
      </c>
      <c r="U26" s="597">
        <f t="shared" si="1"/>
        <v>1.2057984000000003E-4</v>
      </c>
      <c r="V26" s="598" t="s">
        <v>653</v>
      </c>
      <c r="W26" s="599">
        <v>0.66666666666666663</v>
      </c>
      <c r="X26" s="600">
        <v>2.3333333333333335</v>
      </c>
      <c r="Y26" s="601" t="s">
        <v>447</v>
      </c>
      <c r="Z26" s="602" t="s">
        <v>654</v>
      </c>
      <c r="AA26" s="589"/>
    </row>
    <row r="27" spans="1:27" s="603" customFormat="1" ht="33.75">
      <c r="A27" s="589" t="s">
        <v>645</v>
      </c>
      <c r="B27" s="589" t="s">
        <v>646</v>
      </c>
      <c r="C27" s="590" t="s">
        <v>445</v>
      </c>
      <c r="D27" s="590">
        <v>170018</v>
      </c>
      <c r="E27" s="589" t="s">
        <v>675</v>
      </c>
      <c r="F27" s="589" t="str">
        <f t="shared" si="0"/>
        <v>範疇1固定 (E)CO2170018</v>
      </c>
      <c r="G27" s="592" t="s">
        <v>678</v>
      </c>
      <c r="H27" s="593" t="s">
        <v>677</v>
      </c>
      <c r="I27" s="604">
        <v>21.1</v>
      </c>
      <c r="J27" s="605" t="s">
        <v>655</v>
      </c>
      <c r="K27" s="605">
        <v>1</v>
      </c>
      <c r="L27" s="606">
        <v>77400</v>
      </c>
      <c r="M27" s="605" t="s">
        <v>656</v>
      </c>
      <c r="N27" s="594">
        <v>2.454780361757106E-2</v>
      </c>
      <c r="O27" s="595">
        <v>1.8087855297157621E-2</v>
      </c>
      <c r="P27" s="596">
        <f>L27*(4186.8*10^(-9)*10^(-3))</f>
        <v>3.2405832000000003E-4</v>
      </c>
      <c r="Q27" s="596" t="s">
        <v>657</v>
      </c>
      <c r="R27" s="590">
        <v>9600</v>
      </c>
      <c r="S27" s="590" t="s">
        <v>651</v>
      </c>
      <c r="T27" s="590" t="s">
        <v>652</v>
      </c>
      <c r="U27" s="597">
        <f t="shared" si="1"/>
        <v>3.1109598720000005</v>
      </c>
      <c r="V27" s="598" t="s">
        <v>658</v>
      </c>
      <c r="W27" s="599">
        <v>2.454780361757106E-2</v>
      </c>
      <c r="X27" s="600">
        <v>1.8087855297157621E-2</v>
      </c>
      <c r="Y27" s="601" t="s">
        <v>447</v>
      </c>
      <c r="Z27" s="602" t="s">
        <v>654</v>
      </c>
      <c r="AA27" s="589"/>
    </row>
    <row r="28" spans="1:27" s="603" customFormat="1" ht="40.5">
      <c r="A28" s="589" t="s">
        <v>645</v>
      </c>
      <c r="B28" s="589" t="s">
        <v>646</v>
      </c>
      <c r="C28" s="590" t="s">
        <v>450</v>
      </c>
      <c r="D28" s="590">
        <v>170018</v>
      </c>
      <c r="E28" s="589" t="s">
        <v>675</v>
      </c>
      <c r="F28" s="589" t="str">
        <f t="shared" si="0"/>
        <v>範疇1固定 (E)N2O170018</v>
      </c>
      <c r="G28" s="592" t="s">
        <v>676</v>
      </c>
      <c r="H28" s="593" t="s">
        <v>677</v>
      </c>
      <c r="I28" s="604">
        <v>0.6</v>
      </c>
      <c r="J28" s="607" t="s">
        <v>659</v>
      </c>
      <c r="K28" s="589"/>
      <c r="L28" s="589"/>
      <c r="M28" s="589"/>
      <c r="N28" s="594">
        <v>0.66666666666666663</v>
      </c>
      <c r="O28" s="595">
        <v>2.3333333333333335</v>
      </c>
      <c r="P28" s="596">
        <f>I28*4186.8*10^(-9)*10^(-3)</f>
        <v>2.5120799999999999E-9</v>
      </c>
      <c r="Q28" s="596" t="s">
        <v>660</v>
      </c>
      <c r="R28" s="590">
        <v>9600</v>
      </c>
      <c r="S28" s="590" t="s">
        <v>651</v>
      </c>
      <c r="T28" s="590" t="s">
        <v>652</v>
      </c>
      <c r="U28" s="597">
        <f t="shared" si="1"/>
        <v>2.4115968E-5</v>
      </c>
      <c r="V28" s="598" t="s">
        <v>661</v>
      </c>
      <c r="W28" s="599">
        <v>0.66666666666666663</v>
      </c>
      <c r="X28" s="600">
        <v>2.3333333333333335</v>
      </c>
      <c r="Y28" s="601" t="s">
        <v>447</v>
      </c>
      <c r="Z28" s="602" t="s">
        <v>654</v>
      </c>
      <c r="AA28" s="589"/>
    </row>
    <row r="29" spans="1:27" s="603" customFormat="1" ht="40.5">
      <c r="A29" s="589" t="s">
        <v>645</v>
      </c>
      <c r="B29" s="589" t="s">
        <v>646</v>
      </c>
      <c r="C29" s="590" t="s">
        <v>449</v>
      </c>
      <c r="D29" s="590">
        <v>170019</v>
      </c>
      <c r="E29" s="589" t="s">
        <v>679</v>
      </c>
      <c r="F29" s="589" t="str">
        <f t="shared" si="0"/>
        <v>範疇1固定 (E)CH4170019</v>
      </c>
      <c r="G29" s="592" t="s">
        <v>676</v>
      </c>
      <c r="H29" s="593" t="s">
        <v>677</v>
      </c>
      <c r="I29" s="593">
        <v>3</v>
      </c>
      <c r="J29" s="593" t="s">
        <v>649</v>
      </c>
      <c r="K29" s="589"/>
      <c r="L29" s="589"/>
      <c r="M29" s="589"/>
      <c r="N29" s="594">
        <v>0.66666666666666663</v>
      </c>
      <c r="O29" s="595">
        <v>2.3333333333333335</v>
      </c>
      <c r="P29" s="596">
        <f>I29*4186.8*10^(-9)*10^(-3)</f>
        <v>1.2560400000000003E-8</v>
      </c>
      <c r="Q29" s="596" t="s">
        <v>650</v>
      </c>
      <c r="R29" s="590">
        <v>9600</v>
      </c>
      <c r="S29" s="590" t="s">
        <v>651</v>
      </c>
      <c r="T29" s="590" t="s">
        <v>652</v>
      </c>
      <c r="U29" s="597">
        <f t="shared" si="1"/>
        <v>1.2057984000000003E-4</v>
      </c>
      <c r="V29" s="598" t="s">
        <v>653</v>
      </c>
      <c r="W29" s="599">
        <v>0.66666666666666663</v>
      </c>
      <c r="X29" s="600">
        <v>2.3333333333333335</v>
      </c>
      <c r="Y29" s="601" t="s">
        <v>447</v>
      </c>
      <c r="Z29" s="602" t="s">
        <v>654</v>
      </c>
      <c r="AA29" s="589"/>
    </row>
    <row r="30" spans="1:27" s="603" customFormat="1" ht="33.75">
      <c r="A30" s="589" t="s">
        <v>645</v>
      </c>
      <c r="B30" s="589" t="s">
        <v>646</v>
      </c>
      <c r="C30" s="590" t="s">
        <v>445</v>
      </c>
      <c r="D30" s="590">
        <v>170019</v>
      </c>
      <c r="E30" s="589" t="s">
        <v>679</v>
      </c>
      <c r="F30" s="589" t="str">
        <f t="shared" si="0"/>
        <v>範疇1固定 (E)CO2170019</v>
      </c>
      <c r="G30" s="592" t="s">
        <v>678</v>
      </c>
      <c r="H30" s="593" t="s">
        <v>677</v>
      </c>
      <c r="I30" s="604">
        <v>21.1</v>
      </c>
      <c r="J30" s="605" t="s">
        <v>655</v>
      </c>
      <c r="K30" s="605">
        <v>1</v>
      </c>
      <c r="L30" s="606">
        <v>77400</v>
      </c>
      <c r="M30" s="605" t="s">
        <v>656</v>
      </c>
      <c r="N30" s="594">
        <v>2.454780361757106E-2</v>
      </c>
      <c r="O30" s="595">
        <v>1.8087855297157621E-2</v>
      </c>
      <c r="P30" s="596">
        <f>L30*(4186.8*10^(-9)*10^(-3))</f>
        <v>3.2405832000000003E-4</v>
      </c>
      <c r="Q30" s="596" t="s">
        <v>657</v>
      </c>
      <c r="R30" s="590">
        <v>9600</v>
      </c>
      <c r="S30" s="590" t="s">
        <v>651</v>
      </c>
      <c r="T30" s="590" t="s">
        <v>652</v>
      </c>
      <c r="U30" s="597">
        <f t="shared" si="1"/>
        <v>3.1109598720000005</v>
      </c>
      <c r="V30" s="598" t="s">
        <v>658</v>
      </c>
      <c r="W30" s="599">
        <v>2.454780361757106E-2</v>
      </c>
      <c r="X30" s="600">
        <v>1.8087855297157621E-2</v>
      </c>
      <c r="Y30" s="601" t="s">
        <v>447</v>
      </c>
      <c r="Z30" s="602" t="s">
        <v>654</v>
      </c>
      <c r="AA30" s="589"/>
    </row>
    <row r="31" spans="1:27" s="603" customFormat="1" ht="40.5">
      <c r="A31" s="589" t="s">
        <v>645</v>
      </c>
      <c r="B31" s="589" t="s">
        <v>646</v>
      </c>
      <c r="C31" s="590" t="s">
        <v>450</v>
      </c>
      <c r="D31" s="590">
        <v>170019</v>
      </c>
      <c r="E31" s="589" t="s">
        <v>679</v>
      </c>
      <c r="F31" s="589" t="str">
        <f t="shared" si="0"/>
        <v>範疇1固定 (E)N2O170019</v>
      </c>
      <c r="G31" s="592" t="s">
        <v>676</v>
      </c>
      <c r="H31" s="593" t="s">
        <v>677</v>
      </c>
      <c r="I31" s="604">
        <v>0.6</v>
      </c>
      <c r="J31" s="607" t="s">
        <v>659</v>
      </c>
      <c r="K31" s="589"/>
      <c r="L31" s="589"/>
      <c r="M31" s="589"/>
      <c r="N31" s="594">
        <v>0.66666666666666663</v>
      </c>
      <c r="O31" s="595">
        <v>2.3333333333333335</v>
      </c>
      <c r="P31" s="596">
        <f>I31*4186.8*10^(-9)*10^(-3)</f>
        <v>2.5120799999999999E-9</v>
      </c>
      <c r="Q31" s="596" t="s">
        <v>660</v>
      </c>
      <c r="R31" s="590">
        <v>9600</v>
      </c>
      <c r="S31" s="590" t="s">
        <v>651</v>
      </c>
      <c r="T31" s="590" t="s">
        <v>652</v>
      </c>
      <c r="U31" s="597">
        <f t="shared" si="1"/>
        <v>2.4115968E-5</v>
      </c>
      <c r="V31" s="598" t="s">
        <v>661</v>
      </c>
      <c r="W31" s="599">
        <v>0.66666666666666663</v>
      </c>
      <c r="X31" s="600">
        <v>2.3333333333333335</v>
      </c>
      <c r="Y31" s="601" t="s">
        <v>447</v>
      </c>
      <c r="Z31" s="602" t="s">
        <v>654</v>
      </c>
      <c r="AA31" s="589"/>
    </row>
    <row r="32" spans="1:27" s="603" customFormat="1" ht="40.5">
      <c r="A32" s="589" t="s">
        <v>645</v>
      </c>
      <c r="B32" s="589" t="s">
        <v>646</v>
      </c>
      <c r="C32" s="590" t="s">
        <v>449</v>
      </c>
      <c r="D32" s="590">
        <v>170028</v>
      </c>
      <c r="E32" s="589" t="s">
        <v>680</v>
      </c>
      <c r="F32" s="589" t="str">
        <f t="shared" si="0"/>
        <v>範疇1固定 (E)CH4170028</v>
      </c>
      <c r="G32" s="592" t="s">
        <v>680</v>
      </c>
      <c r="H32" s="593" t="s">
        <v>681</v>
      </c>
      <c r="I32" s="593">
        <v>1</v>
      </c>
      <c r="J32" s="593" t="s">
        <v>649</v>
      </c>
      <c r="K32" s="589"/>
      <c r="L32" s="589"/>
      <c r="M32" s="589"/>
      <c r="N32" s="594">
        <v>0.7</v>
      </c>
      <c r="O32" s="595">
        <v>2</v>
      </c>
      <c r="P32" s="596">
        <f>I32*4186.8*10^(-9)*10^(-3)</f>
        <v>4.1868000000000005E-9</v>
      </c>
      <c r="Q32" s="596" t="s">
        <v>650</v>
      </c>
      <c r="R32" s="590">
        <v>7000</v>
      </c>
      <c r="S32" s="590" t="s">
        <v>682</v>
      </c>
      <c r="T32" s="590" t="s">
        <v>652</v>
      </c>
      <c r="U32" s="597">
        <f t="shared" si="1"/>
        <v>2.9307600000000004E-5</v>
      </c>
      <c r="V32" s="598" t="s">
        <v>683</v>
      </c>
      <c r="W32" s="599">
        <v>0.7</v>
      </c>
      <c r="X32" s="600">
        <v>2</v>
      </c>
      <c r="Y32" s="601" t="s">
        <v>447</v>
      </c>
      <c r="Z32" s="602" t="s">
        <v>654</v>
      </c>
      <c r="AA32" s="589"/>
    </row>
    <row r="33" spans="1:27" s="603" customFormat="1" ht="40.5">
      <c r="A33" s="589" t="s">
        <v>645</v>
      </c>
      <c r="B33" s="589" t="s">
        <v>646</v>
      </c>
      <c r="C33" s="590" t="s">
        <v>445</v>
      </c>
      <c r="D33" s="590">
        <v>170028</v>
      </c>
      <c r="E33" s="589" t="s">
        <v>680</v>
      </c>
      <c r="F33" s="589" t="str">
        <f t="shared" si="0"/>
        <v>範疇1固定 (E)CO2170028</v>
      </c>
      <c r="G33" s="592" t="s">
        <v>680</v>
      </c>
      <c r="H33" s="593" t="s">
        <v>681</v>
      </c>
      <c r="I33" s="604">
        <v>29.2</v>
      </c>
      <c r="J33" s="605" t="s">
        <v>655</v>
      </c>
      <c r="K33" s="605">
        <v>1</v>
      </c>
      <c r="L33" s="608">
        <v>107000</v>
      </c>
      <c r="M33" s="605" t="s">
        <v>656</v>
      </c>
      <c r="N33" s="594">
        <v>0.10560747663551402</v>
      </c>
      <c r="O33" s="595">
        <v>0.11214953271028037</v>
      </c>
      <c r="P33" s="596">
        <f>L33*(4186.8*10^(-9)*10^(-3))</f>
        <v>4.4798760000000005E-4</v>
      </c>
      <c r="Q33" s="596" t="s">
        <v>657</v>
      </c>
      <c r="R33" s="590">
        <v>7000</v>
      </c>
      <c r="S33" s="590" t="s">
        <v>682</v>
      </c>
      <c r="T33" s="590" t="s">
        <v>652</v>
      </c>
      <c r="U33" s="597">
        <f t="shared" si="1"/>
        <v>3.1359132000000005</v>
      </c>
      <c r="V33" s="598" t="s">
        <v>684</v>
      </c>
      <c r="W33" s="599">
        <v>0.10560747663551402</v>
      </c>
      <c r="X33" s="600">
        <v>0.11214953271028037</v>
      </c>
      <c r="Y33" s="601" t="s">
        <v>447</v>
      </c>
      <c r="Z33" s="602" t="s">
        <v>654</v>
      </c>
      <c r="AA33" s="589"/>
    </row>
    <row r="34" spans="1:27" s="603" customFormat="1" ht="40.5">
      <c r="A34" s="589" t="s">
        <v>645</v>
      </c>
      <c r="B34" s="589" t="s">
        <v>646</v>
      </c>
      <c r="C34" s="590" t="s">
        <v>450</v>
      </c>
      <c r="D34" s="590">
        <v>170028</v>
      </c>
      <c r="E34" s="589" t="s">
        <v>680</v>
      </c>
      <c r="F34" s="589" t="str">
        <f t="shared" si="0"/>
        <v>範疇1固定 (E)N2O170028</v>
      </c>
      <c r="G34" s="592" t="s">
        <v>680</v>
      </c>
      <c r="H34" s="593" t="s">
        <v>681</v>
      </c>
      <c r="I34" s="604">
        <v>1.5</v>
      </c>
      <c r="J34" s="607" t="s">
        <v>659</v>
      </c>
      <c r="K34" s="589"/>
      <c r="L34" s="589"/>
      <c r="M34" s="589"/>
      <c r="N34" s="594">
        <v>0.66666666666666663</v>
      </c>
      <c r="O34" s="595">
        <v>2.3333333333333335</v>
      </c>
      <c r="P34" s="596">
        <f>I34*4186.8*10^(-9)*10^(-3)</f>
        <v>6.2802000000000015E-9</v>
      </c>
      <c r="Q34" s="596" t="s">
        <v>660</v>
      </c>
      <c r="R34" s="590">
        <v>7000</v>
      </c>
      <c r="S34" s="590" t="s">
        <v>682</v>
      </c>
      <c r="T34" s="590" t="s">
        <v>652</v>
      </c>
      <c r="U34" s="597">
        <f t="shared" si="1"/>
        <v>4.3961400000000009E-5</v>
      </c>
      <c r="V34" s="598" t="s">
        <v>685</v>
      </c>
      <c r="W34" s="599">
        <v>0.66666666666666663</v>
      </c>
      <c r="X34" s="600">
        <v>2.3333333333333335</v>
      </c>
      <c r="Y34" s="601" t="s">
        <v>447</v>
      </c>
      <c r="Z34" s="602" t="s">
        <v>654</v>
      </c>
      <c r="AA34" s="589"/>
    </row>
    <row r="35" spans="1:27" s="603" customFormat="1" ht="20.25">
      <c r="A35" s="589" t="s">
        <v>645</v>
      </c>
      <c r="B35" s="589" t="s">
        <v>646</v>
      </c>
      <c r="C35" s="590" t="s">
        <v>449</v>
      </c>
      <c r="D35" s="590">
        <v>170029</v>
      </c>
      <c r="E35" s="589" t="s">
        <v>686</v>
      </c>
      <c r="F35" s="589" t="str">
        <f t="shared" si="0"/>
        <v>範疇1固定 (E)CH4170029</v>
      </c>
      <c r="G35" s="592" t="s">
        <v>686</v>
      </c>
      <c r="H35" s="593" t="s">
        <v>687</v>
      </c>
      <c r="I35" s="593">
        <v>3</v>
      </c>
      <c r="J35" s="593" t="s">
        <v>649</v>
      </c>
      <c r="K35" s="589"/>
      <c r="L35" s="589"/>
      <c r="M35" s="589"/>
      <c r="N35" s="594">
        <v>0.66666666666666663</v>
      </c>
      <c r="O35" s="595">
        <v>2.3333333333333335</v>
      </c>
      <c r="P35" s="596">
        <f>I35*4186.8*10^(-9)*10^(-3)</f>
        <v>1.2560400000000003E-8</v>
      </c>
      <c r="Q35" s="596" t="s">
        <v>650</v>
      </c>
      <c r="R35" s="590">
        <v>8200</v>
      </c>
      <c r="S35" s="590" t="s">
        <v>682</v>
      </c>
      <c r="T35" s="590" t="s">
        <v>652</v>
      </c>
      <c r="U35" s="597">
        <f t="shared" si="1"/>
        <v>1.0299528000000002E-4</v>
      </c>
      <c r="V35" s="598" t="s">
        <v>683</v>
      </c>
      <c r="W35" s="599">
        <v>0.66666666666666663</v>
      </c>
      <c r="X35" s="600">
        <v>2.3333333333333335</v>
      </c>
      <c r="Y35" s="601" t="s">
        <v>447</v>
      </c>
      <c r="Z35" s="602" t="s">
        <v>654</v>
      </c>
      <c r="AA35" s="589"/>
    </row>
    <row r="36" spans="1:27" s="603" customFormat="1" ht="20.25">
      <c r="A36" s="589" t="s">
        <v>645</v>
      </c>
      <c r="B36" s="589" t="s">
        <v>646</v>
      </c>
      <c r="C36" s="590" t="s">
        <v>445</v>
      </c>
      <c r="D36" s="590">
        <v>170029</v>
      </c>
      <c r="E36" s="589" t="s">
        <v>686</v>
      </c>
      <c r="F36" s="589" t="str">
        <f t="shared" si="0"/>
        <v>範疇1固定 (E)CO2170029</v>
      </c>
      <c r="G36" s="592" t="s">
        <v>686</v>
      </c>
      <c r="H36" s="593" t="s">
        <v>687</v>
      </c>
      <c r="I36" s="604">
        <v>26.6</v>
      </c>
      <c r="J36" s="605" t="s">
        <v>655</v>
      </c>
      <c r="K36" s="605">
        <v>1</v>
      </c>
      <c r="L36" s="606">
        <v>97500</v>
      </c>
      <c r="M36" s="605" t="s">
        <v>656</v>
      </c>
      <c r="N36" s="594">
        <v>0.14974358974358976</v>
      </c>
      <c r="O36" s="595">
        <v>0.17948717948717949</v>
      </c>
      <c r="P36" s="596">
        <f>L36*(4186.8*10^(-9)*10^(-3))</f>
        <v>4.0821300000000004E-4</v>
      </c>
      <c r="Q36" s="596" t="s">
        <v>657</v>
      </c>
      <c r="R36" s="590">
        <v>8200</v>
      </c>
      <c r="S36" s="590" t="s">
        <v>682</v>
      </c>
      <c r="T36" s="590" t="s">
        <v>652</v>
      </c>
      <c r="U36" s="597">
        <f t="shared" si="1"/>
        <v>3.3473466000000003</v>
      </c>
      <c r="V36" s="598" t="s">
        <v>684</v>
      </c>
      <c r="W36" s="599">
        <v>0.14974358974358976</v>
      </c>
      <c r="X36" s="600">
        <v>0.17948717948717949</v>
      </c>
      <c r="Y36" s="601" t="s">
        <v>447</v>
      </c>
      <c r="Z36" s="602" t="s">
        <v>654</v>
      </c>
      <c r="AA36" s="589"/>
    </row>
    <row r="37" spans="1:27" s="603" customFormat="1" ht="20.25">
      <c r="A37" s="589" t="s">
        <v>645</v>
      </c>
      <c r="B37" s="589" t="s">
        <v>646</v>
      </c>
      <c r="C37" s="590" t="s">
        <v>450</v>
      </c>
      <c r="D37" s="590">
        <v>170029</v>
      </c>
      <c r="E37" s="589" t="s">
        <v>686</v>
      </c>
      <c r="F37" s="589" t="str">
        <f t="shared" ref="F37:F68" si="2">A37&amp;B37&amp;C37&amp;D37</f>
        <v>範疇1固定 (E)N2O170029</v>
      </c>
      <c r="G37" s="592" t="s">
        <v>686</v>
      </c>
      <c r="H37" s="593" t="s">
        <v>687</v>
      </c>
      <c r="I37" s="604">
        <v>0.6</v>
      </c>
      <c r="J37" s="607" t="s">
        <v>659</v>
      </c>
      <c r="K37" s="589"/>
      <c r="L37" s="589"/>
      <c r="M37" s="589"/>
      <c r="N37" s="594">
        <v>0.66666666666666663</v>
      </c>
      <c r="O37" s="595">
        <v>2.3333333333333335</v>
      </c>
      <c r="P37" s="596">
        <f>I37*4186.8*10^(-9)*10^(-3)</f>
        <v>2.5120799999999999E-9</v>
      </c>
      <c r="Q37" s="596" t="s">
        <v>660</v>
      </c>
      <c r="R37" s="590">
        <v>8200</v>
      </c>
      <c r="S37" s="590" t="s">
        <v>682</v>
      </c>
      <c r="T37" s="590" t="s">
        <v>652</v>
      </c>
      <c r="U37" s="597">
        <f t="shared" ref="U37:U61" si="3">P37*R37</f>
        <v>2.0599056E-5</v>
      </c>
      <c r="V37" s="598" t="s">
        <v>685</v>
      </c>
      <c r="W37" s="599">
        <v>0.66666666666666663</v>
      </c>
      <c r="X37" s="600">
        <v>2.3333333333333335</v>
      </c>
      <c r="Y37" s="601" t="s">
        <v>447</v>
      </c>
      <c r="Z37" s="602" t="s">
        <v>654</v>
      </c>
      <c r="AA37" s="589"/>
    </row>
    <row r="38" spans="1:27" s="603" customFormat="1" ht="20.25">
      <c r="A38" s="589" t="s">
        <v>645</v>
      </c>
      <c r="B38" s="589" t="s">
        <v>646</v>
      </c>
      <c r="C38" s="590" t="s">
        <v>449</v>
      </c>
      <c r="D38" s="590">
        <v>170030</v>
      </c>
      <c r="E38" s="589" t="s">
        <v>688</v>
      </c>
      <c r="F38" s="589" t="str">
        <f t="shared" si="2"/>
        <v>範疇1固定 (E)CH4170030</v>
      </c>
      <c r="G38" s="592" t="s">
        <v>647</v>
      </c>
      <c r="H38" s="593" t="s">
        <v>648</v>
      </c>
      <c r="I38" s="593">
        <v>3</v>
      </c>
      <c r="J38" s="593" t="s">
        <v>649</v>
      </c>
      <c r="K38" s="589"/>
      <c r="L38" s="589"/>
      <c r="M38" s="589"/>
      <c r="N38" s="594">
        <v>0.66666666666666663</v>
      </c>
      <c r="O38" s="595">
        <v>2.3333333333333335</v>
      </c>
      <c r="P38" s="596">
        <f>I38*4186.8*10^(-9)*10^(-3)</f>
        <v>1.2560400000000003E-8</v>
      </c>
      <c r="Q38" s="596" t="s">
        <v>650</v>
      </c>
      <c r="R38" s="590">
        <v>7800</v>
      </c>
      <c r="S38" s="590" t="s">
        <v>651</v>
      </c>
      <c r="T38" s="590" t="s">
        <v>652</v>
      </c>
      <c r="U38" s="597">
        <f t="shared" si="3"/>
        <v>9.7971120000000023E-5</v>
      </c>
      <c r="V38" s="598" t="s">
        <v>653</v>
      </c>
      <c r="W38" s="599">
        <v>0.66666666666666663</v>
      </c>
      <c r="X38" s="600">
        <v>2.3333333333333335</v>
      </c>
      <c r="Y38" s="601" t="s">
        <v>447</v>
      </c>
      <c r="Z38" s="602" t="s">
        <v>654</v>
      </c>
      <c r="AA38" s="589"/>
    </row>
    <row r="39" spans="1:27" s="603" customFormat="1" ht="20.25">
      <c r="A39" s="589" t="s">
        <v>645</v>
      </c>
      <c r="B39" s="589" t="s">
        <v>646</v>
      </c>
      <c r="C39" s="590" t="s">
        <v>445</v>
      </c>
      <c r="D39" s="590">
        <v>170030</v>
      </c>
      <c r="E39" s="589" t="s">
        <v>688</v>
      </c>
      <c r="F39" s="589" t="str">
        <f t="shared" si="2"/>
        <v>範疇1固定 (E)CO2170030</v>
      </c>
      <c r="G39" s="592" t="s">
        <v>647</v>
      </c>
      <c r="H39" s="593" t="s">
        <v>648</v>
      </c>
      <c r="I39" s="604">
        <v>18.899999999999999</v>
      </c>
      <c r="J39" s="605" t="s">
        <v>655</v>
      </c>
      <c r="K39" s="605">
        <v>1</v>
      </c>
      <c r="L39" s="606">
        <v>69300</v>
      </c>
      <c r="M39" s="605" t="s">
        <v>656</v>
      </c>
      <c r="N39" s="594">
        <v>2.5974025974025976E-2</v>
      </c>
      <c r="O39" s="595">
        <v>5.3391053391053392E-2</v>
      </c>
      <c r="P39" s="596">
        <f>L39*(4186.8*10^(-9)*10^(-3))</f>
        <v>2.9014524000000002E-4</v>
      </c>
      <c r="Q39" s="596" t="s">
        <v>657</v>
      </c>
      <c r="R39" s="590">
        <v>7800</v>
      </c>
      <c r="S39" s="590" t="s">
        <v>651</v>
      </c>
      <c r="T39" s="590" t="s">
        <v>652</v>
      </c>
      <c r="U39" s="597">
        <f t="shared" si="3"/>
        <v>2.2631328720000004</v>
      </c>
      <c r="V39" s="598" t="s">
        <v>658</v>
      </c>
      <c r="W39" s="599">
        <v>2.5974025974025976E-2</v>
      </c>
      <c r="X39" s="600">
        <v>5.3391053391053392E-2</v>
      </c>
      <c r="Y39" s="601" t="s">
        <v>447</v>
      </c>
      <c r="Z39" s="602" t="s">
        <v>654</v>
      </c>
      <c r="AA39" s="589"/>
    </row>
    <row r="40" spans="1:27" s="603" customFormat="1" ht="20.25">
      <c r="A40" s="589" t="s">
        <v>645</v>
      </c>
      <c r="B40" s="589" t="s">
        <v>646</v>
      </c>
      <c r="C40" s="590" t="s">
        <v>450</v>
      </c>
      <c r="D40" s="590">
        <v>170030</v>
      </c>
      <c r="E40" s="589" t="s">
        <v>688</v>
      </c>
      <c r="F40" s="589" t="str">
        <f t="shared" si="2"/>
        <v>範疇1固定 (E)N2O170030</v>
      </c>
      <c r="G40" s="592" t="s">
        <v>647</v>
      </c>
      <c r="H40" s="593" t="s">
        <v>648</v>
      </c>
      <c r="I40" s="604">
        <v>0.6</v>
      </c>
      <c r="J40" s="607" t="s">
        <v>659</v>
      </c>
      <c r="K40" s="589"/>
      <c r="L40" s="589"/>
      <c r="M40" s="589"/>
      <c r="N40" s="594">
        <v>0.66666666666666663</v>
      </c>
      <c r="O40" s="595">
        <v>2.3333333333333335</v>
      </c>
      <c r="P40" s="596">
        <f>I40*4186.8*10^(-9)*10^(-3)</f>
        <v>2.5120799999999999E-9</v>
      </c>
      <c r="Q40" s="596" t="s">
        <v>660</v>
      </c>
      <c r="R40" s="590">
        <v>7800</v>
      </c>
      <c r="S40" s="590" t="s">
        <v>651</v>
      </c>
      <c r="T40" s="590" t="s">
        <v>652</v>
      </c>
      <c r="U40" s="597">
        <f t="shared" si="3"/>
        <v>1.9594223999999998E-5</v>
      </c>
      <c r="V40" s="598" t="s">
        <v>661</v>
      </c>
      <c r="W40" s="599">
        <v>0.66666666666666663</v>
      </c>
      <c r="X40" s="600">
        <v>2.3333333333333335</v>
      </c>
      <c r="Y40" s="601" t="s">
        <v>447</v>
      </c>
      <c r="Z40" s="602" t="s">
        <v>654</v>
      </c>
      <c r="AA40" s="589"/>
    </row>
    <row r="41" spans="1:27" s="603" customFormat="1" ht="20.25">
      <c r="A41" s="589" t="s">
        <v>645</v>
      </c>
      <c r="B41" s="589" t="s">
        <v>646</v>
      </c>
      <c r="C41" s="590" t="s">
        <v>449</v>
      </c>
      <c r="D41" s="590">
        <v>170031</v>
      </c>
      <c r="E41" s="589" t="s">
        <v>689</v>
      </c>
      <c r="F41" s="589" t="str">
        <f t="shared" si="2"/>
        <v>範疇1固定 (E)CH4170031</v>
      </c>
      <c r="G41" s="592" t="s">
        <v>647</v>
      </c>
      <c r="H41" s="593" t="s">
        <v>648</v>
      </c>
      <c r="I41" s="593">
        <v>3</v>
      </c>
      <c r="J41" s="593" t="s">
        <v>649</v>
      </c>
      <c r="K41" s="589"/>
      <c r="L41" s="589"/>
      <c r="M41" s="589"/>
      <c r="N41" s="594">
        <v>0.66666666666666663</v>
      </c>
      <c r="O41" s="595">
        <v>2.3333333333333335</v>
      </c>
      <c r="P41" s="596">
        <f>I41*4186.8*10^(-9)*10^(-3)</f>
        <v>1.2560400000000003E-8</v>
      </c>
      <c r="Q41" s="596" t="s">
        <v>650</v>
      </c>
      <c r="R41" s="590">
        <v>7800</v>
      </c>
      <c r="S41" s="590" t="s">
        <v>651</v>
      </c>
      <c r="T41" s="590" t="s">
        <v>652</v>
      </c>
      <c r="U41" s="597">
        <f t="shared" si="3"/>
        <v>9.7971120000000023E-5</v>
      </c>
      <c r="V41" s="598" t="s">
        <v>653</v>
      </c>
      <c r="W41" s="599">
        <v>0.66666666666666663</v>
      </c>
      <c r="X41" s="600">
        <v>2.3333333333333335</v>
      </c>
      <c r="Y41" s="601" t="s">
        <v>447</v>
      </c>
      <c r="Z41" s="602" t="s">
        <v>654</v>
      </c>
      <c r="AA41" s="589"/>
    </row>
    <row r="42" spans="1:27" s="603" customFormat="1" ht="20.25">
      <c r="A42" s="589" t="s">
        <v>645</v>
      </c>
      <c r="B42" s="589" t="s">
        <v>646</v>
      </c>
      <c r="C42" s="590" t="s">
        <v>445</v>
      </c>
      <c r="D42" s="590">
        <v>170031</v>
      </c>
      <c r="E42" s="589" t="s">
        <v>689</v>
      </c>
      <c r="F42" s="589" t="str">
        <f t="shared" si="2"/>
        <v>範疇1固定 (E)CO2170031</v>
      </c>
      <c r="G42" s="592" t="s">
        <v>647</v>
      </c>
      <c r="H42" s="593" t="s">
        <v>648</v>
      </c>
      <c r="I42" s="604">
        <v>18.899999999999999</v>
      </c>
      <c r="J42" s="605" t="s">
        <v>655</v>
      </c>
      <c r="K42" s="605">
        <v>1</v>
      </c>
      <c r="L42" s="606">
        <v>69300</v>
      </c>
      <c r="M42" s="605" t="s">
        <v>656</v>
      </c>
      <c r="N42" s="594">
        <v>2.5974025974025976E-2</v>
      </c>
      <c r="O42" s="595">
        <v>5.3391053391053392E-2</v>
      </c>
      <c r="P42" s="596">
        <f>L42*(4186.8*10^(-9)*10^(-3))</f>
        <v>2.9014524000000002E-4</v>
      </c>
      <c r="Q42" s="596" t="s">
        <v>657</v>
      </c>
      <c r="R42" s="590">
        <v>7800</v>
      </c>
      <c r="S42" s="590" t="s">
        <v>651</v>
      </c>
      <c r="T42" s="590" t="s">
        <v>652</v>
      </c>
      <c r="U42" s="597">
        <f t="shared" si="3"/>
        <v>2.2631328720000004</v>
      </c>
      <c r="V42" s="598" t="s">
        <v>658</v>
      </c>
      <c r="W42" s="599">
        <v>2.5974025974025976E-2</v>
      </c>
      <c r="X42" s="600">
        <v>5.3391053391053392E-2</v>
      </c>
      <c r="Y42" s="601" t="s">
        <v>447</v>
      </c>
      <c r="Z42" s="602" t="s">
        <v>654</v>
      </c>
      <c r="AA42" s="589"/>
    </row>
    <row r="43" spans="1:27" s="603" customFormat="1" ht="20.25">
      <c r="A43" s="589" t="s">
        <v>645</v>
      </c>
      <c r="B43" s="589" t="s">
        <v>646</v>
      </c>
      <c r="C43" s="590" t="s">
        <v>450</v>
      </c>
      <c r="D43" s="590">
        <v>170031</v>
      </c>
      <c r="E43" s="589" t="s">
        <v>689</v>
      </c>
      <c r="F43" s="589" t="str">
        <f t="shared" si="2"/>
        <v>範疇1固定 (E)N2O170031</v>
      </c>
      <c r="G43" s="592" t="s">
        <v>647</v>
      </c>
      <c r="H43" s="593" t="s">
        <v>648</v>
      </c>
      <c r="I43" s="604">
        <v>0.6</v>
      </c>
      <c r="J43" s="607" t="s">
        <v>659</v>
      </c>
      <c r="K43" s="589"/>
      <c r="L43" s="589"/>
      <c r="M43" s="589"/>
      <c r="N43" s="594">
        <v>0.66666666666666663</v>
      </c>
      <c r="O43" s="595">
        <v>2.3333333333333335</v>
      </c>
      <c r="P43" s="596">
        <f>I43*4186.8*10^(-9)*10^(-3)</f>
        <v>2.5120799999999999E-9</v>
      </c>
      <c r="Q43" s="596" t="s">
        <v>660</v>
      </c>
      <c r="R43" s="590">
        <v>7800</v>
      </c>
      <c r="S43" s="590" t="s">
        <v>651</v>
      </c>
      <c r="T43" s="590" t="s">
        <v>652</v>
      </c>
      <c r="U43" s="597">
        <f t="shared" si="3"/>
        <v>1.9594223999999998E-5</v>
      </c>
      <c r="V43" s="598" t="s">
        <v>661</v>
      </c>
      <c r="W43" s="599">
        <v>0.66666666666666663</v>
      </c>
      <c r="X43" s="600">
        <v>2.3333333333333335</v>
      </c>
      <c r="Y43" s="601" t="s">
        <v>447</v>
      </c>
      <c r="Z43" s="602" t="s">
        <v>654</v>
      </c>
      <c r="AA43" s="589"/>
    </row>
    <row r="44" spans="1:27" s="603" customFormat="1" ht="20.25">
      <c r="A44" s="589" t="s">
        <v>645</v>
      </c>
      <c r="B44" s="589" t="s">
        <v>646</v>
      </c>
      <c r="C44" s="590" t="s">
        <v>449</v>
      </c>
      <c r="D44" s="590">
        <v>170032</v>
      </c>
      <c r="E44" s="589" t="s">
        <v>690</v>
      </c>
      <c r="F44" s="589" t="str">
        <f t="shared" si="2"/>
        <v>範疇1固定 (E)CH4170032</v>
      </c>
      <c r="G44" s="592" t="s">
        <v>647</v>
      </c>
      <c r="H44" s="593" t="s">
        <v>648</v>
      </c>
      <c r="I44" s="593">
        <v>3</v>
      </c>
      <c r="J44" s="593" t="s">
        <v>649</v>
      </c>
      <c r="K44" s="589"/>
      <c r="L44" s="589"/>
      <c r="M44" s="589"/>
      <c r="N44" s="594">
        <v>0.66666666666666663</v>
      </c>
      <c r="O44" s="595">
        <v>2.3333333333333335</v>
      </c>
      <c r="P44" s="596">
        <f>I44*4186.8*10^(-9)*10^(-3)</f>
        <v>1.2560400000000003E-8</v>
      </c>
      <c r="Q44" s="596" t="s">
        <v>650</v>
      </c>
      <c r="R44" s="590">
        <v>7800</v>
      </c>
      <c r="S44" s="590" t="s">
        <v>651</v>
      </c>
      <c r="T44" s="590" t="s">
        <v>652</v>
      </c>
      <c r="U44" s="597">
        <f t="shared" si="3"/>
        <v>9.7971120000000023E-5</v>
      </c>
      <c r="V44" s="598" t="s">
        <v>653</v>
      </c>
      <c r="W44" s="599">
        <v>0.66666666666666663</v>
      </c>
      <c r="X44" s="600">
        <v>2.3333333333333335</v>
      </c>
      <c r="Y44" s="601" t="s">
        <v>447</v>
      </c>
      <c r="Z44" s="602" t="s">
        <v>654</v>
      </c>
      <c r="AA44" s="589"/>
    </row>
    <row r="45" spans="1:27" s="603" customFormat="1" ht="20.25">
      <c r="A45" s="589" t="s">
        <v>645</v>
      </c>
      <c r="B45" s="589" t="s">
        <v>646</v>
      </c>
      <c r="C45" s="590" t="s">
        <v>445</v>
      </c>
      <c r="D45" s="590">
        <v>170032</v>
      </c>
      <c r="E45" s="589" t="s">
        <v>690</v>
      </c>
      <c r="F45" s="589" t="str">
        <f t="shared" si="2"/>
        <v>範疇1固定 (E)CO2170032</v>
      </c>
      <c r="G45" s="592" t="s">
        <v>647</v>
      </c>
      <c r="H45" s="593" t="s">
        <v>648</v>
      </c>
      <c r="I45" s="604">
        <v>18.899999999999999</v>
      </c>
      <c r="J45" s="605" t="s">
        <v>655</v>
      </c>
      <c r="K45" s="605">
        <v>1</v>
      </c>
      <c r="L45" s="606">
        <v>69300</v>
      </c>
      <c r="M45" s="605" t="s">
        <v>656</v>
      </c>
      <c r="N45" s="594">
        <v>2.5974025974025976E-2</v>
      </c>
      <c r="O45" s="595">
        <v>5.3391053391053392E-2</v>
      </c>
      <c r="P45" s="596">
        <f>L45*(4186.8*10^(-9)*10^(-3))</f>
        <v>2.9014524000000002E-4</v>
      </c>
      <c r="Q45" s="596" t="s">
        <v>657</v>
      </c>
      <c r="R45" s="590">
        <v>7800</v>
      </c>
      <c r="S45" s="590" t="s">
        <v>651</v>
      </c>
      <c r="T45" s="590" t="s">
        <v>652</v>
      </c>
      <c r="U45" s="597">
        <f t="shared" si="3"/>
        <v>2.2631328720000004</v>
      </c>
      <c r="V45" s="598" t="s">
        <v>658</v>
      </c>
      <c r="W45" s="599">
        <v>2.5974025974025976E-2</v>
      </c>
      <c r="X45" s="600">
        <v>5.3391053391053392E-2</v>
      </c>
      <c r="Y45" s="601" t="s">
        <v>447</v>
      </c>
      <c r="Z45" s="602" t="s">
        <v>654</v>
      </c>
      <c r="AA45" s="589"/>
    </row>
    <row r="46" spans="1:27" s="603" customFormat="1" ht="20.25">
      <c r="A46" s="589" t="s">
        <v>645</v>
      </c>
      <c r="B46" s="589" t="s">
        <v>646</v>
      </c>
      <c r="C46" s="590" t="s">
        <v>450</v>
      </c>
      <c r="D46" s="590">
        <v>170032</v>
      </c>
      <c r="E46" s="589" t="s">
        <v>690</v>
      </c>
      <c r="F46" s="589" t="str">
        <f t="shared" si="2"/>
        <v>範疇1固定 (E)N2O170032</v>
      </c>
      <c r="G46" s="592" t="s">
        <v>647</v>
      </c>
      <c r="H46" s="593" t="s">
        <v>648</v>
      </c>
      <c r="I46" s="604">
        <v>0.6</v>
      </c>
      <c r="J46" s="607" t="s">
        <v>659</v>
      </c>
      <c r="K46" s="589"/>
      <c r="L46" s="589"/>
      <c r="M46" s="589"/>
      <c r="N46" s="594">
        <v>0.66666666666666663</v>
      </c>
      <c r="O46" s="595">
        <v>2.3333333333333335</v>
      </c>
      <c r="P46" s="596">
        <f>I46*4186.8*10^(-9)*10^(-3)</f>
        <v>2.5120799999999999E-9</v>
      </c>
      <c r="Q46" s="596" t="s">
        <v>660</v>
      </c>
      <c r="R46" s="590">
        <v>7800</v>
      </c>
      <c r="S46" s="590" t="s">
        <v>651</v>
      </c>
      <c r="T46" s="590" t="s">
        <v>652</v>
      </c>
      <c r="U46" s="597">
        <f t="shared" si="3"/>
        <v>1.9594223999999998E-5</v>
      </c>
      <c r="V46" s="598" t="s">
        <v>661</v>
      </c>
      <c r="W46" s="599">
        <v>0.66666666666666663</v>
      </c>
      <c r="X46" s="600">
        <v>2.3333333333333335</v>
      </c>
      <c r="Y46" s="601" t="s">
        <v>447</v>
      </c>
      <c r="Z46" s="602" t="s">
        <v>654</v>
      </c>
      <c r="AA46" s="589"/>
    </row>
    <row r="47" spans="1:27" s="603" customFormat="1" ht="20.25">
      <c r="A47" s="589" t="s">
        <v>645</v>
      </c>
      <c r="B47" s="589" t="s">
        <v>646</v>
      </c>
      <c r="C47" s="590" t="s">
        <v>449</v>
      </c>
      <c r="D47" s="590">
        <v>170033</v>
      </c>
      <c r="E47" s="589" t="s">
        <v>691</v>
      </c>
      <c r="F47" s="589" t="str">
        <f t="shared" si="2"/>
        <v>範疇1固定 (E)CH4170033</v>
      </c>
      <c r="G47" s="592" t="s">
        <v>647</v>
      </c>
      <c r="H47" s="593" t="s">
        <v>648</v>
      </c>
      <c r="I47" s="593">
        <v>3</v>
      </c>
      <c r="J47" s="593" t="s">
        <v>649</v>
      </c>
      <c r="K47" s="589"/>
      <c r="L47" s="589"/>
      <c r="M47" s="589"/>
      <c r="N47" s="594">
        <v>0.66666666666666663</v>
      </c>
      <c r="O47" s="595">
        <v>2.3333333333333335</v>
      </c>
      <c r="P47" s="596">
        <f>I47*4186.8*10^(-9)*10^(-3)</f>
        <v>1.2560400000000003E-8</v>
      </c>
      <c r="Q47" s="596" t="s">
        <v>650</v>
      </c>
      <c r="R47" s="590">
        <v>7800</v>
      </c>
      <c r="S47" s="590" t="s">
        <v>651</v>
      </c>
      <c r="T47" s="590" t="s">
        <v>652</v>
      </c>
      <c r="U47" s="597">
        <f t="shared" si="3"/>
        <v>9.7971120000000023E-5</v>
      </c>
      <c r="V47" s="598" t="s">
        <v>653</v>
      </c>
      <c r="W47" s="599">
        <v>0.66666666666666663</v>
      </c>
      <c r="X47" s="600">
        <v>2.3333333333333335</v>
      </c>
      <c r="Y47" s="601" t="s">
        <v>447</v>
      </c>
      <c r="Z47" s="602" t="s">
        <v>654</v>
      </c>
      <c r="AA47" s="589"/>
    </row>
    <row r="48" spans="1:27" s="603" customFormat="1" ht="20.25">
      <c r="A48" s="589" t="s">
        <v>645</v>
      </c>
      <c r="B48" s="589" t="s">
        <v>646</v>
      </c>
      <c r="C48" s="590" t="s">
        <v>445</v>
      </c>
      <c r="D48" s="590">
        <v>170033</v>
      </c>
      <c r="E48" s="589" t="s">
        <v>691</v>
      </c>
      <c r="F48" s="589" t="str">
        <f t="shared" si="2"/>
        <v>範疇1固定 (E)CO2170033</v>
      </c>
      <c r="G48" s="592" t="s">
        <v>647</v>
      </c>
      <c r="H48" s="593" t="s">
        <v>648</v>
      </c>
      <c r="I48" s="604">
        <v>18.899999999999999</v>
      </c>
      <c r="J48" s="605" t="s">
        <v>655</v>
      </c>
      <c r="K48" s="605">
        <v>1</v>
      </c>
      <c r="L48" s="606">
        <v>69300</v>
      </c>
      <c r="M48" s="605" t="s">
        <v>656</v>
      </c>
      <c r="N48" s="594">
        <v>2.5974025974025976E-2</v>
      </c>
      <c r="O48" s="595">
        <v>5.3391053391053392E-2</v>
      </c>
      <c r="P48" s="596">
        <f>L48*(4186.8*10^(-9)*10^(-3))</f>
        <v>2.9014524000000002E-4</v>
      </c>
      <c r="Q48" s="596" t="s">
        <v>657</v>
      </c>
      <c r="R48" s="590">
        <v>7800</v>
      </c>
      <c r="S48" s="590" t="s">
        <v>651</v>
      </c>
      <c r="T48" s="590" t="s">
        <v>652</v>
      </c>
      <c r="U48" s="597">
        <f t="shared" si="3"/>
        <v>2.2631328720000004</v>
      </c>
      <c r="V48" s="598" t="s">
        <v>658</v>
      </c>
      <c r="W48" s="599">
        <v>2.5974025974025976E-2</v>
      </c>
      <c r="X48" s="600">
        <v>5.3391053391053392E-2</v>
      </c>
      <c r="Y48" s="601" t="s">
        <v>447</v>
      </c>
      <c r="Z48" s="602" t="s">
        <v>654</v>
      </c>
      <c r="AA48" s="589"/>
    </row>
    <row r="49" spans="1:27" s="603" customFormat="1" ht="20.25">
      <c r="A49" s="589" t="s">
        <v>645</v>
      </c>
      <c r="B49" s="589" t="s">
        <v>646</v>
      </c>
      <c r="C49" s="590" t="s">
        <v>450</v>
      </c>
      <c r="D49" s="590">
        <v>170033</v>
      </c>
      <c r="E49" s="589" t="s">
        <v>691</v>
      </c>
      <c r="F49" s="589" t="str">
        <f t="shared" si="2"/>
        <v>範疇1固定 (E)N2O170033</v>
      </c>
      <c r="G49" s="592" t="s">
        <v>647</v>
      </c>
      <c r="H49" s="593" t="s">
        <v>648</v>
      </c>
      <c r="I49" s="604">
        <v>0.6</v>
      </c>
      <c r="J49" s="607" t="s">
        <v>659</v>
      </c>
      <c r="K49" s="589"/>
      <c r="L49" s="589"/>
      <c r="M49" s="589"/>
      <c r="N49" s="594">
        <v>0.66666666666666663</v>
      </c>
      <c r="O49" s="595">
        <v>2.3333333333333335</v>
      </c>
      <c r="P49" s="596">
        <f>I49*4186.8*10^(-9)*10^(-3)</f>
        <v>2.5120799999999999E-9</v>
      </c>
      <c r="Q49" s="596" t="s">
        <v>660</v>
      </c>
      <c r="R49" s="590">
        <v>7800</v>
      </c>
      <c r="S49" s="590" t="s">
        <v>651</v>
      </c>
      <c r="T49" s="590" t="s">
        <v>652</v>
      </c>
      <c r="U49" s="597">
        <f t="shared" si="3"/>
        <v>1.9594223999999998E-5</v>
      </c>
      <c r="V49" s="598" t="s">
        <v>661</v>
      </c>
      <c r="W49" s="599">
        <v>0.66666666666666663</v>
      </c>
      <c r="X49" s="600">
        <v>2.3333333333333335</v>
      </c>
      <c r="Y49" s="601" t="s">
        <v>447</v>
      </c>
      <c r="Z49" s="602" t="s">
        <v>654</v>
      </c>
      <c r="AA49" s="589"/>
    </row>
    <row r="50" spans="1:27" s="603" customFormat="1" ht="20.25">
      <c r="A50" s="589" t="s">
        <v>645</v>
      </c>
      <c r="B50" s="589" t="s">
        <v>646</v>
      </c>
      <c r="C50" s="590" t="s">
        <v>449</v>
      </c>
      <c r="D50" s="590">
        <v>170036</v>
      </c>
      <c r="E50" s="589" t="s">
        <v>692</v>
      </c>
      <c r="F50" s="589" t="str">
        <f t="shared" si="2"/>
        <v>範疇1固定 (E)CH4170036</v>
      </c>
      <c r="G50" s="592" t="s">
        <v>669</v>
      </c>
      <c r="H50" s="593" t="s">
        <v>670</v>
      </c>
      <c r="I50" s="593">
        <v>3</v>
      </c>
      <c r="J50" s="593" t="s">
        <v>649</v>
      </c>
      <c r="K50" s="589"/>
      <c r="L50" s="589"/>
      <c r="M50" s="589"/>
      <c r="N50" s="594">
        <v>0.66666666666666663</v>
      </c>
      <c r="O50" s="595">
        <v>2.3333333333333335</v>
      </c>
      <c r="P50" s="596">
        <f>I50*4186.8*10^(-9)*10^(-3)</f>
        <v>1.2560400000000003E-8</v>
      </c>
      <c r="Q50" s="596" t="s">
        <v>650</v>
      </c>
      <c r="R50" s="590">
        <v>7800</v>
      </c>
      <c r="S50" s="590" t="s">
        <v>651</v>
      </c>
      <c r="T50" s="590" t="s">
        <v>652</v>
      </c>
      <c r="U50" s="597">
        <f t="shared" si="3"/>
        <v>9.7971120000000023E-5</v>
      </c>
      <c r="V50" s="598" t="s">
        <v>653</v>
      </c>
      <c r="W50" s="599">
        <v>0.66666666666666663</v>
      </c>
      <c r="X50" s="600">
        <v>2.3333333333333335</v>
      </c>
      <c r="Y50" s="601" t="s">
        <v>447</v>
      </c>
      <c r="Z50" s="602" t="s">
        <v>654</v>
      </c>
      <c r="AA50" s="589"/>
    </row>
    <row r="51" spans="1:27" s="603" customFormat="1" ht="20.25">
      <c r="A51" s="589" t="s">
        <v>645</v>
      </c>
      <c r="B51" s="589" t="s">
        <v>646</v>
      </c>
      <c r="C51" s="590" t="s">
        <v>445</v>
      </c>
      <c r="D51" s="590">
        <v>170036</v>
      </c>
      <c r="E51" s="589" t="s">
        <v>692</v>
      </c>
      <c r="F51" s="589" t="str">
        <f t="shared" si="2"/>
        <v>範疇1固定 (E)CO2170036</v>
      </c>
      <c r="G51" s="592" t="s">
        <v>669</v>
      </c>
      <c r="H51" s="593" t="s">
        <v>670</v>
      </c>
      <c r="I51" s="604">
        <v>20</v>
      </c>
      <c r="J51" s="605" t="s">
        <v>655</v>
      </c>
      <c r="K51" s="605">
        <v>1</v>
      </c>
      <c r="L51" s="606">
        <v>73300</v>
      </c>
      <c r="M51" s="605" t="s">
        <v>656</v>
      </c>
      <c r="N51" s="594">
        <v>5.4570259208731244E-2</v>
      </c>
      <c r="O51" s="595">
        <v>4.0927694406548434E-2</v>
      </c>
      <c r="P51" s="596">
        <f>L51*(4186.8*10^(-9)*10^(-3))</f>
        <v>3.0689244000000005E-4</v>
      </c>
      <c r="Q51" s="596" t="s">
        <v>657</v>
      </c>
      <c r="R51" s="590">
        <v>7800</v>
      </c>
      <c r="S51" s="590" t="s">
        <v>651</v>
      </c>
      <c r="T51" s="590" t="s">
        <v>652</v>
      </c>
      <c r="U51" s="597">
        <f t="shared" si="3"/>
        <v>2.3937610320000005</v>
      </c>
      <c r="V51" s="598" t="s">
        <v>658</v>
      </c>
      <c r="W51" s="599">
        <v>5.4570259208731244E-2</v>
      </c>
      <c r="X51" s="600">
        <v>4.0927694406548434E-2</v>
      </c>
      <c r="Y51" s="601" t="s">
        <v>447</v>
      </c>
      <c r="Z51" s="602" t="s">
        <v>654</v>
      </c>
      <c r="AA51" s="589"/>
    </row>
    <row r="52" spans="1:27" s="603" customFormat="1" ht="20.25">
      <c r="A52" s="589" t="s">
        <v>645</v>
      </c>
      <c r="B52" s="589" t="s">
        <v>646</v>
      </c>
      <c r="C52" s="590" t="s">
        <v>450</v>
      </c>
      <c r="D52" s="590">
        <v>170036</v>
      </c>
      <c r="E52" s="589" t="s">
        <v>692</v>
      </c>
      <c r="F52" s="589" t="str">
        <f t="shared" si="2"/>
        <v>範疇1固定 (E)N2O170036</v>
      </c>
      <c r="G52" s="592" t="s">
        <v>669</v>
      </c>
      <c r="H52" s="593" t="s">
        <v>670</v>
      </c>
      <c r="I52" s="604">
        <v>0.6</v>
      </c>
      <c r="J52" s="607" t="s">
        <v>659</v>
      </c>
      <c r="K52" s="589"/>
      <c r="L52" s="589"/>
      <c r="M52" s="589"/>
      <c r="N52" s="594">
        <v>0.66666666666666663</v>
      </c>
      <c r="O52" s="595">
        <v>2.3333333333333335</v>
      </c>
      <c r="P52" s="596">
        <f>I52*4186.8*10^(-9)*10^(-3)</f>
        <v>2.5120799999999999E-9</v>
      </c>
      <c r="Q52" s="596" t="s">
        <v>660</v>
      </c>
      <c r="R52" s="590">
        <v>7800</v>
      </c>
      <c r="S52" s="590" t="s">
        <v>651</v>
      </c>
      <c r="T52" s="590" t="s">
        <v>652</v>
      </c>
      <c r="U52" s="597">
        <f t="shared" si="3"/>
        <v>1.9594223999999998E-5</v>
      </c>
      <c r="V52" s="598" t="s">
        <v>661</v>
      </c>
      <c r="W52" s="599">
        <v>0.66666666666666663</v>
      </c>
      <c r="X52" s="600">
        <v>2.3333333333333335</v>
      </c>
      <c r="Y52" s="601" t="s">
        <v>447</v>
      </c>
      <c r="Z52" s="602" t="s">
        <v>654</v>
      </c>
      <c r="AA52" s="589"/>
    </row>
    <row r="53" spans="1:27" s="603" customFormat="1" ht="20.25">
      <c r="A53" s="589" t="s">
        <v>645</v>
      </c>
      <c r="B53" s="589" t="s">
        <v>646</v>
      </c>
      <c r="C53" s="590" t="s">
        <v>449</v>
      </c>
      <c r="D53" s="590">
        <v>170040</v>
      </c>
      <c r="E53" s="589" t="s">
        <v>693</v>
      </c>
      <c r="F53" s="589" t="str">
        <f t="shared" si="2"/>
        <v>範疇1固定 (E)CH4170040</v>
      </c>
      <c r="G53" s="592" t="s">
        <v>647</v>
      </c>
      <c r="H53" s="593" t="s">
        <v>648</v>
      </c>
      <c r="I53" s="593">
        <v>3</v>
      </c>
      <c r="J53" s="593" t="s">
        <v>649</v>
      </c>
      <c r="K53" s="589"/>
      <c r="L53" s="589"/>
      <c r="M53" s="589"/>
      <c r="N53" s="594">
        <v>0.66666666666666663</v>
      </c>
      <c r="O53" s="595">
        <v>2.3333333333333335</v>
      </c>
      <c r="P53" s="596">
        <f>I53*4186.8*10^(-9)*10^(-3)</f>
        <v>1.2560400000000003E-8</v>
      </c>
      <c r="Q53" s="596" t="s">
        <v>650</v>
      </c>
      <c r="R53" s="590">
        <v>7800</v>
      </c>
      <c r="S53" s="590" t="s">
        <v>651</v>
      </c>
      <c r="T53" s="590" t="s">
        <v>652</v>
      </c>
      <c r="U53" s="597">
        <f t="shared" si="3"/>
        <v>9.7971120000000023E-5</v>
      </c>
      <c r="V53" s="598" t="s">
        <v>653</v>
      </c>
      <c r="W53" s="599">
        <v>0.66666666666666663</v>
      </c>
      <c r="X53" s="600">
        <v>2.3333333333333335</v>
      </c>
      <c r="Y53" s="601" t="s">
        <v>447</v>
      </c>
      <c r="Z53" s="602" t="s">
        <v>654</v>
      </c>
      <c r="AA53" s="589"/>
    </row>
    <row r="54" spans="1:27" s="603" customFormat="1" ht="20.25">
      <c r="A54" s="589" t="s">
        <v>645</v>
      </c>
      <c r="B54" s="589" t="s">
        <v>646</v>
      </c>
      <c r="C54" s="590" t="s">
        <v>445</v>
      </c>
      <c r="D54" s="590">
        <v>170040</v>
      </c>
      <c r="E54" s="589" t="s">
        <v>693</v>
      </c>
      <c r="F54" s="589" t="str">
        <f t="shared" si="2"/>
        <v>範疇1固定 (E)CO2170040</v>
      </c>
      <c r="G54" s="592" t="s">
        <v>647</v>
      </c>
      <c r="H54" s="593" t="s">
        <v>648</v>
      </c>
      <c r="I54" s="604">
        <v>18.899999999999999</v>
      </c>
      <c r="J54" s="605" t="s">
        <v>655</v>
      </c>
      <c r="K54" s="605">
        <v>1</v>
      </c>
      <c r="L54" s="606">
        <v>69300</v>
      </c>
      <c r="M54" s="605" t="s">
        <v>656</v>
      </c>
      <c r="N54" s="594">
        <v>2.5974025974025976E-2</v>
      </c>
      <c r="O54" s="595">
        <v>5.3391053391053392E-2</v>
      </c>
      <c r="P54" s="596">
        <f>L54*(4186.8*10^(-9)*10^(-3))</f>
        <v>2.9014524000000002E-4</v>
      </c>
      <c r="Q54" s="596" t="s">
        <v>657</v>
      </c>
      <c r="R54" s="590">
        <v>7800</v>
      </c>
      <c r="S54" s="590" t="s">
        <v>651</v>
      </c>
      <c r="T54" s="590" t="s">
        <v>652</v>
      </c>
      <c r="U54" s="597">
        <f t="shared" si="3"/>
        <v>2.2631328720000004</v>
      </c>
      <c r="V54" s="598" t="s">
        <v>658</v>
      </c>
      <c r="W54" s="599">
        <v>2.5974025974025976E-2</v>
      </c>
      <c r="X54" s="600">
        <v>5.3391053391053392E-2</v>
      </c>
      <c r="Y54" s="601" t="s">
        <v>447</v>
      </c>
      <c r="Z54" s="602" t="s">
        <v>654</v>
      </c>
      <c r="AA54" s="589"/>
    </row>
    <row r="55" spans="1:27" s="603" customFormat="1" ht="20.25">
      <c r="A55" s="589" t="s">
        <v>645</v>
      </c>
      <c r="B55" s="589" t="s">
        <v>646</v>
      </c>
      <c r="C55" s="590" t="s">
        <v>450</v>
      </c>
      <c r="D55" s="590">
        <v>170040</v>
      </c>
      <c r="E55" s="589" t="s">
        <v>693</v>
      </c>
      <c r="F55" s="589" t="str">
        <f t="shared" si="2"/>
        <v>範疇1固定 (E)N2O170040</v>
      </c>
      <c r="G55" s="592" t="s">
        <v>647</v>
      </c>
      <c r="H55" s="593" t="s">
        <v>648</v>
      </c>
      <c r="I55" s="604">
        <v>0.6</v>
      </c>
      <c r="J55" s="607" t="s">
        <v>659</v>
      </c>
      <c r="K55" s="589"/>
      <c r="L55" s="589"/>
      <c r="M55" s="589"/>
      <c r="N55" s="594">
        <v>0.66666666666666663</v>
      </c>
      <c r="O55" s="595">
        <v>2.3333333333333335</v>
      </c>
      <c r="P55" s="596">
        <f>I55*4186.8*10^(-9)*10^(-3)</f>
        <v>2.5120799999999999E-9</v>
      </c>
      <c r="Q55" s="596" t="s">
        <v>660</v>
      </c>
      <c r="R55" s="590">
        <v>7800</v>
      </c>
      <c r="S55" s="590" t="s">
        <v>651</v>
      </c>
      <c r="T55" s="590" t="s">
        <v>652</v>
      </c>
      <c r="U55" s="597">
        <f t="shared" si="3"/>
        <v>1.9594223999999998E-5</v>
      </c>
      <c r="V55" s="598" t="s">
        <v>661</v>
      </c>
      <c r="W55" s="599">
        <v>0.66666666666666663</v>
      </c>
      <c r="X55" s="600">
        <v>2.3333333333333335</v>
      </c>
      <c r="Y55" s="601" t="s">
        <v>447</v>
      </c>
      <c r="Z55" s="602" t="s">
        <v>654</v>
      </c>
      <c r="AA55" s="589"/>
    </row>
    <row r="56" spans="1:27" s="603" customFormat="1" ht="20.25">
      <c r="A56" s="589" t="s">
        <v>645</v>
      </c>
      <c r="B56" s="589" t="s">
        <v>646</v>
      </c>
      <c r="C56" s="590" t="s">
        <v>449</v>
      </c>
      <c r="D56" s="590">
        <v>170042</v>
      </c>
      <c r="E56" s="589" t="s">
        <v>694</v>
      </c>
      <c r="F56" s="589" t="str">
        <f t="shared" si="2"/>
        <v>範疇1固定 (E)CH4170042</v>
      </c>
      <c r="G56" s="592" t="s">
        <v>695</v>
      </c>
      <c r="H56" s="593" t="s">
        <v>696</v>
      </c>
      <c r="I56" s="593">
        <v>1</v>
      </c>
      <c r="J56" s="593" t="s">
        <v>649</v>
      </c>
      <c r="K56" s="589"/>
      <c r="L56" s="589"/>
      <c r="M56" s="589"/>
      <c r="N56" s="594">
        <v>0.7</v>
      </c>
      <c r="O56" s="595">
        <v>2</v>
      </c>
      <c r="P56" s="596">
        <f>I56*4186.8*10^(-9)*10^(-3)</f>
        <v>4.1868000000000005E-9</v>
      </c>
      <c r="Q56" s="596" t="s">
        <v>650</v>
      </c>
      <c r="R56" s="590">
        <v>3800</v>
      </c>
      <c r="S56" s="590" t="s">
        <v>682</v>
      </c>
      <c r="T56" s="590" t="s">
        <v>652</v>
      </c>
      <c r="U56" s="597">
        <f t="shared" si="3"/>
        <v>1.5909840000000001E-5</v>
      </c>
      <c r="V56" s="598" t="s">
        <v>683</v>
      </c>
      <c r="W56" s="599">
        <v>0.7</v>
      </c>
      <c r="X56" s="600">
        <v>2</v>
      </c>
      <c r="Y56" s="601" t="s">
        <v>447</v>
      </c>
      <c r="Z56" s="602" t="s">
        <v>654</v>
      </c>
      <c r="AA56" s="589"/>
    </row>
    <row r="57" spans="1:27" s="603" customFormat="1" ht="20.25">
      <c r="A57" s="589" t="s">
        <v>645</v>
      </c>
      <c r="B57" s="589" t="s">
        <v>646</v>
      </c>
      <c r="C57" s="590" t="s">
        <v>445</v>
      </c>
      <c r="D57" s="590">
        <v>170042</v>
      </c>
      <c r="E57" s="589" t="s">
        <v>694</v>
      </c>
      <c r="F57" s="589" t="str">
        <f t="shared" si="2"/>
        <v>範疇1固定 (E)CO2170042</v>
      </c>
      <c r="G57" s="592" t="s">
        <v>695</v>
      </c>
      <c r="H57" s="593" t="s">
        <v>696</v>
      </c>
      <c r="I57" s="604">
        <v>26.6</v>
      </c>
      <c r="J57" s="605" t="s">
        <v>655</v>
      </c>
      <c r="K57" s="605">
        <v>1</v>
      </c>
      <c r="L57" s="608">
        <v>97500</v>
      </c>
      <c r="M57" s="605" t="s">
        <v>656</v>
      </c>
      <c r="N57" s="594">
        <v>0.10461538461538461</v>
      </c>
      <c r="O57" s="595">
        <v>0.11794871794871795</v>
      </c>
      <c r="P57" s="596">
        <f>L57*(4186.8*10^(-9)*10^(-3))</f>
        <v>4.0821300000000004E-4</v>
      </c>
      <c r="Q57" s="596" t="s">
        <v>657</v>
      </c>
      <c r="R57" s="590">
        <v>3800</v>
      </c>
      <c r="S57" s="590" t="s">
        <v>682</v>
      </c>
      <c r="T57" s="590" t="s">
        <v>652</v>
      </c>
      <c r="U57" s="597">
        <f t="shared" si="3"/>
        <v>1.5512094000000001</v>
      </c>
      <c r="V57" s="598" t="s">
        <v>684</v>
      </c>
      <c r="W57" s="599">
        <v>0.10461538461538461</v>
      </c>
      <c r="X57" s="600">
        <v>0.11794871794871795</v>
      </c>
      <c r="Y57" s="601" t="s">
        <v>447</v>
      </c>
      <c r="Z57" s="602" t="s">
        <v>654</v>
      </c>
      <c r="AA57" s="589"/>
    </row>
    <row r="58" spans="1:27" s="603" customFormat="1" ht="20.25">
      <c r="A58" s="589" t="s">
        <v>645</v>
      </c>
      <c r="B58" s="589" t="s">
        <v>646</v>
      </c>
      <c r="C58" s="590" t="s">
        <v>450</v>
      </c>
      <c r="D58" s="590">
        <v>170042</v>
      </c>
      <c r="E58" s="589" t="s">
        <v>694</v>
      </c>
      <c r="F58" s="589" t="str">
        <f t="shared" si="2"/>
        <v>範疇1固定 (E)N2O170042</v>
      </c>
      <c r="G58" s="592" t="s">
        <v>695</v>
      </c>
      <c r="H58" s="593" t="s">
        <v>696</v>
      </c>
      <c r="I58" s="604">
        <v>1.5</v>
      </c>
      <c r="J58" s="607" t="s">
        <v>659</v>
      </c>
      <c r="K58" s="589"/>
      <c r="L58" s="589"/>
      <c r="M58" s="589"/>
      <c r="N58" s="594">
        <v>0.66666666666666663</v>
      </c>
      <c r="O58" s="595">
        <v>2.3333333333333335</v>
      </c>
      <c r="P58" s="596">
        <f>I58*4186.8*10^(-9)*10^(-3)</f>
        <v>6.2802000000000015E-9</v>
      </c>
      <c r="Q58" s="596" t="s">
        <v>660</v>
      </c>
      <c r="R58" s="590">
        <v>3800</v>
      </c>
      <c r="S58" s="590" t="s">
        <v>682</v>
      </c>
      <c r="T58" s="590" t="s">
        <v>652</v>
      </c>
      <c r="U58" s="597">
        <f t="shared" si="3"/>
        <v>2.3864760000000006E-5</v>
      </c>
      <c r="V58" s="598" t="s">
        <v>685</v>
      </c>
      <c r="W58" s="599">
        <v>0.66666666666666663</v>
      </c>
      <c r="X58" s="600">
        <v>2.3333333333333335</v>
      </c>
      <c r="Y58" s="601" t="s">
        <v>447</v>
      </c>
      <c r="Z58" s="602" t="s">
        <v>654</v>
      </c>
      <c r="AA58" s="589"/>
    </row>
    <row r="59" spans="1:27" s="603" customFormat="1" ht="20.25">
      <c r="A59" s="589" t="s">
        <v>645</v>
      </c>
      <c r="B59" s="589" t="s">
        <v>646</v>
      </c>
      <c r="C59" s="590" t="s">
        <v>449</v>
      </c>
      <c r="D59" s="591">
        <v>170099</v>
      </c>
      <c r="E59" s="589" t="s">
        <v>697</v>
      </c>
      <c r="F59" s="589" t="str">
        <f t="shared" si="2"/>
        <v>範疇1固定 (E)CH4170099</v>
      </c>
      <c r="G59" s="592" t="s">
        <v>647</v>
      </c>
      <c r="H59" s="593" t="s">
        <v>648</v>
      </c>
      <c r="I59" s="593">
        <v>3</v>
      </c>
      <c r="J59" s="593" t="s">
        <v>649</v>
      </c>
      <c r="K59" s="589"/>
      <c r="L59" s="589"/>
      <c r="M59" s="589"/>
      <c r="N59" s="594">
        <v>0.66666666666666663</v>
      </c>
      <c r="O59" s="595">
        <v>2.3333333333333335</v>
      </c>
      <c r="P59" s="596">
        <f>I59*4186.8*10^(-9)*10^(-3)</f>
        <v>1.2560400000000003E-8</v>
      </c>
      <c r="Q59" s="596" t="s">
        <v>650</v>
      </c>
      <c r="R59" s="590">
        <v>7800</v>
      </c>
      <c r="S59" s="590" t="s">
        <v>651</v>
      </c>
      <c r="T59" s="590" t="s">
        <v>652</v>
      </c>
      <c r="U59" s="597">
        <f t="shared" si="3"/>
        <v>9.7971120000000023E-5</v>
      </c>
      <c r="V59" s="598" t="s">
        <v>653</v>
      </c>
      <c r="W59" s="599">
        <v>0.66666666666666663</v>
      </c>
      <c r="X59" s="600">
        <v>2.3333333333333335</v>
      </c>
      <c r="Y59" s="601" t="s">
        <v>447</v>
      </c>
      <c r="Z59" s="602" t="s">
        <v>654</v>
      </c>
      <c r="AA59" s="589"/>
    </row>
    <row r="60" spans="1:27" s="603" customFormat="1" ht="20.25">
      <c r="A60" s="589" t="s">
        <v>645</v>
      </c>
      <c r="B60" s="589" t="s">
        <v>646</v>
      </c>
      <c r="C60" s="590" t="s">
        <v>445</v>
      </c>
      <c r="D60" s="590">
        <v>170099</v>
      </c>
      <c r="E60" s="589" t="s">
        <v>697</v>
      </c>
      <c r="F60" s="589" t="str">
        <f t="shared" si="2"/>
        <v>範疇1固定 (E)CO2170099</v>
      </c>
      <c r="G60" s="592" t="s">
        <v>647</v>
      </c>
      <c r="H60" s="593" t="s">
        <v>648</v>
      </c>
      <c r="I60" s="604">
        <v>18.899999999999999</v>
      </c>
      <c r="J60" s="605" t="s">
        <v>655</v>
      </c>
      <c r="K60" s="605">
        <v>1</v>
      </c>
      <c r="L60" s="606">
        <v>69300</v>
      </c>
      <c r="M60" s="605" t="s">
        <v>656</v>
      </c>
      <c r="N60" s="594">
        <v>2.5974025974025976E-2</v>
      </c>
      <c r="O60" s="595">
        <v>5.3391053391053392E-2</v>
      </c>
      <c r="P60" s="596">
        <f>L60*(4186.8*10^(-9)*10^(-3))</f>
        <v>2.9014524000000002E-4</v>
      </c>
      <c r="Q60" s="596" t="s">
        <v>657</v>
      </c>
      <c r="R60" s="590">
        <v>7800</v>
      </c>
      <c r="S60" s="590" t="s">
        <v>651</v>
      </c>
      <c r="T60" s="590" t="s">
        <v>652</v>
      </c>
      <c r="U60" s="597">
        <f t="shared" si="3"/>
        <v>2.2631328720000004</v>
      </c>
      <c r="V60" s="598" t="s">
        <v>658</v>
      </c>
      <c r="W60" s="599">
        <v>2.5974025974025976E-2</v>
      </c>
      <c r="X60" s="600">
        <v>5.3391053391053392E-2</v>
      </c>
      <c r="Y60" s="601" t="s">
        <v>447</v>
      </c>
      <c r="Z60" s="602" t="s">
        <v>654</v>
      </c>
      <c r="AA60" s="589"/>
    </row>
    <row r="61" spans="1:27" s="603" customFormat="1" ht="20.25">
      <c r="A61" s="589" t="s">
        <v>645</v>
      </c>
      <c r="B61" s="589" t="s">
        <v>646</v>
      </c>
      <c r="C61" s="590" t="s">
        <v>450</v>
      </c>
      <c r="D61" s="590">
        <v>170099</v>
      </c>
      <c r="E61" s="589" t="s">
        <v>697</v>
      </c>
      <c r="F61" s="589" t="str">
        <f t="shared" si="2"/>
        <v>範疇1固定 (E)N2O170099</v>
      </c>
      <c r="G61" s="592" t="s">
        <v>647</v>
      </c>
      <c r="H61" s="593" t="s">
        <v>648</v>
      </c>
      <c r="I61" s="604">
        <v>0.6</v>
      </c>
      <c r="J61" s="607" t="s">
        <v>659</v>
      </c>
      <c r="K61" s="589"/>
      <c r="L61" s="589"/>
      <c r="M61" s="589"/>
      <c r="N61" s="594">
        <v>0.66666666666666663</v>
      </c>
      <c r="O61" s="595">
        <v>2.3333333333333335</v>
      </c>
      <c r="P61" s="596">
        <f>I61*4186.8*10^(-9)*10^(-3)</f>
        <v>2.5120799999999999E-9</v>
      </c>
      <c r="Q61" s="596" t="s">
        <v>660</v>
      </c>
      <c r="R61" s="590">
        <v>7800</v>
      </c>
      <c r="S61" s="590" t="s">
        <v>651</v>
      </c>
      <c r="T61" s="590" t="s">
        <v>652</v>
      </c>
      <c r="U61" s="597">
        <f t="shared" si="3"/>
        <v>1.9594223999999998E-5</v>
      </c>
      <c r="V61" s="598" t="s">
        <v>661</v>
      </c>
      <c r="W61" s="599">
        <v>0.66666666666666663</v>
      </c>
      <c r="X61" s="600">
        <v>2.3333333333333335</v>
      </c>
      <c r="Y61" s="601" t="s">
        <v>447</v>
      </c>
      <c r="Z61" s="602" t="s">
        <v>654</v>
      </c>
      <c r="AA61" s="589"/>
    </row>
    <row r="62" spans="1:27" s="603" customFormat="1" ht="20.25">
      <c r="A62" s="589" t="s">
        <v>645</v>
      </c>
      <c r="B62" s="589" t="s">
        <v>646</v>
      </c>
      <c r="C62" s="590" t="s">
        <v>449</v>
      </c>
      <c r="D62" s="590">
        <v>170399</v>
      </c>
      <c r="E62" s="589" t="s">
        <v>698</v>
      </c>
      <c r="F62" s="589" t="str">
        <f t="shared" si="2"/>
        <v>範疇1固定 (E)CH4170399</v>
      </c>
      <c r="G62" s="589" t="s">
        <v>14</v>
      </c>
      <c r="H62" s="589">
        <v>0</v>
      </c>
      <c r="I62" s="589" t="s">
        <v>699</v>
      </c>
      <c r="J62" s="589"/>
      <c r="K62" s="589"/>
      <c r="L62" s="589"/>
      <c r="M62" s="589"/>
      <c r="N62" s="589"/>
      <c r="O62" s="589"/>
      <c r="P62" s="589"/>
      <c r="Q62" s="589"/>
      <c r="R62" s="589"/>
      <c r="S62" s="589"/>
      <c r="T62" s="589"/>
      <c r="U62" s="609"/>
      <c r="V62" s="589"/>
      <c r="W62" s="589"/>
      <c r="X62" s="589"/>
      <c r="Y62" s="610"/>
      <c r="Z62" s="610"/>
      <c r="AA62" s="589"/>
    </row>
    <row r="63" spans="1:27" s="603" customFormat="1" ht="20.25">
      <c r="A63" s="589" t="s">
        <v>645</v>
      </c>
      <c r="B63" s="589" t="s">
        <v>646</v>
      </c>
      <c r="C63" s="590" t="s">
        <v>445</v>
      </c>
      <c r="D63" s="590">
        <v>170399</v>
      </c>
      <c r="E63" s="589" t="s">
        <v>698</v>
      </c>
      <c r="F63" s="589" t="str">
        <f t="shared" si="2"/>
        <v>範疇1固定 (E)CO2170399</v>
      </c>
      <c r="G63" s="589" t="s">
        <v>14</v>
      </c>
      <c r="H63" s="589">
        <v>0</v>
      </c>
      <c r="I63" s="589" t="s">
        <v>699</v>
      </c>
      <c r="J63" s="589"/>
      <c r="K63" s="589"/>
      <c r="L63" s="589"/>
      <c r="M63" s="589"/>
      <c r="N63" s="589"/>
      <c r="O63" s="589"/>
      <c r="P63" s="589"/>
      <c r="Q63" s="589"/>
      <c r="R63" s="589"/>
      <c r="S63" s="589"/>
      <c r="T63" s="589"/>
      <c r="U63" s="609"/>
      <c r="V63" s="589"/>
      <c r="W63" s="589"/>
      <c r="X63" s="589"/>
      <c r="Y63" s="610"/>
      <c r="Z63" s="610"/>
      <c r="AA63" s="589"/>
    </row>
    <row r="64" spans="1:27" s="603" customFormat="1" ht="20.25">
      <c r="A64" s="589" t="s">
        <v>645</v>
      </c>
      <c r="B64" s="589" t="s">
        <v>646</v>
      </c>
      <c r="C64" s="590" t="s">
        <v>450</v>
      </c>
      <c r="D64" s="590">
        <v>170399</v>
      </c>
      <c r="E64" s="589" t="s">
        <v>698</v>
      </c>
      <c r="F64" s="589" t="str">
        <f t="shared" si="2"/>
        <v>範疇1固定 (E)N2O170399</v>
      </c>
      <c r="G64" s="589" t="s">
        <v>14</v>
      </c>
      <c r="H64" s="589">
        <v>0</v>
      </c>
      <c r="I64" s="589" t="s">
        <v>699</v>
      </c>
      <c r="J64" s="589"/>
      <c r="K64" s="589"/>
      <c r="L64" s="589"/>
      <c r="M64" s="589"/>
      <c r="N64" s="589"/>
      <c r="O64" s="589"/>
      <c r="P64" s="589"/>
      <c r="Q64" s="589"/>
      <c r="R64" s="589"/>
      <c r="S64" s="589"/>
      <c r="T64" s="589"/>
      <c r="U64" s="609"/>
      <c r="V64" s="589"/>
      <c r="W64" s="589"/>
      <c r="X64" s="589"/>
      <c r="Y64" s="610"/>
      <c r="Z64" s="610"/>
      <c r="AA64" s="589"/>
    </row>
    <row r="65" spans="1:27" s="603" customFormat="1" ht="20.25">
      <c r="A65" s="589" t="s">
        <v>645</v>
      </c>
      <c r="B65" s="589" t="s">
        <v>646</v>
      </c>
      <c r="C65" s="590" t="s">
        <v>449</v>
      </c>
      <c r="D65" s="590">
        <v>180178</v>
      </c>
      <c r="E65" s="589" t="s">
        <v>700</v>
      </c>
      <c r="F65" s="589" t="str">
        <f t="shared" si="2"/>
        <v>範疇1固定 (E)CH4180178</v>
      </c>
      <c r="G65" s="592" t="s">
        <v>700</v>
      </c>
      <c r="H65" s="593" t="s">
        <v>701</v>
      </c>
      <c r="I65" s="593">
        <v>1</v>
      </c>
      <c r="J65" s="593" t="s">
        <v>649</v>
      </c>
      <c r="K65" s="589"/>
      <c r="L65" s="589"/>
      <c r="M65" s="589"/>
      <c r="N65" s="594">
        <v>0.7</v>
      </c>
      <c r="O65" s="595">
        <v>2</v>
      </c>
      <c r="P65" s="596">
        <f>I65*4186.8*10^(-9)*10^(-3)</f>
        <v>4.1868000000000005E-9</v>
      </c>
      <c r="Q65" s="596" t="s">
        <v>650</v>
      </c>
      <c r="R65" s="590">
        <v>11090</v>
      </c>
      <c r="S65" s="590" t="s">
        <v>651</v>
      </c>
      <c r="T65" s="590" t="s">
        <v>702</v>
      </c>
      <c r="U65" s="597">
        <f t="shared" ref="U65:U96" si="4">P65*R65</f>
        <v>4.6431612000000004E-5</v>
      </c>
      <c r="V65" s="598" t="s">
        <v>653</v>
      </c>
      <c r="W65" s="599">
        <v>0.7</v>
      </c>
      <c r="X65" s="600">
        <v>2</v>
      </c>
      <c r="Y65" s="602" t="s">
        <v>654</v>
      </c>
      <c r="Z65" s="602" t="s">
        <v>654</v>
      </c>
      <c r="AA65" s="589"/>
    </row>
    <row r="66" spans="1:27" s="603" customFormat="1" ht="20.25">
      <c r="A66" s="589" t="s">
        <v>645</v>
      </c>
      <c r="B66" s="589" t="s">
        <v>646</v>
      </c>
      <c r="C66" s="590" t="s">
        <v>445</v>
      </c>
      <c r="D66" s="590">
        <v>180178</v>
      </c>
      <c r="E66" s="589" t="s">
        <v>700</v>
      </c>
      <c r="F66" s="589" t="str">
        <f t="shared" si="2"/>
        <v>範疇1固定 (E)CO2180178</v>
      </c>
      <c r="G66" s="592" t="s">
        <v>700</v>
      </c>
      <c r="H66" s="593" t="s">
        <v>701</v>
      </c>
      <c r="I66" s="604">
        <v>16.8</v>
      </c>
      <c r="J66" s="605" t="s">
        <v>655</v>
      </c>
      <c r="K66" s="605">
        <v>1</v>
      </c>
      <c r="L66" s="606">
        <v>61600</v>
      </c>
      <c r="M66" s="605" t="s">
        <v>656</v>
      </c>
      <c r="N66" s="594">
        <v>8.2792207792207792E-2</v>
      </c>
      <c r="O66" s="595">
        <v>0.11363636363636363</v>
      </c>
      <c r="P66" s="596">
        <f>L66*(4186.8*10^(-9)*10^(-3))</f>
        <v>2.5790688000000003E-4</v>
      </c>
      <c r="Q66" s="596" t="s">
        <v>657</v>
      </c>
      <c r="R66" s="590">
        <v>11090</v>
      </c>
      <c r="S66" s="590" t="s">
        <v>651</v>
      </c>
      <c r="T66" s="590" t="s">
        <v>702</v>
      </c>
      <c r="U66" s="597">
        <f t="shared" si="4"/>
        <v>2.8601872992000001</v>
      </c>
      <c r="V66" s="598" t="s">
        <v>658</v>
      </c>
      <c r="W66" s="599">
        <v>8.2792207792207792E-2</v>
      </c>
      <c r="X66" s="600">
        <v>0.11363636363636363</v>
      </c>
      <c r="Y66" s="602" t="s">
        <v>654</v>
      </c>
      <c r="Z66" s="602" t="s">
        <v>654</v>
      </c>
      <c r="AA66" s="589"/>
    </row>
    <row r="67" spans="1:27" s="603" customFormat="1" ht="20.25">
      <c r="A67" s="589" t="s">
        <v>645</v>
      </c>
      <c r="B67" s="589" t="s">
        <v>646</v>
      </c>
      <c r="C67" s="590" t="s">
        <v>450</v>
      </c>
      <c r="D67" s="590">
        <v>180178</v>
      </c>
      <c r="E67" s="589" t="s">
        <v>700</v>
      </c>
      <c r="F67" s="589" t="str">
        <f t="shared" si="2"/>
        <v>範疇1固定 (E)N2O180178</v>
      </c>
      <c r="G67" s="592" t="s">
        <v>700</v>
      </c>
      <c r="H67" s="593" t="s">
        <v>701</v>
      </c>
      <c r="I67" s="604">
        <v>0.1</v>
      </c>
      <c r="J67" s="607" t="s">
        <v>659</v>
      </c>
      <c r="K67" s="589"/>
      <c r="L67" s="589"/>
      <c r="M67" s="589"/>
      <c r="N67" s="594">
        <v>0.7</v>
      </c>
      <c r="O67" s="595">
        <v>2</v>
      </c>
      <c r="P67" s="596">
        <f>I67*4186.8*10^(-9)*10^(-3)</f>
        <v>4.186800000000001E-10</v>
      </c>
      <c r="Q67" s="596" t="s">
        <v>660</v>
      </c>
      <c r="R67" s="590">
        <v>11090</v>
      </c>
      <c r="S67" s="590" t="s">
        <v>651</v>
      </c>
      <c r="T67" s="590" t="s">
        <v>702</v>
      </c>
      <c r="U67" s="597">
        <f t="shared" si="4"/>
        <v>4.6431612000000014E-6</v>
      </c>
      <c r="V67" s="598" t="s">
        <v>661</v>
      </c>
      <c r="W67" s="599">
        <v>0.7</v>
      </c>
      <c r="X67" s="600">
        <v>2</v>
      </c>
      <c r="Y67" s="602" t="s">
        <v>654</v>
      </c>
      <c r="Z67" s="602" t="s">
        <v>654</v>
      </c>
      <c r="AA67" s="589"/>
    </row>
    <row r="68" spans="1:27" s="603" customFormat="1" ht="40.5">
      <c r="A68" s="589" t="s">
        <v>645</v>
      </c>
      <c r="B68" s="589" t="s">
        <v>646</v>
      </c>
      <c r="C68" s="590" t="s">
        <v>449</v>
      </c>
      <c r="D68" s="590">
        <v>350008</v>
      </c>
      <c r="E68" s="589" t="s">
        <v>703</v>
      </c>
      <c r="F68" s="589" t="str">
        <f t="shared" si="2"/>
        <v>範疇1固定 (E)CH4350008</v>
      </c>
      <c r="G68" s="592" t="s">
        <v>704</v>
      </c>
      <c r="H68" s="593" t="s">
        <v>705</v>
      </c>
      <c r="I68" s="593">
        <v>1</v>
      </c>
      <c r="J68" s="593" t="s">
        <v>649</v>
      </c>
      <c r="K68" s="589"/>
      <c r="L68" s="589"/>
      <c r="M68" s="589"/>
      <c r="N68" s="594">
        <v>0.7</v>
      </c>
      <c r="O68" s="595">
        <v>2</v>
      </c>
      <c r="P68" s="596">
        <f>I68*4186.8*10^(-9)*10^(-3)</f>
        <v>4.1868000000000005E-9</v>
      </c>
      <c r="Q68" s="596" t="s">
        <v>650</v>
      </c>
      <c r="R68" s="590">
        <v>6635</v>
      </c>
      <c r="S68" s="590" t="s">
        <v>651</v>
      </c>
      <c r="T68" s="590" t="s">
        <v>652</v>
      </c>
      <c r="U68" s="597">
        <f t="shared" si="4"/>
        <v>2.7779418000000003E-5</v>
      </c>
      <c r="V68" s="598" t="s">
        <v>653</v>
      </c>
      <c r="W68" s="599">
        <v>0.7</v>
      </c>
      <c r="X68" s="600">
        <v>2</v>
      </c>
      <c r="Y68" s="601" t="s">
        <v>447</v>
      </c>
      <c r="Z68" s="602" t="s">
        <v>654</v>
      </c>
      <c r="AA68" s="589"/>
    </row>
    <row r="69" spans="1:27" s="603" customFormat="1" ht="40.5">
      <c r="A69" s="589" t="s">
        <v>645</v>
      </c>
      <c r="B69" s="589" t="s">
        <v>646</v>
      </c>
      <c r="C69" s="590" t="s">
        <v>445</v>
      </c>
      <c r="D69" s="590">
        <v>350008</v>
      </c>
      <c r="E69" s="589" t="s">
        <v>703</v>
      </c>
      <c r="F69" s="589" t="str">
        <f t="shared" ref="F69:F100" si="5">A69&amp;B69&amp;C69&amp;D69</f>
        <v>範疇1固定 (E)CO2350008</v>
      </c>
      <c r="G69" s="592" t="s">
        <v>704</v>
      </c>
      <c r="H69" s="593" t="s">
        <v>705</v>
      </c>
      <c r="I69" s="604">
        <v>17.2</v>
      </c>
      <c r="J69" s="605" t="s">
        <v>655</v>
      </c>
      <c r="K69" s="605">
        <v>1</v>
      </c>
      <c r="L69" s="606">
        <v>63100</v>
      </c>
      <c r="M69" s="605" t="s">
        <v>656</v>
      </c>
      <c r="N69" s="594">
        <v>2.3771790808240888E-2</v>
      </c>
      <c r="O69" s="595">
        <v>3.9619651347068144E-2</v>
      </c>
      <c r="P69" s="596">
        <f>L69*(4186.8*10^(-9)*10^(-3))</f>
        <v>2.6418708000000004E-4</v>
      </c>
      <c r="Q69" s="596" t="s">
        <v>657</v>
      </c>
      <c r="R69" s="590">
        <v>6635</v>
      </c>
      <c r="S69" s="590" t="s">
        <v>651</v>
      </c>
      <c r="T69" s="590" t="s">
        <v>652</v>
      </c>
      <c r="U69" s="597">
        <f t="shared" si="4"/>
        <v>1.7528812758000003</v>
      </c>
      <c r="V69" s="598" t="s">
        <v>658</v>
      </c>
      <c r="W69" s="599">
        <v>2.3771790808240888E-2</v>
      </c>
      <c r="X69" s="600">
        <v>3.9619651347068144E-2</v>
      </c>
      <c r="Y69" s="601" t="s">
        <v>447</v>
      </c>
      <c r="Z69" s="602" t="s">
        <v>654</v>
      </c>
      <c r="AA69" s="589"/>
    </row>
    <row r="70" spans="1:27" s="603" customFormat="1" ht="40.5">
      <c r="A70" s="589" t="s">
        <v>645</v>
      </c>
      <c r="B70" s="589" t="s">
        <v>646</v>
      </c>
      <c r="C70" s="590" t="s">
        <v>450</v>
      </c>
      <c r="D70" s="590">
        <v>350008</v>
      </c>
      <c r="E70" s="589" t="s">
        <v>703</v>
      </c>
      <c r="F70" s="589" t="str">
        <f t="shared" si="5"/>
        <v>範疇1固定 (E)N2O350008</v>
      </c>
      <c r="G70" s="592" t="s">
        <v>704</v>
      </c>
      <c r="H70" s="593" t="s">
        <v>705</v>
      </c>
      <c r="I70" s="604">
        <v>0.1</v>
      </c>
      <c r="J70" s="607" t="s">
        <v>659</v>
      </c>
      <c r="K70" s="589"/>
      <c r="L70" s="589"/>
      <c r="M70" s="589"/>
      <c r="N70" s="594">
        <v>0.7</v>
      </c>
      <c r="O70" s="595">
        <v>2</v>
      </c>
      <c r="P70" s="596">
        <f>I70*4186.8*10^(-9)*10^(-3)</f>
        <v>4.186800000000001E-10</v>
      </c>
      <c r="Q70" s="596" t="s">
        <v>660</v>
      </c>
      <c r="R70" s="590">
        <v>6635</v>
      </c>
      <c r="S70" s="590" t="s">
        <v>651</v>
      </c>
      <c r="T70" s="590" t="s">
        <v>652</v>
      </c>
      <c r="U70" s="597">
        <f t="shared" si="4"/>
        <v>2.7779418000000006E-6</v>
      </c>
      <c r="V70" s="598" t="s">
        <v>661</v>
      </c>
      <c r="W70" s="599">
        <v>0.7</v>
      </c>
      <c r="X70" s="600">
        <v>2</v>
      </c>
      <c r="Y70" s="601" t="s">
        <v>447</v>
      </c>
      <c r="Z70" s="602" t="s">
        <v>654</v>
      </c>
      <c r="AA70" s="589"/>
    </row>
    <row r="71" spans="1:27" s="603" customFormat="1" ht="22.5">
      <c r="A71" s="589" t="s">
        <v>645</v>
      </c>
      <c r="B71" s="589" t="s">
        <v>646</v>
      </c>
      <c r="C71" s="590" t="s">
        <v>449</v>
      </c>
      <c r="D71" s="590">
        <v>350014</v>
      </c>
      <c r="E71" s="589" t="s">
        <v>706</v>
      </c>
      <c r="F71" s="589" t="str">
        <f t="shared" si="5"/>
        <v>範疇1固定 (E)CH4350014</v>
      </c>
      <c r="G71" s="592" t="s">
        <v>707</v>
      </c>
      <c r="H71" s="593" t="s">
        <v>708</v>
      </c>
      <c r="I71" s="593">
        <v>1</v>
      </c>
      <c r="J71" s="593" t="s">
        <v>649</v>
      </c>
      <c r="K71" s="589"/>
      <c r="L71" s="589"/>
      <c r="M71" s="589"/>
      <c r="N71" s="594">
        <v>0.7</v>
      </c>
      <c r="O71" s="595">
        <v>2</v>
      </c>
      <c r="P71" s="596">
        <f>I71*4186.8*10^(-9)*10^(-3)</f>
        <v>4.1868000000000005E-9</v>
      </c>
      <c r="Q71" s="596" t="s">
        <v>650</v>
      </c>
      <c r="R71" s="590">
        <v>4200</v>
      </c>
      <c r="S71" s="590" t="s">
        <v>709</v>
      </c>
      <c r="T71" s="590" t="s">
        <v>652</v>
      </c>
      <c r="U71" s="597">
        <f t="shared" si="4"/>
        <v>1.7584560000000002E-5</v>
      </c>
      <c r="V71" s="598" t="s">
        <v>710</v>
      </c>
      <c r="W71" s="599">
        <v>0.7</v>
      </c>
      <c r="X71" s="600">
        <v>2</v>
      </c>
      <c r="Y71" s="601" t="s">
        <v>447</v>
      </c>
      <c r="Z71" s="602" t="s">
        <v>654</v>
      </c>
      <c r="AA71" s="589"/>
    </row>
    <row r="72" spans="1:27" s="603" customFormat="1" ht="22.5">
      <c r="A72" s="589" t="s">
        <v>645</v>
      </c>
      <c r="B72" s="589" t="s">
        <v>646</v>
      </c>
      <c r="C72" s="590" t="s">
        <v>445</v>
      </c>
      <c r="D72" s="590">
        <v>350014</v>
      </c>
      <c r="E72" s="589" t="s">
        <v>706</v>
      </c>
      <c r="F72" s="589" t="str">
        <f t="shared" si="5"/>
        <v>範疇1固定 (E)CO2350014</v>
      </c>
      <c r="G72" s="592" t="s">
        <v>707</v>
      </c>
      <c r="H72" s="593" t="s">
        <v>708</v>
      </c>
      <c r="I72" s="604">
        <v>12.1</v>
      </c>
      <c r="J72" s="605" t="s">
        <v>655</v>
      </c>
      <c r="K72" s="605">
        <v>1</v>
      </c>
      <c r="L72" s="606">
        <v>44400</v>
      </c>
      <c r="M72" s="605" t="s">
        <v>656</v>
      </c>
      <c r="N72" s="594">
        <v>0.15990990990990991</v>
      </c>
      <c r="O72" s="595">
        <v>0.21846846846846846</v>
      </c>
      <c r="P72" s="596">
        <f>L72*(4186.8*10^(-9)*10^(-3))</f>
        <v>1.8589392000000003E-4</v>
      </c>
      <c r="Q72" s="596" t="s">
        <v>657</v>
      </c>
      <c r="R72" s="590">
        <v>4200</v>
      </c>
      <c r="S72" s="590" t="s">
        <v>709</v>
      </c>
      <c r="T72" s="590" t="s">
        <v>652</v>
      </c>
      <c r="U72" s="597">
        <f t="shared" si="4"/>
        <v>0.78075446400000015</v>
      </c>
      <c r="V72" s="598" t="s">
        <v>711</v>
      </c>
      <c r="W72" s="599">
        <v>0.15990990990990991</v>
      </c>
      <c r="X72" s="600">
        <v>0.21846846846846846</v>
      </c>
      <c r="Y72" s="601" t="s">
        <v>447</v>
      </c>
      <c r="Z72" s="602" t="s">
        <v>654</v>
      </c>
      <c r="AA72" s="589"/>
    </row>
    <row r="73" spans="1:27" s="603" customFormat="1" ht="22.5">
      <c r="A73" s="589" t="s">
        <v>645</v>
      </c>
      <c r="B73" s="589" t="s">
        <v>646</v>
      </c>
      <c r="C73" s="590" t="s">
        <v>450</v>
      </c>
      <c r="D73" s="590">
        <v>350014</v>
      </c>
      <c r="E73" s="589" t="s">
        <v>706</v>
      </c>
      <c r="F73" s="589" t="str">
        <f t="shared" si="5"/>
        <v>範疇1固定 (E)N2O350014</v>
      </c>
      <c r="G73" s="592" t="s">
        <v>707</v>
      </c>
      <c r="H73" s="593" t="s">
        <v>708</v>
      </c>
      <c r="I73" s="604">
        <v>0.1</v>
      </c>
      <c r="J73" s="607" t="s">
        <v>659</v>
      </c>
      <c r="K73" s="589"/>
      <c r="L73" s="589"/>
      <c r="M73" s="589"/>
      <c r="N73" s="594">
        <v>0.7</v>
      </c>
      <c r="O73" s="595">
        <v>2</v>
      </c>
      <c r="P73" s="596">
        <f>I73*4186.8*10^(-9)*10^(-3)</f>
        <v>4.186800000000001E-10</v>
      </c>
      <c r="Q73" s="596" t="s">
        <v>660</v>
      </c>
      <c r="R73" s="590">
        <v>4200</v>
      </c>
      <c r="S73" s="590" t="s">
        <v>709</v>
      </c>
      <c r="T73" s="590" t="s">
        <v>652</v>
      </c>
      <c r="U73" s="597">
        <f t="shared" si="4"/>
        <v>1.7584560000000005E-6</v>
      </c>
      <c r="V73" s="598" t="s">
        <v>712</v>
      </c>
      <c r="W73" s="599">
        <v>0.7</v>
      </c>
      <c r="X73" s="600">
        <v>2</v>
      </c>
      <c r="Y73" s="601" t="s">
        <v>447</v>
      </c>
      <c r="Z73" s="602" t="s">
        <v>654</v>
      </c>
      <c r="AA73" s="589"/>
    </row>
    <row r="74" spans="1:27" s="603" customFormat="1" ht="22.5">
      <c r="A74" s="589" t="s">
        <v>645</v>
      </c>
      <c r="B74" s="589" t="s">
        <v>646</v>
      </c>
      <c r="C74" s="590" t="s">
        <v>449</v>
      </c>
      <c r="D74" s="590">
        <v>350016</v>
      </c>
      <c r="E74" s="589" t="s">
        <v>713</v>
      </c>
      <c r="F74" s="589" t="str">
        <f t="shared" si="5"/>
        <v>範疇1固定 (E)CH4350016</v>
      </c>
      <c r="G74" s="592" t="s">
        <v>714</v>
      </c>
      <c r="H74" s="593" t="s">
        <v>715</v>
      </c>
      <c r="I74" s="593">
        <v>1</v>
      </c>
      <c r="J74" s="593" t="s">
        <v>649</v>
      </c>
      <c r="K74" s="589"/>
      <c r="L74" s="589"/>
      <c r="M74" s="589"/>
      <c r="N74" s="594">
        <v>0.7</v>
      </c>
      <c r="O74" s="595">
        <v>2</v>
      </c>
      <c r="P74" s="596">
        <f>I74*4186.8*10^(-9)*10^(-3)</f>
        <v>4.1868000000000005E-9</v>
      </c>
      <c r="Q74" s="596" t="s">
        <v>650</v>
      </c>
      <c r="R74" s="590">
        <v>9000</v>
      </c>
      <c r="S74" s="590" t="s">
        <v>709</v>
      </c>
      <c r="T74" s="590" t="s">
        <v>652</v>
      </c>
      <c r="U74" s="597">
        <f t="shared" si="4"/>
        <v>3.7681200000000001E-5</v>
      </c>
      <c r="V74" s="598" t="s">
        <v>710</v>
      </c>
      <c r="W74" s="599">
        <v>0.7</v>
      </c>
      <c r="X74" s="600">
        <v>2</v>
      </c>
      <c r="Y74" s="601" t="s">
        <v>447</v>
      </c>
      <c r="Z74" s="602" t="s">
        <v>654</v>
      </c>
      <c r="AA74" s="589"/>
    </row>
    <row r="75" spans="1:27" s="603" customFormat="1" ht="22.5">
      <c r="A75" s="589" t="s">
        <v>645</v>
      </c>
      <c r="B75" s="589" t="s">
        <v>646</v>
      </c>
      <c r="C75" s="590" t="s">
        <v>445</v>
      </c>
      <c r="D75" s="590">
        <v>350016</v>
      </c>
      <c r="E75" s="589" t="s">
        <v>713</v>
      </c>
      <c r="F75" s="589" t="str">
        <f t="shared" si="5"/>
        <v>範疇1固定 (E)CO2350016</v>
      </c>
      <c r="G75" s="592" t="s">
        <v>714</v>
      </c>
      <c r="H75" s="593" t="s">
        <v>715</v>
      </c>
      <c r="I75" s="604">
        <v>15.7</v>
      </c>
      <c r="J75" s="605" t="s">
        <v>655</v>
      </c>
      <c r="K75" s="605">
        <v>1</v>
      </c>
      <c r="L75" s="606">
        <v>57600</v>
      </c>
      <c r="M75" s="605" t="s">
        <v>656</v>
      </c>
      <c r="N75" s="594">
        <v>0.16319444444444445</v>
      </c>
      <c r="O75" s="595">
        <v>0.19791666666666666</v>
      </c>
      <c r="P75" s="596">
        <f>L75*(4186.8*10^(-9)*10^(-3))</f>
        <v>2.4115968000000003E-4</v>
      </c>
      <c r="Q75" s="596" t="s">
        <v>657</v>
      </c>
      <c r="R75" s="590">
        <v>9000</v>
      </c>
      <c r="S75" s="590" t="s">
        <v>709</v>
      </c>
      <c r="T75" s="590" t="s">
        <v>652</v>
      </c>
      <c r="U75" s="597">
        <f t="shared" si="4"/>
        <v>2.1704371200000003</v>
      </c>
      <c r="V75" s="598" t="s">
        <v>711</v>
      </c>
      <c r="W75" s="599">
        <v>0.16319444444444445</v>
      </c>
      <c r="X75" s="600">
        <v>0.19791666666666666</v>
      </c>
      <c r="Y75" s="601" t="s">
        <v>447</v>
      </c>
      <c r="Z75" s="602" t="s">
        <v>654</v>
      </c>
      <c r="AA75" s="589"/>
    </row>
    <row r="76" spans="1:27" s="603" customFormat="1" ht="22.5">
      <c r="A76" s="589" t="s">
        <v>645</v>
      </c>
      <c r="B76" s="589" t="s">
        <v>646</v>
      </c>
      <c r="C76" s="590" t="s">
        <v>450</v>
      </c>
      <c r="D76" s="590">
        <v>350016</v>
      </c>
      <c r="E76" s="589" t="s">
        <v>713</v>
      </c>
      <c r="F76" s="589" t="str">
        <f t="shared" si="5"/>
        <v>範疇1固定 (E)N2O350016</v>
      </c>
      <c r="G76" s="592" t="s">
        <v>714</v>
      </c>
      <c r="H76" s="593" t="s">
        <v>715</v>
      </c>
      <c r="I76" s="604">
        <v>0.1</v>
      </c>
      <c r="J76" s="607" t="s">
        <v>659</v>
      </c>
      <c r="K76" s="589"/>
      <c r="L76" s="589"/>
      <c r="M76" s="589"/>
      <c r="N76" s="594">
        <v>0.7</v>
      </c>
      <c r="O76" s="595">
        <v>2</v>
      </c>
      <c r="P76" s="596">
        <f>I76*4186.8*10^(-9)*10^(-3)</f>
        <v>4.186800000000001E-10</v>
      </c>
      <c r="Q76" s="596" t="s">
        <v>660</v>
      </c>
      <c r="R76" s="590">
        <v>9000</v>
      </c>
      <c r="S76" s="590" t="s">
        <v>709</v>
      </c>
      <c r="T76" s="590" t="s">
        <v>652</v>
      </c>
      <c r="U76" s="597">
        <f t="shared" si="4"/>
        <v>3.7681200000000009E-6</v>
      </c>
      <c r="V76" s="598" t="s">
        <v>712</v>
      </c>
      <c r="W76" s="599">
        <v>0.7</v>
      </c>
      <c r="X76" s="600">
        <v>2</v>
      </c>
      <c r="Y76" s="601" t="s">
        <v>447</v>
      </c>
      <c r="Z76" s="602" t="s">
        <v>654</v>
      </c>
      <c r="AA76" s="589"/>
    </row>
    <row r="77" spans="1:27" s="603" customFormat="1" ht="22.5">
      <c r="A77" s="589" t="s">
        <v>645</v>
      </c>
      <c r="B77" s="589" t="s">
        <v>646</v>
      </c>
      <c r="C77" s="590" t="s">
        <v>449</v>
      </c>
      <c r="D77" s="590">
        <v>350017</v>
      </c>
      <c r="E77" s="589" t="s">
        <v>716</v>
      </c>
      <c r="F77" s="589" t="str">
        <f t="shared" si="5"/>
        <v>範疇1固定 (E)CH4350017</v>
      </c>
      <c r="G77" s="592" t="s">
        <v>716</v>
      </c>
      <c r="H77" s="593" t="s">
        <v>717</v>
      </c>
      <c r="I77" s="593">
        <v>1</v>
      </c>
      <c r="J77" s="593" t="s">
        <v>649</v>
      </c>
      <c r="K77" s="589"/>
      <c r="L77" s="589"/>
      <c r="M77" s="589"/>
      <c r="N77" s="594">
        <v>0.7</v>
      </c>
      <c r="O77" s="595">
        <v>2</v>
      </c>
      <c r="P77" s="596">
        <f>I77*4186.8*10^(-9)*10^(-3)</f>
        <v>4.1868000000000005E-9</v>
      </c>
      <c r="Q77" s="596" t="s">
        <v>650</v>
      </c>
      <c r="R77" s="590">
        <v>777</v>
      </c>
      <c r="S77" s="590" t="s">
        <v>709</v>
      </c>
      <c r="T77" s="590" t="s">
        <v>652</v>
      </c>
      <c r="U77" s="597">
        <f t="shared" si="4"/>
        <v>3.2531436000000004E-6</v>
      </c>
      <c r="V77" s="598" t="s">
        <v>710</v>
      </c>
      <c r="W77" s="599">
        <v>0.7</v>
      </c>
      <c r="X77" s="600">
        <v>2</v>
      </c>
      <c r="Y77" s="601" t="s">
        <v>447</v>
      </c>
      <c r="Z77" s="602" t="s">
        <v>654</v>
      </c>
      <c r="AA77" s="589"/>
    </row>
    <row r="78" spans="1:27" s="603" customFormat="1" ht="22.5">
      <c r="A78" s="589" t="s">
        <v>645</v>
      </c>
      <c r="B78" s="589" t="s">
        <v>646</v>
      </c>
      <c r="C78" s="590" t="s">
        <v>445</v>
      </c>
      <c r="D78" s="590">
        <v>350017</v>
      </c>
      <c r="E78" s="589" t="s">
        <v>716</v>
      </c>
      <c r="F78" s="589" t="str">
        <f t="shared" si="5"/>
        <v>範疇1固定 (E)CO2350017</v>
      </c>
      <c r="G78" s="592" t="s">
        <v>716</v>
      </c>
      <c r="H78" s="593" t="s">
        <v>717</v>
      </c>
      <c r="I78" s="604">
        <v>70.8</v>
      </c>
      <c r="J78" s="605" t="s">
        <v>655</v>
      </c>
      <c r="K78" s="605">
        <v>1</v>
      </c>
      <c r="L78" s="606">
        <v>260000</v>
      </c>
      <c r="M78" s="605" t="s">
        <v>656</v>
      </c>
      <c r="N78" s="594">
        <v>0.15769230769230769</v>
      </c>
      <c r="O78" s="595">
        <v>0.18461538461538463</v>
      </c>
      <c r="P78" s="596">
        <f>L78*(4186.8*10^(-9)*10^(-3))</f>
        <v>1.088568E-3</v>
      </c>
      <c r="Q78" s="596" t="s">
        <v>657</v>
      </c>
      <c r="R78" s="590">
        <v>777</v>
      </c>
      <c r="S78" s="590" t="s">
        <v>709</v>
      </c>
      <c r="T78" s="590" t="s">
        <v>652</v>
      </c>
      <c r="U78" s="597">
        <f t="shared" si="4"/>
        <v>0.84581733600000009</v>
      </c>
      <c r="V78" s="598" t="s">
        <v>711</v>
      </c>
      <c r="W78" s="599">
        <v>0.15769230769230769</v>
      </c>
      <c r="X78" s="600">
        <v>0.18461538461538463</v>
      </c>
      <c r="Y78" s="601" t="s">
        <v>447</v>
      </c>
      <c r="Z78" s="602" t="s">
        <v>654</v>
      </c>
      <c r="AA78" s="589"/>
    </row>
    <row r="79" spans="1:27" s="603" customFormat="1" ht="22.5">
      <c r="A79" s="589" t="s">
        <v>645</v>
      </c>
      <c r="B79" s="589" t="s">
        <v>646</v>
      </c>
      <c r="C79" s="590" t="s">
        <v>450</v>
      </c>
      <c r="D79" s="590">
        <v>350017</v>
      </c>
      <c r="E79" s="589" t="s">
        <v>716</v>
      </c>
      <c r="F79" s="589" t="str">
        <f t="shared" si="5"/>
        <v>範疇1固定 (E)N2O350017</v>
      </c>
      <c r="G79" s="592" t="s">
        <v>716</v>
      </c>
      <c r="H79" s="593" t="s">
        <v>717</v>
      </c>
      <c r="I79" s="604">
        <v>0.1</v>
      </c>
      <c r="J79" s="607" t="s">
        <v>659</v>
      </c>
      <c r="K79" s="589"/>
      <c r="L79" s="589"/>
      <c r="M79" s="589"/>
      <c r="N79" s="594">
        <v>0.7</v>
      </c>
      <c r="O79" s="595">
        <v>2</v>
      </c>
      <c r="P79" s="596">
        <f>I79*4186.8*10^(-9)*10^(-3)</f>
        <v>4.186800000000001E-10</v>
      </c>
      <c r="Q79" s="596" t="s">
        <v>660</v>
      </c>
      <c r="R79" s="590">
        <v>777</v>
      </c>
      <c r="S79" s="590" t="s">
        <v>709</v>
      </c>
      <c r="T79" s="590" t="s">
        <v>652</v>
      </c>
      <c r="U79" s="597">
        <f t="shared" si="4"/>
        <v>3.2531436000000009E-7</v>
      </c>
      <c r="V79" s="598" t="s">
        <v>712</v>
      </c>
      <c r="W79" s="599">
        <v>0.7</v>
      </c>
      <c r="X79" s="600">
        <v>2</v>
      </c>
      <c r="Y79" s="601" t="s">
        <v>447</v>
      </c>
      <c r="Z79" s="602" t="s">
        <v>654</v>
      </c>
      <c r="AA79" s="589"/>
    </row>
    <row r="80" spans="1:27" s="603" customFormat="1" ht="20.25">
      <c r="A80" s="589" t="s">
        <v>645</v>
      </c>
      <c r="B80" s="589" t="s">
        <v>646</v>
      </c>
      <c r="C80" s="590" t="s">
        <v>449</v>
      </c>
      <c r="D80" s="590" t="s">
        <v>718</v>
      </c>
      <c r="E80" s="589" t="s">
        <v>719</v>
      </c>
      <c r="F80" s="589" t="str">
        <f t="shared" si="5"/>
        <v>範疇1固定 (E)CH4050001</v>
      </c>
      <c r="G80" s="592" t="s">
        <v>719</v>
      </c>
      <c r="H80" s="593" t="s">
        <v>720</v>
      </c>
      <c r="I80" s="593">
        <v>3</v>
      </c>
      <c r="J80" s="593" t="s">
        <v>649</v>
      </c>
      <c r="K80" s="589"/>
      <c r="L80" s="589"/>
      <c r="M80" s="589"/>
      <c r="N80" s="594">
        <v>0.66666666666666663</v>
      </c>
      <c r="O80" s="595">
        <v>2.3333333333333335</v>
      </c>
      <c r="P80" s="596">
        <f>I80*4186.8*10^(-9)*10^(-3)</f>
        <v>1.2560400000000003E-8</v>
      </c>
      <c r="Q80" s="596" t="s">
        <v>650</v>
      </c>
      <c r="R80" s="590">
        <v>9000</v>
      </c>
      <c r="S80" s="590" t="s">
        <v>651</v>
      </c>
      <c r="T80" s="590" t="s">
        <v>652</v>
      </c>
      <c r="U80" s="597">
        <f t="shared" si="4"/>
        <v>1.1304360000000002E-4</v>
      </c>
      <c r="V80" s="598" t="s">
        <v>653</v>
      </c>
      <c r="W80" s="599">
        <v>0.66666666666666663</v>
      </c>
      <c r="X80" s="600">
        <v>2.3333333333333335</v>
      </c>
      <c r="Y80" s="601" t="s">
        <v>447</v>
      </c>
      <c r="Z80" s="602" t="s">
        <v>654</v>
      </c>
      <c r="AA80" s="589"/>
    </row>
    <row r="81" spans="1:27" s="603" customFormat="1" ht="20.25">
      <c r="A81" s="589" t="s">
        <v>645</v>
      </c>
      <c r="B81" s="589" t="s">
        <v>646</v>
      </c>
      <c r="C81" s="590" t="s">
        <v>445</v>
      </c>
      <c r="D81" s="590" t="s">
        <v>718</v>
      </c>
      <c r="E81" s="589" t="s">
        <v>719</v>
      </c>
      <c r="F81" s="589" t="str">
        <f t="shared" si="5"/>
        <v>範疇1固定 (E)CO2050001</v>
      </c>
      <c r="G81" s="592" t="s">
        <v>719</v>
      </c>
      <c r="H81" s="593" t="s">
        <v>720</v>
      </c>
      <c r="I81" s="604">
        <v>20</v>
      </c>
      <c r="J81" s="605" t="s">
        <v>655</v>
      </c>
      <c r="K81" s="605">
        <v>1</v>
      </c>
      <c r="L81" s="606">
        <v>73300</v>
      </c>
      <c r="M81" s="605" t="s">
        <v>656</v>
      </c>
      <c r="N81" s="594">
        <v>3.0013642564802184E-2</v>
      </c>
      <c r="O81" s="595">
        <v>3.0013642564802184E-2</v>
      </c>
      <c r="P81" s="596">
        <f>L81*(4186.8*10^(-9)*10^(-3))</f>
        <v>3.0689244000000005E-4</v>
      </c>
      <c r="Q81" s="596" t="s">
        <v>657</v>
      </c>
      <c r="R81" s="590">
        <v>9000</v>
      </c>
      <c r="S81" s="590" t="s">
        <v>651</v>
      </c>
      <c r="T81" s="590" t="s">
        <v>652</v>
      </c>
      <c r="U81" s="597">
        <f t="shared" si="4"/>
        <v>2.7620319600000003</v>
      </c>
      <c r="V81" s="598" t="s">
        <v>658</v>
      </c>
      <c r="W81" s="599">
        <v>3.0013642564802184E-2</v>
      </c>
      <c r="X81" s="600">
        <v>3.0013642564802184E-2</v>
      </c>
      <c r="Y81" s="601" t="s">
        <v>447</v>
      </c>
      <c r="Z81" s="602" t="s">
        <v>654</v>
      </c>
      <c r="AA81" s="589"/>
    </row>
    <row r="82" spans="1:27" s="603" customFormat="1" ht="20.25">
      <c r="A82" s="589" t="s">
        <v>645</v>
      </c>
      <c r="B82" s="589" t="s">
        <v>646</v>
      </c>
      <c r="C82" s="590" t="s">
        <v>450</v>
      </c>
      <c r="D82" s="590" t="s">
        <v>718</v>
      </c>
      <c r="E82" s="589" t="s">
        <v>719</v>
      </c>
      <c r="F82" s="589" t="str">
        <f t="shared" si="5"/>
        <v>範疇1固定 (E)N2O050001</v>
      </c>
      <c r="G82" s="592" t="s">
        <v>719</v>
      </c>
      <c r="H82" s="593" t="s">
        <v>720</v>
      </c>
      <c r="I82" s="604">
        <v>0.6</v>
      </c>
      <c r="J82" s="607" t="s">
        <v>659</v>
      </c>
      <c r="K82" s="589"/>
      <c r="L82" s="589"/>
      <c r="M82" s="589"/>
      <c r="N82" s="594">
        <v>0.66666666666666663</v>
      </c>
      <c r="O82" s="595">
        <v>2.3333333333333335</v>
      </c>
      <c r="P82" s="596">
        <f>I82*4186.8*10^(-9)*10^(-3)</f>
        <v>2.5120799999999999E-9</v>
      </c>
      <c r="Q82" s="596" t="s">
        <v>660</v>
      </c>
      <c r="R82" s="590">
        <v>9000</v>
      </c>
      <c r="S82" s="590" t="s">
        <v>651</v>
      </c>
      <c r="T82" s="590" t="s">
        <v>652</v>
      </c>
      <c r="U82" s="597">
        <f t="shared" si="4"/>
        <v>2.2608719999999997E-5</v>
      </c>
      <c r="V82" s="598" t="s">
        <v>661</v>
      </c>
      <c r="W82" s="599">
        <v>0.66666666666666663</v>
      </c>
      <c r="X82" s="600">
        <v>2.3333333333333335</v>
      </c>
      <c r="Y82" s="601" t="s">
        <v>447</v>
      </c>
      <c r="Z82" s="602" t="s">
        <v>654</v>
      </c>
      <c r="AA82" s="589"/>
    </row>
    <row r="83" spans="1:27" s="603" customFormat="1" ht="22.5">
      <c r="A83" s="589" t="s">
        <v>645</v>
      </c>
      <c r="B83" s="589" t="s">
        <v>646</v>
      </c>
      <c r="C83" s="590" t="s">
        <v>449</v>
      </c>
      <c r="D83" s="590" t="s">
        <v>251</v>
      </c>
      <c r="E83" s="589" t="s">
        <v>721</v>
      </c>
      <c r="F83" s="589" t="str">
        <f t="shared" si="5"/>
        <v>範疇1固定 (E)CH4050002</v>
      </c>
      <c r="G83" s="592" t="s">
        <v>721</v>
      </c>
      <c r="H83" s="593" t="s">
        <v>722</v>
      </c>
      <c r="I83" s="593">
        <v>1</v>
      </c>
      <c r="J83" s="593" t="s">
        <v>649</v>
      </c>
      <c r="K83" s="589"/>
      <c r="L83" s="589"/>
      <c r="M83" s="589"/>
      <c r="N83" s="594">
        <v>0.7</v>
      </c>
      <c r="O83" s="595">
        <v>2</v>
      </c>
      <c r="P83" s="596">
        <f>I83*4186.8*10^(-9)*10^(-3)</f>
        <v>4.1868000000000005E-9</v>
      </c>
      <c r="Q83" s="596" t="s">
        <v>650</v>
      </c>
      <c r="R83" s="590">
        <v>8000</v>
      </c>
      <c r="S83" s="590" t="s">
        <v>709</v>
      </c>
      <c r="T83" s="590" t="s">
        <v>652</v>
      </c>
      <c r="U83" s="597">
        <f t="shared" si="4"/>
        <v>3.3494400000000002E-5</v>
      </c>
      <c r="V83" s="598" t="s">
        <v>710</v>
      </c>
      <c r="W83" s="599">
        <v>0.7</v>
      </c>
      <c r="X83" s="600">
        <v>2</v>
      </c>
      <c r="Y83" s="601" t="s">
        <v>447</v>
      </c>
      <c r="Z83" s="602" t="s">
        <v>654</v>
      </c>
      <c r="AA83" s="589" t="s">
        <v>723</v>
      </c>
    </row>
    <row r="84" spans="1:27" s="603" customFormat="1" ht="22.5">
      <c r="A84" s="589" t="s">
        <v>645</v>
      </c>
      <c r="B84" s="589" t="s">
        <v>646</v>
      </c>
      <c r="C84" s="590" t="s">
        <v>445</v>
      </c>
      <c r="D84" s="590" t="s">
        <v>251</v>
      </c>
      <c r="E84" s="589" t="s">
        <v>721</v>
      </c>
      <c r="F84" s="589" t="str">
        <f t="shared" si="5"/>
        <v>範疇1固定 (E)CO2050002</v>
      </c>
      <c r="G84" s="592" t="s">
        <v>721</v>
      </c>
      <c r="H84" s="593" t="s">
        <v>722</v>
      </c>
      <c r="I84" s="604">
        <v>15.3</v>
      </c>
      <c r="J84" s="605" t="s">
        <v>655</v>
      </c>
      <c r="K84" s="605">
        <v>1</v>
      </c>
      <c r="L84" s="606">
        <v>56100</v>
      </c>
      <c r="M84" s="605" t="s">
        <v>656</v>
      </c>
      <c r="N84" s="594">
        <v>3.2085561497326207E-2</v>
      </c>
      <c r="O84" s="595">
        <v>3.9215686274509803E-2</v>
      </c>
      <c r="P84" s="596">
        <f>L84*(4186.8*10^(-9)*10^(-3))</f>
        <v>2.3487948000000002E-4</v>
      </c>
      <c r="Q84" s="596" t="s">
        <v>657</v>
      </c>
      <c r="R84" s="590">
        <v>8000</v>
      </c>
      <c r="S84" s="590" t="s">
        <v>709</v>
      </c>
      <c r="T84" s="590" t="s">
        <v>652</v>
      </c>
      <c r="U84" s="597">
        <f t="shared" si="4"/>
        <v>1.8790358400000002</v>
      </c>
      <c r="V84" s="598" t="s">
        <v>711</v>
      </c>
      <c r="W84" s="599">
        <v>3.2085561497326207E-2</v>
      </c>
      <c r="X84" s="600">
        <v>3.9215686274509803E-2</v>
      </c>
      <c r="Y84" s="601" t="s">
        <v>447</v>
      </c>
      <c r="Z84" s="602" t="s">
        <v>654</v>
      </c>
      <c r="AA84" s="589" t="s">
        <v>723</v>
      </c>
    </row>
    <row r="85" spans="1:27" s="603" customFormat="1" ht="22.5">
      <c r="A85" s="589" t="s">
        <v>645</v>
      </c>
      <c r="B85" s="589" t="s">
        <v>646</v>
      </c>
      <c r="C85" s="590" t="s">
        <v>450</v>
      </c>
      <c r="D85" s="590" t="s">
        <v>251</v>
      </c>
      <c r="E85" s="589" t="s">
        <v>721</v>
      </c>
      <c r="F85" s="589" t="str">
        <f t="shared" si="5"/>
        <v>範疇1固定 (E)N2O050002</v>
      </c>
      <c r="G85" s="592" t="s">
        <v>721</v>
      </c>
      <c r="H85" s="593" t="s">
        <v>722</v>
      </c>
      <c r="I85" s="604">
        <v>0.1</v>
      </c>
      <c r="J85" s="607" t="s">
        <v>659</v>
      </c>
      <c r="K85" s="589"/>
      <c r="L85" s="589"/>
      <c r="M85" s="589"/>
      <c r="N85" s="594">
        <v>0.7</v>
      </c>
      <c r="O85" s="595">
        <v>2</v>
      </c>
      <c r="P85" s="596">
        <f>I85*4186.8*10^(-9)*10^(-3)</f>
        <v>4.186800000000001E-10</v>
      </c>
      <c r="Q85" s="596" t="s">
        <v>660</v>
      </c>
      <c r="R85" s="590">
        <v>8000</v>
      </c>
      <c r="S85" s="590" t="s">
        <v>709</v>
      </c>
      <c r="T85" s="590" t="s">
        <v>652</v>
      </c>
      <c r="U85" s="597">
        <f t="shared" si="4"/>
        <v>3.3494400000000007E-6</v>
      </c>
      <c r="V85" s="598" t="s">
        <v>712</v>
      </c>
      <c r="W85" s="599">
        <v>0.7</v>
      </c>
      <c r="X85" s="600">
        <v>2</v>
      </c>
      <c r="Y85" s="601" t="s">
        <v>447</v>
      </c>
      <c r="Z85" s="602" t="s">
        <v>654</v>
      </c>
      <c r="AA85" s="589" t="s">
        <v>723</v>
      </c>
    </row>
    <row r="86" spans="1:27" s="603" customFormat="1" ht="33.75">
      <c r="A86" s="589" t="s">
        <v>645</v>
      </c>
      <c r="B86" s="589" t="s">
        <v>646</v>
      </c>
      <c r="C86" s="590" t="s">
        <v>449</v>
      </c>
      <c r="D86" s="590" t="s">
        <v>724</v>
      </c>
      <c r="E86" s="589" t="s">
        <v>725</v>
      </c>
      <c r="F86" s="589" t="str">
        <f t="shared" si="5"/>
        <v>範疇1固定 (E)CH4050004</v>
      </c>
      <c r="G86" s="592" t="s">
        <v>726</v>
      </c>
      <c r="H86" s="593" t="s">
        <v>727</v>
      </c>
      <c r="I86" s="593">
        <v>3</v>
      </c>
      <c r="J86" s="593" t="s">
        <v>649</v>
      </c>
      <c r="K86" s="589"/>
      <c r="L86" s="589"/>
      <c r="M86" s="589"/>
      <c r="N86" s="594">
        <v>0.66666666666666663</v>
      </c>
      <c r="O86" s="595">
        <v>2.3333333333333335</v>
      </c>
      <c r="P86" s="596">
        <f>I86*4186.8*10^(-9)*10^(-3)</f>
        <v>1.2560400000000003E-8</v>
      </c>
      <c r="Q86" s="596" t="s">
        <v>650</v>
      </c>
      <c r="R86" s="590">
        <v>10564</v>
      </c>
      <c r="S86" s="590" t="s">
        <v>709</v>
      </c>
      <c r="T86" s="590" t="s">
        <v>652</v>
      </c>
      <c r="U86" s="597">
        <f t="shared" si="4"/>
        <v>1.3268806560000004E-4</v>
      </c>
      <c r="V86" s="598" t="s">
        <v>710</v>
      </c>
      <c r="W86" s="599">
        <v>0.66666666666666663</v>
      </c>
      <c r="X86" s="600">
        <v>2.3333333333333335</v>
      </c>
      <c r="Y86" s="601" t="s">
        <v>447</v>
      </c>
      <c r="Z86" s="602" t="s">
        <v>654</v>
      </c>
      <c r="AA86" s="589"/>
    </row>
    <row r="87" spans="1:27" s="603" customFormat="1" ht="33.75">
      <c r="A87" s="589" t="s">
        <v>645</v>
      </c>
      <c r="B87" s="589" t="s">
        <v>646</v>
      </c>
      <c r="C87" s="590" t="s">
        <v>445</v>
      </c>
      <c r="D87" s="591" t="s">
        <v>724</v>
      </c>
      <c r="E87" s="589" t="s">
        <v>725</v>
      </c>
      <c r="F87" s="589" t="str">
        <f t="shared" si="5"/>
        <v>範疇1固定 (E)CO2050004</v>
      </c>
      <c r="G87" s="592" t="s">
        <v>726</v>
      </c>
      <c r="H87" s="593" t="s">
        <v>727</v>
      </c>
      <c r="I87" s="604">
        <v>17.5</v>
      </c>
      <c r="J87" s="605" t="s">
        <v>655</v>
      </c>
      <c r="K87" s="605">
        <v>1</v>
      </c>
      <c r="L87" s="606">
        <v>64200</v>
      </c>
      <c r="M87" s="605" t="s">
        <v>656</v>
      </c>
      <c r="N87" s="594">
        <v>9.1900311526479747E-2</v>
      </c>
      <c r="O87" s="595">
        <v>9.657320872274143E-2</v>
      </c>
      <c r="P87" s="596">
        <f>L87*(4186.8*10^(-9)*10^(-3))</f>
        <v>2.6879256000000005E-4</v>
      </c>
      <c r="Q87" s="596" t="s">
        <v>657</v>
      </c>
      <c r="R87" s="590">
        <v>10564</v>
      </c>
      <c r="S87" s="590" t="s">
        <v>709</v>
      </c>
      <c r="T87" s="590" t="s">
        <v>702</v>
      </c>
      <c r="U87" s="597">
        <f t="shared" si="4"/>
        <v>2.8395246038400006</v>
      </c>
      <c r="V87" s="598" t="s">
        <v>711</v>
      </c>
      <c r="W87" s="599">
        <v>9.1900311526479747E-2</v>
      </c>
      <c r="X87" s="600">
        <v>9.657320872274143E-2</v>
      </c>
      <c r="Y87" s="602" t="s">
        <v>654</v>
      </c>
      <c r="Z87" s="602" t="s">
        <v>654</v>
      </c>
      <c r="AA87" s="589"/>
    </row>
    <row r="88" spans="1:27" s="603" customFormat="1" ht="33.75">
      <c r="A88" s="589" t="s">
        <v>645</v>
      </c>
      <c r="B88" s="589" t="s">
        <v>646</v>
      </c>
      <c r="C88" s="590" t="s">
        <v>450</v>
      </c>
      <c r="D88" s="590" t="s">
        <v>724</v>
      </c>
      <c r="E88" s="589" t="s">
        <v>725</v>
      </c>
      <c r="F88" s="589" t="str">
        <f t="shared" si="5"/>
        <v>範疇1固定 (E)N2O050004</v>
      </c>
      <c r="G88" s="592" t="s">
        <v>726</v>
      </c>
      <c r="H88" s="593" t="s">
        <v>727</v>
      </c>
      <c r="I88" s="604">
        <v>0.6</v>
      </c>
      <c r="J88" s="607" t="s">
        <v>659</v>
      </c>
      <c r="K88" s="589"/>
      <c r="L88" s="589"/>
      <c r="M88" s="589"/>
      <c r="N88" s="594">
        <v>0.66666666666666663</v>
      </c>
      <c r="O88" s="595">
        <v>2.3333333333333335</v>
      </c>
      <c r="P88" s="596">
        <f>I88*4186.8*10^(-9)*10^(-3)</f>
        <v>2.5120799999999999E-9</v>
      </c>
      <c r="Q88" s="596" t="s">
        <v>660</v>
      </c>
      <c r="R88" s="590">
        <v>10564</v>
      </c>
      <c r="S88" s="590" t="s">
        <v>709</v>
      </c>
      <c r="T88" s="590" t="s">
        <v>652</v>
      </c>
      <c r="U88" s="597">
        <f t="shared" si="4"/>
        <v>2.6537613119999998E-5</v>
      </c>
      <c r="V88" s="598" t="s">
        <v>712</v>
      </c>
      <c r="W88" s="599">
        <v>0.66666666666666663</v>
      </c>
      <c r="X88" s="600">
        <v>2.3333333333333335</v>
      </c>
      <c r="Y88" s="601" t="s">
        <v>447</v>
      </c>
      <c r="Z88" s="602" t="s">
        <v>654</v>
      </c>
      <c r="AA88" s="589"/>
    </row>
    <row r="89" spans="1:27" s="603" customFormat="1" ht="20.25">
      <c r="A89" s="589" t="s">
        <v>645</v>
      </c>
      <c r="B89" s="589" t="s">
        <v>646</v>
      </c>
      <c r="C89" s="590" t="s">
        <v>449</v>
      </c>
      <c r="D89" s="590" t="s">
        <v>728</v>
      </c>
      <c r="E89" s="589" t="s">
        <v>729</v>
      </c>
      <c r="F89" s="589" t="str">
        <f t="shared" si="5"/>
        <v>範疇1固定 (E)CH4070001</v>
      </c>
      <c r="G89" s="592" t="s">
        <v>729</v>
      </c>
      <c r="H89" s="593" t="s">
        <v>730</v>
      </c>
      <c r="I89" s="593">
        <v>1</v>
      </c>
      <c r="J89" s="593" t="s">
        <v>649</v>
      </c>
      <c r="K89" s="589"/>
      <c r="L89" s="589"/>
      <c r="M89" s="589"/>
      <c r="N89" s="594">
        <v>0.7</v>
      </c>
      <c r="O89" s="595">
        <v>2</v>
      </c>
      <c r="P89" s="596">
        <f>I89*4186.8*10^(-9)*10^(-3)</f>
        <v>4.1868000000000005E-9</v>
      </c>
      <c r="Q89" s="596" t="s">
        <v>650</v>
      </c>
      <c r="R89" s="590">
        <v>2333</v>
      </c>
      <c r="S89" s="590" t="s">
        <v>682</v>
      </c>
      <c r="T89" s="590" t="s">
        <v>702</v>
      </c>
      <c r="U89" s="597">
        <f t="shared" si="4"/>
        <v>9.7678044000000006E-6</v>
      </c>
      <c r="V89" s="598" t="s">
        <v>683</v>
      </c>
      <c r="W89" s="599">
        <v>0.7</v>
      </c>
      <c r="X89" s="600">
        <v>2</v>
      </c>
      <c r="Y89" s="602" t="s">
        <v>654</v>
      </c>
      <c r="Z89" s="602" t="s">
        <v>654</v>
      </c>
      <c r="AA89" s="589"/>
    </row>
    <row r="90" spans="1:27" s="603" customFormat="1" ht="20.25">
      <c r="A90" s="589" t="s">
        <v>645</v>
      </c>
      <c r="B90" s="589" t="s">
        <v>646</v>
      </c>
      <c r="C90" s="590" t="s">
        <v>445</v>
      </c>
      <c r="D90" s="590" t="s">
        <v>728</v>
      </c>
      <c r="E90" s="589" t="s">
        <v>729</v>
      </c>
      <c r="F90" s="589" t="str">
        <f t="shared" si="5"/>
        <v>範疇1固定 (E)CO2070001</v>
      </c>
      <c r="G90" s="592" t="s">
        <v>729</v>
      </c>
      <c r="H90" s="593" t="s">
        <v>730</v>
      </c>
      <c r="I90" s="604">
        <v>28.9</v>
      </c>
      <c r="J90" s="605" t="s">
        <v>655</v>
      </c>
      <c r="K90" s="605">
        <v>1</v>
      </c>
      <c r="L90" s="608">
        <v>106000</v>
      </c>
      <c r="M90" s="605" t="s">
        <v>656</v>
      </c>
      <c r="N90" s="594">
        <v>5.6603773584905662E-2</v>
      </c>
      <c r="O90" s="595">
        <v>1.8867924528301886E-2</v>
      </c>
      <c r="P90" s="596">
        <f>L90*(4186.8*10^(-9)*10^(-3))</f>
        <v>4.4380080000000006E-4</v>
      </c>
      <c r="Q90" s="596" t="s">
        <v>657</v>
      </c>
      <c r="R90" s="590">
        <v>2333</v>
      </c>
      <c r="S90" s="590" t="s">
        <v>682</v>
      </c>
      <c r="T90" s="590" t="s">
        <v>702</v>
      </c>
      <c r="U90" s="597">
        <f t="shared" si="4"/>
        <v>1.0353872664000001</v>
      </c>
      <c r="V90" s="598" t="s">
        <v>684</v>
      </c>
      <c r="W90" s="599">
        <v>5.6603773584905662E-2</v>
      </c>
      <c r="X90" s="600">
        <v>1.8867924528301886E-2</v>
      </c>
      <c r="Y90" s="602" t="s">
        <v>654</v>
      </c>
      <c r="Z90" s="602" t="s">
        <v>654</v>
      </c>
      <c r="AA90" s="589"/>
    </row>
    <row r="91" spans="1:27" s="603" customFormat="1" ht="20.25">
      <c r="A91" s="589" t="s">
        <v>645</v>
      </c>
      <c r="B91" s="589" t="s">
        <v>646</v>
      </c>
      <c r="C91" s="590" t="s">
        <v>450</v>
      </c>
      <c r="D91" s="590" t="s">
        <v>728</v>
      </c>
      <c r="E91" s="589" t="s">
        <v>729</v>
      </c>
      <c r="F91" s="589" t="str">
        <f t="shared" si="5"/>
        <v>範疇1固定 (E)N2O070001</v>
      </c>
      <c r="G91" s="592" t="s">
        <v>729</v>
      </c>
      <c r="H91" s="593" t="s">
        <v>730</v>
      </c>
      <c r="I91" s="604">
        <v>1.5</v>
      </c>
      <c r="J91" s="607" t="s">
        <v>659</v>
      </c>
      <c r="K91" s="589"/>
      <c r="L91" s="589"/>
      <c r="M91" s="589"/>
      <c r="N91" s="594">
        <v>0.66666666666666663</v>
      </c>
      <c r="O91" s="595">
        <v>2.3333333333333335</v>
      </c>
      <c r="P91" s="596">
        <f>I91*4186.8*10^(-9)*10^(-3)</f>
        <v>6.2802000000000015E-9</v>
      </c>
      <c r="Q91" s="596" t="s">
        <v>660</v>
      </c>
      <c r="R91" s="590">
        <v>2333</v>
      </c>
      <c r="S91" s="590" t="s">
        <v>682</v>
      </c>
      <c r="T91" s="590" t="s">
        <v>702</v>
      </c>
      <c r="U91" s="597">
        <f t="shared" si="4"/>
        <v>1.4651706600000003E-5</v>
      </c>
      <c r="V91" s="598" t="s">
        <v>685</v>
      </c>
      <c r="W91" s="599">
        <v>0.66666666666666663</v>
      </c>
      <c r="X91" s="600">
        <v>2.3333333333333335</v>
      </c>
      <c r="Y91" s="602" t="s">
        <v>654</v>
      </c>
      <c r="Z91" s="602" t="s">
        <v>654</v>
      </c>
      <c r="AA91" s="589"/>
    </row>
    <row r="92" spans="1:27" s="603" customFormat="1" ht="20.25">
      <c r="A92" s="589" t="s">
        <v>645</v>
      </c>
      <c r="B92" s="589" t="s">
        <v>646</v>
      </c>
      <c r="C92" s="590" t="s">
        <v>449</v>
      </c>
      <c r="D92" s="590" t="s">
        <v>731</v>
      </c>
      <c r="E92" s="589" t="s">
        <v>732</v>
      </c>
      <c r="F92" s="589" t="str">
        <f t="shared" si="5"/>
        <v>範疇1固定 (E)CH4070002</v>
      </c>
      <c r="G92" s="592" t="s">
        <v>732</v>
      </c>
      <c r="H92" s="593" t="s">
        <v>733</v>
      </c>
      <c r="I92" s="593">
        <v>1</v>
      </c>
      <c r="J92" s="593" t="s">
        <v>649</v>
      </c>
      <c r="K92" s="589"/>
      <c r="L92" s="589"/>
      <c r="M92" s="589"/>
      <c r="N92" s="594">
        <v>0.7</v>
      </c>
      <c r="O92" s="595">
        <v>2</v>
      </c>
      <c r="P92" s="596">
        <f>I92*4186.8*10^(-9)*10^(-3)</f>
        <v>4.1868000000000005E-9</v>
      </c>
      <c r="Q92" s="596" t="s">
        <v>650</v>
      </c>
      <c r="R92" s="590">
        <v>2844</v>
      </c>
      <c r="S92" s="590" t="s">
        <v>682</v>
      </c>
      <c r="T92" s="590" t="s">
        <v>702</v>
      </c>
      <c r="U92" s="597">
        <f t="shared" si="4"/>
        <v>1.1907259200000001E-5</v>
      </c>
      <c r="V92" s="598" t="s">
        <v>683</v>
      </c>
      <c r="W92" s="599">
        <v>0.7</v>
      </c>
      <c r="X92" s="600">
        <v>2</v>
      </c>
      <c r="Y92" s="602" t="s">
        <v>654</v>
      </c>
      <c r="Z92" s="602" t="s">
        <v>654</v>
      </c>
      <c r="AA92" s="589"/>
    </row>
    <row r="93" spans="1:27" s="603" customFormat="1" ht="20.25">
      <c r="A93" s="589" t="s">
        <v>645</v>
      </c>
      <c r="B93" s="589" t="s">
        <v>646</v>
      </c>
      <c r="C93" s="590" t="s">
        <v>445</v>
      </c>
      <c r="D93" s="590" t="s">
        <v>731</v>
      </c>
      <c r="E93" s="589" t="s">
        <v>732</v>
      </c>
      <c r="F93" s="589" t="str">
        <f t="shared" si="5"/>
        <v>範疇1固定 (E)CO2070002</v>
      </c>
      <c r="G93" s="592" t="s">
        <v>732</v>
      </c>
      <c r="H93" s="593" t="s">
        <v>733</v>
      </c>
      <c r="I93" s="604">
        <v>27.6</v>
      </c>
      <c r="J93" s="605" t="s">
        <v>655</v>
      </c>
      <c r="K93" s="605">
        <v>1</v>
      </c>
      <c r="L93" s="608">
        <v>101000</v>
      </c>
      <c r="M93" s="605" t="s">
        <v>656</v>
      </c>
      <c r="N93" s="594">
        <v>0.1</v>
      </c>
      <c r="O93" s="595">
        <v>0.13861386138613863</v>
      </c>
      <c r="P93" s="596">
        <f>L93*(4186.8*10^(-9)*10^(-3))</f>
        <v>4.2286680000000004E-4</v>
      </c>
      <c r="Q93" s="596" t="s">
        <v>657</v>
      </c>
      <c r="R93" s="590">
        <v>2844</v>
      </c>
      <c r="S93" s="590" t="s">
        <v>682</v>
      </c>
      <c r="T93" s="590" t="s">
        <v>702</v>
      </c>
      <c r="U93" s="597">
        <f t="shared" si="4"/>
        <v>1.2026331792</v>
      </c>
      <c r="V93" s="598" t="s">
        <v>684</v>
      </c>
      <c r="W93" s="599">
        <v>0.1</v>
      </c>
      <c r="X93" s="600">
        <v>0.13861386138613863</v>
      </c>
      <c r="Y93" s="602" t="s">
        <v>654</v>
      </c>
      <c r="Z93" s="602" t="s">
        <v>654</v>
      </c>
      <c r="AA93" s="589"/>
    </row>
    <row r="94" spans="1:27" s="603" customFormat="1" ht="20.25">
      <c r="A94" s="589" t="s">
        <v>645</v>
      </c>
      <c r="B94" s="589" t="s">
        <v>646</v>
      </c>
      <c r="C94" s="590" t="s">
        <v>450</v>
      </c>
      <c r="D94" s="590" t="s">
        <v>731</v>
      </c>
      <c r="E94" s="589" t="s">
        <v>732</v>
      </c>
      <c r="F94" s="589" t="str">
        <f t="shared" si="5"/>
        <v>範疇1固定 (E)N2O070002</v>
      </c>
      <c r="G94" s="592" t="s">
        <v>732</v>
      </c>
      <c r="H94" s="593" t="s">
        <v>733</v>
      </c>
      <c r="I94" s="604">
        <v>1.5</v>
      </c>
      <c r="J94" s="607" t="s">
        <v>659</v>
      </c>
      <c r="K94" s="589"/>
      <c r="L94" s="589"/>
      <c r="M94" s="589"/>
      <c r="N94" s="594">
        <v>0.66666666666666663</v>
      </c>
      <c r="O94" s="595">
        <v>2.3333333333333335</v>
      </c>
      <c r="P94" s="596">
        <f>I94*4186.8*10^(-9)*10^(-3)</f>
        <v>6.2802000000000015E-9</v>
      </c>
      <c r="Q94" s="596" t="s">
        <v>660</v>
      </c>
      <c r="R94" s="590">
        <v>2844</v>
      </c>
      <c r="S94" s="590" t="s">
        <v>682</v>
      </c>
      <c r="T94" s="590" t="s">
        <v>702</v>
      </c>
      <c r="U94" s="597">
        <f t="shared" si="4"/>
        <v>1.7860888800000004E-5</v>
      </c>
      <c r="V94" s="598" t="s">
        <v>685</v>
      </c>
      <c r="W94" s="599">
        <v>0.66666666666666663</v>
      </c>
      <c r="X94" s="600">
        <v>2.3333333333333335</v>
      </c>
      <c r="Y94" s="602" t="s">
        <v>654</v>
      </c>
      <c r="Z94" s="602" t="s">
        <v>654</v>
      </c>
      <c r="AA94" s="589"/>
    </row>
    <row r="95" spans="1:27" s="603" customFormat="1" ht="20.25">
      <c r="A95" s="589" t="s">
        <v>645</v>
      </c>
      <c r="B95" s="589" t="s">
        <v>646</v>
      </c>
      <c r="C95" s="590" t="s">
        <v>449</v>
      </c>
      <c r="D95" s="590" t="s">
        <v>734</v>
      </c>
      <c r="E95" s="589" t="s">
        <v>735</v>
      </c>
      <c r="F95" s="589" t="str">
        <f t="shared" si="5"/>
        <v>範疇1固定 (E)CH4070003</v>
      </c>
      <c r="G95" s="592" t="s">
        <v>735</v>
      </c>
      <c r="H95" s="593" t="s">
        <v>736</v>
      </c>
      <c r="I95" s="593">
        <v>1</v>
      </c>
      <c r="J95" s="593" t="s">
        <v>649</v>
      </c>
      <c r="K95" s="589"/>
      <c r="L95" s="589"/>
      <c r="M95" s="589"/>
      <c r="N95" s="594">
        <v>0.7</v>
      </c>
      <c r="O95" s="595">
        <v>2</v>
      </c>
      <c r="P95" s="596">
        <f>I95*4186.8*10^(-9)*10^(-3)</f>
        <v>4.1868000000000005E-9</v>
      </c>
      <c r="Q95" s="596" t="s">
        <v>650</v>
      </c>
      <c r="R95" s="611">
        <v>6080</v>
      </c>
      <c r="S95" s="590" t="s">
        <v>682</v>
      </c>
      <c r="T95" s="590" t="s">
        <v>652</v>
      </c>
      <c r="U95" s="597">
        <f t="shared" si="4"/>
        <v>2.5455744000000001E-5</v>
      </c>
      <c r="V95" s="598" t="s">
        <v>683</v>
      </c>
      <c r="W95" s="599">
        <v>0.7</v>
      </c>
      <c r="X95" s="600">
        <v>2</v>
      </c>
      <c r="Y95" s="601" t="s">
        <v>447</v>
      </c>
      <c r="Z95" s="602" t="s">
        <v>654</v>
      </c>
      <c r="AA95" s="589"/>
    </row>
    <row r="96" spans="1:27" s="603" customFormat="1" ht="20.25">
      <c r="A96" s="589" t="s">
        <v>645</v>
      </c>
      <c r="B96" s="589" t="s">
        <v>646</v>
      </c>
      <c r="C96" s="590" t="s">
        <v>445</v>
      </c>
      <c r="D96" s="590" t="s">
        <v>734</v>
      </c>
      <c r="E96" s="589" t="s">
        <v>735</v>
      </c>
      <c r="F96" s="589" t="str">
        <f t="shared" si="5"/>
        <v>範疇1固定 (E)CO2070003</v>
      </c>
      <c r="G96" s="592" t="s">
        <v>735</v>
      </c>
      <c r="H96" s="593" t="s">
        <v>736</v>
      </c>
      <c r="I96" s="604">
        <v>25.8</v>
      </c>
      <c r="J96" s="605" t="s">
        <v>655</v>
      </c>
      <c r="K96" s="605">
        <v>1</v>
      </c>
      <c r="L96" s="608">
        <v>94600</v>
      </c>
      <c r="M96" s="605" t="s">
        <v>656</v>
      </c>
      <c r="N96" s="594">
        <v>5.3911205073995772E-2</v>
      </c>
      <c r="O96" s="595">
        <v>5.3911205073995772E-2</v>
      </c>
      <c r="P96" s="596">
        <f>L96*(4186.8*10^(-9)*10^(-3))</f>
        <v>3.9607128000000003E-4</v>
      </c>
      <c r="Q96" s="596" t="s">
        <v>657</v>
      </c>
      <c r="R96" s="611">
        <v>6080</v>
      </c>
      <c r="S96" s="590" t="s">
        <v>682</v>
      </c>
      <c r="T96" s="590" t="s">
        <v>652</v>
      </c>
      <c r="U96" s="597">
        <f t="shared" si="4"/>
        <v>2.4081133824000003</v>
      </c>
      <c r="V96" s="598" t="s">
        <v>684</v>
      </c>
      <c r="W96" s="599">
        <v>5.3911205073995772E-2</v>
      </c>
      <c r="X96" s="600">
        <v>5.3911205073995772E-2</v>
      </c>
      <c r="Y96" s="601" t="s">
        <v>447</v>
      </c>
      <c r="Z96" s="602" t="s">
        <v>654</v>
      </c>
      <c r="AA96" s="589"/>
    </row>
    <row r="97" spans="1:27" s="603" customFormat="1" ht="20.25">
      <c r="A97" s="589" t="s">
        <v>645</v>
      </c>
      <c r="B97" s="589" t="s">
        <v>646</v>
      </c>
      <c r="C97" s="590" t="s">
        <v>450</v>
      </c>
      <c r="D97" s="590" t="s">
        <v>734</v>
      </c>
      <c r="E97" s="589" t="s">
        <v>735</v>
      </c>
      <c r="F97" s="589" t="str">
        <f t="shared" si="5"/>
        <v>範疇1固定 (E)N2O070003</v>
      </c>
      <c r="G97" s="592" t="s">
        <v>735</v>
      </c>
      <c r="H97" s="593" t="s">
        <v>736</v>
      </c>
      <c r="I97" s="604">
        <v>1.5</v>
      </c>
      <c r="J97" s="607" t="s">
        <v>659</v>
      </c>
      <c r="K97" s="589"/>
      <c r="L97" s="589"/>
      <c r="M97" s="589"/>
      <c r="N97" s="594">
        <v>0.66666666666666663</v>
      </c>
      <c r="O97" s="595">
        <v>2.3333333333333335</v>
      </c>
      <c r="P97" s="596">
        <f>I97*4186.8*10^(-9)*10^(-3)</f>
        <v>6.2802000000000015E-9</v>
      </c>
      <c r="Q97" s="596" t="s">
        <v>660</v>
      </c>
      <c r="R97" s="611">
        <v>6080</v>
      </c>
      <c r="S97" s="590" t="s">
        <v>682</v>
      </c>
      <c r="T97" s="590" t="s">
        <v>652</v>
      </c>
      <c r="U97" s="597">
        <f t="shared" ref="U97:U115" si="6">P97*R97</f>
        <v>3.8183616000000009E-5</v>
      </c>
      <c r="V97" s="598" t="s">
        <v>685</v>
      </c>
      <c r="W97" s="599">
        <v>0.66666666666666663</v>
      </c>
      <c r="X97" s="600">
        <v>2.3333333333333335</v>
      </c>
      <c r="Y97" s="601" t="s">
        <v>447</v>
      </c>
      <c r="Z97" s="602" t="s">
        <v>654</v>
      </c>
      <c r="AA97" s="589"/>
    </row>
    <row r="98" spans="1:27" s="603" customFormat="1" ht="20.25">
      <c r="A98" s="589" t="s">
        <v>645</v>
      </c>
      <c r="B98" s="589" t="s">
        <v>646</v>
      </c>
      <c r="C98" s="590" t="s">
        <v>449</v>
      </c>
      <c r="D98" s="590" t="s">
        <v>737</v>
      </c>
      <c r="E98" s="612" t="s">
        <v>738</v>
      </c>
      <c r="F98" s="589" t="str">
        <f t="shared" si="5"/>
        <v>範疇1固定 (E)CH4070004</v>
      </c>
      <c r="G98" s="613" t="s">
        <v>738</v>
      </c>
      <c r="H98" s="593" t="s">
        <v>739</v>
      </c>
      <c r="I98" s="593">
        <v>1</v>
      </c>
      <c r="J98" s="593" t="s">
        <v>649</v>
      </c>
      <c r="K98" s="589"/>
      <c r="L98" s="589"/>
      <c r="M98" s="589"/>
      <c r="N98" s="594">
        <v>0.7</v>
      </c>
      <c r="O98" s="595">
        <v>2</v>
      </c>
      <c r="P98" s="596">
        <f>I98*4186.8*10^(-9)*10^(-3)</f>
        <v>4.1868000000000005E-9</v>
      </c>
      <c r="Q98" s="596" t="s">
        <v>650</v>
      </c>
      <c r="R98" s="590">
        <v>5600</v>
      </c>
      <c r="S98" s="590" t="s">
        <v>682</v>
      </c>
      <c r="T98" s="590" t="s">
        <v>652</v>
      </c>
      <c r="U98" s="597">
        <f t="shared" si="6"/>
        <v>2.3446080000000001E-5</v>
      </c>
      <c r="V98" s="598" t="s">
        <v>683</v>
      </c>
      <c r="W98" s="599">
        <v>0.7</v>
      </c>
      <c r="X98" s="600">
        <v>2</v>
      </c>
      <c r="Y98" s="601" t="s">
        <v>447</v>
      </c>
      <c r="Z98" s="602" t="s">
        <v>654</v>
      </c>
      <c r="AA98" s="589"/>
    </row>
    <row r="99" spans="1:27" s="603" customFormat="1" ht="20.25">
      <c r="A99" s="589" t="s">
        <v>645</v>
      </c>
      <c r="B99" s="589" t="s">
        <v>646</v>
      </c>
      <c r="C99" s="590" t="s">
        <v>445</v>
      </c>
      <c r="D99" s="590" t="s">
        <v>737</v>
      </c>
      <c r="E99" s="612" t="s">
        <v>738</v>
      </c>
      <c r="F99" s="589" t="str">
        <f t="shared" si="5"/>
        <v>範疇1固定 (E)CO2070004</v>
      </c>
      <c r="G99" s="613" t="s">
        <v>738</v>
      </c>
      <c r="H99" s="593" t="s">
        <v>739</v>
      </c>
      <c r="I99" s="604">
        <v>26.2</v>
      </c>
      <c r="J99" s="605" t="s">
        <v>655</v>
      </c>
      <c r="K99" s="605">
        <v>1</v>
      </c>
      <c r="L99" s="608">
        <v>96100</v>
      </c>
      <c r="M99" s="605" t="s">
        <v>656</v>
      </c>
      <c r="N99" s="594">
        <v>3.4339229968782518E-2</v>
      </c>
      <c r="O99" s="595">
        <v>4.0582726326742979E-2</v>
      </c>
      <c r="P99" s="596">
        <f>L99*(4186.8*10^(-9)*10^(-3))</f>
        <v>4.0235148000000004E-4</v>
      </c>
      <c r="Q99" s="596" t="s">
        <v>657</v>
      </c>
      <c r="R99" s="590">
        <v>5600</v>
      </c>
      <c r="S99" s="590" t="s">
        <v>682</v>
      </c>
      <c r="T99" s="590" t="s">
        <v>652</v>
      </c>
      <c r="U99" s="597">
        <f t="shared" si="6"/>
        <v>2.2531682880000004</v>
      </c>
      <c r="V99" s="598" t="s">
        <v>684</v>
      </c>
      <c r="W99" s="599">
        <v>3.4339229968782518E-2</v>
      </c>
      <c r="X99" s="600">
        <v>4.0582726326742979E-2</v>
      </c>
      <c r="Y99" s="601" t="s">
        <v>447</v>
      </c>
      <c r="Z99" s="602" t="s">
        <v>654</v>
      </c>
      <c r="AA99" s="589"/>
    </row>
    <row r="100" spans="1:27" s="603" customFormat="1" ht="20.25">
      <c r="A100" s="589" t="s">
        <v>645</v>
      </c>
      <c r="B100" s="589" t="s">
        <v>646</v>
      </c>
      <c r="C100" s="590" t="s">
        <v>450</v>
      </c>
      <c r="D100" s="590" t="s">
        <v>737</v>
      </c>
      <c r="E100" s="612" t="s">
        <v>738</v>
      </c>
      <c r="F100" s="589" t="str">
        <f t="shared" si="5"/>
        <v>範疇1固定 (E)N2O070004</v>
      </c>
      <c r="G100" s="613" t="s">
        <v>738</v>
      </c>
      <c r="H100" s="593" t="s">
        <v>739</v>
      </c>
      <c r="I100" s="604">
        <v>1.5</v>
      </c>
      <c r="J100" s="607" t="s">
        <v>659</v>
      </c>
      <c r="K100" s="589"/>
      <c r="L100" s="589"/>
      <c r="M100" s="589"/>
      <c r="N100" s="594">
        <v>0.66666666666666663</v>
      </c>
      <c r="O100" s="595">
        <v>2.3333333333333335</v>
      </c>
      <c r="P100" s="596">
        <f>I100*4186.8*10^(-9)*10^(-3)</f>
        <v>6.2802000000000015E-9</v>
      </c>
      <c r="Q100" s="596" t="s">
        <v>660</v>
      </c>
      <c r="R100" s="590">
        <v>5600</v>
      </c>
      <c r="S100" s="590" t="s">
        <v>682</v>
      </c>
      <c r="T100" s="590" t="s">
        <v>652</v>
      </c>
      <c r="U100" s="597">
        <f t="shared" si="6"/>
        <v>3.516912000000001E-5</v>
      </c>
      <c r="V100" s="598" t="s">
        <v>685</v>
      </c>
      <c r="W100" s="599">
        <v>0.66666666666666663</v>
      </c>
      <c r="X100" s="600">
        <v>2.3333333333333335</v>
      </c>
      <c r="Y100" s="601" t="s">
        <v>447</v>
      </c>
      <c r="Z100" s="602" t="s">
        <v>654</v>
      </c>
      <c r="AA100" s="589"/>
    </row>
    <row r="101" spans="1:27" s="603" customFormat="1" ht="20.25">
      <c r="A101" s="589" t="s">
        <v>645</v>
      </c>
      <c r="B101" s="589" t="s">
        <v>646</v>
      </c>
      <c r="C101" s="590" t="s">
        <v>449</v>
      </c>
      <c r="D101" s="590" t="s">
        <v>740</v>
      </c>
      <c r="E101" s="589" t="s">
        <v>741</v>
      </c>
      <c r="F101" s="589" t="str">
        <f t="shared" ref="F101:F132" si="7">A101&amp;B101&amp;C101&amp;D101</f>
        <v>範疇1固定 (E)CH4070005</v>
      </c>
      <c r="G101" s="592" t="s">
        <v>741</v>
      </c>
      <c r="H101" s="593" t="s">
        <v>742</v>
      </c>
      <c r="I101" s="593">
        <v>1</v>
      </c>
      <c r="J101" s="593" t="s">
        <v>649</v>
      </c>
      <c r="K101" s="589"/>
      <c r="L101" s="589"/>
      <c r="M101" s="589"/>
      <c r="N101" s="594">
        <v>0.7</v>
      </c>
      <c r="O101" s="595">
        <v>2</v>
      </c>
      <c r="P101" s="596">
        <f>I101*4186.8*10^(-9)*10^(-3)</f>
        <v>4.1868000000000005E-9</v>
      </c>
      <c r="Q101" s="596" t="s">
        <v>650</v>
      </c>
      <c r="R101" s="590">
        <v>7100</v>
      </c>
      <c r="S101" s="590" t="s">
        <v>682</v>
      </c>
      <c r="T101" s="590" t="s">
        <v>652</v>
      </c>
      <c r="U101" s="597">
        <f t="shared" si="6"/>
        <v>2.9726280000000002E-5</v>
      </c>
      <c r="V101" s="598" t="s">
        <v>683</v>
      </c>
      <c r="W101" s="599">
        <v>0.7</v>
      </c>
      <c r="X101" s="600">
        <v>2</v>
      </c>
      <c r="Y101" s="601" t="s">
        <v>447</v>
      </c>
      <c r="Z101" s="602" t="s">
        <v>654</v>
      </c>
      <c r="AA101" s="589"/>
    </row>
    <row r="102" spans="1:27" s="603" customFormat="1" ht="20.25">
      <c r="A102" s="589" t="s">
        <v>645</v>
      </c>
      <c r="B102" s="589" t="s">
        <v>646</v>
      </c>
      <c r="C102" s="590" t="s">
        <v>445</v>
      </c>
      <c r="D102" s="590" t="s">
        <v>740</v>
      </c>
      <c r="E102" s="589" t="s">
        <v>741</v>
      </c>
      <c r="F102" s="589" t="str">
        <f t="shared" si="7"/>
        <v>範疇1固定 (E)CO2070005</v>
      </c>
      <c r="G102" s="592" t="s">
        <v>741</v>
      </c>
      <c r="H102" s="593" t="s">
        <v>742</v>
      </c>
      <c r="I102" s="614">
        <v>26.8</v>
      </c>
      <c r="J102" s="605" t="s">
        <v>655</v>
      </c>
      <c r="K102" s="605">
        <v>1</v>
      </c>
      <c r="L102" s="606">
        <v>98300</v>
      </c>
      <c r="M102" s="605" t="s">
        <v>656</v>
      </c>
      <c r="N102" s="594">
        <v>3.7639877924720247E-2</v>
      </c>
      <c r="O102" s="595">
        <v>2.7466937945066123E-2</v>
      </c>
      <c r="P102" s="596">
        <f>L102*(4186.8*10^(-9)*10^(-3))</f>
        <v>4.1156244000000006E-4</v>
      </c>
      <c r="Q102" s="596" t="s">
        <v>657</v>
      </c>
      <c r="R102" s="590">
        <v>7100</v>
      </c>
      <c r="S102" s="590" t="s">
        <v>682</v>
      </c>
      <c r="T102" s="590" t="s">
        <v>652</v>
      </c>
      <c r="U102" s="597">
        <f t="shared" si="6"/>
        <v>2.9220933240000004</v>
      </c>
      <c r="V102" s="598" t="s">
        <v>684</v>
      </c>
      <c r="W102" s="599">
        <v>3.7639877924720247E-2</v>
      </c>
      <c r="X102" s="600">
        <v>2.7466937945066123E-2</v>
      </c>
      <c r="Y102" s="601" t="s">
        <v>447</v>
      </c>
      <c r="Z102" s="602" t="s">
        <v>654</v>
      </c>
      <c r="AA102" s="589"/>
    </row>
    <row r="103" spans="1:27" s="603" customFormat="1" ht="20.25">
      <c r="A103" s="589" t="s">
        <v>645</v>
      </c>
      <c r="B103" s="589" t="s">
        <v>646</v>
      </c>
      <c r="C103" s="590" t="s">
        <v>450</v>
      </c>
      <c r="D103" s="590" t="s">
        <v>740</v>
      </c>
      <c r="E103" s="589" t="s">
        <v>741</v>
      </c>
      <c r="F103" s="589" t="str">
        <f t="shared" si="7"/>
        <v>範疇1固定 (E)N2O070005</v>
      </c>
      <c r="G103" s="592" t="s">
        <v>741</v>
      </c>
      <c r="H103" s="593" t="s">
        <v>742</v>
      </c>
      <c r="I103" s="614">
        <v>1.5</v>
      </c>
      <c r="J103" s="607" t="s">
        <v>659</v>
      </c>
      <c r="K103" s="589"/>
      <c r="L103" s="589"/>
      <c r="M103" s="589"/>
      <c r="N103" s="594">
        <v>0.66666666666666663</v>
      </c>
      <c r="O103" s="595">
        <v>2.3333333333333335</v>
      </c>
      <c r="P103" s="596">
        <f>I103*4186.8*10^(-9)*10^(-3)</f>
        <v>6.2802000000000015E-9</v>
      </c>
      <c r="Q103" s="596" t="s">
        <v>660</v>
      </c>
      <c r="R103" s="590">
        <v>7100</v>
      </c>
      <c r="S103" s="590" t="s">
        <v>682</v>
      </c>
      <c r="T103" s="590" t="s">
        <v>652</v>
      </c>
      <c r="U103" s="597">
        <f t="shared" si="6"/>
        <v>4.4589420000000012E-5</v>
      </c>
      <c r="V103" s="598" t="s">
        <v>685</v>
      </c>
      <c r="W103" s="599">
        <v>0.66666666666666663</v>
      </c>
      <c r="X103" s="600">
        <v>2.3333333333333335</v>
      </c>
      <c r="Y103" s="601" t="s">
        <v>447</v>
      </c>
      <c r="Z103" s="602" t="s">
        <v>654</v>
      </c>
      <c r="AA103" s="589"/>
    </row>
    <row r="104" spans="1:27" s="603" customFormat="1" ht="20.25">
      <c r="A104" s="589" t="s">
        <v>645</v>
      </c>
      <c r="B104" s="589" t="s">
        <v>646</v>
      </c>
      <c r="C104" s="590" t="s">
        <v>449</v>
      </c>
      <c r="D104" s="590" t="s">
        <v>743</v>
      </c>
      <c r="E104" s="589" t="s">
        <v>744</v>
      </c>
      <c r="F104" s="589" t="str">
        <f t="shared" si="7"/>
        <v>範疇1固定 (E)CH4B00006</v>
      </c>
      <c r="G104" s="592" t="s">
        <v>669</v>
      </c>
      <c r="H104" s="593" t="s">
        <v>670</v>
      </c>
      <c r="I104" s="593">
        <v>3</v>
      </c>
      <c r="J104" s="593" t="s">
        <v>649</v>
      </c>
      <c r="K104" s="589"/>
      <c r="L104" s="589"/>
      <c r="M104" s="589"/>
      <c r="N104" s="594">
        <v>0.66666666666666663</v>
      </c>
      <c r="O104" s="595">
        <v>2.3333333333333335</v>
      </c>
      <c r="P104" s="596">
        <f>I104*4186.8*10^(-9)*10^(-3)</f>
        <v>1.2560400000000003E-8</v>
      </c>
      <c r="Q104" s="596" t="s">
        <v>650</v>
      </c>
      <c r="R104" s="590">
        <v>7800</v>
      </c>
      <c r="S104" s="590" t="s">
        <v>651</v>
      </c>
      <c r="T104" s="590" t="s">
        <v>652</v>
      </c>
      <c r="U104" s="597">
        <f t="shared" si="6"/>
        <v>9.7971120000000023E-5</v>
      </c>
      <c r="V104" s="598" t="s">
        <v>653</v>
      </c>
      <c r="W104" s="599">
        <v>0.66666666666666663</v>
      </c>
      <c r="X104" s="600">
        <v>2.3333333333333335</v>
      </c>
      <c r="Y104" s="601" t="s">
        <v>447</v>
      </c>
      <c r="Z104" s="602" t="s">
        <v>654</v>
      </c>
      <c r="AA104" s="589"/>
    </row>
    <row r="105" spans="1:27" s="603" customFormat="1" ht="20.25">
      <c r="A105" s="589" t="s">
        <v>645</v>
      </c>
      <c r="B105" s="589" t="s">
        <v>646</v>
      </c>
      <c r="C105" s="590" t="s">
        <v>445</v>
      </c>
      <c r="D105" s="590" t="s">
        <v>743</v>
      </c>
      <c r="E105" s="589" t="s">
        <v>744</v>
      </c>
      <c r="F105" s="589" t="str">
        <f t="shared" si="7"/>
        <v>範疇1固定 (E)CO2B00006</v>
      </c>
      <c r="G105" s="592" t="s">
        <v>669</v>
      </c>
      <c r="H105" s="593" t="s">
        <v>670</v>
      </c>
      <c r="I105" s="604">
        <v>20</v>
      </c>
      <c r="J105" s="605" t="s">
        <v>655</v>
      </c>
      <c r="K105" s="605">
        <v>1</v>
      </c>
      <c r="L105" s="606">
        <v>73300</v>
      </c>
      <c r="M105" s="605" t="s">
        <v>656</v>
      </c>
      <c r="N105" s="594">
        <v>5.4570259208731244E-2</v>
      </c>
      <c r="O105" s="595">
        <v>4.0927694406548434E-2</v>
      </c>
      <c r="P105" s="596">
        <f>L105*(4186.8*10^(-9)*10^(-3))</f>
        <v>3.0689244000000005E-4</v>
      </c>
      <c r="Q105" s="596" t="s">
        <v>657</v>
      </c>
      <c r="R105" s="590">
        <v>7800</v>
      </c>
      <c r="S105" s="590" t="s">
        <v>651</v>
      </c>
      <c r="T105" s="590" t="s">
        <v>652</v>
      </c>
      <c r="U105" s="597">
        <f t="shared" si="6"/>
        <v>2.3937610320000005</v>
      </c>
      <c r="V105" s="598" t="s">
        <v>658</v>
      </c>
      <c r="W105" s="599">
        <v>5.4570259208731244E-2</v>
      </c>
      <c r="X105" s="600">
        <v>4.0927694406548434E-2</v>
      </c>
      <c r="Y105" s="601" t="s">
        <v>447</v>
      </c>
      <c r="Z105" s="602" t="s">
        <v>654</v>
      </c>
      <c r="AA105" s="589"/>
    </row>
    <row r="106" spans="1:27" s="603" customFormat="1" ht="20.25">
      <c r="A106" s="589" t="s">
        <v>645</v>
      </c>
      <c r="B106" s="589" t="s">
        <v>646</v>
      </c>
      <c r="C106" s="590" t="s">
        <v>450</v>
      </c>
      <c r="D106" s="590" t="s">
        <v>743</v>
      </c>
      <c r="E106" s="589" t="s">
        <v>744</v>
      </c>
      <c r="F106" s="589" t="str">
        <f t="shared" si="7"/>
        <v>範疇1固定 (E)N2OB00006</v>
      </c>
      <c r="G106" s="592" t="s">
        <v>669</v>
      </c>
      <c r="H106" s="593" t="s">
        <v>670</v>
      </c>
      <c r="I106" s="604">
        <v>0.6</v>
      </c>
      <c r="J106" s="607" t="s">
        <v>659</v>
      </c>
      <c r="K106" s="589"/>
      <c r="L106" s="589"/>
      <c r="M106" s="589"/>
      <c r="N106" s="594">
        <v>0.66666666666666663</v>
      </c>
      <c r="O106" s="595">
        <v>2.3333333333333335</v>
      </c>
      <c r="P106" s="596">
        <f>I106*4186.8*10^(-9)*10^(-3)</f>
        <v>2.5120799999999999E-9</v>
      </c>
      <c r="Q106" s="596" t="s">
        <v>660</v>
      </c>
      <c r="R106" s="590">
        <v>7800</v>
      </c>
      <c r="S106" s="590" t="s">
        <v>651</v>
      </c>
      <c r="T106" s="590" t="s">
        <v>652</v>
      </c>
      <c r="U106" s="597">
        <f t="shared" si="6"/>
        <v>1.9594223999999998E-5</v>
      </c>
      <c r="V106" s="598" t="s">
        <v>661</v>
      </c>
      <c r="W106" s="599">
        <v>0.66666666666666663</v>
      </c>
      <c r="X106" s="600">
        <v>2.3333333333333335</v>
      </c>
      <c r="Y106" s="601" t="s">
        <v>447</v>
      </c>
      <c r="Z106" s="602" t="s">
        <v>654</v>
      </c>
      <c r="AA106" s="589"/>
    </row>
    <row r="107" spans="1:27" s="603" customFormat="1" ht="20.25">
      <c r="A107" s="589" t="s">
        <v>645</v>
      </c>
      <c r="B107" s="589" t="s">
        <v>646</v>
      </c>
      <c r="C107" s="590" t="s">
        <v>449</v>
      </c>
      <c r="D107" s="590" t="s">
        <v>745</v>
      </c>
      <c r="E107" s="589" t="s">
        <v>746</v>
      </c>
      <c r="F107" s="589" t="str">
        <f t="shared" si="7"/>
        <v>範疇1固定 (E)CH4GG0701</v>
      </c>
      <c r="G107" s="592" t="s">
        <v>747</v>
      </c>
      <c r="H107" s="593" t="s">
        <v>748</v>
      </c>
      <c r="I107" s="593">
        <v>1</v>
      </c>
      <c r="J107" s="593" t="s">
        <v>649</v>
      </c>
      <c r="K107" s="589"/>
      <c r="L107" s="589"/>
      <c r="M107" s="589"/>
      <c r="N107" s="594">
        <v>0.7</v>
      </c>
      <c r="O107" s="595">
        <v>2</v>
      </c>
      <c r="P107" s="596">
        <f>I107*4186.8*10^(-9)*10^(-3)</f>
        <v>4.1868000000000005E-9</v>
      </c>
      <c r="Q107" s="596" t="s">
        <v>650</v>
      </c>
      <c r="R107" s="590">
        <v>2127</v>
      </c>
      <c r="S107" s="590" t="s">
        <v>682</v>
      </c>
      <c r="T107" s="590" t="s">
        <v>702</v>
      </c>
      <c r="U107" s="597">
        <f t="shared" si="6"/>
        <v>8.9053236000000002E-6</v>
      </c>
      <c r="V107" s="598" t="s">
        <v>683</v>
      </c>
      <c r="W107" s="599">
        <v>0.7</v>
      </c>
      <c r="X107" s="600">
        <v>2</v>
      </c>
      <c r="Y107" s="602" t="s">
        <v>654</v>
      </c>
      <c r="Z107" s="602" t="s">
        <v>654</v>
      </c>
      <c r="AA107" s="589"/>
    </row>
    <row r="108" spans="1:27" s="603" customFormat="1" ht="20.25">
      <c r="A108" s="589" t="s">
        <v>645</v>
      </c>
      <c r="B108" s="589" t="s">
        <v>646</v>
      </c>
      <c r="C108" s="590" t="s">
        <v>445</v>
      </c>
      <c r="D108" s="590" t="s">
        <v>745</v>
      </c>
      <c r="E108" s="589" t="s">
        <v>746</v>
      </c>
      <c r="F108" s="589" t="str">
        <f t="shared" si="7"/>
        <v>範疇1固定 (E)CO2GG0701</v>
      </c>
      <c r="G108" s="592" t="s">
        <v>747</v>
      </c>
      <c r="H108" s="593" t="s">
        <v>748</v>
      </c>
      <c r="I108" s="604">
        <v>29.1</v>
      </c>
      <c r="J108" s="605" t="s">
        <v>655</v>
      </c>
      <c r="K108" s="605">
        <v>1</v>
      </c>
      <c r="L108" s="608">
        <v>107000</v>
      </c>
      <c r="M108" s="605" t="s">
        <v>656</v>
      </c>
      <c r="N108" s="594">
        <v>0.15700934579439252</v>
      </c>
      <c r="O108" s="595">
        <v>0.16822429906542055</v>
      </c>
      <c r="P108" s="596">
        <f>L108*(4186.8*10^(-9)*10^(-3))</f>
        <v>4.4798760000000005E-4</v>
      </c>
      <c r="Q108" s="596" t="s">
        <v>657</v>
      </c>
      <c r="R108" s="590">
        <v>2127</v>
      </c>
      <c r="S108" s="590" t="s">
        <v>682</v>
      </c>
      <c r="T108" s="590" t="s">
        <v>702</v>
      </c>
      <c r="U108" s="597">
        <f t="shared" si="6"/>
        <v>0.95286962520000007</v>
      </c>
      <c r="V108" s="598" t="s">
        <v>684</v>
      </c>
      <c r="W108" s="599">
        <v>0.15700934579439252</v>
      </c>
      <c r="X108" s="600">
        <v>0.16822429906542055</v>
      </c>
      <c r="Y108" s="602" t="s">
        <v>654</v>
      </c>
      <c r="Z108" s="602" t="s">
        <v>654</v>
      </c>
      <c r="AA108" s="589"/>
    </row>
    <row r="109" spans="1:27" s="603" customFormat="1" ht="20.25">
      <c r="A109" s="589" t="s">
        <v>645</v>
      </c>
      <c r="B109" s="589" t="s">
        <v>646</v>
      </c>
      <c r="C109" s="590" t="s">
        <v>450</v>
      </c>
      <c r="D109" s="590" t="s">
        <v>745</v>
      </c>
      <c r="E109" s="589" t="s">
        <v>746</v>
      </c>
      <c r="F109" s="589" t="str">
        <f t="shared" si="7"/>
        <v>範疇1固定 (E)N2OGG0701</v>
      </c>
      <c r="G109" s="592" t="s">
        <v>747</v>
      </c>
      <c r="H109" s="593" t="s">
        <v>748</v>
      </c>
      <c r="I109" s="604">
        <v>1.5</v>
      </c>
      <c r="J109" s="607" t="s">
        <v>659</v>
      </c>
      <c r="K109" s="589"/>
      <c r="L109" s="589"/>
      <c r="M109" s="589"/>
      <c r="N109" s="594">
        <v>0.66666666666666663</v>
      </c>
      <c r="O109" s="595">
        <v>2.3333333333333335</v>
      </c>
      <c r="P109" s="596">
        <f>I109*4186.8*10^(-9)*10^(-3)</f>
        <v>6.2802000000000015E-9</v>
      </c>
      <c r="Q109" s="596" t="s">
        <v>660</v>
      </c>
      <c r="R109" s="590">
        <v>2127</v>
      </c>
      <c r="S109" s="590" t="s">
        <v>682</v>
      </c>
      <c r="T109" s="590" t="s">
        <v>702</v>
      </c>
      <c r="U109" s="597">
        <f t="shared" si="6"/>
        <v>1.3357985400000004E-5</v>
      </c>
      <c r="V109" s="598" t="s">
        <v>685</v>
      </c>
      <c r="W109" s="599">
        <v>0.66666666666666663</v>
      </c>
      <c r="X109" s="600">
        <v>2.3333333333333335</v>
      </c>
      <c r="Y109" s="602" t="s">
        <v>654</v>
      </c>
      <c r="Z109" s="602" t="s">
        <v>654</v>
      </c>
      <c r="AA109" s="589"/>
    </row>
    <row r="110" spans="1:27" s="603" customFormat="1" ht="20.25">
      <c r="A110" s="589" t="s">
        <v>645</v>
      </c>
      <c r="B110" s="589" t="s">
        <v>646</v>
      </c>
      <c r="C110" s="590" t="s">
        <v>449</v>
      </c>
      <c r="D110" s="590" t="s">
        <v>749</v>
      </c>
      <c r="E110" s="589" t="s">
        <v>750</v>
      </c>
      <c r="F110" s="589" t="str">
        <f t="shared" si="7"/>
        <v>範疇1固定 (E)CH4GG0703</v>
      </c>
      <c r="G110" s="590" t="s">
        <v>751</v>
      </c>
      <c r="H110" s="593" t="s">
        <v>736</v>
      </c>
      <c r="I110" s="593">
        <v>1</v>
      </c>
      <c r="J110" s="593" t="s">
        <v>649</v>
      </c>
      <c r="K110" s="589"/>
      <c r="L110" s="589"/>
      <c r="M110" s="589"/>
      <c r="N110" s="594">
        <v>0.7</v>
      </c>
      <c r="O110" s="595">
        <v>2</v>
      </c>
      <c r="P110" s="596">
        <f>I110*4186.8*10^(-9)*10^(-3)</f>
        <v>4.1868000000000005E-9</v>
      </c>
      <c r="Q110" s="596" t="s">
        <v>650</v>
      </c>
      <c r="R110" s="590">
        <v>6800</v>
      </c>
      <c r="S110" s="590" t="s">
        <v>682</v>
      </c>
      <c r="T110" s="590" t="s">
        <v>652</v>
      </c>
      <c r="U110" s="597">
        <f t="shared" si="6"/>
        <v>2.8470240000000003E-5</v>
      </c>
      <c r="V110" s="598" t="s">
        <v>683</v>
      </c>
      <c r="W110" s="599">
        <v>0.7</v>
      </c>
      <c r="X110" s="600">
        <v>2</v>
      </c>
      <c r="Y110" s="601" t="s">
        <v>447</v>
      </c>
      <c r="Z110" s="602" t="s">
        <v>654</v>
      </c>
      <c r="AA110" s="589"/>
    </row>
    <row r="111" spans="1:27" s="603" customFormat="1" ht="20.25">
      <c r="A111" s="589" t="s">
        <v>645</v>
      </c>
      <c r="B111" s="589" t="s">
        <v>646</v>
      </c>
      <c r="C111" s="590" t="s">
        <v>445</v>
      </c>
      <c r="D111" s="590" t="s">
        <v>749</v>
      </c>
      <c r="E111" s="589" t="s">
        <v>750</v>
      </c>
      <c r="F111" s="589" t="str">
        <f t="shared" si="7"/>
        <v>範疇1固定 (E)CO2GG0703</v>
      </c>
      <c r="G111" s="590" t="s">
        <v>751</v>
      </c>
      <c r="H111" s="593" t="s">
        <v>736</v>
      </c>
      <c r="I111" s="614">
        <v>25.8</v>
      </c>
      <c r="J111" s="605" t="s">
        <v>655</v>
      </c>
      <c r="K111" s="605">
        <v>1</v>
      </c>
      <c r="L111" s="606">
        <v>94600</v>
      </c>
      <c r="M111" s="605" t="s">
        <v>656</v>
      </c>
      <c r="N111" s="594">
        <v>7.7167019027484143E-2</v>
      </c>
      <c r="O111" s="595">
        <v>6.765327695560254E-2</v>
      </c>
      <c r="P111" s="596">
        <f>L111*(4186.8*10^(-9)*10^(-3))</f>
        <v>3.9607128000000003E-4</v>
      </c>
      <c r="Q111" s="596" t="s">
        <v>657</v>
      </c>
      <c r="R111" s="590">
        <v>6800</v>
      </c>
      <c r="S111" s="590" t="s">
        <v>682</v>
      </c>
      <c r="T111" s="590" t="s">
        <v>652</v>
      </c>
      <c r="U111" s="597">
        <f t="shared" si="6"/>
        <v>2.6932847040000003</v>
      </c>
      <c r="V111" s="598" t="s">
        <v>684</v>
      </c>
      <c r="W111" s="599">
        <v>7.7167019027484143E-2</v>
      </c>
      <c r="X111" s="600">
        <v>6.765327695560254E-2</v>
      </c>
      <c r="Y111" s="601" t="s">
        <v>447</v>
      </c>
      <c r="Z111" s="602" t="s">
        <v>654</v>
      </c>
      <c r="AA111" s="589"/>
    </row>
    <row r="112" spans="1:27" s="603" customFormat="1" ht="20.25">
      <c r="A112" s="589" t="s">
        <v>645</v>
      </c>
      <c r="B112" s="589" t="s">
        <v>646</v>
      </c>
      <c r="C112" s="590" t="s">
        <v>450</v>
      </c>
      <c r="D112" s="590" t="s">
        <v>749</v>
      </c>
      <c r="E112" s="589" t="s">
        <v>750</v>
      </c>
      <c r="F112" s="589" t="str">
        <f t="shared" si="7"/>
        <v>範疇1固定 (E)N2OGG0703</v>
      </c>
      <c r="G112" s="590" t="s">
        <v>751</v>
      </c>
      <c r="H112" s="593" t="s">
        <v>736</v>
      </c>
      <c r="I112" s="614">
        <v>1.5</v>
      </c>
      <c r="J112" s="607" t="s">
        <v>659</v>
      </c>
      <c r="K112" s="589"/>
      <c r="L112" s="589"/>
      <c r="M112" s="589"/>
      <c r="N112" s="594">
        <v>0.66666666666666663</v>
      </c>
      <c r="O112" s="595">
        <v>2.3333333333333335</v>
      </c>
      <c r="P112" s="596">
        <f>I112*4186.8*10^(-9)*10^(-3)</f>
        <v>6.2802000000000015E-9</v>
      </c>
      <c r="Q112" s="596" t="s">
        <v>660</v>
      </c>
      <c r="R112" s="590">
        <v>6800</v>
      </c>
      <c r="S112" s="590" t="s">
        <v>682</v>
      </c>
      <c r="T112" s="590" t="s">
        <v>652</v>
      </c>
      <c r="U112" s="597">
        <f t="shared" si="6"/>
        <v>4.270536000000001E-5</v>
      </c>
      <c r="V112" s="598" t="s">
        <v>685</v>
      </c>
      <c r="W112" s="599">
        <v>0.66666666666666663</v>
      </c>
      <c r="X112" s="600">
        <v>2.3333333333333335</v>
      </c>
      <c r="Y112" s="601" t="s">
        <v>447</v>
      </c>
      <c r="Z112" s="602" t="s">
        <v>654</v>
      </c>
      <c r="AA112" s="589"/>
    </row>
    <row r="113" spans="1:27" s="603" customFormat="1" ht="20.25">
      <c r="A113" s="589" t="s">
        <v>645</v>
      </c>
      <c r="B113" s="589" t="s">
        <v>646</v>
      </c>
      <c r="C113" s="590" t="s">
        <v>449</v>
      </c>
      <c r="D113" s="590" t="s">
        <v>752</v>
      </c>
      <c r="E113" s="589" t="s">
        <v>753</v>
      </c>
      <c r="F113" s="589" t="str">
        <f t="shared" si="7"/>
        <v>範疇1固定 (E)CH4GG0704</v>
      </c>
      <c r="G113" s="590" t="s">
        <v>754</v>
      </c>
      <c r="H113" s="593" t="s">
        <v>736</v>
      </c>
      <c r="I113" s="593">
        <v>1</v>
      </c>
      <c r="J113" s="593" t="s">
        <v>649</v>
      </c>
      <c r="K113" s="589"/>
      <c r="L113" s="589"/>
      <c r="M113" s="589"/>
      <c r="N113" s="594">
        <v>0.7</v>
      </c>
      <c r="O113" s="595">
        <v>2</v>
      </c>
      <c r="P113" s="596">
        <f>I113*4186.8*10^(-9)*10^(-3)</f>
        <v>4.1868000000000005E-9</v>
      </c>
      <c r="Q113" s="596" t="s">
        <v>650</v>
      </c>
      <c r="R113" s="611">
        <v>5890</v>
      </c>
      <c r="S113" s="590" t="s">
        <v>682</v>
      </c>
      <c r="T113" s="590" t="s">
        <v>652</v>
      </c>
      <c r="U113" s="597">
        <f t="shared" si="6"/>
        <v>2.4660252000000004E-5</v>
      </c>
      <c r="V113" s="598" t="s">
        <v>683</v>
      </c>
      <c r="W113" s="599">
        <v>0.7</v>
      </c>
      <c r="X113" s="600">
        <v>2</v>
      </c>
      <c r="Y113" s="601" t="s">
        <v>447</v>
      </c>
      <c r="Z113" s="602" t="s">
        <v>654</v>
      </c>
      <c r="AA113" s="615"/>
    </row>
    <row r="114" spans="1:27" s="603" customFormat="1" ht="20.25">
      <c r="A114" s="589" t="s">
        <v>645</v>
      </c>
      <c r="B114" s="589" t="s">
        <v>646</v>
      </c>
      <c r="C114" s="590" t="s">
        <v>445</v>
      </c>
      <c r="D114" s="590" t="s">
        <v>752</v>
      </c>
      <c r="E114" s="589" t="s">
        <v>753</v>
      </c>
      <c r="F114" s="589" t="str">
        <f t="shared" si="7"/>
        <v>範疇1固定 (E)CO2GG0704</v>
      </c>
      <c r="G114" s="590" t="s">
        <v>754</v>
      </c>
      <c r="H114" s="593" t="s">
        <v>736</v>
      </c>
      <c r="I114" s="614">
        <v>25.8</v>
      </c>
      <c r="J114" s="605" t="s">
        <v>655</v>
      </c>
      <c r="K114" s="605">
        <v>1</v>
      </c>
      <c r="L114" s="606">
        <v>94600</v>
      </c>
      <c r="M114" s="605" t="s">
        <v>656</v>
      </c>
      <c r="N114" s="594">
        <v>7.7167019027484143E-2</v>
      </c>
      <c r="O114" s="595">
        <v>6.765327695560254E-2</v>
      </c>
      <c r="P114" s="596">
        <f>L114*(4186.8*10^(-9)*10^(-3))</f>
        <v>3.9607128000000003E-4</v>
      </c>
      <c r="Q114" s="596" t="s">
        <v>657</v>
      </c>
      <c r="R114" s="611">
        <v>5890</v>
      </c>
      <c r="S114" s="590" t="s">
        <v>682</v>
      </c>
      <c r="T114" s="590" t="s">
        <v>652</v>
      </c>
      <c r="U114" s="597">
        <f t="shared" si="6"/>
        <v>2.3328598392000002</v>
      </c>
      <c r="V114" s="598" t="s">
        <v>684</v>
      </c>
      <c r="W114" s="599">
        <v>7.7167019027484143E-2</v>
      </c>
      <c r="X114" s="600">
        <v>6.765327695560254E-2</v>
      </c>
      <c r="Y114" s="601" t="s">
        <v>447</v>
      </c>
      <c r="Z114" s="602" t="s">
        <v>654</v>
      </c>
      <c r="AA114" s="615"/>
    </row>
    <row r="115" spans="1:27" s="603" customFormat="1" ht="20.25">
      <c r="A115" s="589" t="s">
        <v>645</v>
      </c>
      <c r="B115" s="589" t="s">
        <v>646</v>
      </c>
      <c r="C115" s="590" t="s">
        <v>450</v>
      </c>
      <c r="D115" s="590" t="s">
        <v>752</v>
      </c>
      <c r="E115" s="589" t="s">
        <v>753</v>
      </c>
      <c r="F115" s="589" t="str">
        <f t="shared" si="7"/>
        <v>範疇1固定 (E)N2OGG0704</v>
      </c>
      <c r="G115" s="590" t="s">
        <v>754</v>
      </c>
      <c r="H115" s="593" t="s">
        <v>736</v>
      </c>
      <c r="I115" s="614">
        <v>1.5</v>
      </c>
      <c r="J115" s="607" t="s">
        <v>659</v>
      </c>
      <c r="K115" s="589"/>
      <c r="L115" s="589"/>
      <c r="M115" s="589"/>
      <c r="N115" s="594">
        <v>0.66666666666666663</v>
      </c>
      <c r="O115" s="595">
        <v>2.3333333333333335</v>
      </c>
      <c r="P115" s="596">
        <f>I115*4186.8*10^(-9)*10^(-3)</f>
        <v>6.2802000000000015E-9</v>
      </c>
      <c r="Q115" s="596" t="s">
        <v>660</v>
      </c>
      <c r="R115" s="611">
        <v>5890</v>
      </c>
      <c r="S115" s="590" t="s">
        <v>682</v>
      </c>
      <c r="T115" s="590" t="s">
        <v>652</v>
      </c>
      <c r="U115" s="597">
        <f t="shared" si="6"/>
        <v>3.6990378000000011E-5</v>
      </c>
      <c r="V115" s="598" t="s">
        <v>685</v>
      </c>
      <c r="W115" s="599">
        <v>0.66666666666666663</v>
      </c>
      <c r="X115" s="600">
        <v>2.3333333333333335</v>
      </c>
      <c r="Y115" s="601" t="s">
        <v>447</v>
      </c>
      <c r="Z115" s="602" t="s">
        <v>654</v>
      </c>
      <c r="AA115" s="615"/>
    </row>
    <row r="116" spans="1:27" s="603" customFormat="1" ht="20.25">
      <c r="A116" s="589" t="s">
        <v>645</v>
      </c>
      <c r="B116" s="589" t="s">
        <v>646</v>
      </c>
      <c r="C116" s="590" t="s">
        <v>449</v>
      </c>
      <c r="D116" s="590" t="s">
        <v>755</v>
      </c>
      <c r="E116" s="589" t="s">
        <v>756</v>
      </c>
      <c r="F116" s="589" t="str">
        <f t="shared" si="7"/>
        <v>範疇1固定 (E)CH4GG1700</v>
      </c>
      <c r="G116" s="589" t="s">
        <v>14</v>
      </c>
      <c r="H116" s="589">
        <v>0</v>
      </c>
      <c r="I116" s="589" t="s">
        <v>757</v>
      </c>
      <c r="J116" s="589"/>
      <c r="K116" s="589"/>
      <c r="L116" s="589"/>
      <c r="M116" s="589"/>
      <c r="N116" s="589"/>
      <c r="O116" s="589"/>
      <c r="P116" s="589"/>
      <c r="Q116" s="589"/>
      <c r="R116" s="589"/>
      <c r="S116" s="589"/>
      <c r="T116" s="589"/>
      <c r="U116" s="609"/>
      <c r="V116" s="589"/>
      <c r="W116" s="589"/>
      <c r="X116" s="589"/>
      <c r="Y116" s="610"/>
      <c r="Z116" s="610"/>
      <c r="AA116" s="589"/>
    </row>
    <row r="117" spans="1:27" s="603" customFormat="1" ht="20.25">
      <c r="A117" s="589" t="s">
        <v>645</v>
      </c>
      <c r="B117" s="589" t="s">
        <v>646</v>
      </c>
      <c r="C117" s="590" t="s">
        <v>445</v>
      </c>
      <c r="D117" s="590" t="s">
        <v>755</v>
      </c>
      <c r="E117" s="589" t="s">
        <v>756</v>
      </c>
      <c r="F117" s="589" t="str">
        <f t="shared" si="7"/>
        <v>範疇1固定 (E)CO2GG1700</v>
      </c>
      <c r="G117" s="589" t="s">
        <v>14</v>
      </c>
      <c r="H117" s="589">
        <v>0</v>
      </c>
      <c r="I117" s="589" t="s">
        <v>757</v>
      </c>
      <c r="J117" s="589"/>
      <c r="K117" s="589"/>
      <c r="L117" s="589"/>
      <c r="M117" s="589"/>
      <c r="N117" s="589"/>
      <c r="O117" s="589"/>
      <c r="P117" s="589"/>
      <c r="Q117" s="589"/>
      <c r="R117" s="589"/>
      <c r="S117" s="589"/>
      <c r="T117" s="589"/>
      <c r="U117" s="609"/>
      <c r="V117" s="589"/>
      <c r="W117" s="589"/>
      <c r="X117" s="589"/>
      <c r="Y117" s="610"/>
      <c r="Z117" s="610"/>
      <c r="AA117" s="589"/>
    </row>
    <row r="118" spans="1:27" s="603" customFormat="1" ht="20.25">
      <c r="A118" s="589" t="s">
        <v>645</v>
      </c>
      <c r="B118" s="589" t="s">
        <v>646</v>
      </c>
      <c r="C118" s="590" t="s">
        <v>450</v>
      </c>
      <c r="D118" s="590" t="s">
        <v>755</v>
      </c>
      <c r="E118" s="589" t="s">
        <v>756</v>
      </c>
      <c r="F118" s="589" t="str">
        <f t="shared" si="7"/>
        <v>範疇1固定 (E)N2OGG1700</v>
      </c>
      <c r="G118" s="589" t="s">
        <v>14</v>
      </c>
      <c r="H118" s="589">
        <v>0</v>
      </c>
      <c r="I118" s="589" t="s">
        <v>757</v>
      </c>
      <c r="J118" s="589"/>
      <c r="K118" s="589"/>
      <c r="L118" s="589"/>
      <c r="M118" s="589"/>
      <c r="N118" s="589"/>
      <c r="O118" s="589"/>
      <c r="P118" s="589"/>
      <c r="Q118" s="589"/>
      <c r="R118" s="589"/>
      <c r="S118" s="589"/>
      <c r="T118" s="589"/>
      <c r="U118" s="609"/>
      <c r="V118" s="589"/>
      <c r="W118" s="589"/>
      <c r="X118" s="589"/>
      <c r="Y118" s="610"/>
      <c r="Z118" s="610"/>
      <c r="AA118" s="589"/>
    </row>
    <row r="119" spans="1:27" s="603" customFormat="1" ht="20.25">
      <c r="A119" s="589" t="s">
        <v>645</v>
      </c>
      <c r="B119" s="589" t="s">
        <v>646</v>
      </c>
      <c r="C119" s="590" t="s">
        <v>449</v>
      </c>
      <c r="D119" s="590" t="s">
        <v>758</v>
      </c>
      <c r="E119" s="589" t="s">
        <v>759</v>
      </c>
      <c r="F119" s="589" t="str">
        <f t="shared" si="7"/>
        <v>範疇1固定 (E)CH4GG1701</v>
      </c>
      <c r="G119" s="592" t="s">
        <v>760</v>
      </c>
      <c r="H119" s="593" t="s">
        <v>761</v>
      </c>
      <c r="I119" s="593">
        <v>3</v>
      </c>
      <c r="J119" s="593" t="s">
        <v>649</v>
      </c>
      <c r="K119" s="589"/>
      <c r="L119" s="589"/>
      <c r="M119" s="589"/>
      <c r="N119" s="594">
        <v>0.66666666666666663</v>
      </c>
      <c r="O119" s="595">
        <v>2.3333333333333335</v>
      </c>
      <c r="P119" s="596">
        <f>I119*4186.8*10^(-9)*10^(-3)</f>
        <v>1.2560400000000003E-8</v>
      </c>
      <c r="Q119" s="596" t="s">
        <v>650</v>
      </c>
      <c r="R119" s="590">
        <v>8598</v>
      </c>
      <c r="S119" s="590" t="s">
        <v>682</v>
      </c>
      <c r="T119" s="590" t="s">
        <v>702</v>
      </c>
      <c r="U119" s="597">
        <f t="shared" ref="U119:U127" si="8">P119*R119</f>
        <v>1.0799431920000003E-4</v>
      </c>
      <c r="V119" s="598" t="s">
        <v>683</v>
      </c>
      <c r="W119" s="599">
        <v>0.66666666666666663</v>
      </c>
      <c r="X119" s="600">
        <v>2.3333333333333335</v>
      </c>
      <c r="Y119" s="602" t="s">
        <v>654</v>
      </c>
      <c r="Z119" s="602" t="s">
        <v>654</v>
      </c>
      <c r="AA119" s="589"/>
    </row>
    <row r="120" spans="1:27" s="603" customFormat="1" ht="20.25">
      <c r="A120" s="589" t="s">
        <v>645</v>
      </c>
      <c r="B120" s="589" t="s">
        <v>646</v>
      </c>
      <c r="C120" s="590" t="s">
        <v>445</v>
      </c>
      <c r="D120" s="590" t="s">
        <v>758</v>
      </c>
      <c r="E120" s="589" t="s">
        <v>759</v>
      </c>
      <c r="F120" s="589" t="str">
        <f t="shared" si="7"/>
        <v>範疇1固定 (E)CO2GG1701</v>
      </c>
      <c r="G120" s="592" t="s">
        <v>760</v>
      </c>
      <c r="H120" s="593" t="s">
        <v>761</v>
      </c>
      <c r="I120" s="604">
        <v>20</v>
      </c>
      <c r="J120" s="605" t="s">
        <v>655</v>
      </c>
      <c r="K120" s="605">
        <v>1</v>
      </c>
      <c r="L120" s="606">
        <v>73300</v>
      </c>
      <c r="M120" s="605" t="s">
        <v>656</v>
      </c>
      <c r="N120" s="594">
        <v>7.5034106412005461E-2</v>
      </c>
      <c r="O120" s="595">
        <v>8.0491132332878579E-2</v>
      </c>
      <c r="P120" s="596">
        <f>L120*(4186.8*10^(-9)*10^(-3))</f>
        <v>3.0689244000000005E-4</v>
      </c>
      <c r="Q120" s="596" t="s">
        <v>657</v>
      </c>
      <c r="R120" s="590">
        <v>9106</v>
      </c>
      <c r="S120" s="590" t="s">
        <v>682</v>
      </c>
      <c r="T120" s="590" t="s">
        <v>702</v>
      </c>
      <c r="U120" s="597">
        <f t="shared" si="8"/>
        <v>2.7945625586400005</v>
      </c>
      <c r="V120" s="598" t="s">
        <v>684</v>
      </c>
      <c r="W120" s="599">
        <v>7.5034106412005461E-2</v>
      </c>
      <c r="X120" s="600">
        <v>8.0491132332878579E-2</v>
      </c>
      <c r="Y120" s="602" t="s">
        <v>654</v>
      </c>
      <c r="Z120" s="602" t="s">
        <v>654</v>
      </c>
      <c r="AA120" s="589"/>
    </row>
    <row r="121" spans="1:27" s="603" customFormat="1" ht="20.25">
      <c r="A121" s="589" t="s">
        <v>645</v>
      </c>
      <c r="B121" s="589" t="s">
        <v>646</v>
      </c>
      <c r="C121" s="590" t="s">
        <v>450</v>
      </c>
      <c r="D121" s="590" t="s">
        <v>758</v>
      </c>
      <c r="E121" s="589" t="s">
        <v>759</v>
      </c>
      <c r="F121" s="589" t="str">
        <f t="shared" si="7"/>
        <v>範疇1固定 (E)N2OGG1701</v>
      </c>
      <c r="G121" s="592" t="s">
        <v>760</v>
      </c>
      <c r="H121" s="593" t="s">
        <v>761</v>
      </c>
      <c r="I121" s="604">
        <v>0.6</v>
      </c>
      <c r="J121" s="607" t="s">
        <v>659</v>
      </c>
      <c r="K121" s="589"/>
      <c r="L121" s="589"/>
      <c r="M121" s="589"/>
      <c r="N121" s="594">
        <v>0.66666666666666663</v>
      </c>
      <c r="O121" s="595">
        <v>2.3333333333333335</v>
      </c>
      <c r="P121" s="596">
        <f>I121*4186.8*10^(-9)*10^(-3)</f>
        <v>2.5120799999999999E-9</v>
      </c>
      <c r="Q121" s="596" t="s">
        <v>660</v>
      </c>
      <c r="R121" s="590">
        <v>8598</v>
      </c>
      <c r="S121" s="590" t="s">
        <v>682</v>
      </c>
      <c r="T121" s="590" t="s">
        <v>702</v>
      </c>
      <c r="U121" s="597">
        <f t="shared" si="8"/>
        <v>2.1598863839999998E-5</v>
      </c>
      <c r="V121" s="598" t="s">
        <v>685</v>
      </c>
      <c r="W121" s="599">
        <v>0.66666666666666663</v>
      </c>
      <c r="X121" s="600">
        <v>2.3333333333333335</v>
      </c>
      <c r="Y121" s="602" t="s">
        <v>654</v>
      </c>
      <c r="Z121" s="602" t="s">
        <v>654</v>
      </c>
      <c r="AA121" s="589"/>
    </row>
    <row r="122" spans="1:27" s="603" customFormat="1" ht="20.25">
      <c r="A122" s="589" t="s">
        <v>645</v>
      </c>
      <c r="B122" s="589" t="s">
        <v>646</v>
      </c>
      <c r="C122" s="590" t="s">
        <v>449</v>
      </c>
      <c r="D122" s="590" t="s">
        <v>762</v>
      </c>
      <c r="E122" s="589" t="s">
        <v>763</v>
      </c>
      <c r="F122" s="589" t="str">
        <f t="shared" si="7"/>
        <v>範疇1固定 (E)CH4GG1702</v>
      </c>
      <c r="G122" s="592" t="s">
        <v>764</v>
      </c>
      <c r="H122" s="593" t="s">
        <v>765</v>
      </c>
      <c r="I122" s="593">
        <v>3</v>
      </c>
      <c r="J122" s="593" t="s">
        <v>649</v>
      </c>
      <c r="K122" s="589"/>
      <c r="L122" s="589"/>
      <c r="M122" s="589"/>
      <c r="N122" s="594">
        <v>0.66666666666666663</v>
      </c>
      <c r="O122" s="595">
        <v>2.3333333333333335</v>
      </c>
      <c r="P122" s="596">
        <f>I122*4186.8*10^(-9)*10^(-3)</f>
        <v>1.2560400000000003E-8</v>
      </c>
      <c r="Q122" s="596" t="s">
        <v>650</v>
      </c>
      <c r="R122" s="590">
        <v>6573</v>
      </c>
      <c r="S122" s="590" t="s">
        <v>682</v>
      </c>
      <c r="T122" s="590" t="s">
        <v>702</v>
      </c>
      <c r="U122" s="597">
        <f t="shared" si="8"/>
        <v>8.2559509200000016E-5</v>
      </c>
      <c r="V122" s="598" t="s">
        <v>683</v>
      </c>
      <c r="W122" s="599">
        <v>0.66666666666666663</v>
      </c>
      <c r="X122" s="600">
        <v>2.3333333333333335</v>
      </c>
      <c r="Y122" s="602" t="s">
        <v>654</v>
      </c>
      <c r="Z122" s="602" t="s">
        <v>654</v>
      </c>
      <c r="AA122" s="589"/>
    </row>
    <row r="123" spans="1:27" s="603" customFormat="1" ht="20.25">
      <c r="A123" s="589" t="s">
        <v>645</v>
      </c>
      <c r="B123" s="589" t="s">
        <v>646</v>
      </c>
      <c r="C123" s="590" t="s">
        <v>445</v>
      </c>
      <c r="D123" s="590" t="s">
        <v>762</v>
      </c>
      <c r="E123" s="589" t="s">
        <v>763</v>
      </c>
      <c r="F123" s="589" t="str">
        <f t="shared" si="7"/>
        <v>範疇1固定 (E)CO2GG1702</v>
      </c>
      <c r="G123" s="592" t="s">
        <v>764</v>
      </c>
      <c r="H123" s="593" t="s">
        <v>765</v>
      </c>
      <c r="I123" s="604">
        <v>21</v>
      </c>
      <c r="J123" s="605" t="s">
        <v>655</v>
      </c>
      <c r="K123" s="605">
        <v>1</v>
      </c>
      <c r="L123" s="606">
        <v>77000</v>
      </c>
      <c r="M123" s="605" t="s">
        <v>656</v>
      </c>
      <c r="N123" s="594">
        <v>0.1</v>
      </c>
      <c r="O123" s="595">
        <v>0.10909090909090909</v>
      </c>
      <c r="P123" s="596">
        <f>L123*(4186.8*10^(-9)*10^(-3))</f>
        <v>3.2238360000000002E-4</v>
      </c>
      <c r="Q123" s="596" t="s">
        <v>657</v>
      </c>
      <c r="R123" s="590">
        <v>6573</v>
      </c>
      <c r="S123" s="590" t="s">
        <v>682</v>
      </c>
      <c r="T123" s="590" t="s">
        <v>702</v>
      </c>
      <c r="U123" s="597">
        <f t="shared" si="8"/>
        <v>2.1190274028</v>
      </c>
      <c r="V123" s="598" t="s">
        <v>684</v>
      </c>
      <c r="W123" s="599">
        <v>0.1</v>
      </c>
      <c r="X123" s="600">
        <v>0.10909090909090909</v>
      </c>
      <c r="Y123" s="602" t="s">
        <v>654</v>
      </c>
      <c r="Z123" s="602" t="s">
        <v>654</v>
      </c>
      <c r="AA123" s="589"/>
    </row>
    <row r="124" spans="1:27" s="603" customFormat="1" ht="20.25">
      <c r="A124" s="589" t="s">
        <v>645</v>
      </c>
      <c r="B124" s="589" t="s">
        <v>646</v>
      </c>
      <c r="C124" s="590" t="s">
        <v>450</v>
      </c>
      <c r="D124" s="590" t="s">
        <v>762</v>
      </c>
      <c r="E124" s="589" t="s">
        <v>763</v>
      </c>
      <c r="F124" s="589" t="str">
        <f t="shared" si="7"/>
        <v>範疇1固定 (E)N2OGG1702</v>
      </c>
      <c r="G124" s="592" t="s">
        <v>764</v>
      </c>
      <c r="H124" s="593" t="s">
        <v>765</v>
      </c>
      <c r="I124" s="604">
        <v>0.6</v>
      </c>
      <c r="J124" s="607" t="s">
        <v>659</v>
      </c>
      <c r="K124" s="589"/>
      <c r="L124" s="589"/>
      <c r="M124" s="589"/>
      <c r="N124" s="594">
        <v>0.66666666666666663</v>
      </c>
      <c r="O124" s="595">
        <v>2.3333333333333335</v>
      </c>
      <c r="P124" s="596">
        <f>I124*4186.8*10^(-9)*10^(-3)</f>
        <v>2.5120799999999999E-9</v>
      </c>
      <c r="Q124" s="596" t="s">
        <v>660</v>
      </c>
      <c r="R124" s="590">
        <v>6573</v>
      </c>
      <c r="S124" s="590" t="s">
        <v>682</v>
      </c>
      <c r="T124" s="590" t="s">
        <v>702</v>
      </c>
      <c r="U124" s="597">
        <f t="shared" si="8"/>
        <v>1.6511901839999998E-5</v>
      </c>
      <c r="V124" s="598" t="s">
        <v>685</v>
      </c>
      <c r="W124" s="599">
        <v>0.66666666666666663</v>
      </c>
      <c r="X124" s="600">
        <v>2.3333333333333335</v>
      </c>
      <c r="Y124" s="602" t="s">
        <v>654</v>
      </c>
      <c r="Z124" s="602" t="s">
        <v>654</v>
      </c>
      <c r="AA124" s="589"/>
    </row>
    <row r="125" spans="1:27" s="603" customFormat="1" ht="40.5">
      <c r="A125" s="589" t="s">
        <v>645</v>
      </c>
      <c r="B125" s="589" t="s">
        <v>646</v>
      </c>
      <c r="C125" s="590" t="s">
        <v>449</v>
      </c>
      <c r="D125" s="590" t="s">
        <v>766</v>
      </c>
      <c r="E125" s="589" t="s">
        <v>767</v>
      </c>
      <c r="F125" s="589" t="str">
        <f t="shared" si="7"/>
        <v>範疇1固定 (E)CH4GG1799</v>
      </c>
      <c r="G125" s="592" t="s">
        <v>767</v>
      </c>
      <c r="H125" s="593" t="s">
        <v>768</v>
      </c>
      <c r="I125" s="593">
        <v>3</v>
      </c>
      <c r="J125" s="593" t="s">
        <v>649</v>
      </c>
      <c r="K125" s="589"/>
      <c r="L125" s="589"/>
      <c r="M125" s="589"/>
      <c r="N125" s="594">
        <v>0.66666666666666663</v>
      </c>
      <c r="O125" s="595">
        <v>2.3333333333333335</v>
      </c>
      <c r="P125" s="596">
        <f>I125*4186.8*10^(-9)*10^(-3)</f>
        <v>1.2560400000000003E-8</v>
      </c>
      <c r="Q125" s="596" t="s">
        <v>650</v>
      </c>
      <c r="R125" s="590">
        <v>9000</v>
      </c>
      <c r="S125" s="590" t="s">
        <v>651</v>
      </c>
      <c r="T125" s="590" t="s">
        <v>652</v>
      </c>
      <c r="U125" s="597">
        <f t="shared" si="8"/>
        <v>1.1304360000000002E-4</v>
      </c>
      <c r="V125" s="598" t="s">
        <v>653</v>
      </c>
      <c r="W125" s="599">
        <v>0.66666666666666663</v>
      </c>
      <c r="X125" s="600">
        <v>2.3333333333333335</v>
      </c>
      <c r="Y125" s="601" t="s">
        <v>447</v>
      </c>
      <c r="Z125" s="602" t="s">
        <v>654</v>
      </c>
      <c r="AA125" s="589"/>
    </row>
    <row r="126" spans="1:27" s="603" customFormat="1" ht="40.5">
      <c r="A126" s="589" t="s">
        <v>645</v>
      </c>
      <c r="B126" s="589" t="s">
        <v>646</v>
      </c>
      <c r="C126" s="590" t="s">
        <v>445</v>
      </c>
      <c r="D126" s="590" t="s">
        <v>766</v>
      </c>
      <c r="E126" s="589" t="s">
        <v>767</v>
      </c>
      <c r="F126" s="589" t="str">
        <f t="shared" si="7"/>
        <v>範疇1固定 (E)CO2GG1799</v>
      </c>
      <c r="G126" s="592" t="s">
        <v>767</v>
      </c>
      <c r="H126" s="593" t="s">
        <v>768</v>
      </c>
      <c r="I126" s="604">
        <v>20</v>
      </c>
      <c r="J126" s="605" t="s">
        <v>655</v>
      </c>
      <c r="K126" s="605">
        <v>1</v>
      </c>
      <c r="L126" s="606">
        <v>73300</v>
      </c>
      <c r="M126" s="605" t="s">
        <v>656</v>
      </c>
      <c r="N126" s="594">
        <v>1.5006821282401092E-2</v>
      </c>
      <c r="O126" s="595">
        <v>1.5006821282401092E-2</v>
      </c>
      <c r="P126" s="596">
        <f>L126*(4186.8*10^(-9)*10^(-3))</f>
        <v>3.0689244000000005E-4</v>
      </c>
      <c r="Q126" s="596" t="s">
        <v>657</v>
      </c>
      <c r="R126" s="590">
        <v>9000</v>
      </c>
      <c r="S126" s="590" t="s">
        <v>651</v>
      </c>
      <c r="T126" s="590" t="s">
        <v>652</v>
      </c>
      <c r="U126" s="597">
        <f t="shared" si="8"/>
        <v>2.7620319600000003</v>
      </c>
      <c r="V126" s="598" t="s">
        <v>658</v>
      </c>
      <c r="W126" s="599">
        <v>1.5006821282401092E-2</v>
      </c>
      <c r="X126" s="600">
        <v>1.5006821282401092E-2</v>
      </c>
      <c r="Y126" s="601" t="s">
        <v>447</v>
      </c>
      <c r="Z126" s="602" t="s">
        <v>654</v>
      </c>
      <c r="AA126" s="589"/>
    </row>
    <row r="127" spans="1:27" s="603" customFormat="1" ht="40.5">
      <c r="A127" s="589" t="s">
        <v>645</v>
      </c>
      <c r="B127" s="589" t="s">
        <v>646</v>
      </c>
      <c r="C127" s="590" t="s">
        <v>450</v>
      </c>
      <c r="D127" s="590" t="s">
        <v>766</v>
      </c>
      <c r="E127" s="589" t="s">
        <v>767</v>
      </c>
      <c r="F127" s="589" t="str">
        <f t="shared" si="7"/>
        <v>範疇1固定 (E)N2OGG1799</v>
      </c>
      <c r="G127" s="592" t="s">
        <v>767</v>
      </c>
      <c r="H127" s="593" t="s">
        <v>768</v>
      </c>
      <c r="I127" s="604">
        <v>0.6</v>
      </c>
      <c r="J127" s="607" t="s">
        <v>659</v>
      </c>
      <c r="K127" s="589"/>
      <c r="L127" s="589"/>
      <c r="M127" s="589"/>
      <c r="N127" s="594">
        <v>0.66666666666666663</v>
      </c>
      <c r="O127" s="595">
        <v>2.3333333333333335</v>
      </c>
      <c r="P127" s="596">
        <f>I127*4186.8*10^(-9)*10^(-3)</f>
        <v>2.5120799999999999E-9</v>
      </c>
      <c r="Q127" s="596" t="s">
        <v>660</v>
      </c>
      <c r="R127" s="590">
        <v>9000</v>
      </c>
      <c r="S127" s="590" t="s">
        <v>651</v>
      </c>
      <c r="T127" s="590" t="s">
        <v>652</v>
      </c>
      <c r="U127" s="597">
        <f t="shared" si="8"/>
        <v>2.2608719999999997E-5</v>
      </c>
      <c r="V127" s="598" t="s">
        <v>661</v>
      </c>
      <c r="W127" s="599">
        <v>0.66666666666666663</v>
      </c>
      <c r="X127" s="600">
        <v>2.3333333333333335</v>
      </c>
      <c r="Y127" s="601" t="s">
        <v>447</v>
      </c>
      <c r="Z127" s="602" t="s">
        <v>654</v>
      </c>
      <c r="AA127" s="589"/>
    </row>
    <row r="128" spans="1:27" s="603" customFormat="1" ht="20.25">
      <c r="A128" s="589" t="s">
        <v>645</v>
      </c>
      <c r="B128" s="589" t="s">
        <v>646</v>
      </c>
      <c r="C128" s="590" t="s">
        <v>449</v>
      </c>
      <c r="D128" s="590" t="s">
        <v>769</v>
      </c>
      <c r="E128" s="589" t="s">
        <v>770</v>
      </c>
      <c r="F128" s="589" t="str">
        <f t="shared" si="7"/>
        <v>範疇1固定 (E)CH4GG3801</v>
      </c>
      <c r="G128" s="592" t="s">
        <v>771</v>
      </c>
      <c r="H128" s="593" t="s">
        <v>772</v>
      </c>
      <c r="I128" s="593">
        <v>30</v>
      </c>
      <c r="J128" s="593" t="s">
        <v>649</v>
      </c>
      <c r="K128" s="589"/>
      <c r="L128" s="589"/>
      <c r="M128" s="589"/>
      <c r="N128" s="594">
        <v>0.66666666666666663</v>
      </c>
      <c r="O128" s="595">
        <v>2.3333333333333335</v>
      </c>
      <c r="P128" s="596">
        <f>I128*4186.8*10^(-9)*10^(-3)</f>
        <v>1.2560399999999999E-7</v>
      </c>
      <c r="Q128" s="596" t="s">
        <v>650</v>
      </c>
      <c r="R128" s="616">
        <v>2029.61</v>
      </c>
      <c r="S128" s="590" t="s">
        <v>773</v>
      </c>
      <c r="T128" s="590" t="s">
        <v>774</v>
      </c>
      <c r="U128" s="617">
        <v>2.4766219907999999E-4</v>
      </c>
      <c r="V128" s="598" t="s">
        <v>683</v>
      </c>
      <c r="W128" s="599">
        <v>0.66666666666666663</v>
      </c>
      <c r="X128" s="600">
        <v>2.3333333333333335</v>
      </c>
      <c r="Y128" s="601" t="s">
        <v>775</v>
      </c>
      <c r="Z128" s="602" t="s">
        <v>654</v>
      </c>
      <c r="AA128" s="589"/>
    </row>
    <row r="129" spans="1:27" s="603" customFormat="1" ht="20.25">
      <c r="A129" s="589" t="s">
        <v>645</v>
      </c>
      <c r="B129" s="589" t="s">
        <v>646</v>
      </c>
      <c r="C129" s="590" t="s">
        <v>445</v>
      </c>
      <c r="D129" s="590" t="s">
        <v>769</v>
      </c>
      <c r="E129" s="589" t="s">
        <v>770</v>
      </c>
      <c r="F129" s="589" t="str">
        <f t="shared" si="7"/>
        <v>範疇1固定 (E)CO2GG3801</v>
      </c>
      <c r="G129" s="592" t="s">
        <v>771</v>
      </c>
      <c r="H129" s="593" t="s">
        <v>772</v>
      </c>
      <c r="I129" s="604">
        <v>25</v>
      </c>
      <c r="J129" s="605" t="s">
        <v>655</v>
      </c>
      <c r="K129" s="605">
        <v>1</v>
      </c>
      <c r="L129" s="606">
        <v>91700</v>
      </c>
      <c r="M129" s="605" t="s">
        <v>656</v>
      </c>
      <c r="N129" s="594">
        <v>0.20065430752453653</v>
      </c>
      <c r="O129" s="595">
        <v>0.31952017448200654</v>
      </c>
      <c r="P129" s="596">
        <f>L129*(4186.8*10^(-9)*10^(-3))</f>
        <v>3.8392956000000007E-4</v>
      </c>
      <c r="Q129" s="596" t="s">
        <v>657</v>
      </c>
      <c r="R129" s="616">
        <v>2029.61</v>
      </c>
      <c r="S129" s="590" t="s">
        <v>773</v>
      </c>
      <c r="T129" s="590" t="s">
        <v>774</v>
      </c>
      <c r="U129" s="617">
        <v>0.75702078852120014</v>
      </c>
      <c r="V129" s="598" t="s">
        <v>684</v>
      </c>
      <c r="W129" s="599">
        <v>0.20065430752453653</v>
      </c>
      <c r="X129" s="600">
        <v>0.31952017448200654</v>
      </c>
      <c r="Y129" s="601" t="s">
        <v>775</v>
      </c>
      <c r="Z129" s="602" t="s">
        <v>654</v>
      </c>
      <c r="AA129" s="589"/>
    </row>
    <row r="130" spans="1:27" s="603" customFormat="1" ht="20.25">
      <c r="A130" s="589" t="s">
        <v>645</v>
      </c>
      <c r="B130" s="589" t="s">
        <v>646</v>
      </c>
      <c r="C130" s="590" t="s">
        <v>450</v>
      </c>
      <c r="D130" s="590" t="s">
        <v>769</v>
      </c>
      <c r="E130" s="589" t="s">
        <v>770</v>
      </c>
      <c r="F130" s="589" t="str">
        <f t="shared" si="7"/>
        <v>範疇1固定 (E)N2OGG3801</v>
      </c>
      <c r="G130" s="592" t="s">
        <v>771</v>
      </c>
      <c r="H130" s="593" t="s">
        <v>772</v>
      </c>
      <c r="I130" s="604">
        <v>4</v>
      </c>
      <c r="J130" s="607" t="s">
        <v>659</v>
      </c>
      <c r="K130" s="589"/>
      <c r="L130" s="589"/>
      <c r="M130" s="589"/>
      <c r="N130" s="594">
        <v>0.625</v>
      </c>
      <c r="O130" s="595">
        <v>2.75</v>
      </c>
      <c r="P130" s="596">
        <f>I130*4186.8*10^(-9)*10^(-3)</f>
        <v>1.6747200000000002E-8</v>
      </c>
      <c r="Q130" s="596" t="s">
        <v>660</v>
      </c>
      <c r="R130" s="616">
        <v>2029.61</v>
      </c>
      <c r="S130" s="590" t="s">
        <v>773</v>
      </c>
      <c r="T130" s="590" t="s">
        <v>774</v>
      </c>
      <c r="U130" s="617">
        <v>3.3021626544000006E-5</v>
      </c>
      <c r="V130" s="598" t="s">
        <v>685</v>
      </c>
      <c r="W130" s="599">
        <v>0.625</v>
      </c>
      <c r="X130" s="600">
        <v>2.75</v>
      </c>
      <c r="Y130" s="601" t="s">
        <v>775</v>
      </c>
      <c r="Z130" s="602" t="s">
        <v>654</v>
      </c>
      <c r="AA130" s="589"/>
    </row>
    <row r="131" spans="1:27" s="603" customFormat="1" ht="27">
      <c r="A131" s="589" t="s">
        <v>645</v>
      </c>
      <c r="B131" s="589" t="s">
        <v>646</v>
      </c>
      <c r="C131" s="590" t="s">
        <v>449</v>
      </c>
      <c r="D131" s="590" t="s">
        <v>776</v>
      </c>
      <c r="E131" s="589" t="s">
        <v>777</v>
      </c>
      <c r="F131" s="589" t="str">
        <f t="shared" si="7"/>
        <v>範疇1固定 (E)CH4GG3869</v>
      </c>
      <c r="G131" s="592" t="s">
        <v>777</v>
      </c>
      <c r="H131" s="593" t="s">
        <v>778</v>
      </c>
      <c r="I131" s="593">
        <v>1</v>
      </c>
      <c r="J131" s="593" t="s">
        <v>649</v>
      </c>
      <c r="K131" s="589"/>
      <c r="L131" s="589"/>
      <c r="M131" s="589"/>
      <c r="N131" s="594">
        <v>0.7</v>
      </c>
      <c r="O131" s="595">
        <v>2</v>
      </c>
      <c r="P131" s="596">
        <f>I131*4186.8*10^(-9)*10^(-3)</f>
        <v>4.1868000000000005E-9</v>
      </c>
      <c r="Q131" s="596" t="s">
        <v>650</v>
      </c>
      <c r="R131" s="590" t="s">
        <v>14</v>
      </c>
      <c r="S131" s="590" t="s">
        <v>14</v>
      </c>
      <c r="T131" s="590" t="s">
        <v>14</v>
      </c>
      <c r="U131" s="597" t="s">
        <v>14</v>
      </c>
      <c r="V131" s="618" t="s">
        <v>14</v>
      </c>
      <c r="W131" s="618" t="s">
        <v>14</v>
      </c>
      <c r="X131" s="618" t="s">
        <v>14</v>
      </c>
      <c r="Y131" s="619"/>
      <c r="Z131" s="619"/>
      <c r="AA131" s="589"/>
    </row>
    <row r="132" spans="1:27" s="603" customFormat="1" ht="27">
      <c r="A132" s="589" t="s">
        <v>645</v>
      </c>
      <c r="B132" s="589" t="s">
        <v>646</v>
      </c>
      <c r="C132" s="590" t="s">
        <v>445</v>
      </c>
      <c r="D132" s="590" t="s">
        <v>776</v>
      </c>
      <c r="E132" s="589" t="s">
        <v>777</v>
      </c>
      <c r="F132" s="589" t="str">
        <f t="shared" si="7"/>
        <v>範疇1固定 (E)CO2GG3869</v>
      </c>
      <c r="G132" s="592" t="s">
        <v>777</v>
      </c>
      <c r="H132" s="593" t="s">
        <v>778</v>
      </c>
      <c r="I132" s="604">
        <v>14.9</v>
      </c>
      <c r="J132" s="605" t="s">
        <v>655</v>
      </c>
      <c r="K132" s="605">
        <v>1</v>
      </c>
      <c r="L132" s="606">
        <v>54600</v>
      </c>
      <c r="M132" s="605" t="s">
        <v>656</v>
      </c>
      <c r="N132" s="594">
        <v>0.15384615384615385</v>
      </c>
      <c r="O132" s="595">
        <v>0.2087912087912088</v>
      </c>
      <c r="P132" s="596">
        <f>L132*(4186.8*10^(-9)*10^(-3))</f>
        <v>2.2859928000000003E-4</v>
      </c>
      <c r="Q132" s="596" t="s">
        <v>657</v>
      </c>
      <c r="R132" s="590" t="s">
        <v>14</v>
      </c>
      <c r="S132" s="590" t="s">
        <v>14</v>
      </c>
      <c r="T132" s="590" t="s">
        <v>14</v>
      </c>
      <c r="U132" s="597" t="s">
        <v>14</v>
      </c>
      <c r="V132" s="618" t="s">
        <v>14</v>
      </c>
      <c r="W132" s="618" t="s">
        <v>14</v>
      </c>
      <c r="X132" s="618" t="s">
        <v>14</v>
      </c>
      <c r="Y132" s="619"/>
      <c r="Z132" s="619"/>
      <c r="AA132" s="589"/>
    </row>
    <row r="133" spans="1:27" s="603" customFormat="1" ht="27">
      <c r="A133" s="589" t="s">
        <v>645</v>
      </c>
      <c r="B133" s="589" t="s">
        <v>646</v>
      </c>
      <c r="C133" s="590" t="s">
        <v>450</v>
      </c>
      <c r="D133" s="590" t="s">
        <v>776</v>
      </c>
      <c r="E133" s="589" t="s">
        <v>777</v>
      </c>
      <c r="F133" s="589" t="str">
        <f t="shared" ref="F133:F164" si="9">A133&amp;B133&amp;C133&amp;D133</f>
        <v>範疇1固定 (E)N2OGG3869</v>
      </c>
      <c r="G133" s="592" t="s">
        <v>777</v>
      </c>
      <c r="H133" s="593" t="s">
        <v>778</v>
      </c>
      <c r="I133" s="604">
        <v>0.1</v>
      </c>
      <c r="J133" s="607" t="s">
        <v>659</v>
      </c>
      <c r="K133" s="589"/>
      <c r="L133" s="589"/>
      <c r="M133" s="589"/>
      <c r="N133" s="594">
        <v>0.7</v>
      </c>
      <c r="O133" s="595">
        <v>2</v>
      </c>
      <c r="P133" s="596">
        <f>I133*4186.8*10^(-9)*10^(-3)</f>
        <v>4.186800000000001E-10</v>
      </c>
      <c r="Q133" s="596" t="s">
        <v>660</v>
      </c>
      <c r="R133" s="590" t="s">
        <v>14</v>
      </c>
      <c r="S133" s="590" t="s">
        <v>14</v>
      </c>
      <c r="T133" s="590" t="s">
        <v>14</v>
      </c>
      <c r="U133" s="597" t="s">
        <v>14</v>
      </c>
      <c r="V133" s="618" t="s">
        <v>14</v>
      </c>
      <c r="W133" s="618" t="s">
        <v>14</v>
      </c>
      <c r="X133" s="618" t="s">
        <v>14</v>
      </c>
      <c r="Y133" s="619"/>
      <c r="Z133" s="619"/>
      <c r="AA133" s="589"/>
    </row>
    <row r="134" spans="1:27" s="603" customFormat="1" ht="27">
      <c r="A134" s="589" t="s">
        <v>645</v>
      </c>
      <c r="B134" s="589" t="s">
        <v>646</v>
      </c>
      <c r="C134" s="590" t="s">
        <v>449</v>
      </c>
      <c r="D134" s="590" t="s">
        <v>779</v>
      </c>
      <c r="E134" s="589" t="s">
        <v>780</v>
      </c>
      <c r="F134" s="589" t="str">
        <f t="shared" si="9"/>
        <v>範疇1固定 (E)CH4GG3879</v>
      </c>
      <c r="G134" s="592" t="s">
        <v>780</v>
      </c>
      <c r="H134" s="593" t="s">
        <v>781</v>
      </c>
      <c r="I134" s="593">
        <v>3</v>
      </c>
      <c r="J134" s="593" t="s">
        <v>649</v>
      </c>
      <c r="K134" s="589"/>
      <c r="L134" s="589"/>
      <c r="M134" s="589"/>
      <c r="N134" s="594">
        <v>0.66666666666666663</v>
      </c>
      <c r="O134" s="595">
        <v>2.3333333333333335</v>
      </c>
      <c r="P134" s="596">
        <f>I134*4186.8*10^(-9)*10^(-3)</f>
        <v>1.2560400000000003E-8</v>
      </c>
      <c r="Q134" s="596" t="s">
        <v>650</v>
      </c>
      <c r="R134" s="590" t="s">
        <v>14</v>
      </c>
      <c r="S134" s="590" t="s">
        <v>14</v>
      </c>
      <c r="T134" s="590" t="s">
        <v>14</v>
      </c>
      <c r="U134" s="597" t="s">
        <v>14</v>
      </c>
      <c r="V134" s="618" t="s">
        <v>14</v>
      </c>
      <c r="W134" s="618" t="s">
        <v>14</v>
      </c>
      <c r="X134" s="618" t="s">
        <v>14</v>
      </c>
      <c r="Y134" s="619"/>
      <c r="Z134" s="619"/>
      <c r="AA134" s="589"/>
    </row>
    <row r="135" spans="1:27" s="603" customFormat="1" ht="27">
      <c r="A135" s="589" t="s">
        <v>645</v>
      </c>
      <c r="B135" s="589" t="s">
        <v>646</v>
      </c>
      <c r="C135" s="590" t="s">
        <v>445</v>
      </c>
      <c r="D135" s="590" t="s">
        <v>779</v>
      </c>
      <c r="E135" s="589" t="s">
        <v>780</v>
      </c>
      <c r="F135" s="589" t="str">
        <f t="shared" si="9"/>
        <v>範疇1固定 (E)CO2GG3879</v>
      </c>
      <c r="G135" s="592" t="s">
        <v>780</v>
      </c>
      <c r="H135" s="593" t="s">
        <v>781</v>
      </c>
      <c r="I135" s="604">
        <v>21.7</v>
      </c>
      <c r="J135" s="605" t="s">
        <v>655</v>
      </c>
      <c r="K135" s="605">
        <v>1</v>
      </c>
      <c r="L135" s="606">
        <v>79600</v>
      </c>
      <c r="M135" s="605" t="s">
        <v>656</v>
      </c>
      <c r="N135" s="594">
        <v>0.157035175879397</v>
      </c>
      <c r="O135" s="595">
        <v>0.19723618090452261</v>
      </c>
      <c r="P135" s="596">
        <f>L135*(4186.8*10^(-9)*10^(-3))</f>
        <v>3.3326928000000004E-4</v>
      </c>
      <c r="Q135" s="596" t="s">
        <v>657</v>
      </c>
      <c r="R135" s="590" t="s">
        <v>14</v>
      </c>
      <c r="S135" s="590" t="s">
        <v>14</v>
      </c>
      <c r="T135" s="590" t="s">
        <v>14</v>
      </c>
      <c r="U135" s="597" t="s">
        <v>14</v>
      </c>
      <c r="V135" s="618" t="s">
        <v>14</v>
      </c>
      <c r="W135" s="618" t="s">
        <v>14</v>
      </c>
      <c r="X135" s="618" t="s">
        <v>14</v>
      </c>
      <c r="Y135" s="619"/>
      <c r="Z135" s="619"/>
      <c r="AA135" s="589"/>
    </row>
    <row r="136" spans="1:27" s="603" customFormat="1" ht="27">
      <c r="A136" s="589" t="s">
        <v>645</v>
      </c>
      <c r="B136" s="589" t="s">
        <v>646</v>
      </c>
      <c r="C136" s="590" t="s">
        <v>450</v>
      </c>
      <c r="D136" s="590" t="s">
        <v>779</v>
      </c>
      <c r="E136" s="589" t="s">
        <v>780</v>
      </c>
      <c r="F136" s="589" t="str">
        <f t="shared" si="9"/>
        <v>範疇1固定 (E)N2OGG3879</v>
      </c>
      <c r="G136" s="592" t="s">
        <v>780</v>
      </c>
      <c r="H136" s="593" t="s">
        <v>781</v>
      </c>
      <c r="I136" s="604">
        <v>0.6</v>
      </c>
      <c r="J136" s="607" t="s">
        <v>659</v>
      </c>
      <c r="K136" s="589"/>
      <c r="L136" s="589"/>
      <c r="M136" s="589"/>
      <c r="N136" s="594">
        <v>0.66666666666666663</v>
      </c>
      <c r="O136" s="595">
        <v>2.3333333333333335</v>
      </c>
      <c r="P136" s="596">
        <f>I136*4186.8*10^(-9)*10^(-3)</f>
        <v>2.5120799999999999E-9</v>
      </c>
      <c r="Q136" s="596" t="s">
        <v>660</v>
      </c>
      <c r="R136" s="590" t="s">
        <v>14</v>
      </c>
      <c r="S136" s="590" t="s">
        <v>14</v>
      </c>
      <c r="T136" s="590" t="s">
        <v>14</v>
      </c>
      <c r="U136" s="597" t="s">
        <v>14</v>
      </c>
      <c r="V136" s="618" t="s">
        <v>14</v>
      </c>
      <c r="W136" s="618" t="s">
        <v>14</v>
      </c>
      <c r="X136" s="618" t="s">
        <v>14</v>
      </c>
      <c r="Y136" s="619"/>
      <c r="Z136" s="619"/>
      <c r="AA136" s="589"/>
    </row>
    <row r="137" spans="1:27" s="603" customFormat="1" ht="40.5">
      <c r="A137" s="589" t="s">
        <v>645</v>
      </c>
      <c r="B137" s="589" t="s">
        <v>646</v>
      </c>
      <c r="C137" s="590" t="s">
        <v>449</v>
      </c>
      <c r="D137" s="590" t="s">
        <v>782</v>
      </c>
      <c r="E137" s="589" t="s">
        <v>783</v>
      </c>
      <c r="F137" s="589" t="str">
        <f t="shared" si="9"/>
        <v>範疇1固定 (E)CH4GG3889</v>
      </c>
      <c r="G137" s="592" t="s">
        <v>784</v>
      </c>
      <c r="H137" s="593" t="s">
        <v>785</v>
      </c>
      <c r="I137" s="593">
        <v>30</v>
      </c>
      <c r="J137" s="593" t="s">
        <v>649</v>
      </c>
      <c r="K137" s="589"/>
      <c r="L137" s="589"/>
      <c r="M137" s="589"/>
      <c r="N137" s="594">
        <v>-0.66666666666666663</v>
      </c>
      <c r="O137" s="595">
        <v>2.3333333333333335</v>
      </c>
      <c r="P137" s="596">
        <f>I137*4186.8*10^(-9)*10^(-3)</f>
        <v>1.2560399999999999E-7</v>
      </c>
      <c r="Q137" s="596" t="s">
        <v>650</v>
      </c>
      <c r="R137" s="590" t="s">
        <v>14</v>
      </c>
      <c r="S137" s="590" t="s">
        <v>14</v>
      </c>
      <c r="T137" s="590" t="s">
        <v>14</v>
      </c>
      <c r="U137" s="597" t="s">
        <v>14</v>
      </c>
      <c r="V137" s="618" t="s">
        <v>14</v>
      </c>
      <c r="W137" s="618" t="s">
        <v>14</v>
      </c>
      <c r="X137" s="618" t="s">
        <v>14</v>
      </c>
      <c r="Y137" s="619"/>
      <c r="Z137" s="619"/>
      <c r="AA137" s="589"/>
    </row>
    <row r="138" spans="1:27" s="603" customFormat="1" ht="40.5">
      <c r="A138" s="589" t="s">
        <v>645</v>
      </c>
      <c r="B138" s="589" t="s">
        <v>646</v>
      </c>
      <c r="C138" s="590" t="s">
        <v>445</v>
      </c>
      <c r="D138" s="590" t="s">
        <v>782</v>
      </c>
      <c r="E138" s="589" t="s">
        <v>783</v>
      </c>
      <c r="F138" s="589" t="str">
        <f t="shared" si="9"/>
        <v>範疇1固定 (E)CO2GG3889</v>
      </c>
      <c r="G138" s="592" t="s">
        <v>784</v>
      </c>
      <c r="H138" s="593" t="s">
        <v>785</v>
      </c>
      <c r="I138" s="604">
        <v>27.3</v>
      </c>
      <c r="J138" s="605" t="s">
        <v>655</v>
      </c>
      <c r="K138" s="605">
        <v>1</v>
      </c>
      <c r="L138" s="606">
        <v>100000</v>
      </c>
      <c r="M138" s="605" t="s">
        <v>656</v>
      </c>
      <c r="N138" s="594">
        <v>-0.153</v>
      </c>
      <c r="O138" s="595">
        <v>0.17</v>
      </c>
      <c r="P138" s="596">
        <f>L138*(4186.8*10^(-9)*10^(-3))</f>
        <v>4.1868000000000005E-4</v>
      </c>
      <c r="Q138" s="596" t="s">
        <v>657</v>
      </c>
      <c r="R138" s="590" t="s">
        <v>14</v>
      </c>
      <c r="S138" s="590" t="s">
        <v>14</v>
      </c>
      <c r="T138" s="590" t="s">
        <v>14</v>
      </c>
      <c r="U138" s="597" t="s">
        <v>14</v>
      </c>
      <c r="V138" s="618" t="s">
        <v>14</v>
      </c>
      <c r="W138" s="618" t="s">
        <v>14</v>
      </c>
      <c r="X138" s="618" t="s">
        <v>14</v>
      </c>
      <c r="Y138" s="619"/>
      <c r="Z138" s="619"/>
      <c r="AA138" s="589"/>
    </row>
    <row r="139" spans="1:27" s="603" customFormat="1" ht="40.5">
      <c r="A139" s="589" t="s">
        <v>645</v>
      </c>
      <c r="B139" s="589" t="s">
        <v>646</v>
      </c>
      <c r="C139" s="590" t="s">
        <v>450</v>
      </c>
      <c r="D139" s="590" t="s">
        <v>782</v>
      </c>
      <c r="E139" s="589" t="s">
        <v>783</v>
      </c>
      <c r="F139" s="589" t="str">
        <f t="shared" si="9"/>
        <v>範疇1固定 (E)N2OGG3889</v>
      </c>
      <c r="G139" s="592" t="s">
        <v>784</v>
      </c>
      <c r="H139" s="593" t="s">
        <v>785</v>
      </c>
      <c r="I139" s="604">
        <v>4</v>
      </c>
      <c r="J139" s="607" t="s">
        <v>659</v>
      </c>
      <c r="K139" s="589"/>
      <c r="L139" s="589"/>
      <c r="M139" s="589"/>
      <c r="N139" s="594">
        <v>0.625</v>
      </c>
      <c r="O139" s="595">
        <v>2.75</v>
      </c>
      <c r="P139" s="596">
        <f>I139*4186.8*10^(-9)*10^(-3)</f>
        <v>1.6747200000000002E-8</v>
      </c>
      <c r="Q139" s="596" t="s">
        <v>660</v>
      </c>
      <c r="R139" s="590" t="s">
        <v>14</v>
      </c>
      <c r="S139" s="590" t="s">
        <v>14</v>
      </c>
      <c r="T139" s="590" t="s">
        <v>14</v>
      </c>
      <c r="U139" s="597" t="s">
        <v>14</v>
      </c>
      <c r="V139" s="618" t="s">
        <v>14</v>
      </c>
      <c r="W139" s="618" t="s">
        <v>14</v>
      </c>
      <c r="X139" s="618" t="s">
        <v>14</v>
      </c>
      <c r="Y139" s="619"/>
      <c r="Z139" s="619"/>
      <c r="AA139" s="589"/>
    </row>
    <row r="140" spans="1:27" s="603" customFormat="1" ht="20.25">
      <c r="A140" s="589" t="s">
        <v>645</v>
      </c>
      <c r="B140" s="589" t="s">
        <v>786</v>
      </c>
      <c r="C140" s="590" t="s">
        <v>449</v>
      </c>
      <c r="D140" s="591">
        <v>170001</v>
      </c>
      <c r="E140" s="589" t="s">
        <v>647</v>
      </c>
      <c r="F140" s="589" t="str">
        <f t="shared" si="9"/>
        <v>範疇1移動 (T)CH4170001</v>
      </c>
      <c r="G140" s="592" t="s">
        <v>647</v>
      </c>
      <c r="H140" s="593" t="s">
        <v>648</v>
      </c>
      <c r="I140" s="593">
        <v>25</v>
      </c>
      <c r="J140" s="593" t="s">
        <v>649</v>
      </c>
      <c r="K140" s="589"/>
      <c r="L140" s="589"/>
      <c r="M140" s="589"/>
      <c r="N140" s="594">
        <v>0.69599999999999995</v>
      </c>
      <c r="O140" s="595">
        <v>2.44</v>
      </c>
      <c r="P140" s="596">
        <f>I140*4186.8*10^(-9)*10^(-3)</f>
        <v>1.0467000000000001E-7</v>
      </c>
      <c r="Q140" s="596" t="s">
        <v>650</v>
      </c>
      <c r="R140" s="590">
        <v>7800</v>
      </c>
      <c r="S140" s="590" t="s">
        <v>651</v>
      </c>
      <c r="T140" s="590" t="s">
        <v>652</v>
      </c>
      <c r="U140" s="597">
        <f t="shared" ref="U140:U175" si="10">P140*R140</f>
        <v>8.1642600000000009E-4</v>
      </c>
      <c r="V140" s="598" t="s">
        <v>653</v>
      </c>
      <c r="W140" s="599">
        <v>0.66666666666666663</v>
      </c>
      <c r="X140" s="600">
        <v>2.44</v>
      </c>
      <c r="Y140" s="601" t="s">
        <v>447</v>
      </c>
      <c r="Z140" s="602" t="s">
        <v>654</v>
      </c>
      <c r="AA140" s="589"/>
    </row>
    <row r="141" spans="1:27" s="603" customFormat="1" ht="20.25">
      <c r="A141" s="589" t="s">
        <v>645</v>
      </c>
      <c r="B141" s="589" t="s">
        <v>786</v>
      </c>
      <c r="C141" s="590" t="s">
        <v>445</v>
      </c>
      <c r="D141" s="591">
        <v>170001</v>
      </c>
      <c r="E141" s="589" t="s">
        <v>647</v>
      </c>
      <c r="F141" s="589" t="str">
        <f t="shared" si="9"/>
        <v>範疇1移動 (T)CO2170001</v>
      </c>
      <c r="G141" s="592" t="s">
        <v>647</v>
      </c>
      <c r="H141" s="593" t="s">
        <v>648</v>
      </c>
      <c r="I141" s="604">
        <v>18.899999999999999</v>
      </c>
      <c r="J141" s="605" t="s">
        <v>655</v>
      </c>
      <c r="K141" s="605">
        <v>1</v>
      </c>
      <c r="L141" s="606">
        <v>69300</v>
      </c>
      <c r="M141" s="605" t="s">
        <v>656</v>
      </c>
      <c r="N141" s="594">
        <v>2.5974025974025976E-2</v>
      </c>
      <c r="O141" s="595">
        <v>5.3391053391053392E-2</v>
      </c>
      <c r="P141" s="596">
        <f>L141*(4186.8*10^(-9)*10^(-3))</f>
        <v>2.9014524000000002E-4</v>
      </c>
      <c r="Q141" s="596" t="s">
        <v>657</v>
      </c>
      <c r="R141" s="590">
        <v>7800</v>
      </c>
      <c r="S141" s="590" t="s">
        <v>651</v>
      </c>
      <c r="T141" s="590" t="s">
        <v>652</v>
      </c>
      <c r="U141" s="597">
        <f t="shared" si="10"/>
        <v>2.2631328720000004</v>
      </c>
      <c r="V141" s="598" t="s">
        <v>658</v>
      </c>
      <c r="W141" s="599">
        <v>2.5974025974025976E-2</v>
      </c>
      <c r="X141" s="600">
        <v>5.3391053391053392E-2</v>
      </c>
      <c r="Y141" s="601" t="s">
        <v>447</v>
      </c>
      <c r="Z141" s="602" t="s">
        <v>654</v>
      </c>
      <c r="AA141" s="589"/>
    </row>
    <row r="142" spans="1:27" s="603" customFormat="1" ht="20.25">
      <c r="A142" s="589" t="s">
        <v>645</v>
      </c>
      <c r="B142" s="589" t="s">
        <v>786</v>
      </c>
      <c r="C142" s="590" t="s">
        <v>450</v>
      </c>
      <c r="D142" s="591">
        <v>170001</v>
      </c>
      <c r="E142" s="589" t="s">
        <v>647</v>
      </c>
      <c r="F142" s="589" t="str">
        <f t="shared" si="9"/>
        <v>範疇1移動 (T)N2O170001</v>
      </c>
      <c r="G142" s="592" t="s">
        <v>647</v>
      </c>
      <c r="H142" s="593" t="s">
        <v>648</v>
      </c>
      <c r="I142" s="620">
        <v>8</v>
      </c>
      <c r="J142" s="607" t="s">
        <v>659</v>
      </c>
      <c r="K142" s="589"/>
      <c r="L142" s="589"/>
      <c r="M142" s="589"/>
      <c r="N142" s="594">
        <v>0.66666666666666663</v>
      </c>
      <c r="O142" s="595">
        <v>2.3333333333333335</v>
      </c>
      <c r="P142" s="596">
        <f>I142*4186.8*10^(-9)*10^(-3)</f>
        <v>3.3494400000000004E-8</v>
      </c>
      <c r="Q142" s="596" t="s">
        <v>660</v>
      </c>
      <c r="R142" s="590">
        <v>7800</v>
      </c>
      <c r="S142" s="590" t="s">
        <v>651</v>
      </c>
      <c r="T142" s="590" t="s">
        <v>652</v>
      </c>
      <c r="U142" s="597">
        <f t="shared" si="10"/>
        <v>2.6125632000000004E-4</v>
      </c>
      <c r="V142" s="598" t="s">
        <v>661</v>
      </c>
      <c r="W142" s="599">
        <v>0.66666666666666663</v>
      </c>
      <c r="X142" s="600">
        <v>2.3333333333333335</v>
      </c>
      <c r="Y142" s="601" t="s">
        <v>447</v>
      </c>
      <c r="Z142" s="602" t="s">
        <v>654</v>
      </c>
      <c r="AA142" s="589"/>
    </row>
    <row r="143" spans="1:27" s="603" customFormat="1" ht="20.25">
      <c r="A143" s="589" t="s">
        <v>645</v>
      </c>
      <c r="B143" s="589" t="s">
        <v>786</v>
      </c>
      <c r="C143" s="590" t="s">
        <v>449</v>
      </c>
      <c r="D143" s="590">
        <v>170004</v>
      </c>
      <c r="E143" s="589" t="s">
        <v>787</v>
      </c>
      <c r="F143" s="589" t="str">
        <f t="shared" si="9"/>
        <v>範疇1移動 (T)CH4170004</v>
      </c>
      <c r="G143" s="592" t="s">
        <v>787</v>
      </c>
      <c r="H143" s="593" t="s">
        <v>788</v>
      </c>
      <c r="I143" s="593">
        <v>3</v>
      </c>
      <c r="J143" s="593" t="s">
        <v>649</v>
      </c>
      <c r="K143" s="589"/>
      <c r="L143" s="589"/>
      <c r="M143" s="589"/>
      <c r="N143" s="594">
        <v>0.66666666666666663</v>
      </c>
      <c r="O143" s="595">
        <v>2.3333333333333335</v>
      </c>
      <c r="P143" s="596">
        <f>I143*4186.8*10^(-9)*10^(-3)</f>
        <v>1.2560400000000003E-8</v>
      </c>
      <c r="Q143" s="596" t="s">
        <v>650</v>
      </c>
      <c r="R143" s="590">
        <v>8000</v>
      </c>
      <c r="S143" s="590" t="s">
        <v>651</v>
      </c>
      <c r="T143" s="590" t="s">
        <v>652</v>
      </c>
      <c r="U143" s="597">
        <f t="shared" si="10"/>
        <v>1.0048320000000002E-4</v>
      </c>
      <c r="V143" s="598" t="s">
        <v>653</v>
      </c>
      <c r="W143" s="599">
        <v>0.66666666666666663</v>
      </c>
      <c r="X143" s="600">
        <v>2.3333333333333335</v>
      </c>
      <c r="Y143" s="601" t="s">
        <v>447</v>
      </c>
      <c r="Z143" s="602" t="s">
        <v>654</v>
      </c>
      <c r="AA143" s="589"/>
    </row>
    <row r="144" spans="1:27" s="603" customFormat="1" ht="20.25">
      <c r="A144" s="589" t="s">
        <v>645</v>
      </c>
      <c r="B144" s="589" t="s">
        <v>786</v>
      </c>
      <c r="C144" s="590" t="s">
        <v>445</v>
      </c>
      <c r="D144" s="590">
        <v>170004</v>
      </c>
      <c r="E144" s="589" t="s">
        <v>787</v>
      </c>
      <c r="F144" s="589" t="str">
        <f t="shared" si="9"/>
        <v>範疇1移動 (T)CO2170004</v>
      </c>
      <c r="G144" s="592" t="s">
        <v>787</v>
      </c>
      <c r="H144" s="593" t="s">
        <v>788</v>
      </c>
      <c r="I144" s="604">
        <v>19.5</v>
      </c>
      <c r="J144" s="605" t="s">
        <v>655</v>
      </c>
      <c r="K144" s="605">
        <v>1</v>
      </c>
      <c r="L144" s="606">
        <v>71500</v>
      </c>
      <c r="M144" s="605" t="s">
        <v>656</v>
      </c>
      <c r="N144" s="594">
        <v>2.5174825174825177E-2</v>
      </c>
      <c r="O144" s="595">
        <v>4.0559440559440559E-2</v>
      </c>
      <c r="P144" s="596">
        <f>L144*(4186.8*10^(-9)*10^(-3))</f>
        <v>2.9935620000000004E-4</v>
      </c>
      <c r="Q144" s="596" t="s">
        <v>657</v>
      </c>
      <c r="R144" s="590">
        <v>8000</v>
      </c>
      <c r="S144" s="590" t="s">
        <v>651</v>
      </c>
      <c r="T144" s="590" t="s">
        <v>652</v>
      </c>
      <c r="U144" s="597">
        <f t="shared" si="10"/>
        <v>2.3948496000000001</v>
      </c>
      <c r="V144" s="598" t="s">
        <v>658</v>
      </c>
      <c r="W144" s="599">
        <v>2.5174825174825177E-2</v>
      </c>
      <c r="X144" s="600">
        <v>4.0559440559440559E-2</v>
      </c>
      <c r="Y144" s="601" t="s">
        <v>447</v>
      </c>
      <c r="Z144" s="602" t="s">
        <v>654</v>
      </c>
      <c r="AA144" s="589"/>
    </row>
    <row r="145" spans="1:27" s="603" customFormat="1" ht="20.25">
      <c r="A145" s="589" t="s">
        <v>645</v>
      </c>
      <c r="B145" s="589" t="s">
        <v>786</v>
      </c>
      <c r="C145" s="590" t="s">
        <v>450</v>
      </c>
      <c r="D145" s="590">
        <v>170004</v>
      </c>
      <c r="E145" s="589" t="s">
        <v>787</v>
      </c>
      <c r="F145" s="589" t="str">
        <f t="shared" si="9"/>
        <v>範疇1移動 (T)N2O170004</v>
      </c>
      <c r="G145" s="592" t="s">
        <v>787</v>
      </c>
      <c r="H145" s="593" t="s">
        <v>788</v>
      </c>
      <c r="I145" s="604">
        <v>0.6</v>
      </c>
      <c r="J145" s="607" t="s">
        <v>659</v>
      </c>
      <c r="K145" s="589"/>
      <c r="L145" s="589"/>
      <c r="M145" s="589"/>
      <c r="N145" s="594">
        <v>0.66666666666666663</v>
      </c>
      <c r="O145" s="595">
        <v>2.3333333333333335</v>
      </c>
      <c r="P145" s="596">
        <f>I145*4186.8*10^(-9)*10^(-3)</f>
        <v>2.5120799999999999E-9</v>
      </c>
      <c r="Q145" s="596" t="s">
        <v>660</v>
      </c>
      <c r="R145" s="590">
        <v>8000</v>
      </c>
      <c r="S145" s="590" t="s">
        <v>651</v>
      </c>
      <c r="T145" s="590" t="s">
        <v>652</v>
      </c>
      <c r="U145" s="597">
        <f t="shared" si="10"/>
        <v>2.0096639999999999E-5</v>
      </c>
      <c r="V145" s="598" t="s">
        <v>661</v>
      </c>
      <c r="W145" s="599">
        <v>0.66666666666666663</v>
      </c>
      <c r="X145" s="600">
        <v>2.3333333333333335</v>
      </c>
      <c r="Y145" s="601" t="s">
        <v>447</v>
      </c>
      <c r="Z145" s="602" t="s">
        <v>654</v>
      </c>
      <c r="AA145" s="589"/>
    </row>
    <row r="146" spans="1:27" s="603" customFormat="1" ht="20.25">
      <c r="A146" s="589" t="s">
        <v>645</v>
      </c>
      <c r="B146" s="589" t="s">
        <v>786</v>
      </c>
      <c r="C146" s="590" t="s">
        <v>449</v>
      </c>
      <c r="D146" s="590">
        <v>170005</v>
      </c>
      <c r="E146" s="589" t="s">
        <v>662</v>
      </c>
      <c r="F146" s="589" t="str">
        <f t="shared" si="9"/>
        <v>範疇1移動 (T)CH4170005</v>
      </c>
      <c r="G146" s="592" t="s">
        <v>662</v>
      </c>
      <c r="H146" s="593" t="s">
        <v>789</v>
      </c>
      <c r="I146" s="593">
        <v>3</v>
      </c>
      <c r="J146" s="593" t="s">
        <v>649</v>
      </c>
      <c r="K146" s="589"/>
      <c r="L146" s="589"/>
      <c r="M146" s="589"/>
      <c r="N146" s="594">
        <v>0.66666666666666663</v>
      </c>
      <c r="O146" s="595">
        <v>2.3333333333333335</v>
      </c>
      <c r="P146" s="596">
        <f>I146*4186.8*10^(-9)*10^(-3)</f>
        <v>1.2560400000000003E-8</v>
      </c>
      <c r="Q146" s="596" t="s">
        <v>650</v>
      </c>
      <c r="R146" s="590">
        <v>8500</v>
      </c>
      <c r="S146" s="590" t="s">
        <v>651</v>
      </c>
      <c r="T146" s="590" t="s">
        <v>652</v>
      </c>
      <c r="U146" s="597">
        <f t="shared" si="10"/>
        <v>1.0676340000000002E-4</v>
      </c>
      <c r="V146" s="598" t="s">
        <v>653</v>
      </c>
      <c r="W146" s="599">
        <v>0.66666666666666663</v>
      </c>
      <c r="X146" s="600">
        <v>2.3333333333333335</v>
      </c>
      <c r="Y146" s="601" t="s">
        <v>447</v>
      </c>
      <c r="Z146" s="602" t="s">
        <v>654</v>
      </c>
      <c r="AA146" s="589"/>
    </row>
    <row r="147" spans="1:27" s="603" customFormat="1" ht="20.25">
      <c r="A147" s="589" t="s">
        <v>645</v>
      </c>
      <c r="B147" s="589" t="s">
        <v>786</v>
      </c>
      <c r="C147" s="590" t="s">
        <v>445</v>
      </c>
      <c r="D147" s="590">
        <v>170005</v>
      </c>
      <c r="E147" s="589" t="s">
        <v>662</v>
      </c>
      <c r="F147" s="589" t="str">
        <f t="shared" si="9"/>
        <v>範疇1移動 (T)CO2170005</v>
      </c>
      <c r="G147" s="592" t="s">
        <v>662</v>
      </c>
      <c r="H147" s="593" t="s">
        <v>789</v>
      </c>
      <c r="I147" s="604">
        <v>19.600000000000001</v>
      </c>
      <c r="J147" s="605" t="s">
        <v>655</v>
      </c>
      <c r="K147" s="605">
        <v>1</v>
      </c>
      <c r="L147" s="606">
        <v>71900</v>
      </c>
      <c r="M147" s="605" t="s">
        <v>656</v>
      </c>
      <c r="N147" s="594">
        <v>1.5299026425591099E-2</v>
      </c>
      <c r="O147" s="595">
        <v>2.5034770514603615E-2</v>
      </c>
      <c r="P147" s="596">
        <f>L147*(4186.8*10^(-9)*10^(-3))</f>
        <v>3.0103092000000005E-4</v>
      </c>
      <c r="Q147" s="596" t="s">
        <v>657</v>
      </c>
      <c r="R147" s="590">
        <v>8500</v>
      </c>
      <c r="S147" s="590" t="s">
        <v>651</v>
      </c>
      <c r="T147" s="590" t="s">
        <v>652</v>
      </c>
      <c r="U147" s="597">
        <f t="shared" si="10"/>
        <v>2.5587628200000005</v>
      </c>
      <c r="V147" s="598" t="s">
        <v>658</v>
      </c>
      <c r="W147" s="599">
        <v>1.5299026425591099E-2</v>
      </c>
      <c r="X147" s="600">
        <v>2.5034770514603615E-2</v>
      </c>
      <c r="Y147" s="601" t="s">
        <v>447</v>
      </c>
      <c r="Z147" s="602" t="s">
        <v>654</v>
      </c>
      <c r="AA147" s="589"/>
    </row>
    <row r="148" spans="1:27" s="603" customFormat="1" ht="20.25">
      <c r="A148" s="589" t="s">
        <v>645</v>
      </c>
      <c r="B148" s="589" t="s">
        <v>786</v>
      </c>
      <c r="C148" s="590" t="s">
        <v>450</v>
      </c>
      <c r="D148" s="590">
        <v>170005</v>
      </c>
      <c r="E148" s="589" t="s">
        <v>662</v>
      </c>
      <c r="F148" s="589" t="str">
        <f t="shared" si="9"/>
        <v>範疇1移動 (T)N2O170005</v>
      </c>
      <c r="G148" s="592" t="s">
        <v>662</v>
      </c>
      <c r="H148" s="593" t="s">
        <v>789</v>
      </c>
      <c r="I148" s="604">
        <v>0.6</v>
      </c>
      <c r="J148" s="607" t="s">
        <v>659</v>
      </c>
      <c r="K148" s="589"/>
      <c r="L148" s="589"/>
      <c r="M148" s="589"/>
      <c r="N148" s="594">
        <v>0.66666666666666663</v>
      </c>
      <c r="O148" s="595">
        <v>2.3333333333333335</v>
      </c>
      <c r="P148" s="596">
        <f>I148*4186.8*10^(-9)*10^(-3)</f>
        <v>2.5120799999999999E-9</v>
      </c>
      <c r="Q148" s="596" t="s">
        <v>660</v>
      </c>
      <c r="R148" s="590">
        <v>8500</v>
      </c>
      <c r="S148" s="590" t="s">
        <v>651</v>
      </c>
      <c r="T148" s="590" t="s">
        <v>652</v>
      </c>
      <c r="U148" s="597">
        <f t="shared" si="10"/>
        <v>2.1352679999999998E-5</v>
      </c>
      <c r="V148" s="598" t="s">
        <v>661</v>
      </c>
      <c r="W148" s="599">
        <v>0.66666666666666663</v>
      </c>
      <c r="X148" s="600">
        <v>2.3333333333333335</v>
      </c>
      <c r="Y148" s="601" t="s">
        <v>447</v>
      </c>
      <c r="Z148" s="602" t="s">
        <v>654</v>
      </c>
      <c r="AA148" s="589"/>
    </row>
    <row r="149" spans="1:27" s="603" customFormat="1" ht="20.25">
      <c r="A149" s="589" t="s">
        <v>645</v>
      </c>
      <c r="B149" s="589" t="s">
        <v>786</v>
      </c>
      <c r="C149" s="590" t="s">
        <v>449</v>
      </c>
      <c r="D149" s="590">
        <v>170006</v>
      </c>
      <c r="E149" s="589" t="s">
        <v>664</v>
      </c>
      <c r="F149" s="589" t="str">
        <f t="shared" si="9"/>
        <v>範疇1移動 (T)CH4170006</v>
      </c>
      <c r="G149" s="592" t="s">
        <v>664</v>
      </c>
      <c r="H149" s="593" t="s">
        <v>665</v>
      </c>
      <c r="I149" s="593">
        <v>3.9</v>
      </c>
      <c r="J149" s="593" t="s">
        <v>649</v>
      </c>
      <c r="K149" s="589"/>
      <c r="L149" s="589"/>
      <c r="M149" s="589"/>
      <c r="N149" s="594">
        <v>0.58974358974358976</v>
      </c>
      <c r="O149" s="595">
        <v>1.4358974358974359</v>
      </c>
      <c r="P149" s="596">
        <f>I149*4186.8*10^(-9)*10^(-3)</f>
        <v>1.6328520000000003E-8</v>
      </c>
      <c r="Q149" s="596" t="s">
        <v>650</v>
      </c>
      <c r="R149" s="590">
        <v>8400</v>
      </c>
      <c r="S149" s="590" t="s">
        <v>651</v>
      </c>
      <c r="T149" s="590" t="s">
        <v>652</v>
      </c>
      <c r="U149" s="597">
        <f t="shared" si="10"/>
        <v>1.3715956800000001E-4</v>
      </c>
      <c r="V149" s="598" t="s">
        <v>653</v>
      </c>
      <c r="W149" s="599">
        <v>0.58974358974358976</v>
      </c>
      <c r="X149" s="600">
        <v>1.4358974358974359</v>
      </c>
      <c r="Y149" s="601" t="s">
        <v>447</v>
      </c>
      <c r="Z149" s="602" t="s">
        <v>654</v>
      </c>
      <c r="AA149" s="589"/>
    </row>
    <row r="150" spans="1:27" s="603" customFormat="1" ht="20.25">
      <c r="A150" s="589" t="s">
        <v>645</v>
      </c>
      <c r="B150" s="589" t="s">
        <v>786</v>
      </c>
      <c r="C150" s="590" t="s">
        <v>445</v>
      </c>
      <c r="D150" s="590">
        <v>170006</v>
      </c>
      <c r="E150" s="589" t="s">
        <v>664</v>
      </c>
      <c r="F150" s="589" t="str">
        <f t="shared" si="9"/>
        <v>範疇1移動 (T)CO2170006</v>
      </c>
      <c r="G150" s="592" t="s">
        <v>664</v>
      </c>
      <c r="H150" s="593" t="s">
        <v>665</v>
      </c>
      <c r="I150" s="604">
        <v>20.2</v>
      </c>
      <c r="J150" s="605" t="s">
        <v>655</v>
      </c>
      <c r="K150" s="605">
        <v>1</v>
      </c>
      <c r="L150" s="606">
        <v>74100</v>
      </c>
      <c r="M150" s="605" t="s">
        <v>656</v>
      </c>
      <c r="N150" s="594">
        <v>2.0242914979757085E-2</v>
      </c>
      <c r="O150" s="595">
        <v>9.4466936572199737E-3</v>
      </c>
      <c r="P150" s="596">
        <f>L150*(4186.8*10^(-9)*10^(-3))</f>
        <v>3.1024188000000006E-4</v>
      </c>
      <c r="Q150" s="596" t="s">
        <v>657</v>
      </c>
      <c r="R150" s="590">
        <v>8400</v>
      </c>
      <c r="S150" s="590" t="s">
        <v>651</v>
      </c>
      <c r="T150" s="590" t="s">
        <v>652</v>
      </c>
      <c r="U150" s="597">
        <f t="shared" si="10"/>
        <v>2.6060317920000005</v>
      </c>
      <c r="V150" s="598" t="s">
        <v>658</v>
      </c>
      <c r="W150" s="599">
        <v>2.0242914979757085E-2</v>
      </c>
      <c r="X150" s="600">
        <v>9.4466936572199737E-3</v>
      </c>
      <c r="Y150" s="601" t="s">
        <v>447</v>
      </c>
      <c r="Z150" s="602" t="s">
        <v>654</v>
      </c>
      <c r="AA150" s="589"/>
    </row>
    <row r="151" spans="1:27" s="603" customFormat="1" ht="20.25">
      <c r="A151" s="589" t="s">
        <v>645</v>
      </c>
      <c r="B151" s="589" t="s">
        <v>786</v>
      </c>
      <c r="C151" s="590" t="s">
        <v>450</v>
      </c>
      <c r="D151" s="590">
        <v>170006</v>
      </c>
      <c r="E151" s="589" t="s">
        <v>664</v>
      </c>
      <c r="F151" s="589" t="str">
        <f t="shared" si="9"/>
        <v>範疇1移動 (T)N2O170006</v>
      </c>
      <c r="G151" s="592" t="s">
        <v>664</v>
      </c>
      <c r="H151" s="593" t="s">
        <v>665</v>
      </c>
      <c r="I151" s="604">
        <v>3.9</v>
      </c>
      <c r="J151" s="607" t="s">
        <v>659</v>
      </c>
      <c r="K151" s="589"/>
      <c r="L151" s="589"/>
      <c r="M151" s="589"/>
      <c r="N151" s="594">
        <v>0.66666666666666663</v>
      </c>
      <c r="O151" s="595">
        <v>2.0769230769230771</v>
      </c>
      <c r="P151" s="596">
        <f>I151*4186.8*10^(-9)*10^(-3)</f>
        <v>1.6328520000000003E-8</v>
      </c>
      <c r="Q151" s="596" t="s">
        <v>660</v>
      </c>
      <c r="R151" s="590">
        <v>8400</v>
      </c>
      <c r="S151" s="590" t="s">
        <v>651</v>
      </c>
      <c r="T151" s="590" t="s">
        <v>652</v>
      </c>
      <c r="U151" s="597">
        <f t="shared" si="10"/>
        <v>1.3715956800000001E-4</v>
      </c>
      <c r="V151" s="598" t="s">
        <v>661</v>
      </c>
      <c r="W151" s="599">
        <v>0.66666666666666663</v>
      </c>
      <c r="X151" s="600">
        <v>2.0769230769230771</v>
      </c>
      <c r="Y151" s="601" t="s">
        <v>447</v>
      </c>
      <c r="Z151" s="602" t="s">
        <v>654</v>
      </c>
      <c r="AA151" s="589"/>
    </row>
    <row r="152" spans="1:27" s="603" customFormat="1" ht="20.25">
      <c r="A152" s="589" t="s">
        <v>645</v>
      </c>
      <c r="B152" s="589" t="s">
        <v>786</v>
      </c>
      <c r="C152" s="590" t="s">
        <v>449</v>
      </c>
      <c r="D152" s="590">
        <v>170030</v>
      </c>
      <c r="E152" s="589" t="s">
        <v>688</v>
      </c>
      <c r="F152" s="589" t="str">
        <f t="shared" si="9"/>
        <v>範疇1移動 (T)CH4170030</v>
      </c>
      <c r="G152" s="592" t="s">
        <v>647</v>
      </c>
      <c r="H152" s="593" t="s">
        <v>648</v>
      </c>
      <c r="I152" s="593">
        <v>25</v>
      </c>
      <c r="J152" s="593" t="s">
        <v>649</v>
      </c>
      <c r="K152" s="589"/>
      <c r="L152" s="589"/>
      <c r="M152" s="589"/>
      <c r="N152" s="594">
        <v>0.69599999999999995</v>
      </c>
      <c r="O152" s="595">
        <v>2.44</v>
      </c>
      <c r="P152" s="596">
        <f>I152*4186.8*10^(-9)*10^(-3)</f>
        <v>1.0467000000000001E-7</v>
      </c>
      <c r="Q152" s="596" t="s">
        <v>650</v>
      </c>
      <c r="R152" s="590">
        <v>7800</v>
      </c>
      <c r="S152" s="590" t="s">
        <v>651</v>
      </c>
      <c r="T152" s="590" t="s">
        <v>652</v>
      </c>
      <c r="U152" s="597">
        <f t="shared" si="10"/>
        <v>8.1642600000000009E-4</v>
      </c>
      <c r="V152" s="598" t="s">
        <v>653</v>
      </c>
      <c r="W152" s="599">
        <v>0.66666666666666663</v>
      </c>
      <c r="X152" s="600">
        <v>2.44</v>
      </c>
      <c r="Y152" s="601" t="s">
        <v>447</v>
      </c>
      <c r="Z152" s="602" t="s">
        <v>654</v>
      </c>
      <c r="AA152" s="589"/>
    </row>
    <row r="153" spans="1:27" s="603" customFormat="1" ht="20.25">
      <c r="A153" s="589" t="s">
        <v>645</v>
      </c>
      <c r="B153" s="589" t="s">
        <v>786</v>
      </c>
      <c r="C153" s="590" t="s">
        <v>445</v>
      </c>
      <c r="D153" s="590">
        <v>170030</v>
      </c>
      <c r="E153" s="589" t="s">
        <v>688</v>
      </c>
      <c r="F153" s="589" t="str">
        <f t="shared" si="9"/>
        <v>範疇1移動 (T)CO2170030</v>
      </c>
      <c r="G153" s="592" t="s">
        <v>647</v>
      </c>
      <c r="H153" s="593" t="s">
        <v>648</v>
      </c>
      <c r="I153" s="604">
        <v>18.899999999999999</v>
      </c>
      <c r="J153" s="605" t="s">
        <v>655</v>
      </c>
      <c r="K153" s="605">
        <v>1</v>
      </c>
      <c r="L153" s="606">
        <v>69300</v>
      </c>
      <c r="M153" s="605" t="s">
        <v>656</v>
      </c>
      <c r="N153" s="594">
        <v>2.5974025974025976E-2</v>
      </c>
      <c r="O153" s="595">
        <v>5.3391053391053392E-2</v>
      </c>
      <c r="P153" s="596">
        <f>L153*(4186.8*10^(-9)*10^(-3))</f>
        <v>2.9014524000000002E-4</v>
      </c>
      <c r="Q153" s="596" t="s">
        <v>657</v>
      </c>
      <c r="R153" s="590">
        <v>7800</v>
      </c>
      <c r="S153" s="590" t="s">
        <v>651</v>
      </c>
      <c r="T153" s="590" t="s">
        <v>652</v>
      </c>
      <c r="U153" s="597">
        <f t="shared" si="10"/>
        <v>2.2631328720000004</v>
      </c>
      <c r="V153" s="598" t="s">
        <v>658</v>
      </c>
      <c r="W153" s="599">
        <v>2.5974025974025976E-2</v>
      </c>
      <c r="X153" s="600">
        <v>5.3391053391053392E-2</v>
      </c>
      <c r="Y153" s="601" t="s">
        <v>447</v>
      </c>
      <c r="Z153" s="602" t="s">
        <v>654</v>
      </c>
      <c r="AA153" s="589"/>
    </row>
    <row r="154" spans="1:27" s="603" customFormat="1" ht="20.25">
      <c r="A154" s="589" t="s">
        <v>645</v>
      </c>
      <c r="B154" s="589" t="s">
        <v>786</v>
      </c>
      <c r="C154" s="590" t="s">
        <v>450</v>
      </c>
      <c r="D154" s="590">
        <v>170030</v>
      </c>
      <c r="E154" s="589" t="s">
        <v>688</v>
      </c>
      <c r="F154" s="589" t="str">
        <f t="shared" si="9"/>
        <v>範疇1移動 (T)N2O170030</v>
      </c>
      <c r="G154" s="592" t="s">
        <v>647</v>
      </c>
      <c r="H154" s="593" t="s">
        <v>648</v>
      </c>
      <c r="I154" s="620">
        <v>8</v>
      </c>
      <c r="J154" s="607" t="s">
        <v>659</v>
      </c>
      <c r="K154" s="589"/>
      <c r="L154" s="589"/>
      <c r="M154" s="589"/>
      <c r="N154" s="594">
        <v>0.66666666666666663</v>
      </c>
      <c r="O154" s="595">
        <v>2.3333333333333335</v>
      </c>
      <c r="P154" s="596">
        <f>I154*4186.8*10^(-9)*10^(-3)</f>
        <v>3.3494400000000004E-8</v>
      </c>
      <c r="Q154" s="596" t="s">
        <v>660</v>
      </c>
      <c r="R154" s="590">
        <v>7800</v>
      </c>
      <c r="S154" s="590" t="s">
        <v>651</v>
      </c>
      <c r="T154" s="590" t="s">
        <v>652</v>
      </c>
      <c r="U154" s="597">
        <f t="shared" si="10"/>
        <v>2.6125632000000004E-4</v>
      </c>
      <c r="V154" s="598" t="s">
        <v>661</v>
      </c>
      <c r="W154" s="599">
        <v>0.66666666666666663</v>
      </c>
      <c r="X154" s="600">
        <v>2.3333333333333335</v>
      </c>
      <c r="Y154" s="601" t="s">
        <v>447</v>
      </c>
      <c r="Z154" s="602" t="s">
        <v>654</v>
      </c>
      <c r="AA154" s="589"/>
    </row>
    <row r="155" spans="1:27" s="603" customFormat="1" ht="20.25">
      <c r="A155" s="589" t="s">
        <v>645</v>
      </c>
      <c r="B155" s="589" t="s">
        <v>786</v>
      </c>
      <c r="C155" s="590" t="s">
        <v>449</v>
      </c>
      <c r="D155" s="590">
        <v>170031</v>
      </c>
      <c r="E155" s="589" t="s">
        <v>689</v>
      </c>
      <c r="F155" s="589" t="str">
        <f t="shared" si="9"/>
        <v>範疇1移動 (T)CH4170031</v>
      </c>
      <c r="G155" s="592" t="s">
        <v>647</v>
      </c>
      <c r="H155" s="593" t="s">
        <v>648</v>
      </c>
      <c r="I155" s="593">
        <v>25</v>
      </c>
      <c r="J155" s="593" t="s">
        <v>649</v>
      </c>
      <c r="K155" s="589"/>
      <c r="L155" s="589"/>
      <c r="M155" s="589"/>
      <c r="N155" s="594">
        <v>0.69599999999999995</v>
      </c>
      <c r="O155" s="595">
        <v>2.44</v>
      </c>
      <c r="P155" s="596">
        <f>I155*4186.8*10^(-9)*10^(-3)</f>
        <v>1.0467000000000001E-7</v>
      </c>
      <c r="Q155" s="596" t="s">
        <v>650</v>
      </c>
      <c r="R155" s="590">
        <v>7800</v>
      </c>
      <c r="S155" s="590" t="s">
        <v>651</v>
      </c>
      <c r="T155" s="590" t="s">
        <v>652</v>
      </c>
      <c r="U155" s="597">
        <f t="shared" si="10"/>
        <v>8.1642600000000009E-4</v>
      </c>
      <c r="V155" s="598" t="s">
        <v>653</v>
      </c>
      <c r="W155" s="599">
        <v>0.66666666666666663</v>
      </c>
      <c r="X155" s="600">
        <v>2.44</v>
      </c>
      <c r="Y155" s="601" t="s">
        <v>447</v>
      </c>
      <c r="Z155" s="602" t="s">
        <v>654</v>
      </c>
      <c r="AA155" s="589"/>
    </row>
    <row r="156" spans="1:27" s="603" customFormat="1" ht="20.25">
      <c r="A156" s="589" t="s">
        <v>645</v>
      </c>
      <c r="B156" s="589" t="s">
        <v>786</v>
      </c>
      <c r="C156" s="590" t="s">
        <v>445</v>
      </c>
      <c r="D156" s="590">
        <v>170031</v>
      </c>
      <c r="E156" s="589" t="s">
        <v>689</v>
      </c>
      <c r="F156" s="589" t="str">
        <f t="shared" si="9"/>
        <v>範疇1移動 (T)CO2170031</v>
      </c>
      <c r="G156" s="592" t="s">
        <v>647</v>
      </c>
      <c r="H156" s="593" t="s">
        <v>648</v>
      </c>
      <c r="I156" s="604">
        <v>18.899999999999999</v>
      </c>
      <c r="J156" s="605" t="s">
        <v>655</v>
      </c>
      <c r="K156" s="605">
        <v>1</v>
      </c>
      <c r="L156" s="606">
        <v>69300</v>
      </c>
      <c r="M156" s="605" t="s">
        <v>656</v>
      </c>
      <c r="N156" s="594">
        <v>2.5974025974025976E-2</v>
      </c>
      <c r="O156" s="595">
        <v>5.3391053391053392E-2</v>
      </c>
      <c r="P156" s="596">
        <f>L156*(4186.8*10^(-9)*10^(-3))</f>
        <v>2.9014524000000002E-4</v>
      </c>
      <c r="Q156" s="596" t="s">
        <v>657</v>
      </c>
      <c r="R156" s="590">
        <v>7800</v>
      </c>
      <c r="S156" s="590" t="s">
        <v>651</v>
      </c>
      <c r="T156" s="590" t="s">
        <v>652</v>
      </c>
      <c r="U156" s="597">
        <f t="shared" si="10"/>
        <v>2.2631328720000004</v>
      </c>
      <c r="V156" s="598" t="s">
        <v>658</v>
      </c>
      <c r="W156" s="599">
        <v>2.5974025974025976E-2</v>
      </c>
      <c r="X156" s="600">
        <v>5.3391053391053392E-2</v>
      </c>
      <c r="Y156" s="601" t="s">
        <v>447</v>
      </c>
      <c r="Z156" s="602" t="s">
        <v>654</v>
      </c>
      <c r="AA156" s="589"/>
    </row>
    <row r="157" spans="1:27" s="603" customFormat="1" ht="20.25">
      <c r="A157" s="589" t="s">
        <v>645</v>
      </c>
      <c r="B157" s="589" t="s">
        <v>786</v>
      </c>
      <c r="C157" s="590" t="s">
        <v>450</v>
      </c>
      <c r="D157" s="590">
        <v>170031</v>
      </c>
      <c r="E157" s="589" t="s">
        <v>689</v>
      </c>
      <c r="F157" s="589" t="str">
        <f t="shared" si="9"/>
        <v>範疇1移動 (T)N2O170031</v>
      </c>
      <c r="G157" s="592" t="s">
        <v>647</v>
      </c>
      <c r="H157" s="593" t="s">
        <v>648</v>
      </c>
      <c r="I157" s="620">
        <v>8</v>
      </c>
      <c r="J157" s="607" t="s">
        <v>659</v>
      </c>
      <c r="K157" s="589"/>
      <c r="L157" s="589"/>
      <c r="M157" s="589"/>
      <c r="N157" s="594">
        <v>0.66666666666666663</v>
      </c>
      <c r="O157" s="595">
        <v>2.3333333333333335</v>
      </c>
      <c r="P157" s="596">
        <f>I157*4186.8*10^(-9)*10^(-3)</f>
        <v>3.3494400000000004E-8</v>
      </c>
      <c r="Q157" s="596" t="s">
        <v>660</v>
      </c>
      <c r="R157" s="590">
        <v>7800</v>
      </c>
      <c r="S157" s="590" t="s">
        <v>651</v>
      </c>
      <c r="T157" s="590" t="s">
        <v>652</v>
      </c>
      <c r="U157" s="597">
        <f t="shared" si="10"/>
        <v>2.6125632000000004E-4</v>
      </c>
      <c r="V157" s="598" t="s">
        <v>661</v>
      </c>
      <c r="W157" s="599">
        <v>0.66666666666666663</v>
      </c>
      <c r="X157" s="600">
        <v>2.3333333333333335</v>
      </c>
      <c r="Y157" s="601" t="s">
        <v>447</v>
      </c>
      <c r="Z157" s="602" t="s">
        <v>654</v>
      </c>
      <c r="AA157" s="589"/>
    </row>
    <row r="158" spans="1:27" s="603" customFormat="1" ht="20.25">
      <c r="A158" s="589" t="s">
        <v>645</v>
      </c>
      <c r="B158" s="589" t="s">
        <v>786</v>
      </c>
      <c r="C158" s="590" t="s">
        <v>449</v>
      </c>
      <c r="D158" s="590">
        <v>170032</v>
      </c>
      <c r="E158" s="589" t="s">
        <v>690</v>
      </c>
      <c r="F158" s="589" t="str">
        <f t="shared" si="9"/>
        <v>範疇1移動 (T)CH4170032</v>
      </c>
      <c r="G158" s="592" t="s">
        <v>647</v>
      </c>
      <c r="H158" s="593" t="s">
        <v>648</v>
      </c>
      <c r="I158" s="593">
        <v>25</v>
      </c>
      <c r="J158" s="593" t="s">
        <v>649</v>
      </c>
      <c r="K158" s="589"/>
      <c r="L158" s="589"/>
      <c r="M158" s="589"/>
      <c r="N158" s="594">
        <v>0.69599999999999995</v>
      </c>
      <c r="O158" s="595">
        <v>2.44</v>
      </c>
      <c r="P158" s="596">
        <f>I158*4186.8*10^(-9)*10^(-3)</f>
        <v>1.0467000000000001E-7</v>
      </c>
      <c r="Q158" s="596" t="s">
        <v>650</v>
      </c>
      <c r="R158" s="590">
        <v>7800</v>
      </c>
      <c r="S158" s="590" t="s">
        <v>651</v>
      </c>
      <c r="T158" s="590" t="s">
        <v>652</v>
      </c>
      <c r="U158" s="597">
        <f t="shared" si="10"/>
        <v>8.1642600000000009E-4</v>
      </c>
      <c r="V158" s="598" t="s">
        <v>653</v>
      </c>
      <c r="W158" s="599">
        <v>0.66666666666666663</v>
      </c>
      <c r="X158" s="600">
        <v>2.44</v>
      </c>
      <c r="Y158" s="601" t="s">
        <v>447</v>
      </c>
      <c r="Z158" s="602" t="s">
        <v>654</v>
      </c>
      <c r="AA158" s="589"/>
    </row>
    <row r="159" spans="1:27" s="603" customFormat="1" ht="20.25">
      <c r="A159" s="589" t="s">
        <v>645</v>
      </c>
      <c r="B159" s="589" t="s">
        <v>786</v>
      </c>
      <c r="C159" s="590" t="s">
        <v>445</v>
      </c>
      <c r="D159" s="590">
        <v>170032</v>
      </c>
      <c r="E159" s="589" t="s">
        <v>690</v>
      </c>
      <c r="F159" s="589" t="str">
        <f t="shared" si="9"/>
        <v>範疇1移動 (T)CO2170032</v>
      </c>
      <c r="G159" s="592" t="s">
        <v>647</v>
      </c>
      <c r="H159" s="593" t="s">
        <v>648</v>
      </c>
      <c r="I159" s="604">
        <v>18.899999999999999</v>
      </c>
      <c r="J159" s="605" t="s">
        <v>655</v>
      </c>
      <c r="K159" s="605">
        <v>1</v>
      </c>
      <c r="L159" s="606">
        <v>69300</v>
      </c>
      <c r="M159" s="605" t="s">
        <v>656</v>
      </c>
      <c r="N159" s="594">
        <v>2.5974025974025976E-2</v>
      </c>
      <c r="O159" s="595">
        <v>5.3391053391053392E-2</v>
      </c>
      <c r="P159" s="596">
        <f>L159*(4186.8*10^(-9)*10^(-3))</f>
        <v>2.9014524000000002E-4</v>
      </c>
      <c r="Q159" s="596" t="s">
        <v>657</v>
      </c>
      <c r="R159" s="590">
        <v>7800</v>
      </c>
      <c r="S159" s="590" t="s">
        <v>651</v>
      </c>
      <c r="T159" s="590" t="s">
        <v>652</v>
      </c>
      <c r="U159" s="597">
        <f t="shared" si="10"/>
        <v>2.2631328720000004</v>
      </c>
      <c r="V159" s="598" t="s">
        <v>658</v>
      </c>
      <c r="W159" s="599">
        <v>2.5974025974025976E-2</v>
      </c>
      <c r="X159" s="600">
        <v>5.3391053391053392E-2</v>
      </c>
      <c r="Y159" s="601" t="s">
        <v>447</v>
      </c>
      <c r="Z159" s="602" t="s">
        <v>654</v>
      </c>
      <c r="AA159" s="589"/>
    </row>
    <row r="160" spans="1:27" s="603" customFormat="1" ht="20.25">
      <c r="A160" s="589" t="s">
        <v>645</v>
      </c>
      <c r="B160" s="589" t="s">
        <v>786</v>
      </c>
      <c r="C160" s="590" t="s">
        <v>450</v>
      </c>
      <c r="D160" s="590">
        <v>170032</v>
      </c>
      <c r="E160" s="589" t="s">
        <v>690</v>
      </c>
      <c r="F160" s="589" t="str">
        <f t="shared" si="9"/>
        <v>範疇1移動 (T)N2O170032</v>
      </c>
      <c r="G160" s="592" t="s">
        <v>647</v>
      </c>
      <c r="H160" s="593" t="s">
        <v>648</v>
      </c>
      <c r="I160" s="620">
        <v>8</v>
      </c>
      <c r="J160" s="607" t="s">
        <v>659</v>
      </c>
      <c r="K160" s="589"/>
      <c r="L160" s="589"/>
      <c r="M160" s="589"/>
      <c r="N160" s="594">
        <v>0.66666666666666663</v>
      </c>
      <c r="O160" s="595">
        <v>2.3333333333333335</v>
      </c>
      <c r="P160" s="596">
        <f>I160*4186.8*10^(-9)*10^(-3)</f>
        <v>3.3494400000000004E-8</v>
      </c>
      <c r="Q160" s="596" t="s">
        <v>660</v>
      </c>
      <c r="R160" s="590">
        <v>7800</v>
      </c>
      <c r="S160" s="590" t="s">
        <v>651</v>
      </c>
      <c r="T160" s="590" t="s">
        <v>652</v>
      </c>
      <c r="U160" s="597">
        <f t="shared" si="10"/>
        <v>2.6125632000000004E-4</v>
      </c>
      <c r="V160" s="598" t="s">
        <v>661</v>
      </c>
      <c r="W160" s="599">
        <v>0.66666666666666663</v>
      </c>
      <c r="X160" s="600">
        <v>2.3333333333333335</v>
      </c>
      <c r="Y160" s="601" t="s">
        <v>447</v>
      </c>
      <c r="Z160" s="602" t="s">
        <v>654</v>
      </c>
      <c r="AA160" s="589"/>
    </row>
    <row r="161" spans="1:27" s="603" customFormat="1" ht="20.25">
      <c r="A161" s="589" t="s">
        <v>645</v>
      </c>
      <c r="B161" s="589" t="s">
        <v>786</v>
      </c>
      <c r="C161" s="590" t="s">
        <v>449</v>
      </c>
      <c r="D161" s="590">
        <v>170033</v>
      </c>
      <c r="E161" s="589" t="s">
        <v>691</v>
      </c>
      <c r="F161" s="589" t="str">
        <f t="shared" si="9"/>
        <v>範疇1移動 (T)CH4170033</v>
      </c>
      <c r="G161" s="592" t="s">
        <v>647</v>
      </c>
      <c r="H161" s="593" t="s">
        <v>648</v>
      </c>
      <c r="I161" s="593">
        <v>25</v>
      </c>
      <c r="J161" s="593" t="s">
        <v>649</v>
      </c>
      <c r="K161" s="589"/>
      <c r="L161" s="589"/>
      <c r="M161" s="589"/>
      <c r="N161" s="594">
        <v>0.69599999999999995</v>
      </c>
      <c r="O161" s="595">
        <v>2.44</v>
      </c>
      <c r="P161" s="596">
        <f>I161*4186.8*10^(-9)*10^(-3)</f>
        <v>1.0467000000000001E-7</v>
      </c>
      <c r="Q161" s="596" t="s">
        <v>650</v>
      </c>
      <c r="R161" s="590">
        <v>7800</v>
      </c>
      <c r="S161" s="590" t="s">
        <v>651</v>
      </c>
      <c r="T161" s="590" t="s">
        <v>652</v>
      </c>
      <c r="U161" s="597">
        <f t="shared" si="10"/>
        <v>8.1642600000000009E-4</v>
      </c>
      <c r="V161" s="598" t="s">
        <v>653</v>
      </c>
      <c r="W161" s="599">
        <v>0.66666666666666663</v>
      </c>
      <c r="X161" s="600">
        <v>2.44</v>
      </c>
      <c r="Y161" s="601" t="s">
        <v>447</v>
      </c>
      <c r="Z161" s="602" t="s">
        <v>654</v>
      </c>
      <c r="AA161" s="589"/>
    </row>
    <row r="162" spans="1:27" s="603" customFormat="1" ht="20.25">
      <c r="A162" s="589" t="s">
        <v>645</v>
      </c>
      <c r="B162" s="589" t="s">
        <v>786</v>
      </c>
      <c r="C162" s="590" t="s">
        <v>445</v>
      </c>
      <c r="D162" s="590">
        <v>170033</v>
      </c>
      <c r="E162" s="589" t="s">
        <v>691</v>
      </c>
      <c r="F162" s="589" t="str">
        <f t="shared" si="9"/>
        <v>範疇1移動 (T)CO2170033</v>
      </c>
      <c r="G162" s="592" t="s">
        <v>647</v>
      </c>
      <c r="H162" s="593" t="s">
        <v>648</v>
      </c>
      <c r="I162" s="604">
        <v>18.899999999999999</v>
      </c>
      <c r="J162" s="605" t="s">
        <v>655</v>
      </c>
      <c r="K162" s="605">
        <v>1</v>
      </c>
      <c r="L162" s="606">
        <v>69300</v>
      </c>
      <c r="M162" s="605" t="s">
        <v>656</v>
      </c>
      <c r="N162" s="594">
        <v>2.5974025974025976E-2</v>
      </c>
      <c r="O162" s="595">
        <v>5.3391053391053392E-2</v>
      </c>
      <c r="P162" s="596">
        <f>L162*(4186.8*10^(-9)*10^(-3))</f>
        <v>2.9014524000000002E-4</v>
      </c>
      <c r="Q162" s="596" t="s">
        <v>657</v>
      </c>
      <c r="R162" s="590">
        <v>7800</v>
      </c>
      <c r="S162" s="590" t="s">
        <v>651</v>
      </c>
      <c r="T162" s="590" t="s">
        <v>652</v>
      </c>
      <c r="U162" s="597">
        <f t="shared" si="10"/>
        <v>2.2631328720000004</v>
      </c>
      <c r="V162" s="598" t="s">
        <v>658</v>
      </c>
      <c r="W162" s="599">
        <v>2.5974025974025976E-2</v>
      </c>
      <c r="X162" s="600">
        <v>5.3391053391053392E-2</v>
      </c>
      <c r="Y162" s="601" t="s">
        <v>447</v>
      </c>
      <c r="Z162" s="602" t="s">
        <v>654</v>
      </c>
      <c r="AA162" s="589"/>
    </row>
    <row r="163" spans="1:27" s="603" customFormat="1" ht="20.25">
      <c r="A163" s="589" t="s">
        <v>645</v>
      </c>
      <c r="B163" s="589" t="s">
        <v>786</v>
      </c>
      <c r="C163" s="590" t="s">
        <v>450</v>
      </c>
      <c r="D163" s="590">
        <v>170033</v>
      </c>
      <c r="E163" s="589" t="s">
        <v>691</v>
      </c>
      <c r="F163" s="589" t="str">
        <f t="shared" si="9"/>
        <v>範疇1移動 (T)N2O170033</v>
      </c>
      <c r="G163" s="592" t="s">
        <v>647</v>
      </c>
      <c r="H163" s="593" t="s">
        <v>648</v>
      </c>
      <c r="I163" s="620">
        <v>8</v>
      </c>
      <c r="J163" s="607" t="s">
        <v>659</v>
      </c>
      <c r="K163" s="589"/>
      <c r="L163" s="589"/>
      <c r="M163" s="589"/>
      <c r="N163" s="594">
        <v>0.66666666666666663</v>
      </c>
      <c r="O163" s="595">
        <v>2.3333333333333335</v>
      </c>
      <c r="P163" s="596">
        <f>I163*4186.8*10^(-9)*10^(-3)</f>
        <v>3.3494400000000004E-8</v>
      </c>
      <c r="Q163" s="596" t="s">
        <v>660</v>
      </c>
      <c r="R163" s="590">
        <v>7800</v>
      </c>
      <c r="S163" s="590" t="s">
        <v>651</v>
      </c>
      <c r="T163" s="590" t="s">
        <v>652</v>
      </c>
      <c r="U163" s="597">
        <f t="shared" si="10"/>
        <v>2.6125632000000004E-4</v>
      </c>
      <c r="V163" s="598" t="s">
        <v>661</v>
      </c>
      <c r="W163" s="599">
        <v>0.66666666666666663</v>
      </c>
      <c r="X163" s="600">
        <v>2.3333333333333335</v>
      </c>
      <c r="Y163" s="601" t="s">
        <v>447</v>
      </c>
      <c r="Z163" s="602" t="s">
        <v>654</v>
      </c>
      <c r="AA163" s="589"/>
    </row>
    <row r="164" spans="1:27" s="603" customFormat="1" ht="20.25">
      <c r="A164" s="589" t="s">
        <v>645</v>
      </c>
      <c r="B164" s="589" t="s">
        <v>786</v>
      </c>
      <c r="C164" s="590" t="s">
        <v>449</v>
      </c>
      <c r="D164" s="590">
        <v>170040</v>
      </c>
      <c r="E164" s="589" t="s">
        <v>693</v>
      </c>
      <c r="F164" s="589" t="str">
        <f t="shared" si="9"/>
        <v>範疇1移動 (T)CH4170040</v>
      </c>
      <c r="G164" s="592" t="s">
        <v>647</v>
      </c>
      <c r="H164" s="593" t="s">
        <v>648</v>
      </c>
      <c r="I164" s="593">
        <v>25</v>
      </c>
      <c r="J164" s="593" t="s">
        <v>649</v>
      </c>
      <c r="K164" s="589"/>
      <c r="L164" s="589"/>
      <c r="M164" s="589"/>
      <c r="N164" s="594">
        <v>0.69599999999999995</v>
      </c>
      <c r="O164" s="595">
        <v>2.44</v>
      </c>
      <c r="P164" s="596">
        <f>I164*4186.8*10^(-9)*10^(-3)</f>
        <v>1.0467000000000001E-7</v>
      </c>
      <c r="Q164" s="596" t="s">
        <v>650</v>
      </c>
      <c r="R164" s="590">
        <v>7800</v>
      </c>
      <c r="S164" s="590" t="s">
        <v>651</v>
      </c>
      <c r="T164" s="590" t="s">
        <v>652</v>
      </c>
      <c r="U164" s="597">
        <f t="shared" si="10"/>
        <v>8.1642600000000009E-4</v>
      </c>
      <c r="V164" s="598" t="s">
        <v>653</v>
      </c>
      <c r="W164" s="599">
        <v>0.66666666666666663</v>
      </c>
      <c r="X164" s="600">
        <v>2.44</v>
      </c>
      <c r="Y164" s="601" t="s">
        <v>447</v>
      </c>
      <c r="Z164" s="602" t="s">
        <v>654</v>
      </c>
      <c r="AA164" s="589"/>
    </row>
    <row r="165" spans="1:27" s="603" customFormat="1" ht="20.25">
      <c r="A165" s="589" t="s">
        <v>645</v>
      </c>
      <c r="B165" s="589" t="s">
        <v>786</v>
      </c>
      <c r="C165" s="590" t="s">
        <v>445</v>
      </c>
      <c r="D165" s="590">
        <v>170040</v>
      </c>
      <c r="E165" s="589" t="s">
        <v>693</v>
      </c>
      <c r="F165" s="589" t="str">
        <f t="shared" ref="F165:F176" si="11">A165&amp;B165&amp;C165&amp;D165</f>
        <v>範疇1移動 (T)CO2170040</v>
      </c>
      <c r="G165" s="592" t="s">
        <v>647</v>
      </c>
      <c r="H165" s="593" t="s">
        <v>648</v>
      </c>
      <c r="I165" s="604">
        <v>18.899999999999999</v>
      </c>
      <c r="J165" s="605" t="s">
        <v>655</v>
      </c>
      <c r="K165" s="605">
        <v>1</v>
      </c>
      <c r="L165" s="606">
        <v>69300</v>
      </c>
      <c r="M165" s="605" t="s">
        <v>656</v>
      </c>
      <c r="N165" s="594">
        <v>2.5974025974025976E-2</v>
      </c>
      <c r="O165" s="595">
        <v>5.3391053391053392E-2</v>
      </c>
      <c r="P165" s="596">
        <f>L165*(4186.8*10^(-9)*10^(-3))</f>
        <v>2.9014524000000002E-4</v>
      </c>
      <c r="Q165" s="596" t="s">
        <v>657</v>
      </c>
      <c r="R165" s="590">
        <v>7800</v>
      </c>
      <c r="S165" s="590" t="s">
        <v>651</v>
      </c>
      <c r="T165" s="590" t="s">
        <v>652</v>
      </c>
      <c r="U165" s="597">
        <f t="shared" si="10"/>
        <v>2.2631328720000004</v>
      </c>
      <c r="V165" s="598" t="s">
        <v>658</v>
      </c>
      <c r="W165" s="599">
        <v>2.5974025974025976E-2</v>
      </c>
      <c r="X165" s="600">
        <v>5.3391053391053392E-2</v>
      </c>
      <c r="Y165" s="601" t="s">
        <v>447</v>
      </c>
      <c r="Z165" s="602" t="s">
        <v>654</v>
      </c>
      <c r="AA165" s="589"/>
    </row>
    <row r="166" spans="1:27" s="603" customFormat="1" ht="20.25">
      <c r="A166" s="589" t="s">
        <v>645</v>
      </c>
      <c r="B166" s="589" t="s">
        <v>786</v>
      </c>
      <c r="C166" s="590" t="s">
        <v>450</v>
      </c>
      <c r="D166" s="590">
        <v>170040</v>
      </c>
      <c r="E166" s="589" t="s">
        <v>693</v>
      </c>
      <c r="F166" s="589" t="str">
        <f t="shared" si="11"/>
        <v>範疇1移動 (T)N2O170040</v>
      </c>
      <c r="G166" s="592" t="s">
        <v>647</v>
      </c>
      <c r="H166" s="593" t="s">
        <v>648</v>
      </c>
      <c r="I166" s="620">
        <v>8</v>
      </c>
      <c r="J166" s="607" t="s">
        <v>659</v>
      </c>
      <c r="K166" s="589"/>
      <c r="L166" s="589"/>
      <c r="M166" s="589"/>
      <c r="N166" s="594">
        <v>0.66666666666666663</v>
      </c>
      <c r="O166" s="595">
        <v>2.3333333333333335</v>
      </c>
      <c r="P166" s="596">
        <f>I166*4186.8*10^(-9)*10^(-3)</f>
        <v>3.3494400000000004E-8</v>
      </c>
      <c r="Q166" s="596" t="s">
        <v>660</v>
      </c>
      <c r="R166" s="590">
        <v>7800</v>
      </c>
      <c r="S166" s="590" t="s">
        <v>651</v>
      </c>
      <c r="T166" s="590" t="s">
        <v>652</v>
      </c>
      <c r="U166" s="597">
        <f t="shared" si="10"/>
        <v>2.6125632000000004E-4</v>
      </c>
      <c r="V166" s="598" t="s">
        <v>661</v>
      </c>
      <c r="W166" s="599">
        <v>0.66666666666666663</v>
      </c>
      <c r="X166" s="600">
        <v>2.3333333333333335</v>
      </c>
      <c r="Y166" s="601" t="s">
        <v>447</v>
      </c>
      <c r="Z166" s="602" t="s">
        <v>654</v>
      </c>
      <c r="AA166" s="589"/>
    </row>
    <row r="167" spans="1:27" s="603" customFormat="1" ht="20.25">
      <c r="A167" s="589" t="s">
        <v>645</v>
      </c>
      <c r="B167" s="589" t="s">
        <v>786</v>
      </c>
      <c r="C167" s="590" t="s">
        <v>449</v>
      </c>
      <c r="D167" s="591">
        <v>170099</v>
      </c>
      <c r="E167" s="589" t="s">
        <v>697</v>
      </c>
      <c r="F167" s="589" t="str">
        <f t="shared" si="11"/>
        <v>範疇1移動 (T)CH4170099</v>
      </c>
      <c r="G167" s="592" t="s">
        <v>647</v>
      </c>
      <c r="H167" s="593" t="s">
        <v>648</v>
      </c>
      <c r="I167" s="593">
        <v>25</v>
      </c>
      <c r="J167" s="593" t="s">
        <v>649</v>
      </c>
      <c r="K167" s="589"/>
      <c r="L167" s="589"/>
      <c r="M167" s="589"/>
      <c r="N167" s="594">
        <v>0.69599999999999995</v>
      </c>
      <c r="O167" s="595">
        <v>2.44</v>
      </c>
      <c r="P167" s="596">
        <f>I167*4186.8*10^(-9)*10^(-3)</f>
        <v>1.0467000000000001E-7</v>
      </c>
      <c r="Q167" s="596" t="s">
        <v>650</v>
      </c>
      <c r="R167" s="590">
        <v>7800</v>
      </c>
      <c r="S167" s="590" t="s">
        <v>651</v>
      </c>
      <c r="T167" s="590" t="s">
        <v>652</v>
      </c>
      <c r="U167" s="597">
        <f t="shared" si="10"/>
        <v>8.1642600000000009E-4</v>
      </c>
      <c r="V167" s="598" t="s">
        <v>653</v>
      </c>
      <c r="W167" s="599">
        <v>0.66666666666666663</v>
      </c>
      <c r="X167" s="600">
        <v>2.44</v>
      </c>
      <c r="Y167" s="601" t="s">
        <v>447</v>
      </c>
      <c r="Z167" s="602" t="s">
        <v>654</v>
      </c>
      <c r="AA167" s="589"/>
    </row>
    <row r="168" spans="1:27" s="603" customFormat="1" ht="20.25">
      <c r="A168" s="589" t="s">
        <v>645</v>
      </c>
      <c r="B168" s="589" t="s">
        <v>786</v>
      </c>
      <c r="C168" s="590" t="s">
        <v>445</v>
      </c>
      <c r="D168" s="590">
        <v>170099</v>
      </c>
      <c r="E168" s="589" t="s">
        <v>697</v>
      </c>
      <c r="F168" s="589" t="str">
        <f t="shared" si="11"/>
        <v>範疇1移動 (T)CO2170099</v>
      </c>
      <c r="G168" s="592" t="s">
        <v>647</v>
      </c>
      <c r="H168" s="593" t="s">
        <v>648</v>
      </c>
      <c r="I168" s="604">
        <v>18.899999999999999</v>
      </c>
      <c r="J168" s="605" t="s">
        <v>655</v>
      </c>
      <c r="K168" s="605">
        <v>1</v>
      </c>
      <c r="L168" s="606">
        <v>69300</v>
      </c>
      <c r="M168" s="605" t="s">
        <v>656</v>
      </c>
      <c r="N168" s="594">
        <v>2.5974025974025976E-2</v>
      </c>
      <c r="O168" s="595">
        <v>5.3391053391053392E-2</v>
      </c>
      <c r="P168" s="596">
        <f>L168*(4186.8*10^(-9)*10^(-3))</f>
        <v>2.9014524000000002E-4</v>
      </c>
      <c r="Q168" s="596" t="s">
        <v>657</v>
      </c>
      <c r="R168" s="590">
        <v>7800</v>
      </c>
      <c r="S168" s="590" t="s">
        <v>651</v>
      </c>
      <c r="T168" s="590" t="s">
        <v>652</v>
      </c>
      <c r="U168" s="597">
        <f t="shared" si="10"/>
        <v>2.2631328720000004</v>
      </c>
      <c r="V168" s="598" t="s">
        <v>658</v>
      </c>
      <c r="W168" s="599">
        <v>2.5974025974025976E-2</v>
      </c>
      <c r="X168" s="600">
        <v>5.3391053391053392E-2</v>
      </c>
      <c r="Y168" s="601" t="s">
        <v>447</v>
      </c>
      <c r="Z168" s="602" t="s">
        <v>654</v>
      </c>
      <c r="AA168" s="589"/>
    </row>
    <row r="169" spans="1:27" s="603" customFormat="1" ht="20.25">
      <c r="A169" s="589" t="s">
        <v>645</v>
      </c>
      <c r="B169" s="589" t="s">
        <v>786</v>
      </c>
      <c r="C169" s="590" t="s">
        <v>450</v>
      </c>
      <c r="D169" s="590">
        <v>170099</v>
      </c>
      <c r="E169" s="589" t="s">
        <v>697</v>
      </c>
      <c r="F169" s="589" t="str">
        <f t="shared" si="11"/>
        <v>範疇1移動 (T)N2O170099</v>
      </c>
      <c r="G169" s="592" t="s">
        <v>647</v>
      </c>
      <c r="H169" s="593" t="s">
        <v>648</v>
      </c>
      <c r="I169" s="620">
        <v>8</v>
      </c>
      <c r="J169" s="607" t="s">
        <v>659</v>
      </c>
      <c r="K169" s="589"/>
      <c r="L169" s="589"/>
      <c r="M169" s="589"/>
      <c r="N169" s="594">
        <v>0.66666666666666663</v>
      </c>
      <c r="O169" s="595">
        <v>2.3333333333333335</v>
      </c>
      <c r="P169" s="596">
        <f>I169*4186.8*10^(-9)*10^(-3)</f>
        <v>3.3494400000000004E-8</v>
      </c>
      <c r="Q169" s="596" t="s">
        <v>660</v>
      </c>
      <c r="R169" s="590">
        <v>7800</v>
      </c>
      <c r="S169" s="590" t="s">
        <v>651</v>
      </c>
      <c r="T169" s="590" t="s">
        <v>652</v>
      </c>
      <c r="U169" s="597">
        <f t="shared" si="10"/>
        <v>2.6125632000000004E-4</v>
      </c>
      <c r="V169" s="598" t="s">
        <v>661</v>
      </c>
      <c r="W169" s="599">
        <v>0.66666666666666663</v>
      </c>
      <c r="X169" s="600">
        <v>2.3333333333333335</v>
      </c>
      <c r="Y169" s="601" t="s">
        <v>447</v>
      </c>
      <c r="Z169" s="602" t="s">
        <v>654</v>
      </c>
      <c r="AA169" s="589"/>
    </row>
    <row r="170" spans="1:27" s="603" customFormat="1" ht="40.5">
      <c r="A170" s="589" t="s">
        <v>645</v>
      </c>
      <c r="B170" s="589" t="s">
        <v>786</v>
      </c>
      <c r="C170" s="590" t="s">
        <v>449</v>
      </c>
      <c r="D170" s="590">
        <v>350008</v>
      </c>
      <c r="E170" s="589" t="s">
        <v>703</v>
      </c>
      <c r="F170" s="589" t="str">
        <f t="shared" si="11"/>
        <v>範疇1移動 (T)CH4350008</v>
      </c>
      <c r="G170" s="592" t="s">
        <v>704</v>
      </c>
      <c r="H170" s="593" t="s">
        <v>705</v>
      </c>
      <c r="I170" s="593">
        <v>62</v>
      </c>
      <c r="J170" s="593" t="s">
        <v>649</v>
      </c>
      <c r="K170" s="589"/>
      <c r="L170" s="589"/>
      <c r="M170" s="589"/>
      <c r="N170" s="594" t="s">
        <v>790</v>
      </c>
      <c r="O170" s="595" t="s">
        <v>790</v>
      </c>
      <c r="P170" s="596">
        <f>I170*4186.8*10^(-9)*10^(-3)</f>
        <v>2.5958160000000003E-7</v>
      </c>
      <c r="Q170" s="596" t="s">
        <v>650</v>
      </c>
      <c r="R170" s="590">
        <v>6635</v>
      </c>
      <c r="S170" s="590" t="s">
        <v>651</v>
      </c>
      <c r="T170" s="590" t="s">
        <v>652</v>
      </c>
      <c r="U170" s="597">
        <f t="shared" si="10"/>
        <v>1.7223239160000002E-3</v>
      </c>
      <c r="V170" s="598" t="s">
        <v>653</v>
      </c>
      <c r="W170" s="599" t="s">
        <v>790</v>
      </c>
      <c r="X170" s="600" t="s">
        <v>790</v>
      </c>
      <c r="Y170" s="601" t="s">
        <v>447</v>
      </c>
      <c r="Z170" s="602" t="s">
        <v>654</v>
      </c>
      <c r="AA170" s="589"/>
    </row>
    <row r="171" spans="1:27" s="603" customFormat="1" ht="40.5">
      <c r="A171" s="589" t="s">
        <v>645</v>
      </c>
      <c r="B171" s="589" t="s">
        <v>786</v>
      </c>
      <c r="C171" s="590" t="s">
        <v>445</v>
      </c>
      <c r="D171" s="590">
        <v>350008</v>
      </c>
      <c r="E171" s="589" t="s">
        <v>703</v>
      </c>
      <c r="F171" s="589" t="str">
        <f t="shared" si="11"/>
        <v>範疇1移動 (T)CO2350008</v>
      </c>
      <c r="G171" s="592" t="s">
        <v>704</v>
      </c>
      <c r="H171" s="593" t="s">
        <v>705</v>
      </c>
      <c r="I171" s="604">
        <v>17.2</v>
      </c>
      <c r="J171" s="605" t="s">
        <v>655</v>
      </c>
      <c r="K171" s="605">
        <v>1</v>
      </c>
      <c r="L171" s="606">
        <f>ROUND(I171*K171*44/12,1)*1000</f>
        <v>63100</v>
      </c>
      <c r="M171" s="605" t="s">
        <v>656</v>
      </c>
      <c r="N171" s="594">
        <v>2.3771790808240888E-2</v>
      </c>
      <c r="O171" s="595">
        <v>3.9619651347068144E-2</v>
      </c>
      <c r="P171" s="596">
        <f>L171*(4186.8*10^(-9)*10^(-3))</f>
        <v>2.6418708000000004E-4</v>
      </c>
      <c r="Q171" s="596" t="s">
        <v>657</v>
      </c>
      <c r="R171" s="590">
        <v>6635</v>
      </c>
      <c r="S171" s="590" t="s">
        <v>651</v>
      </c>
      <c r="T171" s="590" t="s">
        <v>652</v>
      </c>
      <c r="U171" s="597">
        <f t="shared" si="10"/>
        <v>1.7528812758000003</v>
      </c>
      <c r="V171" s="598" t="s">
        <v>658</v>
      </c>
      <c r="W171" s="599">
        <v>2.3771790808240888E-2</v>
      </c>
      <c r="X171" s="600">
        <v>3.9619651347068144E-2</v>
      </c>
      <c r="Y171" s="601" t="s">
        <v>447</v>
      </c>
      <c r="Z171" s="602" t="s">
        <v>654</v>
      </c>
      <c r="AA171" s="589"/>
    </row>
    <row r="172" spans="1:27" s="603" customFormat="1" ht="40.5">
      <c r="A172" s="589" t="s">
        <v>645</v>
      </c>
      <c r="B172" s="589" t="s">
        <v>786</v>
      </c>
      <c r="C172" s="590" t="s">
        <v>450</v>
      </c>
      <c r="D172" s="590">
        <v>350008</v>
      </c>
      <c r="E172" s="589" t="s">
        <v>703</v>
      </c>
      <c r="F172" s="589" t="str">
        <f t="shared" si="11"/>
        <v>範疇1移動 (T)N2O350008</v>
      </c>
      <c r="G172" s="592" t="s">
        <v>704</v>
      </c>
      <c r="H172" s="593" t="s">
        <v>705</v>
      </c>
      <c r="I172" s="604">
        <v>0.2</v>
      </c>
      <c r="J172" s="607" t="s">
        <v>659</v>
      </c>
      <c r="K172" s="589"/>
      <c r="L172" s="589"/>
      <c r="M172" s="589"/>
      <c r="N172" s="594" t="s">
        <v>790</v>
      </c>
      <c r="O172" s="594" t="s">
        <v>790</v>
      </c>
      <c r="P172" s="596">
        <f>I172*4186.8*10^(-9)*10^(-3)</f>
        <v>8.373600000000002E-10</v>
      </c>
      <c r="Q172" s="596" t="s">
        <v>660</v>
      </c>
      <c r="R172" s="590">
        <v>6635</v>
      </c>
      <c r="S172" s="590" t="s">
        <v>651</v>
      </c>
      <c r="T172" s="590" t="s">
        <v>652</v>
      </c>
      <c r="U172" s="597">
        <f t="shared" si="10"/>
        <v>5.5558836000000011E-6</v>
      </c>
      <c r="V172" s="598" t="s">
        <v>661</v>
      </c>
      <c r="W172" s="599" t="s">
        <v>790</v>
      </c>
      <c r="X172" s="599" t="s">
        <v>790</v>
      </c>
      <c r="Y172" s="601" t="s">
        <v>447</v>
      </c>
      <c r="Z172" s="602" t="s">
        <v>654</v>
      </c>
      <c r="AA172" s="589"/>
    </row>
    <row r="173" spans="1:27" s="603" customFormat="1" ht="33.75">
      <c r="A173" s="589" t="s">
        <v>645</v>
      </c>
      <c r="B173" s="589" t="s">
        <v>786</v>
      </c>
      <c r="C173" s="590" t="s">
        <v>449</v>
      </c>
      <c r="D173" s="590" t="s">
        <v>724</v>
      </c>
      <c r="E173" s="589" t="s">
        <v>725</v>
      </c>
      <c r="F173" s="589" t="str">
        <f t="shared" si="11"/>
        <v>範疇1移動 (T)CH4050004</v>
      </c>
      <c r="G173" s="592" t="s">
        <v>791</v>
      </c>
      <c r="H173" s="593" t="s">
        <v>792</v>
      </c>
      <c r="I173" s="593">
        <v>92</v>
      </c>
      <c r="J173" s="593" t="s">
        <v>649</v>
      </c>
      <c r="K173" s="589"/>
      <c r="L173" s="589"/>
      <c r="M173" s="589"/>
      <c r="N173" s="594">
        <v>0.45652173913043476</v>
      </c>
      <c r="O173" s="595">
        <v>15.739130434782609</v>
      </c>
      <c r="P173" s="596">
        <f>I173*4186.8*10^(-9)*10^(-3)</f>
        <v>3.8518560000000005E-7</v>
      </c>
      <c r="Q173" s="596" t="s">
        <v>650</v>
      </c>
      <c r="R173" s="590">
        <v>9000</v>
      </c>
      <c r="S173" s="590" t="s">
        <v>709</v>
      </c>
      <c r="T173" s="590" t="s">
        <v>652</v>
      </c>
      <c r="U173" s="597">
        <f t="shared" si="10"/>
        <v>3.4666704000000004E-3</v>
      </c>
      <c r="V173" s="598" t="s">
        <v>710</v>
      </c>
      <c r="W173" s="599">
        <v>0.45652173913043476</v>
      </c>
      <c r="X173" s="600">
        <v>15.739130434782609</v>
      </c>
      <c r="Y173" s="601" t="s">
        <v>447</v>
      </c>
      <c r="Z173" s="602" t="s">
        <v>654</v>
      </c>
      <c r="AA173" s="589" t="s">
        <v>723</v>
      </c>
    </row>
    <row r="174" spans="1:27" s="603" customFormat="1" ht="33.75">
      <c r="A174" s="589" t="s">
        <v>645</v>
      </c>
      <c r="B174" s="589" t="s">
        <v>786</v>
      </c>
      <c r="C174" s="590" t="s">
        <v>445</v>
      </c>
      <c r="D174" s="590" t="s">
        <v>724</v>
      </c>
      <c r="E174" s="589" t="s">
        <v>725</v>
      </c>
      <c r="F174" s="589" t="str">
        <f t="shared" si="11"/>
        <v>範疇1移動 (T)CO2050004</v>
      </c>
      <c r="G174" s="592" t="s">
        <v>791</v>
      </c>
      <c r="H174" s="593" t="s">
        <v>792</v>
      </c>
      <c r="I174" s="604" t="s">
        <v>793</v>
      </c>
      <c r="J174" s="605" t="s">
        <v>793</v>
      </c>
      <c r="K174" s="605" t="s">
        <v>793</v>
      </c>
      <c r="L174" s="606">
        <v>56100</v>
      </c>
      <c r="M174" s="605" t="s">
        <v>656</v>
      </c>
      <c r="N174" s="594">
        <v>3.2085561497326207E-2</v>
      </c>
      <c r="O174" s="595">
        <v>3.9215686274509803E-2</v>
      </c>
      <c r="P174" s="596">
        <f>L174*(4186.8*10^(-9)*10^(-3))</f>
        <v>2.3487948000000002E-4</v>
      </c>
      <c r="Q174" s="596" t="s">
        <v>657</v>
      </c>
      <c r="R174" s="590">
        <v>9000</v>
      </c>
      <c r="S174" s="590" t="s">
        <v>709</v>
      </c>
      <c r="T174" s="590" t="s">
        <v>652</v>
      </c>
      <c r="U174" s="597">
        <f t="shared" si="10"/>
        <v>2.1139153200000003</v>
      </c>
      <c r="V174" s="598" t="s">
        <v>711</v>
      </c>
      <c r="W174" s="599">
        <v>3.2085561497326207E-2</v>
      </c>
      <c r="X174" s="600">
        <v>3.9215686274509803E-2</v>
      </c>
      <c r="Y174" s="601" t="s">
        <v>447</v>
      </c>
      <c r="Z174" s="602" t="s">
        <v>654</v>
      </c>
      <c r="AA174" s="589" t="s">
        <v>723</v>
      </c>
    </row>
    <row r="175" spans="1:27" s="603" customFormat="1" ht="33.75">
      <c r="A175" s="589" t="s">
        <v>645</v>
      </c>
      <c r="B175" s="589" t="s">
        <v>786</v>
      </c>
      <c r="C175" s="590" t="s">
        <v>450</v>
      </c>
      <c r="D175" s="590" t="s">
        <v>724</v>
      </c>
      <c r="E175" s="589" t="s">
        <v>725</v>
      </c>
      <c r="F175" s="589" t="str">
        <f t="shared" si="11"/>
        <v>範疇1移動 (T)N2O050004</v>
      </c>
      <c r="G175" s="592" t="s">
        <v>791</v>
      </c>
      <c r="H175" s="593" t="s">
        <v>792</v>
      </c>
      <c r="I175" s="604">
        <v>3</v>
      </c>
      <c r="J175" s="607" t="s">
        <v>659</v>
      </c>
      <c r="K175" s="589"/>
      <c r="L175" s="589"/>
      <c r="M175" s="589"/>
      <c r="N175" s="594">
        <v>0.66666666666666663</v>
      </c>
      <c r="O175" s="594">
        <v>24.666666666666668</v>
      </c>
      <c r="P175" s="596">
        <f>I175*4186.8*10^(-9)*10^(-3)</f>
        <v>1.2560400000000003E-8</v>
      </c>
      <c r="Q175" s="596" t="s">
        <v>660</v>
      </c>
      <c r="R175" s="590">
        <v>9000</v>
      </c>
      <c r="S175" s="590" t="s">
        <v>709</v>
      </c>
      <c r="T175" s="590" t="s">
        <v>652</v>
      </c>
      <c r="U175" s="597">
        <f t="shared" si="10"/>
        <v>1.1304360000000002E-4</v>
      </c>
      <c r="V175" s="598" t="s">
        <v>712</v>
      </c>
      <c r="W175" s="599">
        <v>0.66666666666666663</v>
      </c>
      <c r="X175" s="599">
        <v>24.666666666666668</v>
      </c>
      <c r="Y175" s="601" t="s">
        <v>447</v>
      </c>
      <c r="Z175" s="602" t="s">
        <v>654</v>
      </c>
      <c r="AA175" s="589" t="s">
        <v>723</v>
      </c>
    </row>
    <row r="176" spans="1:27" ht="20.25">
      <c r="B176" s="621"/>
      <c r="F176" s="576" t="str">
        <f t="shared" si="11"/>
        <v/>
      </c>
    </row>
    <row r="177" spans="1:27" ht="20.25">
      <c r="A177" s="640" t="s">
        <v>794</v>
      </c>
      <c r="B177" s="640"/>
      <c r="C177" s="640"/>
      <c r="D177" s="640"/>
      <c r="E177" s="640"/>
      <c r="F177" s="576"/>
    </row>
    <row r="178" spans="1:27" ht="20.25">
      <c r="A178" s="623" t="s">
        <v>277</v>
      </c>
      <c r="B178" s="623" t="s">
        <v>278</v>
      </c>
      <c r="C178" s="579" t="s">
        <v>445</v>
      </c>
      <c r="D178" s="579" t="s">
        <v>282</v>
      </c>
      <c r="E178" s="576" t="s">
        <v>795</v>
      </c>
      <c r="F178" s="576" t="str">
        <f>A178&amp;B178&amp;C178&amp;D178</f>
        <v>範疇2外購電力CO2GG3502</v>
      </c>
      <c r="G178" s="573"/>
      <c r="H178" s="573"/>
      <c r="I178" s="574"/>
      <c r="J178" s="575"/>
      <c r="K178" s="576"/>
      <c r="L178" s="576"/>
      <c r="M178" s="576"/>
      <c r="N178" s="577"/>
      <c r="O178" s="577"/>
      <c r="P178" s="578"/>
      <c r="Q178" s="578"/>
      <c r="R178" s="579"/>
      <c r="S178" s="579"/>
      <c r="T178" s="579"/>
      <c r="U178" s="580">
        <v>0</v>
      </c>
      <c r="V178" s="579"/>
      <c r="W178" s="577"/>
      <c r="X178" s="577"/>
      <c r="Y178" s="577"/>
      <c r="Z178" s="577"/>
      <c r="AA178" s="576"/>
    </row>
    <row r="179" spans="1:27" ht="20.25">
      <c r="A179" s="576"/>
      <c r="B179" s="576"/>
      <c r="C179" s="579"/>
      <c r="D179" s="579"/>
      <c r="E179" s="576"/>
      <c r="F179" s="576"/>
      <c r="G179" s="573"/>
      <c r="H179" s="573"/>
      <c r="I179" s="574"/>
      <c r="J179" s="575"/>
      <c r="K179" s="576"/>
      <c r="L179" s="576"/>
      <c r="M179" s="576"/>
      <c r="N179" s="577"/>
      <c r="O179" s="577"/>
      <c r="P179" s="578"/>
      <c r="Q179" s="578"/>
      <c r="R179" s="579"/>
      <c r="S179" s="579"/>
      <c r="T179" s="579"/>
      <c r="U179" s="580"/>
      <c r="V179" s="579"/>
      <c r="W179" s="577"/>
      <c r="X179" s="577"/>
      <c r="Y179" s="577"/>
      <c r="Z179" s="577"/>
      <c r="AA179" s="576"/>
    </row>
    <row r="180" spans="1:27" ht="20.25">
      <c r="A180" s="624"/>
      <c r="B180" s="576"/>
      <c r="C180" s="579"/>
      <c r="D180" s="579"/>
      <c r="E180" s="576"/>
      <c r="F180" s="576"/>
      <c r="G180" s="573"/>
      <c r="H180" s="573"/>
      <c r="I180" s="574"/>
      <c r="J180" s="575"/>
      <c r="K180" s="576"/>
      <c r="L180" s="576"/>
      <c r="M180" s="576"/>
      <c r="N180" s="577"/>
      <c r="O180" s="577"/>
      <c r="P180" s="578"/>
      <c r="Q180" s="578"/>
      <c r="R180" s="579"/>
      <c r="S180" s="579"/>
      <c r="T180" s="579"/>
      <c r="U180" s="580"/>
      <c r="V180" s="579"/>
      <c r="W180" s="577"/>
      <c r="X180" s="577"/>
      <c r="Y180" s="577"/>
      <c r="Z180" s="577"/>
      <c r="AA180" s="576"/>
    </row>
    <row r="181" spans="1:27" ht="20.25">
      <c r="A181" s="624"/>
      <c r="B181" s="576"/>
      <c r="C181" s="579"/>
      <c r="D181" s="579"/>
      <c r="E181" s="576"/>
      <c r="F181" s="576"/>
      <c r="G181" s="573"/>
      <c r="H181" s="573"/>
      <c r="I181" s="574"/>
      <c r="J181" s="575"/>
      <c r="K181" s="576"/>
      <c r="L181" s="576"/>
      <c r="M181" s="576"/>
      <c r="N181" s="577"/>
      <c r="O181" s="577"/>
      <c r="P181" s="578"/>
      <c r="Q181" s="578"/>
      <c r="R181" s="579"/>
      <c r="S181" s="579"/>
      <c r="T181" s="579"/>
      <c r="U181" s="580"/>
      <c r="V181" s="579"/>
      <c r="W181" s="577"/>
      <c r="X181" s="577"/>
      <c r="Y181" s="577"/>
      <c r="Z181" s="577"/>
      <c r="AA181" s="576"/>
    </row>
    <row r="182" spans="1:27" ht="20.25">
      <c r="A182" s="632" t="s">
        <v>796</v>
      </c>
      <c r="B182" s="632"/>
      <c r="C182" s="632"/>
      <c r="D182" s="632"/>
      <c r="E182" s="632"/>
    </row>
    <row r="183" spans="1:27" ht="20.25">
      <c r="A183" s="633" t="s">
        <v>607</v>
      </c>
      <c r="B183" s="633" t="s">
        <v>608</v>
      </c>
      <c r="C183" s="634" t="s">
        <v>609</v>
      </c>
      <c r="D183" s="633" t="s">
        <v>610</v>
      </c>
      <c r="E183" s="633"/>
      <c r="F183" s="635"/>
      <c r="G183" s="641" t="s">
        <v>797</v>
      </c>
      <c r="H183" s="634" t="s">
        <v>613</v>
      </c>
      <c r="I183" s="634"/>
      <c r="J183" s="582" t="s">
        <v>614</v>
      </c>
      <c r="K183" s="634" t="s">
        <v>615</v>
      </c>
      <c r="L183" s="634"/>
      <c r="M183" s="582" t="s">
        <v>616</v>
      </c>
      <c r="N183" s="582" t="s">
        <v>617</v>
      </c>
      <c r="O183" s="636" t="s">
        <v>618</v>
      </c>
      <c r="P183" s="636"/>
      <c r="Q183" s="633" t="s">
        <v>619</v>
      </c>
      <c r="R183" s="633"/>
      <c r="S183" s="634" t="s">
        <v>620</v>
      </c>
      <c r="T183" s="637" t="s">
        <v>621</v>
      </c>
      <c r="U183" s="637"/>
      <c r="V183" s="584" t="s">
        <v>622</v>
      </c>
      <c r="W183" s="584" t="s">
        <v>623</v>
      </c>
      <c r="X183" s="638" t="s">
        <v>798</v>
      </c>
      <c r="Y183" s="638" t="s">
        <v>625</v>
      </c>
      <c r="Z183" s="633" t="s">
        <v>626</v>
      </c>
    </row>
    <row r="184" spans="1:27" ht="20.25">
      <c r="A184" s="633"/>
      <c r="B184" s="633"/>
      <c r="C184" s="634"/>
      <c r="D184" s="633" t="s">
        <v>627</v>
      </c>
      <c r="E184" s="633" t="s">
        <v>628</v>
      </c>
      <c r="F184" s="635"/>
      <c r="G184" s="641"/>
      <c r="H184" s="634" t="s">
        <v>629</v>
      </c>
      <c r="I184" s="634"/>
      <c r="J184" s="634" t="s">
        <v>630</v>
      </c>
      <c r="K184" s="634" t="s">
        <v>631</v>
      </c>
      <c r="L184" s="634"/>
      <c r="M184" s="634" t="s">
        <v>632</v>
      </c>
      <c r="N184" s="634"/>
      <c r="O184" s="636" t="s">
        <v>633</v>
      </c>
      <c r="P184" s="636"/>
      <c r="Q184" s="634" t="s">
        <v>634</v>
      </c>
      <c r="R184" s="634"/>
      <c r="S184" s="634"/>
      <c r="T184" s="637" t="s">
        <v>635</v>
      </c>
      <c r="U184" s="637"/>
      <c r="V184" s="634" t="s">
        <v>636</v>
      </c>
      <c r="W184" s="634"/>
      <c r="X184" s="638"/>
      <c r="Y184" s="638"/>
      <c r="Z184" s="633"/>
    </row>
    <row r="185" spans="1:27" ht="29.25">
      <c r="A185" s="633"/>
      <c r="B185" s="633"/>
      <c r="C185" s="634"/>
      <c r="D185" s="633"/>
      <c r="E185" s="633"/>
      <c r="F185" s="635"/>
      <c r="G185" s="641"/>
      <c r="H185" s="582" t="s">
        <v>637</v>
      </c>
      <c r="I185" s="582" t="s">
        <v>638</v>
      </c>
      <c r="J185" s="634"/>
      <c r="K185" s="582" t="s">
        <v>639</v>
      </c>
      <c r="L185" s="582" t="s">
        <v>638</v>
      </c>
      <c r="M185" s="582" t="s">
        <v>640</v>
      </c>
      <c r="N185" s="582" t="s">
        <v>641</v>
      </c>
      <c r="O185" s="583" t="s">
        <v>633</v>
      </c>
      <c r="P185" s="586" t="s">
        <v>638</v>
      </c>
      <c r="Q185" s="587" t="s">
        <v>642</v>
      </c>
      <c r="R185" s="587" t="s">
        <v>643</v>
      </c>
      <c r="S185" s="634"/>
      <c r="T185" s="588" t="s">
        <v>644</v>
      </c>
      <c r="U185" s="581" t="s">
        <v>638</v>
      </c>
      <c r="V185" s="582" t="s">
        <v>640</v>
      </c>
      <c r="W185" s="582" t="s">
        <v>641</v>
      </c>
      <c r="X185" s="638"/>
      <c r="Y185" s="638"/>
      <c r="Z185" s="633"/>
    </row>
    <row r="186" spans="1:27" ht="20.25">
      <c r="A186" s="589" t="s">
        <v>799</v>
      </c>
      <c r="B186" s="589" t="s">
        <v>800</v>
      </c>
      <c r="C186" s="590" t="s">
        <v>445</v>
      </c>
      <c r="D186" s="590">
        <v>350099</v>
      </c>
      <c r="E186" s="589" t="s">
        <v>801</v>
      </c>
      <c r="F186" s="589" t="str">
        <f t="shared" ref="F186:F211" si="12">A186&amp;B186&amp;C186&amp;D186</f>
        <v>範疇2外購電力CO2350099</v>
      </c>
      <c r="G186" s="589">
        <v>89</v>
      </c>
      <c r="H186" s="604"/>
      <c r="I186" s="607"/>
      <c r="J186" s="589"/>
      <c r="K186" s="589"/>
      <c r="L186" s="589"/>
      <c r="M186" s="594"/>
      <c r="N186" s="594"/>
      <c r="O186" s="596"/>
      <c r="P186" s="596"/>
      <c r="Q186" s="590"/>
      <c r="R186" s="590"/>
      <c r="S186" s="590"/>
      <c r="T186" s="625">
        <v>0.55900000000000005</v>
      </c>
      <c r="U186" s="626" t="s">
        <v>802</v>
      </c>
      <c r="V186" s="599">
        <v>7.0000000000000007E-2</v>
      </c>
      <c r="W186" s="599">
        <v>7.0000000000000007E-2</v>
      </c>
      <c r="X186" s="627" t="s">
        <v>453</v>
      </c>
      <c r="Y186" s="602" t="s">
        <v>654</v>
      </c>
      <c r="Z186" s="628"/>
    </row>
    <row r="187" spans="1:27" ht="20.25">
      <c r="A187" s="589" t="s">
        <v>799</v>
      </c>
      <c r="B187" s="589" t="s">
        <v>800</v>
      </c>
      <c r="C187" s="590" t="s">
        <v>445</v>
      </c>
      <c r="D187" s="590">
        <v>350099</v>
      </c>
      <c r="E187" s="589" t="s">
        <v>801</v>
      </c>
      <c r="F187" s="589" t="str">
        <f t="shared" si="12"/>
        <v>範疇2外購電力CO2350099</v>
      </c>
      <c r="G187" s="589">
        <v>90</v>
      </c>
      <c r="H187" s="593"/>
      <c r="I187" s="604"/>
      <c r="J187" s="589"/>
      <c r="K187" s="589"/>
      <c r="L187" s="589"/>
      <c r="M187" s="594"/>
      <c r="N187" s="594"/>
      <c r="O187" s="596"/>
      <c r="P187" s="596"/>
      <c r="Q187" s="596"/>
      <c r="R187" s="590"/>
      <c r="S187" s="590"/>
      <c r="T187" s="625">
        <v>0.55900000000000005</v>
      </c>
      <c r="U187" s="626" t="s">
        <v>802</v>
      </c>
      <c r="V187" s="599">
        <v>7.0000000000000007E-2</v>
      </c>
      <c r="W187" s="599">
        <v>7.0000000000000007E-2</v>
      </c>
      <c r="X187" s="627" t="s">
        <v>453</v>
      </c>
      <c r="Y187" s="602" t="s">
        <v>654</v>
      </c>
      <c r="Z187" s="628"/>
    </row>
    <row r="188" spans="1:27" ht="20.25">
      <c r="A188" s="589" t="s">
        <v>799</v>
      </c>
      <c r="B188" s="589" t="s">
        <v>800</v>
      </c>
      <c r="C188" s="590" t="s">
        <v>445</v>
      </c>
      <c r="D188" s="590">
        <v>350099</v>
      </c>
      <c r="E188" s="589" t="s">
        <v>801</v>
      </c>
      <c r="F188" s="589" t="str">
        <f t="shared" si="12"/>
        <v>範疇2外購電力CO2350099</v>
      </c>
      <c r="G188" s="589">
        <v>91</v>
      </c>
      <c r="H188" s="604"/>
      <c r="I188" s="607"/>
      <c r="J188" s="589"/>
      <c r="K188" s="589"/>
      <c r="L188" s="589"/>
      <c r="M188" s="594"/>
      <c r="N188" s="594"/>
      <c r="O188" s="596"/>
      <c r="P188" s="596"/>
      <c r="Q188" s="590"/>
      <c r="R188" s="590"/>
      <c r="S188" s="590"/>
      <c r="T188" s="625">
        <v>0.55900000000000005</v>
      </c>
      <c r="U188" s="626" t="s">
        <v>802</v>
      </c>
      <c r="V188" s="599">
        <v>7.0000000000000007E-2</v>
      </c>
      <c r="W188" s="599">
        <v>7.0000000000000007E-2</v>
      </c>
      <c r="X188" s="627" t="s">
        <v>453</v>
      </c>
      <c r="Y188" s="602" t="s">
        <v>654</v>
      </c>
      <c r="Z188" s="628"/>
    </row>
    <row r="189" spans="1:27" ht="20.25">
      <c r="A189" s="589" t="s">
        <v>799</v>
      </c>
      <c r="B189" s="589" t="s">
        <v>800</v>
      </c>
      <c r="C189" s="590" t="s">
        <v>445</v>
      </c>
      <c r="D189" s="590">
        <v>350099</v>
      </c>
      <c r="E189" s="589" t="s">
        <v>801</v>
      </c>
      <c r="F189" s="589" t="str">
        <f t="shared" si="12"/>
        <v>範疇2外購電力CO2350099</v>
      </c>
      <c r="G189" s="589">
        <v>92</v>
      </c>
      <c r="H189" s="593"/>
      <c r="I189" s="604"/>
      <c r="J189" s="589"/>
      <c r="K189" s="589"/>
      <c r="L189" s="589"/>
      <c r="M189" s="594"/>
      <c r="N189" s="594"/>
      <c r="O189" s="596"/>
      <c r="P189" s="596"/>
      <c r="Q189" s="596"/>
      <c r="R189" s="590"/>
      <c r="S189" s="590"/>
      <c r="T189" s="625">
        <v>0.55900000000000005</v>
      </c>
      <c r="U189" s="626" t="s">
        <v>802</v>
      </c>
      <c r="V189" s="599">
        <v>7.0000000000000007E-2</v>
      </c>
      <c r="W189" s="599">
        <v>7.0000000000000007E-2</v>
      </c>
      <c r="X189" s="627" t="s">
        <v>453</v>
      </c>
      <c r="Y189" s="602" t="s">
        <v>654</v>
      </c>
      <c r="Z189" s="628"/>
    </row>
    <row r="190" spans="1:27" ht="20.25">
      <c r="A190" s="589" t="s">
        <v>799</v>
      </c>
      <c r="B190" s="589" t="s">
        <v>800</v>
      </c>
      <c r="C190" s="590" t="s">
        <v>445</v>
      </c>
      <c r="D190" s="590">
        <v>350099</v>
      </c>
      <c r="E190" s="589" t="s">
        <v>801</v>
      </c>
      <c r="F190" s="589" t="str">
        <f t="shared" si="12"/>
        <v>範疇2外購電力CO2350099</v>
      </c>
      <c r="G190" s="589">
        <v>93</v>
      </c>
      <c r="H190" s="604"/>
      <c r="I190" s="607"/>
      <c r="J190" s="589"/>
      <c r="K190" s="589"/>
      <c r="L190" s="589"/>
      <c r="M190" s="594"/>
      <c r="N190" s="594"/>
      <c r="O190" s="596"/>
      <c r="P190" s="596"/>
      <c r="Q190" s="590"/>
      <c r="R190" s="590"/>
      <c r="S190" s="590"/>
      <c r="T190" s="625">
        <v>0.55900000000000005</v>
      </c>
      <c r="U190" s="626" t="s">
        <v>802</v>
      </c>
      <c r="V190" s="599">
        <v>7.0000000000000007E-2</v>
      </c>
      <c r="W190" s="599">
        <v>7.0000000000000007E-2</v>
      </c>
      <c r="X190" s="627" t="s">
        <v>453</v>
      </c>
      <c r="Y190" s="602" t="s">
        <v>654</v>
      </c>
      <c r="Z190" s="628"/>
    </row>
    <row r="191" spans="1:27" ht="20.25">
      <c r="A191" s="589" t="s">
        <v>799</v>
      </c>
      <c r="B191" s="589" t="s">
        <v>800</v>
      </c>
      <c r="C191" s="590" t="s">
        <v>445</v>
      </c>
      <c r="D191" s="590">
        <v>350099</v>
      </c>
      <c r="E191" s="589" t="s">
        <v>801</v>
      </c>
      <c r="F191" s="589" t="str">
        <f t="shared" si="12"/>
        <v>範疇2外購電力CO2350099</v>
      </c>
      <c r="G191" s="589">
        <v>94</v>
      </c>
      <c r="H191" s="604"/>
      <c r="I191" s="607"/>
      <c r="J191" s="589"/>
      <c r="K191" s="589"/>
      <c r="L191" s="589"/>
      <c r="M191" s="594"/>
      <c r="N191" s="594"/>
      <c r="O191" s="596"/>
      <c r="P191" s="596"/>
      <c r="Q191" s="590"/>
      <c r="R191" s="590"/>
      <c r="S191" s="590"/>
      <c r="T191" s="629">
        <v>0.55900000000000005</v>
      </c>
      <c r="U191" s="626" t="s">
        <v>802</v>
      </c>
      <c r="V191" s="599">
        <v>7.0000000000000007E-2</v>
      </c>
      <c r="W191" s="599">
        <v>7.0000000000000007E-2</v>
      </c>
      <c r="X191" s="627" t="s">
        <v>453</v>
      </c>
      <c r="Y191" s="602" t="s">
        <v>654</v>
      </c>
      <c r="Z191" s="628"/>
    </row>
    <row r="192" spans="1:27" ht="20.25">
      <c r="A192" s="589" t="s">
        <v>799</v>
      </c>
      <c r="B192" s="589" t="s">
        <v>800</v>
      </c>
      <c r="C192" s="590" t="s">
        <v>445</v>
      </c>
      <c r="D192" s="590">
        <v>350099</v>
      </c>
      <c r="E192" s="589" t="s">
        <v>801</v>
      </c>
      <c r="F192" s="589" t="str">
        <f t="shared" si="12"/>
        <v>範疇2外購電力CO2350099</v>
      </c>
      <c r="G192" s="589">
        <v>95</v>
      </c>
      <c r="H192" s="593"/>
      <c r="I192" s="604"/>
      <c r="J192" s="589"/>
      <c r="K192" s="589"/>
      <c r="L192" s="589"/>
      <c r="M192" s="594"/>
      <c r="N192" s="594"/>
      <c r="O192" s="596"/>
      <c r="P192" s="596"/>
      <c r="Q192" s="596"/>
      <c r="R192" s="590"/>
      <c r="S192" s="590"/>
      <c r="T192" s="625">
        <v>0.56200000000000006</v>
      </c>
      <c r="U192" s="626" t="s">
        <v>802</v>
      </c>
      <c r="V192" s="599">
        <v>7.0000000000000007E-2</v>
      </c>
      <c r="W192" s="599">
        <v>7.0000000000000007E-2</v>
      </c>
      <c r="X192" s="627" t="s">
        <v>453</v>
      </c>
      <c r="Y192" s="602" t="s">
        <v>654</v>
      </c>
      <c r="Z192" s="628"/>
    </row>
    <row r="193" spans="1:26" ht="20.25">
      <c r="A193" s="589" t="s">
        <v>799</v>
      </c>
      <c r="B193" s="589" t="s">
        <v>800</v>
      </c>
      <c r="C193" s="590" t="s">
        <v>445</v>
      </c>
      <c r="D193" s="590">
        <v>350099</v>
      </c>
      <c r="E193" s="589" t="s">
        <v>801</v>
      </c>
      <c r="F193" s="589" t="str">
        <f t="shared" si="12"/>
        <v>範疇2外購電力CO2350099</v>
      </c>
      <c r="G193" s="589">
        <v>96</v>
      </c>
      <c r="H193" s="604"/>
      <c r="I193" s="607"/>
      <c r="J193" s="589"/>
      <c r="K193" s="589"/>
      <c r="L193" s="589"/>
      <c r="M193" s="594"/>
      <c r="N193" s="594"/>
      <c r="O193" s="596"/>
      <c r="P193" s="596"/>
      <c r="Q193" s="590"/>
      <c r="R193" s="590"/>
      <c r="S193" s="590"/>
      <c r="T193" s="625">
        <v>0.58799999999999997</v>
      </c>
      <c r="U193" s="626" t="s">
        <v>802</v>
      </c>
      <c r="V193" s="599">
        <v>7.0000000000000007E-2</v>
      </c>
      <c r="W193" s="599">
        <v>7.0000000000000007E-2</v>
      </c>
      <c r="X193" s="627" t="s">
        <v>453</v>
      </c>
      <c r="Y193" s="602" t="s">
        <v>654</v>
      </c>
      <c r="Z193" s="628"/>
    </row>
    <row r="194" spans="1:26" ht="20.25">
      <c r="A194" s="589" t="s">
        <v>799</v>
      </c>
      <c r="B194" s="589" t="s">
        <v>800</v>
      </c>
      <c r="C194" s="590" t="s">
        <v>445</v>
      </c>
      <c r="D194" s="590">
        <v>350099</v>
      </c>
      <c r="E194" s="589" t="s">
        <v>801</v>
      </c>
      <c r="F194" s="589" t="str">
        <f t="shared" si="12"/>
        <v>範疇2外購電力CO2350099</v>
      </c>
      <c r="G194" s="589">
        <v>97</v>
      </c>
      <c r="H194" s="593"/>
      <c r="I194" s="604"/>
      <c r="J194" s="589"/>
      <c r="K194" s="589"/>
      <c r="L194" s="589"/>
      <c r="M194" s="594"/>
      <c r="N194" s="594"/>
      <c r="O194" s="596"/>
      <c r="P194" s="596"/>
      <c r="Q194" s="596"/>
      <c r="R194" s="590"/>
      <c r="S194" s="590"/>
      <c r="T194" s="625">
        <v>0.55500000000000005</v>
      </c>
      <c r="U194" s="626" t="s">
        <v>802</v>
      </c>
      <c r="V194" s="599">
        <v>7.0000000000000007E-2</v>
      </c>
      <c r="W194" s="599">
        <v>7.0000000000000007E-2</v>
      </c>
      <c r="X194" s="627" t="s">
        <v>453</v>
      </c>
      <c r="Y194" s="602" t="s">
        <v>654</v>
      </c>
      <c r="Z194" s="628"/>
    </row>
    <row r="195" spans="1:26" ht="20.25">
      <c r="A195" s="589" t="s">
        <v>799</v>
      </c>
      <c r="B195" s="589" t="s">
        <v>800</v>
      </c>
      <c r="C195" s="590" t="s">
        <v>445</v>
      </c>
      <c r="D195" s="590">
        <v>350099</v>
      </c>
      <c r="E195" s="589" t="s">
        <v>801</v>
      </c>
      <c r="F195" s="589" t="str">
        <f t="shared" si="12"/>
        <v>範疇2外購電力CO2350099</v>
      </c>
      <c r="G195" s="589">
        <v>98</v>
      </c>
      <c r="H195" s="604"/>
      <c r="I195" s="607"/>
      <c r="J195" s="589"/>
      <c r="K195" s="589"/>
      <c r="L195" s="589"/>
      <c r="M195" s="594"/>
      <c r="N195" s="594"/>
      <c r="O195" s="596"/>
      <c r="P195" s="596"/>
      <c r="Q195" s="590"/>
      <c r="R195" s="590"/>
      <c r="S195" s="590"/>
      <c r="T195" s="629">
        <v>0.54300000000000004</v>
      </c>
      <c r="U195" s="626" t="s">
        <v>802</v>
      </c>
      <c r="V195" s="599">
        <v>7.0000000000000007E-2</v>
      </c>
      <c r="W195" s="599">
        <v>7.0000000000000007E-2</v>
      </c>
      <c r="X195" s="627" t="s">
        <v>453</v>
      </c>
      <c r="Y195" s="602" t="s">
        <v>654</v>
      </c>
      <c r="Z195" s="628"/>
    </row>
    <row r="196" spans="1:26" ht="20.25">
      <c r="A196" s="589" t="s">
        <v>799</v>
      </c>
      <c r="B196" s="589" t="s">
        <v>800</v>
      </c>
      <c r="C196" s="590" t="s">
        <v>445</v>
      </c>
      <c r="D196" s="590">
        <v>350099</v>
      </c>
      <c r="E196" s="589" t="s">
        <v>801</v>
      </c>
      <c r="F196" s="589" t="str">
        <f t="shared" si="12"/>
        <v>範疇2外購電力CO2350099</v>
      </c>
      <c r="G196" s="589">
        <v>99</v>
      </c>
      <c r="H196" s="593"/>
      <c r="I196" s="604"/>
      <c r="J196" s="589"/>
      <c r="K196" s="589"/>
      <c r="L196" s="589"/>
      <c r="M196" s="594"/>
      <c r="N196" s="594"/>
      <c r="O196" s="596"/>
      <c r="P196" s="596"/>
      <c r="Q196" s="596"/>
      <c r="R196" s="590"/>
      <c r="S196" s="590"/>
      <c r="T196" s="625">
        <v>0.53400000000000003</v>
      </c>
      <c r="U196" s="626" t="s">
        <v>802</v>
      </c>
      <c r="V196" s="599">
        <v>7.0000000000000007E-2</v>
      </c>
      <c r="W196" s="599">
        <v>7.0000000000000007E-2</v>
      </c>
      <c r="X196" s="627" t="s">
        <v>453</v>
      </c>
      <c r="Y196" s="602" t="s">
        <v>654</v>
      </c>
      <c r="Z196" s="628"/>
    </row>
    <row r="197" spans="1:26" ht="20.25">
      <c r="A197" s="589" t="s">
        <v>799</v>
      </c>
      <c r="B197" s="589" t="s">
        <v>800</v>
      </c>
      <c r="C197" s="590" t="s">
        <v>445</v>
      </c>
      <c r="D197" s="590">
        <v>350099</v>
      </c>
      <c r="E197" s="589" t="s">
        <v>801</v>
      </c>
      <c r="F197" s="589" t="str">
        <f t="shared" si="12"/>
        <v>範疇2外購電力CO2350099</v>
      </c>
      <c r="G197" s="589">
        <v>100</v>
      </c>
      <c r="H197" s="604"/>
      <c r="I197" s="607"/>
      <c r="J197" s="589"/>
      <c r="K197" s="589"/>
      <c r="L197" s="589"/>
      <c r="M197" s="594"/>
      <c r="N197" s="594"/>
      <c r="O197" s="596"/>
      <c r="P197" s="596"/>
      <c r="Q197" s="590"/>
      <c r="R197" s="590"/>
      <c r="S197" s="590"/>
      <c r="T197" s="625">
        <v>0.53400000000000003</v>
      </c>
      <c r="U197" s="626" t="s">
        <v>802</v>
      </c>
      <c r="V197" s="599">
        <v>7.0000000000000007E-2</v>
      </c>
      <c r="W197" s="599">
        <v>7.0000000000000007E-2</v>
      </c>
      <c r="X197" s="627" t="s">
        <v>453</v>
      </c>
      <c r="Y197" s="602" t="s">
        <v>654</v>
      </c>
      <c r="Z197" s="628"/>
    </row>
    <row r="198" spans="1:26" ht="20.25">
      <c r="A198" s="589" t="s">
        <v>799</v>
      </c>
      <c r="B198" s="589" t="s">
        <v>800</v>
      </c>
      <c r="C198" s="590" t="s">
        <v>445</v>
      </c>
      <c r="D198" s="590">
        <v>350099</v>
      </c>
      <c r="E198" s="589" t="s">
        <v>801</v>
      </c>
      <c r="F198" s="589" t="str">
        <f t="shared" si="12"/>
        <v>範疇2外購電力CO2350099</v>
      </c>
      <c r="G198" s="589">
        <v>101</v>
      </c>
      <c r="H198" s="593"/>
      <c r="I198" s="604"/>
      <c r="J198" s="589"/>
      <c r="K198" s="589"/>
      <c r="L198" s="589"/>
      <c r="M198" s="594"/>
      <c r="N198" s="594"/>
      <c r="O198" s="596"/>
      <c r="P198" s="596"/>
      <c r="Q198" s="596"/>
      <c r="R198" s="590"/>
      <c r="S198" s="590"/>
      <c r="T198" s="625">
        <v>0.52900000000000003</v>
      </c>
      <c r="U198" s="626" t="s">
        <v>802</v>
      </c>
      <c r="V198" s="599">
        <v>7.0000000000000007E-2</v>
      </c>
      <c r="W198" s="599">
        <v>7.0000000000000007E-2</v>
      </c>
      <c r="X198" s="627" t="s">
        <v>453</v>
      </c>
      <c r="Y198" s="602" t="s">
        <v>654</v>
      </c>
      <c r="Z198" s="628"/>
    </row>
    <row r="199" spans="1:26" ht="20.25">
      <c r="A199" s="589" t="s">
        <v>799</v>
      </c>
      <c r="B199" s="589" t="s">
        <v>800</v>
      </c>
      <c r="C199" s="590" t="s">
        <v>445</v>
      </c>
      <c r="D199" s="590">
        <v>350099</v>
      </c>
      <c r="E199" s="589" t="s">
        <v>801</v>
      </c>
      <c r="F199" s="589" t="str">
        <f t="shared" si="12"/>
        <v>範疇2外購電力CO2350099</v>
      </c>
      <c r="G199" s="589">
        <v>102</v>
      </c>
      <c r="H199" s="604"/>
      <c r="I199" s="607"/>
      <c r="J199" s="589"/>
      <c r="K199" s="589"/>
      <c r="L199" s="589"/>
      <c r="M199" s="594"/>
      <c r="N199" s="594"/>
      <c r="O199" s="596"/>
      <c r="P199" s="596"/>
      <c r="Q199" s="590"/>
      <c r="R199" s="590"/>
      <c r="S199" s="590"/>
      <c r="T199" s="625">
        <v>0.51900000000000002</v>
      </c>
      <c r="U199" s="626" t="s">
        <v>802</v>
      </c>
      <c r="V199" s="599">
        <v>7.0000000000000007E-2</v>
      </c>
      <c r="W199" s="599">
        <v>7.0000000000000007E-2</v>
      </c>
      <c r="X199" s="627" t="s">
        <v>453</v>
      </c>
      <c r="Y199" s="602" t="s">
        <v>654</v>
      </c>
      <c r="Z199" s="628"/>
    </row>
    <row r="200" spans="1:26" ht="20.25">
      <c r="A200" s="589" t="s">
        <v>799</v>
      </c>
      <c r="B200" s="589" t="s">
        <v>800</v>
      </c>
      <c r="C200" s="590" t="s">
        <v>445</v>
      </c>
      <c r="D200" s="590">
        <v>350099</v>
      </c>
      <c r="E200" s="589" t="s">
        <v>801</v>
      </c>
      <c r="F200" s="589" t="str">
        <f t="shared" si="12"/>
        <v>範疇2外購電力CO2350099</v>
      </c>
      <c r="G200" s="589">
        <v>103</v>
      </c>
      <c r="H200" s="593"/>
      <c r="I200" s="604"/>
      <c r="J200" s="589"/>
      <c r="K200" s="589"/>
      <c r="L200" s="589"/>
      <c r="M200" s="594"/>
      <c r="N200" s="594"/>
      <c r="O200" s="596"/>
      <c r="P200" s="596"/>
      <c r="Q200" s="596"/>
      <c r="R200" s="590"/>
      <c r="S200" s="590"/>
      <c r="T200" s="625">
        <v>0.51800000000000002</v>
      </c>
      <c r="U200" s="626" t="s">
        <v>802</v>
      </c>
      <c r="V200" s="599">
        <v>7.0000000000000007E-2</v>
      </c>
      <c r="W200" s="599">
        <v>7.0000000000000007E-2</v>
      </c>
      <c r="X200" s="627" t="s">
        <v>453</v>
      </c>
      <c r="Y200" s="602" t="s">
        <v>654</v>
      </c>
      <c r="Z200" s="628"/>
    </row>
    <row r="201" spans="1:26" ht="20.25">
      <c r="A201" s="589" t="s">
        <v>799</v>
      </c>
      <c r="B201" s="589" t="s">
        <v>800</v>
      </c>
      <c r="C201" s="590" t="s">
        <v>445</v>
      </c>
      <c r="D201" s="590">
        <v>350099</v>
      </c>
      <c r="E201" s="589" t="s">
        <v>801</v>
      </c>
      <c r="F201" s="589" t="str">
        <f t="shared" si="12"/>
        <v>範疇2外購電力CO2350099</v>
      </c>
      <c r="G201" s="589">
        <v>104</v>
      </c>
      <c r="H201" s="604"/>
      <c r="I201" s="607"/>
      <c r="J201" s="589"/>
      <c r="K201" s="589"/>
      <c r="L201" s="589"/>
      <c r="M201" s="594"/>
      <c r="N201" s="594"/>
      <c r="O201" s="596"/>
      <c r="P201" s="596"/>
      <c r="Q201" s="590"/>
      <c r="R201" s="590"/>
      <c r="S201" s="590"/>
      <c r="T201" s="630">
        <v>0.52500000000000002</v>
      </c>
      <c r="U201" s="626" t="s">
        <v>802</v>
      </c>
      <c r="V201" s="599">
        <v>7.0000000000000007E-2</v>
      </c>
      <c r="W201" s="599">
        <v>7.0000000000000007E-2</v>
      </c>
      <c r="X201" s="627" t="s">
        <v>453</v>
      </c>
      <c r="Y201" s="602" t="s">
        <v>654</v>
      </c>
      <c r="Z201" s="628"/>
    </row>
    <row r="202" spans="1:26" ht="20.25">
      <c r="A202" s="589" t="s">
        <v>799</v>
      </c>
      <c r="B202" s="589" t="s">
        <v>800</v>
      </c>
      <c r="C202" s="590" t="s">
        <v>445</v>
      </c>
      <c r="D202" s="590">
        <v>350099</v>
      </c>
      <c r="E202" s="589" t="s">
        <v>801</v>
      </c>
      <c r="F202" s="589" t="str">
        <f t="shared" si="12"/>
        <v>範疇2外購電力CO2350099</v>
      </c>
      <c r="G202" s="589">
        <v>105</v>
      </c>
      <c r="H202" s="593"/>
      <c r="I202" s="604"/>
      <c r="J202" s="589"/>
      <c r="K202" s="589"/>
      <c r="L202" s="589"/>
      <c r="M202" s="594"/>
      <c r="N202" s="594"/>
      <c r="O202" s="596"/>
      <c r="P202" s="596"/>
      <c r="Q202" s="596"/>
      <c r="R202" s="590"/>
      <c r="S202" s="590"/>
      <c r="T202" s="630">
        <v>0.53</v>
      </c>
      <c r="U202" s="626" t="s">
        <v>802</v>
      </c>
      <c r="V202" s="599">
        <v>7.0000000000000007E-2</v>
      </c>
      <c r="W202" s="599">
        <v>7.0000000000000007E-2</v>
      </c>
      <c r="X202" s="627" t="s">
        <v>453</v>
      </c>
      <c r="Y202" s="602" t="s">
        <v>654</v>
      </c>
      <c r="Z202" s="628"/>
    </row>
    <row r="203" spans="1:26" ht="20.25">
      <c r="A203" s="589" t="s">
        <v>799</v>
      </c>
      <c r="B203" s="589" t="s">
        <v>800</v>
      </c>
      <c r="C203" s="590" t="s">
        <v>445</v>
      </c>
      <c r="D203" s="590">
        <v>350099</v>
      </c>
      <c r="E203" s="589" t="s">
        <v>801</v>
      </c>
      <c r="F203" s="589" t="str">
        <f t="shared" si="12"/>
        <v>範疇2外購電力CO2350099</v>
      </c>
      <c r="G203" s="589">
        <v>106</v>
      </c>
      <c r="H203" s="593"/>
      <c r="I203" s="604"/>
      <c r="J203" s="589"/>
      <c r="K203" s="589"/>
      <c r="L203" s="589"/>
      <c r="M203" s="594"/>
      <c r="N203" s="594"/>
      <c r="O203" s="596"/>
      <c r="P203" s="596"/>
      <c r="Q203" s="596"/>
      <c r="R203" s="590"/>
      <c r="S203" s="590"/>
      <c r="T203" s="631">
        <v>0.55400000000000005</v>
      </c>
      <c r="U203" s="626" t="s">
        <v>802</v>
      </c>
      <c r="V203" s="599">
        <v>7.0000000000000007E-2</v>
      </c>
      <c r="W203" s="599">
        <v>7.0000000000000007E-2</v>
      </c>
      <c r="X203" s="627" t="s">
        <v>453</v>
      </c>
      <c r="Y203" s="602" t="s">
        <v>654</v>
      </c>
      <c r="Z203" s="628"/>
    </row>
    <row r="204" spans="1:26" ht="20.25">
      <c r="A204" s="589" t="s">
        <v>799</v>
      </c>
      <c r="B204" s="589" t="s">
        <v>800</v>
      </c>
      <c r="C204" s="590" t="s">
        <v>445</v>
      </c>
      <c r="D204" s="590">
        <v>350099</v>
      </c>
      <c r="E204" s="589" t="s">
        <v>801</v>
      </c>
      <c r="F204" s="589" t="str">
        <f t="shared" si="12"/>
        <v>範疇2外購電力CO2350099</v>
      </c>
      <c r="G204" s="589">
        <v>107</v>
      </c>
      <c r="H204" s="593"/>
      <c r="I204" s="604"/>
      <c r="J204" s="589"/>
      <c r="K204" s="589"/>
      <c r="L204" s="589"/>
      <c r="M204" s="594"/>
      <c r="N204" s="594"/>
      <c r="O204" s="596"/>
      <c r="P204" s="596"/>
      <c r="Q204" s="596"/>
      <c r="R204" s="590"/>
      <c r="S204" s="590"/>
      <c r="T204" s="631">
        <v>0.53300000000000003</v>
      </c>
      <c r="U204" s="626" t="s">
        <v>802</v>
      </c>
      <c r="V204" s="599">
        <v>7.0000000000000007E-2</v>
      </c>
      <c r="W204" s="599">
        <v>7.0000000000000007E-2</v>
      </c>
      <c r="X204" s="627" t="s">
        <v>453</v>
      </c>
      <c r="Y204" s="602" t="s">
        <v>654</v>
      </c>
      <c r="Z204" s="628"/>
    </row>
    <row r="205" spans="1:26" ht="20.25">
      <c r="A205" s="589" t="s">
        <v>799</v>
      </c>
      <c r="B205" s="589" t="s">
        <v>800</v>
      </c>
      <c r="C205" s="590" t="s">
        <v>445</v>
      </c>
      <c r="D205" s="590">
        <v>350099</v>
      </c>
      <c r="E205" s="589" t="s">
        <v>801</v>
      </c>
      <c r="F205" s="589" t="str">
        <f t="shared" si="12"/>
        <v>範疇2外購電力CO2350099</v>
      </c>
      <c r="G205" s="589">
        <v>108</v>
      </c>
      <c r="H205" s="593"/>
      <c r="I205" s="604"/>
      <c r="J205" s="589"/>
      <c r="K205" s="589"/>
      <c r="L205" s="589"/>
      <c r="M205" s="594"/>
      <c r="N205" s="594"/>
      <c r="O205" s="596"/>
      <c r="P205" s="596"/>
      <c r="Q205" s="596"/>
      <c r="R205" s="590"/>
      <c r="S205" s="590"/>
      <c r="T205" s="631">
        <v>0.50900000000000001</v>
      </c>
      <c r="U205" s="626" t="s">
        <v>802</v>
      </c>
      <c r="V205" s="599">
        <v>7.0000000000000007E-2</v>
      </c>
      <c r="W205" s="599">
        <v>7.0000000000000007E-2</v>
      </c>
      <c r="X205" s="627" t="s">
        <v>453</v>
      </c>
      <c r="Y205" s="602" t="s">
        <v>654</v>
      </c>
      <c r="Z205" s="628"/>
    </row>
    <row r="206" spans="1:26" ht="20.25">
      <c r="A206" s="589" t="s">
        <v>799</v>
      </c>
      <c r="B206" s="589" t="s">
        <v>800</v>
      </c>
      <c r="C206" s="590" t="s">
        <v>445</v>
      </c>
      <c r="D206" s="590">
        <v>350099</v>
      </c>
      <c r="E206" s="589" t="s">
        <v>801</v>
      </c>
      <c r="F206" s="589" t="str">
        <f t="shared" si="12"/>
        <v>範疇2外購電力CO2350099</v>
      </c>
      <c r="G206" s="589">
        <v>109</v>
      </c>
      <c r="H206" s="593"/>
      <c r="I206" s="604"/>
      <c r="J206" s="589"/>
      <c r="K206" s="589"/>
      <c r="L206" s="589"/>
      <c r="M206" s="594"/>
      <c r="N206" s="594"/>
      <c r="O206" s="596"/>
      <c r="P206" s="596"/>
      <c r="Q206" s="596"/>
      <c r="R206" s="590"/>
      <c r="S206" s="590"/>
      <c r="T206" s="631">
        <v>0.502</v>
      </c>
      <c r="U206" s="626" t="s">
        <v>802</v>
      </c>
      <c r="V206" s="599">
        <v>7.0000000000000007E-2</v>
      </c>
      <c r="W206" s="599">
        <v>7.0000000000000007E-2</v>
      </c>
      <c r="X206" s="627" t="s">
        <v>453</v>
      </c>
      <c r="Y206" s="602" t="s">
        <v>654</v>
      </c>
      <c r="Z206" s="628"/>
    </row>
    <row r="207" spans="1:26" ht="20.25">
      <c r="A207" s="589" t="s">
        <v>799</v>
      </c>
      <c r="B207" s="589" t="s">
        <v>800</v>
      </c>
      <c r="C207" s="590" t="s">
        <v>445</v>
      </c>
      <c r="D207" s="590">
        <v>350099</v>
      </c>
      <c r="E207" s="589" t="s">
        <v>801</v>
      </c>
      <c r="F207" s="589" t="str">
        <f t="shared" si="12"/>
        <v>範疇2外購電力CO2350099</v>
      </c>
      <c r="G207" s="589">
        <v>110</v>
      </c>
      <c r="H207" s="593"/>
      <c r="I207" s="604"/>
      <c r="J207" s="589"/>
      <c r="K207" s="589"/>
      <c r="L207" s="589"/>
      <c r="M207" s="594"/>
      <c r="N207" s="594"/>
      <c r="O207" s="596"/>
      <c r="P207" s="596"/>
      <c r="Q207" s="596"/>
      <c r="R207" s="590"/>
      <c r="S207" s="590"/>
      <c r="T207" s="631">
        <v>0.50900000000000001</v>
      </c>
      <c r="U207" s="626" t="s">
        <v>802</v>
      </c>
      <c r="V207" s="599">
        <v>7.0000000000000007E-2</v>
      </c>
      <c r="W207" s="599">
        <v>7.0000000000000007E-2</v>
      </c>
      <c r="X207" s="627" t="s">
        <v>453</v>
      </c>
      <c r="Y207" s="602" t="s">
        <v>654</v>
      </c>
      <c r="Z207" s="628"/>
    </row>
    <row r="208" spans="1:26" ht="20.25">
      <c r="A208" s="589" t="s">
        <v>799</v>
      </c>
      <c r="B208" s="589" t="s">
        <v>800</v>
      </c>
      <c r="C208" s="590" t="s">
        <v>445</v>
      </c>
      <c r="D208" s="590">
        <v>350099</v>
      </c>
      <c r="E208" s="589" t="s">
        <v>801</v>
      </c>
      <c r="F208" s="589" t="str">
        <f t="shared" si="12"/>
        <v>範疇2外購電力CO2350099</v>
      </c>
      <c r="G208" s="589">
        <v>111</v>
      </c>
      <c r="H208" s="593"/>
      <c r="I208" s="604"/>
      <c r="J208" s="589"/>
      <c r="K208" s="589"/>
      <c r="L208" s="589"/>
      <c r="M208" s="594"/>
      <c r="N208" s="594"/>
      <c r="O208" s="596"/>
      <c r="P208" s="596"/>
      <c r="Q208" s="596"/>
      <c r="R208" s="590"/>
      <c r="S208" s="590"/>
      <c r="T208" s="631">
        <v>0.50900000000000001</v>
      </c>
      <c r="U208" s="626" t="s">
        <v>802</v>
      </c>
      <c r="V208" s="599">
        <v>7.0000000000000007E-2</v>
      </c>
      <c r="W208" s="599">
        <v>7.0000000000000007E-2</v>
      </c>
      <c r="X208" s="627" t="s">
        <v>453</v>
      </c>
      <c r="Y208" s="602" t="s">
        <v>654</v>
      </c>
      <c r="Z208" s="628"/>
    </row>
    <row r="209" spans="1:26" ht="20.25">
      <c r="A209" s="589" t="s">
        <v>799</v>
      </c>
      <c r="B209" s="589" t="s">
        <v>800</v>
      </c>
      <c r="C209" s="590" t="s">
        <v>445</v>
      </c>
      <c r="D209" s="590">
        <v>350099</v>
      </c>
      <c r="E209" s="589" t="s">
        <v>801</v>
      </c>
      <c r="F209" s="589" t="str">
        <f t="shared" si="12"/>
        <v>範疇2外購電力CO2350099</v>
      </c>
      <c r="G209" s="589">
        <v>112</v>
      </c>
      <c r="H209" s="593"/>
      <c r="I209" s="604"/>
      <c r="J209" s="589"/>
      <c r="K209" s="589"/>
      <c r="L209" s="589"/>
      <c r="M209" s="594"/>
      <c r="N209" s="594"/>
      <c r="O209" s="596"/>
      <c r="P209" s="596"/>
      <c r="Q209" s="596"/>
      <c r="R209" s="590"/>
      <c r="S209" s="590"/>
      <c r="T209" s="631"/>
      <c r="U209" s="626" t="s">
        <v>802</v>
      </c>
      <c r="V209" s="599">
        <v>7.0000000000000007E-2</v>
      </c>
      <c r="W209" s="599">
        <v>7.0000000000000007E-2</v>
      </c>
      <c r="X209" s="627" t="s">
        <v>453</v>
      </c>
      <c r="Y209" s="602" t="s">
        <v>654</v>
      </c>
      <c r="Z209" s="628"/>
    </row>
    <row r="210" spans="1:26" ht="20.25">
      <c r="A210" s="589" t="s">
        <v>799</v>
      </c>
      <c r="B210" s="589" t="s">
        <v>800</v>
      </c>
      <c r="C210" s="590" t="s">
        <v>445</v>
      </c>
      <c r="D210" s="590">
        <v>350099</v>
      </c>
      <c r="E210" s="589" t="s">
        <v>801</v>
      </c>
      <c r="F210" s="589" t="str">
        <f t="shared" si="12"/>
        <v>範疇2外購電力CO2350099</v>
      </c>
      <c r="G210" s="589">
        <v>113</v>
      </c>
      <c r="H210" s="593"/>
      <c r="I210" s="604"/>
      <c r="J210" s="589"/>
      <c r="K210" s="589"/>
      <c r="L210" s="589"/>
      <c r="M210" s="594"/>
      <c r="N210" s="594"/>
      <c r="O210" s="596"/>
      <c r="P210" s="596"/>
      <c r="Q210" s="596"/>
      <c r="R210" s="590"/>
      <c r="S210" s="590"/>
      <c r="T210" s="631"/>
      <c r="U210" s="626" t="s">
        <v>802</v>
      </c>
      <c r="V210" s="599">
        <v>7.0000000000000007E-2</v>
      </c>
      <c r="W210" s="599">
        <v>7.0000000000000007E-2</v>
      </c>
      <c r="X210" s="627" t="s">
        <v>453</v>
      </c>
      <c r="Y210" s="602" t="s">
        <v>654</v>
      </c>
      <c r="Z210" s="628"/>
    </row>
    <row r="211" spans="1:26" ht="20.25">
      <c r="A211" s="589" t="s">
        <v>277</v>
      </c>
      <c r="B211" s="589" t="s">
        <v>800</v>
      </c>
      <c r="C211" s="590" t="s">
        <v>445</v>
      </c>
      <c r="D211" s="590">
        <v>350099</v>
      </c>
      <c r="E211" s="589" t="s">
        <v>801</v>
      </c>
      <c r="F211" s="589" t="str">
        <f t="shared" si="12"/>
        <v>範疇2外購電力CO2350099</v>
      </c>
      <c r="G211" s="572">
        <v>114</v>
      </c>
    </row>
  </sheetData>
  <mergeCells count="54">
    <mergeCell ref="V184:W184"/>
    <mergeCell ref="X183:X185"/>
    <mergeCell ref="Y183:Y185"/>
    <mergeCell ref="Z183:Z185"/>
    <mergeCell ref="D184:D185"/>
    <mergeCell ref="E184:E185"/>
    <mergeCell ref="H184:I184"/>
    <mergeCell ref="J184:J185"/>
    <mergeCell ref="K184:L184"/>
    <mergeCell ref="M184:N184"/>
    <mergeCell ref="O184:P184"/>
    <mergeCell ref="H183:I183"/>
    <mergeCell ref="K183:L183"/>
    <mergeCell ref="O183:P183"/>
    <mergeCell ref="Q183:R183"/>
    <mergeCell ref="S183:S185"/>
    <mergeCell ref="T183:U183"/>
    <mergeCell ref="Q184:R184"/>
    <mergeCell ref="T184:U184"/>
    <mergeCell ref="U3:V3"/>
    <mergeCell ref="W3:X3"/>
    <mergeCell ref="A177:E177"/>
    <mergeCell ref="A182:E182"/>
    <mergeCell ref="A183:A185"/>
    <mergeCell ref="B183:B185"/>
    <mergeCell ref="C183:C185"/>
    <mergeCell ref="D183:E183"/>
    <mergeCell ref="F183:F185"/>
    <mergeCell ref="G183:G185"/>
    <mergeCell ref="T2:T4"/>
    <mergeCell ref="U2:V2"/>
    <mergeCell ref="Y2:Y4"/>
    <mergeCell ref="Z2:Z4"/>
    <mergeCell ref="AA2:AA4"/>
    <mergeCell ref="D3:D4"/>
    <mergeCell ref="E3:E4"/>
    <mergeCell ref="I3:J3"/>
    <mergeCell ref="K3:K4"/>
    <mergeCell ref="L3:M3"/>
    <mergeCell ref="G2:G4"/>
    <mergeCell ref="H2:H4"/>
    <mergeCell ref="I2:J2"/>
    <mergeCell ref="L2:M2"/>
    <mergeCell ref="P2:Q2"/>
    <mergeCell ref="R2:S2"/>
    <mergeCell ref="N3:O3"/>
    <mergeCell ref="P3:Q3"/>
    <mergeCell ref="R3:S3"/>
    <mergeCell ref="A1:E1"/>
    <mergeCell ref="A2:A4"/>
    <mergeCell ref="B2:B4"/>
    <mergeCell ref="C2:C4"/>
    <mergeCell ref="D2:E2"/>
    <mergeCell ref="F2:F4"/>
  </mergeCells>
  <phoneticPr fontId="20" type="noConversion"/>
  <dataValidations count="1">
    <dataValidation allowBlank="1" showInputMessage="1" showErrorMessage="1" prompt="能源局尚未公告該年度電力係數時，公私場所可引用最新年度之係數值；倘能源局公告後，廠家可自行於表格中修正。" sqref="T201:T210" xr:uid="{4C1EEED8-5D43-4FC1-A536-8305A1774660}"/>
  </dataValidations>
  <pageMargins left="0.70000000000000007" right="0.70000000000000007" top="0.75" bottom="0.75" header="0.30000000000000004" footer="0.30000000000000004"/>
  <legacyDrawing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63C901F-38DC-4190-BD4E-E901E87380FD}">
  <dimension ref="A1:K168"/>
  <sheetViews>
    <sheetView workbookViewId="0"/>
  </sheetViews>
  <sheetFormatPr defaultColWidth="15.125" defaultRowHeight="15.75"/>
  <cols>
    <col min="1" max="1" width="13" style="363" bestFit="1" customWidth="1"/>
    <col min="2" max="2" width="105.5" style="41" customWidth="1"/>
    <col min="3" max="3" width="28.625" style="41" customWidth="1"/>
    <col min="4" max="4" width="22.125" style="41" customWidth="1"/>
    <col min="5" max="5" width="19.875" style="678" customWidth="1"/>
    <col min="6" max="6" width="21.625" style="678" customWidth="1"/>
    <col min="7" max="7" width="19.25" style="678" customWidth="1"/>
    <col min="8" max="8" width="24.25" style="678" customWidth="1"/>
    <col min="9" max="10" width="14.625" style="41" customWidth="1"/>
    <col min="11" max="11" width="15.125" style="41" customWidth="1"/>
    <col min="12" max="16384" width="15.125" style="41"/>
  </cols>
  <sheetData>
    <row r="1" spans="1:11" customFormat="1" ht="27.75" customHeight="1">
      <c r="A1" s="679" t="s">
        <v>803</v>
      </c>
      <c r="B1" s="679" t="s">
        <v>804</v>
      </c>
      <c r="C1" s="679"/>
      <c r="D1" s="679"/>
      <c r="E1" s="679"/>
      <c r="F1" s="679"/>
      <c r="G1" s="679"/>
      <c r="H1" s="679"/>
      <c r="I1" s="679" t="s">
        <v>805</v>
      </c>
      <c r="J1" s="679"/>
      <c r="K1" s="680" t="s">
        <v>806</v>
      </c>
    </row>
    <row r="2" spans="1:11" customFormat="1" ht="63">
      <c r="A2" s="679"/>
      <c r="B2" s="643" t="s">
        <v>807</v>
      </c>
      <c r="C2" s="643" t="s">
        <v>808</v>
      </c>
      <c r="D2" s="644" t="s">
        <v>809</v>
      </c>
      <c r="E2" s="644" t="s">
        <v>810</v>
      </c>
      <c r="F2" s="644" t="s">
        <v>811</v>
      </c>
      <c r="G2" s="644" t="s">
        <v>812</v>
      </c>
      <c r="H2" s="642" t="s">
        <v>813</v>
      </c>
      <c r="I2" s="642" t="s">
        <v>814</v>
      </c>
      <c r="J2" s="642" t="s">
        <v>815</v>
      </c>
      <c r="K2" s="680"/>
    </row>
    <row r="3" spans="1:11" customFormat="1" ht="27.75" customHeight="1">
      <c r="A3" s="645" t="s">
        <v>265</v>
      </c>
      <c r="B3" s="646" t="s">
        <v>816</v>
      </c>
      <c r="C3" s="647">
        <f>ROUND(IF(G3="─",IF(F3="─",0,F3),G3),0)</f>
        <v>1</v>
      </c>
      <c r="D3" s="648">
        <v>1</v>
      </c>
      <c r="E3" s="648">
        <v>1</v>
      </c>
      <c r="F3" s="648">
        <v>1</v>
      </c>
      <c r="G3" s="648">
        <v>1</v>
      </c>
      <c r="H3" s="649"/>
      <c r="I3" s="650"/>
      <c r="J3" s="650"/>
      <c r="K3" s="651"/>
    </row>
    <row r="4" spans="1:11" customFormat="1" ht="27.75" customHeight="1">
      <c r="A4" s="645" t="s">
        <v>817</v>
      </c>
      <c r="B4" s="646" t="s">
        <v>818</v>
      </c>
      <c r="C4" s="647">
        <f>ROUND(IF(G4="─",IF(F4="─",0,F4),G4),0)</f>
        <v>28</v>
      </c>
      <c r="D4" s="648">
        <v>21</v>
      </c>
      <c r="E4" s="648">
        <v>23</v>
      </c>
      <c r="F4" s="648">
        <v>25</v>
      </c>
      <c r="G4" s="648">
        <v>28</v>
      </c>
      <c r="H4" s="649"/>
      <c r="I4" s="650"/>
      <c r="J4" s="650"/>
      <c r="K4" s="651"/>
    </row>
    <row r="5" spans="1:11" customFormat="1" ht="27.75" customHeight="1">
      <c r="A5" s="645">
        <v>180177</v>
      </c>
      <c r="B5" s="646" t="s">
        <v>819</v>
      </c>
      <c r="C5" s="647">
        <f>ROUND(IF(G5="─",IF(F5="─",0,F5),G5),0)</f>
        <v>30</v>
      </c>
      <c r="D5" s="648" t="s">
        <v>136</v>
      </c>
      <c r="E5" s="648"/>
      <c r="F5" s="648"/>
      <c r="G5" s="648">
        <v>30</v>
      </c>
      <c r="H5" s="649"/>
      <c r="I5" s="650"/>
      <c r="J5" s="650"/>
      <c r="K5" s="651"/>
    </row>
    <row r="6" spans="1:11" customFormat="1" ht="27.75" customHeight="1">
      <c r="A6" s="645" t="s">
        <v>820</v>
      </c>
      <c r="B6" s="646" t="s">
        <v>821</v>
      </c>
      <c r="C6" s="647">
        <f>ROUND(IF(G6="─",IF(F6="─",0,F6),G6),0)</f>
        <v>265</v>
      </c>
      <c r="D6" s="648">
        <v>310</v>
      </c>
      <c r="E6" s="648">
        <v>296</v>
      </c>
      <c r="F6" s="648">
        <v>298</v>
      </c>
      <c r="G6" s="648">
        <v>265</v>
      </c>
      <c r="H6" s="649"/>
      <c r="I6" s="650"/>
      <c r="J6" s="650"/>
      <c r="K6" s="651"/>
    </row>
    <row r="7" spans="1:11" customFormat="1" ht="27.75" hidden="1" customHeight="1">
      <c r="A7" s="681" t="s">
        <v>822</v>
      </c>
      <c r="B7" s="681"/>
      <c r="C7" s="681"/>
      <c r="D7" s="681"/>
      <c r="E7" s="681"/>
      <c r="F7" s="681"/>
      <c r="G7" s="681"/>
      <c r="H7" s="681"/>
      <c r="I7" s="681"/>
      <c r="J7" s="681"/>
      <c r="K7" s="681"/>
    </row>
    <row r="8" spans="1:11" s="639" customFormat="1" ht="27.75" hidden="1" customHeight="1">
      <c r="A8" s="652"/>
      <c r="B8" s="653" t="s">
        <v>823</v>
      </c>
      <c r="C8" s="653"/>
      <c r="D8" s="654">
        <v>3800</v>
      </c>
      <c r="E8" s="654">
        <v>4600</v>
      </c>
      <c r="F8" s="655" t="s">
        <v>824</v>
      </c>
      <c r="G8" s="655">
        <v>4460</v>
      </c>
      <c r="H8" s="656"/>
      <c r="I8" s="650"/>
      <c r="J8" s="650"/>
      <c r="K8" s="654" t="s">
        <v>825</v>
      </c>
    </row>
    <row r="9" spans="1:11" s="639" customFormat="1" ht="27.75" hidden="1" customHeight="1">
      <c r="A9" s="652"/>
      <c r="B9" s="653" t="s">
        <v>826</v>
      </c>
      <c r="C9" s="653"/>
      <c r="D9" s="654">
        <v>8100</v>
      </c>
      <c r="E9" s="654">
        <v>10600</v>
      </c>
      <c r="F9" s="655" t="s">
        <v>827</v>
      </c>
      <c r="G9" s="655">
        <v>10200</v>
      </c>
      <c r="H9" s="656"/>
      <c r="I9" s="650"/>
      <c r="J9" s="650"/>
      <c r="K9" s="654" t="s">
        <v>825</v>
      </c>
    </row>
    <row r="10" spans="1:11" s="639" customFormat="1" ht="27.75" hidden="1" customHeight="1">
      <c r="A10" s="652"/>
      <c r="B10" s="653" t="s">
        <v>828</v>
      </c>
      <c r="C10" s="653"/>
      <c r="D10" s="654"/>
      <c r="E10" s="654">
        <v>14000</v>
      </c>
      <c r="F10" s="655" t="s">
        <v>829</v>
      </c>
      <c r="G10" s="655">
        <v>13900</v>
      </c>
      <c r="H10" s="656"/>
      <c r="I10" s="650"/>
      <c r="J10" s="650"/>
      <c r="K10" s="654" t="s">
        <v>825</v>
      </c>
    </row>
    <row r="11" spans="1:11" s="639" customFormat="1" ht="27.75" hidden="1" customHeight="1">
      <c r="A11" s="645"/>
      <c r="B11" s="653" t="s">
        <v>830</v>
      </c>
      <c r="C11" s="653"/>
      <c r="D11" s="654">
        <v>4800</v>
      </c>
      <c r="E11" s="654">
        <v>6000</v>
      </c>
      <c r="F11" s="655" t="s">
        <v>831</v>
      </c>
      <c r="G11" s="655">
        <v>5820</v>
      </c>
      <c r="H11" s="649"/>
      <c r="I11" s="650"/>
      <c r="J11" s="650"/>
      <c r="K11" s="654" t="s">
        <v>825</v>
      </c>
    </row>
    <row r="12" spans="1:11" s="639" customFormat="1" ht="27.75" hidden="1" customHeight="1">
      <c r="A12" s="645"/>
      <c r="B12" s="653" t="s">
        <v>832</v>
      </c>
      <c r="C12" s="653"/>
      <c r="D12" s="654"/>
      <c r="E12" s="654">
        <v>9800</v>
      </c>
      <c r="F12" s="655" t="s">
        <v>833</v>
      </c>
      <c r="G12" s="655">
        <v>8590</v>
      </c>
      <c r="H12" s="649"/>
      <c r="I12" s="650"/>
      <c r="J12" s="650"/>
      <c r="K12" s="654" t="s">
        <v>825</v>
      </c>
    </row>
    <row r="13" spans="1:11" s="639" customFormat="1" ht="27.75" hidden="1" customHeight="1">
      <c r="A13" s="645"/>
      <c r="B13" s="653" t="s">
        <v>834</v>
      </c>
      <c r="C13" s="653"/>
      <c r="D13" s="654"/>
      <c r="E13" s="654">
        <v>7200</v>
      </c>
      <c r="F13" s="655" t="s">
        <v>835</v>
      </c>
      <c r="G13" s="655">
        <v>7670</v>
      </c>
      <c r="H13" s="649"/>
      <c r="I13" s="650"/>
      <c r="J13" s="650"/>
      <c r="K13" s="654" t="s">
        <v>825</v>
      </c>
    </row>
    <row r="14" spans="1:11" customFormat="1" ht="27.75" customHeight="1">
      <c r="A14" s="681" t="s">
        <v>836</v>
      </c>
      <c r="B14" s="681"/>
      <c r="C14" s="681"/>
      <c r="D14" s="681"/>
      <c r="E14" s="681"/>
      <c r="F14" s="681"/>
      <c r="G14" s="681"/>
      <c r="H14" s="681"/>
      <c r="I14" s="681"/>
      <c r="J14" s="681"/>
      <c r="K14" s="681"/>
    </row>
    <row r="15" spans="1:11" customFormat="1" ht="27.75" customHeight="1">
      <c r="A15" s="645" t="s">
        <v>837</v>
      </c>
      <c r="B15" s="646" t="s">
        <v>838</v>
      </c>
      <c r="C15" s="647">
        <f t="shared" ref="C15:C40" si="0">ROUND(IF(G15="─",IF(F15="─",0,F15),G15),0)</f>
        <v>12400</v>
      </c>
      <c r="D15" s="648">
        <v>11700</v>
      </c>
      <c r="E15" s="648">
        <v>12000</v>
      </c>
      <c r="F15" s="648">
        <v>14800</v>
      </c>
      <c r="G15" s="648">
        <v>12400</v>
      </c>
      <c r="H15" s="649"/>
      <c r="I15" s="650"/>
      <c r="J15" s="650"/>
      <c r="K15" s="651"/>
    </row>
    <row r="16" spans="1:11" customFormat="1" ht="27.75" customHeight="1">
      <c r="A16" s="645" t="s">
        <v>839</v>
      </c>
      <c r="B16" s="646" t="s">
        <v>840</v>
      </c>
      <c r="C16" s="647">
        <f t="shared" si="0"/>
        <v>677</v>
      </c>
      <c r="D16" s="648">
        <v>650</v>
      </c>
      <c r="E16" s="648">
        <v>550</v>
      </c>
      <c r="F16" s="648">
        <v>675</v>
      </c>
      <c r="G16" s="648">
        <v>677</v>
      </c>
      <c r="H16" s="649"/>
      <c r="I16" s="650"/>
      <c r="J16" s="650"/>
      <c r="K16" s="651"/>
    </row>
    <row r="17" spans="1:11" customFormat="1" ht="27.75" customHeight="1">
      <c r="A17" s="645" t="s">
        <v>841</v>
      </c>
      <c r="B17" s="646" t="s">
        <v>842</v>
      </c>
      <c r="C17" s="647">
        <f t="shared" si="0"/>
        <v>116</v>
      </c>
      <c r="D17" s="648">
        <v>150</v>
      </c>
      <c r="E17" s="648">
        <v>97</v>
      </c>
      <c r="F17" s="648">
        <v>92</v>
      </c>
      <c r="G17" s="648">
        <v>116</v>
      </c>
      <c r="H17" s="649"/>
      <c r="I17" s="650"/>
      <c r="J17" s="650"/>
      <c r="K17" s="651"/>
    </row>
    <row r="18" spans="1:11" customFormat="1" ht="27.75" customHeight="1">
      <c r="A18" s="645" t="s">
        <v>843</v>
      </c>
      <c r="B18" s="646" t="s">
        <v>844</v>
      </c>
      <c r="C18" s="647">
        <f t="shared" si="0"/>
        <v>3170</v>
      </c>
      <c r="D18" s="648">
        <v>2800</v>
      </c>
      <c r="E18" s="648">
        <v>3400</v>
      </c>
      <c r="F18" s="648">
        <v>3500</v>
      </c>
      <c r="G18" s="648">
        <v>3170</v>
      </c>
      <c r="H18" s="649"/>
      <c r="I18" s="650"/>
      <c r="J18" s="650"/>
      <c r="K18" s="651"/>
    </row>
    <row r="19" spans="1:11" customFormat="1" ht="27.75" customHeight="1">
      <c r="A19" s="645" t="s">
        <v>845</v>
      </c>
      <c r="B19" s="646" t="s">
        <v>846</v>
      </c>
      <c r="C19" s="647">
        <f t="shared" si="0"/>
        <v>1120</v>
      </c>
      <c r="D19" s="648">
        <v>1000</v>
      </c>
      <c r="E19" s="648">
        <v>1100</v>
      </c>
      <c r="F19" s="648">
        <v>1100</v>
      </c>
      <c r="G19" s="648">
        <v>1120</v>
      </c>
      <c r="H19" s="649"/>
      <c r="I19" s="650"/>
      <c r="J19" s="650"/>
      <c r="K19" s="651"/>
    </row>
    <row r="20" spans="1:11" customFormat="1" ht="27.75" customHeight="1">
      <c r="A20" s="645" t="s">
        <v>847</v>
      </c>
      <c r="B20" s="646" t="s">
        <v>848</v>
      </c>
      <c r="C20" s="647">
        <f t="shared" si="0"/>
        <v>1300</v>
      </c>
      <c r="D20" s="648">
        <v>1300</v>
      </c>
      <c r="E20" s="648">
        <v>1300</v>
      </c>
      <c r="F20" s="648">
        <v>1430</v>
      </c>
      <c r="G20" s="648">
        <v>1300</v>
      </c>
      <c r="H20" s="649"/>
      <c r="I20" s="650"/>
      <c r="J20" s="650"/>
      <c r="K20" s="651"/>
    </row>
    <row r="21" spans="1:11" customFormat="1" ht="27.75" customHeight="1">
      <c r="A21" s="645" t="s">
        <v>849</v>
      </c>
      <c r="B21" s="646" t="s">
        <v>850</v>
      </c>
      <c r="C21" s="647">
        <f t="shared" si="0"/>
        <v>328</v>
      </c>
      <c r="D21" s="648">
        <v>300</v>
      </c>
      <c r="E21" s="648">
        <v>330</v>
      </c>
      <c r="F21" s="648">
        <v>353</v>
      </c>
      <c r="G21" s="648">
        <v>328</v>
      </c>
      <c r="H21" s="649"/>
      <c r="I21" s="650"/>
      <c r="J21" s="650"/>
      <c r="K21" s="651"/>
    </row>
    <row r="22" spans="1:11" customFormat="1" ht="27.75" customHeight="1">
      <c r="A22" s="645" t="s">
        <v>851</v>
      </c>
      <c r="B22" s="646" t="s">
        <v>852</v>
      </c>
      <c r="C22" s="647">
        <f t="shared" si="0"/>
        <v>4800</v>
      </c>
      <c r="D22" s="648">
        <v>3800</v>
      </c>
      <c r="E22" s="648">
        <v>4300</v>
      </c>
      <c r="F22" s="648">
        <v>4470</v>
      </c>
      <c r="G22" s="648">
        <v>4800</v>
      </c>
      <c r="H22" s="649"/>
      <c r="I22" s="650"/>
      <c r="J22" s="650"/>
      <c r="K22" s="651"/>
    </row>
    <row r="23" spans="1:11" customFormat="1" ht="27.75" customHeight="1">
      <c r="A23" s="645" t="s">
        <v>853</v>
      </c>
      <c r="B23" s="646" t="s">
        <v>854</v>
      </c>
      <c r="C23" s="647">
        <f t="shared" si="0"/>
        <v>16</v>
      </c>
      <c r="D23" s="648" t="s">
        <v>855</v>
      </c>
      <c r="E23" s="648">
        <v>43</v>
      </c>
      <c r="F23" s="648">
        <v>53</v>
      </c>
      <c r="G23" s="648">
        <v>16</v>
      </c>
      <c r="H23" s="649"/>
      <c r="I23" s="650"/>
      <c r="J23" s="650"/>
      <c r="K23" s="651"/>
    </row>
    <row r="24" spans="1:11" customFormat="1" ht="27.75" customHeight="1">
      <c r="A24" s="645" t="s">
        <v>856</v>
      </c>
      <c r="B24" s="646" t="s">
        <v>857</v>
      </c>
      <c r="C24" s="647">
        <f t="shared" si="0"/>
        <v>138</v>
      </c>
      <c r="D24" s="648">
        <v>140</v>
      </c>
      <c r="E24" s="648">
        <v>120</v>
      </c>
      <c r="F24" s="648">
        <v>124</v>
      </c>
      <c r="G24" s="648">
        <v>138</v>
      </c>
      <c r="H24" s="649"/>
      <c r="I24" s="650"/>
      <c r="J24" s="650"/>
      <c r="K24" s="651"/>
    </row>
    <row r="25" spans="1:11" customFormat="1" ht="27.75" customHeight="1">
      <c r="A25" s="645" t="s">
        <v>858</v>
      </c>
      <c r="B25" s="646" t="s">
        <v>859</v>
      </c>
      <c r="C25" s="647">
        <f t="shared" si="0"/>
        <v>4</v>
      </c>
      <c r="D25" s="657" t="s">
        <v>860</v>
      </c>
      <c r="E25" s="648">
        <v>12</v>
      </c>
      <c r="F25" s="648">
        <v>12</v>
      </c>
      <c r="G25" s="648">
        <v>4</v>
      </c>
      <c r="H25" s="649"/>
      <c r="I25" s="650"/>
      <c r="J25" s="650"/>
      <c r="K25" s="651"/>
    </row>
    <row r="26" spans="1:11" customFormat="1" ht="21">
      <c r="A26" s="645" t="s">
        <v>861</v>
      </c>
      <c r="B26" s="646" t="s">
        <v>862</v>
      </c>
      <c r="C26" s="647">
        <f t="shared" si="0"/>
        <v>2640</v>
      </c>
      <c r="D26" s="648" t="s">
        <v>855</v>
      </c>
      <c r="E26" s="648" t="s">
        <v>855</v>
      </c>
      <c r="F26" s="648" t="s">
        <v>855</v>
      </c>
      <c r="G26" s="648">
        <v>2640</v>
      </c>
      <c r="H26" s="649"/>
      <c r="I26" s="650"/>
      <c r="J26" s="650"/>
      <c r="K26" s="651"/>
    </row>
    <row r="27" spans="1:11" customFormat="1" ht="27.75" customHeight="1">
      <c r="A27" s="645" t="s">
        <v>863</v>
      </c>
      <c r="B27" s="646" t="s">
        <v>864</v>
      </c>
      <c r="C27" s="647">
        <f t="shared" si="0"/>
        <v>3350</v>
      </c>
      <c r="D27" s="648">
        <v>2900</v>
      </c>
      <c r="E27" s="648">
        <v>3500</v>
      </c>
      <c r="F27" s="648">
        <v>3220</v>
      </c>
      <c r="G27" s="648">
        <v>3350</v>
      </c>
      <c r="H27" s="649"/>
      <c r="I27" s="650"/>
      <c r="J27" s="650"/>
      <c r="K27" s="651"/>
    </row>
    <row r="28" spans="1:11" customFormat="1" ht="27.75" customHeight="1">
      <c r="A28" s="645" t="s">
        <v>865</v>
      </c>
      <c r="B28" s="646" t="s">
        <v>866</v>
      </c>
      <c r="C28" s="647">
        <f t="shared" si="0"/>
        <v>1210</v>
      </c>
      <c r="D28" s="648" t="s">
        <v>855</v>
      </c>
      <c r="E28" s="648">
        <v>1300</v>
      </c>
      <c r="F28" s="648">
        <v>1340</v>
      </c>
      <c r="G28" s="648">
        <v>1210</v>
      </c>
      <c r="H28" s="649"/>
      <c r="I28" s="650"/>
      <c r="J28" s="650"/>
      <c r="K28" s="651"/>
    </row>
    <row r="29" spans="1:11" customFormat="1" ht="27.75" customHeight="1">
      <c r="A29" s="645" t="s">
        <v>867</v>
      </c>
      <c r="B29" s="646" t="s">
        <v>868</v>
      </c>
      <c r="C29" s="647">
        <f t="shared" si="0"/>
        <v>1330</v>
      </c>
      <c r="D29" s="648" t="s">
        <v>855</v>
      </c>
      <c r="E29" s="648">
        <v>1200</v>
      </c>
      <c r="F29" s="648">
        <v>1370</v>
      </c>
      <c r="G29" s="648">
        <v>1330</v>
      </c>
      <c r="H29" s="649"/>
      <c r="I29" s="650"/>
      <c r="J29" s="650"/>
      <c r="K29" s="651"/>
    </row>
    <row r="30" spans="1:11" customFormat="1" ht="27.75" customHeight="1">
      <c r="A30" s="645" t="s">
        <v>869</v>
      </c>
      <c r="B30" s="646" t="s">
        <v>870</v>
      </c>
      <c r="C30" s="647">
        <f t="shared" si="0"/>
        <v>8060</v>
      </c>
      <c r="D30" s="648">
        <v>6300</v>
      </c>
      <c r="E30" s="648">
        <v>9400</v>
      </c>
      <c r="F30" s="648">
        <v>9810</v>
      </c>
      <c r="G30" s="648">
        <v>8060</v>
      </c>
      <c r="H30" s="649"/>
      <c r="I30" s="650"/>
      <c r="J30" s="650"/>
      <c r="K30" s="651"/>
    </row>
    <row r="31" spans="1:11" customFormat="1" ht="27.75" customHeight="1">
      <c r="A31" s="645" t="s">
        <v>871</v>
      </c>
      <c r="B31" s="646" t="s">
        <v>872</v>
      </c>
      <c r="C31" s="647">
        <f t="shared" si="0"/>
        <v>716</v>
      </c>
      <c r="D31" s="648">
        <v>560</v>
      </c>
      <c r="E31" s="648">
        <v>640</v>
      </c>
      <c r="F31" s="648">
        <v>693</v>
      </c>
      <c r="G31" s="648">
        <v>716</v>
      </c>
      <c r="H31" s="649"/>
      <c r="I31" s="650"/>
      <c r="J31" s="650"/>
      <c r="K31" s="651"/>
    </row>
    <row r="32" spans="1:11" s="639" customFormat="1" ht="21">
      <c r="A32" s="645" t="s">
        <v>873</v>
      </c>
      <c r="B32" s="646" t="s">
        <v>874</v>
      </c>
      <c r="C32" s="647">
        <f t="shared" si="0"/>
        <v>4620</v>
      </c>
      <c r="D32" s="648" t="s">
        <v>855</v>
      </c>
      <c r="E32" s="648" t="s">
        <v>855</v>
      </c>
      <c r="F32" s="648" t="s">
        <v>855</v>
      </c>
      <c r="G32" s="648">
        <v>4620</v>
      </c>
      <c r="H32" s="649"/>
      <c r="I32" s="650"/>
      <c r="J32" s="650"/>
      <c r="K32" s="658"/>
    </row>
    <row r="33" spans="1:11" s="639" customFormat="1" ht="27.75" customHeight="1">
      <c r="A33" s="645" t="s">
        <v>875</v>
      </c>
      <c r="B33" s="646" t="s">
        <v>876</v>
      </c>
      <c r="C33" s="647">
        <f t="shared" si="0"/>
        <v>235</v>
      </c>
      <c r="D33" s="648" t="s">
        <v>855</v>
      </c>
      <c r="E33" s="648" t="s">
        <v>855</v>
      </c>
      <c r="F33" s="648" t="s">
        <v>855</v>
      </c>
      <c r="G33" s="648">
        <v>235</v>
      </c>
      <c r="H33" s="649"/>
      <c r="I33" s="650"/>
      <c r="J33" s="650"/>
      <c r="K33" s="658"/>
    </row>
    <row r="34" spans="1:11" s="639" customFormat="1" ht="21">
      <c r="A34" s="645" t="s">
        <v>877</v>
      </c>
      <c r="B34" s="646" t="s">
        <v>878</v>
      </c>
      <c r="C34" s="647">
        <f t="shared" si="0"/>
        <v>290</v>
      </c>
      <c r="D34" s="648" t="s">
        <v>855</v>
      </c>
      <c r="E34" s="648" t="s">
        <v>855</v>
      </c>
      <c r="F34" s="648" t="s">
        <v>855</v>
      </c>
      <c r="G34" s="648">
        <v>290</v>
      </c>
      <c r="H34" s="649"/>
      <c r="I34" s="650"/>
      <c r="J34" s="650"/>
      <c r="K34" s="658"/>
    </row>
    <row r="35" spans="1:11" customFormat="1" ht="27.75" customHeight="1">
      <c r="A35" s="645" t="s">
        <v>879</v>
      </c>
      <c r="B35" s="646" t="s">
        <v>880</v>
      </c>
      <c r="C35" s="647">
        <f t="shared" si="0"/>
        <v>858</v>
      </c>
      <c r="D35" s="648">
        <v>858</v>
      </c>
      <c r="E35" s="648">
        <v>950</v>
      </c>
      <c r="F35" s="648">
        <v>1030</v>
      </c>
      <c r="G35" s="648">
        <v>858</v>
      </c>
      <c r="H35" s="649"/>
      <c r="I35" s="650"/>
      <c r="J35" s="650"/>
      <c r="K35" s="651"/>
    </row>
    <row r="36" spans="1:11" s="639" customFormat="1" ht="27.75" customHeight="1">
      <c r="A36" s="645" t="s">
        <v>881</v>
      </c>
      <c r="B36" s="659" t="s">
        <v>882</v>
      </c>
      <c r="C36" s="647">
        <f t="shared" si="0"/>
        <v>76</v>
      </c>
      <c r="D36" s="648" t="s">
        <v>855</v>
      </c>
      <c r="E36" s="648" t="s">
        <v>855</v>
      </c>
      <c r="F36" s="648" t="s">
        <v>855</v>
      </c>
      <c r="G36" s="648">
        <v>76</v>
      </c>
      <c r="H36" s="649"/>
      <c r="I36" s="650"/>
      <c r="J36" s="650"/>
      <c r="K36" s="658"/>
    </row>
    <row r="37" spans="1:11" s="639" customFormat="1" ht="27.75" customHeight="1">
      <c r="A37" s="645" t="s">
        <v>883</v>
      </c>
      <c r="B37" s="659" t="s">
        <v>884</v>
      </c>
      <c r="C37" s="647">
        <f t="shared" si="0"/>
        <v>144</v>
      </c>
      <c r="D37" s="648" t="s">
        <v>855</v>
      </c>
      <c r="E37" s="648" t="s">
        <v>855</v>
      </c>
      <c r="F37" s="648" t="s">
        <v>855</v>
      </c>
      <c r="G37" s="648">
        <v>144</v>
      </c>
      <c r="H37" s="649"/>
      <c r="I37" s="650"/>
      <c r="J37" s="650"/>
      <c r="K37" s="658"/>
    </row>
    <row r="38" spans="1:11" s="639" customFormat="1" ht="27.75" customHeight="1">
      <c r="A38" s="645" t="s">
        <v>885</v>
      </c>
      <c r="B38" s="659" t="s">
        <v>886</v>
      </c>
      <c r="C38" s="647">
        <f t="shared" si="0"/>
        <v>2360</v>
      </c>
      <c r="D38" s="648" t="s">
        <v>855</v>
      </c>
      <c r="E38" s="648" t="s">
        <v>855</v>
      </c>
      <c r="F38" s="648" t="s">
        <v>855</v>
      </c>
      <c r="G38" s="648">
        <v>2360</v>
      </c>
      <c r="H38" s="649"/>
      <c r="I38" s="650"/>
      <c r="J38" s="650"/>
      <c r="K38" s="658"/>
    </row>
    <row r="39" spans="1:11" customFormat="1" ht="27.75" customHeight="1">
      <c r="A39" s="645" t="s">
        <v>887</v>
      </c>
      <c r="B39" s="646" t="s">
        <v>888</v>
      </c>
      <c r="C39" s="647">
        <f t="shared" si="0"/>
        <v>804</v>
      </c>
      <c r="D39" s="648" t="s">
        <v>855</v>
      </c>
      <c r="E39" s="648">
        <v>890</v>
      </c>
      <c r="F39" s="648">
        <v>794</v>
      </c>
      <c r="G39" s="648">
        <v>804</v>
      </c>
      <c r="H39" s="649"/>
      <c r="I39" s="650"/>
      <c r="J39" s="650"/>
      <c r="K39" s="651"/>
    </row>
    <row r="40" spans="1:11" customFormat="1" ht="27.75" customHeight="1">
      <c r="A40" s="645" t="s">
        <v>889</v>
      </c>
      <c r="B40" s="646" t="s">
        <v>890</v>
      </c>
      <c r="C40" s="647">
        <f t="shared" si="0"/>
        <v>1650</v>
      </c>
      <c r="D40" s="648">
        <v>1300</v>
      </c>
      <c r="E40" s="648">
        <v>1500</v>
      </c>
      <c r="F40" s="648">
        <v>1640</v>
      </c>
      <c r="G40" s="648">
        <v>1650</v>
      </c>
      <c r="H40" s="649"/>
      <c r="I40" s="650"/>
      <c r="J40" s="650"/>
      <c r="K40" s="651"/>
    </row>
    <row r="41" spans="1:11" s="639" customFormat="1" ht="27.75" customHeight="1">
      <c r="A41" s="645" t="s">
        <v>891</v>
      </c>
      <c r="B41" s="659" t="s">
        <v>892</v>
      </c>
      <c r="C41" s="647">
        <f t="shared" ref="C41:C47" si="1">ROUND(IF(G41="&lt;1",IF(F41="─",0,F41),G41),0)</f>
        <v>0</v>
      </c>
      <c r="D41" s="648" t="s">
        <v>855</v>
      </c>
      <c r="E41" s="648" t="s">
        <v>855</v>
      </c>
      <c r="F41" s="648" t="s">
        <v>855</v>
      </c>
      <c r="G41" s="655" t="s">
        <v>893</v>
      </c>
      <c r="H41" s="649"/>
      <c r="I41" s="650"/>
      <c r="J41" s="650"/>
      <c r="K41" s="658"/>
    </row>
    <row r="42" spans="1:11" s="639" customFormat="1" ht="27.75" customHeight="1">
      <c r="A42" s="645" t="s">
        <v>894</v>
      </c>
      <c r="B42" s="659" t="s">
        <v>895</v>
      </c>
      <c r="C42" s="647">
        <f t="shared" si="1"/>
        <v>0</v>
      </c>
      <c r="D42" s="648" t="s">
        <v>855</v>
      </c>
      <c r="E42" s="648" t="s">
        <v>855</v>
      </c>
      <c r="F42" s="648" t="s">
        <v>855</v>
      </c>
      <c r="G42" s="655" t="s">
        <v>893</v>
      </c>
      <c r="H42" s="649"/>
      <c r="I42" s="650"/>
      <c r="J42" s="650"/>
      <c r="K42" s="658"/>
    </row>
    <row r="43" spans="1:11" s="639" customFormat="1" ht="27.75" customHeight="1">
      <c r="A43" s="645" t="s">
        <v>896</v>
      </c>
      <c r="B43" s="659" t="s">
        <v>897</v>
      </c>
      <c r="C43" s="647">
        <f t="shared" si="1"/>
        <v>0</v>
      </c>
      <c r="D43" s="648" t="s">
        <v>855</v>
      </c>
      <c r="E43" s="648" t="s">
        <v>855</v>
      </c>
      <c r="F43" s="648" t="s">
        <v>855</v>
      </c>
      <c r="G43" s="655" t="s">
        <v>893</v>
      </c>
      <c r="H43" s="649"/>
      <c r="I43" s="650"/>
      <c r="J43" s="650"/>
      <c r="K43" s="658"/>
    </row>
    <row r="44" spans="1:11" s="639" customFormat="1" ht="27.75" customHeight="1">
      <c r="A44" s="645" t="s">
        <v>898</v>
      </c>
      <c r="B44" s="659" t="s">
        <v>899</v>
      </c>
      <c r="C44" s="647">
        <f t="shared" si="1"/>
        <v>0</v>
      </c>
      <c r="D44" s="648" t="s">
        <v>855</v>
      </c>
      <c r="E44" s="648" t="s">
        <v>855</v>
      </c>
      <c r="F44" s="648" t="s">
        <v>855</v>
      </c>
      <c r="G44" s="655" t="s">
        <v>893</v>
      </c>
      <c r="H44" s="649"/>
      <c r="I44" s="650"/>
      <c r="J44" s="650"/>
      <c r="K44" s="658"/>
    </row>
    <row r="45" spans="1:11" s="639" customFormat="1" ht="27.75" customHeight="1">
      <c r="A45" s="645" t="s">
        <v>900</v>
      </c>
      <c r="B45" s="659" t="s">
        <v>901</v>
      </c>
      <c r="C45" s="647">
        <f t="shared" si="1"/>
        <v>0</v>
      </c>
      <c r="D45" s="648" t="s">
        <v>855</v>
      </c>
      <c r="E45" s="648" t="s">
        <v>855</v>
      </c>
      <c r="F45" s="648" t="s">
        <v>855</v>
      </c>
      <c r="G45" s="655" t="s">
        <v>893</v>
      </c>
      <c r="H45" s="649"/>
      <c r="I45" s="650"/>
      <c r="J45" s="650"/>
      <c r="K45" s="658"/>
    </row>
    <row r="46" spans="1:11" s="639" customFormat="1" ht="27.75" customHeight="1">
      <c r="A46" s="645" t="s">
        <v>902</v>
      </c>
      <c r="B46" s="659" t="s">
        <v>903</v>
      </c>
      <c r="C46" s="647">
        <f t="shared" si="1"/>
        <v>0</v>
      </c>
      <c r="D46" s="648" t="s">
        <v>855</v>
      </c>
      <c r="E46" s="648" t="s">
        <v>855</v>
      </c>
      <c r="F46" s="648" t="s">
        <v>855</v>
      </c>
      <c r="G46" s="655" t="s">
        <v>893</v>
      </c>
      <c r="H46" s="649"/>
      <c r="I46" s="650"/>
      <c r="J46" s="650"/>
      <c r="K46" s="658"/>
    </row>
    <row r="47" spans="1:11" s="639" customFormat="1" ht="27.75" customHeight="1">
      <c r="A47" s="645" t="s">
        <v>904</v>
      </c>
      <c r="B47" s="659" t="s">
        <v>905</v>
      </c>
      <c r="C47" s="647">
        <f t="shared" si="1"/>
        <v>0</v>
      </c>
      <c r="D47" s="648" t="s">
        <v>855</v>
      </c>
      <c r="E47" s="648" t="s">
        <v>855</v>
      </c>
      <c r="F47" s="648" t="s">
        <v>855</v>
      </c>
      <c r="G47" s="655" t="s">
        <v>893</v>
      </c>
      <c r="H47" s="649"/>
      <c r="I47" s="650"/>
      <c r="J47" s="650"/>
      <c r="K47" s="658"/>
    </row>
    <row r="48" spans="1:11" s="639" customFormat="1" ht="27.75" customHeight="1">
      <c r="A48" s="645" t="s">
        <v>906</v>
      </c>
      <c r="B48" s="659" t="s">
        <v>907</v>
      </c>
      <c r="C48" s="647">
        <f>ROUND(IF(G48="─",IF(F48="─",0,F48),G48),0)</f>
        <v>2</v>
      </c>
      <c r="D48" s="648" t="s">
        <v>855</v>
      </c>
      <c r="E48" s="648" t="s">
        <v>855</v>
      </c>
      <c r="F48" s="648" t="s">
        <v>855</v>
      </c>
      <c r="G48" s="655">
        <v>2</v>
      </c>
      <c r="H48" s="649"/>
      <c r="I48" s="650"/>
      <c r="J48" s="650"/>
      <c r="K48" s="658"/>
    </row>
    <row r="49" spans="1:11" s="639" customFormat="1" ht="27.75" customHeight="1">
      <c r="A49" s="645" t="s">
        <v>908</v>
      </c>
      <c r="B49" s="659" t="s">
        <v>909</v>
      </c>
      <c r="C49" s="647">
        <f>ROUND(IF(G49="&lt;1",IF(F49="─",0,F49),G49),0)</f>
        <v>0</v>
      </c>
      <c r="D49" s="648" t="s">
        <v>855</v>
      </c>
      <c r="E49" s="648" t="s">
        <v>855</v>
      </c>
      <c r="F49" s="648" t="s">
        <v>855</v>
      </c>
      <c r="G49" s="655" t="s">
        <v>893</v>
      </c>
      <c r="H49" s="649"/>
      <c r="I49" s="650"/>
      <c r="J49" s="650"/>
      <c r="K49" s="658"/>
    </row>
    <row r="50" spans="1:11" s="639" customFormat="1" ht="27.75" customHeight="1">
      <c r="A50" s="645" t="s">
        <v>910</v>
      </c>
      <c r="B50" s="659" t="s">
        <v>911</v>
      </c>
      <c r="C50" s="647">
        <f>ROUND(IF(G50="&lt;1",IF(F50="─",0,F50),G50),0)</f>
        <v>0</v>
      </c>
      <c r="D50" s="648" t="s">
        <v>855</v>
      </c>
      <c r="E50" s="648" t="s">
        <v>855</v>
      </c>
      <c r="F50" s="648" t="s">
        <v>855</v>
      </c>
      <c r="G50" s="655" t="s">
        <v>893</v>
      </c>
      <c r="H50" s="649"/>
      <c r="I50" s="650"/>
      <c r="J50" s="650"/>
      <c r="K50" s="658"/>
    </row>
    <row r="51" spans="1:11" s="639" customFormat="1" ht="21">
      <c r="A51" s="645" t="s">
        <v>912</v>
      </c>
      <c r="B51" s="659" t="s">
        <v>913</v>
      </c>
      <c r="C51" s="647">
        <f>ROUND(IF(G51="&lt;1",IF(F51="─",0,F51),G51),0)</f>
        <v>0</v>
      </c>
      <c r="D51" s="648" t="s">
        <v>855</v>
      </c>
      <c r="E51" s="648" t="s">
        <v>855</v>
      </c>
      <c r="F51" s="648" t="s">
        <v>855</v>
      </c>
      <c r="G51" s="655" t="s">
        <v>893</v>
      </c>
      <c r="H51" s="649"/>
      <c r="I51" s="650"/>
      <c r="J51" s="650"/>
      <c r="K51" s="658"/>
    </row>
    <row r="52" spans="1:11" customFormat="1" ht="41.25">
      <c r="A52" s="645" t="s">
        <v>914</v>
      </c>
      <c r="B52" s="660" t="s">
        <v>915</v>
      </c>
      <c r="C52" s="647">
        <f>ROUND(IF(G52="&lt;1",IF(F52="─",0,F52),G52),0)</f>
        <v>0</v>
      </c>
      <c r="D52" s="648" t="s">
        <v>855</v>
      </c>
      <c r="E52" s="648" t="s">
        <v>855</v>
      </c>
      <c r="F52" s="648" t="s">
        <v>855</v>
      </c>
      <c r="G52" s="661" t="s">
        <v>893</v>
      </c>
      <c r="H52" s="649"/>
      <c r="I52" s="650"/>
      <c r="J52" s="650"/>
      <c r="K52" s="651"/>
    </row>
    <row r="53" spans="1:11" customFormat="1" ht="42">
      <c r="A53" s="645" t="s">
        <v>916</v>
      </c>
      <c r="B53" s="660" t="s">
        <v>917</v>
      </c>
      <c r="C53" s="647">
        <f>ROUND(IF(G53="&lt;1",IF(F53="─",0,F53),G53),0)</f>
        <v>0</v>
      </c>
      <c r="D53" s="648" t="s">
        <v>855</v>
      </c>
      <c r="E53" s="648" t="s">
        <v>855</v>
      </c>
      <c r="F53" s="648" t="s">
        <v>855</v>
      </c>
      <c r="G53" s="661" t="s">
        <v>893</v>
      </c>
      <c r="H53" s="649"/>
      <c r="I53" s="650"/>
      <c r="J53" s="650"/>
      <c r="K53" s="651"/>
    </row>
    <row r="54" spans="1:11" customFormat="1" ht="27.75" hidden="1" customHeight="1">
      <c r="A54" s="681" t="s">
        <v>918</v>
      </c>
      <c r="B54" s="681"/>
      <c r="C54" s="681"/>
      <c r="D54" s="681"/>
      <c r="E54" s="681"/>
      <c r="F54" s="681"/>
      <c r="G54" s="681"/>
      <c r="H54" s="681"/>
      <c r="I54" s="681"/>
      <c r="J54" s="681"/>
      <c r="K54" s="681"/>
    </row>
    <row r="55" spans="1:11" s="639" customFormat="1" ht="21" hidden="1">
      <c r="A55" s="645"/>
      <c r="B55" s="662" t="s">
        <v>919</v>
      </c>
      <c r="C55" s="662"/>
      <c r="D55" s="654"/>
      <c r="E55" s="654">
        <v>210</v>
      </c>
      <c r="F55" s="655" t="s">
        <v>920</v>
      </c>
      <c r="G55" s="655">
        <v>148</v>
      </c>
      <c r="H55" s="649"/>
      <c r="I55" s="650"/>
      <c r="J55" s="650"/>
      <c r="K55" s="654" t="s">
        <v>825</v>
      </c>
    </row>
    <row r="56" spans="1:11" s="639" customFormat="1" ht="21" hidden="1">
      <c r="A56" s="645" t="s">
        <v>921</v>
      </c>
      <c r="B56" s="663" t="s">
        <v>922</v>
      </c>
      <c r="C56" s="663"/>
      <c r="D56" s="648" t="s">
        <v>855</v>
      </c>
      <c r="E56" s="648">
        <v>1700</v>
      </c>
      <c r="F56" s="648">
        <v>1810</v>
      </c>
      <c r="G56" s="648">
        <v>1760</v>
      </c>
      <c r="H56" s="649"/>
      <c r="I56" s="650"/>
      <c r="J56" s="650"/>
      <c r="K56" s="654" t="s">
        <v>825</v>
      </c>
    </row>
    <row r="57" spans="1:11" s="639" customFormat="1" ht="21" hidden="1">
      <c r="A57" s="645"/>
      <c r="B57" s="662" t="s">
        <v>923</v>
      </c>
      <c r="C57" s="662"/>
      <c r="D57" s="654"/>
      <c r="E57" s="654"/>
      <c r="F57" s="655"/>
      <c r="G57" s="655">
        <v>59</v>
      </c>
      <c r="H57" s="650"/>
      <c r="I57" s="650"/>
      <c r="J57" s="650"/>
      <c r="K57" s="654"/>
    </row>
    <row r="58" spans="1:11" s="639" customFormat="1" ht="21" hidden="1">
      <c r="A58" s="645"/>
      <c r="B58" s="662" t="s">
        <v>924</v>
      </c>
      <c r="C58" s="662"/>
      <c r="D58" s="654"/>
      <c r="E58" s="654"/>
      <c r="F58" s="655"/>
      <c r="G58" s="655">
        <v>258</v>
      </c>
      <c r="H58" s="650"/>
      <c r="I58" s="650"/>
      <c r="J58" s="650"/>
      <c r="K58" s="654"/>
    </row>
    <row r="59" spans="1:11" s="639" customFormat="1" ht="21" hidden="1">
      <c r="A59" s="645"/>
      <c r="B59" s="662" t="s">
        <v>925</v>
      </c>
      <c r="C59" s="662"/>
      <c r="D59" s="654">
        <v>90</v>
      </c>
      <c r="E59" s="654">
        <v>120</v>
      </c>
      <c r="F59" s="655" t="s">
        <v>926</v>
      </c>
      <c r="G59" s="655">
        <v>79</v>
      </c>
      <c r="H59" s="650"/>
      <c r="I59" s="650"/>
      <c r="J59" s="650"/>
      <c r="K59" s="654" t="s">
        <v>825</v>
      </c>
    </row>
    <row r="60" spans="1:11" s="639" customFormat="1" ht="21" hidden="1">
      <c r="A60" s="645"/>
      <c r="B60" s="662" t="s">
        <v>927</v>
      </c>
      <c r="C60" s="662"/>
      <c r="D60" s="654"/>
      <c r="E60" s="654"/>
      <c r="F60" s="655"/>
      <c r="G60" s="655">
        <v>370</v>
      </c>
      <c r="H60" s="650"/>
      <c r="I60" s="650"/>
      <c r="J60" s="650"/>
      <c r="K60" s="654"/>
    </row>
    <row r="61" spans="1:11" s="639" customFormat="1" ht="21" hidden="1">
      <c r="A61" s="645"/>
      <c r="B61" s="662" t="s">
        <v>928</v>
      </c>
      <c r="C61" s="662"/>
      <c r="D61" s="654">
        <v>470</v>
      </c>
      <c r="E61" s="654">
        <v>620</v>
      </c>
      <c r="F61" s="655" t="s">
        <v>929</v>
      </c>
      <c r="G61" s="655">
        <v>527</v>
      </c>
      <c r="H61" s="650"/>
      <c r="I61" s="650"/>
      <c r="J61" s="650"/>
      <c r="K61" s="654" t="s">
        <v>825</v>
      </c>
    </row>
    <row r="62" spans="1:11" s="639" customFormat="1" ht="21" hidden="1">
      <c r="A62" s="645"/>
      <c r="B62" s="662" t="s">
        <v>930</v>
      </c>
      <c r="C62" s="662"/>
      <c r="D62" s="654"/>
      <c r="E62" s="654"/>
      <c r="F62" s="655"/>
      <c r="G62" s="655">
        <v>338</v>
      </c>
      <c r="H62" s="650"/>
      <c r="I62" s="650"/>
      <c r="J62" s="650"/>
      <c r="K62" s="654"/>
    </row>
    <row r="63" spans="1:11" s="639" customFormat="1" ht="21" hidden="1">
      <c r="A63" s="645"/>
      <c r="B63" s="662" t="s">
        <v>931</v>
      </c>
      <c r="C63" s="662"/>
      <c r="D63" s="654">
        <v>600</v>
      </c>
      <c r="E63" s="654">
        <v>700</v>
      </c>
      <c r="F63" s="655" t="s">
        <v>932</v>
      </c>
      <c r="G63" s="655">
        <v>782</v>
      </c>
      <c r="H63" s="650"/>
      <c r="I63" s="650"/>
      <c r="J63" s="650"/>
      <c r="K63" s="654" t="s">
        <v>825</v>
      </c>
    </row>
    <row r="64" spans="1:11" s="639" customFormat="1" ht="21" hidden="1">
      <c r="A64" s="645"/>
      <c r="B64" s="662" t="s">
        <v>933</v>
      </c>
      <c r="C64" s="662"/>
      <c r="D64" s="654">
        <v>1800</v>
      </c>
      <c r="E64" s="654">
        <v>2400</v>
      </c>
      <c r="F64" s="655" t="s">
        <v>934</v>
      </c>
      <c r="G64" s="655">
        <v>1980</v>
      </c>
      <c r="H64" s="650"/>
      <c r="I64" s="650"/>
      <c r="J64" s="650"/>
      <c r="K64" s="654" t="s">
        <v>825</v>
      </c>
    </row>
    <row r="65" spans="1:11" s="639" customFormat="1" ht="21" hidden="1">
      <c r="A65" s="645"/>
      <c r="B65" s="662" t="s">
        <v>935</v>
      </c>
      <c r="C65" s="662"/>
      <c r="D65" s="654"/>
      <c r="E65" s="654">
        <v>1800</v>
      </c>
      <c r="F65" s="655" t="s">
        <v>936</v>
      </c>
      <c r="G65" s="655">
        <v>127</v>
      </c>
      <c r="H65" s="650"/>
      <c r="I65" s="650"/>
      <c r="J65" s="650"/>
      <c r="K65" s="654" t="s">
        <v>825</v>
      </c>
    </row>
    <row r="66" spans="1:11" s="639" customFormat="1" ht="21" hidden="1">
      <c r="A66" s="645"/>
      <c r="B66" s="662" t="s">
        <v>937</v>
      </c>
      <c r="C66" s="662"/>
      <c r="D66" s="654"/>
      <c r="E66" s="654">
        <v>620</v>
      </c>
      <c r="F66" s="655" t="s">
        <v>938</v>
      </c>
      <c r="G66" s="655">
        <v>525</v>
      </c>
      <c r="H66" s="650"/>
      <c r="I66" s="650"/>
      <c r="J66" s="650"/>
      <c r="K66" s="654" t="s">
        <v>825</v>
      </c>
    </row>
    <row r="67" spans="1:11" s="639" customFormat="1" ht="43.5" hidden="1" customHeight="1">
      <c r="A67" s="645"/>
      <c r="B67" s="664" t="s">
        <v>939</v>
      </c>
      <c r="C67" s="664"/>
      <c r="D67" s="654"/>
      <c r="E67" s="654"/>
      <c r="F67" s="655"/>
      <c r="G67" s="655">
        <v>1</v>
      </c>
      <c r="H67" s="650"/>
      <c r="I67" s="650"/>
      <c r="J67" s="650"/>
      <c r="K67" s="654"/>
    </row>
    <row r="68" spans="1:11" customFormat="1" ht="27.75" hidden="1" customHeight="1">
      <c r="A68" s="681" t="s">
        <v>940</v>
      </c>
      <c r="B68" s="681"/>
      <c r="C68" s="681"/>
      <c r="D68" s="681"/>
      <c r="E68" s="681"/>
      <c r="F68" s="681"/>
      <c r="G68" s="681"/>
      <c r="H68" s="681"/>
      <c r="I68" s="681"/>
      <c r="J68" s="681"/>
      <c r="K68" s="681"/>
    </row>
    <row r="69" spans="1:11" customFormat="1" ht="27.75" hidden="1" customHeight="1">
      <c r="A69" s="645"/>
      <c r="B69" s="665" t="s">
        <v>941</v>
      </c>
      <c r="C69" s="665"/>
      <c r="D69" s="666">
        <v>100</v>
      </c>
      <c r="E69" s="666">
        <v>140</v>
      </c>
      <c r="F69" s="661" t="s">
        <v>942</v>
      </c>
      <c r="G69" s="661">
        <v>160</v>
      </c>
      <c r="H69" s="667"/>
      <c r="I69" s="650"/>
      <c r="J69" s="650"/>
      <c r="K69" s="666"/>
    </row>
    <row r="70" spans="1:11" customFormat="1" ht="27.75" hidden="1" customHeight="1">
      <c r="A70" s="645"/>
      <c r="B70" s="668" t="s">
        <v>943</v>
      </c>
      <c r="C70" s="668"/>
      <c r="D70" s="666">
        <v>1400</v>
      </c>
      <c r="E70" s="666">
        <v>1800</v>
      </c>
      <c r="F70" s="661" t="s">
        <v>944</v>
      </c>
      <c r="G70" s="661">
        <v>1730</v>
      </c>
      <c r="H70" s="667"/>
      <c r="I70" s="650"/>
      <c r="J70" s="650"/>
      <c r="K70" s="666" t="s">
        <v>825</v>
      </c>
    </row>
    <row r="71" spans="1:11" customFormat="1" ht="27.75" hidden="1" customHeight="1">
      <c r="A71" s="645"/>
      <c r="B71" s="668" t="s">
        <v>945</v>
      </c>
      <c r="C71" s="668"/>
      <c r="D71" s="666">
        <v>4</v>
      </c>
      <c r="E71" s="666">
        <v>16</v>
      </c>
      <c r="F71" s="661" t="s">
        <v>946</v>
      </c>
      <c r="G71" s="661">
        <v>12</v>
      </c>
      <c r="H71" s="667"/>
      <c r="I71" s="650"/>
      <c r="J71" s="650"/>
      <c r="K71" s="666"/>
    </row>
    <row r="72" spans="1:11" customFormat="1" ht="27.75" hidden="1" customHeight="1">
      <c r="A72" s="645"/>
      <c r="B72" s="668" t="s">
        <v>947</v>
      </c>
      <c r="C72" s="668"/>
      <c r="D72" s="666">
        <v>9</v>
      </c>
      <c r="E72" s="666">
        <v>10</v>
      </c>
      <c r="F72" s="661" t="s">
        <v>948</v>
      </c>
      <c r="G72" s="661">
        <v>9</v>
      </c>
      <c r="H72" s="667"/>
      <c r="I72" s="650"/>
      <c r="J72" s="650"/>
      <c r="K72" s="666"/>
    </row>
    <row r="73" spans="1:11" customFormat="1" ht="27.75" hidden="1" customHeight="1">
      <c r="A73" s="645"/>
      <c r="B73" s="668" t="s">
        <v>949</v>
      </c>
      <c r="C73" s="668"/>
      <c r="D73" s="666"/>
      <c r="E73" s="666">
        <v>30</v>
      </c>
      <c r="F73" s="661" t="s">
        <v>950</v>
      </c>
      <c r="G73" s="661">
        <v>16</v>
      </c>
      <c r="H73" s="667"/>
      <c r="I73" s="650"/>
      <c r="J73" s="650"/>
      <c r="K73" s="666"/>
    </row>
    <row r="74" spans="1:11" customFormat="1" ht="27.75" hidden="1" customHeight="1">
      <c r="A74" s="645"/>
      <c r="B74" s="669" t="s">
        <v>951</v>
      </c>
      <c r="C74" s="669"/>
      <c r="D74" s="666"/>
      <c r="E74" s="666"/>
      <c r="F74" s="661"/>
      <c r="G74" s="661" t="s">
        <v>893</v>
      </c>
      <c r="H74" s="667"/>
      <c r="I74" s="650"/>
      <c r="J74" s="650"/>
      <c r="K74" s="666"/>
    </row>
    <row r="75" spans="1:11" customFormat="1" ht="27.75" hidden="1" customHeight="1">
      <c r="A75" s="681" t="s">
        <v>952</v>
      </c>
      <c r="B75" s="681"/>
      <c r="C75" s="681"/>
      <c r="D75" s="681"/>
      <c r="E75" s="681"/>
      <c r="F75" s="681"/>
      <c r="G75" s="681"/>
      <c r="H75" s="681"/>
      <c r="I75" s="681"/>
      <c r="J75" s="681"/>
      <c r="K75" s="681"/>
    </row>
    <row r="76" spans="1:11" customFormat="1" ht="27.75" hidden="1" customHeight="1">
      <c r="A76" s="645"/>
      <c r="B76" s="668" t="s">
        <v>953</v>
      </c>
      <c r="C76" s="668"/>
      <c r="D76" s="666"/>
      <c r="E76" s="666">
        <v>5</v>
      </c>
      <c r="F76" s="661" t="s">
        <v>954</v>
      </c>
      <c r="G76" s="661">
        <v>2</v>
      </c>
      <c r="H76" s="667"/>
      <c r="I76" s="650"/>
      <c r="J76" s="650"/>
      <c r="K76" s="666" t="s">
        <v>825</v>
      </c>
    </row>
    <row r="77" spans="1:11" customFormat="1" ht="27.75" hidden="1" customHeight="1">
      <c r="A77" s="645"/>
      <c r="B77" s="668" t="s">
        <v>955</v>
      </c>
      <c r="C77" s="668"/>
      <c r="D77" s="666"/>
      <c r="E77" s="666">
        <v>1</v>
      </c>
      <c r="F77" s="661" t="s">
        <v>956</v>
      </c>
      <c r="G77" s="661">
        <v>1</v>
      </c>
      <c r="H77" s="667"/>
      <c r="I77" s="650"/>
      <c r="J77" s="650"/>
      <c r="K77" s="666" t="s">
        <v>825</v>
      </c>
    </row>
    <row r="78" spans="1:11" customFormat="1" ht="27.75" hidden="1" customHeight="1">
      <c r="A78" s="645"/>
      <c r="B78" s="668" t="s">
        <v>957</v>
      </c>
      <c r="C78" s="668"/>
      <c r="D78" s="666"/>
      <c r="E78" s="666">
        <v>470</v>
      </c>
      <c r="F78" s="661" t="s">
        <v>958</v>
      </c>
      <c r="G78" s="661">
        <v>376</v>
      </c>
      <c r="H78" s="667"/>
      <c r="I78" s="650"/>
      <c r="J78" s="650"/>
      <c r="K78" s="666"/>
    </row>
    <row r="79" spans="1:11" customFormat="1" ht="27.75" hidden="1" customHeight="1">
      <c r="A79" s="645"/>
      <c r="B79" s="662" t="s">
        <v>959</v>
      </c>
      <c r="C79" s="662"/>
      <c r="D79" s="666"/>
      <c r="E79" s="666"/>
      <c r="F79" s="661"/>
      <c r="G79" s="661">
        <v>231</v>
      </c>
      <c r="H79" s="667"/>
      <c r="I79" s="650"/>
      <c r="J79" s="650"/>
      <c r="K79" s="666"/>
    </row>
    <row r="80" spans="1:11" customFormat="1" ht="27.75" hidden="1" customHeight="1">
      <c r="A80" s="645"/>
      <c r="B80" s="668" t="s">
        <v>960</v>
      </c>
      <c r="C80" s="668"/>
      <c r="D80" s="666"/>
      <c r="E80" s="666">
        <v>1300</v>
      </c>
      <c r="F80" s="661" t="s">
        <v>961</v>
      </c>
      <c r="G80" s="661">
        <v>1750</v>
      </c>
      <c r="H80" s="667"/>
      <c r="I80" s="650"/>
      <c r="J80" s="650"/>
      <c r="K80" s="666" t="s">
        <v>825</v>
      </c>
    </row>
    <row r="81" spans="1:11" customFormat="1" ht="27.75" hidden="1" customHeight="1">
      <c r="A81" s="645"/>
      <c r="B81" s="668" t="s">
        <v>962</v>
      </c>
      <c r="C81" s="668"/>
      <c r="D81" s="666">
        <v>5400</v>
      </c>
      <c r="E81" s="666">
        <v>6900</v>
      </c>
      <c r="F81" s="661" t="s">
        <v>963</v>
      </c>
      <c r="G81" s="661">
        <v>6290</v>
      </c>
      <c r="H81" s="667"/>
      <c r="I81" s="650"/>
      <c r="J81" s="650"/>
      <c r="K81" s="666" t="s">
        <v>825</v>
      </c>
    </row>
    <row r="82" spans="1:11" customFormat="1" ht="27.75" hidden="1" customHeight="1">
      <c r="A82" s="645"/>
      <c r="B82" s="668" t="s">
        <v>964</v>
      </c>
      <c r="C82" s="668"/>
      <c r="D82" s="666"/>
      <c r="E82" s="666"/>
      <c r="F82" s="661"/>
      <c r="G82" s="661">
        <v>173</v>
      </c>
      <c r="H82" s="667"/>
      <c r="I82" s="650"/>
      <c r="J82" s="650"/>
      <c r="K82" s="666"/>
    </row>
    <row r="83" spans="1:11" customFormat="1" ht="27.75" hidden="1" customHeight="1">
      <c r="A83" s="645"/>
      <c r="B83" s="668" t="s">
        <v>965</v>
      </c>
      <c r="C83" s="668"/>
      <c r="D83" s="666"/>
      <c r="E83" s="666"/>
      <c r="F83" s="661"/>
      <c r="G83" s="661">
        <v>41</v>
      </c>
      <c r="H83" s="667"/>
      <c r="I83" s="650"/>
      <c r="J83" s="650"/>
      <c r="K83" s="666"/>
    </row>
    <row r="84" spans="1:11" customFormat="1" ht="27.75" hidden="1" customHeight="1">
      <c r="A84" s="645"/>
      <c r="B84" s="662" t="s">
        <v>966</v>
      </c>
      <c r="C84" s="662"/>
      <c r="D84" s="666"/>
      <c r="E84" s="666"/>
      <c r="F84" s="661"/>
      <c r="G84" s="661">
        <v>184</v>
      </c>
      <c r="H84" s="667"/>
      <c r="I84" s="650"/>
      <c r="J84" s="650"/>
      <c r="K84" s="666"/>
    </row>
    <row r="85" spans="1:11" customFormat="1" ht="27.75" hidden="1" customHeight="1">
      <c r="A85" s="645"/>
      <c r="B85" s="662" t="s">
        <v>967</v>
      </c>
      <c r="C85" s="662"/>
      <c r="D85" s="666"/>
      <c r="E85" s="666"/>
      <c r="F85" s="661" t="s">
        <v>968</v>
      </c>
      <c r="G85" s="661">
        <v>1470</v>
      </c>
      <c r="H85" s="667"/>
      <c r="I85" s="650"/>
      <c r="J85" s="650"/>
      <c r="K85" s="666" t="s">
        <v>825</v>
      </c>
    </row>
    <row r="86" spans="1:11" customFormat="1" ht="27.75" customHeight="1">
      <c r="A86" s="681" t="s">
        <v>969</v>
      </c>
      <c r="B86" s="681"/>
      <c r="C86" s="681"/>
      <c r="D86" s="681"/>
      <c r="E86" s="681"/>
      <c r="F86" s="681"/>
      <c r="G86" s="681"/>
      <c r="H86" s="681"/>
      <c r="I86" s="681"/>
      <c r="J86" s="681"/>
      <c r="K86" s="681"/>
    </row>
    <row r="87" spans="1:11" customFormat="1" ht="22.5" customHeight="1">
      <c r="A87" s="645" t="s">
        <v>970</v>
      </c>
      <c r="B87" s="646" t="s">
        <v>971</v>
      </c>
      <c r="C87" s="647">
        <f t="shared" ref="C87:C104" si="2">ROUND(IF(G87="─",IF(F87="─",0,F87),G87),0)</f>
        <v>16100</v>
      </c>
      <c r="D87" s="648" t="s">
        <v>855</v>
      </c>
      <c r="E87" s="648">
        <v>10800</v>
      </c>
      <c r="F87" s="648">
        <v>17200</v>
      </c>
      <c r="G87" s="648">
        <v>16100</v>
      </c>
      <c r="H87" s="648"/>
      <c r="I87" s="654"/>
      <c r="J87" s="654"/>
      <c r="K87" s="666"/>
    </row>
    <row r="88" spans="1:11" customFormat="1" ht="27.2" customHeight="1">
      <c r="A88" s="645" t="s">
        <v>972</v>
      </c>
      <c r="B88" s="646" t="s">
        <v>973</v>
      </c>
      <c r="C88" s="647">
        <f t="shared" si="2"/>
        <v>23500</v>
      </c>
      <c r="D88" s="648">
        <v>23900</v>
      </c>
      <c r="E88" s="648">
        <v>22200</v>
      </c>
      <c r="F88" s="648">
        <v>22800</v>
      </c>
      <c r="G88" s="648">
        <v>23500</v>
      </c>
      <c r="H88" s="648"/>
      <c r="I88" s="650"/>
      <c r="J88" s="650"/>
      <c r="K88" s="666"/>
    </row>
    <row r="89" spans="1:11" s="639" customFormat="1" ht="27.2" customHeight="1">
      <c r="A89" s="645" t="s">
        <v>974</v>
      </c>
      <c r="B89" s="670" t="s">
        <v>975</v>
      </c>
      <c r="C89" s="647">
        <f t="shared" si="2"/>
        <v>17400</v>
      </c>
      <c r="D89" s="648" t="s">
        <v>855</v>
      </c>
      <c r="E89" s="648" t="s">
        <v>855</v>
      </c>
      <c r="F89" s="655" t="s">
        <v>976</v>
      </c>
      <c r="G89" s="655">
        <v>17400</v>
      </c>
      <c r="H89" s="648"/>
      <c r="I89" s="650"/>
      <c r="J89" s="650"/>
      <c r="K89" s="654"/>
    </row>
    <row r="90" spans="1:11" s="639" customFormat="1" ht="27.2" customHeight="1">
      <c r="A90" s="645" t="s">
        <v>977</v>
      </c>
      <c r="B90" s="659" t="s">
        <v>978</v>
      </c>
      <c r="C90" s="647">
        <f t="shared" si="2"/>
        <v>4090</v>
      </c>
      <c r="D90" s="648" t="s">
        <v>855</v>
      </c>
      <c r="E90" s="648" t="s">
        <v>855</v>
      </c>
      <c r="F90" s="648" t="s">
        <v>855</v>
      </c>
      <c r="G90" s="648">
        <v>4090</v>
      </c>
      <c r="H90" s="648"/>
      <c r="I90" s="650"/>
      <c r="J90" s="650"/>
      <c r="K90" s="654"/>
    </row>
    <row r="91" spans="1:11" customFormat="1" ht="27.2" customHeight="1">
      <c r="A91" s="645" t="s">
        <v>979</v>
      </c>
      <c r="B91" s="646" t="s">
        <v>980</v>
      </c>
      <c r="C91" s="647">
        <f t="shared" si="2"/>
        <v>6630</v>
      </c>
      <c r="D91" s="648">
        <v>6500</v>
      </c>
      <c r="E91" s="648">
        <v>5700</v>
      </c>
      <c r="F91" s="648">
        <v>7390</v>
      </c>
      <c r="G91" s="648">
        <v>6630</v>
      </c>
      <c r="H91" s="648"/>
      <c r="I91" s="650"/>
      <c r="J91" s="650"/>
      <c r="K91" s="651"/>
    </row>
    <row r="92" spans="1:11" customFormat="1" ht="27.2" customHeight="1">
      <c r="A92" s="645" t="s">
        <v>981</v>
      </c>
      <c r="B92" s="646" t="s">
        <v>982</v>
      </c>
      <c r="C92" s="647">
        <f t="shared" si="2"/>
        <v>11100</v>
      </c>
      <c r="D92" s="648">
        <v>9200</v>
      </c>
      <c r="E92" s="648">
        <v>11900</v>
      </c>
      <c r="F92" s="648">
        <v>12200</v>
      </c>
      <c r="G92" s="648">
        <v>11100</v>
      </c>
      <c r="H92" s="648"/>
      <c r="I92" s="650"/>
      <c r="J92" s="650"/>
      <c r="K92" s="651"/>
    </row>
    <row r="93" spans="1:11" customFormat="1" ht="27.2" customHeight="1">
      <c r="A93" s="645" t="s">
        <v>983</v>
      </c>
      <c r="B93" s="671" t="s">
        <v>984</v>
      </c>
      <c r="C93" s="647">
        <f t="shared" si="2"/>
        <v>9200</v>
      </c>
      <c r="D93" s="648" t="s">
        <v>855</v>
      </c>
      <c r="E93" s="648" t="s">
        <v>855</v>
      </c>
      <c r="F93" s="648" t="s">
        <v>855</v>
      </c>
      <c r="G93" s="648">
        <v>9200</v>
      </c>
      <c r="H93" s="667"/>
      <c r="I93" s="667"/>
      <c r="J93" s="650"/>
      <c r="K93" s="666"/>
    </row>
    <row r="94" spans="1:11" customFormat="1" ht="27.2" customHeight="1">
      <c r="A94" s="645" t="s">
        <v>985</v>
      </c>
      <c r="B94" s="646" t="s">
        <v>986</v>
      </c>
      <c r="C94" s="647">
        <f t="shared" si="2"/>
        <v>8900</v>
      </c>
      <c r="D94" s="648">
        <v>7000</v>
      </c>
      <c r="E94" s="648">
        <v>8600</v>
      </c>
      <c r="F94" s="648">
        <v>8830</v>
      </c>
      <c r="G94" s="648">
        <v>8900</v>
      </c>
      <c r="H94" s="648"/>
      <c r="I94" s="650"/>
      <c r="J94" s="650"/>
      <c r="K94" s="651"/>
    </row>
    <row r="95" spans="1:11" customFormat="1" ht="27.2" customHeight="1">
      <c r="A95" s="645" t="s">
        <v>987</v>
      </c>
      <c r="B95" s="646" t="s">
        <v>988</v>
      </c>
      <c r="C95" s="647">
        <f t="shared" si="2"/>
        <v>9540</v>
      </c>
      <c r="D95" s="648">
        <v>8700</v>
      </c>
      <c r="E95" s="648">
        <v>10000</v>
      </c>
      <c r="F95" s="648">
        <v>10300</v>
      </c>
      <c r="G95" s="648">
        <v>9540</v>
      </c>
      <c r="H95" s="648"/>
      <c r="I95" s="650"/>
      <c r="J95" s="650"/>
      <c r="K95" s="651"/>
    </row>
    <row r="96" spans="1:11" customFormat="1" ht="27.2" customHeight="1">
      <c r="A96" s="645" t="s">
        <v>989</v>
      </c>
      <c r="B96" s="646" t="s">
        <v>990</v>
      </c>
      <c r="C96" s="647">
        <f t="shared" si="2"/>
        <v>9200</v>
      </c>
      <c r="D96" s="648">
        <v>7000</v>
      </c>
      <c r="E96" s="648">
        <v>8600</v>
      </c>
      <c r="F96" s="648">
        <v>8860</v>
      </c>
      <c r="G96" s="648">
        <v>9200</v>
      </c>
      <c r="H96" s="648"/>
      <c r="I96" s="650"/>
      <c r="J96" s="650"/>
      <c r="K96" s="651"/>
    </row>
    <row r="97" spans="1:11" customFormat="1" ht="27.2" customHeight="1">
      <c r="A97" s="645" t="s">
        <v>991</v>
      </c>
      <c r="B97" s="660" t="s">
        <v>992</v>
      </c>
      <c r="C97" s="647">
        <f t="shared" si="2"/>
        <v>2</v>
      </c>
      <c r="D97" s="648" t="s">
        <v>855</v>
      </c>
      <c r="E97" s="648" t="s">
        <v>855</v>
      </c>
      <c r="F97" s="648" t="s">
        <v>855</v>
      </c>
      <c r="G97" s="648">
        <v>2</v>
      </c>
      <c r="H97" s="648"/>
      <c r="I97" s="650"/>
      <c r="J97" s="650"/>
      <c r="K97" s="666"/>
    </row>
    <row r="98" spans="1:11" customFormat="1" ht="27.2" customHeight="1">
      <c r="A98" s="645" t="s">
        <v>993</v>
      </c>
      <c r="B98" s="646" t="s">
        <v>994</v>
      </c>
      <c r="C98" s="647">
        <f t="shared" si="2"/>
        <v>8550</v>
      </c>
      <c r="D98" s="648">
        <v>7500</v>
      </c>
      <c r="E98" s="648">
        <v>8900</v>
      </c>
      <c r="F98" s="648">
        <v>9160</v>
      </c>
      <c r="G98" s="648">
        <v>8550</v>
      </c>
      <c r="H98" s="648"/>
      <c r="I98" s="650"/>
      <c r="J98" s="650"/>
      <c r="K98" s="666"/>
    </row>
    <row r="99" spans="1:11" customFormat="1" ht="27.2" customHeight="1">
      <c r="A99" s="645" t="s">
        <v>995</v>
      </c>
      <c r="B99" s="646" t="s">
        <v>996</v>
      </c>
      <c r="C99" s="647">
        <f t="shared" si="2"/>
        <v>7910</v>
      </c>
      <c r="D99" s="648">
        <v>7400</v>
      </c>
      <c r="E99" s="648">
        <v>9000</v>
      </c>
      <c r="F99" s="648">
        <v>9300</v>
      </c>
      <c r="G99" s="648">
        <v>7910</v>
      </c>
      <c r="H99" s="648"/>
      <c r="I99" s="650"/>
      <c r="J99" s="650"/>
      <c r="K99" s="666"/>
    </row>
    <row r="100" spans="1:11" s="639" customFormat="1" ht="27.2" customHeight="1">
      <c r="A100" s="645" t="s">
        <v>997</v>
      </c>
      <c r="B100" s="670" t="s">
        <v>998</v>
      </c>
      <c r="C100" s="647">
        <f t="shared" si="2"/>
        <v>7820</v>
      </c>
      <c r="D100" s="648" t="s">
        <v>855</v>
      </c>
      <c r="E100" s="648" t="s">
        <v>855</v>
      </c>
      <c r="F100" s="648" t="s">
        <v>855</v>
      </c>
      <c r="G100" s="655">
        <v>7820</v>
      </c>
      <c r="H100" s="672"/>
      <c r="I100" s="650"/>
      <c r="J100" s="650"/>
      <c r="K100" s="654"/>
    </row>
    <row r="101" spans="1:11" s="639" customFormat="1" ht="27.2" customHeight="1">
      <c r="A101" s="645" t="s">
        <v>999</v>
      </c>
      <c r="B101" s="670" t="s">
        <v>1000</v>
      </c>
      <c r="C101" s="647">
        <f t="shared" si="2"/>
        <v>7620</v>
      </c>
      <c r="D101" s="648" t="s">
        <v>855</v>
      </c>
      <c r="E101" s="648" t="s">
        <v>855</v>
      </c>
      <c r="F101" s="648" t="s">
        <v>855</v>
      </c>
      <c r="G101" s="655">
        <v>7620</v>
      </c>
      <c r="H101" s="672"/>
      <c r="I101" s="650"/>
      <c r="J101" s="650"/>
      <c r="K101" s="654"/>
    </row>
    <row r="102" spans="1:11" s="639" customFormat="1" ht="27.2" customHeight="1">
      <c r="A102" s="645" t="s">
        <v>1001</v>
      </c>
      <c r="B102" s="670" t="s">
        <v>1002</v>
      </c>
      <c r="C102" s="647">
        <f t="shared" si="2"/>
        <v>7190</v>
      </c>
      <c r="D102" s="648" t="s">
        <v>855</v>
      </c>
      <c r="E102" s="648" t="s">
        <v>855</v>
      </c>
      <c r="F102" s="655" t="s">
        <v>1003</v>
      </c>
      <c r="G102" s="655">
        <v>7190</v>
      </c>
      <c r="H102" s="650"/>
      <c r="I102" s="650"/>
      <c r="J102" s="650"/>
      <c r="K102" s="654"/>
    </row>
    <row r="103" spans="1:11" s="639" customFormat="1" ht="27.2" customHeight="1">
      <c r="A103" s="645" t="s">
        <v>1004</v>
      </c>
      <c r="B103" s="659" t="s">
        <v>1005</v>
      </c>
      <c r="C103" s="647">
        <f t="shared" si="2"/>
        <v>7240</v>
      </c>
      <c r="D103" s="648" t="s">
        <v>855</v>
      </c>
      <c r="E103" s="648" t="s">
        <v>855</v>
      </c>
      <c r="F103" s="648" t="s">
        <v>855</v>
      </c>
      <c r="G103" s="655">
        <v>7240</v>
      </c>
      <c r="H103" s="650"/>
      <c r="I103" s="650"/>
      <c r="J103" s="650"/>
      <c r="K103" s="654"/>
    </row>
    <row r="104" spans="1:11" s="639" customFormat="1" ht="27.2" customHeight="1">
      <c r="A104" s="645" t="s">
        <v>1006</v>
      </c>
      <c r="B104" s="659" t="s">
        <v>1007</v>
      </c>
      <c r="C104" s="647">
        <f t="shared" si="2"/>
        <v>6290</v>
      </c>
      <c r="D104" s="648" t="s">
        <v>855</v>
      </c>
      <c r="E104" s="648" t="s">
        <v>855</v>
      </c>
      <c r="F104" s="648" t="s">
        <v>855</v>
      </c>
      <c r="G104" s="655">
        <v>6290</v>
      </c>
      <c r="H104" s="650"/>
      <c r="I104" s="650"/>
      <c r="J104" s="650"/>
      <c r="K104" s="654"/>
    </row>
    <row r="105" spans="1:11" s="639" customFormat="1" ht="27.2" customHeight="1">
      <c r="A105" s="645" t="s">
        <v>1008</v>
      </c>
      <c r="B105" s="659" t="s">
        <v>1009</v>
      </c>
      <c r="C105" s="647">
        <f>ROUND(IF(G105="&lt;1",IF(F105="─",0,F105),G105),0)</f>
        <v>0</v>
      </c>
      <c r="D105" s="648" t="s">
        <v>855</v>
      </c>
      <c r="E105" s="648" t="s">
        <v>855</v>
      </c>
      <c r="F105" s="648" t="s">
        <v>855</v>
      </c>
      <c r="G105" s="655" t="s">
        <v>893</v>
      </c>
      <c r="H105" s="650"/>
      <c r="I105" s="650"/>
      <c r="J105" s="650"/>
      <c r="K105" s="654"/>
    </row>
    <row r="106" spans="1:11" s="639" customFormat="1" ht="27.2" customHeight="1">
      <c r="A106" s="645" t="s">
        <v>1010</v>
      </c>
      <c r="B106" s="659" t="s">
        <v>1011</v>
      </c>
      <c r="C106" s="647">
        <f>ROUND(IF(G106="&lt;1",IF(F106="─",0,F106),G106),0)</f>
        <v>0</v>
      </c>
      <c r="D106" s="648" t="s">
        <v>855</v>
      </c>
      <c r="E106" s="648" t="s">
        <v>855</v>
      </c>
      <c r="F106" s="648" t="s">
        <v>855</v>
      </c>
      <c r="G106" s="655" t="s">
        <v>893</v>
      </c>
      <c r="H106" s="650"/>
      <c r="I106" s="650"/>
      <c r="J106" s="650"/>
      <c r="K106" s="654"/>
    </row>
    <row r="107" spans="1:11" s="639" customFormat="1" ht="27.2" customHeight="1">
      <c r="A107" s="645" t="s">
        <v>1012</v>
      </c>
      <c r="B107" s="659" t="s">
        <v>1013</v>
      </c>
      <c r="C107" s="647">
        <f>ROUND(IF(G107="&lt;1",IF(F107="─",0,F107),G107),0)</f>
        <v>0</v>
      </c>
      <c r="D107" s="648" t="s">
        <v>855</v>
      </c>
      <c r="E107" s="648" t="s">
        <v>855</v>
      </c>
      <c r="F107" s="648" t="s">
        <v>855</v>
      </c>
      <c r="G107" s="655" t="s">
        <v>893</v>
      </c>
      <c r="H107" s="650"/>
      <c r="I107" s="650"/>
      <c r="J107" s="650"/>
      <c r="K107" s="654"/>
    </row>
    <row r="108" spans="1:11" s="639" customFormat="1" ht="27.2" customHeight="1">
      <c r="A108" s="645" t="s">
        <v>1014</v>
      </c>
      <c r="B108" s="659" t="s">
        <v>1015</v>
      </c>
      <c r="C108" s="647">
        <f>ROUND(IF(G108="&lt;1",IF(F108="─",0,F108),G108),0)</f>
        <v>0</v>
      </c>
      <c r="D108" s="648" t="s">
        <v>855</v>
      </c>
      <c r="E108" s="648" t="s">
        <v>855</v>
      </c>
      <c r="F108" s="648" t="s">
        <v>855</v>
      </c>
      <c r="G108" s="655" t="s">
        <v>893</v>
      </c>
      <c r="H108" s="650"/>
      <c r="I108" s="650"/>
      <c r="J108" s="650"/>
      <c r="K108" s="654"/>
    </row>
    <row r="109" spans="1:11" s="639" customFormat="1" ht="27.2" customHeight="1">
      <c r="A109" s="645" t="s">
        <v>1016</v>
      </c>
      <c r="B109" s="659" t="s">
        <v>1017</v>
      </c>
      <c r="C109" s="647">
        <f>ROUND(IF(G109="─",IF(F109="─",0,F109),G109),0)</f>
        <v>2</v>
      </c>
      <c r="D109" s="648" t="s">
        <v>855</v>
      </c>
      <c r="E109" s="648" t="s">
        <v>855</v>
      </c>
      <c r="F109" s="648" t="s">
        <v>855</v>
      </c>
      <c r="G109" s="655">
        <v>2</v>
      </c>
      <c r="H109" s="650"/>
      <c r="I109" s="650"/>
      <c r="J109" s="650"/>
      <c r="K109" s="654"/>
    </row>
    <row r="110" spans="1:11" customFormat="1" ht="27.2" customHeight="1">
      <c r="A110" s="681" t="s">
        <v>1018</v>
      </c>
      <c r="B110" s="681"/>
      <c r="C110" s="681"/>
      <c r="D110" s="681"/>
      <c r="E110" s="681"/>
      <c r="F110" s="681"/>
      <c r="G110" s="681"/>
      <c r="H110" s="681"/>
      <c r="I110" s="681"/>
      <c r="J110" s="681"/>
      <c r="K110" s="681"/>
    </row>
    <row r="111" spans="1:11" customFormat="1" ht="27.2" customHeight="1">
      <c r="A111" s="645" t="s">
        <v>1019</v>
      </c>
      <c r="B111" s="646" t="s">
        <v>1020</v>
      </c>
      <c r="C111" s="647">
        <f t="shared" ref="C111:C142" si="3">ROUND(IF(G111="─",IF(F111="─",0,F111),G111),0)</f>
        <v>1130</v>
      </c>
      <c r="D111" s="648">
        <v>1126.26</v>
      </c>
      <c r="E111" s="648">
        <v>1127.4000000000001</v>
      </c>
      <c r="F111" s="648">
        <v>1182.48</v>
      </c>
      <c r="G111" s="648">
        <v>1129.92</v>
      </c>
      <c r="H111" s="682" t="s">
        <v>1021</v>
      </c>
      <c r="I111" s="650"/>
      <c r="J111" s="650"/>
      <c r="K111" s="651"/>
    </row>
    <row r="112" spans="1:11" customFormat="1" ht="27.2" customHeight="1">
      <c r="A112" s="645" t="s">
        <v>1022</v>
      </c>
      <c r="B112" s="646" t="s">
        <v>1023</v>
      </c>
      <c r="C112" s="647">
        <f t="shared" si="3"/>
        <v>1236</v>
      </c>
      <c r="D112" s="648">
        <v>1222.92</v>
      </c>
      <c r="E112" s="648">
        <v>1223.8</v>
      </c>
      <c r="F112" s="648">
        <v>1288.26</v>
      </c>
      <c r="G112" s="648">
        <v>1236.3399999999999</v>
      </c>
      <c r="H112" s="682"/>
      <c r="I112" s="650"/>
      <c r="J112" s="650"/>
      <c r="K112" s="651"/>
    </row>
    <row r="113" spans="1:11" customFormat="1" ht="27.2" customHeight="1">
      <c r="A113" s="645" t="s">
        <v>1024</v>
      </c>
      <c r="B113" s="646" t="s">
        <v>1025</v>
      </c>
      <c r="C113" s="647">
        <f t="shared" si="3"/>
        <v>876</v>
      </c>
      <c r="D113" s="648">
        <v>898.68</v>
      </c>
      <c r="E113" s="648">
        <v>901.4</v>
      </c>
      <c r="F113" s="648">
        <v>932.58</v>
      </c>
      <c r="G113" s="648">
        <v>875.54</v>
      </c>
      <c r="H113" s="682"/>
      <c r="I113" s="650"/>
      <c r="J113" s="650"/>
      <c r="K113" s="651"/>
    </row>
    <row r="114" spans="1:11" customFormat="1" ht="27.2" customHeight="1">
      <c r="A114" s="645" t="s">
        <v>1026</v>
      </c>
      <c r="B114" s="646" t="s">
        <v>1027</v>
      </c>
      <c r="C114" s="647">
        <f t="shared" si="3"/>
        <v>2571</v>
      </c>
      <c r="D114" s="648">
        <v>2326</v>
      </c>
      <c r="E114" s="648">
        <v>2686</v>
      </c>
      <c r="F114" s="648">
        <v>2787.8</v>
      </c>
      <c r="G114" s="648">
        <v>2570.8000000000002</v>
      </c>
      <c r="H114" s="682"/>
      <c r="I114" s="650"/>
      <c r="J114" s="650"/>
      <c r="K114" s="651"/>
    </row>
    <row r="115" spans="1:11" customFormat="1" ht="27.2" customHeight="1">
      <c r="A115" s="645" t="s">
        <v>1028</v>
      </c>
      <c r="B115" s="646" t="s">
        <v>1029</v>
      </c>
      <c r="C115" s="647">
        <f t="shared" si="3"/>
        <v>2261</v>
      </c>
      <c r="D115" s="648">
        <v>2084</v>
      </c>
      <c r="E115" s="648">
        <v>2312</v>
      </c>
      <c r="F115" s="648">
        <v>2416</v>
      </c>
      <c r="G115" s="648">
        <v>2260.6</v>
      </c>
      <c r="H115" s="682"/>
      <c r="I115" s="650"/>
      <c r="J115" s="650"/>
      <c r="K115" s="651"/>
    </row>
    <row r="116" spans="1:11" customFormat="1" ht="27.2" customHeight="1">
      <c r="A116" s="645" t="s">
        <v>1030</v>
      </c>
      <c r="B116" s="646" t="s">
        <v>1031</v>
      </c>
      <c r="C116" s="647">
        <f t="shared" si="3"/>
        <v>3100</v>
      </c>
      <c r="D116" s="648">
        <v>1415</v>
      </c>
      <c r="E116" s="648">
        <v>1415</v>
      </c>
      <c r="F116" s="648">
        <v>1534.1</v>
      </c>
      <c r="G116" s="648">
        <v>3100</v>
      </c>
      <c r="H116" s="682"/>
      <c r="I116" s="650"/>
      <c r="J116" s="650"/>
      <c r="K116" s="651"/>
    </row>
    <row r="117" spans="1:11" customFormat="1" ht="27.2" customHeight="1">
      <c r="A117" s="645" t="s">
        <v>1032</v>
      </c>
      <c r="B117" s="646" t="s">
        <v>1033</v>
      </c>
      <c r="C117" s="647">
        <f t="shared" si="3"/>
        <v>4457</v>
      </c>
      <c r="D117" s="648">
        <v>3682</v>
      </c>
      <c r="E117" s="648">
        <v>3682</v>
      </c>
      <c r="F117" s="648">
        <v>4457.3</v>
      </c>
      <c r="G117" s="648">
        <v>4456.6000000000004</v>
      </c>
      <c r="H117" s="682"/>
      <c r="I117" s="650"/>
      <c r="J117" s="650"/>
      <c r="K117" s="651"/>
    </row>
    <row r="118" spans="1:11" customFormat="1" ht="27.2" customHeight="1">
      <c r="A118" s="645" t="s">
        <v>1034</v>
      </c>
      <c r="B118" s="646" t="s">
        <v>1035</v>
      </c>
      <c r="C118" s="647">
        <f t="shared" si="3"/>
        <v>3943</v>
      </c>
      <c r="D118" s="648">
        <v>3260</v>
      </c>
      <c r="E118" s="648">
        <v>3784</v>
      </c>
      <c r="F118" s="648">
        <v>3921.6</v>
      </c>
      <c r="G118" s="648">
        <v>3942.8</v>
      </c>
      <c r="H118" s="682"/>
      <c r="I118" s="650"/>
      <c r="J118" s="650"/>
      <c r="K118" s="651"/>
    </row>
    <row r="119" spans="1:11" customFormat="1" ht="27.2" customHeight="1">
      <c r="A119" s="645" t="s">
        <v>1036</v>
      </c>
      <c r="B119" s="646" t="s">
        <v>1037</v>
      </c>
      <c r="C119" s="647">
        <f t="shared" si="3"/>
        <v>4965</v>
      </c>
      <c r="D119" s="648">
        <v>4571.3</v>
      </c>
      <c r="E119" s="648">
        <v>5155.3999999999996</v>
      </c>
      <c r="F119" s="648">
        <v>5327.73</v>
      </c>
      <c r="G119" s="648">
        <v>4965.0600000000004</v>
      </c>
      <c r="H119" s="682"/>
      <c r="I119" s="650"/>
      <c r="J119" s="650"/>
      <c r="K119" s="651"/>
    </row>
    <row r="120" spans="1:11" customFormat="1" ht="27.2" customHeight="1">
      <c r="A120" s="645" t="s">
        <v>1038</v>
      </c>
      <c r="B120" s="646" t="s">
        <v>1039</v>
      </c>
      <c r="C120" s="647">
        <f t="shared" si="3"/>
        <v>1780</v>
      </c>
      <c r="D120" s="648">
        <v>1673</v>
      </c>
      <c r="E120" s="648">
        <v>1919</v>
      </c>
      <c r="F120" s="648">
        <v>1942.6</v>
      </c>
      <c r="G120" s="648">
        <v>1779.8</v>
      </c>
      <c r="H120" s="682"/>
      <c r="I120" s="650"/>
      <c r="J120" s="650"/>
      <c r="K120" s="651"/>
    </row>
    <row r="121" spans="1:11" customFormat="1" ht="27.2" customHeight="1">
      <c r="A121" s="645" t="s">
        <v>1040</v>
      </c>
      <c r="B121" s="646" t="s">
        <v>1041</v>
      </c>
      <c r="C121" s="647">
        <f t="shared" si="3"/>
        <v>1923</v>
      </c>
      <c r="D121" s="648">
        <v>1770</v>
      </c>
      <c r="E121" s="648">
        <v>1990</v>
      </c>
      <c r="F121" s="648">
        <v>2107</v>
      </c>
      <c r="G121" s="648">
        <v>1923.4</v>
      </c>
      <c r="H121" s="682"/>
      <c r="I121" s="650"/>
      <c r="J121" s="650"/>
      <c r="K121" s="651"/>
    </row>
    <row r="122" spans="1:11" customFormat="1" ht="27.2" customHeight="1">
      <c r="A122" s="645" t="s">
        <v>1042</v>
      </c>
      <c r="B122" s="646" t="s">
        <v>1043</v>
      </c>
      <c r="C122" s="647">
        <f t="shared" si="3"/>
        <v>2547</v>
      </c>
      <c r="D122" s="648">
        <v>2285</v>
      </c>
      <c r="E122" s="648">
        <v>2695</v>
      </c>
      <c r="F122" s="648">
        <v>2803.5</v>
      </c>
      <c r="G122" s="648">
        <v>2546.6999999999998</v>
      </c>
      <c r="H122" s="682"/>
      <c r="I122" s="650"/>
      <c r="J122" s="650"/>
      <c r="K122" s="651"/>
    </row>
    <row r="123" spans="1:11" customFormat="1" ht="27.2" customHeight="1">
      <c r="A123" s="645" t="s">
        <v>1044</v>
      </c>
      <c r="B123" s="646" t="s">
        <v>1045</v>
      </c>
      <c r="C123" s="647">
        <f t="shared" si="3"/>
        <v>1624</v>
      </c>
      <c r="D123" s="648">
        <v>1525.5</v>
      </c>
      <c r="E123" s="648">
        <v>1652.5</v>
      </c>
      <c r="F123" s="648">
        <v>1773.85</v>
      </c>
      <c r="G123" s="648">
        <v>1624.21</v>
      </c>
      <c r="H123" s="682"/>
      <c r="I123" s="650"/>
      <c r="J123" s="650"/>
      <c r="K123" s="651"/>
    </row>
    <row r="124" spans="1:11" customFormat="1" ht="27.2" customHeight="1">
      <c r="A124" s="645" t="s">
        <v>1046</v>
      </c>
      <c r="B124" s="646" t="s">
        <v>1047</v>
      </c>
      <c r="C124" s="647">
        <f t="shared" si="3"/>
        <v>1487</v>
      </c>
      <c r="D124" s="648">
        <v>1427.5</v>
      </c>
      <c r="E124" s="648">
        <v>1502.5</v>
      </c>
      <c r="F124" s="648">
        <v>1627.25</v>
      </c>
      <c r="G124" s="648">
        <v>1487.05</v>
      </c>
      <c r="H124" s="682"/>
      <c r="I124" s="650"/>
      <c r="J124" s="650"/>
      <c r="K124" s="651"/>
    </row>
    <row r="125" spans="1:11" customFormat="1" ht="27.2" customHeight="1">
      <c r="A125" s="645" t="s">
        <v>1048</v>
      </c>
      <c r="B125" s="646" t="s">
        <v>1049</v>
      </c>
      <c r="C125" s="647">
        <f t="shared" si="3"/>
        <v>1425</v>
      </c>
      <c r="D125" s="648">
        <v>1362.5</v>
      </c>
      <c r="E125" s="648">
        <v>1427.5</v>
      </c>
      <c r="F125" s="648">
        <v>1551.75</v>
      </c>
      <c r="G125" s="648">
        <v>1424.75</v>
      </c>
      <c r="H125" s="682"/>
      <c r="I125" s="650"/>
      <c r="J125" s="650"/>
      <c r="K125" s="651"/>
    </row>
    <row r="126" spans="1:11" customFormat="1" ht="27.2" customHeight="1">
      <c r="A126" s="645" t="s">
        <v>1050</v>
      </c>
      <c r="B126" s="646" t="s">
        <v>1051</v>
      </c>
      <c r="C126" s="647">
        <f t="shared" si="3"/>
        <v>3257</v>
      </c>
      <c r="D126" s="648">
        <v>2743</v>
      </c>
      <c r="E126" s="648">
        <v>3015</v>
      </c>
      <c r="F126" s="648">
        <v>3151.9</v>
      </c>
      <c r="G126" s="648">
        <v>3257.1</v>
      </c>
      <c r="H126" s="682"/>
      <c r="I126" s="650"/>
      <c r="J126" s="650"/>
      <c r="K126" s="651"/>
    </row>
    <row r="127" spans="1:11" customFormat="1" ht="27.2" customHeight="1">
      <c r="A127" s="645" t="s">
        <v>1052</v>
      </c>
      <c r="B127" s="646" t="s">
        <v>1053</v>
      </c>
      <c r="C127" s="647">
        <f t="shared" si="3"/>
        <v>1485</v>
      </c>
      <c r="D127" s="648">
        <v>1442.25</v>
      </c>
      <c r="E127" s="648">
        <v>1535</v>
      </c>
      <c r="F127" s="648">
        <v>1584.75</v>
      </c>
      <c r="G127" s="648">
        <v>1484.75</v>
      </c>
      <c r="H127" s="682"/>
      <c r="I127" s="650"/>
      <c r="J127" s="650"/>
      <c r="K127" s="651"/>
    </row>
    <row r="128" spans="1:11" customFormat="1" ht="27.2" customHeight="1">
      <c r="A128" s="645" t="s">
        <v>1054</v>
      </c>
      <c r="B128" s="646" t="s">
        <v>1055</v>
      </c>
      <c r="C128" s="647">
        <f t="shared" si="3"/>
        <v>1474</v>
      </c>
      <c r="D128" s="648">
        <v>1437.25</v>
      </c>
      <c r="E128" s="648">
        <v>1500</v>
      </c>
      <c r="F128" s="648">
        <v>1559.75</v>
      </c>
      <c r="G128" s="648">
        <v>1473.75</v>
      </c>
      <c r="H128" s="682"/>
      <c r="I128" s="650"/>
      <c r="J128" s="650"/>
      <c r="K128" s="651"/>
    </row>
    <row r="129" spans="1:11" customFormat="1" ht="27.2" customHeight="1">
      <c r="A129" s="645" t="s">
        <v>1056</v>
      </c>
      <c r="B129" s="646" t="s">
        <v>1057</v>
      </c>
      <c r="C129" s="647">
        <f t="shared" si="3"/>
        <v>1924</v>
      </c>
      <c r="D129" s="648">
        <v>1725</v>
      </c>
      <c r="E129" s="648">
        <v>1975</v>
      </c>
      <c r="F129" s="648">
        <v>2087.5</v>
      </c>
      <c r="G129" s="648">
        <v>1923.5</v>
      </c>
      <c r="H129" s="682"/>
      <c r="I129" s="650"/>
      <c r="J129" s="650"/>
      <c r="K129" s="651"/>
    </row>
    <row r="130" spans="1:11" customFormat="1" ht="27.2" customHeight="1">
      <c r="A130" s="645" t="s">
        <v>1058</v>
      </c>
      <c r="B130" s="646" t="s">
        <v>1059</v>
      </c>
      <c r="C130" s="647">
        <f t="shared" si="3"/>
        <v>2048</v>
      </c>
      <c r="D130" s="648">
        <v>1617.5</v>
      </c>
      <c r="E130" s="648">
        <v>1832.5</v>
      </c>
      <c r="F130" s="648">
        <v>1946.25</v>
      </c>
      <c r="G130" s="648">
        <v>2048.15</v>
      </c>
      <c r="H130" s="682"/>
      <c r="I130" s="650"/>
      <c r="J130" s="650"/>
      <c r="K130" s="651"/>
    </row>
    <row r="131" spans="1:11" customFormat="1" ht="27.2" customHeight="1">
      <c r="A131" s="645" t="s">
        <v>1060</v>
      </c>
      <c r="B131" s="646" t="s">
        <v>1061</v>
      </c>
      <c r="C131" s="647">
        <f t="shared" si="3"/>
        <v>1555</v>
      </c>
      <c r="D131" s="648">
        <v>1502.9</v>
      </c>
      <c r="E131" s="648">
        <v>1500.7</v>
      </c>
      <c r="F131" s="648">
        <v>1597.39</v>
      </c>
      <c r="G131" s="648">
        <v>1555.18</v>
      </c>
      <c r="H131" s="682"/>
      <c r="I131" s="650"/>
      <c r="J131" s="650"/>
      <c r="K131" s="651"/>
    </row>
    <row r="132" spans="1:11" customFormat="1" ht="27.2" customHeight="1">
      <c r="A132" s="645" t="s">
        <v>1062</v>
      </c>
      <c r="B132" s="646" t="s">
        <v>1063</v>
      </c>
      <c r="C132" s="647">
        <f t="shared" si="3"/>
        <v>1659</v>
      </c>
      <c r="D132" s="648">
        <v>1602.2</v>
      </c>
      <c r="E132" s="648">
        <v>1601.6</v>
      </c>
      <c r="F132" s="648">
        <v>1705.12</v>
      </c>
      <c r="G132" s="648">
        <v>1658.54</v>
      </c>
      <c r="H132" s="682"/>
      <c r="I132" s="650"/>
      <c r="J132" s="650"/>
      <c r="K132" s="651"/>
    </row>
    <row r="133" spans="1:11" customFormat="1" ht="27.2" customHeight="1">
      <c r="A133" s="645" t="s">
        <v>1064</v>
      </c>
      <c r="B133" s="646" t="s">
        <v>1065</v>
      </c>
      <c r="C133" s="647">
        <f t="shared" si="3"/>
        <v>1683</v>
      </c>
      <c r="D133" s="648">
        <v>1625.6</v>
      </c>
      <c r="E133" s="648">
        <v>1625.3</v>
      </c>
      <c r="F133" s="648">
        <v>1730.41</v>
      </c>
      <c r="G133" s="648">
        <v>1682.87</v>
      </c>
      <c r="H133" s="682"/>
      <c r="I133" s="650"/>
      <c r="J133" s="650"/>
      <c r="K133" s="651"/>
    </row>
    <row r="134" spans="1:11" customFormat="1" ht="27.2" customHeight="1">
      <c r="A134" s="645" t="s">
        <v>1066</v>
      </c>
      <c r="B134" s="646" t="s">
        <v>1067</v>
      </c>
      <c r="C134" s="647">
        <f t="shared" si="3"/>
        <v>2172</v>
      </c>
      <c r="D134" s="648">
        <v>1990</v>
      </c>
      <c r="E134" s="648">
        <v>2140</v>
      </c>
      <c r="F134" s="648">
        <v>2286</v>
      </c>
      <c r="G134" s="648">
        <v>2172</v>
      </c>
      <c r="H134" s="682"/>
      <c r="I134" s="650"/>
      <c r="J134" s="650"/>
      <c r="K134" s="651"/>
    </row>
    <row r="135" spans="1:11" customFormat="1" ht="27.2" customHeight="1">
      <c r="A135" s="645" t="s">
        <v>1068</v>
      </c>
      <c r="B135" s="646" t="s">
        <v>1069</v>
      </c>
      <c r="C135" s="647">
        <f t="shared" si="3"/>
        <v>1945</v>
      </c>
      <c r="D135" s="648">
        <v>1774</v>
      </c>
      <c r="E135" s="648">
        <v>1774</v>
      </c>
      <c r="F135" s="648">
        <v>2053.1</v>
      </c>
      <c r="G135" s="648">
        <v>1945</v>
      </c>
      <c r="H135" s="682"/>
      <c r="I135" s="650"/>
      <c r="J135" s="650"/>
      <c r="K135" s="651"/>
    </row>
    <row r="136" spans="1:11" customFormat="1" ht="27.2" customHeight="1">
      <c r="A136" s="645" t="s">
        <v>1070</v>
      </c>
      <c r="B136" s="646" t="s">
        <v>1071</v>
      </c>
      <c r="C136" s="647">
        <f t="shared" si="3"/>
        <v>1375</v>
      </c>
      <c r="D136" s="648">
        <v>1337.5650000000001</v>
      </c>
      <c r="E136" s="648">
        <v>1439.7</v>
      </c>
      <c r="F136" s="648">
        <v>1477.8150000000001</v>
      </c>
      <c r="G136" s="648">
        <v>1374.5</v>
      </c>
      <c r="H136" s="682"/>
      <c r="I136" s="650"/>
      <c r="J136" s="650"/>
      <c r="K136" s="651"/>
    </row>
    <row r="137" spans="1:11" customFormat="1" ht="27.2" customHeight="1">
      <c r="A137" s="645" t="s">
        <v>1072</v>
      </c>
      <c r="B137" s="646" t="s">
        <v>1073</v>
      </c>
      <c r="C137" s="647">
        <f t="shared" si="3"/>
        <v>1274</v>
      </c>
      <c r="D137" s="648">
        <v>1258.51</v>
      </c>
      <c r="E137" s="648">
        <v>1319.8</v>
      </c>
      <c r="F137" s="648">
        <v>1361.96</v>
      </c>
      <c r="G137" s="648">
        <v>1273.6300000000001</v>
      </c>
      <c r="H137" s="682"/>
      <c r="I137" s="650"/>
      <c r="J137" s="650"/>
      <c r="K137" s="651"/>
    </row>
    <row r="138" spans="1:11" customFormat="1" ht="27.2" customHeight="1">
      <c r="A138" s="645" t="s">
        <v>1074</v>
      </c>
      <c r="B138" s="646" t="s">
        <v>1075</v>
      </c>
      <c r="C138" s="647">
        <f t="shared" si="3"/>
        <v>1468</v>
      </c>
      <c r="D138" s="648">
        <v>1419.2</v>
      </c>
      <c r="E138" s="648">
        <v>1415.6</v>
      </c>
      <c r="F138" s="648">
        <v>1506.52</v>
      </c>
      <c r="G138" s="648">
        <v>1468.04</v>
      </c>
      <c r="H138" s="682"/>
      <c r="I138" s="650"/>
      <c r="J138" s="650"/>
      <c r="K138" s="651"/>
    </row>
    <row r="139" spans="1:11" customFormat="1" ht="27.2" customHeight="1">
      <c r="A139" s="645" t="s">
        <v>1076</v>
      </c>
      <c r="B139" s="646" t="s">
        <v>1077</v>
      </c>
      <c r="C139" s="647">
        <f t="shared" si="3"/>
        <v>544</v>
      </c>
      <c r="D139" s="648">
        <v>530</v>
      </c>
      <c r="E139" s="648">
        <v>515</v>
      </c>
      <c r="F139" s="648">
        <v>545.5</v>
      </c>
      <c r="G139" s="648">
        <v>543.5</v>
      </c>
      <c r="H139" s="682"/>
      <c r="I139" s="650"/>
      <c r="J139" s="650"/>
      <c r="K139" s="651"/>
    </row>
    <row r="140" spans="1:11" customFormat="1" ht="27.2" customHeight="1">
      <c r="A140" s="645" t="s">
        <v>1078</v>
      </c>
      <c r="B140" s="646" t="s">
        <v>1079</v>
      </c>
      <c r="C140" s="647">
        <f t="shared" si="3"/>
        <v>975</v>
      </c>
      <c r="D140" s="648">
        <v>1007.5549999999999</v>
      </c>
      <c r="E140" s="648">
        <v>1011.9</v>
      </c>
      <c r="F140" s="648">
        <v>1084.2550000000001</v>
      </c>
      <c r="G140" s="648">
        <v>975.17</v>
      </c>
      <c r="H140" s="682"/>
      <c r="I140" s="650"/>
      <c r="J140" s="650"/>
      <c r="K140" s="651"/>
    </row>
    <row r="141" spans="1:11" customFormat="1" ht="27.2" customHeight="1">
      <c r="A141" s="645" t="s">
        <v>1080</v>
      </c>
      <c r="B141" s="646" t="s">
        <v>1081</v>
      </c>
      <c r="C141" s="647">
        <f t="shared" si="3"/>
        <v>2127</v>
      </c>
      <c r="D141" s="648">
        <v>1954.8</v>
      </c>
      <c r="E141" s="648">
        <v>2234.4</v>
      </c>
      <c r="F141" s="648">
        <v>2346</v>
      </c>
      <c r="G141" s="648">
        <v>2127.2199999999998</v>
      </c>
      <c r="H141" s="682"/>
      <c r="I141" s="650"/>
      <c r="J141" s="650"/>
      <c r="K141" s="651"/>
    </row>
    <row r="142" spans="1:11" customFormat="1" ht="27.2" customHeight="1">
      <c r="A142" s="645" t="s">
        <v>1082</v>
      </c>
      <c r="B142" s="646" t="s">
        <v>1083</v>
      </c>
      <c r="C142" s="647">
        <f t="shared" si="3"/>
        <v>1693</v>
      </c>
      <c r="D142" s="648">
        <v>1635.5</v>
      </c>
      <c r="E142" s="648">
        <v>1635</v>
      </c>
      <c r="F142" s="648">
        <v>1740.7</v>
      </c>
      <c r="G142" s="648">
        <v>1693.05</v>
      </c>
      <c r="H142" s="682"/>
      <c r="I142" s="650"/>
      <c r="J142" s="650"/>
      <c r="K142" s="651"/>
    </row>
    <row r="143" spans="1:11" customFormat="1" ht="27.2" customHeight="1">
      <c r="A143" s="645" t="s">
        <v>1084</v>
      </c>
      <c r="B143" s="646" t="s">
        <v>1085</v>
      </c>
      <c r="C143" s="647">
        <f t="shared" ref="C143:C159" si="4">ROUND(IF(G143="─",IF(F143="─",0,F143),G143),0)</f>
        <v>2688</v>
      </c>
      <c r="D143" s="648">
        <v>2403</v>
      </c>
      <c r="E143" s="648">
        <v>2865</v>
      </c>
      <c r="F143" s="648">
        <v>2966.7</v>
      </c>
      <c r="G143" s="648">
        <v>2687.9</v>
      </c>
      <c r="H143" s="682"/>
      <c r="I143" s="650"/>
      <c r="J143" s="650"/>
      <c r="K143" s="651"/>
    </row>
    <row r="144" spans="1:11" customFormat="1" ht="27.2" customHeight="1">
      <c r="A144" s="645" t="s">
        <v>1086</v>
      </c>
      <c r="B144" s="646" t="s">
        <v>1087</v>
      </c>
      <c r="C144" s="647">
        <f t="shared" si="4"/>
        <v>1382</v>
      </c>
      <c r="D144" s="648">
        <v>1360</v>
      </c>
      <c r="E144" s="648">
        <v>1432</v>
      </c>
      <c r="F144" s="648">
        <v>1535.6</v>
      </c>
      <c r="G144" s="648">
        <v>1381.6</v>
      </c>
      <c r="H144" s="682"/>
      <c r="I144" s="650"/>
      <c r="J144" s="650"/>
      <c r="K144" s="651"/>
    </row>
    <row r="145" spans="1:11" customFormat="1" ht="27.2" customHeight="1">
      <c r="A145" s="645" t="s">
        <v>1088</v>
      </c>
      <c r="B145" s="646" t="s">
        <v>1089</v>
      </c>
      <c r="C145" s="647">
        <f t="shared" si="4"/>
        <v>2385</v>
      </c>
      <c r="D145" s="648">
        <v>2170</v>
      </c>
      <c r="E145" s="648">
        <v>2518</v>
      </c>
      <c r="F145" s="648">
        <v>2630.6</v>
      </c>
      <c r="G145" s="648">
        <v>2384.6</v>
      </c>
      <c r="H145" s="682"/>
      <c r="I145" s="650"/>
      <c r="J145" s="650"/>
      <c r="K145" s="651"/>
    </row>
    <row r="146" spans="1:11" customFormat="1" ht="27.2" customHeight="1">
      <c r="A146" s="645" t="s">
        <v>1090</v>
      </c>
      <c r="B146" s="646" t="s">
        <v>1091</v>
      </c>
      <c r="C146" s="647">
        <f t="shared" si="4"/>
        <v>2890</v>
      </c>
      <c r="D146" s="648">
        <v>2575</v>
      </c>
      <c r="E146" s="648">
        <v>3085</v>
      </c>
      <c r="F146" s="648">
        <v>3189.5</v>
      </c>
      <c r="G146" s="648">
        <v>2889.5</v>
      </c>
      <c r="H146" s="682"/>
      <c r="I146" s="650"/>
      <c r="J146" s="650"/>
      <c r="K146" s="651"/>
    </row>
    <row r="147" spans="1:11" customFormat="1" ht="27.2" customHeight="1">
      <c r="A147" s="645" t="s">
        <v>1092</v>
      </c>
      <c r="B147" s="646" t="s">
        <v>1093</v>
      </c>
      <c r="C147" s="647">
        <f t="shared" si="4"/>
        <v>2847</v>
      </c>
      <c r="D147" s="648">
        <v>2532.2999999999997</v>
      </c>
      <c r="E147" s="648">
        <v>3042.9</v>
      </c>
      <c r="F147" s="648">
        <v>3142.95</v>
      </c>
      <c r="G147" s="648">
        <v>2847.17</v>
      </c>
      <c r="H147" s="682"/>
      <c r="I147" s="650"/>
      <c r="J147" s="650"/>
      <c r="K147" s="651"/>
    </row>
    <row r="148" spans="1:11" customFormat="1" ht="27.2" customHeight="1">
      <c r="A148" s="645" t="s">
        <v>1094</v>
      </c>
      <c r="B148" s="646" t="s">
        <v>1095</v>
      </c>
      <c r="C148" s="647">
        <f t="shared" si="4"/>
        <v>2290</v>
      </c>
      <c r="D148" s="648">
        <v>2086</v>
      </c>
      <c r="E148" s="648">
        <v>2416</v>
      </c>
      <c r="F148" s="648">
        <v>2525.6</v>
      </c>
      <c r="G148" s="648">
        <v>2289.5</v>
      </c>
      <c r="H148" s="682"/>
      <c r="I148" s="650"/>
      <c r="J148" s="650"/>
      <c r="K148" s="651"/>
    </row>
    <row r="149" spans="1:11" customFormat="1" ht="27.2" customHeight="1">
      <c r="A149" s="645" t="s">
        <v>1096</v>
      </c>
      <c r="B149" s="646" t="s">
        <v>1097</v>
      </c>
      <c r="C149" s="647">
        <f t="shared" si="4"/>
        <v>2794</v>
      </c>
      <c r="D149" s="648">
        <v>2491</v>
      </c>
      <c r="E149" s="648">
        <v>2983</v>
      </c>
      <c r="F149" s="648">
        <v>3084.5</v>
      </c>
      <c r="G149" s="648">
        <v>2794.4</v>
      </c>
      <c r="H149" s="682"/>
      <c r="I149" s="650"/>
      <c r="J149" s="650"/>
      <c r="K149" s="651"/>
    </row>
    <row r="150" spans="1:11" customFormat="1" ht="27.2" customHeight="1">
      <c r="A150" s="645" t="s">
        <v>1098</v>
      </c>
      <c r="B150" s="646" t="s">
        <v>1099</v>
      </c>
      <c r="C150" s="647">
        <f t="shared" si="4"/>
        <v>7564</v>
      </c>
      <c r="D150" s="648">
        <v>6014.48</v>
      </c>
      <c r="E150" s="648">
        <v>7854.24</v>
      </c>
      <c r="F150" s="648">
        <v>8076.6880000000001</v>
      </c>
      <c r="G150" s="648">
        <v>7563.76</v>
      </c>
      <c r="H150" s="682"/>
      <c r="I150" s="650"/>
      <c r="J150" s="650"/>
      <c r="K150" s="651"/>
    </row>
    <row r="151" spans="1:11" customFormat="1" ht="27.2" customHeight="1">
      <c r="A151" s="645" t="s">
        <v>1100</v>
      </c>
      <c r="B151" s="646" t="s">
        <v>1101</v>
      </c>
      <c r="C151" s="647">
        <f t="shared" si="4"/>
        <v>3870</v>
      </c>
      <c r="D151" s="648">
        <v>3300</v>
      </c>
      <c r="E151" s="648">
        <v>3925</v>
      </c>
      <c r="F151" s="648">
        <v>4082.5</v>
      </c>
      <c r="G151" s="648">
        <v>3870</v>
      </c>
      <c r="H151" s="682"/>
      <c r="I151" s="650"/>
      <c r="J151" s="650"/>
      <c r="K151" s="651"/>
    </row>
    <row r="152" spans="1:11" customFormat="1" ht="27.2" customHeight="1">
      <c r="A152" s="645" t="s">
        <v>1102</v>
      </c>
      <c r="B152" s="646" t="s">
        <v>1103</v>
      </c>
      <c r="C152" s="647">
        <f t="shared" si="4"/>
        <v>4786</v>
      </c>
      <c r="D152" s="648">
        <v>4516</v>
      </c>
      <c r="E152" s="648">
        <v>4516</v>
      </c>
      <c r="F152" s="648">
        <v>4656.72</v>
      </c>
      <c r="G152" s="648">
        <v>4785.92</v>
      </c>
      <c r="H152" s="682"/>
      <c r="I152" s="650"/>
      <c r="J152" s="650"/>
      <c r="K152" s="651"/>
    </row>
    <row r="153" spans="1:11" customFormat="1" ht="27.2" customHeight="1">
      <c r="A153" s="645" t="s">
        <v>1104</v>
      </c>
      <c r="B153" s="646" t="s">
        <v>1105</v>
      </c>
      <c r="C153" s="647">
        <f t="shared" si="4"/>
        <v>13299</v>
      </c>
      <c r="D153" s="648">
        <v>13077.7</v>
      </c>
      <c r="E153" s="648">
        <v>13198</v>
      </c>
      <c r="F153" s="648">
        <v>14560.4</v>
      </c>
      <c r="G153" s="648">
        <v>13298.5</v>
      </c>
      <c r="H153" s="682"/>
      <c r="I153" s="650"/>
      <c r="J153" s="650"/>
      <c r="K153" s="651"/>
    </row>
    <row r="154" spans="1:11" customFormat="1" ht="27.2" customHeight="1">
      <c r="A154" s="645" t="s">
        <v>1106</v>
      </c>
      <c r="B154" s="646" t="s">
        <v>1107</v>
      </c>
      <c r="C154" s="647">
        <f t="shared" si="4"/>
        <v>4299</v>
      </c>
      <c r="D154" s="648">
        <v>4042.9</v>
      </c>
      <c r="E154" s="648">
        <v>3994.7</v>
      </c>
      <c r="F154" s="648">
        <v>4143.01</v>
      </c>
      <c r="G154" s="648">
        <v>4299.37</v>
      </c>
      <c r="H154" s="682"/>
      <c r="I154" s="650"/>
      <c r="J154" s="650"/>
      <c r="K154" s="651"/>
    </row>
    <row r="155" spans="1:11" customFormat="1" ht="27.2" customHeight="1">
      <c r="A155" s="645" t="s">
        <v>1108</v>
      </c>
      <c r="B155" s="646" t="s">
        <v>1109</v>
      </c>
      <c r="C155" s="647">
        <f t="shared" si="4"/>
        <v>7956</v>
      </c>
      <c r="D155" s="648">
        <v>8809</v>
      </c>
      <c r="E155" s="648">
        <v>8268</v>
      </c>
      <c r="F155" s="648">
        <v>8502</v>
      </c>
      <c r="G155" s="648">
        <v>7956</v>
      </c>
      <c r="H155" s="682"/>
      <c r="I155" s="650"/>
      <c r="J155" s="650"/>
      <c r="K155" s="651"/>
    </row>
    <row r="156" spans="1:11" customFormat="1" ht="27.2" customHeight="1">
      <c r="A156" s="645" t="s">
        <v>1110</v>
      </c>
      <c r="B156" s="646" t="s">
        <v>1111</v>
      </c>
      <c r="C156" s="647">
        <f t="shared" si="4"/>
        <v>3857</v>
      </c>
      <c r="D156" s="648">
        <v>6891.2</v>
      </c>
      <c r="E156" s="648">
        <v>4400.2</v>
      </c>
      <c r="F156" s="648">
        <v>4490</v>
      </c>
      <c r="G156" s="648">
        <v>3856.91</v>
      </c>
      <c r="H156" s="682"/>
      <c r="I156" s="650"/>
      <c r="J156" s="650"/>
      <c r="K156" s="651"/>
    </row>
    <row r="157" spans="1:11" customFormat="1" ht="27.2" customHeight="1">
      <c r="A157" s="645" t="s">
        <v>1112</v>
      </c>
      <c r="B157" s="646" t="s">
        <v>1113</v>
      </c>
      <c r="C157" s="647">
        <f t="shared" si="4"/>
        <v>3985</v>
      </c>
      <c r="D157" s="648">
        <v>3300</v>
      </c>
      <c r="E157" s="648">
        <v>3850</v>
      </c>
      <c r="F157" s="648">
        <v>3985</v>
      </c>
      <c r="G157" s="648">
        <v>3985</v>
      </c>
      <c r="H157" s="682"/>
      <c r="I157" s="650"/>
      <c r="J157" s="650"/>
      <c r="K157" s="651"/>
    </row>
    <row r="158" spans="1:11" customFormat="1" ht="27.2" customHeight="1">
      <c r="A158" s="645" t="s">
        <v>1114</v>
      </c>
      <c r="B158" s="646" t="s">
        <v>1115</v>
      </c>
      <c r="C158" s="647">
        <f t="shared" si="4"/>
        <v>11607</v>
      </c>
      <c r="D158" s="648">
        <v>10175</v>
      </c>
      <c r="E158" s="648">
        <v>11939</v>
      </c>
      <c r="F158" s="648">
        <v>13214</v>
      </c>
      <c r="G158" s="648">
        <v>11607</v>
      </c>
      <c r="H158" s="682"/>
      <c r="I158" s="650"/>
      <c r="J158" s="650"/>
      <c r="K158" s="651"/>
    </row>
    <row r="159" spans="1:11" customFormat="1" ht="27.2" customHeight="1">
      <c r="A159" s="645" t="s">
        <v>1116</v>
      </c>
      <c r="B159" s="646" t="s">
        <v>1117</v>
      </c>
      <c r="C159" s="647">
        <f t="shared" si="4"/>
        <v>11698</v>
      </c>
      <c r="D159" s="648">
        <v>10350</v>
      </c>
      <c r="E159" s="648">
        <v>11946</v>
      </c>
      <c r="F159" s="648">
        <v>13396</v>
      </c>
      <c r="G159" s="648">
        <v>11698</v>
      </c>
      <c r="H159" s="682"/>
      <c r="I159" s="650"/>
      <c r="J159" s="650"/>
      <c r="K159" s="651"/>
    </row>
    <row r="160" spans="1:11" customFormat="1" ht="27.2" hidden="1" customHeight="1">
      <c r="A160" s="645" t="s">
        <v>1118</v>
      </c>
      <c r="B160" s="646" t="s">
        <v>1119</v>
      </c>
      <c r="C160" s="647"/>
      <c r="D160" s="648">
        <v>4668</v>
      </c>
      <c r="E160" s="648">
        <v>4668</v>
      </c>
      <c r="F160" s="648">
        <v>5741.2</v>
      </c>
      <c r="G160" s="648">
        <v>5758.4</v>
      </c>
      <c r="H160" s="682"/>
      <c r="I160" s="650"/>
      <c r="J160" s="650"/>
      <c r="K160" s="651"/>
    </row>
    <row r="161" spans="1:11" customFormat="1" ht="27.2" hidden="1" customHeight="1">
      <c r="A161" s="666" t="s">
        <v>1120</v>
      </c>
      <c r="B161" s="646" t="s">
        <v>1121</v>
      </c>
      <c r="C161" s="647"/>
      <c r="D161" s="648" t="s">
        <v>855</v>
      </c>
      <c r="E161" s="648" t="s">
        <v>855</v>
      </c>
      <c r="F161" s="648" t="s">
        <v>855</v>
      </c>
      <c r="G161" s="648" t="s">
        <v>855</v>
      </c>
      <c r="H161" s="683" t="s">
        <v>1122</v>
      </c>
      <c r="I161" s="650"/>
      <c r="J161" s="650"/>
      <c r="K161" s="651"/>
    </row>
    <row r="162" spans="1:11" customFormat="1" ht="27.2" hidden="1" customHeight="1">
      <c r="A162" s="666" t="s">
        <v>1123</v>
      </c>
      <c r="B162" s="646" t="s">
        <v>1124</v>
      </c>
      <c r="C162" s="647"/>
      <c r="D162" s="648" t="s">
        <v>855</v>
      </c>
      <c r="E162" s="648" t="s">
        <v>855</v>
      </c>
      <c r="F162" s="648" t="s">
        <v>855</v>
      </c>
      <c r="G162" s="648" t="s">
        <v>855</v>
      </c>
      <c r="H162" s="683"/>
      <c r="I162" s="654"/>
      <c r="J162" s="654"/>
      <c r="K162" s="651"/>
    </row>
    <row r="163" spans="1:11" customFormat="1" ht="27.2" hidden="1" customHeight="1">
      <c r="A163" s="645" t="s">
        <v>1125</v>
      </c>
      <c r="B163" s="646" t="s">
        <v>1126</v>
      </c>
      <c r="C163" s="647"/>
      <c r="D163" s="648" t="s">
        <v>855</v>
      </c>
      <c r="E163" s="648" t="s">
        <v>855</v>
      </c>
      <c r="F163" s="648" t="s">
        <v>855</v>
      </c>
      <c r="G163" s="648" t="s">
        <v>855</v>
      </c>
      <c r="H163" s="683" t="s">
        <v>1127</v>
      </c>
      <c r="I163" s="650"/>
      <c r="J163" s="650"/>
      <c r="K163" s="651"/>
    </row>
    <row r="164" spans="1:11" customFormat="1" ht="27.2" hidden="1" customHeight="1">
      <c r="A164" s="645" t="s">
        <v>991</v>
      </c>
      <c r="B164" s="646" t="s">
        <v>1128</v>
      </c>
      <c r="C164" s="647"/>
      <c r="D164" s="648" t="s">
        <v>855</v>
      </c>
      <c r="E164" s="648" t="s">
        <v>855</v>
      </c>
      <c r="F164" s="648" t="s">
        <v>855</v>
      </c>
      <c r="G164" s="648" t="s">
        <v>855</v>
      </c>
      <c r="H164" s="683"/>
      <c r="I164" s="650"/>
      <c r="J164" s="650"/>
      <c r="K164" s="651"/>
    </row>
    <row r="165" spans="1:11" customFormat="1" ht="27.2" hidden="1" customHeight="1">
      <c r="A165" s="645" t="s">
        <v>1129</v>
      </c>
      <c r="B165" s="646" t="s">
        <v>1130</v>
      </c>
      <c r="C165" s="647"/>
      <c r="D165" s="648" t="s">
        <v>855</v>
      </c>
      <c r="E165" s="648" t="s">
        <v>855</v>
      </c>
      <c r="F165" s="648" t="s">
        <v>855</v>
      </c>
      <c r="G165" s="648" t="s">
        <v>855</v>
      </c>
      <c r="H165" s="683"/>
      <c r="I165" s="650"/>
      <c r="J165" s="650"/>
      <c r="K165" s="651"/>
    </row>
    <row r="166" spans="1:11" customFormat="1" ht="27.2" hidden="1" customHeight="1">
      <c r="A166" s="645" t="s">
        <v>1131</v>
      </c>
      <c r="B166" s="646" t="s">
        <v>1132</v>
      </c>
      <c r="C166" s="647"/>
      <c r="D166" s="648" t="s">
        <v>855</v>
      </c>
      <c r="E166" s="648" t="s">
        <v>855</v>
      </c>
      <c r="F166" s="648" t="s">
        <v>855</v>
      </c>
      <c r="G166" s="648" t="s">
        <v>855</v>
      </c>
      <c r="H166" s="683"/>
      <c r="I166" s="650"/>
      <c r="J166" s="650"/>
      <c r="K166" s="651"/>
    </row>
    <row r="167" spans="1:11" customFormat="1" ht="129.75" customHeight="1">
      <c r="A167" s="645" t="s">
        <v>1133</v>
      </c>
      <c r="B167" s="646" t="s">
        <v>1134</v>
      </c>
      <c r="C167" s="647">
        <f>ROUND(IF(G167="─",IF(F167="─",0,F167),G167),0)</f>
        <v>0</v>
      </c>
      <c r="D167" s="648" t="s">
        <v>855</v>
      </c>
      <c r="E167" s="648" t="s">
        <v>855</v>
      </c>
      <c r="F167" s="648" t="s">
        <v>855</v>
      </c>
      <c r="G167" s="648" t="s">
        <v>855</v>
      </c>
      <c r="H167" s="683"/>
      <c r="I167" s="650"/>
      <c r="J167" s="650"/>
      <c r="K167" s="651"/>
    </row>
    <row r="168" spans="1:11" customFormat="1" ht="27.2" customHeight="1">
      <c r="A168" s="673"/>
      <c r="B168" s="674" t="s">
        <v>1135</v>
      </c>
      <c r="C168" s="674"/>
      <c r="D168" s="675"/>
      <c r="E168" s="675"/>
      <c r="F168" s="675"/>
      <c r="G168" s="675"/>
      <c r="H168" s="676"/>
      <c r="I168" s="676"/>
      <c r="J168" s="676"/>
      <c r="K168" s="677"/>
    </row>
  </sheetData>
  <mergeCells count="14">
    <mergeCell ref="H161:H162"/>
    <mergeCell ref="H163:H167"/>
    <mergeCell ref="A54:K54"/>
    <mergeCell ref="A68:K68"/>
    <mergeCell ref="A75:K75"/>
    <mergeCell ref="A86:K86"/>
    <mergeCell ref="A110:K110"/>
    <mergeCell ref="H111:H160"/>
    <mergeCell ref="A1:A2"/>
    <mergeCell ref="B1:H1"/>
    <mergeCell ref="I1:J1"/>
    <mergeCell ref="K1:K2"/>
    <mergeCell ref="A7:K7"/>
    <mergeCell ref="A14:K14"/>
  </mergeCells>
  <phoneticPr fontId="20" type="noConversion"/>
  <printOptions horizontalCentered="1"/>
  <pageMargins left="0.25" right="0.25" top="0.17" bottom="0.26" header="0.17" footer="0.26"/>
  <pageSetup paperSize="0" scale="53" fitToWidth="0" fitToHeight="0" orientation="portrait" horizontalDpi="0" verticalDpi="0" copies="0"/>
  <headerFooter alignWithMargins="0">
    <oddHeader>&amp;L附表一&amp;C各物種之全球暖化潛勢(GWP)表</oddHeader>
  </headerFooter>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A5376BE-8E0F-4726-B638-626D7D8D4A39}">
  <dimension ref="A1:G395"/>
  <sheetViews>
    <sheetView workbookViewId="0"/>
  </sheetViews>
  <sheetFormatPr defaultRowHeight="12.75"/>
  <cols>
    <col min="1" max="1" width="11.5" style="689" customWidth="1"/>
    <col min="2" max="2" width="17.25" style="689" customWidth="1"/>
    <col min="3" max="3" width="9" style="689" customWidth="1"/>
    <col min="4" max="4" width="9" style="69" customWidth="1"/>
    <col min="5" max="16384" width="9" style="69"/>
  </cols>
  <sheetData>
    <row r="1" spans="1:5" ht="13.5">
      <c r="A1" s="690" t="s">
        <v>1136</v>
      </c>
      <c r="B1" s="690"/>
      <c r="C1" s="690"/>
    </row>
    <row r="2" spans="1:5">
      <c r="A2" s="684" t="s">
        <v>1137</v>
      </c>
      <c r="B2" s="684"/>
      <c r="C2" s="71"/>
      <c r="E2" s="685" t="s">
        <v>1137</v>
      </c>
    </row>
    <row r="3" spans="1:5" ht="13.5">
      <c r="A3" s="686" t="s">
        <v>1138</v>
      </c>
      <c r="B3" s="686"/>
      <c r="C3" s="687"/>
      <c r="E3" s="686" t="s">
        <v>1138</v>
      </c>
    </row>
    <row r="4" spans="1:5" ht="13.5">
      <c r="A4" s="684" t="s">
        <v>1139</v>
      </c>
      <c r="B4" s="684" t="str">
        <f t="shared" ref="B4:B15" si="0">$A$3&amp;A4</f>
        <v>臺北市中正區</v>
      </c>
      <c r="C4" s="687">
        <v>100</v>
      </c>
      <c r="E4" s="686" t="s">
        <v>1140</v>
      </c>
    </row>
    <row r="5" spans="1:5" ht="13.5">
      <c r="A5" s="684" t="s">
        <v>1141</v>
      </c>
      <c r="B5" s="684" t="str">
        <f t="shared" si="0"/>
        <v>臺北市大同區</v>
      </c>
      <c r="C5" s="687">
        <v>103</v>
      </c>
      <c r="E5" s="686" t="s">
        <v>1142</v>
      </c>
    </row>
    <row r="6" spans="1:5" ht="13.5">
      <c r="A6" s="684" t="s">
        <v>1143</v>
      </c>
      <c r="B6" s="684" t="str">
        <f t="shared" si="0"/>
        <v>臺北市中山區</v>
      </c>
      <c r="C6" s="687">
        <v>104</v>
      </c>
      <c r="E6" s="686" t="s">
        <v>1144</v>
      </c>
    </row>
    <row r="7" spans="1:5" ht="13.5">
      <c r="A7" s="684" t="s">
        <v>1145</v>
      </c>
      <c r="B7" s="684" t="str">
        <f t="shared" si="0"/>
        <v>臺北市松山區</v>
      </c>
      <c r="C7" s="687">
        <v>105</v>
      </c>
      <c r="E7" s="686" t="s">
        <v>1146</v>
      </c>
    </row>
    <row r="8" spans="1:5" ht="13.5">
      <c r="A8" s="684" t="s">
        <v>1147</v>
      </c>
      <c r="B8" s="684" t="str">
        <f t="shared" si="0"/>
        <v>臺北市大安區</v>
      </c>
      <c r="C8" s="687">
        <v>106</v>
      </c>
      <c r="E8" s="686" t="s">
        <v>1148</v>
      </c>
    </row>
    <row r="9" spans="1:5" ht="13.5">
      <c r="A9" s="684" t="s">
        <v>1149</v>
      </c>
      <c r="B9" s="684" t="str">
        <f t="shared" si="0"/>
        <v>臺北市萬華區</v>
      </c>
      <c r="C9" s="687">
        <v>108</v>
      </c>
      <c r="E9" s="686" t="s">
        <v>1150</v>
      </c>
    </row>
    <row r="10" spans="1:5" ht="13.5">
      <c r="A10" s="684" t="s">
        <v>1151</v>
      </c>
      <c r="B10" s="684" t="str">
        <f t="shared" si="0"/>
        <v>臺北市信義區</v>
      </c>
      <c r="C10" s="687">
        <v>110</v>
      </c>
      <c r="E10" s="686" t="s">
        <v>1152</v>
      </c>
    </row>
    <row r="11" spans="1:5" ht="13.5">
      <c r="A11" s="684" t="s">
        <v>1153</v>
      </c>
      <c r="B11" s="684" t="str">
        <f t="shared" si="0"/>
        <v>臺北市士林區</v>
      </c>
      <c r="C11" s="687">
        <v>111</v>
      </c>
      <c r="E11" s="686" t="s">
        <v>1154</v>
      </c>
    </row>
    <row r="12" spans="1:5" ht="13.5">
      <c r="A12" s="684" t="s">
        <v>1155</v>
      </c>
      <c r="B12" s="684" t="str">
        <f t="shared" si="0"/>
        <v>臺北市北投區</v>
      </c>
      <c r="C12" s="687">
        <v>112</v>
      </c>
      <c r="E12" s="686" t="s">
        <v>1156</v>
      </c>
    </row>
    <row r="13" spans="1:5" ht="13.5">
      <c r="A13" s="684" t="s">
        <v>1157</v>
      </c>
      <c r="B13" s="684" t="str">
        <f t="shared" si="0"/>
        <v>臺北市內湖區</v>
      </c>
      <c r="C13" s="687">
        <v>114</v>
      </c>
      <c r="E13" s="686" t="s">
        <v>1158</v>
      </c>
    </row>
    <row r="14" spans="1:5" ht="13.5">
      <c r="A14" s="684" t="s">
        <v>1159</v>
      </c>
      <c r="B14" s="684" t="str">
        <f t="shared" si="0"/>
        <v>臺北市南港區</v>
      </c>
      <c r="C14" s="687">
        <v>115</v>
      </c>
      <c r="E14" s="686" t="s">
        <v>1160</v>
      </c>
    </row>
    <row r="15" spans="1:5" ht="13.5">
      <c r="A15" s="684" t="s">
        <v>1161</v>
      </c>
      <c r="B15" s="684" t="str">
        <f t="shared" si="0"/>
        <v>臺北市文山區</v>
      </c>
      <c r="C15" s="687">
        <v>116</v>
      </c>
      <c r="E15" s="686" t="s">
        <v>1162</v>
      </c>
    </row>
    <row r="16" spans="1:5" ht="13.5">
      <c r="A16" s="686" t="s">
        <v>1140</v>
      </c>
      <c r="B16" s="684"/>
      <c r="C16" s="687"/>
      <c r="E16" s="686" t="s">
        <v>1163</v>
      </c>
    </row>
    <row r="17" spans="1:6" ht="13.5">
      <c r="A17" s="684" t="s">
        <v>1164</v>
      </c>
      <c r="B17" s="684" t="str">
        <f t="shared" ref="B17:B23" si="1">$A$16&amp;A17</f>
        <v>基隆市仁愛區</v>
      </c>
      <c r="C17" s="687">
        <v>200</v>
      </c>
      <c r="E17" s="686" t="s">
        <v>1165</v>
      </c>
    </row>
    <row r="18" spans="1:6" ht="13.5">
      <c r="A18" s="684" t="s">
        <v>1151</v>
      </c>
      <c r="B18" s="684" t="str">
        <f t="shared" si="1"/>
        <v>基隆市信義區</v>
      </c>
      <c r="C18" s="687">
        <v>201</v>
      </c>
      <c r="E18" s="686" t="s">
        <v>1166</v>
      </c>
    </row>
    <row r="19" spans="1:6" ht="13.5">
      <c r="A19" s="684" t="s">
        <v>1139</v>
      </c>
      <c r="B19" s="684" t="str">
        <f t="shared" si="1"/>
        <v>基隆市中正區</v>
      </c>
      <c r="C19" s="687">
        <v>202</v>
      </c>
      <c r="E19" s="686" t="s">
        <v>1167</v>
      </c>
    </row>
    <row r="20" spans="1:6" ht="13.5">
      <c r="A20" s="684" t="s">
        <v>1143</v>
      </c>
      <c r="B20" s="684" t="str">
        <f t="shared" si="1"/>
        <v>基隆市中山區</v>
      </c>
      <c r="C20" s="687">
        <v>203</v>
      </c>
      <c r="E20" s="686" t="s">
        <v>1168</v>
      </c>
    </row>
    <row r="21" spans="1:6" ht="13.5">
      <c r="A21" s="684" t="s">
        <v>1169</v>
      </c>
      <c r="B21" s="684" t="str">
        <f t="shared" si="1"/>
        <v>基隆市安樂區</v>
      </c>
      <c r="C21" s="687">
        <v>204</v>
      </c>
      <c r="E21" s="686" t="s">
        <v>1170</v>
      </c>
    </row>
    <row r="22" spans="1:6" ht="13.5">
      <c r="A22" s="684" t="s">
        <v>1171</v>
      </c>
      <c r="B22" s="684" t="str">
        <f t="shared" si="1"/>
        <v>基隆市暖暖區</v>
      </c>
      <c r="C22" s="687">
        <v>205</v>
      </c>
      <c r="E22" s="686" t="s">
        <v>1172</v>
      </c>
    </row>
    <row r="23" spans="1:6" ht="13.5">
      <c r="A23" s="684" t="s">
        <v>1173</v>
      </c>
      <c r="B23" s="684" t="str">
        <f t="shared" si="1"/>
        <v>基隆市七堵區</v>
      </c>
      <c r="C23" s="687">
        <v>206</v>
      </c>
      <c r="E23" s="686" t="s">
        <v>1174</v>
      </c>
    </row>
    <row r="24" spans="1:6" ht="13.5">
      <c r="A24" s="686" t="s">
        <v>1142</v>
      </c>
      <c r="B24" s="684"/>
      <c r="C24" s="687"/>
      <c r="E24" s="686" t="s">
        <v>1175</v>
      </c>
    </row>
    <row r="25" spans="1:6" ht="13.5">
      <c r="A25" s="684" t="s">
        <v>1176</v>
      </c>
      <c r="B25" s="684" t="str">
        <f t="shared" ref="B25:B53" si="2">$A$24&amp;A25</f>
        <v>新北市萬里區</v>
      </c>
      <c r="C25" s="687">
        <v>207</v>
      </c>
      <c r="E25" s="686" t="s">
        <v>1177</v>
      </c>
    </row>
    <row r="26" spans="1:6" ht="14.25">
      <c r="A26" s="684" t="s">
        <v>1178</v>
      </c>
      <c r="B26" s="684" t="str">
        <f t="shared" si="2"/>
        <v>新北市金山區</v>
      </c>
      <c r="C26" s="687">
        <v>208</v>
      </c>
      <c r="F26" s="688"/>
    </row>
    <row r="27" spans="1:6" ht="14.25">
      <c r="A27" s="684" t="s">
        <v>1179</v>
      </c>
      <c r="B27" s="684" t="str">
        <f t="shared" si="2"/>
        <v>新北市板橋區</v>
      </c>
      <c r="C27" s="687">
        <v>220</v>
      </c>
      <c r="F27" s="688"/>
    </row>
    <row r="28" spans="1:6" ht="14.25">
      <c r="A28" s="684" t="s">
        <v>1180</v>
      </c>
      <c r="B28" s="684" t="str">
        <f t="shared" si="2"/>
        <v>新北市汐止區</v>
      </c>
      <c r="C28" s="687">
        <v>221</v>
      </c>
      <c r="F28" s="688"/>
    </row>
    <row r="29" spans="1:6" ht="14.25">
      <c r="A29" s="684" t="s">
        <v>1181</v>
      </c>
      <c r="B29" s="684" t="str">
        <f t="shared" si="2"/>
        <v>新北市深坑區</v>
      </c>
      <c r="C29" s="687">
        <v>222</v>
      </c>
      <c r="F29" s="688"/>
    </row>
    <row r="30" spans="1:6" ht="14.25">
      <c r="A30" s="684" t="s">
        <v>1182</v>
      </c>
      <c r="B30" s="684" t="str">
        <f t="shared" si="2"/>
        <v>新北市石碇區</v>
      </c>
      <c r="C30" s="687">
        <v>223</v>
      </c>
      <c r="F30" s="688"/>
    </row>
    <row r="31" spans="1:6" ht="14.25">
      <c r="A31" s="684" t="s">
        <v>1183</v>
      </c>
      <c r="B31" s="684" t="str">
        <f t="shared" si="2"/>
        <v>新北市瑞芳區</v>
      </c>
      <c r="C31" s="687">
        <v>224</v>
      </c>
      <c r="F31" s="688"/>
    </row>
    <row r="32" spans="1:6" ht="14.25">
      <c r="A32" s="684" t="s">
        <v>1184</v>
      </c>
      <c r="B32" s="684" t="str">
        <f t="shared" si="2"/>
        <v>新北市平溪區</v>
      </c>
      <c r="C32" s="687">
        <v>226</v>
      </c>
      <c r="F32" s="688"/>
    </row>
    <row r="33" spans="1:6" ht="14.25">
      <c r="A33" s="684" t="s">
        <v>1185</v>
      </c>
      <c r="B33" s="684" t="str">
        <f t="shared" si="2"/>
        <v>新北市雙溪區</v>
      </c>
      <c r="C33" s="687">
        <v>227</v>
      </c>
      <c r="F33" s="688"/>
    </row>
    <row r="34" spans="1:6" ht="14.25">
      <c r="A34" s="684" t="s">
        <v>1186</v>
      </c>
      <c r="B34" s="684" t="str">
        <f t="shared" si="2"/>
        <v>新北市貢寮區</v>
      </c>
      <c r="C34" s="687">
        <v>228</v>
      </c>
      <c r="F34" s="688"/>
    </row>
    <row r="35" spans="1:6" ht="14.25">
      <c r="A35" s="684" t="s">
        <v>1187</v>
      </c>
      <c r="B35" s="684" t="str">
        <f t="shared" si="2"/>
        <v>新北市新店區</v>
      </c>
      <c r="C35" s="687">
        <v>231</v>
      </c>
      <c r="F35" s="688"/>
    </row>
    <row r="36" spans="1:6" ht="14.25">
      <c r="A36" s="684" t="s">
        <v>1188</v>
      </c>
      <c r="B36" s="684" t="str">
        <f t="shared" si="2"/>
        <v>新北市坪林區</v>
      </c>
      <c r="C36" s="687">
        <v>232</v>
      </c>
      <c r="F36" s="688"/>
    </row>
    <row r="37" spans="1:6" ht="14.25">
      <c r="A37" s="684" t="s">
        <v>1189</v>
      </c>
      <c r="B37" s="684" t="str">
        <f t="shared" si="2"/>
        <v>新北市烏來區</v>
      </c>
      <c r="C37" s="687">
        <v>233</v>
      </c>
      <c r="F37" s="688"/>
    </row>
    <row r="38" spans="1:6" ht="14.25">
      <c r="A38" s="684" t="s">
        <v>1190</v>
      </c>
      <c r="B38" s="684" t="str">
        <f t="shared" si="2"/>
        <v>新北市永和區</v>
      </c>
      <c r="C38" s="687">
        <v>234</v>
      </c>
      <c r="F38" s="688"/>
    </row>
    <row r="39" spans="1:6" ht="14.25">
      <c r="A39" s="684" t="s">
        <v>1191</v>
      </c>
      <c r="B39" s="684" t="str">
        <f t="shared" si="2"/>
        <v>新北市中和區</v>
      </c>
      <c r="C39" s="687">
        <v>235</v>
      </c>
      <c r="F39" s="688"/>
    </row>
    <row r="40" spans="1:6" ht="14.25">
      <c r="A40" s="684" t="s">
        <v>1192</v>
      </c>
      <c r="B40" s="684" t="str">
        <f t="shared" si="2"/>
        <v>新北市土城區</v>
      </c>
      <c r="C40" s="687">
        <v>236</v>
      </c>
      <c r="F40" s="688"/>
    </row>
    <row r="41" spans="1:6" ht="14.25">
      <c r="A41" s="684" t="s">
        <v>1193</v>
      </c>
      <c r="B41" s="684" t="str">
        <f t="shared" si="2"/>
        <v>新北市三峽區</v>
      </c>
      <c r="C41" s="687">
        <v>237</v>
      </c>
      <c r="F41" s="688"/>
    </row>
    <row r="42" spans="1:6" ht="14.25">
      <c r="A42" s="684" t="s">
        <v>1194</v>
      </c>
      <c r="B42" s="684" t="str">
        <f t="shared" si="2"/>
        <v>新北市樹林區</v>
      </c>
      <c r="C42" s="687">
        <v>238</v>
      </c>
      <c r="F42" s="688"/>
    </row>
    <row r="43" spans="1:6" ht="14.25">
      <c r="A43" s="684" t="s">
        <v>1195</v>
      </c>
      <c r="B43" s="684" t="str">
        <f t="shared" si="2"/>
        <v>新北市鶯歌區</v>
      </c>
      <c r="C43" s="687">
        <v>239</v>
      </c>
      <c r="F43" s="688"/>
    </row>
    <row r="44" spans="1:6" ht="14.25">
      <c r="A44" s="684" t="s">
        <v>1196</v>
      </c>
      <c r="B44" s="684" t="str">
        <f t="shared" si="2"/>
        <v>新北市三重區</v>
      </c>
      <c r="C44" s="687">
        <v>241</v>
      </c>
      <c r="F44" s="688"/>
    </row>
    <row r="45" spans="1:6" ht="14.25">
      <c r="A45" s="684" t="s">
        <v>1197</v>
      </c>
      <c r="B45" s="684" t="str">
        <f t="shared" si="2"/>
        <v>新北市新莊區</v>
      </c>
      <c r="C45" s="687">
        <v>242</v>
      </c>
      <c r="F45" s="688"/>
    </row>
    <row r="46" spans="1:6" ht="14.25">
      <c r="A46" s="684" t="s">
        <v>1198</v>
      </c>
      <c r="B46" s="684" t="str">
        <f t="shared" si="2"/>
        <v>新北市泰山區</v>
      </c>
      <c r="C46" s="687">
        <v>243</v>
      </c>
      <c r="F46" s="688"/>
    </row>
    <row r="47" spans="1:6" ht="14.25">
      <c r="A47" s="684" t="s">
        <v>1199</v>
      </c>
      <c r="B47" s="684" t="str">
        <f t="shared" si="2"/>
        <v>新北市林口區</v>
      </c>
      <c r="C47" s="687">
        <v>244</v>
      </c>
      <c r="F47" s="688"/>
    </row>
    <row r="48" spans="1:6" ht="14.25">
      <c r="A48" s="684" t="s">
        <v>1200</v>
      </c>
      <c r="B48" s="684" t="str">
        <f t="shared" si="2"/>
        <v>新北市蘆洲區</v>
      </c>
      <c r="C48" s="687">
        <v>247</v>
      </c>
      <c r="F48" s="688"/>
    </row>
    <row r="49" spans="1:7" ht="14.25">
      <c r="A49" s="684" t="s">
        <v>1201</v>
      </c>
      <c r="B49" s="684" t="str">
        <f t="shared" si="2"/>
        <v>新北市五股區</v>
      </c>
      <c r="C49" s="687">
        <v>248</v>
      </c>
      <c r="F49" s="688"/>
    </row>
    <row r="50" spans="1:7" ht="14.25">
      <c r="A50" s="684" t="s">
        <v>1202</v>
      </c>
      <c r="B50" s="684" t="str">
        <f t="shared" si="2"/>
        <v>新北市八里區</v>
      </c>
      <c r="C50" s="687">
        <v>249</v>
      </c>
      <c r="F50" s="688"/>
    </row>
    <row r="51" spans="1:7" ht="14.25">
      <c r="A51" s="684" t="s">
        <v>1203</v>
      </c>
      <c r="B51" s="684" t="str">
        <f t="shared" si="2"/>
        <v>新北市淡水區</v>
      </c>
      <c r="C51" s="687">
        <v>251</v>
      </c>
      <c r="F51" s="688"/>
    </row>
    <row r="52" spans="1:7" ht="14.25">
      <c r="A52" s="684" t="s">
        <v>1204</v>
      </c>
      <c r="B52" s="684" t="str">
        <f t="shared" si="2"/>
        <v>新北市三芝區</v>
      </c>
      <c r="C52" s="687">
        <v>252</v>
      </c>
      <c r="F52" s="688"/>
    </row>
    <row r="53" spans="1:7" ht="14.25">
      <c r="A53" s="684" t="s">
        <v>1205</v>
      </c>
      <c r="B53" s="684" t="str">
        <f t="shared" si="2"/>
        <v>新北市石門區</v>
      </c>
      <c r="C53" s="687">
        <v>253</v>
      </c>
      <c r="F53" s="688"/>
    </row>
    <row r="54" spans="1:7" ht="14.25">
      <c r="A54" s="686" t="s">
        <v>1144</v>
      </c>
      <c r="B54" s="684"/>
      <c r="C54" s="687"/>
      <c r="G54" s="688"/>
    </row>
    <row r="55" spans="1:7" ht="14.25">
      <c r="A55" s="684" t="s">
        <v>1206</v>
      </c>
      <c r="B55" s="684" t="str">
        <f t="shared" ref="B55:B67" si="3">$A$54&amp;A55</f>
        <v>宜蘭縣宜蘭</v>
      </c>
      <c r="C55" s="687">
        <v>260</v>
      </c>
      <c r="F55" s="688"/>
    </row>
    <row r="56" spans="1:7" ht="14.25">
      <c r="A56" s="684" t="s">
        <v>1207</v>
      </c>
      <c r="B56" s="684" t="str">
        <f t="shared" si="3"/>
        <v>宜蘭縣頭城</v>
      </c>
      <c r="C56" s="687">
        <v>261</v>
      </c>
      <c r="F56" s="688"/>
    </row>
    <row r="57" spans="1:7" ht="14.25">
      <c r="A57" s="684" t="s">
        <v>1208</v>
      </c>
      <c r="B57" s="684" t="str">
        <f t="shared" si="3"/>
        <v>宜蘭縣礁溪</v>
      </c>
      <c r="C57" s="687">
        <v>262</v>
      </c>
      <c r="F57" s="688"/>
    </row>
    <row r="58" spans="1:7" ht="14.25">
      <c r="A58" s="684" t="s">
        <v>1209</v>
      </c>
      <c r="B58" s="684" t="str">
        <f t="shared" si="3"/>
        <v>宜蘭縣壯圍</v>
      </c>
      <c r="C58" s="687">
        <v>263</v>
      </c>
      <c r="F58" s="688"/>
    </row>
    <row r="59" spans="1:7" ht="14.25">
      <c r="A59" s="684" t="s">
        <v>1210</v>
      </c>
      <c r="B59" s="684" t="str">
        <f t="shared" si="3"/>
        <v>宜蘭縣員山</v>
      </c>
      <c r="C59" s="687">
        <v>264</v>
      </c>
      <c r="F59" s="688"/>
    </row>
    <row r="60" spans="1:7" ht="14.25">
      <c r="A60" s="684" t="s">
        <v>1211</v>
      </c>
      <c r="B60" s="684" t="str">
        <f t="shared" si="3"/>
        <v>宜蘭縣羅東</v>
      </c>
      <c r="C60" s="687">
        <v>265</v>
      </c>
      <c r="F60" s="688"/>
    </row>
    <row r="61" spans="1:7" ht="14.25">
      <c r="A61" s="684" t="s">
        <v>1212</v>
      </c>
      <c r="B61" s="684" t="str">
        <f t="shared" si="3"/>
        <v>宜蘭縣三星</v>
      </c>
      <c r="C61" s="687">
        <v>266</v>
      </c>
      <c r="F61" s="688"/>
    </row>
    <row r="62" spans="1:7" ht="14.25">
      <c r="A62" s="684" t="s">
        <v>1213</v>
      </c>
      <c r="B62" s="684" t="str">
        <f t="shared" si="3"/>
        <v>宜蘭縣大同</v>
      </c>
      <c r="C62" s="687">
        <v>267</v>
      </c>
      <c r="F62" s="688"/>
    </row>
    <row r="63" spans="1:7" ht="14.25">
      <c r="A63" s="684" t="s">
        <v>1214</v>
      </c>
      <c r="B63" s="684" t="str">
        <f t="shared" si="3"/>
        <v>宜蘭縣五結</v>
      </c>
      <c r="C63" s="687">
        <v>268</v>
      </c>
      <c r="F63" s="688"/>
    </row>
    <row r="64" spans="1:7" ht="14.25">
      <c r="A64" s="684" t="s">
        <v>1215</v>
      </c>
      <c r="B64" s="684" t="str">
        <f t="shared" si="3"/>
        <v>宜蘭縣冬山</v>
      </c>
      <c r="C64" s="687">
        <v>269</v>
      </c>
      <c r="F64" s="688"/>
    </row>
    <row r="65" spans="1:7" ht="14.25">
      <c r="A65" s="684" t="s">
        <v>1216</v>
      </c>
      <c r="B65" s="684" t="str">
        <f t="shared" si="3"/>
        <v>宜蘭縣蘇澳</v>
      </c>
      <c r="C65" s="687">
        <v>270</v>
      </c>
      <c r="F65" s="688"/>
    </row>
    <row r="66" spans="1:7" ht="14.25">
      <c r="A66" s="684" t="s">
        <v>1217</v>
      </c>
      <c r="B66" s="684" t="str">
        <f t="shared" si="3"/>
        <v>宜蘭縣南澳</v>
      </c>
      <c r="C66" s="687">
        <v>272</v>
      </c>
      <c r="F66" s="688"/>
    </row>
    <row r="67" spans="1:7" ht="14.25">
      <c r="A67" s="684" t="s">
        <v>1218</v>
      </c>
      <c r="B67" s="684" t="str">
        <f t="shared" si="3"/>
        <v>宜蘭縣釣魚臺列嶼</v>
      </c>
      <c r="C67" s="687">
        <v>290</v>
      </c>
      <c r="F67" s="688"/>
    </row>
    <row r="68" spans="1:7" ht="14.25">
      <c r="A68" s="686" t="s">
        <v>1146</v>
      </c>
      <c r="B68" s="72"/>
      <c r="C68" s="687"/>
      <c r="G68" s="688"/>
    </row>
    <row r="69" spans="1:7" ht="14.25">
      <c r="A69" s="684" t="s">
        <v>1219</v>
      </c>
      <c r="B69" s="684" t="str">
        <f>$A$68&amp;A69</f>
        <v>新竹市東區</v>
      </c>
      <c r="C69" s="687">
        <v>300</v>
      </c>
      <c r="G69" s="688"/>
    </row>
    <row r="70" spans="1:7" ht="14.25">
      <c r="A70" s="684" t="s">
        <v>1220</v>
      </c>
      <c r="B70" s="684" t="str">
        <f>$A$68&amp;A70</f>
        <v>新竹市北區</v>
      </c>
      <c r="C70" s="687">
        <v>300</v>
      </c>
      <c r="G70" s="688"/>
    </row>
    <row r="71" spans="1:7" ht="14.25">
      <c r="A71" s="684" t="s">
        <v>1221</v>
      </c>
      <c r="B71" s="684" t="str">
        <f>A68&amp;新竹市</f>
        <v>新竹市香山區</v>
      </c>
      <c r="C71" s="687">
        <v>300</v>
      </c>
      <c r="G71" s="688"/>
    </row>
    <row r="72" spans="1:7" ht="14.25">
      <c r="A72" s="686" t="s">
        <v>1148</v>
      </c>
      <c r="B72" s="686"/>
      <c r="C72" s="687"/>
      <c r="G72" s="688"/>
    </row>
    <row r="73" spans="1:7" ht="14.25">
      <c r="A73" s="684" t="s">
        <v>1222</v>
      </c>
      <c r="B73" s="684" t="str">
        <f t="shared" ref="B73:B85" si="4">$A$72&amp;A73</f>
        <v>新竹縣竹北</v>
      </c>
      <c r="C73" s="687">
        <v>302</v>
      </c>
      <c r="F73" s="688"/>
    </row>
    <row r="74" spans="1:7" ht="14.25">
      <c r="A74" s="684" t="s">
        <v>1223</v>
      </c>
      <c r="B74" s="684" t="str">
        <f t="shared" si="4"/>
        <v>新竹縣湖口</v>
      </c>
      <c r="C74" s="687">
        <v>303</v>
      </c>
      <c r="F74" s="688"/>
    </row>
    <row r="75" spans="1:7" ht="14.25">
      <c r="A75" s="684" t="s">
        <v>1224</v>
      </c>
      <c r="B75" s="684" t="str">
        <f t="shared" si="4"/>
        <v>新竹縣新豐</v>
      </c>
      <c r="C75" s="687">
        <v>304</v>
      </c>
      <c r="F75" s="688"/>
    </row>
    <row r="76" spans="1:7" ht="14.25">
      <c r="A76" s="684" t="s">
        <v>1225</v>
      </c>
      <c r="B76" s="684" t="str">
        <f t="shared" si="4"/>
        <v>新竹縣新埔</v>
      </c>
      <c r="C76" s="687">
        <v>305</v>
      </c>
      <c r="F76" s="688"/>
    </row>
    <row r="77" spans="1:7" ht="14.25">
      <c r="A77" s="684" t="s">
        <v>1226</v>
      </c>
      <c r="B77" s="684" t="str">
        <f t="shared" si="4"/>
        <v>新竹縣關西</v>
      </c>
      <c r="C77" s="687">
        <v>306</v>
      </c>
      <c r="F77" s="688"/>
    </row>
    <row r="78" spans="1:7" ht="14.25">
      <c r="A78" s="684" t="s">
        <v>1227</v>
      </c>
      <c r="B78" s="684" t="str">
        <f t="shared" si="4"/>
        <v>新竹縣芎林</v>
      </c>
      <c r="C78" s="687">
        <v>307</v>
      </c>
      <c r="F78" s="688"/>
    </row>
    <row r="79" spans="1:7" ht="14.25">
      <c r="A79" s="684" t="s">
        <v>1228</v>
      </c>
      <c r="B79" s="684" t="str">
        <f t="shared" si="4"/>
        <v>新竹縣寶山</v>
      </c>
      <c r="C79" s="687">
        <v>308</v>
      </c>
      <c r="F79" s="688"/>
    </row>
    <row r="80" spans="1:7" ht="14.25">
      <c r="A80" s="684" t="s">
        <v>1229</v>
      </c>
      <c r="B80" s="684" t="str">
        <f t="shared" si="4"/>
        <v>新竹縣竹東</v>
      </c>
      <c r="C80" s="687">
        <v>310</v>
      </c>
      <c r="F80" s="688"/>
    </row>
    <row r="81" spans="1:7" ht="14.25">
      <c r="A81" s="684" t="s">
        <v>1230</v>
      </c>
      <c r="B81" s="684" t="str">
        <f t="shared" si="4"/>
        <v>新竹縣五峰</v>
      </c>
      <c r="C81" s="687">
        <v>311</v>
      </c>
      <c r="F81" s="688"/>
    </row>
    <row r="82" spans="1:7" ht="14.25">
      <c r="A82" s="684" t="s">
        <v>1231</v>
      </c>
      <c r="B82" s="684" t="str">
        <f t="shared" si="4"/>
        <v>新竹縣橫山</v>
      </c>
      <c r="C82" s="687">
        <v>312</v>
      </c>
      <c r="F82" s="688"/>
    </row>
    <row r="83" spans="1:7" ht="14.25">
      <c r="A83" s="684" t="s">
        <v>1232</v>
      </c>
      <c r="B83" s="684" t="str">
        <f t="shared" si="4"/>
        <v>新竹縣尖石</v>
      </c>
      <c r="C83" s="687">
        <v>313</v>
      </c>
      <c r="F83" s="688"/>
    </row>
    <row r="84" spans="1:7" ht="14.25">
      <c r="A84" s="684" t="s">
        <v>1233</v>
      </c>
      <c r="B84" s="684" t="str">
        <f t="shared" si="4"/>
        <v>新竹縣北埔</v>
      </c>
      <c r="C84" s="687">
        <v>314</v>
      </c>
      <c r="F84" s="688"/>
    </row>
    <row r="85" spans="1:7" ht="14.25">
      <c r="A85" s="684" t="s">
        <v>1234</v>
      </c>
      <c r="B85" s="684" t="str">
        <f t="shared" si="4"/>
        <v>新竹縣峨眉</v>
      </c>
      <c r="C85" s="687">
        <v>315</v>
      </c>
      <c r="F85" s="688"/>
    </row>
    <row r="86" spans="1:7" ht="14.25">
      <c r="A86" s="686" t="s">
        <v>1150</v>
      </c>
      <c r="B86" s="686"/>
      <c r="C86" s="687"/>
      <c r="G86" s="688"/>
    </row>
    <row r="87" spans="1:7" ht="14.25">
      <c r="A87" s="684" t="s">
        <v>1235</v>
      </c>
      <c r="B87" s="684" t="str">
        <f t="shared" ref="B87:B99" si="5">$A$86&amp;A87</f>
        <v>桃園市中壢區</v>
      </c>
      <c r="C87" s="687">
        <v>320</v>
      </c>
      <c r="F87" s="688"/>
    </row>
    <row r="88" spans="1:7" ht="14.25">
      <c r="A88" s="684" t="s">
        <v>1236</v>
      </c>
      <c r="B88" s="684" t="str">
        <f t="shared" si="5"/>
        <v>桃園市平鎮區</v>
      </c>
      <c r="C88" s="687">
        <v>324</v>
      </c>
      <c r="F88" s="688"/>
    </row>
    <row r="89" spans="1:7" ht="14.25">
      <c r="A89" s="684" t="s">
        <v>1237</v>
      </c>
      <c r="B89" s="684" t="str">
        <f t="shared" si="5"/>
        <v>桃園市龍潭區</v>
      </c>
      <c r="C89" s="687">
        <v>325</v>
      </c>
      <c r="F89" s="688"/>
    </row>
    <row r="90" spans="1:7" ht="14.25">
      <c r="A90" s="684" t="s">
        <v>1238</v>
      </c>
      <c r="B90" s="684" t="str">
        <f t="shared" si="5"/>
        <v>桃園市楊梅區</v>
      </c>
      <c r="C90" s="687">
        <v>326</v>
      </c>
      <c r="F90" s="688"/>
    </row>
    <row r="91" spans="1:7" ht="14.25">
      <c r="A91" s="684" t="s">
        <v>1239</v>
      </c>
      <c r="B91" s="684" t="str">
        <f t="shared" si="5"/>
        <v>桃園市新屋區</v>
      </c>
      <c r="C91" s="687">
        <v>327</v>
      </c>
      <c r="F91" s="688"/>
    </row>
    <row r="92" spans="1:7" ht="14.25">
      <c r="A92" s="684" t="s">
        <v>1240</v>
      </c>
      <c r="B92" s="684" t="str">
        <f t="shared" si="5"/>
        <v>桃園市觀音區</v>
      </c>
      <c r="C92" s="687">
        <v>328</v>
      </c>
      <c r="F92" s="688"/>
    </row>
    <row r="93" spans="1:7" ht="14.25">
      <c r="A93" s="684" t="s">
        <v>1241</v>
      </c>
      <c r="B93" s="684" t="str">
        <f t="shared" si="5"/>
        <v>桃園市桃園區</v>
      </c>
      <c r="C93" s="687">
        <v>330</v>
      </c>
      <c r="F93" s="688"/>
    </row>
    <row r="94" spans="1:7" ht="14.25">
      <c r="A94" s="684" t="s">
        <v>1242</v>
      </c>
      <c r="B94" s="684" t="str">
        <f t="shared" si="5"/>
        <v>桃園市龜山區</v>
      </c>
      <c r="C94" s="687">
        <v>333</v>
      </c>
      <c r="F94" s="688"/>
    </row>
    <row r="95" spans="1:7" ht="14.25">
      <c r="A95" s="684" t="s">
        <v>1243</v>
      </c>
      <c r="B95" s="684" t="str">
        <f t="shared" si="5"/>
        <v>桃園市八德區</v>
      </c>
      <c r="C95" s="687">
        <v>334</v>
      </c>
      <c r="F95" s="688"/>
    </row>
    <row r="96" spans="1:7" ht="14.25">
      <c r="A96" s="684" t="s">
        <v>1244</v>
      </c>
      <c r="B96" s="684" t="str">
        <f t="shared" si="5"/>
        <v>桃園市大溪區</v>
      </c>
      <c r="C96" s="687">
        <v>335</v>
      </c>
      <c r="F96" s="688"/>
    </row>
    <row r="97" spans="1:7" ht="14.25">
      <c r="A97" s="684" t="s">
        <v>1245</v>
      </c>
      <c r="B97" s="684" t="str">
        <f t="shared" si="5"/>
        <v>桃園市復興區</v>
      </c>
      <c r="C97" s="687">
        <v>336</v>
      </c>
      <c r="F97" s="688"/>
    </row>
    <row r="98" spans="1:7" ht="14.25">
      <c r="A98" s="684" t="s">
        <v>1246</v>
      </c>
      <c r="B98" s="684" t="str">
        <f t="shared" si="5"/>
        <v>桃園市大園區</v>
      </c>
      <c r="C98" s="687">
        <v>337</v>
      </c>
      <c r="F98" s="688"/>
    </row>
    <row r="99" spans="1:7" ht="14.25">
      <c r="A99" s="684" t="s">
        <v>1247</v>
      </c>
      <c r="B99" s="684" t="str">
        <f t="shared" si="5"/>
        <v>桃園市蘆竹區</v>
      </c>
      <c r="C99" s="687">
        <v>338</v>
      </c>
      <c r="F99" s="688"/>
    </row>
    <row r="100" spans="1:7" ht="14.25">
      <c r="A100" s="686" t="s">
        <v>1152</v>
      </c>
      <c r="B100" s="686"/>
      <c r="C100" s="687"/>
      <c r="G100" s="688"/>
    </row>
    <row r="101" spans="1:7" ht="14.25">
      <c r="A101" s="684" t="s">
        <v>1248</v>
      </c>
      <c r="B101" s="684" t="str">
        <f t="shared" ref="B101:B118" si="6">$A$100&amp;A101</f>
        <v>苗栗縣竹南</v>
      </c>
      <c r="C101" s="687">
        <v>350</v>
      </c>
      <c r="F101" s="688"/>
    </row>
    <row r="102" spans="1:7" ht="14.25">
      <c r="A102" s="684" t="s">
        <v>1249</v>
      </c>
      <c r="B102" s="684" t="str">
        <f t="shared" si="6"/>
        <v>苗栗縣頭份</v>
      </c>
      <c r="C102" s="687">
        <v>351</v>
      </c>
      <c r="F102" s="688"/>
    </row>
    <row r="103" spans="1:7" ht="14.25">
      <c r="A103" s="684" t="s">
        <v>1250</v>
      </c>
      <c r="B103" s="684" t="str">
        <f t="shared" si="6"/>
        <v>苗栗縣三灣</v>
      </c>
      <c r="C103" s="687">
        <v>352</v>
      </c>
      <c r="F103" s="688"/>
    </row>
    <row r="104" spans="1:7" ht="14.25">
      <c r="A104" s="684" t="s">
        <v>1251</v>
      </c>
      <c r="B104" s="684" t="str">
        <f t="shared" si="6"/>
        <v>苗栗縣南庄</v>
      </c>
      <c r="C104" s="687">
        <v>353</v>
      </c>
      <c r="F104" s="688"/>
    </row>
    <row r="105" spans="1:7" ht="14.25">
      <c r="A105" s="684" t="s">
        <v>1252</v>
      </c>
      <c r="B105" s="684" t="str">
        <f t="shared" si="6"/>
        <v>苗栗縣獅潭</v>
      </c>
      <c r="C105" s="687">
        <v>354</v>
      </c>
      <c r="F105" s="688"/>
    </row>
    <row r="106" spans="1:7" ht="14.25">
      <c r="A106" s="684" t="s">
        <v>1253</v>
      </c>
      <c r="B106" s="684" t="str">
        <f t="shared" si="6"/>
        <v>苗栗縣後龍</v>
      </c>
      <c r="C106" s="687">
        <v>356</v>
      </c>
      <c r="F106" s="688"/>
    </row>
    <row r="107" spans="1:7" ht="14.25">
      <c r="A107" s="684" t="s">
        <v>1254</v>
      </c>
      <c r="B107" s="684" t="str">
        <f t="shared" si="6"/>
        <v>苗栗縣通霄</v>
      </c>
      <c r="C107" s="687">
        <v>357</v>
      </c>
      <c r="F107" s="688"/>
    </row>
    <row r="108" spans="1:7" ht="14.25">
      <c r="A108" s="684" t="s">
        <v>1255</v>
      </c>
      <c r="B108" s="684" t="str">
        <f t="shared" si="6"/>
        <v>苗栗縣苑裡</v>
      </c>
      <c r="C108" s="687">
        <v>358</v>
      </c>
      <c r="F108" s="688"/>
    </row>
    <row r="109" spans="1:7" ht="14.25">
      <c r="A109" s="684" t="s">
        <v>1256</v>
      </c>
      <c r="B109" s="684" t="str">
        <f t="shared" si="6"/>
        <v>苗栗縣苗栗</v>
      </c>
      <c r="C109" s="687">
        <v>360</v>
      </c>
      <c r="F109" s="688"/>
    </row>
    <row r="110" spans="1:7" ht="14.25">
      <c r="A110" s="684" t="s">
        <v>1257</v>
      </c>
      <c r="B110" s="684" t="str">
        <f t="shared" si="6"/>
        <v>苗栗縣造橋</v>
      </c>
      <c r="C110" s="687">
        <v>361</v>
      </c>
      <c r="F110" s="688"/>
    </row>
    <row r="111" spans="1:7" ht="14.25">
      <c r="A111" s="684" t="s">
        <v>1258</v>
      </c>
      <c r="B111" s="684" t="str">
        <f t="shared" si="6"/>
        <v>苗栗縣頭屋</v>
      </c>
      <c r="C111" s="687">
        <v>362</v>
      </c>
      <c r="F111" s="688"/>
    </row>
    <row r="112" spans="1:7" ht="14.25">
      <c r="A112" s="684" t="s">
        <v>1259</v>
      </c>
      <c r="B112" s="684" t="str">
        <f t="shared" si="6"/>
        <v>苗栗縣公館</v>
      </c>
      <c r="C112" s="687">
        <v>363</v>
      </c>
      <c r="F112" s="688"/>
    </row>
    <row r="113" spans="1:7" ht="14.25">
      <c r="A113" s="684" t="s">
        <v>1260</v>
      </c>
      <c r="B113" s="684" t="str">
        <f t="shared" si="6"/>
        <v>苗栗縣大湖</v>
      </c>
      <c r="C113" s="687">
        <v>364</v>
      </c>
      <c r="F113" s="688"/>
    </row>
    <row r="114" spans="1:7" ht="14.25">
      <c r="A114" s="684" t="s">
        <v>1261</v>
      </c>
      <c r="B114" s="684" t="str">
        <f t="shared" si="6"/>
        <v>苗栗縣泰安</v>
      </c>
      <c r="C114" s="687">
        <v>365</v>
      </c>
      <c r="F114" s="688"/>
    </row>
    <row r="115" spans="1:7" ht="14.25">
      <c r="A115" s="684" t="s">
        <v>1262</v>
      </c>
      <c r="B115" s="684" t="str">
        <f t="shared" si="6"/>
        <v>苗栗縣銅鑼</v>
      </c>
      <c r="C115" s="687">
        <v>366</v>
      </c>
      <c r="F115" s="688"/>
    </row>
    <row r="116" spans="1:7" ht="14.25">
      <c r="A116" s="684" t="s">
        <v>1263</v>
      </c>
      <c r="B116" s="684" t="str">
        <f t="shared" si="6"/>
        <v>苗栗縣三義</v>
      </c>
      <c r="C116" s="687">
        <v>367</v>
      </c>
      <c r="F116" s="688"/>
    </row>
    <row r="117" spans="1:7" ht="14.25">
      <c r="A117" s="684" t="s">
        <v>1264</v>
      </c>
      <c r="B117" s="684" t="str">
        <f t="shared" si="6"/>
        <v>苗栗縣西湖</v>
      </c>
      <c r="C117" s="687">
        <v>368</v>
      </c>
      <c r="F117" s="688"/>
    </row>
    <row r="118" spans="1:7" ht="14.25">
      <c r="A118" s="684" t="s">
        <v>1265</v>
      </c>
      <c r="B118" s="684" t="str">
        <f t="shared" si="6"/>
        <v>苗栗縣卓蘭</v>
      </c>
      <c r="C118" s="687">
        <v>369</v>
      </c>
      <c r="F118" s="688"/>
    </row>
    <row r="119" spans="1:7" ht="14.25">
      <c r="A119" s="686" t="s">
        <v>1154</v>
      </c>
      <c r="B119" s="686"/>
      <c r="C119" s="687"/>
      <c r="G119" s="688"/>
    </row>
    <row r="120" spans="1:7" ht="14.25">
      <c r="A120" s="684" t="s">
        <v>1266</v>
      </c>
      <c r="B120" s="684" t="str">
        <f t="shared" ref="B120:B148" si="7">$A$119&amp;A120</f>
        <v>臺中市中區</v>
      </c>
      <c r="C120" s="687">
        <v>400</v>
      </c>
      <c r="F120" s="688"/>
    </row>
    <row r="121" spans="1:7" ht="14.25">
      <c r="A121" s="684" t="s">
        <v>1267</v>
      </c>
      <c r="B121" s="684" t="str">
        <f t="shared" si="7"/>
        <v>臺中市東區</v>
      </c>
      <c r="C121" s="687">
        <v>401</v>
      </c>
      <c r="F121" s="688"/>
    </row>
    <row r="122" spans="1:7" ht="14.25">
      <c r="A122" s="684" t="s">
        <v>1268</v>
      </c>
      <c r="B122" s="684" t="str">
        <f t="shared" si="7"/>
        <v>臺中市南區</v>
      </c>
      <c r="C122" s="687">
        <v>402</v>
      </c>
      <c r="F122" s="688"/>
    </row>
    <row r="123" spans="1:7" ht="14.25">
      <c r="A123" s="684" t="s">
        <v>1269</v>
      </c>
      <c r="B123" s="684" t="str">
        <f t="shared" si="7"/>
        <v>臺中市西區</v>
      </c>
      <c r="C123" s="687">
        <v>403</v>
      </c>
      <c r="F123" s="688"/>
    </row>
    <row r="124" spans="1:7" ht="14.25">
      <c r="A124" s="684" t="s">
        <v>1270</v>
      </c>
      <c r="B124" s="684" t="str">
        <f t="shared" si="7"/>
        <v>臺中市北區</v>
      </c>
      <c r="C124" s="687">
        <v>404</v>
      </c>
      <c r="F124" s="688"/>
    </row>
    <row r="125" spans="1:7" ht="14.25">
      <c r="A125" s="684" t="s">
        <v>1271</v>
      </c>
      <c r="B125" s="684" t="str">
        <f t="shared" si="7"/>
        <v>臺中市北屯區</v>
      </c>
      <c r="C125" s="687">
        <v>406</v>
      </c>
      <c r="F125" s="688"/>
    </row>
    <row r="126" spans="1:7" ht="14.25">
      <c r="A126" s="684" t="s">
        <v>1272</v>
      </c>
      <c r="B126" s="684" t="str">
        <f t="shared" si="7"/>
        <v>臺中市西屯區</v>
      </c>
      <c r="C126" s="687">
        <v>407</v>
      </c>
      <c r="F126" s="688"/>
    </row>
    <row r="127" spans="1:7" ht="14.25">
      <c r="A127" s="684" t="s">
        <v>1273</v>
      </c>
      <c r="B127" s="684" t="str">
        <f t="shared" si="7"/>
        <v>臺中市南屯區</v>
      </c>
      <c r="C127" s="687">
        <v>408</v>
      </c>
      <c r="F127" s="688"/>
    </row>
    <row r="128" spans="1:7" ht="14.25">
      <c r="A128" s="684" t="s">
        <v>1274</v>
      </c>
      <c r="B128" s="684" t="str">
        <f t="shared" si="7"/>
        <v>臺中市太平區</v>
      </c>
      <c r="C128" s="687">
        <v>411</v>
      </c>
      <c r="F128" s="688"/>
    </row>
    <row r="129" spans="1:6" ht="14.25">
      <c r="A129" s="684" t="s">
        <v>1275</v>
      </c>
      <c r="B129" s="684" t="str">
        <f t="shared" si="7"/>
        <v>臺中市大里區</v>
      </c>
      <c r="C129" s="687">
        <v>412</v>
      </c>
      <c r="F129" s="688"/>
    </row>
    <row r="130" spans="1:6" ht="14.25">
      <c r="A130" s="684" t="s">
        <v>1276</v>
      </c>
      <c r="B130" s="684" t="str">
        <f t="shared" si="7"/>
        <v>臺中市霧峰區</v>
      </c>
      <c r="C130" s="687">
        <v>413</v>
      </c>
      <c r="F130" s="688"/>
    </row>
    <row r="131" spans="1:6" ht="14.25">
      <c r="A131" s="684" t="s">
        <v>1277</v>
      </c>
      <c r="B131" s="684" t="str">
        <f t="shared" si="7"/>
        <v>臺中市烏日區</v>
      </c>
      <c r="C131" s="687">
        <v>414</v>
      </c>
      <c r="F131" s="688"/>
    </row>
    <row r="132" spans="1:6" ht="14.25">
      <c r="A132" s="684" t="s">
        <v>1278</v>
      </c>
      <c r="B132" s="684" t="str">
        <f t="shared" si="7"/>
        <v>臺中市豐原區</v>
      </c>
      <c r="C132" s="687">
        <v>420</v>
      </c>
      <c r="F132" s="688"/>
    </row>
    <row r="133" spans="1:6" ht="14.25">
      <c r="A133" s="684" t="s">
        <v>1279</v>
      </c>
      <c r="B133" s="684" t="str">
        <f t="shared" si="7"/>
        <v>臺中市后里區</v>
      </c>
      <c r="C133" s="687">
        <v>421</v>
      </c>
      <c r="F133" s="688"/>
    </row>
    <row r="134" spans="1:6" ht="14.25">
      <c r="A134" s="684" t="s">
        <v>1280</v>
      </c>
      <c r="B134" s="684" t="str">
        <f t="shared" si="7"/>
        <v>臺中市石岡區</v>
      </c>
      <c r="C134" s="687">
        <v>422</v>
      </c>
      <c r="F134" s="688"/>
    </row>
    <row r="135" spans="1:6" ht="14.25">
      <c r="A135" s="684" t="s">
        <v>1281</v>
      </c>
      <c r="B135" s="684" t="str">
        <f t="shared" si="7"/>
        <v>臺中市東勢區</v>
      </c>
      <c r="C135" s="687">
        <v>423</v>
      </c>
      <c r="F135" s="688"/>
    </row>
    <row r="136" spans="1:6" ht="14.25">
      <c r="A136" s="684" t="s">
        <v>1282</v>
      </c>
      <c r="B136" s="684" t="str">
        <f t="shared" si="7"/>
        <v>臺中市和平區</v>
      </c>
      <c r="C136" s="687">
        <v>424</v>
      </c>
      <c r="F136" s="688"/>
    </row>
    <row r="137" spans="1:6" ht="14.25">
      <c r="A137" s="684" t="s">
        <v>1283</v>
      </c>
      <c r="B137" s="684" t="str">
        <f t="shared" si="7"/>
        <v>臺中市新社區</v>
      </c>
      <c r="C137" s="687">
        <v>426</v>
      </c>
      <c r="F137" s="688"/>
    </row>
    <row r="138" spans="1:6" ht="14.25">
      <c r="A138" s="684" t="s">
        <v>1284</v>
      </c>
      <c r="B138" s="684" t="str">
        <f t="shared" si="7"/>
        <v>臺中市潭子區</v>
      </c>
      <c r="C138" s="687">
        <v>427</v>
      </c>
      <c r="F138" s="688"/>
    </row>
    <row r="139" spans="1:6" ht="14.25">
      <c r="A139" s="684" t="s">
        <v>1285</v>
      </c>
      <c r="B139" s="684" t="str">
        <f t="shared" si="7"/>
        <v>臺中市大雅區</v>
      </c>
      <c r="C139" s="687">
        <v>428</v>
      </c>
      <c r="F139" s="688"/>
    </row>
    <row r="140" spans="1:6" ht="14.25">
      <c r="A140" s="684" t="s">
        <v>1286</v>
      </c>
      <c r="B140" s="684" t="str">
        <f t="shared" si="7"/>
        <v>臺中市神岡區</v>
      </c>
      <c r="C140" s="687">
        <v>429</v>
      </c>
      <c r="F140" s="688"/>
    </row>
    <row r="141" spans="1:6" ht="14.25">
      <c r="A141" s="684" t="s">
        <v>1287</v>
      </c>
      <c r="B141" s="684" t="str">
        <f t="shared" si="7"/>
        <v>臺中市大肚區</v>
      </c>
      <c r="C141" s="687">
        <v>432</v>
      </c>
      <c r="F141" s="688"/>
    </row>
    <row r="142" spans="1:6" ht="14.25">
      <c r="A142" s="684" t="s">
        <v>1288</v>
      </c>
      <c r="B142" s="684" t="str">
        <f t="shared" si="7"/>
        <v>臺中市沙鹿區</v>
      </c>
      <c r="C142" s="687">
        <v>433</v>
      </c>
      <c r="F142" s="688"/>
    </row>
    <row r="143" spans="1:6" ht="14.25">
      <c r="A143" s="684" t="s">
        <v>1289</v>
      </c>
      <c r="B143" s="684" t="str">
        <f t="shared" si="7"/>
        <v>臺中市龍井區</v>
      </c>
      <c r="C143" s="687">
        <v>434</v>
      </c>
      <c r="F143" s="688"/>
    </row>
    <row r="144" spans="1:6" ht="14.25">
      <c r="A144" s="684" t="s">
        <v>1290</v>
      </c>
      <c r="B144" s="684" t="str">
        <f t="shared" si="7"/>
        <v>臺中市梧棲區</v>
      </c>
      <c r="C144" s="687">
        <v>435</v>
      </c>
      <c r="F144" s="688"/>
    </row>
    <row r="145" spans="1:7" ht="14.25">
      <c r="A145" s="684" t="s">
        <v>1291</v>
      </c>
      <c r="B145" s="684" t="str">
        <f t="shared" si="7"/>
        <v>臺中市清水區</v>
      </c>
      <c r="C145" s="687">
        <v>436</v>
      </c>
      <c r="F145" s="688"/>
    </row>
    <row r="146" spans="1:7" ht="14.25">
      <c r="A146" s="684" t="s">
        <v>1292</v>
      </c>
      <c r="B146" s="684" t="str">
        <f t="shared" si="7"/>
        <v>臺中市大甲區</v>
      </c>
      <c r="C146" s="687">
        <v>437</v>
      </c>
      <c r="F146" s="688"/>
    </row>
    <row r="147" spans="1:7" ht="14.25">
      <c r="A147" s="684" t="s">
        <v>1293</v>
      </c>
      <c r="B147" s="684" t="str">
        <f t="shared" si="7"/>
        <v>臺中市外埔區</v>
      </c>
      <c r="C147" s="687">
        <v>438</v>
      </c>
      <c r="F147" s="688"/>
    </row>
    <row r="148" spans="1:7" ht="14.25">
      <c r="A148" s="684" t="s">
        <v>1147</v>
      </c>
      <c r="B148" s="684" t="str">
        <f t="shared" si="7"/>
        <v>臺中市大安區</v>
      </c>
      <c r="C148" s="687">
        <v>439</v>
      </c>
      <c r="F148" s="688"/>
    </row>
    <row r="149" spans="1:7" ht="14.25">
      <c r="A149" s="686" t="s">
        <v>1156</v>
      </c>
      <c r="B149" s="686"/>
      <c r="C149" s="687"/>
      <c r="G149" s="688"/>
    </row>
    <row r="150" spans="1:7" ht="14.25">
      <c r="A150" s="684" t="s">
        <v>1294</v>
      </c>
      <c r="B150" s="684" t="str">
        <f t="shared" ref="B150:B175" si="8">$A$149&amp;A150</f>
        <v>彰化縣彰化</v>
      </c>
      <c r="C150" s="687">
        <v>500</v>
      </c>
      <c r="F150" s="688"/>
    </row>
    <row r="151" spans="1:7" ht="14.25">
      <c r="A151" s="684" t="s">
        <v>1295</v>
      </c>
      <c r="B151" s="684" t="str">
        <f t="shared" si="8"/>
        <v>彰化縣芬園</v>
      </c>
      <c r="C151" s="687">
        <v>502</v>
      </c>
      <c r="F151" s="688"/>
    </row>
    <row r="152" spans="1:7" ht="14.25">
      <c r="A152" s="684" t="s">
        <v>1296</v>
      </c>
      <c r="B152" s="684" t="str">
        <f t="shared" si="8"/>
        <v>彰化縣花壇</v>
      </c>
      <c r="C152" s="687">
        <v>503</v>
      </c>
      <c r="F152" s="688"/>
    </row>
    <row r="153" spans="1:7" ht="14.25">
      <c r="A153" s="684" t="s">
        <v>1297</v>
      </c>
      <c r="B153" s="684" t="str">
        <f t="shared" si="8"/>
        <v>彰化縣秀水</v>
      </c>
      <c r="C153" s="687">
        <v>504</v>
      </c>
      <c r="F153" s="688"/>
    </row>
    <row r="154" spans="1:7" ht="14.25">
      <c r="A154" s="684" t="s">
        <v>1298</v>
      </c>
      <c r="B154" s="684" t="str">
        <f t="shared" si="8"/>
        <v>彰化縣鹿港</v>
      </c>
      <c r="C154" s="687">
        <v>505</v>
      </c>
      <c r="F154" s="688"/>
    </row>
    <row r="155" spans="1:7" ht="14.25">
      <c r="A155" s="684" t="s">
        <v>1299</v>
      </c>
      <c r="B155" s="684" t="str">
        <f t="shared" si="8"/>
        <v>彰化縣福興</v>
      </c>
      <c r="C155" s="687">
        <v>506</v>
      </c>
      <c r="F155" s="688"/>
    </row>
    <row r="156" spans="1:7" ht="14.25">
      <c r="A156" s="684" t="s">
        <v>1300</v>
      </c>
      <c r="B156" s="684" t="str">
        <f t="shared" si="8"/>
        <v>彰化縣線西</v>
      </c>
      <c r="C156" s="687">
        <v>507</v>
      </c>
      <c r="F156" s="688"/>
    </row>
    <row r="157" spans="1:7" ht="14.25">
      <c r="A157" s="684" t="s">
        <v>1301</v>
      </c>
      <c r="B157" s="684" t="str">
        <f t="shared" si="8"/>
        <v>彰化縣和美</v>
      </c>
      <c r="C157" s="687">
        <v>508</v>
      </c>
      <c r="F157" s="688"/>
    </row>
    <row r="158" spans="1:7" ht="14.25">
      <c r="A158" s="684" t="s">
        <v>1302</v>
      </c>
      <c r="B158" s="684" t="str">
        <f t="shared" si="8"/>
        <v>彰化縣伸港</v>
      </c>
      <c r="C158" s="687">
        <v>509</v>
      </c>
      <c r="F158" s="688"/>
    </row>
    <row r="159" spans="1:7" ht="14.25">
      <c r="A159" s="684" t="s">
        <v>1303</v>
      </c>
      <c r="B159" s="684" t="str">
        <f t="shared" si="8"/>
        <v>彰化縣員林</v>
      </c>
      <c r="C159" s="687">
        <v>510</v>
      </c>
      <c r="F159" s="688"/>
    </row>
    <row r="160" spans="1:7" ht="14.25">
      <c r="A160" s="684" t="s">
        <v>1304</v>
      </c>
      <c r="B160" s="684" t="str">
        <f t="shared" si="8"/>
        <v>彰化縣社頭</v>
      </c>
      <c r="C160" s="687">
        <v>511</v>
      </c>
      <c r="F160" s="688"/>
    </row>
    <row r="161" spans="1:7" ht="14.25">
      <c r="A161" s="684" t="s">
        <v>1305</v>
      </c>
      <c r="B161" s="684" t="str">
        <f t="shared" si="8"/>
        <v>彰化縣永靖</v>
      </c>
      <c r="C161" s="687">
        <v>512</v>
      </c>
      <c r="F161" s="688"/>
    </row>
    <row r="162" spans="1:7" ht="14.25">
      <c r="A162" s="684" t="s">
        <v>1306</v>
      </c>
      <c r="B162" s="684" t="str">
        <f t="shared" si="8"/>
        <v>彰化縣埔心</v>
      </c>
      <c r="C162" s="687">
        <v>513</v>
      </c>
      <c r="F162" s="688"/>
    </row>
    <row r="163" spans="1:7" ht="14.25">
      <c r="A163" s="684" t="s">
        <v>1307</v>
      </c>
      <c r="B163" s="684" t="str">
        <f t="shared" si="8"/>
        <v>彰化縣溪湖</v>
      </c>
      <c r="C163" s="687">
        <v>514</v>
      </c>
      <c r="F163" s="688"/>
    </row>
    <row r="164" spans="1:7" ht="14.25">
      <c r="A164" s="684" t="s">
        <v>1308</v>
      </c>
      <c r="B164" s="684" t="str">
        <f t="shared" si="8"/>
        <v>彰化縣大村</v>
      </c>
      <c r="C164" s="687">
        <v>515</v>
      </c>
      <c r="F164" s="688"/>
    </row>
    <row r="165" spans="1:7" ht="14.25">
      <c r="A165" s="684" t="s">
        <v>1309</v>
      </c>
      <c r="B165" s="684" t="str">
        <f t="shared" si="8"/>
        <v>彰化縣埔鹽</v>
      </c>
      <c r="C165" s="687">
        <v>516</v>
      </c>
      <c r="F165" s="688"/>
    </row>
    <row r="166" spans="1:7" ht="14.25">
      <c r="A166" s="684" t="s">
        <v>1310</v>
      </c>
      <c r="B166" s="684" t="str">
        <f t="shared" si="8"/>
        <v>彰化縣田中</v>
      </c>
      <c r="C166" s="687">
        <v>520</v>
      </c>
      <c r="F166" s="688"/>
    </row>
    <row r="167" spans="1:7" ht="14.25">
      <c r="A167" s="684" t="s">
        <v>1311</v>
      </c>
      <c r="B167" s="684" t="str">
        <f t="shared" si="8"/>
        <v>彰化縣北斗</v>
      </c>
      <c r="C167" s="687">
        <v>521</v>
      </c>
      <c r="F167" s="688"/>
    </row>
    <row r="168" spans="1:7" ht="14.25">
      <c r="A168" s="684" t="s">
        <v>1312</v>
      </c>
      <c r="B168" s="684" t="str">
        <f t="shared" si="8"/>
        <v>彰化縣田尾</v>
      </c>
      <c r="C168" s="687">
        <v>522</v>
      </c>
      <c r="F168" s="688"/>
    </row>
    <row r="169" spans="1:7" ht="14.25">
      <c r="A169" s="684" t="s">
        <v>1313</v>
      </c>
      <c r="B169" s="684" t="str">
        <f t="shared" si="8"/>
        <v>彰化縣埤頭</v>
      </c>
      <c r="C169" s="687">
        <v>523</v>
      </c>
      <c r="F169" s="688"/>
    </row>
    <row r="170" spans="1:7" ht="14.25">
      <c r="A170" s="684" t="s">
        <v>1314</v>
      </c>
      <c r="B170" s="684" t="str">
        <f t="shared" si="8"/>
        <v>彰化縣溪州</v>
      </c>
      <c r="C170" s="687">
        <v>524</v>
      </c>
      <c r="F170" s="688"/>
    </row>
    <row r="171" spans="1:7" ht="14.25">
      <c r="A171" s="684" t="s">
        <v>1315</v>
      </c>
      <c r="B171" s="684" t="str">
        <f t="shared" si="8"/>
        <v>彰化縣竹塘</v>
      </c>
      <c r="C171" s="687">
        <v>525</v>
      </c>
      <c r="F171" s="688"/>
    </row>
    <row r="172" spans="1:7" ht="14.25">
      <c r="A172" s="684" t="s">
        <v>1316</v>
      </c>
      <c r="B172" s="684" t="str">
        <f t="shared" si="8"/>
        <v>彰化縣二林</v>
      </c>
      <c r="C172" s="687">
        <v>526</v>
      </c>
      <c r="F172" s="688"/>
    </row>
    <row r="173" spans="1:7" ht="14.25">
      <c r="A173" s="684" t="s">
        <v>1317</v>
      </c>
      <c r="B173" s="684" t="str">
        <f t="shared" si="8"/>
        <v>彰化縣大城</v>
      </c>
      <c r="C173" s="687">
        <v>527</v>
      </c>
      <c r="F173" s="688"/>
    </row>
    <row r="174" spans="1:7" ht="14.25">
      <c r="A174" s="684" t="s">
        <v>1318</v>
      </c>
      <c r="B174" s="684" t="str">
        <f t="shared" si="8"/>
        <v>彰化縣芳苑</v>
      </c>
      <c r="C174" s="687">
        <v>528</v>
      </c>
      <c r="F174" s="688"/>
    </row>
    <row r="175" spans="1:7" ht="14.25">
      <c r="A175" s="684" t="s">
        <v>1319</v>
      </c>
      <c r="B175" s="684" t="str">
        <f t="shared" si="8"/>
        <v>彰化縣二水</v>
      </c>
      <c r="C175" s="687">
        <v>530</v>
      </c>
      <c r="F175" s="688"/>
    </row>
    <row r="176" spans="1:7" ht="14.25">
      <c r="A176" s="686" t="s">
        <v>1158</v>
      </c>
      <c r="B176" s="686"/>
      <c r="C176" s="687"/>
      <c r="G176" s="688"/>
    </row>
    <row r="177" spans="1:7" ht="14.25">
      <c r="A177" s="684" t="s">
        <v>1320</v>
      </c>
      <c r="B177" s="684" t="str">
        <f t="shared" ref="B177:B189" si="9">$A$176&amp;A177</f>
        <v>南投縣南投</v>
      </c>
      <c r="C177" s="687">
        <v>540</v>
      </c>
      <c r="F177" s="688"/>
    </row>
    <row r="178" spans="1:7" ht="14.25">
      <c r="A178" s="684" t="s">
        <v>1321</v>
      </c>
      <c r="B178" s="684" t="str">
        <f t="shared" si="9"/>
        <v>南投縣中寮</v>
      </c>
      <c r="C178" s="687">
        <v>541</v>
      </c>
      <c r="F178" s="688"/>
    </row>
    <row r="179" spans="1:7" ht="14.25">
      <c r="A179" s="684" t="s">
        <v>1322</v>
      </c>
      <c r="B179" s="684" t="str">
        <f t="shared" si="9"/>
        <v>南投縣草屯</v>
      </c>
      <c r="C179" s="687">
        <v>542</v>
      </c>
      <c r="F179" s="688"/>
    </row>
    <row r="180" spans="1:7" ht="14.25">
      <c r="A180" s="684" t="s">
        <v>1323</v>
      </c>
      <c r="B180" s="684" t="str">
        <f t="shared" si="9"/>
        <v>南投縣國姓</v>
      </c>
      <c r="C180" s="687">
        <v>544</v>
      </c>
      <c r="F180" s="688"/>
    </row>
    <row r="181" spans="1:7" ht="14.25">
      <c r="A181" s="684" t="s">
        <v>1324</v>
      </c>
      <c r="B181" s="684" t="str">
        <f t="shared" si="9"/>
        <v>南投縣埔里</v>
      </c>
      <c r="C181" s="687">
        <v>545</v>
      </c>
      <c r="F181" s="688"/>
    </row>
    <row r="182" spans="1:7" ht="14.25">
      <c r="A182" s="684" t="s">
        <v>1325</v>
      </c>
      <c r="B182" s="684" t="str">
        <f t="shared" si="9"/>
        <v>南投縣仁愛</v>
      </c>
      <c r="C182" s="687">
        <v>546</v>
      </c>
      <c r="F182" s="688"/>
    </row>
    <row r="183" spans="1:7" ht="14.25">
      <c r="A183" s="684" t="s">
        <v>1326</v>
      </c>
      <c r="B183" s="684" t="str">
        <f t="shared" si="9"/>
        <v>南投縣名間</v>
      </c>
      <c r="C183" s="687">
        <v>551</v>
      </c>
      <c r="F183" s="688"/>
    </row>
    <row r="184" spans="1:7" ht="14.25">
      <c r="A184" s="684" t="s">
        <v>1327</v>
      </c>
      <c r="B184" s="684" t="str">
        <f t="shared" si="9"/>
        <v>南投縣集集</v>
      </c>
      <c r="C184" s="687">
        <v>552</v>
      </c>
      <c r="F184" s="688"/>
    </row>
    <row r="185" spans="1:7" ht="14.25">
      <c r="A185" s="684" t="s">
        <v>1328</v>
      </c>
      <c r="B185" s="684" t="str">
        <f t="shared" si="9"/>
        <v>南投縣水里</v>
      </c>
      <c r="C185" s="687">
        <v>553</v>
      </c>
      <c r="F185" s="688"/>
    </row>
    <row r="186" spans="1:7" ht="14.25">
      <c r="A186" s="684" t="s">
        <v>1329</v>
      </c>
      <c r="B186" s="684" t="str">
        <f t="shared" si="9"/>
        <v>南投縣魚池</v>
      </c>
      <c r="C186" s="687">
        <v>555</v>
      </c>
      <c r="F186" s="688"/>
    </row>
    <row r="187" spans="1:7" ht="14.25">
      <c r="A187" s="684" t="s">
        <v>1330</v>
      </c>
      <c r="B187" s="684" t="str">
        <f t="shared" si="9"/>
        <v>南投縣信義</v>
      </c>
      <c r="C187" s="687">
        <v>556</v>
      </c>
      <c r="F187" s="688"/>
    </row>
    <row r="188" spans="1:7" ht="14.25">
      <c r="A188" s="684" t="s">
        <v>1331</v>
      </c>
      <c r="B188" s="684" t="str">
        <f t="shared" si="9"/>
        <v>南投縣竹山</v>
      </c>
      <c r="C188" s="687">
        <v>557</v>
      </c>
      <c r="F188" s="688"/>
    </row>
    <row r="189" spans="1:7" ht="14.25">
      <c r="A189" s="684" t="s">
        <v>1332</v>
      </c>
      <c r="B189" s="684" t="str">
        <f t="shared" si="9"/>
        <v>南投縣鹿谷</v>
      </c>
      <c r="C189" s="687">
        <v>558</v>
      </c>
      <c r="F189" s="688"/>
    </row>
    <row r="190" spans="1:7" ht="14.25">
      <c r="A190" s="686" t="s">
        <v>1160</v>
      </c>
      <c r="B190" s="686"/>
      <c r="C190" s="687">
        <v>600</v>
      </c>
      <c r="G190" s="688"/>
    </row>
    <row r="191" spans="1:7" ht="14.25">
      <c r="A191" s="686"/>
      <c r="B191" s="686" t="str">
        <f>A190&amp;嘉義市</f>
        <v>嘉義市</v>
      </c>
      <c r="C191" s="687">
        <v>600</v>
      </c>
      <c r="G191" s="688"/>
    </row>
    <row r="192" spans="1:7" ht="14.25">
      <c r="A192" s="686" t="s">
        <v>1162</v>
      </c>
      <c r="B192" s="686"/>
      <c r="C192" s="687"/>
      <c r="G192" s="688"/>
    </row>
    <row r="193" spans="1:6" ht="14.25">
      <c r="A193" s="684" t="s">
        <v>1333</v>
      </c>
      <c r="B193" s="684" t="str">
        <f t="shared" ref="B193:B210" si="10">$A$192&amp;A193</f>
        <v>嘉義縣番路</v>
      </c>
      <c r="C193" s="687">
        <v>602</v>
      </c>
      <c r="F193" s="688"/>
    </row>
    <row r="194" spans="1:6" ht="14.25">
      <c r="A194" s="684" t="s">
        <v>1334</v>
      </c>
      <c r="B194" s="684" t="str">
        <f t="shared" si="10"/>
        <v>嘉義縣梅山</v>
      </c>
      <c r="C194" s="687">
        <v>603</v>
      </c>
      <c r="F194" s="688"/>
    </row>
    <row r="195" spans="1:6" ht="14.25">
      <c r="A195" s="684" t="s">
        <v>1335</v>
      </c>
      <c r="B195" s="684" t="str">
        <f t="shared" si="10"/>
        <v>嘉義縣竹崎</v>
      </c>
      <c r="C195" s="687">
        <v>604</v>
      </c>
      <c r="F195" s="688"/>
    </row>
    <row r="196" spans="1:6" ht="14.25">
      <c r="A196" s="684" t="s">
        <v>1336</v>
      </c>
      <c r="B196" s="684" t="str">
        <f t="shared" si="10"/>
        <v>嘉義縣阿里山</v>
      </c>
      <c r="C196" s="687">
        <v>605</v>
      </c>
      <c r="F196" s="688"/>
    </row>
    <row r="197" spans="1:6" ht="14.25">
      <c r="A197" s="684" t="s">
        <v>1337</v>
      </c>
      <c r="B197" s="684" t="str">
        <f t="shared" si="10"/>
        <v>嘉義縣中埔</v>
      </c>
      <c r="C197" s="687">
        <v>606</v>
      </c>
      <c r="F197" s="688"/>
    </row>
    <row r="198" spans="1:6" ht="14.25">
      <c r="A198" s="684" t="s">
        <v>1338</v>
      </c>
      <c r="B198" s="684" t="str">
        <f t="shared" si="10"/>
        <v>嘉義縣大埔</v>
      </c>
      <c r="C198" s="687">
        <v>607</v>
      </c>
      <c r="F198" s="688"/>
    </row>
    <row r="199" spans="1:6" ht="14.25">
      <c r="A199" s="684" t="s">
        <v>1339</v>
      </c>
      <c r="B199" s="684" t="str">
        <f t="shared" si="10"/>
        <v>嘉義縣水上</v>
      </c>
      <c r="C199" s="687">
        <v>608</v>
      </c>
      <c r="F199" s="688"/>
    </row>
    <row r="200" spans="1:6" ht="14.25">
      <c r="A200" s="684" t="s">
        <v>1340</v>
      </c>
      <c r="B200" s="684" t="str">
        <f t="shared" si="10"/>
        <v>嘉義縣鹿草</v>
      </c>
      <c r="C200" s="687">
        <v>611</v>
      </c>
      <c r="F200" s="688"/>
    </row>
    <row r="201" spans="1:6" ht="14.25">
      <c r="A201" s="684" t="s">
        <v>1341</v>
      </c>
      <c r="B201" s="684" t="str">
        <f t="shared" si="10"/>
        <v>嘉義縣太保</v>
      </c>
      <c r="C201" s="687">
        <v>612</v>
      </c>
      <c r="F201" s="688"/>
    </row>
    <row r="202" spans="1:6" ht="14.25">
      <c r="A202" s="684" t="s">
        <v>1342</v>
      </c>
      <c r="B202" s="684" t="str">
        <f t="shared" si="10"/>
        <v>嘉義縣朴子</v>
      </c>
      <c r="C202" s="687">
        <v>613</v>
      </c>
      <c r="F202" s="688"/>
    </row>
    <row r="203" spans="1:6" ht="14.25">
      <c r="A203" s="684" t="s">
        <v>1343</v>
      </c>
      <c r="B203" s="684" t="str">
        <f t="shared" si="10"/>
        <v>嘉義縣東石</v>
      </c>
      <c r="C203" s="687">
        <v>614</v>
      </c>
      <c r="F203" s="688"/>
    </row>
    <row r="204" spans="1:6" ht="14.25">
      <c r="A204" s="684" t="s">
        <v>1344</v>
      </c>
      <c r="B204" s="684" t="str">
        <f t="shared" si="10"/>
        <v>嘉義縣六腳</v>
      </c>
      <c r="C204" s="687">
        <v>615</v>
      </c>
      <c r="F204" s="688"/>
    </row>
    <row r="205" spans="1:6" ht="14.25">
      <c r="A205" s="684" t="s">
        <v>1345</v>
      </c>
      <c r="B205" s="684" t="str">
        <f t="shared" si="10"/>
        <v>嘉義縣新港</v>
      </c>
      <c r="C205" s="687">
        <v>616</v>
      </c>
      <c r="F205" s="688"/>
    </row>
    <row r="206" spans="1:6" ht="14.25">
      <c r="A206" s="684" t="s">
        <v>1346</v>
      </c>
      <c r="B206" s="684" t="str">
        <f t="shared" si="10"/>
        <v>嘉義縣民雄</v>
      </c>
      <c r="C206" s="687">
        <v>621</v>
      </c>
      <c r="F206" s="688"/>
    </row>
    <row r="207" spans="1:6" ht="14.25">
      <c r="A207" s="684" t="s">
        <v>1347</v>
      </c>
      <c r="B207" s="684" t="str">
        <f t="shared" si="10"/>
        <v>嘉義縣大林</v>
      </c>
      <c r="C207" s="687">
        <v>622</v>
      </c>
      <c r="F207" s="688"/>
    </row>
    <row r="208" spans="1:6" ht="14.25">
      <c r="A208" s="684" t="s">
        <v>1348</v>
      </c>
      <c r="B208" s="684" t="str">
        <f t="shared" si="10"/>
        <v>嘉義縣溪口</v>
      </c>
      <c r="C208" s="687">
        <v>623</v>
      </c>
      <c r="F208" s="688"/>
    </row>
    <row r="209" spans="1:7" ht="14.25">
      <c r="A209" s="684" t="s">
        <v>1349</v>
      </c>
      <c r="B209" s="684" t="str">
        <f t="shared" si="10"/>
        <v>嘉義縣義竹</v>
      </c>
      <c r="C209" s="687">
        <v>624</v>
      </c>
      <c r="F209" s="688"/>
    </row>
    <row r="210" spans="1:7" ht="14.25">
      <c r="A210" s="684" t="s">
        <v>1350</v>
      </c>
      <c r="B210" s="684" t="str">
        <f t="shared" si="10"/>
        <v>嘉義縣布袋</v>
      </c>
      <c r="C210" s="687">
        <v>625</v>
      </c>
      <c r="F210" s="688"/>
    </row>
    <row r="211" spans="1:7" ht="14.25">
      <c r="A211" s="686" t="s">
        <v>1163</v>
      </c>
      <c r="B211" s="686"/>
      <c r="C211" s="687"/>
      <c r="G211" s="688"/>
    </row>
    <row r="212" spans="1:7" ht="14.25">
      <c r="A212" s="684" t="s">
        <v>1351</v>
      </c>
      <c r="B212" s="684" t="str">
        <f t="shared" ref="B212:B231" si="11">$A$211&amp;A212</f>
        <v>雲林縣斗南</v>
      </c>
      <c r="C212" s="687">
        <v>630</v>
      </c>
      <c r="F212" s="688"/>
    </row>
    <row r="213" spans="1:7" ht="14.25">
      <c r="A213" s="684" t="s">
        <v>1352</v>
      </c>
      <c r="B213" s="684" t="str">
        <f t="shared" si="11"/>
        <v>雲林縣大埤</v>
      </c>
      <c r="C213" s="687">
        <v>631</v>
      </c>
      <c r="F213" s="688"/>
    </row>
    <row r="214" spans="1:7" ht="14.25">
      <c r="A214" s="684" t="s">
        <v>1353</v>
      </c>
      <c r="B214" s="684" t="str">
        <f t="shared" si="11"/>
        <v>雲林縣虎尾</v>
      </c>
      <c r="C214" s="687">
        <v>632</v>
      </c>
      <c r="F214" s="688"/>
    </row>
    <row r="215" spans="1:7" ht="14.25">
      <c r="A215" s="684" t="s">
        <v>1354</v>
      </c>
      <c r="B215" s="684" t="str">
        <f t="shared" si="11"/>
        <v>雲林縣土庫</v>
      </c>
      <c r="C215" s="687">
        <v>633</v>
      </c>
      <c r="F215" s="688"/>
    </row>
    <row r="216" spans="1:7" ht="14.25">
      <c r="A216" s="684" t="s">
        <v>1355</v>
      </c>
      <c r="B216" s="684" t="str">
        <f t="shared" si="11"/>
        <v>雲林縣褒忠</v>
      </c>
      <c r="C216" s="687">
        <v>634</v>
      </c>
      <c r="F216" s="688"/>
    </row>
    <row r="217" spans="1:7" ht="14.25">
      <c r="A217" s="684" t="s">
        <v>1356</v>
      </c>
      <c r="B217" s="684" t="str">
        <f t="shared" si="11"/>
        <v>雲林縣東勢</v>
      </c>
      <c r="C217" s="687">
        <v>635</v>
      </c>
      <c r="F217" s="688"/>
    </row>
    <row r="218" spans="1:7" ht="14.25">
      <c r="A218" s="684" t="s">
        <v>1357</v>
      </c>
      <c r="B218" s="684" t="str">
        <f t="shared" si="11"/>
        <v>雲林縣臺西</v>
      </c>
      <c r="C218" s="687">
        <v>636</v>
      </c>
      <c r="F218" s="688"/>
    </row>
    <row r="219" spans="1:7" ht="14.25">
      <c r="A219" s="684" t="s">
        <v>1358</v>
      </c>
      <c r="B219" s="684" t="str">
        <f t="shared" si="11"/>
        <v>雲林縣崙背</v>
      </c>
      <c r="C219" s="687">
        <v>637</v>
      </c>
      <c r="F219" s="688"/>
    </row>
    <row r="220" spans="1:7" ht="14.25">
      <c r="A220" s="684" t="s">
        <v>1359</v>
      </c>
      <c r="B220" s="684" t="str">
        <f t="shared" si="11"/>
        <v>雲林縣麥寮</v>
      </c>
      <c r="C220" s="687">
        <v>638</v>
      </c>
      <c r="F220" s="688"/>
    </row>
    <row r="221" spans="1:7" ht="14.25">
      <c r="A221" s="684" t="s">
        <v>1360</v>
      </c>
      <c r="B221" s="684" t="str">
        <f t="shared" si="11"/>
        <v>雲林縣斗六</v>
      </c>
      <c r="C221" s="687">
        <v>640</v>
      </c>
      <c r="F221" s="688"/>
    </row>
    <row r="222" spans="1:7" ht="14.25">
      <c r="A222" s="684" t="s">
        <v>1361</v>
      </c>
      <c r="B222" s="684" t="str">
        <f t="shared" si="11"/>
        <v>雲林縣林內</v>
      </c>
      <c r="C222" s="687">
        <v>643</v>
      </c>
      <c r="F222" s="688"/>
    </row>
    <row r="223" spans="1:7" ht="14.25">
      <c r="A223" s="684" t="s">
        <v>1362</v>
      </c>
      <c r="B223" s="684" t="str">
        <f t="shared" si="11"/>
        <v>雲林縣古坑</v>
      </c>
      <c r="C223" s="687">
        <v>646</v>
      </c>
      <c r="F223" s="688"/>
    </row>
    <row r="224" spans="1:7" ht="14.25">
      <c r="A224" s="684" t="s">
        <v>1363</v>
      </c>
      <c r="B224" s="684" t="str">
        <f t="shared" si="11"/>
        <v>雲林縣莿桐</v>
      </c>
      <c r="C224" s="687">
        <v>647</v>
      </c>
      <c r="F224" s="688"/>
    </row>
    <row r="225" spans="1:7" ht="14.25">
      <c r="A225" s="684" t="s">
        <v>1364</v>
      </c>
      <c r="B225" s="684" t="str">
        <f t="shared" si="11"/>
        <v>雲林縣西螺</v>
      </c>
      <c r="C225" s="687">
        <v>648</v>
      </c>
      <c r="F225" s="688"/>
    </row>
    <row r="226" spans="1:7" ht="14.25">
      <c r="A226" s="684" t="s">
        <v>1365</v>
      </c>
      <c r="B226" s="684" t="str">
        <f t="shared" si="11"/>
        <v>雲林縣二崙</v>
      </c>
      <c r="C226" s="687">
        <v>649</v>
      </c>
      <c r="F226" s="688"/>
    </row>
    <row r="227" spans="1:7" ht="14.25">
      <c r="A227" s="684" t="s">
        <v>1366</v>
      </c>
      <c r="B227" s="684" t="str">
        <f t="shared" si="11"/>
        <v>雲林縣北港</v>
      </c>
      <c r="C227" s="687">
        <v>651</v>
      </c>
      <c r="F227" s="688"/>
    </row>
    <row r="228" spans="1:7" ht="14.25">
      <c r="A228" s="684" t="s">
        <v>1367</v>
      </c>
      <c r="B228" s="684" t="str">
        <f t="shared" si="11"/>
        <v>雲林縣水林</v>
      </c>
      <c r="C228" s="687">
        <v>652</v>
      </c>
      <c r="F228" s="688"/>
    </row>
    <row r="229" spans="1:7" ht="14.25">
      <c r="A229" s="684" t="s">
        <v>1368</v>
      </c>
      <c r="B229" s="684" t="str">
        <f t="shared" si="11"/>
        <v>雲林縣口湖</v>
      </c>
      <c r="C229" s="687">
        <v>653</v>
      </c>
      <c r="F229" s="688"/>
    </row>
    <row r="230" spans="1:7" ht="14.25">
      <c r="A230" s="684" t="s">
        <v>1369</v>
      </c>
      <c r="B230" s="684" t="str">
        <f t="shared" si="11"/>
        <v>雲林縣四湖</v>
      </c>
      <c r="C230" s="687">
        <v>654</v>
      </c>
      <c r="F230" s="688"/>
    </row>
    <row r="231" spans="1:7" ht="14.25">
      <c r="A231" s="684" t="s">
        <v>1370</v>
      </c>
      <c r="B231" s="684" t="str">
        <f t="shared" si="11"/>
        <v>雲林縣元長</v>
      </c>
      <c r="C231" s="687">
        <v>655</v>
      </c>
      <c r="F231" s="688"/>
    </row>
    <row r="232" spans="1:7" ht="14.25">
      <c r="A232" s="686" t="s">
        <v>1165</v>
      </c>
      <c r="B232" s="686"/>
      <c r="C232" s="687"/>
      <c r="G232" s="688"/>
    </row>
    <row r="233" spans="1:7" ht="14.25">
      <c r="A233" s="684" t="s">
        <v>1371</v>
      </c>
      <c r="B233" s="684" t="str">
        <f t="shared" ref="B233:B269" si="12">$A$232&amp;A233</f>
        <v>臺南市中西區</v>
      </c>
      <c r="C233" s="687">
        <v>700</v>
      </c>
      <c r="F233" s="688"/>
    </row>
    <row r="234" spans="1:7" ht="14.25">
      <c r="A234" s="684" t="s">
        <v>1267</v>
      </c>
      <c r="B234" s="684" t="str">
        <f t="shared" si="12"/>
        <v>臺南市東區</v>
      </c>
      <c r="C234" s="687">
        <v>701</v>
      </c>
      <c r="F234" s="688"/>
    </row>
    <row r="235" spans="1:7" ht="14.25">
      <c r="A235" s="684" t="s">
        <v>1268</v>
      </c>
      <c r="B235" s="684" t="str">
        <f t="shared" si="12"/>
        <v>臺南市南區</v>
      </c>
      <c r="C235" s="687">
        <v>702</v>
      </c>
      <c r="F235" s="688"/>
    </row>
    <row r="236" spans="1:7" ht="14.25">
      <c r="A236" s="684" t="s">
        <v>1270</v>
      </c>
      <c r="B236" s="684" t="str">
        <f t="shared" si="12"/>
        <v>臺南市北區</v>
      </c>
      <c r="C236" s="687">
        <v>704</v>
      </c>
      <c r="F236" s="688"/>
    </row>
    <row r="237" spans="1:7" ht="14.25">
      <c r="A237" s="684" t="s">
        <v>1372</v>
      </c>
      <c r="B237" s="684" t="str">
        <f t="shared" si="12"/>
        <v>臺南市安平區</v>
      </c>
      <c r="C237" s="687">
        <v>708</v>
      </c>
      <c r="F237" s="688"/>
    </row>
    <row r="238" spans="1:7" ht="14.25">
      <c r="A238" s="684" t="s">
        <v>1373</v>
      </c>
      <c r="B238" s="684" t="str">
        <f t="shared" si="12"/>
        <v>臺南市安南區</v>
      </c>
      <c r="C238" s="687">
        <v>709</v>
      </c>
      <c r="F238" s="688"/>
    </row>
    <row r="239" spans="1:7" ht="14.25">
      <c r="A239" s="684" t="s">
        <v>1374</v>
      </c>
      <c r="B239" s="684" t="str">
        <f t="shared" si="12"/>
        <v>臺南市永康區</v>
      </c>
      <c r="C239" s="687">
        <v>710</v>
      </c>
      <c r="F239" s="688"/>
    </row>
    <row r="240" spans="1:7" ht="14.25">
      <c r="A240" s="684" t="s">
        <v>1375</v>
      </c>
      <c r="B240" s="684" t="str">
        <f t="shared" si="12"/>
        <v>臺南市歸仁區</v>
      </c>
      <c r="C240" s="687">
        <v>711</v>
      </c>
      <c r="F240" s="688"/>
    </row>
    <row r="241" spans="1:6" ht="14.25">
      <c r="A241" s="684" t="s">
        <v>1376</v>
      </c>
      <c r="B241" s="684" t="str">
        <f t="shared" si="12"/>
        <v>臺南市新化區</v>
      </c>
      <c r="C241" s="687">
        <v>712</v>
      </c>
      <c r="F241" s="688"/>
    </row>
    <row r="242" spans="1:6" ht="14.25">
      <c r="A242" s="684" t="s">
        <v>1377</v>
      </c>
      <c r="B242" s="684" t="str">
        <f t="shared" si="12"/>
        <v>臺南市左鎮區</v>
      </c>
      <c r="C242" s="687">
        <v>713</v>
      </c>
      <c r="F242" s="688"/>
    </row>
    <row r="243" spans="1:6" ht="14.25">
      <c r="A243" s="684" t="s">
        <v>1378</v>
      </c>
      <c r="B243" s="684" t="str">
        <f t="shared" si="12"/>
        <v>臺南市玉井區</v>
      </c>
      <c r="C243" s="687">
        <v>714</v>
      </c>
      <c r="F243" s="688"/>
    </row>
    <row r="244" spans="1:6" ht="14.25">
      <c r="A244" s="684" t="s">
        <v>1379</v>
      </c>
      <c r="B244" s="684" t="str">
        <f t="shared" si="12"/>
        <v>臺南市楠西區</v>
      </c>
      <c r="C244" s="687">
        <v>715</v>
      </c>
      <c r="F244" s="688"/>
    </row>
    <row r="245" spans="1:6" ht="14.25">
      <c r="A245" s="684" t="s">
        <v>1380</v>
      </c>
      <c r="B245" s="684" t="str">
        <f t="shared" si="12"/>
        <v>臺南市南化區</v>
      </c>
      <c r="C245" s="687">
        <v>716</v>
      </c>
      <c r="F245" s="688"/>
    </row>
    <row r="246" spans="1:6" ht="14.25">
      <c r="A246" s="684" t="s">
        <v>1381</v>
      </c>
      <c r="B246" s="684" t="str">
        <f t="shared" si="12"/>
        <v>臺南市仁德區</v>
      </c>
      <c r="C246" s="687">
        <v>717</v>
      </c>
      <c r="F246" s="688"/>
    </row>
    <row r="247" spans="1:6" ht="14.25">
      <c r="A247" s="684" t="s">
        <v>1382</v>
      </c>
      <c r="B247" s="684" t="str">
        <f t="shared" si="12"/>
        <v>臺南市關廟區</v>
      </c>
      <c r="C247" s="687">
        <v>718</v>
      </c>
      <c r="F247" s="688"/>
    </row>
    <row r="248" spans="1:6" ht="14.25">
      <c r="A248" s="684" t="s">
        <v>1383</v>
      </c>
      <c r="B248" s="684" t="str">
        <f t="shared" si="12"/>
        <v>臺南市龍崎區</v>
      </c>
      <c r="C248" s="687">
        <v>719</v>
      </c>
      <c r="F248" s="688"/>
    </row>
    <row r="249" spans="1:6" ht="14.25">
      <c r="A249" s="684" t="s">
        <v>1384</v>
      </c>
      <c r="B249" s="684" t="str">
        <f t="shared" si="12"/>
        <v>臺南市官田區</v>
      </c>
      <c r="C249" s="687">
        <v>720</v>
      </c>
      <c r="F249" s="688"/>
    </row>
    <row r="250" spans="1:6" ht="14.25">
      <c r="A250" s="684" t="s">
        <v>1385</v>
      </c>
      <c r="B250" s="684" t="str">
        <f t="shared" si="12"/>
        <v>臺南市麻豆區</v>
      </c>
      <c r="C250" s="687">
        <v>721</v>
      </c>
      <c r="F250" s="688"/>
    </row>
    <row r="251" spans="1:6" ht="14.25">
      <c r="A251" s="684" t="s">
        <v>1386</v>
      </c>
      <c r="B251" s="684" t="str">
        <f t="shared" si="12"/>
        <v>臺南市佳里區</v>
      </c>
      <c r="C251" s="687">
        <v>722</v>
      </c>
      <c r="F251" s="688"/>
    </row>
    <row r="252" spans="1:6" ht="14.25">
      <c r="A252" s="684" t="s">
        <v>1387</v>
      </c>
      <c r="B252" s="684" t="str">
        <f t="shared" si="12"/>
        <v>臺南市西港區</v>
      </c>
      <c r="C252" s="687">
        <v>723</v>
      </c>
      <c r="F252" s="688"/>
    </row>
    <row r="253" spans="1:6" ht="14.25">
      <c r="A253" s="684" t="s">
        <v>1388</v>
      </c>
      <c r="B253" s="684" t="str">
        <f t="shared" si="12"/>
        <v>臺南市七股區</v>
      </c>
      <c r="C253" s="687">
        <v>724</v>
      </c>
      <c r="F253" s="688"/>
    </row>
    <row r="254" spans="1:6" ht="14.25">
      <c r="A254" s="684" t="s">
        <v>1389</v>
      </c>
      <c r="B254" s="684" t="str">
        <f t="shared" si="12"/>
        <v>臺南市將軍區</v>
      </c>
      <c r="C254" s="687">
        <v>725</v>
      </c>
      <c r="F254" s="688"/>
    </row>
    <row r="255" spans="1:6" ht="14.25">
      <c r="A255" s="684" t="s">
        <v>1390</v>
      </c>
      <c r="B255" s="684" t="str">
        <f t="shared" si="12"/>
        <v>臺南市學甲區</v>
      </c>
      <c r="C255" s="687">
        <v>726</v>
      </c>
      <c r="F255" s="688"/>
    </row>
    <row r="256" spans="1:6" ht="14.25">
      <c r="A256" s="684" t="s">
        <v>1391</v>
      </c>
      <c r="B256" s="684" t="str">
        <f t="shared" si="12"/>
        <v>臺南市北門區</v>
      </c>
      <c r="C256" s="687">
        <v>727</v>
      </c>
      <c r="F256" s="688"/>
    </row>
    <row r="257" spans="1:7" ht="14.25">
      <c r="A257" s="684" t="s">
        <v>1392</v>
      </c>
      <c r="B257" s="684" t="str">
        <f t="shared" si="12"/>
        <v>臺南市新營區</v>
      </c>
      <c r="C257" s="687">
        <v>730</v>
      </c>
      <c r="F257" s="688"/>
    </row>
    <row r="258" spans="1:7" ht="14.25">
      <c r="A258" s="684" t="s">
        <v>1393</v>
      </c>
      <c r="B258" s="684" t="str">
        <f t="shared" si="12"/>
        <v>臺南市後壁區</v>
      </c>
      <c r="C258" s="687">
        <v>731</v>
      </c>
      <c r="F258" s="688"/>
    </row>
    <row r="259" spans="1:7" ht="14.25">
      <c r="A259" s="684" t="s">
        <v>1394</v>
      </c>
      <c r="B259" s="684" t="str">
        <f t="shared" si="12"/>
        <v>臺南市白河區</v>
      </c>
      <c r="C259" s="687">
        <v>732</v>
      </c>
      <c r="F259" s="688"/>
    </row>
    <row r="260" spans="1:7" ht="14.25">
      <c r="A260" s="684" t="s">
        <v>1395</v>
      </c>
      <c r="B260" s="684" t="str">
        <f t="shared" si="12"/>
        <v>臺南市東山區</v>
      </c>
      <c r="C260" s="687">
        <v>733</v>
      </c>
      <c r="F260" s="688"/>
    </row>
    <row r="261" spans="1:7" ht="14.25">
      <c r="A261" s="684" t="s">
        <v>1396</v>
      </c>
      <c r="B261" s="684" t="str">
        <f t="shared" si="12"/>
        <v>臺南市六甲區</v>
      </c>
      <c r="C261" s="687">
        <v>734</v>
      </c>
      <c r="F261" s="688"/>
    </row>
    <row r="262" spans="1:7" ht="14.25">
      <c r="A262" s="684" t="s">
        <v>1397</v>
      </c>
      <c r="B262" s="684" t="str">
        <f t="shared" si="12"/>
        <v>臺南市下營區</v>
      </c>
      <c r="C262" s="687">
        <v>735</v>
      </c>
      <c r="F262" s="688"/>
    </row>
    <row r="263" spans="1:7" ht="14.25">
      <c r="A263" s="684" t="s">
        <v>1398</v>
      </c>
      <c r="B263" s="684" t="str">
        <f t="shared" si="12"/>
        <v>臺南市柳營區</v>
      </c>
      <c r="C263" s="687">
        <v>736</v>
      </c>
      <c r="F263" s="688"/>
    </row>
    <row r="264" spans="1:7" ht="14.25">
      <c r="A264" s="684" t="s">
        <v>1399</v>
      </c>
      <c r="B264" s="684" t="str">
        <f t="shared" si="12"/>
        <v>臺南市鹽水區</v>
      </c>
      <c r="C264" s="687">
        <v>737</v>
      </c>
      <c r="F264" s="688"/>
    </row>
    <row r="265" spans="1:7" ht="14.25">
      <c r="A265" s="684" t="s">
        <v>1400</v>
      </c>
      <c r="B265" s="684" t="str">
        <f t="shared" si="12"/>
        <v>臺南市善化區</v>
      </c>
      <c r="C265" s="687">
        <v>741</v>
      </c>
      <c r="F265" s="688"/>
    </row>
    <row r="266" spans="1:7" ht="14.25">
      <c r="A266" s="684" t="s">
        <v>1401</v>
      </c>
      <c r="B266" s="684" t="str">
        <f t="shared" si="12"/>
        <v>臺南市大內區</v>
      </c>
      <c r="C266" s="687">
        <v>742</v>
      </c>
      <c r="F266" s="688"/>
    </row>
    <row r="267" spans="1:7" ht="14.25">
      <c r="A267" s="684" t="s">
        <v>1402</v>
      </c>
      <c r="B267" s="684" t="str">
        <f t="shared" si="12"/>
        <v>臺南市山上區</v>
      </c>
      <c r="C267" s="687">
        <v>743</v>
      </c>
      <c r="F267" s="688"/>
    </row>
    <row r="268" spans="1:7" ht="14.25">
      <c r="A268" s="684" t="s">
        <v>1403</v>
      </c>
      <c r="B268" s="684" t="str">
        <f t="shared" si="12"/>
        <v>臺南市新市區</v>
      </c>
      <c r="C268" s="687">
        <v>744</v>
      </c>
      <c r="F268" s="688"/>
    </row>
    <row r="269" spans="1:7" ht="14.25">
      <c r="A269" s="684" t="s">
        <v>1404</v>
      </c>
      <c r="B269" s="684" t="str">
        <f t="shared" si="12"/>
        <v>臺南市安定區</v>
      </c>
      <c r="C269" s="687">
        <v>745</v>
      </c>
      <c r="F269" s="688"/>
    </row>
    <row r="270" spans="1:7" ht="14.25">
      <c r="A270" s="686" t="s">
        <v>1166</v>
      </c>
      <c r="B270" s="686"/>
      <c r="C270" s="687"/>
      <c r="G270" s="688"/>
    </row>
    <row r="271" spans="1:7" ht="14.25">
      <c r="A271" s="684" t="s">
        <v>1405</v>
      </c>
      <c r="B271" s="684" t="str">
        <f t="shared" ref="B271:B308" si="13">$A$270&amp;A271</f>
        <v>高雄市新興區</v>
      </c>
      <c r="C271" s="687">
        <v>800</v>
      </c>
      <c r="F271" s="688"/>
    </row>
    <row r="272" spans="1:7" ht="14.25">
      <c r="A272" s="684" t="s">
        <v>1406</v>
      </c>
      <c r="B272" s="684" t="str">
        <f t="shared" si="13"/>
        <v>高雄市前金區</v>
      </c>
      <c r="C272" s="687">
        <v>801</v>
      </c>
      <c r="F272" s="688"/>
    </row>
    <row r="273" spans="1:6" ht="14.25">
      <c r="A273" s="684" t="s">
        <v>1407</v>
      </c>
      <c r="B273" s="684" t="str">
        <f t="shared" si="13"/>
        <v>高雄市苓雅區</v>
      </c>
      <c r="C273" s="687">
        <v>802</v>
      </c>
      <c r="F273" s="688"/>
    </row>
    <row r="274" spans="1:6" ht="14.25">
      <c r="A274" s="684" t="s">
        <v>1408</v>
      </c>
      <c r="B274" s="684" t="str">
        <f t="shared" si="13"/>
        <v>高雄市鹽埕區</v>
      </c>
      <c r="C274" s="687">
        <v>803</v>
      </c>
      <c r="F274" s="688"/>
    </row>
    <row r="275" spans="1:6" ht="14.25">
      <c r="A275" s="684" t="s">
        <v>1409</v>
      </c>
      <c r="B275" s="684" t="str">
        <f t="shared" si="13"/>
        <v>高雄市鼓山區</v>
      </c>
      <c r="C275" s="687">
        <v>804</v>
      </c>
      <c r="F275" s="688"/>
    </row>
    <row r="276" spans="1:6" ht="14.25">
      <c r="A276" s="684" t="s">
        <v>1410</v>
      </c>
      <c r="B276" s="684" t="str">
        <f t="shared" si="13"/>
        <v>高雄市旗津區</v>
      </c>
      <c r="C276" s="687">
        <v>805</v>
      </c>
      <c r="F276" s="688"/>
    </row>
    <row r="277" spans="1:6" ht="14.25">
      <c r="A277" s="684" t="s">
        <v>1411</v>
      </c>
      <c r="B277" s="684" t="str">
        <f t="shared" si="13"/>
        <v>高雄市前鎮區</v>
      </c>
      <c r="C277" s="687">
        <v>806</v>
      </c>
      <c r="F277" s="688"/>
    </row>
    <row r="278" spans="1:6" ht="14.25">
      <c r="A278" s="684" t="s">
        <v>1412</v>
      </c>
      <c r="B278" s="684" t="str">
        <f t="shared" si="13"/>
        <v>高雄市三民區</v>
      </c>
      <c r="C278" s="687">
        <v>807</v>
      </c>
      <c r="F278" s="688"/>
    </row>
    <row r="279" spans="1:6" ht="14.25">
      <c r="A279" s="684" t="s">
        <v>1413</v>
      </c>
      <c r="B279" s="684" t="str">
        <f t="shared" si="13"/>
        <v>高雄市楠梓區</v>
      </c>
      <c r="C279" s="687">
        <v>811</v>
      </c>
      <c r="F279" s="688"/>
    </row>
    <row r="280" spans="1:6" ht="14.25">
      <c r="A280" s="684" t="s">
        <v>1414</v>
      </c>
      <c r="B280" s="684" t="str">
        <f t="shared" si="13"/>
        <v>高雄市小港區</v>
      </c>
      <c r="C280" s="687">
        <v>812</v>
      </c>
      <c r="F280" s="688"/>
    </row>
    <row r="281" spans="1:6" ht="14.25">
      <c r="A281" s="684" t="s">
        <v>1415</v>
      </c>
      <c r="B281" s="684" t="str">
        <f t="shared" si="13"/>
        <v>高雄市左營區</v>
      </c>
      <c r="C281" s="687">
        <v>813</v>
      </c>
      <c r="F281" s="688"/>
    </row>
    <row r="282" spans="1:6" ht="14.25">
      <c r="A282" s="684" t="s">
        <v>1416</v>
      </c>
      <c r="B282" s="684" t="str">
        <f t="shared" si="13"/>
        <v>高雄市仁武區</v>
      </c>
      <c r="C282" s="687">
        <v>814</v>
      </c>
      <c r="F282" s="688"/>
    </row>
    <row r="283" spans="1:6" ht="14.25">
      <c r="A283" s="684" t="s">
        <v>1417</v>
      </c>
      <c r="B283" s="684" t="str">
        <f t="shared" si="13"/>
        <v>高雄市大社區</v>
      </c>
      <c r="C283" s="687">
        <v>815</v>
      </c>
      <c r="F283" s="688"/>
    </row>
    <row r="284" spans="1:6" ht="14.25">
      <c r="A284" s="684" t="s">
        <v>1418</v>
      </c>
      <c r="B284" s="684" t="str">
        <f t="shared" si="13"/>
        <v>高雄市岡山區</v>
      </c>
      <c r="C284" s="687">
        <v>820</v>
      </c>
      <c r="F284" s="688"/>
    </row>
    <row r="285" spans="1:6" ht="14.25">
      <c r="A285" s="684" t="s">
        <v>1419</v>
      </c>
      <c r="B285" s="684" t="str">
        <f t="shared" si="13"/>
        <v>高雄市路竹區</v>
      </c>
      <c r="C285" s="687">
        <v>821</v>
      </c>
      <c r="F285" s="688"/>
    </row>
    <row r="286" spans="1:6" ht="14.25">
      <c r="A286" s="684" t="s">
        <v>1420</v>
      </c>
      <c r="B286" s="684" t="str">
        <f t="shared" si="13"/>
        <v>高雄市阿蓮區</v>
      </c>
      <c r="C286" s="687">
        <v>822</v>
      </c>
      <c r="F286" s="688"/>
    </row>
    <row r="287" spans="1:6" ht="14.25">
      <c r="A287" s="684" t="s">
        <v>1421</v>
      </c>
      <c r="B287" s="684" t="str">
        <f t="shared" si="13"/>
        <v>高雄市田寮區</v>
      </c>
      <c r="C287" s="687">
        <v>823</v>
      </c>
      <c r="F287" s="688"/>
    </row>
    <row r="288" spans="1:6" ht="14.25">
      <c r="A288" s="684" t="s">
        <v>1422</v>
      </c>
      <c r="B288" s="684" t="str">
        <f t="shared" si="13"/>
        <v>高雄市燕巢區</v>
      </c>
      <c r="C288" s="687">
        <v>824</v>
      </c>
      <c r="F288" s="688"/>
    </row>
    <row r="289" spans="1:6" ht="14.25">
      <c r="A289" s="684" t="s">
        <v>1423</v>
      </c>
      <c r="B289" s="684" t="str">
        <f t="shared" si="13"/>
        <v>高雄市橋頭區</v>
      </c>
      <c r="C289" s="687">
        <v>825</v>
      </c>
      <c r="F289" s="688"/>
    </row>
    <row r="290" spans="1:6" ht="14.25">
      <c r="A290" s="684" t="s">
        <v>1424</v>
      </c>
      <c r="B290" s="684" t="str">
        <f t="shared" si="13"/>
        <v>高雄市梓官區</v>
      </c>
      <c r="C290" s="687">
        <v>826</v>
      </c>
      <c r="F290" s="688"/>
    </row>
    <row r="291" spans="1:6" ht="14.25">
      <c r="A291" s="684" t="s">
        <v>1425</v>
      </c>
      <c r="B291" s="684" t="str">
        <f t="shared" si="13"/>
        <v>高雄市彌陀區</v>
      </c>
      <c r="C291" s="687">
        <v>827</v>
      </c>
      <c r="F291" s="688"/>
    </row>
    <row r="292" spans="1:6" ht="14.25">
      <c r="A292" s="684" t="s">
        <v>1426</v>
      </c>
      <c r="B292" s="684" t="str">
        <f t="shared" si="13"/>
        <v>高雄市永安區</v>
      </c>
      <c r="C292" s="687">
        <v>828</v>
      </c>
      <c r="F292" s="688"/>
    </row>
    <row r="293" spans="1:6" ht="14.25">
      <c r="A293" s="684" t="s">
        <v>1427</v>
      </c>
      <c r="B293" s="684" t="str">
        <f t="shared" si="13"/>
        <v>高雄市湖內區</v>
      </c>
      <c r="C293" s="687">
        <v>829</v>
      </c>
      <c r="F293" s="688"/>
    </row>
    <row r="294" spans="1:6" ht="14.25">
      <c r="A294" s="684" t="s">
        <v>1428</v>
      </c>
      <c r="B294" s="684" t="str">
        <f t="shared" si="13"/>
        <v>高雄市鳳山區</v>
      </c>
      <c r="C294" s="687">
        <v>830</v>
      </c>
      <c r="F294" s="688"/>
    </row>
    <row r="295" spans="1:6" ht="14.25">
      <c r="A295" s="684" t="s">
        <v>1429</v>
      </c>
      <c r="B295" s="684" t="str">
        <f t="shared" si="13"/>
        <v>高雄市大寮區</v>
      </c>
      <c r="C295" s="687">
        <v>831</v>
      </c>
      <c r="F295" s="688"/>
    </row>
    <row r="296" spans="1:6" ht="14.25">
      <c r="A296" s="684" t="s">
        <v>1430</v>
      </c>
      <c r="B296" s="684" t="str">
        <f t="shared" si="13"/>
        <v>高雄市林園區</v>
      </c>
      <c r="C296" s="687">
        <v>832</v>
      </c>
      <c r="F296" s="688"/>
    </row>
    <row r="297" spans="1:6" ht="14.25">
      <c r="A297" s="684" t="s">
        <v>1431</v>
      </c>
      <c r="B297" s="684" t="str">
        <f t="shared" si="13"/>
        <v>高雄市鳥松區</v>
      </c>
      <c r="C297" s="687">
        <v>833</v>
      </c>
      <c r="F297" s="688"/>
    </row>
    <row r="298" spans="1:6" ht="14.25">
      <c r="A298" s="684" t="s">
        <v>1432</v>
      </c>
      <c r="B298" s="684" t="str">
        <f t="shared" si="13"/>
        <v>高雄市大樹區</v>
      </c>
      <c r="C298" s="687">
        <v>840</v>
      </c>
      <c r="F298" s="688"/>
    </row>
    <row r="299" spans="1:6" ht="14.25">
      <c r="A299" s="684" t="s">
        <v>1433</v>
      </c>
      <c r="B299" s="684" t="str">
        <f t="shared" si="13"/>
        <v>高雄市旗山區</v>
      </c>
      <c r="C299" s="687">
        <v>842</v>
      </c>
      <c r="F299" s="688"/>
    </row>
    <row r="300" spans="1:6" ht="14.25">
      <c r="A300" s="684" t="s">
        <v>1434</v>
      </c>
      <c r="B300" s="684" t="str">
        <f t="shared" si="13"/>
        <v>高雄市美濃區</v>
      </c>
      <c r="C300" s="687">
        <v>843</v>
      </c>
      <c r="F300" s="688"/>
    </row>
    <row r="301" spans="1:6" ht="14.25">
      <c r="A301" s="684" t="s">
        <v>1435</v>
      </c>
      <c r="B301" s="684" t="str">
        <f t="shared" si="13"/>
        <v>高雄市六龜區</v>
      </c>
      <c r="C301" s="687">
        <v>844</v>
      </c>
      <c r="F301" s="688"/>
    </row>
    <row r="302" spans="1:6" ht="14.25">
      <c r="A302" s="684" t="s">
        <v>1436</v>
      </c>
      <c r="B302" s="684" t="str">
        <f t="shared" si="13"/>
        <v>高雄市內門區</v>
      </c>
      <c r="C302" s="687">
        <v>845</v>
      </c>
      <c r="F302" s="688"/>
    </row>
    <row r="303" spans="1:6" ht="14.25">
      <c r="A303" s="684" t="s">
        <v>1437</v>
      </c>
      <c r="B303" s="684" t="str">
        <f t="shared" si="13"/>
        <v>高雄市杉林區</v>
      </c>
      <c r="C303" s="687">
        <v>846</v>
      </c>
      <c r="F303" s="688"/>
    </row>
    <row r="304" spans="1:6" ht="14.25">
      <c r="A304" s="684" t="s">
        <v>1438</v>
      </c>
      <c r="B304" s="684" t="str">
        <f t="shared" si="13"/>
        <v>高雄市甲仙區</v>
      </c>
      <c r="C304" s="687">
        <v>847</v>
      </c>
      <c r="F304" s="688"/>
    </row>
    <row r="305" spans="1:7" ht="14.25">
      <c r="A305" s="684" t="s">
        <v>1439</v>
      </c>
      <c r="B305" s="684" t="str">
        <f t="shared" si="13"/>
        <v>高雄市桃源區</v>
      </c>
      <c r="C305" s="687">
        <v>848</v>
      </c>
      <c r="F305" s="688"/>
    </row>
    <row r="306" spans="1:7" ht="14.25">
      <c r="A306" s="684" t="s">
        <v>1440</v>
      </c>
      <c r="B306" s="684" t="str">
        <f t="shared" si="13"/>
        <v>高雄市那瑪夏區</v>
      </c>
      <c r="C306" s="687">
        <v>849</v>
      </c>
      <c r="F306" s="688"/>
    </row>
    <row r="307" spans="1:7" ht="14.25">
      <c r="A307" s="684" t="s">
        <v>1441</v>
      </c>
      <c r="B307" s="684" t="str">
        <f t="shared" si="13"/>
        <v>高雄市茂林區</v>
      </c>
      <c r="C307" s="687">
        <v>851</v>
      </c>
      <c r="F307" s="688"/>
    </row>
    <row r="308" spans="1:7" ht="14.25">
      <c r="A308" s="684" t="s">
        <v>1442</v>
      </c>
      <c r="B308" s="684" t="str">
        <f t="shared" si="13"/>
        <v>高雄市茄萣區</v>
      </c>
      <c r="C308" s="687">
        <v>852</v>
      </c>
      <c r="F308" s="688"/>
    </row>
    <row r="309" spans="1:7" ht="14.25">
      <c r="A309" s="686" t="s">
        <v>1167</v>
      </c>
      <c r="B309" s="686"/>
      <c r="C309" s="687"/>
      <c r="G309" s="688"/>
    </row>
    <row r="310" spans="1:7" ht="14.25">
      <c r="A310" s="684" t="s">
        <v>1443</v>
      </c>
      <c r="B310" s="684" t="str">
        <f>A$309&amp;A310</f>
        <v>南海諸島東沙</v>
      </c>
      <c r="C310" s="687">
        <v>817</v>
      </c>
      <c r="F310" s="688"/>
    </row>
    <row r="311" spans="1:7" ht="14.25">
      <c r="A311" s="684" t="s">
        <v>1444</v>
      </c>
      <c r="B311" s="684" t="str">
        <f>A$309&amp;A311</f>
        <v>南海諸島南沙</v>
      </c>
      <c r="C311" s="687">
        <v>819</v>
      </c>
      <c r="F311" s="688"/>
    </row>
    <row r="312" spans="1:7" ht="14.25">
      <c r="A312" s="686" t="s">
        <v>1168</v>
      </c>
      <c r="B312" s="686"/>
      <c r="C312" s="687"/>
      <c r="G312" s="688"/>
    </row>
    <row r="313" spans="1:7" ht="14.25">
      <c r="A313" s="684" t="s">
        <v>1445</v>
      </c>
      <c r="B313" s="684" t="str">
        <f t="shared" ref="B313:B318" si="14">$A$312&amp;A313</f>
        <v>澎湖縣馬公</v>
      </c>
      <c r="C313" s="687">
        <v>880</v>
      </c>
      <c r="F313" s="688"/>
    </row>
    <row r="314" spans="1:7" ht="14.25">
      <c r="A314" s="684" t="s">
        <v>1446</v>
      </c>
      <c r="B314" s="684" t="str">
        <f t="shared" si="14"/>
        <v>澎湖縣西嶼</v>
      </c>
      <c r="C314" s="687">
        <v>881</v>
      </c>
      <c r="F314" s="688"/>
    </row>
    <row r="315" spans="1:7" ht="14.25">
      <c r="A315" s="684" t="s">
        <v>1447</v>
      </c>
      <c r="B315" s="684" t="str">
        <f t="shared" si="14"/>
        <v>澎湖縣望安</v>
      </c>
      <c r="C315" s="687">
        <v>882</v>
      </c>
      <c r="F315" s="688"/>
    </row>
    <row r="316" spans="1:7" ht="14.25">
      <c r="A316" s="684" t="s">
        <v>1448</v>
      </c>
      <c r="B316" s="684" t="str">
        <f t="shared" si="14"/>
        <v>澎湖縣七美</v>
      </c>
      <c r="C316" s="687">
        <v>883</v>
      </c>
      <c r="F316" s="688"/>
    </row>
    <row r="317" spans="1:7" ht="14.25">
      <c r="A317" s="684" t="s">
        <v>1449</v>
      </c>
      <c r="B317" s="684" t="str">
        <f t="shared" si="14"/>
        <v>澎湖縣白沙</v>
      </c>
      <c r="C317" s="687">
        <v>884</v>
      </c>
      <c r="F317" s="688"/>
    </row>
    <row r="318" spans="1:7" ht="14.25">
      <c r="A318" s="684" t="s">
        <v>1450</v>
      </c>
      <c r="B318" s="684" t="str">
        <f t="shared" si="14"/>
        <v>澎湖縣湖西</v>
      </c>
      <c r="C318" s="687">
        <v>885</v>
      </c>
      <c r="F318" s="688"/>
    </row>
    <row r="319" spans="1:7" ht="14.25">
      <c r="A319" s="686" t="s">
        <v>1170</v>
      </c>
      <c r="B319" s="686"/>
      <c r="C319" s="687"/>
      <c r="G319" s="688"/>
    </row>
    <row r="320" spans="1:7" ht="14.25">
      <c r="A320" s="684" t="s">
        <v>1451</v>
      </c>
      <c r="B320" s="684" t="str">
        <f t="shared" ref="B320:B352" si="15">$A$319&amp;A320</f>
        <v>屏東縣屏東</v>
      </c>
      <c r="C320" s="687">
        <v>900</v>
      </c>
      <c r="F320" s="688"/>
    </row>
    <row r="321" spans="1:6" ht="14.25">
      <c r="A321" s="684" t="s">
        <v>1452</v>
      </c>
      <c r="B321" s="684" t="str">
        <f t="shared" si="15"/>
        <v>屏東縣三地門</v>
      </c>
      <c r="C321" s="687">
        <v>901</v>
      </c>
      <c r="F321" s="688"/>
    </row>
    <row r="322" spans="1:6" ht="14.25">
      <c r="A322" s="684" t="s">
        <v>1453</v>
      </c>
      <c r="B322" s="684" t="str">
        <f t="shared" si="15"/>
        <v>屏東縣霧臺</v>
      </c>
      <c r="C322" s="687">
        <v>902</v>
      </c>
      <c r="F322" s="688"/>
    </row>
    <row r="323" spans="1:6" ht="14.25">
      <c r="A323" s="684" t="s">
        <v>1454</v>
      </c>
      <c r="B323" s="684" t="str">
        <f t="shared" si="15"/>
        <v>屏東縣瑪家</v>
      </c>
      <c r="C323" s="687">
        <v>903</v>
      </c>
      <c r="F323" s="688"/>
    </row>
    <row r="324" spans="1:6" ht="14.25">
      <c r="A324" s="684" t="s">
        <v>1455</v>
      </c>
      <c r="B324" s="684" t="str">
        <f t="shared" si="15"/>
        <v>屏東縣九如</v>
      </c>
      <c r="C324" s="687">
        <v>904</v>
      </c>
      <c r="F324" s="688"/>
    </row>
    <row r="325" spans="1:6" ht="14.25">
      <c r="A325" s="684" t="s">
        <v>1456</v>
      </c>
      <c r="B325" s="684" t="str">
        <f t="shared" si="15"/>
        <v>屏東縣里港</v>
      </c>
      <c r="C325" s="687">
        <v>905</v>
      </c>
      <c r="F325" s="688"/>
    </row>
    <row r="326" spans="1:6" ht="14.25">
      <c r="A326" s="684" t="s">
        <v>1457</v>
      </c>
      <c r="B326" s="684" t="str">
        <f t="shared" si="15"/>
        <v>屏東縣高樹</v>
      </c>
      <c r="C326" s="687">
        <v>906</v>
      </c>
      <c r="F326" s="688"/>
    </row>
    <row r="327" spans="1:6" ht="14.25">
      <c r="A327" s="684" t="s">
        <v>1458</v>
      </c>
      <c r="B327" s="684" t="str">
        <f t="shared" si="15"/>
        <v>屏東縣鹽埔</v>
      </c>
      <c r="C327" s="687">
        <v>907</v>
      </c>
      <c r="F327" s="688"/>
    </row>
    <row r="328" spans="1:6" ht="14.25">
      <c r="A328" s="684" t="s">
        <v>1459</v>
      </c>
      <c r="B328" s="684" t="str">
        <f t="shared" si="15"/>
        <v>屏東縣長治</v>
      </c>
      <c r="C328" s="687">
        <v>908</v>
      </c>
      <c r="F328" s="688"/>
    </row>
    <row r="329" spans="1:6" ht="14.25">
      <c r="A329" s="684" t="s">
        <v>1460</v>
      </c>
      <c r="B329" s="684" t="str">
        <f t="shared" si="15"/>
        <v>屏東縣麟洛</v>
      </c>
      <c r="C329" s="687">
        <v>909</v>
      </c>
      <c r="F329" s="688"/>
    </row>
    <row r="330" spans="1:6" ht="14.25">
      <c r="A330" s="684" t="s">
        <v>1461</v>
      </c>
      <c r="B330" s="684" t="str">
        <f t="shared" si="15"/>
        <v>屏東縣竹田</v>
      </c>
      <c r="C330" s="687">
        <v>911</v>
      </c>
      <c r="F330" s="688"/>
    </row>
    <row r="331" spans="1:6" ht="14.25">
      <c r="A331" s="684" t="s">
        <v>1462</v>
      </c>
      <c r="B331" s="684" t="str">
        <f t="shared" si="15"/>
        <v>屏東縣內埔</v>
      </c>
      <c r="C331" s="687">
        <v>912</v>
      </c>
      <c r="F331" s="688"/>
    </row>
    <row r="332" spans="1:6" ht="14.25">
      <c r="A332" s="684" t="s">
        <v>1463</v>
      </c>
      <c r="B332" s="684" t="str">
        <f t="shared" si="15"/>
        <v>屏東縣萬丹</v>
      </c>
      <c r="C332" s="687">
        <v>913</v>
      </c>
      <c r="F332" s="688"/>
    </row>
    <row r="333" spans="1:6" ht="14.25">
      <c r="A333" s="684" t="s">
        <v>1464</v>
      </c>
      <c r="B333" s="684" t="str">
        <f t="shared" si="15"/>
        <v>屏東縣潮州</v>
      </c>
      <c r="C333" s="687">
        <v>920</v>
      </c>
      <c r="F333" s="688"/>
    </row>
    <row r="334" spans="1:6" ht="14.25">
      <c r="A334" s="684" t="s">
        <v>1465</v>
      </c>
      <c r="B334" s="684" t="str">
        <f t="shared" si="15"/>
        <v>屏東縣泰武</v>
      </c>
      <c r="C334" s="687">
        <v>921</v>
      </c>
      <c r="F334" s="688"/>
    </row>
    <row r="335" spans="1:6" ht="14.25">
      <c r="A335" s="684" t="s">
        <v>1466</v>
      </c>
      <c r="B335" s="684" t="str">
        <f t="shared" si="15"/>
        <v>屏東縣來義</v>
      </c>
      <c r="C335" s="687">
        <v>922</v>
      </c>
      <c r="F335" s="688"/>
    </row>
    <row r="336" spans="1:6" ht="14.25">
      <c r="A336" s="684" t="s">
        <v>1467</v>
      </c>
      <c r="B336" s="684" t="str">
        <f t="shared" si="15"/>
        <v>屏東縣萬巒</v>
      </c>
      <c r="C336" s="687">
        <v>923</v>
      </c>
      <c r="F336" s="688"/>
    </row>
    <row r="337" spans="1:6" ht="14.25">
      <c r="A337" s="684" t="s">
        <v>1468</v>
      </c>
      <c r="B337" s="684" t="str">
        <f t="shared" si="15"/>
        <v>屏東縣崁頂</v>
      </c>
      <c r="C337" s="687">
        <v>924</v>
      </c>
      <c r="F337" s="688"/>
    </row>
    <row r="338" spans="1:6" ht="14.25">
      <c r="A338" s="684" t="s">
        <v>1469</v>
      </c>
      <c r="B338" s="684" t="str">
        <f t="shared" si="15"/>
        <v>屏東縣新埤</v>
      </c>
      <c r="C338" s="687">
        <v>925</v>
      </c>
      <c r="F338" s="688"/>
    </row>
    <row r="339" spans="1:6" ht="14.25">
      <c r="A339" s="684" t="s">
        <v>1470</v>
      </c>
      <c r="B339" s="684" t="str">
        <f t="shared" si="15"/>
        <v>屏東縣南州</v>
      </c>
      <c r="C339" s="687">
        <v>926</v>
      </c>
      <c r="F339" s="688"/>
    </row>
    <row r="340" spans="1:6" ht="14.25">
      <c r="A340" s="684" t="s">
        <v>1471</v>
      </c>
      <c r="B340" s="684" t="str">
        <f t="shared" si="15"/>
        <v>屏東縣林邊</v>
      </c>
      <c r="C340" s="687">
        <v>927</v>
      </c>
      <c r="F340" s="688"/>
    </row>
    <row r="341" spans="1:6" ht="14.25">
      <c r="A341" s="684" t="s">
        <v>1472</v>
      </c>
      <c r="B341" s="684" t="str">
        <f t="shared" si="15"/>
        <v>屏東縣東港</v>
      </c>
      <c r="C341" s="687">
        <v>928</v>
      </c>
      <c r="F341" s="688"/>
    </row>
    <row r="342" spans="1:6" ht="14.25">
      <c r="A342" s="684" t="s">
        <v>1473</v>
      </c>
      <c r="B342" s="684" t="str">
        <f t="shared" si="15"/>
        <v>屏東縣琉球</v>
      </c>
      <c r="C342" s="687">
        <v>929</v>
      </c>
      <c r="F342" s="688"/>
    </row>
    <row r="343" spans="1:6" ht="14.25">
      <c r="A343" s="684" t="s">
        <v>1474</v>
      </c>
      <c r="B343" s="684" t="str">
        <f t="shared" si="15"/>
        <v>屏東縣佳冬</v>
      </c>
      <c r="C343" s="687">
        <v>931</v>
      </c>
      <c r="F343" s="688"/>
    </row>
    <row r="344" spans="1:6" ht="14.25">
      <c r="A344" s="684" t="s">
        <v>1475</v>
      </c>
      <c r="B344" s="684" t="str">
        <f t="shared" si="15"/>
        <v>屏東縣新園</v>
      </c>
      <c r="C344" s="687">
        <v>932</v>
      </c>
      <c r="F344" s="688"/>
    </row>
    <row r="345" spans="1:6" ht="14.25">
      <c r="A345" s="684" t="s">
        <v>1476</v>
      </c>
      <c r="B345" s="684" t="str">
        <f t="shared" si="15"/>
        <v>屏東縣枋寮</v>
      </c>
      <c r="C345" s="687">
        <v>940</v>
      </c>
      <c r="F345" s="688"/>
    </row>
    <row r="346" spans="1:6" ht="14.25">
      <c r="A346" s="684" t="s">
        <v>1477</v>
      </c>
      <c r="B346" s="684" t="str">
        <f t="shared" si="15"/>
        <v>屏東縣枋山</v>
      </c>
      <c r="C346" s="687">
        <v>941</v>
      </c>
      <c r="F346" s="688"/>
    </row>
    <row r="347" spans="1:6" ht="14.25">
      <c r="A347" s="684" t="s">
        <v>1478</v>
      </c>
      <c r="B347" s="684" t="str">
        <f t="shared" si="15"/>
        <v>屏東縣春日</v>
      </c>
      <c r="C347" s="687">
        <v>942</v>
      </c>
      <c r="F347" s="688"/>
    </row>
    <row r="348" spans="1:6" ht="14.25">
      <c r="A348" s="684" t="s">
        <v>1479</v>
      </c>
      <c r="B348" s="684" t="str">
        <f t="shared" si="15"/>
        <v>屏東縣獅子</v>
      </c>
      <c r="C348" s="687">
        <v>943</v>
      </c>
      <c r="F348" s="688"/>
    </row>
    <row r="349" spans="1:6" ht="14.25">
      <c r="A349" s="684" t="s">
        <v>1480</v>
      </c>
      <c r="B349" s="684" t="str">
        <f t="shared" si="15"/>
        <v>屏東縣車城</v>
      </c>
      <c r="C349" s="687">
        <v>944</v>
      </c>
      <c r="F349" s="688"/>
    </row>
    <row r="350" spans="1:6" ht="14.25">
      <c r="A350" s="684" t="s">
        <v>1481</v>
      </c>
      <c r="B350" s="684" t="str">
        <f t="shared" si="15"/>
        <v>屏東縣牡丹</v>
      </c>
      <c r="C350" s="687">
        <v>945</v>
      </c>
      <c r="F350" s="688"/>
    </row>
    <row r="351" spans="1:6" ht="14.25">
      <c r="A351" s="684" t="s">
        <v>1482</v>
      </c>
      <c r="B351" s="684" t="str">
        <f t="shared" si="15"/>
        <v>屏東縣恆春</v>
      </c>
      <c r="C351" s="687">
        <v>946</v>
      </c>
      <c r="F351" s="688"/>
    </row>
    <row r="352" spans="1:6" ht="14.25">
      <c r="A352" s="684" t="s">
        <v>1483</v>
      </c>
      <c r="B352" s="684" t="str">
        <f t="shared" si="15"/>
        <v>屏東縣滿州</v>
      </c>
      <c r="C352" s="687">
        <v>947</v>
      </c>
      <c r="F352" s="688"/>
    </row>
    <row r="353" spans="1:7" ht="14.25">
      <c r="A353" s="686" t="s">
        <v>1172</v>
      </c>
      <c r="B353" s="686"/>
      <c r="C353" s="687"/>
      <c r="G353" s="688"/>
    </row>
    <row r="354" spans="1:7" ht="14.25">
      <c r="A354" s="684" t="s">
        <v>1484</v>
      </c>
      <c r="B354" s="684" t="str">
        <f t="shared" ref="B354:B369" si="16">$A$353&amp;A354</f>
        <v>臺東縣臺東</v>
      </c>
      <c r="C354" s="687">
        <v>950</v>
      </c>
      <c r="F354" s="688"/>
    </row>
    <row r="355" spans="1:7" ht="14.25">
      <c r="A355" s="684" t="s">
        <v>1485</v>
      </c>
      <c r="B355" s="684" t="str">
        <f t="shared" si="16"/>
        <v>臺東縣綠島</v>
      </c>
      <c r="C355" s="687">
        <v>951</v>
      </c>
      <c r="F355" s="688"/>
    </row>
    <row r="356" spans="1:7" ht="14.25">
      <c r="A356" s="684" t="s">
        <v>1486</v>
      </c>
      <c r="B356" s="684" t="str">
        <f t="shared" si="16"/>
        <v>臺東縣蘭嶼</v>
      </c>
      <c r="C356" s="687">
        <v>952</v>
      </c>
      <c r="F356" s="688"/>
    </row>
    <row r="357" spans="1:7" ht="14.25">
      <c r="A357" s="684" t="s">
        <v>1487</v>
      </c>
      <c r="B357" s="684" t="str">
        <f t="shared" si="16"/>
        <v>臺東縣延平</v>
      </c>
      <c r="C357" s="687">
        <v>953</v>
      </c>
      <c r="F357" s="688"/>
    </row>
    <row r="358" spans="1:7" ht="14.25">
      <c r="A358" s="684" t="s">
        <v>1488</v>
      </c>
      <c r="B358" s="684" t="str">
        <f t="shared" si="16"/>
        <v>臺東縣卑南</v>
      </c>
      <c r="C358" s="687">
        <v>954</v>
      </c>
      <c r="F358" s="688"/>
    </row>
    <row r="359" spans="1:7" ht="14.25">
      <c r="A359" s="684" t="s">
        <v>1489</v>
      </c>
      <c r="B359" s="684" t="str">
        <f t="shared" si="16"/>
        <v>臺東縣鹿野</v>
      </c>
      <c r="C359" s="687">
        <v>955</v>
      </c>
      <c r="F359" s="688"/>
    </row>
    <row r="360" spans="1:7" ht="14.25">
      <c r="A360" s="684" t="s">
        <v>1490</v>
      </c>
      <c r="B360" s="684" t="str">
        <f t="shared" si="16"/>
        <v>臺東縣關山</v>
      </c>
      <c r="C360" s="687">
        <v>956</v>
      </c>
      <c r="F360" s="688"/>
    </row>
    <row r="361" spans="1:7" ht="14.25">
      <c r="A361" s="684" t="s">
        <v>1491</v>
      </c>
      <c r="B361" s="684" t="str">
        <f t="shared" si="16"/>
        <v>臺東縣海端</v>
      </c>
      <c r="C361" s="687">
        <v>957</v>
      </c>
      <c r="F361" s="688"/>
    </row>
    <row r="362" spans="1:7" ht="14.25">
      <c r="A362" s="684" t="s">
        <v>1492</v>
      </c>
      <c r="B362" s="684" t="str">
        <f t="shared" si="16"/>
        <v>臺東縣池上</v>
      </c>
      <c r="C362" s="687">
        <v>958</v>
      </c>
      <c r="F362" s="688"/>
    </row>
    <row r="363" spans="1:7" ht="14.25">
      <c r="A363" s="684" t="s">
        <v>1493</v>
      </c>
      <c r="B363" s="684" t="str">
        <f t="shared" si="16"/>
        <v>臺東縣東河</v>
      </c>
      <c r="C363" s="687">
        <v>959</v>
      </c>
      <c r="F363" s="688"/>
    </row>
    <row r="364" spans="1:7" ht="14.25">
      <c r="A364" s="684" t="s">
        <v>1494</v>
      </c>
      <c r="B364" s="684" t="str">
        <f t="shared" si="16"/>
        <v>臺東縣成功</v>
      </c>
      <c r="C364" s="687">
        <v>961</v>
      </c>
      <c r="F364" s="688"/>
    </row>
    <row r="365" spans="1:7" ht="14.25">
      <c r="A365" s="684" t="s">
        <v>1495</v>
      </c>
      <c r="B365" s="684" t="str">
        <f t="shared" si="16"/>
        <v>臺東縣長濱</v>
      </c>
      <c r="C365" s="687">
        <v>962</v>
      </c>
      <c r="F365" s="688"/>
    </row>
    <row r="366" spans="1:7" ht="14.25">
      <c r="A366" s="684" t="s">
        <v>1496</v>
      </c>
      <c r="B366" s="684" t="str">
        <f t="shared" si="16"/>
        <v>臺東縣太麻里</v>
      </c>
      <c r="C366" s="687">
        <v>963</v>
      </c>
      <c r="F366" s="688"/>
    </row>
    <row r="367" spans="1:7" ht="14.25">
      <c r="A367" s="684" t="s">
        <v>1497</v>
      </c>
      <c r="B367" s="684" t="str">
        <f t="shared" si="16"/>
        <v>臺東縣金峰</v>
      </c>
      <c r="C367" s="687">
        <v>964</v>
      </c>
      <c r="F367" s="688"/>
    </row>
    <row r="368" spans="1:7" ht="14.25">
      <c r="A368" s="684" t="s">
        <v>1498</v>
      </c>
      <c r="B368" s="684" t="str">
        <f t="shared" si="16"/>
        <v>臺東縣大武</v>
      </c>
      <c r="C368" s="687">
        <v>965</v>
      </c>
      <c r="F368" s="688"/>
    </row>
    <row r="369" spans="1:7" ht="14.25">
      <c r="A369" s="684" t="s">
        <v>1499</v>
      </c>
      <c r="B369" s="684" t="str">
        <f t="shared" si="16"/>
        <v>臺東縣達仁</v>
      </c>
      <c r="C369" s="687">
        <v>966</v>
      </c>
      <c r="F369" s="688"/>
    </row>
    <row r="370" spans="1:7" ht="14.25">
      <c r="A370" s="686" t="s">
        <v>1174</v>
      </c>
      <c r="B370" s="686"/>
      <c r="C370" s="687"/>
      <c r="G370" s="688"/>
    </row>
    <row r="371" spans="1:7" ht="14.25">
      <c r="A371" s="684" t="s">
        <v>1500</v>
      </c>
      <c r="B371" s="684" t="str">
        <f t="shared" ref="B371:B383" si="17">A$370&amp;A371</f>
        <v>花蓮縣花蓮</v>
      </c>
      <c r="C371" s="687">
        <v>970</v>
      </c>
      <c r="F371" s="688"/>
    </row>
    <row r="372" spans="1:7" ht="14.25">
      <c r="A372" s="684" t="s">
        <v>1501</v>
      </c>
      <c r="B372" s="684" t="str">
        <f t="shared" si="17"/>
        <v>花蓮縣新城</v>
      </c>
      <c r="C372" s="687">
        <v>971</v>
      </c>
      <c r="F372" s="688"/>
    </row>
    <row r="373" spans="1:7" ht="14.25">
      <c r="A373" s="684" t="s">
        <v>1502</v>
      </c>
      <c r="B373" s="684" t="str">
        <f t="shared" si="17"/>
        <v>花蓮縣秀林</v>
      </c>
      <c r="C373" s="687">
        <v>972</v>
      </c>
      <c r="F373" s="688"/>
    </row>
    <row r="374" spans="1:7" ht="14.25">
      <c r="A374" s="684" t="s">
        <v>1503</v>
      </c>
      <c r="B374" s="684" t="str">
        <f t="shared" si="17"/>
        <v>花蓮縣吉安</v>
      </c>
      <c r="C374" s="687">
        <v>973</v>
      </c>
      <c r="F374" s="688"/>
    </row>
    <row r="375" spans="1:7" ht="14.25">
      <c r="A375" s="684" t="s">
        <v>1504</v>
      </c>
      <c r="B375" s="684" t="str">
        <f t="shared" si="17"/>
        <v>花蓮縣壽豐</v>
      </c>
      <c r="C375" s="687">
        <v>974</v>
      </c>
      <c r="F375" s="688"/>
    </row>
    <row r="376" spans="1:7" ht="14.25">
      <c r="A376" s="684" t="s">
        <v>1505</v>
      </c>
      <c r="B376" s="684" t="str">
        <f t="shared" si="17"/>
        <v>花蓮縣鳳林</v>
      </c>
      <c r="C376" s="687">
        <v>975</v>
      </c>
      <c r="F376" s="688"/>
    </row>
    <row r="377" spans="1:7" ht="14.25">
      <c r="A377" s="684" t="s">
        <v>1506</v>
      </c>
      <c r="B377" s="684" t="str">
        <f t="shared" si="17"/>
        <v>花蓮縣光復</v>
      </c>
      <c r="C377" s="687">
        <v>976</v>
      </c>
      <c r="F377" s="688"/>
    </row>
    <row r="378" spans="1:7" ht="14.25">
      <c r="A378" s="684" t="s">
        <v>1507</v>
      </c>
      <c r="B378" s="684" t="str">
        <f t="shared" si="17"/>
        <v>花蓮縣豐濱</v>
      </c>
      <c r="C378" s="687">
        <v>977</v>
      </c>
      <c r="F378" s="688"/>
    </row>
    <row r="379" spans="1:7" ht="14.25">
      <c r="A379" s="684" t="s">
        <v>1508</v>
      </c>
      <c r="B379" s="684" t="str">
        <f t="shared" si="17"/>
        <v>花蓮縣瑞穗</v>
      </c>
      <c r="C379" s="687">
        <v>978</v>
      </c>
      <c r="F379" s="688"/>
    </row>
    <row r="380" spans="1:7" ht="14.25">
      <c r="A380" s="684" t="s">
        <v>1509</v>
      </c>
      <c r="B380" s="684" t="str">
        <f t="shared" si="17"/>
        <v>花蓮縣萬榮</v>
      </c>
      <c r="C380" s="687">
        <v>979</v>
      </c>
      <c r="F380" s="688"/>
    </row>
    <row r="381" spans="1:7" ht="14.25">
      <c r="A381" s="684" t="s">
        <v>1510</v>
      </c>
      <c r="B381" s="684" t="str">
        <f t="shared" si="17"/>
        <v>花蓮縣玉里</v>
      </c>
      <c r="C381" s="687">
        <v>981</v>
      </c>
      <c r="F381" s="688"/>
    </row>
    <row r="382" spans="1:7" ht="14.25">
      <c r="A382" s="684" t="s">
        <v>1511</v>
      </c>
      <c r="B382" s="684" t="str">
        <f t="shared" si="17"/>
        <v>花蓮縣卓溪</v>
      </c>
      <c r="C382" s="687">
        <v>982</v>
      </c>
      <c r="F382" s="688"/>
    </row>
    <row r="383" spans="1:7" ht="14.25">
      <c r="A383" s="684" t="s">
        <v>1512</v>
      </c>
      <c r="B383" s="684" t="str">
        <f t="shared" si="17"/>
        <v>花蓮縣富里</v>
      </c>
      <c r="C383" s="687">
        <v>983</v>
      </c>
      <c r="F383" s="688"/>
    </row>
    <row r="384" spans="1:7" ht="14.25">
      <c r="A384" s="686" t="s">
        <v>1175</v>
      </c>
      <c r="B384" s="686"/>
      <c r="C384" s="687"/>
      <c r="G384" s="688"/>
    </row>
    <row r="385" spans="1:7" ht="14.25">
      <c r="A385" s="684" t="s">
        <v>1513</v>
      </c>
      <c r="B385" s="684" t="str">
        <f t="shared" ref="B385:B390" si="18">A$384&amp;A385</f>
        <v>金門縣金沙</v>
      </c>
      <c r="C385" s="687">
        <v>890</v>
      </c>
      <c r="F385" s="688"/>
    </row>
    <row r="386" spans="1:7" ht="14.25">
      <c r="A386" s="684" t="s">
        <v>1514</v>
      </c>
      <c r="B386" s="684" t="str">
        <f t="shared" si="18"/>
        <v>金門縣金湖</v>
      </c>
      <c r="C386" s="687">
        <v>891</v>
      </c>
      <c r="F386" s="688"/>
    </row>
    <row r="387" spans="1:7" ht="14.25">
      <c r="A387" s="684" t="s">
        <v>1515</v>
      </c>
      <c r="B387" s="684" t="str">
        <f t="shared" si="18"/>
        <v>金門縣金寧</v>
      </c>
      <c r="C387" s="687">
        <v>892</v>
      </c>
      <c r="F387" s="688"/>
    </row>
    <row r="388" spans="1:7" ht="14.25">
      <c r="A388" s="684" t="s">
        <v>1516</v>
      </c>
      <c r="B388" s="684" t="str">
        <f t="shared" si="18"/>
        <v>金門縣金城</v>
      </c>
      <c r="C388" s="687">
        <v>893</v>
      </c>
      <c r="F388" s="688"/>
    </row>
    <row r="389" spans="1:7" ht="14.25">
      <c r="A389" s="684" t="s">
        <v>1517</v>
      </c>
      <c r="B389" s="684" t="str">
        <f t="shared" si="18"/>
        <v>金門縣烈嶼</v>
      </c>
      <c r="C389" s="687">
        <v>894</v>
      </c>
      <c r="F389" s="688"/>
    </row>
    <row r="390" spans="1:7" ht="14.25">
      <c r="A390" s="684" t="s">
        <v>1518</v>
      </c>
      <c r="B390" s="684" t="str">
        <f t="shared" si="18"/>
        <v>金門縣烏坵</v>
      </c>
      <c r="C390" s="687">
        <v>896</v>
      </c>
      <c r="F390" s="688"/>
    </row>
    <row r="391" spans="1:7" ht="14.25">
      <c r="A391" s="686" t="s">
        <v>1177</v>
      </c>
      <c r="B391" s="686"/>
      <c r="C391" s="687"/>
      <c r="G391" s="688"/>
    </row>
    <row r="392" spans="1:7" ht="14.25">
      <c r="A392" s="684" t="s">
        <v>1519</v>
      </c>
      <c r="B392" s="684" t="str">
        <f>A$391&amp;A392</f>
        <v>連江縣南竿</v>
      </c>
      <c r="C392" s="687">
        <v>209</v>
      </c>
      <c r="F392" s="688"/>
    </row>
    <row r="393" spans="1:7" ht="14.25">
      <c r="A393" s="684" t="s">
        <v>1520</v>
      </c>
      <c r="B393" s="684" t="str">
        <f>A$391&amp;A393</f>
        <v>連江縣北竿</v>
      </c>
      <c r="C393" s="687">
        <v>210</v>
      </c>
      <c r="F393" s="688"/>
    </row>
    <row r="394" spans="1:7" ht="14.25">
      <c r="A394" s="684" t="s">
        <v>1521</v>
      </c>
      <c r="B394" s="684" t="str">
        <f>A$391&amp;A394</f>
        <v>連江縣莒光</v>
      </c>
      <c r="C394" s="687">
        <v>211</v>
      </c>
      <c r="F394" s="688"/>
    </row>
    <row r="395" spans="1:7" ht="14.25">
      <c r="A395" s="684" t="s">
        <v>1522</v>
      </c>
      <c r="B395" s="684" t="str">
        <f>A$391&amp;A395</f>
        <v>連江縣東引</v>
      </c>
      <c r="C395" s="687">
        <v>212</v>
      </c>
      <c r="F395" s="688"/>
    </row>
  </sheetData>
  <mergeCells count="1">
    <mergeCell ref="A1:C1"/>
  </mergeCells>
  <phoneticPr fontId="20" type="noConversion"/>
  <pageMargins left="0.70000000000000007" right="0.70000000000000007" top="0.75" bottom="0.75" header="0.30000000000000004" footer="0.30000000000000004"/>
  <pageSetup paperSize="0" fitToWidth="0" fitToHeight="0" orientation="portrait" horizontalDpi="0" verticalDpi="0" copies="0"/>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4EF1BD7-5EA0-46A2-B9C0-52AB2486FB93}">
  <dimension ref="A1:D558"/>
  <sheetViews>
    <sheetView workbookViewId="0"/>
  </sheetViews>
  <sheetFormatPr defaultRowHeight="12.75"/>
  <cols>
    <col min="1" max="2" width="9" style="689" customWidth="1"/>
    <col min="3" max="3" width="38" style="69" customWidth="1"/>
    <col min="4" max="4" width="32.625" style="69" hidden="1" customWidth="1"/>
    <col min="5" max="5" width="9" style="69" customWidth="1"/>
    <col min="6" max="16384" width="9" style="69"/>
  </cols>
  <sheetData>
    <row r="1" spans="1:4" ht="13.5">
      <c r="A1" s="691" t="s">
        <v>1523</v>
      </c>
      <c r="B1" s="692" t="s">
        <v>1524</v>
      </c>
      <c r="C1" s="693" t="s">
        <v>1525</v>
      </c>
      <c r="D1" s="694" t="str">
        <f t="shared" ref="D1:D64" si="0">A1&amp;". "&amp;B1&amp;" "&amp;C1</f>
        <v>序號. 行業代碼 行業名稱</v>
      </c>
    </row>
    <row r="2" spans="1:4" ht="13.5">
      <c r="A2" s="695">
        <v>1</v>
      </c>
      <c r="B2" s="696" t="s">
        <v>1526</v>
      </c>
      <c r="C2" s="697" t="s">
        <v>1527</v>
      </c>
      <c r="D2" s="698" t="str">
        <f t="shared" si="0"/>
        <v>1. 0111 稻作栽培業</v>
      </c>
    </row>
    <row r="3" spans="1:4" ht="13.5">
      <c r="A3" s="695">
        <v>2</v>
      </c>
      <c r="B3" s="696" t="s">
        <v>1528</v>
      </c>
      <c r="C3" s="697" t="s">
        <v>1529</v>
      </c>
      <c r="D3" s="698" t="str">
        <f t="shared" si="0"/>
        <v>2. 0112 雜糧栽培業</v>
      </c>
    </row>
    <row r="4" spans="1:4" ht="13.5">
      <c r="A4" s="695">
        <v>3</v>
      </c>
      <c r="B4" s="696" t="s">
        <v>1530</v>
      </c>
      <c r="C4" s="697" t="s">
        <v>1531</v>
      </c>
      <c r="D4" s="698" t="str">
        <f t="shared" si="0"/>
        <v>3. 0113 特用作物栽培業</v>
      </c>
    </row>
    <row r="5" spans="1:4" ht="13.5">
      <c r="A5" s="695">
        <v>4</v>
      </c>
      <c r="B5" s="696" t="s">
        <v>1532</v>
      </c>
      <c r="C5" s="697" t="s">
        <v>1533</v>
      </c>
      <c r="D5" s="698" t="str">
        <f t="shared" si="0"/>
        <v>4. 0114 蔬菜栽培業</v>
      </c>
    </row>
    <row r="6" spans="1:4" ht="13.5">
      <c r="A6" s="695">
        <v>5</v>
      </c>
      <c r="B6" s="696" t="s">
        <v>1534</v>
      </c>
      <c r="C6" s="697" t="s">
        <v>1535</v>
      </c>
      <c r="D6" s="698" t="str">
        <f t="shared" si="0"/>
        <v>5. 0115 果樹栽培業</v>
      </c>
    </row>
    <row r="7" spans="1:4" ht="13.5">
      <c r="A7" s="695">
        <v>6</v>
      </c>
      <c r="B7" s="696" t="s">
        <v>1536</v>
      </c>
      <c r="C7" s="697" t="s">
        <v>1537</v>
      </c>
      <c r="D7" s="698" t="str">
        <f t="shared" si="0"/>
        <v>6. 0116 食用菌菇類栽培業</v>
      </c>
    </row>
    <row r="8" spans="1:4" ht="13.5">
      <c r="A8" s="695">
        <v>7</v>
      </c>
      <c r="B8" s="696" t="s">
        <v>1538</v>
      </c>
      <c r="C8" s="697" t="s">
        <v>1539</v>
      </c>
      <c r="D8" s="698" t="str">
        <f t="shared" si="0"/>
        <v>7. 0117 花卉栽培業</v>
      </c>
    </row>
    <row r="9" spans="1:4" ht="13.5">
      <c r="A9" s="695">
        <v>8</v>
      </c>
      <c r="B9" s="696" t="s">
        <v>1540</v>
      </c>
      <c r="C9" s="697" t="s">
        <v>1541</v>
      </c>
      <c r="D9" s="698" t="str">
        <f t="shared" si="0"/>
        <v>8. 0119 其他農作物栽培業</v>
      </c>
    </row>
    <row r="10" spans="1:4" ht="13.5">
      <c r="A10" s="695">
        <v>9</v>
      </c>
      <c r="B10" s="696" t="s">
        <v>1542</v>
      </c>
      <c r="C10" s="697" t="s">
        <v>1543</v>
      </c>
      <c r="D10" s="698" t="str">
        <f t="shared" si="0"/>
        <v>9. 0121 牛飼育業</v>
      </c>
    </row>
    <row r="11" spans="1:4" ht="13.5">
      <c r="A11" s="695">
        <v>10</v>
      </c>
      <c r="B11" s="696" t="s">
        <v>1544</v>
      </c>
      <c r="C11" s="697" t="s">
        <v>1545</v>
      </c>
      <c r="D11" s="698" t="str">
        <f t="shared" si="0"/>
        <v>10. 0122 豬飼育業</v>
      </c>
    </row>
    <row r="12" spans="1:4" ht="13.5">
      <c r="A12" s="695">
        <v>11</v>
      </c>
      <c r="B12" s="696" t="s">
        <v>1546</v>
      </c>
      <c r="C12" s="697" t="s">
        <v>1547</v>
      </c>
      <c r="D12" s="698" t="str">
        <f t="shared" si="0"/>
        <v>11. 0123 雞飼育業</v>
      </c>
    </row>
    <row r="13" spans="1:4" ht="13.5">
      <c r="A13" s="695">
        <v>12</v>
      </c>
      <c r="B13" s="696" t="s">
        <v>1548</v>
      </c>
      <c r="C13" s="697" t="s">
        <v>1549</v>
      </c>
      <c r="D13" s="698" t="str">
        <f t="shared" si="0"/>
        <v>12. 0124 鴨飼育業</v>
      </c>
    </row>
    <row r="14" spans="1:4" ht="13.5">
      <c r="A14" s="695">
        <v>13</v>
      </c>
      <c r="B14" s="696" t="s">
        <v>1550</v>
      </c>
      <c r="C14" s="697" t="s">
        <v>1551</v>
      </c>
      <c r="D14" s="698" t="str">
        <f t="shared" si="0"/>
        <v>13. 0129 其他畜牧業</v>
      </c>
    </row>
    <row r="15" spans="1:4" ht="13.5">
      <c r="A15" s="695">
        <v>14</v>
      </c>
      <c r="B15" s="696" t="s">
        <v>1552</v>
      </c>
      <c r="C15" s="697" t="s">
        <v>1553</v>
      </c>
      <c r="D15" s="698" t="str">
        <f t="shared" si="0"/>
        <v>14. 0131 作物栽培服務業</v>
      </c>
    </row>
    <row r="16" spans="1:4" ht="13.5">
      <c r="A16" s="695">
        <v>15</v>
      </c>
      <c r="B16" s="696" t="s">
        <v>1554</v>
      </c>
      <c r="C16" s="697" t="s">
        <v>1555</v>
      </c>
      <c r="D16" s="698" t="str">
        <f t="shared" si="0"/>
        <v>15. 0132 農產品整理業</v>
      </c>
    </row>
    <row r="17" spans="1:4" ht="13.5">
      <c r="A17" s="695">
        <v>16</v>
      </c>
      <c r="B17" s="696" t="s">
        <v>1556</v>
      </c>
      <c r="C17" s="697" t="s">
        <v>1557</v>
      </c>
      <c r="D17" s="698" t="str">
        <f t="shared" si="0"/>
        <v>16. 0133 畜牧服務業</v>
      </c>
    </row>
    <row r="18" spans="1:4" ht="13.5">
      <c r="A18" s="695">
        <v>17</v>
      </c>
      <c r="B18" s="696" t="s">
        <v>1558</v>
      </c>
      <c r="C18" s="697" t="s">
        <v>1559</v>
      </c>
      <c r="D18" s="698" t="str">
        <f t="shared" si="0"/>
        <v>17. 0139 其他農事服務業</v>
      </c>
    </row>
    <row r="19" spans="1:4" ht="13.5">
      <c r="A19" s="695">
        <v>18</v>
      </c>
      <c r="B19" s="696" t="s">
        <v>1560</v>
      </c>
      <c r="C19" s="697" t="s">
        <v>1561</v>
      </c>
      <c r="D19" s="698" t="str">
        <f t="shared" si="0"/>
        <v>18. 0210 造林業</v>
      </c>
    </row>
    <row r="20" spans="1:4" ht="13.5">
      <c r="A20" s="695">
        <v>19</v>
      </c>
      <c r="B20" s="696" t="s">
        <v>1562</v>
      </c>
      <c r="C20" s="697" t="s">
        <v>1563</v>
      </c>
      <c r="D20" s="698" t="str">
        <f t="shared" si="0"/>
        <v>19. 0221 伐木業</v>
      </c>
    </row>
    <row r="21" spans="1:4" ht="13.5">
      <c r="A21" s="695">
        <v>20</v>
      </c>
      <c r="B21" s="696" t="s">
        <v>1564</v>
      </c>
      <c r="C21" s="697" t="s">
        <v>1565</v>
      </c>
      <c r="D21" s="698" t="str">
        <f t="shared" si="0"/>
        <v>20. 0222 野生物採捕業</v>
      </c>
    </row>
    <row r="22" spans="1:4" ht="13.5">
      <c r="A22" s="695">
        <v>21</v>
      </c>
      <c r="B22" s="696" t="s">
        <v>1566</v>
      </c>
      <c r="C22" s="697" t="s">
        <v>1567</v>
      </c>
      <c r="D22" s="698" t="str">
        <f t="shared" si="0"/>
        <v>21. 0311 海洋漁業</v>
      </c>
    </row>
    <row r="23" spans="1:4" ht="13.5">
      <c r="A23" s="695">
        <v>22</v>
      </c>
      <c r="B23" s="696" t="s">
        <v>1568</v>
      </c>
      <c r="C23" s="697" t="s">
        <v>1569</v>
      </c>
      <c r="D23" s="698" t="str">
        <f t="shared" si="0"/>
        <v>22. 0312 內陸漁撈業</v>
      </c>
    </row>
    <row r="24" spans="1:4" ht="13.5">
      <c r="A24" s="695">
        <v>23</v>
      </c>
      <c r="B24" s="696" t="s">
        <v>1570</v>
      </c>
      <c r="C24" s="697" t="s">
        <v>1571</v>
      </c>
      <c r="D24" s="698" t="str">
        <f t="shared" si="0"/>
        <v>23. 0321 海面養殖業</v>
      </c>
    </row>
    <row r="25" spans="1:4" ht="13.5">
      <c r="A25" s="695">
        <v>24</v>
      </c>
      <c r="B25" s="696" t="s">
        <v>1572</v>
      </c>
      <c r="C25" s="697" t="s">
        <v>1573</v>
      </c>
      <c r="D25" s="698" t="str">
        <f t="shared" si="0"/>
        <v>24. 0322 內陸養殖業</v>
      </c>
    </row>
    <row r="26" spans="1:4" ht="13.5">
      <c r="A26" s="695">
        <v>25</v>
      </c>
      <c r="B26" s="696" t="s">
        <v>1574</v>
      </c>
      <c r="C26" s="697" t="s">
        <v>1575</v>
      </c>
      <c r="D26" s="698" t="str">
        <f t="shared" si="0"/>
        <v>25. 0500 石油及天然氣礦業</v>
      </c>
    </row>
    <row r="27" spans="1:4" ht="13.5">
      <c r="A27" s="695">
        <v>26</v>
      </c>
      <c r="B27" s="696" t="s">
        <v>1576</v>
      </c>
      <c r="C27" s="697" t="s">
        <v>1577</v>
      </c>
      <c r="D27" s="698" t="str">
        <f t="shared" si="0"/>
        <v>26. 0600 砂、石及黏土採取業</v>
      </c>
    </row>
    <row r="28" spans="1:4" ht="13.5">
      <c r="A28" s="695">
        <v>27</v>
      </c>
      <c r="B28" s="696" t="s">
        <v>1578</v>
      </c>
      <c r="C28" s="697" t="s">
        <v>1579</v>
      </c>
      <c r="D28" s="698" t="str">
        <f t="shared" si="0"/>
        <v>27. 0700 其他礦業及土石採取業</v>
      </c>
    </row>
    <row r="29" spans="1:4" ht="13.5">
      <c r="A29" s="695">
        <v>28</v>
      </c>
      <c r="B29" s="696" t="s">
        <v>1580</v>
      </c>
      <c r="C29" s="697" t="s">
        <v>1581</v>
      </c>
      <c r="D29" s="698" t="str">
        <f t="shared" si="0"/>
        <v>28. 0811 屠宰業</v>
      </c>
    </row>
    <row r="30" spans="1:4" ht="13.5">
      <c r="A30" s="695">
        <v>29</v>
      </c>
      <c r="B30" s="696" t="s">
        <v>1582</v>
      </c>
      <c r="C30" s="697" t="s">
        <v>1583</v>
      </c>
      <c r="D30" s="698" t="str">
        <f t="shared" si="0"/>
        <v>29. 0812 冷凍冷藏肉類製造業</v>
      </c>
    </row>
    <row r="31" spans="1:4" ht="13.5">
      <c r="A31" s="695">
        <v>30</v>
      </c>
      <c r="B31" s="696" t="s">
        <v>1584</v>
      </c>
      <c r="C31" s="697" t="s">
        <v>1585</v>
      </c>
      <c r="D31" s="698" t="str">
        <f t="shared" si="0"/>
        <v>30. 0813 肉品製造業</v>
      </c>
    </row>
    <row r="32" spans="1:4" ht="13.5">
      <c r="A32" s="695">
        <v>31</v>
      </c>
      <c r="B32" s="696" t="s">
        <v>1586</v>
      </c>
      <c r="C32" s="697" t="s">
        <v>1587</v>
      </c>
      <c r="D32" s="698" t="str">
        <f t="shared" si="0"/>
        <v>31. 0821 冷凍冷藏水產製造業</v>
      </c>
    </row>
    <row r="33" spans="1:4" ht="13.5">
      <c r="A33" s="695">
        <v>32</v>
      </c>
      <c r="B33" s="696" t="s">
        <v>1588</v>
      </c>
      <c r="C33" s="697" t="s">
        <v>1589</v>
      </c>
      <c r="D33" s="698" t="str">
        <f t="shared" si="0"/>
        <v>32. 0822 水產品製造業</v>
      </c>
    </row>
    <row r="34" spans="1:4" ht="13.5">
      <c r="A34" s="695">
        <v>33</v>
      </c>
      <c r="B34" s="696" t="s">
        <v>1590</v>
      </c>
      <c r="C34" s="697" t="s">
        <v>1591</v>
      </c>
      <c r="D34" s="698" t="str">
        <f t="shared" si="0"/>
        <v>33. 0831 冷凍冷藏蔬果製造業</v>
      </c>
    </row>
    <row r="35" spans="1:4" ht="13.5">
      <c r="A35" s="695">
        <v>34</v>
      </c>
      <c r="B35" s="696" t="s">
        <v>1592</v>
      </c>
      <c r="C35" s="697" t="s">
        <v>1593</v>
      </c>
      <c r="D35" s="698" t="str">
        <f t="shared" si="0"/>
        <v>34. 0832 蔬果製品製造業</v>
      </c>
    </row>
    <row r="36" spans="1:4" ht="13.5">
      <c r="A36" s="695">
        <v>35</v>
      </c>
      <c r="B36" s="696" t="s">
        <v>1594</v>
      </c>
      <c r="C36" s="697" t="s">
        <v>1595</v>
      </c>
      <c r="D36" s="698" t="str">
        <f t="shared" si="0"/>
        <v>35. 0840 食用油脂製造業</v>
      </c>
    </row>
    <row r="37" spans="1:4" ht="13.5">
      <c r="A37" s="695">
        <v>36</v>
      </c>
      <c r="B37" s="696" t="s">
        <v>1596</v>
      </c>
      <c r="C37" s="697" t="s">
        <v>1597</v>
      </c>
      <c r="D37" s="698" t="str">
        <f t="shared" si="0"/>
        <v>36. 0850 乳品製造業</v>
      </c>
    </row>
    <row r="38" spans="1:4" ht="13.5">
      <c r="A38" s="695">
        <v>37</v>
      </c>
      <c r="B38" s="696" t="s">
        <v>1598</v>
      </c>
      <c r="C38" s="697" t="s">
        <v>1599</v>
      </c>
      <c r="D38" s="698" t="str">
        <f t="shared" si="0"/>
        <v>37. 0861 碾榖業</v>
      </c>
    </row>
    <row r="39" spans="1:4" ht="13.5">
      <c r="A39" s="695">
        <v>38</v>
      </c>
      <c r="B39" s="696" t="s">
        <v>1600</v>
      </c>
      <c r="C39" s="697" t="s">
        <v>1601</v>
      </c>
      <c r="D39" s="698" t="str">
        <f t="shared" si="0"/>
        <v>38. 0862 磨粉製品製造業</v>
      </c>
    </row>
    <row r="40" spans="1:4" ht="13.5">
      <c r="A40" s="695">
        <v>39</v>
      </c>
      <c r="B40" s="696" t="s">
        <v>1602</v>
      </c>
      <c r="C40" s="697" t="s">
        <v>1603</v>
      </c>
      <c r="D40" s="698" t="str">
        <f t="shared" si="0"/>
        <v>39. 0863 澱粉及其製品製造業</v>
      </c>
    </row>
    <row r="41" spans="1:4" ht="13.5">
      <c r="A41" s="695">
        <v>40</v>
      </c>
      <c r="B41" s="696" t="s">
        <v>1604</v>
      </c>
      <c r="C41" s="697" t="s">
        <v>1605</v>
      </c>
      <c r="D41" s="698" t="str">
        <f t="shared" si="0"/>
        <v>40. 0870 動物飼料配製業</v>
      </c>
    </row>
    <row r="42" spans="1:4" ht="13.5">
      <c r="A42" s="695">
        <v>41</v>
      </c>
      <c r="B42" s="696" t="s">
        <v>1606</v>
      </c>
      <c r="C42" s="697" t="s">
        <v>1607</v>
      </c>
      <c r="D42" s="698" t="str">
        <f t="shared" si="0"/>
        <v>41. 0891 烘焙炊蒸食品製造業</v>
      </c>
    </row>
    <row r="43" spans="1:4" ht="13.5">
      <c r="A43" s="695">
        <v>42</v>
      </c>
      <c r="B43" s="696" t="s">
        <v>1608</v>
      </c>
      <c r="C43" s="697" t="s">
        <v>1609</v>
      </c>
      <c r="D43" s="698" t="str">
        <f t="shared" si="0"/>
        <v>42. 0892 麵條、粉條類食品製造業</v>
      </c>
    </row>
    <row r="44" spans="1:4" ht="13.5">
      <c r="A44" s="695">
        <v>43</v>
      </c>
      <c r="B44" s="696" t="s">
        <v>1610</v>
      </c>
      <c r="C44" s="697" t="s">
        <v>1611</v>
      </c>
      <c r="D44" s="698" t="str">
        <f t="shared" si="0"/>
        <v>43. 0893 製糖業</v>
      </c>
    </row>
    <row r="45" spans="1:4" ht="13.5">
      <c r="A45" s="695">
        <v>44</v>
      </c>
      <c r="B45" s="696" t="s">
        <v>1612</v>
      </c>
      <c r="C45" s="697" t="s">
        <v>1613</v>
      </c>
      <c r="D45" s="698" t="str">
        <f t="shared" si="0"/>
        <v>44. 0894 糖果製造業</v>
      </c>
    </row>
    <row r="46" spans="1:4" ht="13.5">
      <c r="A46" s="695">
        <v>45</v>
      </c>
      <c r="B46" s="696" t="s">
        <v>1614</v>
      </c>
      <c r="C46" s="697" t="s">
        <v>1615</v>
      </c>
      <c r="D46" s="698" t="str">
        <f t="shared" si="0"/>
        <v>45. 0895 製茶業</v>
      </c>
    </row>
    <row r="47" spans="1:4" ht="13.5">
      <c r="A47" s="695">
        <v>46</v>
      </c>
      <c r="B47" s="696" t="s">
        <v>1616</v>
      </c>
      <c r="C47" s="697" t="s">
        <v>1617</v>
      </c>
      <c r="D47" s="698" t="str">
        <f t="shared" si="0"/>
        <v>46. 0896 調味品製造業</v>
      </c>
    </row>
    <row r="48" spans="1:4" ht="13.5">
      <c r="A48" s="695">
        <v>47</v>
      </c>
      <c r="B48" s="696" t="s">
        <v>1618</v>
      </c>
      <c r="C48" s="697" t="s">
        <v>1619</v>
      </c>
      <c r="D48" s="698" t="str">
        <f t="shared" si="0"/>
        <v>47. 0897 調理食品製造業</v>
      </c>
    </row>
    <row r="49" spans="1:4" ht="13.5">
      <c r="A49" s="695">
        <v>48</v>
      </c>
      <c r="B49" s="696" t="s">
        <v>1620</v>
      </c>
      <c r="C49" s="697" t="s">
        <v>1621</v>
      </c>
      <c r="D49" s="698" t="str">
        <f t="shared" si="0"/>
        <v>48. 0899 未分類其他食品製造業</v>
      </c>
    </row>
    <row r="50" spans="1:4" ht="13.5">
      <c r="A50" s="695">
        <v>49</v>
      </c>
      <c r="B50" s="696" t="s">
        <v>1622</v>
      </c>
      <c r="C50" s="697" t="s">
        <v>1623</v>
      </c>
      <c r="D50" s="698" t="str">
        <f t="shared" si="0"/>
        <v>49. 0911 啤酒製造業</v>
      </c>
    </row>
    <row r="51" spans="1:4" ht="13.5">
      <c r="A51" s="695">
        <v>50</v>
      </c>
      <c r="B51" s="696" t="s">
        <v>1624</v>
      </c>
      <c r="C51" s="697" t="s">
        <v>1625</v>
      </c>
      <c r="D51" s="698" t="str">
        <f t="shared" si="0"/>
        <v>50. 0919 其他酒精飲料製造業</v>
      </c>
    </row>
    <row r="52" spans="1:4" ht="13.5">
      <c r="A52" s="695">
        <v>51</v>
      </c>
      <c r="B52" s="696" t="s">
        <v>1626</v>
      </c>
      <c r="C52" s="697" t="s">
        <v>1627</v>
      </c>
      <c r="D52" s="698" t="str">
        <f t="shared" si="0"/>
        <v>51. 0920 非酒精飲料製造業</v>
      </c>
    </row>
    <row r="53" spans="1:4" ht="13.5">
      <c r="A53" s="695">
        <v>52</v>
      </c>
      <c r="B53" s="696" t="s">
        <v>1628</v>
      </c>
      <c r="C53" s="697" t="s">
        <v>1629</v>
      </c>
      <c r="D53" s="698" t="str">
        <f t="shared" si="0"/>
        <v>52. 1000 菸草製造業</v>
      </c>
    </row>
    <row r="54" spans="1:4" ht="13.5">
      <c r="A54" s="695">
        <v>53</v>
      </c>
      <c r="B54" s="696" t="s">
        <v>1630</v>
      </c>
      <c r="C54" s="697" t="s">
        <v>1631</v>
      </c>
      <c r="D54" s="698" t="str">
        <f t="shared" si="0"/>
        <v>53. 1111 棉紡紗業</v>
      </c>
    </row>
    <row r="55" spans="1:4" ht="13.5">
      <c r="A55" s="695">
        <v>54</v>
      </c>
      <c r="B55" s="696" t="s">
        <v>1632</v>
      </c>
      <c r="C55" s="697" t="s">
        <v>1633</v>
      </c>
      <c r="D55" s="698" t="str">
        <f t="shared" si="0"/>
        <v>54. 1112 毛紡紗業</v>
      </c>
    </row>
    <row r="56" spans="1:4" ht="13.5">
      <c r="A56" s="695">
        <v>55</v>
      </c>
      <c r="B56" s="696" t="s">
        <v>1634</v>
      </c>
      <c r="C56" s="697" t="s">
        <v>1635</v>
      </c>
      <c r="D56" s="698" t="str">
        <f t="shared" si="0"/>
        <v>55. 1113 人造纖維紡紗業</v>
      </c>
    </row>
    <row r="57" spans="1:4" ht="13.5">
      <c r="A57" s="695">
        <v>56</v>
      </c>
      <c r="B57" s="696" t="s">
        <v>1636</v>
      </c>
      <c r="C57" s="697" t="s">
        <v>1637</v>
      </c>
      <c r="D57" s="698" t="str">
        <f t="shared" si="0"/>
        <v>56. 1114 人造纖維加工絲業</v>
      </c>
    </row>
    <row r="58" spans="1:4" ht="13.5">
      <c r="A58" s="695">
        <v>57</v>
      </c>
      <c r="B58" s="696" t="s">
        <v>1638</v>
      </c>
      <c r="C58" s="697" t="s">
        <v>1639</v>
      </c>
      <c r="D58" s="698" t="str">
        <f t="shared" si="0"/>
        <v>57. 1119 其他紡紗業</v>
      </c>
    </row>
    <row r="59" spans="1:4" ht="13.5">
      <c r="A59" s="695">
        <v>58</v>
      </c>
      <c r="B59" s="696" t="s">
        <v>1640</v>
      </c>
      <c r="C59" s="697" t="s">
        <v>1641</v>
      </c>
      <c r="D59" s="698" t="str">
        <f t="shared" si="0"/>
        <v>58. 1121 棉梭織布業</v>
      </c>
    </row>
    <row r="60" spans="1:4" ht="13.5">
      <c r="A60" s="695">
        <v>59</v>
      </c>
      <c r="B60" s="696" t="s">
        <v>1642</v>
      </c>
      <c r="C60" s="697" t="s">
        <v>1643</v>
      </c>
      <c r="D60" s="698" t="str">
        <f t="shared" si="0"/>
        <v>59. 1122 毛梭織布業</v>
      </c>
    </row>
    <row r="61" spans="1:4" ht="13.5">
      <c r="A61" s="695">
        <v>60</v>
      </c>
      <c r="B61" s="696" t="s">
        <v>1644</v>
      </c>
      <c r="C61" s="697" t="s">
        <v>1645</v>
      </c>
      <c r="D61" s="698" t="str">
        <f t="shared" si="0"/>
        <v>60. 1123 人造纖維梭織布業</v>
      </c>
    </row>
    <row r="62" spans="1:4" ht="13.5">
      <c r="A62" s="695">
        <v>61</v>
      </c>
      <c r="B62" s="696" t="s">
        <v>1646</v>
      </c>
      <c r="C62" s="697" t="s">
        <v>1647</v>
      </c>
      <c r="D62" s="698" t="str">
        <f t="shared" si="0"/>
        <v>61. 1124 玻璃纖維梭織布業</v>
      </c>
    </row>
    <row r="63" spans="1:4" ht="13.5">
      <c r="A63" s="695">
        <v>62</v>
      </c>
      <c r="B63" s="696" t="s">
        <v>1648</v>
      </c>
      <c r="C63" s="697" t="s">
        <v>1649</v>
      </c>
      <c r="D63" s="698" t="str">
        <f t="shared" si="0"/>
        <v>62. 1125 針織布業</v>
      </c>
    </row>
    <row r="64" spans="1:4" ht="13.5">
      <c r="A64" s="695">
        <v>63</v>
      </c>
      <c r="B64" s="696" t="s">
        <v>1650</v>
      </c>
      <c r="C64" s="697" t="s">
        <v>1651</v>
      </c>
      <c r="D64" s="698" t="str">
        <f t="shared" si="0"/>
        <v>63. 1129 其他織布業</v>
      </c>
    </row>
    <row r="65" spans="1:4" ht="13.5">
      <c r="A65" s="695">
        <v>64</v>
      </c>
      <c r="B65" s="696" t="s">
        <v>1652</v>
      </c>
      <c r="C65" s="697" t="s">
        <v>1653</v>
      </c>
      <c r="D65" s="698" t="str">
        <f t="shared" ref="D65:D128" si="1">A65&amp;". "&amp;B65&amp;" "&amp;C65</f>
        <v>64. 1130 不織布業</v>
      </c>
    </row>
    <row r="66" spans="1:4" ht="13.5">
      <c r="A66" s="695">
        <v>65</v>
      </c>
      <c r="B66" s="696" t="s">
        <v>1654</v>
      </c>
      <c r="C66" s="697" t="s">
        <v>1655</v>
      </c>
      <c r="D66" s="698" t="str">
        <f t="shared" si="1"/>
        <v>65. 1140 印染整理業</v>
      </c>
    </row>
    <row r="67" spans="1:4" ht="13.5">
      <c r="A67" s="695">
        <v>66</v>
      </c>
      <c r="B67" s="696" t="s">
        <v>1656</v>
      </c>
      <c r="C67" s="697" t="s">
        <v>1657</v>
      </c>
      <c r="D67" s="698" t="str">
        <f t="shared" si="1"/>
        <v>66. 1151 紡織製成品製造業</v>
      </c>
    </row>
    <row r="68" spans="1:4" ht="13.5">
      <c r="A68" s="695">
        <v>67</v>
      </c>
      <c r="B68" s="696" t="s">
        <v>1658</v>
      </c>
      <c r="C68" s="697" t="s">
        <v>1659</v>
      </c>
      <c r="D68" s="698" t="str">
        <f t="shared" si="1"/>
        <v>67. 1152 繩、纜、網製造業</v>
      </c>
    </row>
    <row r="69" spans="1:4" ht="13.5">
      <c r="A69" s="695">
        <v>68</v>
      </c>
      <c r="B69" s="696" t="s">
        <v>1660</v>
      </c>
      <c r="C69" s="697" t="s">
        <v>1661</v>
      </c>
      <c r="D69" s="698" t="str">
        <f t="shared" si="1"/>
        <v>68. 1159 其他紡織品製造業</v>
      </c>
    </row>
    <row r="70" spans="1:4" ht="13.5">
      <c r="A70" s="695">
        <v>69</v>
      </c>
      <c r="B70" s="696" t="s">
        <v>1662</v>
      </c>
      <c r="C70" s="697" t="s">
        <v>1663</v>
      </c>
      <c r="D70" s="698" t="str">
        <f t="shared" si="1"/>
        <v>69. 1211 梭織外衣製造業</v>
      </c>
    </row>
    <row r="71" spans="1:4" ht="13.5">
      <c r="A71" s="695">
        <v>70</v>
      </c>
      <c r="B71" s="696" t="s">
        <v>1664</v>
      </c>
      <c r="C71" s="697" t="s">
        <v>1665</v>
      </c>
      <c r="D71" s="698" t="str">
        <f t="shared" si="1"/>
        <v>70. 1212 梭織內衣及睡衣製造業</v>
      </c>
    </row>
    <row r="72" spans="1:4" ht="13.5">
      <c r="A72" s="695">
        <v>71</v>
      </c>
      <c r="B72" s="696" t="s">
        <v>1666</v>
      </c>
      <c r="C72" s="697" t="s">
        <v>1667</v>
      </c>
      <c r="D72" s="698" t="str">
        <f t="shared" si="1"/>
        <v>71. 1221 針織外衣製造業</v>
      </c>
    </row>
    <row r="73" spans="1:4" ht="13.5">
      <c r="A73" s="695">
        <v>72</v>
      </c>
      <c r="B73" s="696" t="s">
        <v>1668</v>
      </c>
      <c r="C73" s="697" t="s">
        <v>1669</v>
      </c>
      <c r="D73" s="698" t="str">
        <f t="shared" si="1"/>
        <v>72. 1222 針織內衣及睡衣製造業</v>
      </c>
    </row>
    <row r="74" spans="1:4" ht="13.5">
      <c r="A74" s="695">
        <v>73</v>
      </c>
      <c r="B74" s="696" t="s">
        <v>1670</v>
      </c>
      <c r="C74" s="697" t="s">
        <v>1671</v>
      </c>
      <c r="D74" s="698" t="str">
        <f t="shared" si="1"/>
        <v>73. 1231 襪類製造業</v>
      </c>
    </row>
    <row r="75" spans="1:4" ht="13.5">
      <c r="A75" s="695">
        <v>74</v>
      </c>
      <c r="B75" s="696" t="s">
        <v>1672</v>
      </c>
      <c r="C75" s="697" t="s">
        <v>1673</v>
      </c>
      <c r="D75" s="698" t="str">
        <f t="shared" si="1"/>
        <v>74. 1232 紡織手套製造業</v>
      </c>
    </row>
    <row r="76" spans="1:4" ht="13.5">
      <c r="A76" s="695">
        <v>75</v>
      </c>
      <c r="B76" s="696" t="s">
        <v>1674</v>
      </c>
      <c r="C76" s="697" t="s">
        <v>1675</v>
      </c>
      <c r="D76" s="698" t="str">
        <f t="shared" si="1"/>
        <v>75. 1233 紡織帽製造業</v>
      </c>
    </row>
    <row r="77" spans="1:4" ht="13.5">
      <c r="A77" s="695">
        <v>76</v>
      </c>
      <c r="B77" s="696" t="s">
        <v>1676</v>
      </c>
      <c r="C77" s="697" t="s">
        <v>1677</v>
      </c>
      <c r="D77" s="698" t="str">
        <f t="shared" si="1"/>
        <v>76. 1239 其他服飾品製造業</v>
      </c>
    </row>
    <row r="78" spans="1:4" ht="13.5">
      <c r="A78" s="695">
        <v>77</v>
      </c>
      <c r="B78" s="696" t="s">
        <v>1678</v>
      </c>
      <c r="C78" s="697" t="s">
        <v>1679</v>
      </c>
      <c r="D78" s="698" t="str">
        <f t="shared" si="1"/>
        <v>77. 1301 皮革、毛皮整製業</v>
      </c>
    </row>
    <row r="79" spans="1:4" ht="13.5">
      <c r="A79" s="695">
        <v>78</v>
      </c>
      <c r="B79" s="696" t="s">
        <v>1680</v>
      </c>
      <c r="C79" s="697" t="s">
        <v>1681</v>
      </c>
      <c r="D79" s="698" t="str">
        <f t="shared" si="1"/>
        <v>78. 1302 鞋類製造業</v>
      </c>
    </row>
    <row r="80" spans="1:4" ht="13.5">
      <c r="A80" s="695">
        <v>79</v>
      </c>
      <c r="B80" s="696" t="s">
        <v>1682</v>
      </c>
      <c r="C80" s="697" t="s">
        <v>1683</v>
      </c>
      <c r="D80" s="698" t="str">
        <f t="shared" si="1"/>
        <v>79. 1303 行李箱及手提袋製造業</v>
      </c>
    </row>
    <row r="81" spans="1:4" ht="13.5">
      <c r="A81" s="695">
        <v>80</v>
      </c>
      <c r="B81" s="696" t="s">
        <v>1684</v>
      </c>
      <c r="C81" s="697" t="s">
        <v>1685</v>
      </c>
      <c r="D81" s="698" t="str">
        <f t="shared" si="1"/>
        <v>80. 1309 其他皮革、毛皮製品製造業</v>
      </c>
    </row>
    <row r="82" spans="1:4" ht="13.5">
      <c r="A82" s="695">
        <v>81</v>
      </c>
      <c r="B82" s="696" t="s">
        <v>1686</v>
      </c>
      <c r="C82" s="697" t="s">
        <v>1687</v>
      </c>
      <c r="D82" s="698" t="str">
        <f t="shared" si="1"/>
        <v>81. 1401 製材業</v>
      </c>
    </row>
    <row r="83" spans="1:4" ht="13.5">
      <c r="A83" s="695">
        <v>82</v>
      </c>
      <c r="B83" s="696" t="s">
        <v>1688</v>
      </c>
      <c r="C83" s="697" t="s">
        <v>1689</v>
      </c>
      <c r="D83" s="698" t="str">
        <f t="shared" si="1"/>
        <v>82. 1402 合板及組合木材製造業</v>
      </c>
    </row>
    <row r="84" spans="1:4" ht="13.5">
      <c r="A84" s="695">
        <v>83</v>
      </c>
      <c r="B84" s="696" t="s">
        <v>1690</v>
      </c>
      <c r="C84" s="697" t="s">
        <v>1691</v>
      </c>
      <c r="D84" s="698" t="str">
        <f t="shared" si="1"/>
        <v>83. 1403 建築用木製品製造業</v>
      </c>
    </row>
    <row r="85" spans="1:4" ht="13.5">
      <c r="A85" s="695">
        <v>84</v>
      </c>
      <c r="B85" s="696" t="s">
        <v>1692</v>
      </c>
      <c r="C85" s="697" t="s">
        <v>1693</v>
      </c>
      <c r="D85" s="698" t="str">
        <f t="shared" si="1"/>
        <v>84. 1404 木質容器製造業</v>
      </c>
    </row>
    <row r="86" spans="1:4" ht="13.5">
      <c r="A86" s="695">
        <v>85</v>
      </c>
      <c r="B86" s="696" t="s">
        <v>1694</v>
      </c>
      <c r="C86" s="697" t="s">
        <v>1695</v>
      </c>
      <c r="D86" s="698" t="str">
        <f t="shared" si="1"/>
        <v>85. 1409 其他木竹製品製造業</v>
      </c>
    </row>
    <row r="87" spans="1:4" ht="13.5">
      <c r="A87" s="695">
        <v>86</v>
      </c>
      <c r="B87" s="696" t="s">
        <v>1696</v>
      </c>
      <c r="C87" s="697" t="s">
        <v>1697</v>
      </c>
      <c r="D87" s="698" t="str">
        <f t="shared" si="1"/>
        <v>86. 1511 紙漿製造業</v>
      </c>
    </row>
    <row r="88" spans="1:4" ht="13.5">
      <c r="A88" s="695">
        <v>87</v>
      </c>
      <c r="B88" s="696" t="s">
        <v>1698</v>
      </c>
      <c r="C88" s="697" t="s">
        <v>1699</v>
      </c>
      <c r="D88" s="698" t="str">
        <f t="shared" si="1"/>
        <v>87. 1512 紙張製造業</v>
      </c>
    </row>
    <row r="89" spans="1:4" ht="13.5">
      <c r="A89" s="695">
        <v>88</v>
      </c>
      <c r="B89" s="696" t="s">
        <v>1700</v>
      </c>
      <c r="C89" s="697" t="s">
        <v>1701</v>
      </c>
      <c r="D89" s="698" t="str">
        <f t="shared" si="1"/>
        <v>88. 1513 紙板製造業</v>
      </c>
    </row>
    <row r="90" spans="1:4" ht="13.5">
      <c r="A90" s="695">
        <v>89</v>
      </c>
      <c r="B90" s="696" t="s">
        <v>1702</v>
      </c>
      <c r="C90" s="697" t="s">
        <v>1703</v>
      </c>
      <c r="D90" s="698" t="str">
        <f t="shared" si="1"/>
        <v>89. 1520 紙容器製造業</v>
      </c>
    </row>
    <row r="91" spans="1:4" ht="13.5">
      <c r="A91" s="695">
        <v>90</v>
      </c>
      <c r="B91" s="696" t="s">
        <v>1704</v>
      </c>
      <c r="C91" s="697" t="s">
        <v>1705</v>
      </c>
      <c r="D91" s="698" t="str">
        <f t="shared" si="1"/>
        <v>90. 1591 家庭及衛生用紙製造業</v>
      </c>
    </row>
    <row r="92" spans="1:4" ht="13.5">
      <c r="A92" s="695">
        <v>91</v>
      </c>
      <c r="B92" s="696" t="s">
        <v>1706</v>
      </c>
      <c r="C92" s="697" t="s">
        <v>1707</v>
      </c>
      <c r="D92" s="698" t="str">
        <f t="shared" si="1"/>
        <v>91. 1599 未分類其他紙製品製造業</v>
      </c>
    </row>
    <row r="93" spans="1:4" ht="13.5">
      <c r="A93" s="695">
        <v>92</v>
      </c>
      <c r="B93" s="696" t="s">
        <v>1708</v>
      </c>
      <c r="C93" s="697" t="s">
        <v>1709</v>
      </c>
      <c r="D93" s="698" t="str">
        <f t="shared" si="1"/>
        <v>92. 1611 印刷業</v>
      </c>
    </row>
    <row r="94" spans="1:4" ht="13.5">
      <c r="A94" s="695">
        <v>93</v>
      </c>
      <c r="B94" s="696">
        <v>1612</v>
      </c>
      <c r="C94" s="697" t="s">
        <v>1710</v>
      </c>
      <c r="D94" s="698" t="str">
        <f t="shared" si="1"/>
        <v>93. 1612 印刷輔助業</v>
      </c>
    </row>
    <row r="95" spans="1:4" ht="13.5">
      <c r="A95" s="695">
        <v>94</v>
      </c>
      <c r="B95" s="696" t="s">
        <v>1711</v>
      </c>
      <c r="C95" s="697" t="s">
        <v>1712</v>
      </c>
      <c r="D95" s="698" t="str">
        <f t="shared" si="1"/>
        <v>94. 1620 資料儲存媒體複製業</v>
      </c>
    </row>
    <row r="96" spans="1:4" ht="13.5">
      <c r="A96" s="695">
        <v>95</v>
      </c>
      <c r="B96" s="696" t="s">
        <v>1713</v>
      </c>
      <c r="C96" s="697" t="s">
        <v>1714</v>
      </c>
      <c r="D96" s="698" t="str">
        <f t="shared" si="1"/>
        <v>95. 1700 石油及煤製品製造業</v>
      </c>
    </row>
    <row r="97" spans="1:4" ht="13.5">
      <c r="A97" s="695">
        <v>96</v>
      </c>
      <c r="B97" s="696" t="s">
        <v>1715</v>
      </c>
      <c r="C97" s="697" t="s">
        <v>1716</v>
      </c>
      <c r="D97" s="698" t="str">
        <f t="shared" si="1"/>
        <v>96. 1810 基本化學材料製造業</v>
      </c>
    </row>
    <row r="98" spans="1:4" ht="13.5">
      <c r="A98" s="695">
        <v>97</v>
      </c>
      <c r="B98" s="696" t="s">
        <v>1717</v>
      </c>
      <c r="C98" s="697" t="s">
        <v>1718</v>
      </c>
      <c r="D98" s="698" t="str">
        <f t="shared" si="1"/>
        <v>97. 1820 石油化工原料製造業</v>
      </c>
    </row>
    <row r="99" spans="1:4" ht="13.5">
      <c r="A99" s="695">
        <v>98</v>
      </c>
      <c r="B99" s="696" t="s">
        <v>1719</v>
      </c>
      <c r="C99" s="697" t="s">
        <v>1720</v>
      </c>
      <c r="D99" s="698" t="str">
        <f t="shared" si="1"/>
        <v>98. 1830 肥料製造業</v>
      </c>
    </row>
    <row r="100" spans="1:4" ht="13.5">
      <c r="A100" s="695">
        <v>99</v>
      </c>
      <c r="B100" s="696" t="s">
        <v>1721</v>
      </c>
      <c r="C100" s="697" t="s">
        <v>1722</v>
      </c>
      <c r="D100" s="698" t="str">
        <f t="shared" si="1"/>
        <v>99. 1841 合成樹脂及塑膠製造業</v>
      </c>
    </row>
    <row r="101" spans="1:4" ht="13.5">
      <c r="A101" s="695">
        <v>100</v>
      </c>
      <c r="B101" s="696" t="s">
        <v>1723</v>
      </c>
      <c r="C101" s="697" t="s">
        <v>1724</v>
      </c>
      <c r="D101" s="698" t="str">
        <f t="shared" si="1"/>
        <v>100. 1842 合成橡膠製造業</v>
      </c>
    </row>
    <row r="102" spans="1:4" ht="13.5">
      <c r="A102" s="695">
        <v>101</v>
      </c>
      <c r="B102" s="696" t="s">
        <v>1725</v>
      </c>
      <c r="C102" s="697" t="s">
        <v>1726</v>
      </c>
      <c r="D102" s="698" t="str">
        <f t="shared" si="1"/>
        <v>101. 1850 人造纖維製造業</v>
      </c>
    </row>
    <row r="103" spans="1:4" ht="13.5">
      <c r="A103" s="695">
        <v>102</v>
      </c>
      <c r="B103" s="696" t="s">
        <v>1727</v>
      </c>
      <c r="C103" s="697" t="s">
        <v>1728</v>
      </c>
      <c r="D103" s="698" t="str">
        <f t="shared" si="1"/>
        <v>102. 1910 農藥及環境衛生用藥製造業</v>
      </c>
    </row>
    <row r="104" spans="1:4" ht="13.5">
      <c r="A104" s="695">
        <v>103</v>
      </c>
      <c r="B104" s="696" t="s">
        <v>1729</v>
      </c>
      <c r="C104" s="697" t="s">
        <v>1730</v>
      </c>
      <c r="D104" s="698" t="str">
        <f t="shared" si="1"/>
        <v>103. 1920 塗料、染料及顏料製造業</v>
      </c>
    </row>
    <row r="105" spans="1:4" ht="13.5">
      <c r="A105" s="695">
        <v>104</v>
      </c>
      <c r="B105" s="696" t="s">
        <v>1731</v>
      </c>
      <c r="C105" s="697" t="s">
        <v>1732</v>
      </c>
      <c r="D105" s="698" t="str">
        <f t="shared" si="1"/>
        <v>104. 1930 清潔用品製造業</v>
      </c>
    </row>
    <row r="106" spans="1:4" ht="13.5">
      <c r="A106" s="695">
        <v>105</v>
      </c>
      <c r="B106" s="696" t="s">
        <v>1733</v>
      </c>
      <c r="C106" s="697" t="s">
        <v>1734</v>
      </c>
      <c r="D106" s="698" t="str">
        <f t="shared" si="1"/>
        <v>105. 1940 化粧品製造業</v>
      </c>
    </row>
    <row r="107" spans="1:4" ht="13.5">
      <c r="A107" s="695">
        <v>106</v>
      </c>
      <c r="B107" s="696" t="s">
        <v>1735</v>
      </c>
      <c r="C107" s="697" t="s">
        <v>1736</v>
      </c>
      <c r="D107" s="698" t="str">
        <f t="shared" si="1"/>
        <v>106. 1990 其他化學製品製造業</v>
      </c>
    </row>
    <row r="108" spans="1:4" ht="13.5">
      <c r="A108" s="695">
        <v>107</v>
      </c>
      <c r="B108" s="696" t="s">
        <v>1737</v>
      </c>
      <c r="C108" s="697" t="s">
        <v>1738</v>
      </c>
      <c r="D108" s="698" t="str">
        <f t="shared" si="1"/>
        <v>107. 2001 原料藥製造業</v>
      </c>
    </row>
    <row r="109" spans="1:4" ht="13.5">
      <c r="A109" s="695">
        <v>108</v>
      </c>
      <c r="B109" s="696" t="s">
        <v>1739</v>
      </c>
      <c r="C109" s="697" t="s">
        <v>1740</v>
      </c>
      <c r="D109" s="698" t="str">
        <f t="shared" si="1"/>
        <v>108. 2002 西藥製造業</v>
      </c>
    </row>
    <row r="110" spans="1:4" ht="13.5">
      <c r="A110" s="695">
        <v>109</v>
      </c>
      <c r="B110" s="696" t="s">
        <v>1741</v>
      </c>
      <c r="C110" s="697" t="s">
        <v>1742</v>
      </c>
      <c r="D110" s="698" t="str">
        <f t="shared" si="1"/>
        <v>109. 2003 生物藥品製造業</v>
      </c>
    </row>
    <row r="111" spans="1:4" ht="13.5">
      <c r="A111" s="695">
        <v>110</v>
      </c>
      <c r="B111" s="696" t="s">
        <v>1743</v>
      </c>
      <c r="C111" s="697" t="s">
        <v>1744</v>
      </c>
      <c r="D111" s="698" t="str">
        <f t="shared" si="1"/>
        <v>110. 2004 中藥製造業</v>
      </c>
    </row>
    <row r="112" spans="1:4" ht="13.5">
      <c r="A112" s="695">
        <v>111</v>
      </c>
      <c r="B112" s="696" t="s">
        <v>1745</v>
      </c>
      <c r="C112" s="697" t="s">
        <v>1746</v>
      </c>
      <c r="D112" s="698" t="str">
        <f t="shared" si="1"/>
        <v>111. 2005 體外檢驗試劑製造業</v>
      </c>
    </row>
    <row r="113" spans="1:4" ht="13.5">
      <c r="A113" s="695">
        <v>112</v>
      </c>
      <c r="B113" s="696" t="s">
        <v>1747</v>
      </c>
      <c r="C113" s="697" t="s">
        <v>1748</v>
      </c>
      <c r="D113" s="698" t="str">
        <f t="shared" si="1"/>
        <v>112. 2101 輪胎製造業</v>
      </c>
    </row>
    <row r="114" spans="1:4" ht="13.5">
      <c r="A114" s="695">
        <v>113</v>
      </c>
      <c r="B114" s="696" t="s">
        <v>1749</v>
      </c>
      <c r="C114" s="697" t="s">
        <v>1750</v>
      </c>
      <c r="D114" s="698" t="str">
        <f t="shared" si="1"/>
        <v>113. 2102 工業用橡膠製品製造業</v>
      </c>
    </row>
    <row r="115" spans="1:4" ht="13.5">
      <c r="A115" s="695">
        <v>114</v>
      </c>
      <c r="B115" s="696" t="s">
        <v>1751</v>
      </c>
      <c r="C115" s="697" t="s">
        <v>1752</v>
      </c>
      <c r="D115" s="698" t="str">
        <f t="shared" si="1"/>
        <v>114. 2109 其他橡膠製品製造業</v>
      </c>
    </row>
    <row r="116" spans="1:4" ht="13.5">
      <c r="A116" s="695">
        <v>115</v>
      </c>
      <c r="B116" s="696" t="s">
        <v>1753</v>
      </c>
      <c r="C116" s="697" t="s">
        <v>1754</v>
      </c>
      <c r="D116" s="698" t="str">
        <f t="shared" si="1"/>
        <v>115. 2201 塑膠皮、板、管材製造業</v>
      </c>
    </row>
    <row r="117" spans="1:4" ht="13.5">
      <c r="A117" s="695">
        <v>116</v>
      </c>
      <c r="B117" s="696" t="s">
        <v>1755</v>
      </c>
      <c r="C117" s="697" t="s">
        <v>1756</v>
      </c>
      <c r="D117" s="698" t="str">
        <f t="shared" si="1"/>
        <v>116. 2202 塑膠膜袋製造業</v>
      </c>
    </row>
    <row r="118" spans="1:4" ht="13.5">
      <c r="A118" s="695">
        <v>117</v>
      </c>
      <c r="B118" s="696" t="s">
        <v>1757</v>
      </c>
      <c r="C118" s="697" t="s">
        <v>1758</v>
      </c>
      <c r="D118" s="698" t="str">
        <f t="shared" si="1"/>
        <v>117. 2203 塑膠日用品製造業</v>
      </c>
    </row>
    <row r="119" spans="1:4" ht="13.5">
      <c r="A119" s="695">
        <v>118</v>
      </c>
      <c r="B119" s="696" t="s">
        <v>1759</v>
      </c>
      <c r="C119" s="697" t="s">
        <v>1760</v>
      </c>
      <c r="D119" s="698" t="str">
        <f t="shared" si="1"/>
        <v>118. 2204 工業用塑膠製品製造業</v>
      </c>
    </row>
    <row r="120" spans="1:4" ht="13.5">
      <c r="A120" s="695">
        <v>119</v>
      </c>
      <c r="B120" s="696" t="s">
        <v>1761</v>
      </c>
      <c r="C120" s="697" t="s">
        <v>1762</v>
      </c>
      <c r="D120" s="698" t="str">
        <f t="shared" si="1"/>
        <v>119. 2209 其他塑膠製品製造業</v>
      </c>
    </row>
    <row r="121" spans="1:4" ht="13.5">
      <c r="A121" s="695">
        <v>120</v>
      </c>
      <c r="B121" s="696" t="s">
        <v>1763</v>
      </c>
      <c r="C121" s="697" t="s">
        <v>1764</v>
      </c>
      <c r="D121" s="698" t="str">
        <f t="shared" si="1"/>
        <v>120. 2311 平板玻璃及其製品製造業</v>
      </c>
    </row>
    <row r="122" spans="1:4" ht="13.5">
      <c r="A122" s="695">
        <v>121</v>
      </c>
      <c r="B122" s="696" t="s">
        <v>1765</v>
      </c>
      <c r="C122" s="697" t="s">
        <v>1766</v>
      </c>
      <c r="D122" s="698" t="str">
        <f t="shared" si="1"/>
        <v>121. 2312 玻璃容器製造業</v>
      </c>
    </row>
    <row r="123" spans="1:4" ht="13.5">
      <c r="A123" s="695">
        <v>122</v>
      </c>
      <c r="B123" s="696" t="s">
        <v>1767</v>
      </c>
      <c r="C123" s="697" t="s">
        <v>1768</v>
      </c>
      <c r="D123" s="698" t="str">
        <f t="shared" si="1"/>
        <v>122. 2313 玻璃纖維製造業</v>
      </c>
    </row>
    <row r="124" spans="1:4" ht="13.5">
      <c r="A124" s="695">
        <v>123</v>
      </c>
      <c r="B124" s="696" t="s">
        <v>1769</v>
      </c>
      <c r="C124" s="697" t="s">
        <v>1770</v>
      </c>
      <c r="D124" s="698" t="str">
        <f t="shared" si="1"/>
        <v>123. 2319 其他玻璃及其製品製造業</v>
      </c>
    </row>
    <row r="125" spans="1:4" ht="13.5">
      <c r="A125" s="695">
        <v>124</v>
      </c>
      <c r="B125" s="696" t="s">
        <v>1771</v>
      </c>
      <c r="C125" s="697" t="s">
        <v>1772</v>
      </c>
      <c r="D125" s="698" t="str">
        <f t="shared" si="1"/>
        <v>124. 2321 耐火材料製造業</v>
      </c>
    </row>
    <row r="126" spans="1:4" ht="13.5">
      <c r="A126" s="695">
        <v>125</v>
      </c>
      <c r="B126" s="696" t="s">
        <v>1773</v>
      </c>
      <c r="C126" s="697" t="s">
        <v>1774</v>
      </c>
      <c r="D126" s="698" t="str">
        <f t="shared" si="1"/>
        <v>125. 2322 黏土建築材料製造業</v>
      </c>
    </row>
    <row r="127" spans="1:4" ht="13.5">
      <c r="A127" s="695">
        <v>126</v>
      </c>
      <c r="B127" s="696" t="s">
        <v>1775</v>
      </c>
      <c r="C127" s="697" t="s">
        <v>1776</v>
      </c>
      <c r="D127" s="698" t="str">
        <f t="shared" si="1"/>
        <v>126. 2323 陶瓷衛浴設備製造業</v>
      </c>
    </row>
    <row r="128" spans="1:4" ht="13.5">
      <c r="A128" s="695">
        <v>127</v>
      </c>
      <c r="B128" s="696" t="s">
        <v>1777</v>
      </c>
      <c r="C128" s="697" t="s">
        <v>1778</v>
      </c>
      <c r="D128" s="698" t="str">
        <f t="shared" si="1"/>
        <v>127. 2329 其他陶瓷製品製造業</v>
      </c>
    </row>
    <row r="129" spans="1:4" ht="13.5">
      <c r="A129" s="695">
        <v>128</v>
      </c>
      <c r="B129" s="696" t="s">
        <v>1779</v>
      </c>
      <c r="C129" s="697" t="s">
        <v>1780</v>
      </c>
      <c r="D129" s="698" t="str">
        <f t="shared" ref="D129:D192" si="2">A129&amp;". "&amp;B129&amp;" "&amp;C129</f>
        <v>128. 2331 水泥製造業</v>
      </c>
    </row>
    <row r="130" spans="1:4" ht="13.5">
      <c r="A130" s="695">
        <v>129</v>
      </c>
      <c r="B130" s="696" t="s">
        <v>1781</v>
      </c>
      <c r="C130" s="697" t="s">
        <v>1782</v>
      </c>
      <c r="D130" s="698" t="str">
        <f t="shared" si="2"/>
        <v>129. 2332 預拌混凝土製造業</v>
      </c>
    </row>
    <row r="131" spans="1:4" ht="13.5">
      <c r="A131" s="695">
        <v>130</v>
      </c>
      <c r="B131" s="696" t="s">
        <v>1783</v>
      </c>
      <c r="C131" s="697" t="s">
        <v>1784</v>
      </c>
      <c r="D131" s="698" t="str">
        <f t="shared" si="2"/>
        <v>130. 2333 水泥製品製造業</v>
      </c>
    </row>
    <row r="132" spans="1:4" ht="13.5">
      <c r="A132" s="695">
        <v>131</v>
      </c>
      <c r="B132" s="696" t="s">
        <v>1785</v>
      </c>
      <c r="C132" s="697" t="s">
        <v>1786</v>
      </c>
      <c r="D132" s="698" t="str">
        <f t="shared" si="2"/>
        <v>131. 2340 石材製品製造業</v>
      </c>
    </row>
    <row r="133" spans="1:4" ht="13.5">
      <c r="A133" s="695">
        <v>132</v>
      </c>
      <c r="B133" s="696" t="s">
        <v>1787</v>
      </c>
      <c r="C133" s="697" t="s">
        <v>1788</v>
      </c>
      <c r="D133" s="698" t="str">
        <f t="shared" si="2"/>
        <v>132. 2391 工業及研磨材料製造業</v>
      </c>
    </row>
    <row r="134" spans="1:4" ht="13.5">
      <c r="A134" s="695">
        <v>133</v>
      </c>
      <c r="B134" s="696" t="s">
        <v>1789</v>
      </c>
      <c r="C134" s="697" t="s">
        <v>1790</v>
      </c>
      <c r="D134" s="698" t="str">
        <f t="shared" si="2"/>
        <v>133. 2392 石灰製造業</v>
      </c>
    </row>
    <row r="135" spans="1:4" ht="13.5">
      <c r="A135" s="695">
        <v>134</v>
      </c>
      <c r="B135" s="696" t="s">
        <v>1791</v>
      </c>
      <c r="C135" s="697" t="s">
        <v>1792</v>
      </c>
      <c r="D135" s="698" t="str">
        <f t="shared" si="2"/>
        <v>134. 2393 石膏製品製造業</v>
      </c>
    </row>
    <row r="136" spans="1:4" ht="13.5">
      <c r="A136" s="695">
        <v>135</v>
      </c>
      <c r="B136" s="696" t="s">
        <v>1793</v>
      </c>
      <c r="C136" s="697" t="s">
        <v>1794</v>
      </c>
      <c r="D136" s="698" t="str">
        <f t="shared" si="2"/>
        <v>135. 2399 未分類其他非金屬礦物製品製造業</v>
      </c>
    </row>
    <row r="137" spans="1:4" ht="13.5">
      <c r="A137" s="695">
        <v>136</v>
      </c>
      <c r="B137" s="696" t="s">
        <v>1795</v>
      </c>
      <c r="C137" s="697" t="s">
        <v>1796</v>
      </c>
      <c r="D137" s="698" t="str">
        <f t="shared" si="2"/>
        <v>136. 2411 鋼鐵冶鍊業</v>
      </c>
    </row>
    <row r="138" spans="1:4" ht="13.5">
      <c r="A138" s="695">
        <v>137</v>
      </c>
      <c r="B138" s="696" t="s">
        <v>1797</v>
      </c>
      <c r="C138" s="697" t="s">
        <v>1798</v>
      </c>
      <c r="D138" s="698" t="str">
        <f t="shared" si="2"/>
        <v>137. 2412 鋼鐵鑄造業</v>
      </c>
    </row>
    <row r="139" spans="1:4" ht="13.5">
      <c r="A139" s="695">
        <v>138</v>
      </c>
      <c r="B139" s="696" t="s">
        <v>143</v>
      </c>
      <c r="C139" s="697" t="s">
        <v>1799</v>
      </c>
      <c r="D139" s="698" t="str">
        <f t="shared" si="2"/>
        <v>138. 2413 鋼鐵軋延及擠型業</v>
      </c>
    </row>
    <row r="140" spans="1:4" ht="13.5">
      <c r="A140" s="695">
        <v>139</v>
      </c>
      <c r="B140" s="696" t="s">
        <v>1800</v>
      </c>
      <c r="C140" s="697" t="s">
        <v>1801</v>
      </c>
      <c r="D140" s="698" t="str">
        <f t="shared" si="2"/>
        <v>139. 2414 鋼鐵伸線業</v>
      </c>
    </row>
    <row r="141" spans="1:4" ht="13.5">
      <c r="A141" s="695">
        <v>140</v>
      </c>
      <c r="B141" s="696" t="s">
        <v>1802</v>
      </c>
      <c r="C141" s="697" t="s">
        <v>1803</v>
      </c>
      <c r="D141" s="698" t="str">
        <f t="shared" si="2"/>
        <v>140. 2421 鍊鋁業</v>
      </c>
    </row>
    <row r="142" spans="1:4" ht="13.5">
      <c r="A142" s="695">
        <v>141</v>
      </c>
      <c r="B142" s="696" t="s">
        <v>1804</v>
      </c>
      <c r="C142" s="697" t="s">
        <v>1805</v>
      </c>
      <c r="D142" s="698" t="str">
        <f t="shared" si="2"/>
        <v>141. 2422 鋁鑄造業</v>
      </c>
    </row>
    <row r="143" spans="1:4" ht="13.5">
      <c r="A143" s="695">
        <v>142</v>
      </c>
      <c r="B143" s="696" t="s">
        <v>1806</v>
      </c>
      <c r="C143" s="697" t="s">
        <v>1807</v>
      </c>
      <c r="D143" s="698" t="str">
        <f t="shared" si="2"/>
        <v>142. 2423 鋁材軋延、擠型、伸線業</v>
      </c>
    </row>
    <row r="144" spans="1:4" ht="13.5">
      <c r="A144" s="695">
        <v>143</v>
      </c>
      <c r="B144" s="696" t="s">
        <v>1808</v>
      </c>
      <c r="C144" s="697" t="s">
        <v>1809</v>
      </c>
      <c r="D144" s="698" t="str">
        <f t="shared" si="2"/>
        <v>143. 2431 鍊銅業</v>
      </c>
    </row>
    <row r="145" spans="1:4" ht="13.5">
      <c r="A145" s="695">
        <v>144</v>
      </c>
      <c r="B145" s="696" t="s">
        <v>1810</v>
      </c>
      <c r="C145" s="697" t="s">
        <v>1811</v>
      </c>
      <c r="D145" s="698" t="str">
        <f t="shared" si="2"/>
        <v>144. 2432 銅鑄造業</v>
      </c>
    </row>
    <row r="146" spans="1:4" ht="13.5">
      <c r="A146" s="695">
        <v>145</v>
      </c>
      <c r="B146" s="696" t="s">
        <v>1812</v>
      </c>
      <c r="C146" s="697" t="s">
        <v>1813</v>
      </c>
      <c r="D146" s="698" t="str">
        <f t="shared" si="2"/>
        <v>145. 2433 銅材軋延、擠型、伸線業</v>
      </c>
    </row>
    <row r="147" spans="1:4" ht="13.5">
      <c r="A147" s="695">
        <v>146</v>
      </c>
      <c r="B147" s="696" t="s">
        <v>1814</v>
      </c>
      <c r="C147" s="697" t="s">
        <v>1815</v>
      </c>
      <c r="D147" s="698" t="str">
        <f t="shared" si="2"/>
        <v>146. 2491 其他基本金屬鑄造業</v>
      </c>
    </row>
    <row r="148" spans="1:4" ht="13.5">
      <c r="A148" s="695">
        <v>147</v>
      </c>
      <c r="B148" s="696" t="s">
        <v>1816</v>
      </c>
      <c r="C148" s="697" t="s">
        <v>1817</v>
      </c>
      <c r="D148" s="698" t="str">
        <f t="shared" si="2"/>
        <v>147. 2499 未分類其他基本金屬製造業</v>
      </c>
    </row>
    <row r="149" spans="1:4" ht="13.5">
      <c r="A149" s="695">
        <v>148</v>
      </c>
      <c r="B149" s="696" t="s">
        <v>1818</v>
      </c>
      <c r="C149" s="697" t="s">
        <v>1819</v>
      </c>
      <c r="D149" s="698" t="str">
        <f t="shared" si="2"/>
        <v>148. 2511 金屬手工具製造業</v>
      </c>
    </row>
    <row r="150" spans="1:4" ht="13.5">
      <c r="A150" s="695">
        <v>149</v>
      </c>
      <c r="B150" s="696" t="s">
        <v>1820</v>
      </c>
      <c r="C150" s="697" t="s">
        <v>1821</v>
      </c>
      <c r="D150" s="698" t="str">
        <f t="shared" si="2"/>
        <v>149. 2512 金屬模具製造業</v>
      </c>
    </row>
    <row r="151" spans="1:4" ht="13.5">
      <c r="A151" s="695">
        <v>150</v>
      </c>
      <c r="B151" s="696" t="s">
        <v>1822</v>
      </c>
      <c r="C151" s="697" t="s">
        <v>1823</v>
      </c>
      <c r="D151" s="698" t="str">
        <f t="shared" si="2"/>
        <v>150. 2521 金屬結構製造業</v>
      </c>
    </row>
    <row r="152" spans="1:4" ht="13.5">
      <c r="A152" s="695">
        <v>151</v>
      </c>
      <c r="B152" s="696" t="s">
        <v>1824</v>
      </c>
      <c r="C152" s="697" t="s">
        <v>1825</v>
      </c>
      <c r="D152" s="698" t="str">
        <f t="shared" si="2"/>
        <v>151. 2522 金屬建築組件製造業</v>
      </c>
    </row>
    <row r="153" spans="1:4" ht="13.5">
      <c r="A153" s="695">
        <v>152</v>
      </c>
      <c r="B153" s="696" t="s">
        <v>1826</v>
      </c>
      <c r="C153" s="697" t="s">
        <v>1827</v>
      </c>
      <c r="D153" s="698" t="str">
        <f t="shared" si="2"/>
        <v>152. 2531 鍋爐、金屬貯槽及壓力容器製造業</v>
      </c>
    </row>
    <row r="154" spans="1:4" ht="13.5">
      <c r="A154" s="695">
        <v>153</v>
      </c>
      <c r="B154" s="696" t="s">
        <v>1828</v>
      </c>
      <c r="C154" s="697" t="s">
        <v>1829</v>
      </c>
      <c r="D154" s="698" t="str">
        <f t="shared" si="2"/>
        <v>153. 2539 其他金屬容器製造業</v>
      </c>
    </row>
    <row r="155" spans="1:4" ht="13.5">
      <c r="A155" s="695">
        <v>154</v>
      </c>
      <c r="B155" s="696" t="s">
        <v>1830</v>
      </c>
      <c r="C155" s="697" t="s">
        <v>1831</v>
      </c>
      <c r="D155" s="698" t="str">
        <f t="shared" si="2"/>
        <v>154. 2541 金屬鍛造業</v>
      </c>
    </row>
    <row r="156" spans="1:4" ht="13.5">
      <c r="A156" s="695">
        <v>155</v>
      </c>
      <c r="B156" s="696" t="s">
        <v>1832</v>
      </c>
      <c r="C156" s="697" t="s">
        <v>1833</v>
      </c>
      <c r="D156" s="698" t="str">
        <f t="shared" si="2"/>
        <v>155. 2542 粉末冶金業</v>
      </c>
    </row>
    <row r="157" spans="1:4" ht="13.5">
      <c r="A157" s="695">
        <v>156</v>
      </c>
      <c r="B157" s="696" t="s">
        <v>1834</v>
      </c>
      <c r="C157" s="697" t="s">
        <v>1835</v>
      </c>
      <c r="D157" s="698" t="str">
        <f t="shared" si="2"/>
        <v>156. 2543 金屬熱處理業</v>
      </c>
    </row>
    <row r="158" spans="1:4" ht="13.5">
      <c r="A158" s="695">
        <v>157</v>
      </c>
      <c r="B158" s="696" t="s">
        <v>1836</v>
      </c>
      <c r="C158" s="697" t="s">
        <v>1837</v>
      </c>
      <c r="D158" s="698" t="str">
        <f t="shared" si="2"/>
        <v>157. 2544 金屬表面處理業</v>
      </c>
    </row>
    <row r="159" spans="1:4" ht="13.5">
      <c r="A159" s="695">
        <v>158</v>
      </c>
      <c r="B159" s="696" t="s">
        <v>1838</v>
      </c>
      <c r="C159" s="697" t="s">
        <v>1839</v>
      </c>
      <c r="D159" s="698" t="str">
        <f t="shared" si="2"/>
        <v>158. 2549 其他金屬加工處理業</v>
      </c>
    </row>
    <row r="160" spans="1:4" ht="13.5">
      <c r="A160" s="695">
        <v>159</v>
      </c>
      <c r="B160" s="696" t="s">
        <v>1840</v>
      </c>
      <c r="C160" s="697" t="s">
        <v>1841</v>
      </c>
      <c r="D160" s="698" t="str">
        <f t="shared" si="2"/>
        <v>159. 2591 螺絲、螺帽及鉚釘製造業</v>
      </c>
    </row>
    <row r="161" spans="1:4" ht="13.5">
      <c r="A161" s="695">
        <v>160</v>
      </c>
      <c r="B161" s="696" t="s">
        <v>1842</v>
      </c>
      <c r="C161" s="697" t="s">
        <v>1843</v>
      </c>
      <c r="D161" s="698" t="str">
        <f t="shared" si="2"/>
        <v>160. 2592 金屬彈簧製造業</v>
      </c>
    </row>
    <row r="162" spans="1:4" ht="13.5">
      <c r="A162" s="695">
        <v>161</v>
      </c>
      <c r="B162" s="696" t="s">
        <v>1844</v>
      </c>
      <c r="C162" s="697" t="s">
        <v>1845</v>
      </c>
      <c r="D162" s="698" t="str">
        <f t="shared" si="2"/>
        <v>161. 2593 金屬線製品製造業</v>
      </c>
    </row>
    <row r="163" spans="1:4" ht="13.5">
      <c r="A163" s="695">
        <v>162</v>
      </c>
      <c r="B163" s="696" t="s">
        <v>1846</v>
      </c>
      <c r="C163" s="697" t="s">
        <v>1847</v>
      </c>
      <c r="D163" s="698" t="str">
        <f t="shared" si="2"/>
        <v>162. 2599 未分類其他金屬製品製造業</v>
      </c>
    </row>
    <row r="164" spans="1:4" ht="13.5">
      <c r="A164" s="695">
        <v>163</v>
      </c>
      <c r="B164" s="696" t="s">
        <v>1848</v>
      </c>
      <c r="C164" s="697" t="s">
        <v>1849</v>
      </c>
      <c r="D164" s="698" t="str">
        <f t="shared" si="2"/>
        <v>163. 2611 積體電路製造業</v>
      </c>
    </row>
    <row r="165" spans="1:4" ht="13.5">
      <c r="A165" s="695">
        <v>164</v>
      </c>
      <c r="B165" s="696" t="s">
        <v>1850</v>
      </c>
      <c r="C165" s="697" t="s">
        <v>1851</v>
      </c>
      <c r="D165" s="698" t="str">
        <f t="shared" si="2"/>
        <v>164. 2612 分離式元件製造業</v>
      </c>
    </row>
    <row r="166" spans="1:4" ht="13.5">
      <c r="A166" s="695">
        <v>165</v>
      </c>
      <c r="B166" s="696" t="s">
        <v>1852</v>
      </c>
      <c r="C166" s="697" t="s">
        <v>1853</v>
      </c>
      <c r="D166" s="698" t="str">
        <f t="shared" si="2"/>
        <v>165. 2613 半導體封裝及測試業</v>
      </c>
    </row>
    <row r="167" spans="1:4" ht="13.5">
      <c r="A167" s="695">
        <v>166</v>
      </c>
      <c r="B167" s="696" t="s">
        <v>1854</v>
      </c>
      <c r="C167" s="697" t="s">
        <v>1855</v>
      </c>
      <c r="D167" s="698" t="str">
        <f t="shared" si="2"/>
        <v>166. 2620 被動電子元件製造業</v>
      </c>
    </row>
    <row r="168" spans="1:4" ht="13.5">
      <c r="A168" s="695">
        <v>167</v>
      </c>
      <c r="B168" s="696" t="s">
        <v>1856</v>
      </c>
      <c r="C168" s="697" t="s">
        <v>1857</v>
      </c>
      <c r="D168" s="698" t="str">
        <f t="shared" si="2"/>
        <v>167. 2630 印刷電路板製造業</v>
      </c>
    </row>
    <row r="169" spans="1:4" ht="13.5">
      <c r="A169" s="695">
        <v>168</v>
      </c>
      <c r="B169" s="696" t="s">
        <v>1858</v>
      </c>
      <c r="C169" s="697" t="s">
        <v>1859</v>
      </c>
      <c r="D169" s="698" t="str">
        <f t="shared" si="2"/>
        <v>168. 2641 液晶面板及其組件製造業</v>
      </c>
    </row>
    <row r="170" spans="1:4" ht="13.5">
      <c r="A170" s="695">
        <v>169</v>
      </c>
      <c r="B170" s="696" t="s">
        <v>1860</v>
      </c>
      <c r="C170" s="697" t="s">
        <v>1861</v>
      </c>
      <c r="D170" s="698" t="str">
        <f t="shared" si="2"/>
        <v>169. 2649 其他光電材料及元件製造業</v>
      </c>
    </row>
    <row r="171" spans="1:4" ht="13.5">
      <c r="A171" s="695">
        <v>170</v>
      </c>
      <c r="B171" s="696" t="s">
        <v>1862</v>
      </c>
      <c r="C171" s="697" t="s">
        <v>1863</v>
      </c>
      <c r="D171" s="698" t="str">
        <f t="shared" si="2"/>
        <v>170. 2691 印刷電路板組件製造業</v>
      </c>
    </row>
    <row r="172" spans="1:4" ht="13.5">
      <c r="A172" s="695">
        <v>171</v>
      </c>
      <c r="B172" s="696" t="s">
        <v>1864</v>
      </c>
      <c r="C172" s="697" t="s">
        <v>1865</v>
      </c>
      <c r="D172" s="698" t="str">
        <f t="shared" si="2"/>
        <v>171. 2692 電子管製造業</v>
      </c>
    </row>
    <row r="173" spans="1:4" ht="13.5">
      <c r="A173" s="695">
        <v>172</v>
      </c>
      <c r="B173" s="696" t="s">
        <v>1866</v>
      </c>
      <c r="C173" s="697" t="s">
        <v>1867</v>
      </c>
      <c r="D173" s="698" t="str">
        <f t="shared" si="2"/>
        <v>172. 2699 未分類其他電子零組件製造業</v>
      </c>
    </row>
    <row r="174" spans="1:4" ht="13.5">
      <c r="A174" s="695">
        <v>173</v>
      </c>
      <c r="B174" s="696" t="s">
        <v>1868</v>
      </c>
      <c r="C174" s="697" t="s">
        <v>1869</v>
      </c>
      <c r="D174" s="698" t="str">
        <f t="shared" si="2"/>
        <v>173. 2711 電腦製造業</v>
      </c>
    </row>
    <row r="175" spans="1:4" ht="13.5">
      <c r="A175" s="695">
        <v>174</v>
      </c>
      <c r="B175" s="696" t="s">
        <v>1870</v>
      </c>
      <c r="C175" s="697" t="s">
        <v>1871</v>
      </c>
      <c r="D175" s="698" t="str">
        <f t="shared" si="2"/>
        <v>174. 2712 顯示器及終端機製造業</v>
      </c>
    </row>
    <row r="176" spans="1:4" ht="13.5">
      <c r="A176" s="695">
        <v>175</v>
      </c>
      <c r="B176" s="696" t="s">
        <v>1872</v>
      </c>
      <c r="C176" s="697" t="s">
        <v>1873</v>
      </c>
      <c r="D176" s="698" t="str">
        <f t="shared" si="2"/>
        <v>175. 2719 其他電腦週邊設備製造業</v>
      </c>
    </row>
    <row r="177" spans="1:4" ht="13.5">
      <c r="A177" s="695">
        <v>176</v>
      </c>
      <c r="B177" s="696" t="s">
        <v>1874</v>
      </c>
      <c r="C177" s="697" t="s">
        <v>1875</v>
      </c>
      <c r="D177" s="698" t="str">
        <f t="shared" si="2"/>
        <v>176. 2721 電話及手機製造業</v>
      </c>
    </row>
    <row r="178" spans="1:4" ht="13.5">
      <c r="A178" s="695">
        <v>177</v>
      </c>
      <c r="B178" s="696" t="s">
        <v>1876</v>
      </c>
      <c r="C178" s="697" t="s">
        <v>1877</v>
      </c>
      <c r="D178" s="698" t="str">
        <f t="shared" si="2"/>
        <v>177. 2729 其他通訊傳播設備製造業</v>
      </c>
    </row>
    <row r="179" spans="1:4" ht="13.5">
      <c r="A179" s="695">
        <v>178</v>
      </c>
      <c r="B179" s="696" t="s">
        <v>1878</v>
      </c>
      <c r="C179" s="697" t="s">
        <v>1879</v>
      </c>
      <c r="D179" s="698" t="str">
        <f t="shared" si="2"/>
        <v>178. 2730 視聽電子產品製造業</v>
      </c>
    </row>
    <row r="180" spans="1:4" ht="13.5">
      <c r="A180" s="695">
        <v>179</v>
      </c>
      <c r="B180" s="696" t="s">
        <v>1880</v>
      </c>
      <c r="C180" s="697" t="s">
        <v>1881</v>
      </c>
      <c r="D180" s="698" t="str">
        <f t="shared" si="2"/>
        <v>179. 2740 資料儲存媒體製造業</v>
      </c>
    </row>
    <row r="181" spans="1:4" ht="13.5">
      <c r="A181" s="695">
        <v>180</v>
      </c>
      <c r="B181" s="696" t="s">
        <v>1882</v>
      </c>
      <c r="C181" s="697" t="s">
        <v>1883</v>
      </c>
      <c r="D181" s="698" t="str">
        <f t="shared" si="2"/>
        <v>180. 2751 量測、導航及控制設備製造業</v>
      </c>
    </row>
    <row r="182" spans="1:4" ht="13.5">
      <c r="A182" s="695">
        <v>181</v>
      </c>
      <c r="B182" s="696" t="s">
        <v>1884</v>
      </c>
      <c r="C182" s="697" t="s">
        <v>1885</v>
      </c>
      <c r="D182" s="698" t="str">
        <f t="shared" si="2"/>
        <v>181. 2752 鐘錶製造業</v>
      </c>
    </row>
    <row r="183" spans="1:4" ht="13.5">
      <c r="A183" s="695">
        <v>182</v>
      </c>
      <c r="B183" s="696" t="s">
        <v>1886</v>
      </c>
      <c r="C183" s="697" t="s">
        <v>1887</v>
      </c>
      <c r="D183" s="698" t="str">
        <f t="shared" si="2"/>
        <v>182. 2760 輻射及電子醫學設備製造業</v>
      </c>
    </row>
    <row r="184" spans="1:4" ht="13.5">
      <c r="A184" s="695">
        <v>183</v>
      </c>
      <c r="B184" s="696" t="s">
        <v>1888</v>
      </c>
      <c r="C184" s="697" t="s">
        <v>1889</v>
      </c>
      <c r="D184" s="698" t="str">
        <f t="shared" si="2"/>
        <v>183. 2771 照相機製造業</v>
      </c>
    </row>
    <row r="185" spans="1:4" ht="13.5">
      <c r="A185" s="695">
        <v>184</v>
      </c>
      <c r="B185" s="696" t="s">
        <v>1890</v>
      </c>
      <c r="C185" s="697" t="s">
        <v>1891</v>
      </c>
      <c r="D185" s="698" t="str">
        <f t="shared" si="2"/>
        <v>184. 2779 其他光學儀器及設備製造業</v>
      </c>
    </row>
    <row r="186" spans="1:4" ht="13.5">
      <c r="A186" s="695">
        <v>185</v>
      </c>
      <c r="B186" s="696" t="s">
        <v>1892</v>
      </c>
      <c r="C186" s="697" t="s">
        <v>1893</v>
      </c>
      <c r="D186" s="698" t="str">
        <f t="shared" si="2"/>
        <v>185. 2810 發電、輸電、配電機械製造業</v>
      </c>
    </row>
    <row r="187" spans="1:4" ht="13.5">
      <c r="A187" s="695">
        <v>186</v>
      </c>
      <c r="B187" s="696" t="s">
        <v>1894</v>
      </c>
      <c r="C187" s="697" t="s">
        <v>1895</v>
      </c>
      <c r="D187" s="698" t="str">
        <f t="shared" si="2"/>
        <v>186. 2820 電池製造業</v>
      </c>
    </row>
    <row r="188" spans="1:4" ht="13.5">
      <c r="A188" s="695">
        <v>187</v>
      </c>
      <c r="B188" s="696" t="s">
        <v>1896</v>
      </c>
      <c r="C188" s="697" t="s">
        <v>1897</v>
      </c>
      <c r="D188" s="698" t="str">
        <f t="shared" si="2"/>
        <v>187. 2831 電線及電纜製造業</v>
      </c>
    </row>
    <row r="189" spans="1:4" ht="13.5">
      <c r="A189" s="695">
        <v>188</v>
      </c>
      <c r="B189" s="696" t="s">
        <v>1898</v>
      </c>
      <c r="C189" s="697" t="s">
        <v>1899</v>
      </c>
      <c r="D189" s="698" t="str">
        <f t="shared" si="2"/>
        <v>188. 2832 配線器材製造業</v>
      </c>
    </row>
    <row r="190" spans="1:4" ht="13.5">
      <c r="A190" s="695">
        <v>189</v>
      </c>
      <c r="B190" s="696" t="s">
        <v>1900</v>
      </c>
      <c r="C190" s="697" t="s">
        <v>1901</v>
      </c>
      <c r="D190" s="698" t="str">
        <f t="shared" si="2"/>
        <v>189. 2841 電燈泡及燈管製造業</v>
      </c>
    </row>
    <row r="191" spans="1:4" ht="13.5">
      <c r="A191" s="695">
        <v>190</v>
      </c>
      <c r="B191" s="696" t="s">
        <v>1902</v>
      </c>
      <c r="C191" s="697" t="s">
        <v>1903</v>
      </c>
      <c r="D191" s="698" t="str">
        <f t="shared" si="2"/>
        <v>190. 2842 照明器具製造業</v>
      </c>
    </row>
    <row r="192" spans="1:4" ht="13.5">
      <c r="A192" s="695">
        <v>191</v>
      </c>
      <c r="B192" s="696" t="s">
        <v>1904</v>
      </c>
      <c r="C192" s="697" t="s">
        <v>1905</v>
      </c>
      <c r="D192" s="698" t="str">
        <f t="shared" si="2"/>
        <v>191. 2851 家用空調器具製造業</v>
      </c>
    </row>
    <row r="193" spans="1:4" ht="13.5">
      <c r="A193" s="695">
        <v>192</v>
      </c>
      <c r="B193" s="696" t="s">
        <v>1906</v>
      </c>
      <c r="C193" s="697" t="s">
        <v>1907</v>
      </c>
      <c r="D193" s="698" t="str">
        <f t="shared" ref="D193:D256" si="3">A193&amp;". "&amp;B193&amp;" "&amp;C193</f>
        <v>192. 2852 家用電冰箱製造業</v>
      </c>
    </row>
    <row r="194" spans="1:4" ht="13.5">
      <c r="A194" s="695">
        <v>193</v>
      </c>
      <c r="B194" s="696" t="s">
        <v>1908</v>
      </c>
      <c r="C194" s="697" t="s">
        <v>1909</v>
      </c>
      <c r="D194" s="698" t="str">
        <f t="shared" si="3"/>
        <v>193. 2853 家用洗衣設備製造業</v>
      </c>
    </row>
    <row r="195" spans="1:4" ht="13.5">
      <c r="A195" s="695">
        <v>194</v>
      </c>
      <c r="B195" s="696" t="s">
        <v>1910</v>
      </c>
      <c r="C195" s="697" t="s">
        <v>1911</v>
      </c>
      <c r="D195" s="698" t="str">
        <f t="shared" si="3"/>
        <v>194. 2854 家用電扇製造業</v>
      </c>
    </row>
    <row r="196" spans="1:4" ht="13.5">
      <c r="A196" s="695">
        <v>195</v>
      </c>
      <c r="B196" s="696" t="s">
        <v>1912</v>
      </c>
      <c r="C196" s="697" t="s">
        <v>1913</v>
      </c>
      <c r="D196" s="698" t="str">
        <f t="shared" si="3"/>
        <v>195. 2859 其他家用電器製造業</v>
      </c>
    </row>
    <row r="197" spans="1:4" ht="13.5">
      <c r="A197" s="695">
        <v>196</v>
      </c>
      <c r="B197" s="696" t="s">
        <v>1914</v>
      </c>
      <c r="C197" s="697" t="s">
        <v>1915</v>
      </c>
      <c r="D197" s="698" t="str">
        <f t="shared" si="3"/>
        <v>196. 2890 其他電力設備製造業</v>
      </c>
    </row>
    <row r="198" spans="1:4" ht="13.5">
      <c r="A198" s="695">
        <v>197</v>
      </c>
      <c r="B198" s="696" t="s">
        <v>1916</v>
      </c>
      <c r="C198" s="697" t="s">
        <v>1917</v>
      </c>
      <c r="D198" s="698" t="str">
        <f t="shared" si="3"/>
        <v>197. 2911 冶金機械製造業</v>
      </c>
    </row>
    <row r="199" spans="1:4" ht="13.5">
      <c r="A199" s="695">
        <v>198</v>
      </c>
      <c r="B199" s="696" t="s">
        <v>1918</v>
      </c>
      <c r="C199" s="697" t="s">
        <v>1919</v>
      </c>
      <c r="D199" s="698" t="str">
        <f t="shared" si="3"/>
        <v>198. 2912 金屬切削工具機製造業</v>
      </c>
    </row>
    <row r="200" spans="1:4" ht="13.5">
      <c r="A200" s="695">
        <v>199</v>
      </c>
      <c r="B200" s="696" t="s">
        <v>1920</v>
      </c>
      <c r="C200" s="697" t="s">
        <v>1921</v>
      </c>
      <c r="D200" s="698" t="str">
        <f t="shared" si="3"/>
        <v>199. 2919 其他金屬加工用機械設備製造業</v>
      </c>
    </row>
    <row r="201" spans="1:4" ht="13.5">
      <c r="A201" s="695">
        <v>200</v>
      </c>
      <c r="B201" s="696" t="s">
        <v>1922</v>
      </c>
      <c r="C201" s="697" t="s">
        <v>1923</v>
      </c>
      <c r="D201" s="698" t="str">
        <f t="shared" si="3"/>
        <v>200. 2921 農用及林用機械設備製造業</v>
      </c>
    </row>
    <row r="202" spans="1:4" ht="13.5">
      <c r="A202" s="695">
        <v>201</v>
      </c>
      <c r="B202" s="696" t="s">
        <v>1924</v>
      </c>
      <c r="C202" s="697" t="s">
        <v>1925</v>
      </c>
      <c r="D202" s="698" t="str">
        <f t="shared" si="3"/>
        <v>201. 2922 採礦及營造用機械設備製造業</v>
      </c>
    </row>
    <row r="203" spans="1:4" ht="13.5">
      <c r="A203" s="695">
        <v>202</v>
      </c>
      <c r="B203" s="696" t="s">
        <v>1926</v>
      </c>
      <c r="C203" s="697" t="s">
        <v>1927</v>
      </c>
      <c r="D203" s="698" t="str">
        <f t="shared" si="3"/>
        <v>202. 2923 食品、飲料及菸草製作用機械設備製造業</v>
      </c>
    </row>
    <row r="204" spans="1:4" ht="13.5">
      <c r="A204" s="695">
        <v>203</v>
      </c>
      <c r="B204" s="696" t="s">
        <v>1928</v>
      </c>
      <c r="C204" s="697" t="s">
        <v>1929</v>
      </c>
      <c r="D204" s="698" t="str">
        <f t="shared" si="3"/>
        <v>203. 2924 紡織、成衣及皮革生產用機械設備製造業</v>
      </c>
    </row>
    <row r="205" spans="1:4" ht="13.5">
      <c r="A205" s="695">
        <v>204</v>
      </c>
      <c r="B205" s="696" t="s">
        <v>1930</v>
      </c>
      <c r="C205" s="697" t="s">
        <v>1931</v>
      </c>
      <c r="D205" s="698" t="str">
        <f t="shared" si="3"/>
        <v>204. 2925 木工機械設備製造業</v>
      </c>
    </row>
    <row r="206" spans="1:4" ht="13.5">
      <c r="A206" s="695">
        <v>205</v>
      </c>
      <c r="B206" s="696" t="s">
        <v>1932</v>
      </c>
      <c r="C206" s="697" t="s">
        <v>1933</v>
      </c>
      <c r="D206" s="698" t="str">
        <f t="shared" si="3"/>
        <v>205. 2926 化工機械設備製造業</v>
      </c>
    </row>
    <row r="207" spans="1:4" ht="13.5">
      <c r="A207" s="695">
        <v>206</v>
      </c>
      <c r="B207" s="696" t="s">
        <v>1934</v>
      </c>
      <c r="C207" s="697" t="s">
        <v>1935</v>
      </c>
      <c r="D207" s="698" t="str">
        <f t="shared" si="3"/>
        <v>206. 2927 橡膠及塑膠加工用機械設備製造業</v>
      </c>
    </row>
    <row r="208" spans="1:4" ht="13.5">
      <c r="A208" s="695">
        <v>207</v>
      </c>
      <c r="B208" s="696" t="s">
        <v>1936</v>
      </c>
      <c r="C208" s="697" t="s">
        <v>1937</v>
      </c>
      <c r="D208" s="698" t="str">
        <f t="shared" si="3"/>
        <v>207. 2928 電子及半導體生產用機械設備製造業</v>
      </c>
    </row>
    <row r="209" spans="1:4" ht="13.5">
      <c r="A209" s="695">
        <v>208</v>
      </c>
      <c r="B209" s="696" t="s">
        <v>1938</v>
      </c>
      <c r="C209" s="697" t="s">
        <v>1939</v>
      </c>
      <c r="D209" s="698" t="str">
        <f t="shared" si="3"/>
        <v>208. 2929 未分類其他專用機械設備製造業</v>
      </c>
    </row>
    <row r="210" spans="1:4" ht="13.5">
      <c r="A210" s="695">
        <v>209</v>
      </c>
      <c r="B210" s="696" t="s">
        <v>1940</v>
      </c>
      <c r="C210" s="697" t="s">
        <v>1941</v>
      </c>
      <c r="D210" s="698" t="str">
        <f t="shared" si="3"/>
        <v>209. 2931 原動機製造業</v>
      </c>
    </row>
    <row r="211" spans="1:4" ht="13.5">
      <c r="A211" s="695">
        <v>210</v>
      </c>
      <c r="B211" s="696" t="s">
        <v>1942</v>
      </c>
      <c r="C211" s="697" t="s">
        <v>1943</v>
      </c>
      <c r="D211" s="698" t="str">
        <f t="shared" si="3"/>
        <v>210. 2932 流體傳動設備製造業</v>
      </c>
    </row>
    <row r="212" spans="1:4" ht="13.5">
      <c r="A212" s="695">
        <v>211</v>
      </c>
      <c r="B212" s="696" t="s">
        <v>1944</v>
      </c>
      <c r="C212" s="697" t="s">
        <v>1945</v>
      </c>
      <c r="D212" s="698" t="str">
        <f t="shared" si="3"/>
        <v>211. 2933 泵、壓縮機、活栓及活閥製造業</v>
      </c>
    </row>
    <row r="213" spans="1:4" ht="13.5">
      <c r="A213" s="695">
        <v>212</v>
      </c>
      <c r="B213" s="696" t="s">
        <v>1946</v>
      </c>
      <c r="C213" s="697" t="s">
        <v>1947</v>
      </c>
      <c r="D213" s="698" t="str">
        <f t="shared" si="3"/>
        <v>212. 2934 機械傳動設備製造業</v>
      </c>
    </row>
    <row r="214" spans="1:4" ht="13.5">
      <c r="A214" s="695">
        <v>213</v>
      </c>
      <c r="B214" s="696" t="s">
        <v>1948</v>
      </c>
      <c r="C214" s="697" t="s">
        <v>1949</v>
      </c>
      <c r="D214" s="698" t="str">
        <f t="shared" si="3"/>
        <v>213. 2935 輸送機械設備製造業</v>
      </c>
    </row>
    <row r="215" spans="1:4" ht="13.5">
      <c r="A215" s="695">
        <v>214</v>
      </c>
      <c r="B215" s="696" t="s">
        <v>1950</v>
      </c>
      <c r="C215" s="697" t="s">
        <v>1951</v>
      </c>
      <c r="D215" s="698" t="str">
        <f t="shared" si="3"/>
        <v>214. 2936 事務機械設備製造業</v>
      </c>
    </row>
    <row r="216" spans="1:4" ht="13.5">
      <c r="A216" s="695">
        <v>215</v>
      </c>
      <c r="B216" s="696" t="s">
        <v>1952</v>
      </c>
      <c r="C216" s="697" t="s">
        <v>1953</v>
      </c>
      <c r="D216" s="698" t="str">
        <f t="shared" si="3"/>
        <v>215. 2937 污染防治設備製造業</v>
      </c>
    </row>
    <row r="217" spans="1:4" ht="13.5">
      <c r="A217" s="695">
        <v>216</v>
      </c>
      <c r="B217" s="696" t="s">
        <v>1954</v>
      </c>
      <c r="C217" s="697" t="s">
        <v>1955</v>
      </c>
      <c r="D217" s="698" t="str">
        <f t="shared" si="3"/>
        <v>216. 2938 動力手工具製造業</v>
      </c>
    </row>
    <row r="218" spans="1:4" ht="13.5">
      <c r="A218" s="695">
        <v>217</v>
      </c>
      <c r="B218" s="696" t="s">
        <v>1956</v>
      </c>
      <c r="C218" s="697" t="s">
        <v>1957</v>
      </c>
      <c r="D218" s="698" t="str">
        <f t="shared" si="3"/>
        <v>217. 2939 其他通用機械設備製造業</v>
      </c>
    </row>
    <row r="219" spans="1:4" ht="13.5">
      <c r="A219" s="695">
        <v>218</v>
      </c>
      <c r="B219" s="696" t="s">
        <v>1958</v>
      </c>
      <c r="C219" s="697" t="s">
        <v>1959</v>
      </c>
      <c r="D219" s="698" t="str">
        <f t="shared" si="3"/>
        <v>218. 3010 汽車製造業</v>
      </c>
    </row>
    <row r="220" spans="1:4" ht="13.5">
      <c r="A220" s="695">
        <v>219</v>
      </c>
      <c r="B220" s="696" t="s">
        <v>1960</v>
      </c>
      <c r="C220" s="697" t="s">
        <v>1961</v>
      </c>
      <c r="D220" s="698" t="str">
        <f t="shared" si="3"/>
        <v>219. 3020 車體製造業</v>
      </c>
    </row>
    <row r="221" spans="1:4" ht="13.5">
      <c r="A221" s="695">
        <v>220</v>
      </c>
      <c r="B221" s="696" t="s">
        <v>1962</v>
      </c>
      <c r="C221" s="697" t="s">
        <v>1963</v>
      </c>
      <c r="D221" s="698" t="str">
        <f t="shared" si="3"/>
        <v>220. 3030 汽車零件製造業</v>
      </c>
    </row>
    <row r="222" spans="1:4" ht="13.5">
      <c r="A222" s="695">
        <v>221</v>
      </c>
      <c r="B222" s="696" t="s">
        <v>1964</v>
      </c>
      <c r="C222" s="697" t="s">
        <v>1965</v>
      </c>
      <c r="D222" s="698" t="str">
        <f t="shared" si="3"/>
        <v>221. 3110 船舶及其零件製造業</v>
      </c>
    </row>
    <row r="223" spans="1:4" ht="13.5">
      <c r="A223" s="695">
        <v>222</v>
      </c>
      <c r="B223" s="696" t="s">
        <v>1966</v>
      </c>
      <c r="C223" s="697" t="s">
        <v>1967</v>
      </c>
      <c r="D223" s="698" t="str">
        <f t="shared" si="3"/>
        <v>222. 3121 機車製造業</v>
      </c>
    </row>
    <row r="224" spans="1:4" ht="13.5">
      <c r="A224" s="695">
        <v>223</v>
      </c>
      <c r="B224" s="696" t="s">
        <v>1968</v>
      </c>
      <c r="C224" s="697" t="s">
        <v>1969</v>
      </c>
      <c r="D224" s="698" t="str">
        <f t="shared" si="3"/>
        <v>223. 3122 機車零件製造業</v>
      </c>
    </row>
    <row r="225" spans="1:4" ht="13.5">
      <c r="A225" s="695">
        <v>224</v>
      </c>
      <c r="B225" s="696" t="s">
        <v>1970</v>
      </c>
      <c r="C225" s="697" t="s">
        <v>1971</v>
      </c>
      <c r="D225" s="698" t="str">
        <f t="shared" si="3"/>
        <v>224. 3131 自行車製造業</v>
      </c>
    </row>
    <row r="226" spans="1:4" ht="13.5">
      <c r="A226" s="695">
        <v>225</v>
      </c>
      <c r="B226" s="696" t="s">
        <v>1972</v>
      </c>
      <c r="C226" s="697" t="s">
        <v>1973</v>
      </c>
      <c r="D226" s="698" t="str">
        <f t="shared" si="3"/>
        <v>225. 3132 自行車零件製造業</v>
      </c>
    </row>
    <row r="227" spans="1:4" ht="13.5">
      <c r="A227" s="695">
        <v>226</v>
      </c>
      <c r="B227" s="696" t="s">
        <v>1974</v>
      </c>
      <c r="C227" s="697" t="s">
        <v>1975</v>
      </c>
      <c r="D227" s="698" t="str">
        <f t="shared" si="3"/>
        <v>226. 3190 未分類其他運輸工具及零件製造業</v>
      </c>
    </row>
    <row r="228" spans="1:4" ht="13.5">
      <c r="A228" s="695">
        <v>227</v>
      </c>
      <c r="B228" s="696" t="s">
        <v>1976</v>
      </c>
      <c r="C228" s="697" t="s">
        <v>1977</v>
      </c>
      <c r="D228" s="698" t="str">
        <f t="shared" si="3"/>
        <v>227. 3211 木製家具製造業</v>
      </c>
    </row>
    <row r="229" spans="1:4" ht="13.5">
      <c r="A229" s="695">
        <v>228</v>
      </c>
      <c r="B229" s="696" t="s">
        <v>1978</v>
      </c>
      <c r="C229" s="697" t="s">
        <v>1979</v>
      </c>
      <c r="D229" s="698" t="str">
        <f t="shared" si="3"/>
        <v>228. 3219 其他非金屬家具製造業</v>
      </c>
    </row>
    <row r="230" spans="1:4" ht="13.5">
      <c r="A230" s="695">
        <v>229</v>
      </c>
      <c r="B230" s="696" t="s">
        <v>1980</v>
      </c>
      <c r="C230" s="697" t="s">
        <v>1981</v>
      </c>
      <c r="D230" s="698" t="str">
        <f t="shared" si="3"/>
        <v>229. 3220 金屬家具製造業</v>
      </c>
    </row>
    <row r="231" spans="1:4" ht="13.5">
      <c r="A231" s="695">
        <v>230</v>
      </c>
      <c r="B231" s="696" t="s">
        <v>1982</v>
      </c>
      <c r="C231" s="697" t="s">
        <v>1983</v>
      </c>
      <c r="D231" s="698" t="str">
        <f t="shared" si="3"/>
        <v>230. 3311 體育用品製造業</v>
      </c>
    </row>
    <row r="232" spans="1:4" ht="13.5">
      <c r="A232" s="695">
        <v>231</v>
      </c>
      <c r="B232" s="696" t="s">
        <v>1984</v>
      </c>
      <c r="C232" s="697" t="s">
        <v>1985</v>
      </c>
      <c r="D232" s="698" t="str">
        <f t="shared" si="3"/>
        <v>231. 3312 玩具製造業</v>
      </c>
    </row>
    <row r="233" spans="1:4" ht="13.5">
      <c r="A233" s="695">
        <v>232</v>
      </c>
      <c r="B233" s="696" t="s">
        <v>1986</v>
      </c>
      <c r="C233" s="697" t="s">
        <v>1987</v>
      </c>
      <c r="D233" s="698" t="str">
        <f t="shared" si="3"/>
        <v>232. 3313 樂器製造業</v>
      </c>
    </row>
    <row r="234" spans="1:4" ht="13.5">
      <c r="A234" s="695">
        <v>233</v>
      </c>
      <c r="B234" s="696" t="s">
        <v>1988</v>
      </c>
      <c r="C234" s="697" t="s">
        <v>1989</v>
      </c>
      <c r="D234" s="698" t="str">
        <f t="shared" si="3"/>
        <v>233. 3314 文具製造業</v>
      </c>
    </row>
    <row r="235" spans="1:4" ht="13.5">
      <c r="A235" s="695">
        <v>234</v>
      </c>
      <c r="B235" s="696" t="s">
        <v>1990</v>
      </c>
      <c r="C235" s="697" t="s">
        <v>1991</v>
      </c>
      <c r="D235" s="698" t="str">
        <f t="shared" si="3"/>
        <v>234. 3321 眼鏡製造業</v>
      </c>
    </row>
    <row r="236" spans="1:4" ht="13.5">
      <c r="A236" s="695">
        <v>235</v>
      </c>
      <c r="B236" s="696" t="s">
        <v>1992</v>
      </c>
      <c r="C236" s="697" t="s">
        <v>1993</v>
      </c>
      <c r="D236" s="698" t="str">
        <f t="shared" si="3"/>
        <v>235. 3329 其他醫療器材及用品製造業</v>
      </c>
    </row>
    <row r="237" spans="1:4" ht="13.5">
      <c r="A237" s="695">
        <v>236</v>
      </c>
      <c r="B237" s="696" t="s">
        <v>1994</v>
      </c>
      <c r="C237" s="697" t="s">
        <v>1995</v>
      </c>
      <c r="D237" s="698" t="str">
        <f t="shared" si="3"/>
        <v>236. 3391 珠寶及金工製品製造業</v>
      </c>
    </row>
    <row r="238" spans="1:4" ht="13.5">
      <c r="A238" s="695">
        <v>237</v>
      </c>
      <c r="B238" s="696" t="s">
        <v>1996</v>
      </c>
      <c r="C238" s="697" t="s">
        <v>1997</v>
      </c>
      <c r="D238" s="698" t="str">
        <f t="shared" si="3"/>
        <v>237. 3392 拉鍊及鈕扣製造業</v>
      </c>
    </row>
    <row r="239" spans="1:4" ht="13.5">
      <c r="A239" s="695">
        <v>238</v>
      </c>
      <c r="B239" s="696" t="s">
        <v>1998</v>
      </c>
      <c r="C239" s="697" t="s">
        <v>1999</v>
      </c>
      <c r="D239" s="698" t="str">
        <f t="shared" si="3"/>
        <v>238. 3399 其他未分類製造業</v>
      </c>
    </row>
    <row r="240" spans="1:4" ht="13.5">
      <c r="A240" s="695">
        <v>239</v>
      </c>
      <c r="B240" s="696" t="s">
        <v>2000</v>
      </c>
      <c r="C240" s="697" t="s">
        <v>2001</v>
      </c>
      <c r="D240" s="698" t="str">
        <f t="shared" si="3"/>
        <v>239. 3400 產業用機械設備維修及安裝業</v>
      </c>
    </row>
    <row r="241" spans="1:4" ht="13.5">
      <c r="A241" s="695">
        <v>240</v>
      </c>
      <c r="B241" s="696" t="s">
        <v>2002</v>
      </c>
      <c r="C241" s="697" t="s">
        <v>2003</v>
      </c>
      <c r="D241" s="698" t="str">
        <f t="shared" si="3"/>
        <v>240. 3510 電力供應業</v>
      </c>
    </row>
    <row r="242" spans="1:4" ht="13.5">
      <c r="A242" s="695">
        <v>241</v>
      </c>
      <c r="B242" s="696" t="s">
        <v>2004</v>
      </c>
      <c r="C242" s="697" t="s">
        <v>2005</v>
      </c>
      <c r="D242" s="698" t="str">
        <f t="shared" si="3"/>
        <v>241. 3520 氣體燃料供應業</v>
      </c>
    </row>
    <row r="243" spans="1:4" ht="13.5">
      <c r="A243" s="695">
        <v>242</v>
      </c>
      <c r="B243" s="696" t="s">
        <v>2006</v>
      </c>
      <c r="C243" s="697" t="s">
        <v>2007</v>
      </c>
      <c r="D243" s="698" t="str">
        <f t="shared" si="3"/>
        <v>242. 3530 蒸汽供應業</v>
      </c>
    </row>
    <row r="244" spans="1:4" ht="13.5">
      <c r="A244" s="695">
        <v>243</v>
      </c>
      <c r="B244" s="696" t="s">
        <v>2008</v>
      </c>
      <c r="C244" s="697" t="s">
        <v>2009</v>
      </c>
      <c r="D244" s="698" t="str">
        <f t="shared" si="3"/>
        <v>243. 3600 用水供應業</v>
      </c>
    </row>
    <row r="245" spans="1:4" ht="13.5">
      <c r="A245" s="695">
        <v>244</v>
      </c>
      <c r="B245" s="696" t="s">
        <v>2010</v>
      </c>
      <c r="C245" s="697" t="s">
        <v>2011</v>
      </c>
      <c r="D245" s="698" t="str">
        <f t="shared" si="3"/>
        <v>244. 3700 廢（污）水處理業</v>
      </c>
    </row>
    <row r="246" spans="1:4" ht="13.5">
      <c r="A246" s="695">
        <v>245</v>
      </c>
      <c r="B246" s="696" t="s">
        <v>2012</v>
      </c>
      <c r="C246" s="697" t="s">
        <v>2013</v>
      </c>
      <c r="D246" s="698" t="str">
        <f t="shared" si="3"/>
        <v>245. 3811 無害廢棄物清除業</v>
      </c>
    </row>
    <row r="247" spans="1:4" ht="13.5">
      <c r="A247" s="695">
        <v>246</v>
      </c>
      <c r="B247" s="696" t="s">
        <v>2014</v>
      </c>
      <c r="C247" s="697" t="s">
        <v>2015</v>
      </c>
      <c r="D247" s="698" t="str">
        <f t="shared" si="3"/>
        <v>246. 3812 有害廢棄物清除業</v>
      </c>
    </row>
    <row r="248" spans="1:4" ht="13.5">
      <c r="A248" s="695">
        <v>247</v>
      </c>
      <c r="B248" s="696" t="s">
        <v>2016</v>
      </c>
      <c r="C248" s="697" t="s">
        <v>2017</v>
      </c>
      <c r="D248" s="698" t="str">
        <f t="shared" si="3"/>
        <v>247. 3821 無害廢棄物處理業</v>
      </c>
    </row>
    <row r="249" spans="1:4" ht="13.5">
      <c r="A249" s="695">
        <v>248</v>
      </c>
      <c r="B249" s="696" t="s">
        <v>2018</v>
      </c>
      <c r="C249" s="697" t="s">
        <v>2019</v>
      </c>
      <c r="D249" s="698" t="str">
        <f t="shared" si="3"/>
        <v>248. 3822 有害廢棄物處理業</v>
      </c>
    </row>
    <row r="250" spans="1:4" ht="13.5">
      <c r="A250" s="695">
        <v>249</v>
      </c>
      <c r="B250" s="696" t="s">
        <v>2020</v>
      </c>
      <c r="C250" s="697" t="s">
        <v>2021</v>
      </c>
      <c r="D250" s="698" t="str">
        <f t="shared" si="3"/>
        <v>249. 3830 資源回收業</v>
      </c>
    </row>
    <row r="251" spans="1:4" ht="13.5">
      <c r="A251" s="695">
        <v>250</v>
      </c>
      <c r="B251" s="696" t="s">
        <v>2022</v>
      </c>
      <c r="C251" s="697" t="s">
        <v>2023</v>
      </c>
      <c r="D251" s="698" t="str">
        <f t="shared" si="3"/>
        <v>250. 3900 污染整治業</v>
      </c>
    </row>
    <row r="252" spans="1:4" ht="13.5">
      <c r="A252" s="695">
        <v>251</v>
      </c>
      <c r="B252" s="696" t="s">
        <v>2024</v>
      </c>
      <c r="C252" s="697" t="s">
        <v>2025</v>
      </c>
      <c r="D252" s="698" t="str">
        <f t="shared" si="3"/>
        <v>251. 4100 建築工程業</v>
      </c>
    </row>
    <row r="253" spans="1:4" ht="13.5">
      <c r="A253" s="695">
        <v>252</v>
      </c>
      <c r="B253" s="696" t="s">
        <v>2026</v>
      </c>
      <c r="C253" s="697" t="s">
        <v>2027</v>
      </c>
      <c r="D253" s="698" t="str">
        <f t="shared" si="3"/>
        <v>252. 4210 道路工程業</v>
      </c>
    </row>
    <row r="254" spans="1:4" ht="13.5">
      <c r="A254" s="695">
        <v>253</v>
      </c>
      <c r="B254" s="696" t="s">
        <v>2028</v>
      </c>
      <c r="C254" s="697" t="s">
        <v>2029</v>
      </c>
      <c r="D254" s="698" t="str">
        <f t="shared" si="3"/>
        <v>253. 4220 公用事業設施工程業</v>
      </c>
    </row>
    <row r="255" spans="1:4" ht="13.5">
      <c r="A255" s="695">
        <v>254</v>
      </c>
      <c r="B255" s="696" t="s">
        <v>2030</v>
      </c>
      <c r="C255" s="697" t="s">
        <v>2031</v>
      </c>
      <c r="D255" s="698" t="str">
        <f t="shared" si="3"/>
        <v>254. 4290 其他土木工程業</v>
      </c>
    </row>
    <row r="256" spans="1:4" ht="13.5">
      <c r="A256" s="695">
        <v>255</v>
      </c>
      <c r="B256" s="696" t="s">
        <v>2032</v>
      </c>
      <c r="C256" s="697" t="s">
        <v>2033</v>
      </c>
      <c r="D256" s="698" t="str">
        <f t="shared" si="3"/>
        <v>255. 4310 整地、基礎及結構工程業</v>
      </c>
    </row>
    <row r="257" spans="1:4" ht="13.5">
      <c r="A257" s="695">
        <v>256</v>
      </c>
      <c r="B257" s="696" t="s">
        <v>2034</v>
      </c>
      <c r="C257" s="697" t="s">
        <v>2035</v>
      </c>
      <c r="D257" s="698" t="str">
        <f t="shared" ref="D257:D320" si="4">A257&amp;". "&amp;B257&amp;" "&amp;C257</f>
        <v>256. 4320 庭園景觀工程業</v>
      </c>
    </row>
    <row r="258" spans="1:4" ht="13.5">
      <c r="A258" s="695">
        <v>257</v>
      </c>
      <c r="B258" s="696" t="s">
        <v>2036</v>
      </c>
      <c r="C258" s="697" t="s">
        <v>2037</v>
      </c>
      <c r="D258" s="698" t="str">
        <f t="shared" si="4"/>
        <v>257. 4331 機電、電信及電路設備安裝業</v>
      </c>
    </row>
    <row r="259" spans="1:4" ht="13.5">
      <c r="A259" s="695">
        <v>258</v>
      </c>
      <c r="B259" s="696" t="s">
        <v>2038</v>
      </c>
      <c r="C259" s="697" t="s">
        <v>2039</v>
      </c>
      <c r="D259" s="698" t="str">
        <f t="shared" si="4"/>
        <v>258. 4332 冷凍、空調及管道工程業</v>
      </c>
    </row>
    <row r="260" spans="1:4" ht="13.5">
      <c r="A260" s="695">
        <v>259</v>
      </c>
      <c r="B260" s="696" t="s">
        <v>2040</v>
      </c>
      <c r="C260" s="697" t="s">
        <v>2041</v>
      </c>
      <c r="D260" s="698" t="str">
        <f t="shared" si="4"/>
        <v>259. 4339 其他建築設備安裝業</v>
      </c>
    </row>
    <row r="261" spans="1:4" ht="13.5">
      <c r="A261" s="695">
        <v>260</v>
      </c>
      <c r="B261" s="696" t="s">
        <v>2042</v>
      </c>
      <c r="C261" s="697" t="s">
        <v>2043</v>
      </c>
      <c r="D261" s="698" t="str">
        <f t="shared" si="4"/>
        <v>260. 4340 最後修整工程業</v>
      </c>
    </row>
    <row r="262" spans="1:4" ht="13.5">
      <c r="A262" s="695">
        <v>261</v>
      </c>
      <c r="B262" s="696" t="s">
        <v>2044</v>
      </c>
      <c r="C262" s="697" t="s">
        <v>2045</v>
      </c>
      <c r="D262" s="698" t="str">
        <f t="shared" si="4"/>
        <v>261. 4390 其他專門營造業</v>
      </c>
    </row>
    <row r="263" spans="1:4" ht="13.5">
      <c r="A263" s="695">
        <v>262</v>
      </c>
      <c r="B263" s="696" t="s">
        <v>2046</v>
      </c>
      <c r="C263" s="697" t="s">
        <v>2047</v>
      </c>
      <c r="D263" s="698" t="str">
        <f t="shared" si="4"/>
        <v>262. 4510 商品經紀業</v>
      </c>
    </row>
    <row r="264" spans="1:4" ht="13.5">
      <c r="A264" s="695">
        <v>263</v>
      </c>
      <c r="B264" s="696" t="s">
        <v>2048</v>
      </c>
      <c r="C264" s="697" t="s">
        <v>2049</v>
      </c>
      <c r="D264" s="698" t="str">
        <f t="shared" si="4"/>
        <v>263. 4520 綜合商品批發業</v>
      </c>
    </row>
    <row r="265" spans="1:4" ht="13.5">
      <c r="A265" s="695">
        <v>264</v>
      </c>
      <c r="B265" s="696" t="s">
        <v>2050</v>
      </c>
      <c r="C265" s="697" t="s">
        <v>2051</v>
      </c>
      <c r="D265" s="698" t="str">
        <f t="shared" si="4"/>
        <v>264. 4531 穀類及豆類批發業</v>
      </c>
    </row>
    <row r="266" spans="1:4" ht="13.5">
      <c r="A266" s="695">
        <v>265</v>
      </c>
      <c r="B266" s="696" t="s">
        <v>2052</v>
      </c>
      <c r="C266" s="697" t="s">
        <v>2053</v>
      </c>
      <c r="D266" s="698" t="str">
        <f t="shared" si="4"/>
        <v>265. 4532 花卉批發業</v>
      </c>
    </row>
    <row r="267" spans="1:4" ht="13.5">
      <c r="A267" s="695">
        <v>266</v>
      </c>
      <c r="B267" s="696" t="s">
        <v>2054</v>
      </c>
      <c r="C267" s="697" t="s">
        <v>2055</v>
      </c>
      <c r="D267" s="698" t="str">
        <f t="shared" si="4"/>
        <v>266. 4533 活動物批發業</v>
      </c>
    </row>
    <row r="268" spans="1:4" ht="13.5">
      <c r="A268" s="695">
        <v>267</v>
      </c>
      <c r="B268" s="696" t="s">
        <v>2056</v>
      </c>
      <c r="C268" s="697" t="s">
        <v>2057</v>
      </c>
      <c r="D268" s="698" t="str">
        <f t="shared" si="4"/>
        <v>267. 4539 其他農產原料批發業</v>
      </c>
    </row>
    <row r="269" spans="1:4" ht="13.5">
      <c r="A269" s="695">
        <v>268</v>
      </c>
      <c r="B269" s="696" t="s">
        <v>2058</v>
      </c>
      <c r="C269" s="697" t="s">
        <v>2059</v>
      </c>
      <c r="D269" s="698" t="str">
        <f t="shared" si="4"/>
        <v>268. 4541 蔬果批發業</v>
      </c>
    </row>
    <row r="270" spans="1:4" ht="13.5">
      <c r="A270" s="695">
        <v>269</v>
      </c>
      <c r="B270" s="696" t="s">
        <v>2060</v>
      </c>
      <c r="C270" s="697" t="s">
        <v>2061</v>
      </c>
      <c r="D270" s="698" t="str">
        <f t="shared" si="4"/>
        <v>269. 4542 肉品批發業</v>
      </c>
    </row>
    <row r="271" spans="1:4" ht="13.5">
      <c r="A271" s="695">
        <v>270</v>
      </c>
      <c r="B271" s="696" t="s">
        <v>2062</v>
      </c>
      <c r="C271" s="697" t="s">
        <v>2063</v>
      </c>
      <c r="D271" s="698" t="str">
        <f t="shared" si="4"/>
        <v>270. 4543 水產品批發業</v>
      </c>
    </row>
    <row r="272" spans="1:4" ht="13.5">
      <c r="A272" s="695">
        <v>271</v>
      </c>
      <c r="B272" s="696" t="s">
        <v>2064</v>
      </c>
      <c r="C272" s="697" t="s">
        <v>2065</v>
      </c>
      <c r="D272" s="698" t="str">
        <f t="shared" si="4"/>
        <v>271. 4544 冷凍調理食品批發業</v>
      </c>
    </row>
    <row r="273" spans="1:4" ht="13.5">
      <c r="A273" s="695">
        <v>272</v>
      </c>
      <c r="B273" s="696" t="s">
        <v>2066</v>
      </c>
      <c r="C273" s="697" t="s">
        <v>2067</v>
      </c>
      <c r="D273" s="698" t="str">
        <f t="shared" si="4"/>
        <v>272. 4545 乳製品、蛋及食用油脂批發業</v>
      </c>
    </row>
    <row r="274" spans="1:4" ht="13.5">
      <c r="A274" s="695">
        <v>273</v>
      </c>
      <c r="B274" s="696" t="s">
        <v>2068</v>
      </c>
      <c r="C274" s="697" t="s">
        <v>2069</v>
      </c>
      <c r="D274" s="698" t="str">
        <f t="shared" si="4"/>
        <v>273. 4546 菸酒批發業</v>
      </c>
    </row>
    <row r="275" spans="1:4" ht="13.5">
      <c r="A275" s="695">
        <v>274</v>
      </c>
      <c r="B275" s="696" t="s">
        <v>2070</v>
      </c>
      <c r="C275" s="697" t="s">
        <v>2071</v>
      </c>
      <c r="D275" s="698" t="str">
        <f t="shared" si="4"/>
        <v>274. 4547 非酒精飲料批發業</v>
      </c>
    </row>
    <row r="276" spans="1:4" ht="13.5">
      <c r="A276" s="695">
        <v>275</v>
      </c>
      <c r="B276" s="696" t="s">
        <v>2072</v>
      </c>
      <c r="C276" s="697" t="s">
        <v>2073</v>
      </c>
      <c r="D276" s="698" t="str">
        <f t="shared" si="4"/>
        <v>275. 4548 咖啡、茶葉及香料批發業</v>
      </c>
    </row>
    <row r="277" spans="1:4" ht="13.5">
      <c r="A277" s="695">
        <v>276</v>
      </c>
      <c r="B277" s="696" t="s">
        <v>2074</v>
      </c>
      <c r="C277" s="697" t="s">
        <v>2075</v>
      </c>
      <c r="D277" s="698" t="str">
        <f t="shared" si="4"/>
        <v>276. 4549 其他食品批發業</v>
      </c>
    </row>
    <row r="278" spans="1:4" ht="13.5">
      <c r="A278" s="695">
        <v>277</v>
      </c>
      <c r="B278" s="696" t="s">
        <v>2076</v>
      </c>
      <c r="C278" s="697" t="s">
        <v>2077</v>
      </c>
      <c r="D278" s="698" t="str">
        <f t="shared" si="4"/>
        <v>277. 4551 布疋批發業</v>
      </c>
    </row>
    <row r="279" spans="1:4" ht="13.5">
      <c r="A279" s="695">
        <v>278</v>
      </c>
      <c r="B279" s="696" t="s">
        <v>2078</v>
      </c>
      <c r="C279" s="697" t="s">
        <v>2079</v>
      </c>
      <c r="D279" s="698" t="str">
        <f t="shared" si="4"/>
        <v>278. 4552 服裝及其配件批發業</v>
      </c>
    </row>
    <row r="280" spans="1:4" ht="13.5">
      <c r="A280" s="695">
        <v>279</v>
      </c>
      <c r="B280" s="696" t="s">
        <v>2080</v>
      </c>
      <c r="C280" s="697" t="s">
        <v>2081</v>
      </c>
      <c r="D280" s="698" t="str">
        <f t="shared" si="4"/>
        <v>279. 4553 鞋類批發業</v>
      </c>
    </row>
    <row r="281" spans="1:4" ht="13.5">
      <c r="A281" s="695">
        <v>280</v>
      </c>
      <c r="B281" s="696" t="s">
        <v>2082</v>
      </c>
      <c r="C281" s="697" t="s">
        <v>2083</v>
      </c>
      <c r="D281" s="698" t="str">
        <f t="shared" si="4"/>
        <v>280. 4559 其他服飾品批發業</v>
      </c>
    </row>
    <row r="282" spans="1:4" ht="13.5">
      <c r="A282" s="695">
        <v>281</v>
      </c>
      <c r="B282" s="696" t="s">
        <v>2084</v>
      </c>
      <c r="C282" s="697" t="s">
        <v>2085</v>
      </c>
      <c r="D282" s="698" t="str">
        <f t="shared" si="4"/>
        <v>281. 4561 家庭電器批發業</v>
      </c>
    </row>
    <row r="283" spans="1:4" ht="13.5">
      <c r="A283" s="695">
        <v>282</v>
      </c>
      <c r="B283" s="696" t="s">
        <v>2086</v>
      </c>
      <c r="C283" s="697" t="s">
        <v>2087</v>
      </c>
      <c r="D283" s="698" t="str">
        <f t="shared" si="4"/>
        <v>282. 4562 家具批發業</v>
      </c>
    </row>
    <row r="284" spans="1:4" ht="13.5">
      <c r="A284" s="695">
        <v>283</v>
      </c>
      <c r="B284" s="696" t="s">
        <v>2088</v>
      </c>
      <c r="C284" s="697" t="s">
        <v>2089</v>
      </c>
      <c r="D284" s="698" t="str">
        <f t="shared" si="4"/>
        <v>283. 4563 家飾品批發業</v>
      </c>
    </row>
    <row r="285" spans="1:4" ht="13.5">
      <c r="A285" s="695">
        <v>284</v>
      </c>
      <c r="B285" s="696" t="s">
        <v>2090</v>
      </c>
      <c r="C285" s="697" t="s">
        <v>2091</v>
      </c>
      <c r="D285" s="698" t="str">
        <f t="shared" si="4"/>
        <v>284. 4564 家用攝影器材及光學產品批發業</v>
      </c>
    </row>
    <row r="286" spans="1:4" ht="13.5">
      <c r="A286" s="695">
        <v>285</v>
      </c>
      <c r="B286" s="696" t="s">
        <v>2092</v>
      </c>
      <c r="C286" s="697" t="s">
        <v>2093</v>
      </c>
      <c r="D286" s="698" t="str">
        <f t="shared" si="4"/>
        <v>285. 4565 鐘錶及眼鏡批發業</v>
      </c>
    </row>
    <row r="287" spans="1:4" ht="13.5">
      <c r="A287" s="695">
        <v>286</v>
      </c>
      <c r="B287" s="696" t="s">
        <v>2094</v>
      </c>
      <c r="C287" s="697" t="s">
        <v>2095</v>
      </c>
      <c r="D287" s="698" t="str">
        <f t="shared" si="4"/>
        <v>286. 4566 珠寶及貴金屬製品批發業</v>
      </c>
    </row>
    <row r="288" spans="1:4" ht="13.5">
      <c r="A288" s="695">
        <v>287</v>
      </c>
      <c r="B288" s="696" t="s">
        <v>2096</v>
      </c>
      <c r="C288" s="697" t="s">
        <v>2097</v>
      </c>
      <c r="D288" s="698" t="str">
        <f t="shared" si="4"/>
        <v>287. 4567 清潔用品批發業</v>
      </c>
    </row>
    <row r="289" spans="1:4" ht="13.5">
      <c r="A289" s="695">
        <v>288</v>
      </c>
      <c r="B289" s="696" t="s">
        <v>2098</v>
      </c>
      <c r="C289" s="697" t="s">
        <v>2099</v>
      </c>
      <c r="D289" s="698" t="str">
        <f t="shared" si="4"/>
        <v>288. 4569 其他家庭器具及用品批發業</v>
      </c>
    </row>
    <row r="290" spans="1:4" ht="13.5">
      <c r="A290" s="695">
        <v>289</v>
      </c>
      <c r="B290" s="696" t="s">
        <v>2100</v>
      </c>
      <c r="C290" s="697" t="s">
        <v>2101</v>
      </c>
      <c r="D290" s="698" t="str">
        <f t="shared" si="4"/>
        <v>289. 4571 藥品及醫療用品批發業</v>
      </c>
    </row>
    <row r="291" spans="1:4" ht="13.5">
      <c r="A291" s="695">
        <v>290</v>
      </c>
      <c r="B291" s="696" t="s">
        <v>2102</v>
      </c>
      <c r="C291" s="697" t="s">
        <v>2103</v>
      </c>
      <c r="D291" s="698" t="str">
        <f t="shared" si="4"/>
        <v>290. 4572 化粧品批發業</v>
      </c>
    </row>
    <row r="292" spans="1:4" ht="13.5">
      <c r="A292" s="695">
        <v>291</v>
      </c>
      <c r="B292" s="696" t="s">
        <v>2104</v>
      </c>
      <c r="C292" s="697" t="s">
        <v>2105</v>
      </c>
      <c r="D292" s="698" t="str">
        <f t="shared" si="4"/>
        <v>291. 4581 書籍、文具批發業</v>
      </c>
    </row>
    <row r="293" spans="1:4" ht="13.5">
      <c r="A293" s="695">
        <v>292</v>
      </c>
      <c r="B293" s="696" t="s">
        <v>2106</v>
      </c>
      <c r="C293" s="697" t="s">
        <v>2107</v>
      </c>
      <c r="D293" s="698" t="str">
        <f t="shared" si="4"/>
        <v>292. 4582 運動用品、器材批發業</v>
      </c>
    </row>
    <row r="294" spans="1:4" ht="13.5">
      <c r="A294" s="695">
        <v>293</v>
      </c>
      <c r="B294" s="696" t="s">
        <v>2108</v>
      </c>
      <c r="C294" s="697" t="s">
        <v>2109</v>
      </c>
      <c r="D294" s="698" t="str">
        <f t="shared" si="4"/>
        <v>293. 4583 玩具、娛樂用品批發業</v>
      </c>
    </row>
    <row r="295" spans="1:4" ht="13.5">
      <c r="A295" s="695">
        <v>294</v>
      </c>
      <c r="B295" s="696" t="s">
        <v>2110</v>
      </c>
      <c r="C295" s="697" t="s">
        <v>2111</v>
      </c>
      <c r="D295" s="698" t="str">
        <f t="shared" si="4"/>
        <v>294. 4611 木製建材批發業</v>
      </c>
    </row>
    <row r="296" spans="1:4" ht="13.5">
      <c r="A296" s="695">
        <v>295</v>
      </c>
      <c r="B296" s="696" t="s">
        <v>2112</v>
      </c>
      <c r="C296" s="697" t="s">
        <v>2113</v>
      </c>
      <c r="D296" s="698" t="str">
        <f t="shared" si="4"/>
        <v>295. 4612 磚瓦、砂石、水泥及其製品批發業</v>
      </c>
    </row>
    <row r="297" spans="1:4" ht="13.5">
      <c r="A297" s="695">
        <v>296</v>
      </c>
      <c r="B297" s="696" t="s">
        <v>2114</v>
      </c>
      <c r="C297" s="697" t="s">
        <v>2115</v>
      </c>
      <c r="D297" s="698" t="str">
        <f t="shared" si="4"/>
        <v>296. 4613 磁磚、貼面石材、衛浴設備批發業</v>
      </c>
    </row>
    <row r="298" spans="1:4" ht="13.5">
      <c r="A298" s="695">
        <v>297</v>
      </c>
      <c r="B298" s="696" t="s">
        <v>2116</v>
      </c>
      <c r="C298" s="697" t="s">
        <v>2117</v>
      </c>
      <c r="D298" s="698" t="str">
        <f t="shared" si="4"/>
        <v>297. 4614 漆料、塗料批發業</v>
      </c>
    </row>
    <row r="299" spans="1:4" ht="13.5">
      <c r="A299" s="695">
        <v>298</v>
      </c>
      <c r="B299" s="696" t="s">
        <v>2118</v>
      </c>
      <c r="C299" s="697" t="s">
        <v>2119</v>
      </c>
      <c r="D299" s="698" t="str">
        <f t="shared" si="4"/>
        <v>298. 4615 金屬建材批發業</v>
      </c>
    </row>
    <row r="300" spans="1:4" ht="13.5">
      <c r="A300" s="695">
        <v>299</v>
      </c>
      <c r="B300" s="696" t="s">
        <v>2120</v>
      </c>
      <c r="C300" s="697" t="s">
        <v>2121</v>
      </c>
      <c r="D300" s="698" t="str">
        <f t="shared" si="4"/>
        <v>299. 4619 其他建材批發業</v>
      </c>
    </row>
    <row r="301" spans="1:4" ht="13.5">
      <c r="A301" s="695">
        <v>300</v>
      </c>
      <c r="B301" s="696" t="s">
        <v>2122</v>
      </c>
      <c r="C301" s="697" t="s">
        <v>2123</v>
      </c>
      <c r="D301" s="698" t="str">
        <f t="shared" si="4"/>
        <v>300. 4621 化學原料批發業</v>
      </c>
    </row>
    <row r="302" spans="1:4" ht="13.5">
      <c r="A302" s="695">
        <v>301</v>
      </c>
      <c r="B302" s="696" t="s">
        <v>2124</v>
      </c>
      <c r="C302" s="697" t="s">
        <v>2125</v>
      </c>
      <c r="D302" s="698" t="str">
        <f t="shared" si="4"/>
        <v>301. 4622 化學製品批發業</v>
      </c>
    </row>
    <row r="303" spans="1:4" ht="13.5">
      <c r="A303" s="695">
        <v>302</v>
      </c>
      <c r="B303" s="696" t="s">
        <v>2126</v>
      </c>
      <c r="C303" s="697" t="s">
        <v>2127</v>
      </c>
      <c r="D303" s="698" t="str">
        <f t="shared" si="4"/>
        <v>302. 4631 石油製品燃料批發業</v>
      </c>
    </row>
    <row r="304" spans="1:4" ht="13.5">
      <c r="A304" s="695">
        <v>303</v>
      </c>
      <c r="B304" s="696" t="s">
        <v>2128</v>
      </c>
      <c r="C304" s="697" t="s">
        <v>2129</v>
      </c>
      <c r="D304" s="698" t="str">
        <f t="shared" si="4"/>
        <v>303. 4639 其他燃料批發業</v>
      </c>
    </row>
    <row r="305" spans="1:4" ht="13.5">
      <c r="A305" s="695">
        <v>304</v>
      </c>
      <c r="B305" s="696" t="s">
        <v>2130</v>
      </c>
      <c r="C305" s="697" t="s">
        <v>2131</v>
      </c>
      <c r="D305" s="698" t="str">
        <f t="shared" si="4"/>
        <v>304. 4641 電腦及其週邊設備、軟體批發業</v>
      </c>
    </row>
    <row r="306" spans="1:4" ht="13.5">
      <c r="A306" s="695">
        <v>305</v>
      </c>
      <c r="B306" s="696" t="s">
        <v>2132</v>
      </c>
      <c r="C306" s="697" t="s">
        <v>2133</v>
      </c>
      <c r="D306" s="698" t="str">
        <f t="shared" si="4"/>
        <v>305. 4642 電子設備及其零組件批發業</v>
      </c>
    </row>
    <row r="307" spans="1:4" ht="13.5">
      <c r="A307" s="695">
        <v>306</v>
      </c>
      <c r="B307" s="696" t="s">
        <v>2134</v>
      </c>
      <c r="C307" s="697" t="s">
        <v>2135</v>
      </c>
      <c r="D307" s="698" t="str">
        <f t="shared" si="4"/>
        <v>306. 4643 農用及工業用機械設備批發業</v>
      </c>
    </row>
    <row r="308" spans="1:4" ht="13.5">
      <c r="A308" s="695">
        <v>307</v>
      </c>
      <c r="B308" s="696" t="s">
        <v>2136</v>
      </c>
      <c r="C308" s="697" t="s">
        <v>2137</v>
      </c>
      <c r="D308" s="698" t="str">
        <f t="shared" si="4"/>
        <v>307. 4644 辦公用機械器具批發業</v>
      </c>
    </row>
    <row r="309" spans="1:4" ht="13.5">
      <c r="A309" s="695">
        <v>308</v>
      </c>
      <c r="B309" s="696" t="s">
        <v>2138</v>
      </c>
      <c r="C309" s="697" t="s">
        <v>2139</v>
      </c>
      <c r="D309" s="698" t="str">
        <f t="shared" si="4"/>
        <v>308. 4649 其他機械器具批發業</v>
      </c>
    </row>
    <row r="310" spans="1:4" ht="13.5">
      <c r="A310" s="695">
        <v>309</v>
      </c>
      <c r="B310" s="696" t="s">
        <v>2140</v>
      </c>
      <c r="C310" s="697" t="s">
        <v>2141</v>
      </c>
      <c r="D310" s="698" t="str">
        <f t="shared" si="4"/>
        <v>309. 4651 汽車批發業</v>
      </c>
    </row>
    <row r="311" spans="1:4" ht="13.5">
      <c r="A311" s="695">
        <v>310</v>
      </c>
      <c r="B311" s="696" t="s">
        <v>2142</v>
      </c>
      <c r="C311" s="697" t="s">
        <v>2143</v>
      </c>
      <c r="D311" s="698" t="str">
        <f t="shared" si="4"/>
        <v>310. 4652 機車批發業</v>
      </c>
    </row>
    <row r="312" spans="1:4" ht="13.5">
      <c r="A312" s="695">
        <v>311</v>
      </c>
      <c r="B312" s="696" t="s">
        <v>2144</v>
      </c>
      <c r="C312" s="697" t="s">
        <v>2145</v>
      </c>
      <c r="D312" s="698" t="str">
        <f t="shared" si="4"/>
        <v>311. 4653 汽機車零配件、用品批發業</v>
      </c>
    </row>
    <row r="313" spans="1:4" ht="13.5">
      <c r="A313" s="695">
        <v>312</v>
      </c>
      <c r="B313" s="696" t="s">
        <v>2146</v>
      </c>
      <c r="C313" s="697" t="s">
        <v>2147</v>
      </c>
      <c r="D313" s="698" t="str">
        <f t="shared" si="4"/>
        <v>312. 4691 回收物料批發業</v>
      </c>
    </row>
    <row r="314" spans="1:4" ht="13.5">
      <c r="A314" s="695">
        <v>313</v>
      </c>
      <c r="B314" s="696" t="s">
        <v>2148</v>
      </c>
      <c r="C314" s="697" t="s">
        <v>2149</v>
      </c>
      <c r="D314" s="698" t="str">
        <f t="shared" si="4"/>
        <v>313. 4699 未分類其他專賣批發業</v>
      </c>
    </row>
    <row r="315" spans="1:4" ht="13.5">
      <c r="A315" s="695">
        <v>314</v>
      </c>
      <c r="B315" s="696" t="s">
        <v>2150</v>
      </c>
      <c r="C315" s="697" t="s">
        <v>2151</v>
      </c>
      <c r="D315" s="698" t="str">
        <f t="shared" si="4"/>
        <v>314. 4711 食品飲料為主之綜合商品零售業</v>
      </c>
    </row>
    <row r="316" spans="1:4" ht="13.5">
      <c r="A316" s="695">
        <v>315</v>
      </c>
      <c r="B316" s="696" t="s">
        <v>2152</v>
      </c>
      <c r="C316" s="697" t="s">
        <v>2153</v>
      </c>
      <c r="D316" s="698" t="str">
        <f t="shared" si="4"/>
        <v>315. 4719 其他綜合商品零售業</v>
      </c>
    </row>
    <row r="317" spans="1:4" ht="13.5">
      <c r="A317" s="695">
        <v>316</v>
      </c>
      <c r="B317" s="696" t="s">
        <v>2154</v>
      </c>
      <c r="C317" s="697" t="s">
        <v>2155</v>
      </c>
      <c r="D317" s="698" t="str">
        <f t="shared" si="4"/>
        <v>316. 4721 蔬果零售業</v>
      </c>
    </row>
    <row r="318" spans="1:4" ht="13.5">
      <c r="A318" s="695">
        <v>317</v>
      </c>
      <c r="B318" s="696" t="s">
        <v>2156</v>
      </c>
      <c r="C318" s="697" t="s">
        <v>2157</v>
      </c>
      <c r="D318" s="698" t="str">
        <f t="shared" si="4"/>
        <v>317. 4722 肉品零售業</v>
      </c>
    </row>
    <row r="319" spans="1:4" ht="13.5">
      <c r="A319" s="695">
        <v>318</v>
      </c>
      <c r="B319" s="696" t="s">
        <v>2158</v>
      </c>
      <c r="C319" s="697" t="s">
        <v>2159</v>
      </c>
      <c r="D319" s="698" t="str">
        <f t="shared" si="4"/>
        <v>318. 4723 水產品零售業</v>
      </c>
    </row>
    <row r="320" spans="1:4" ht="13.5">
      <c r="A320" s="695">
        <v>319</v>
      </c>
      <c r="B320" s="696" t="s">
        <v>2160</v>
      </c>
      <c r="C320" s="697" t="s">
        <v>2161</v>
      </c>
      <c r="D320" s="698" t="str">
        <f t="shared" si="4"/>
        <v>319. 4729 其他食品及飲料、菸草製品零售業</v>
      </c>
    </row>
    <row r="321" spans="1:4" ht="13.5">
      <c r="A321" s="695">
        <v>320</v>
      </c>
      <c r="B321" s="696" t="s">
        <v>2162</v>
      </c>
      <c r="C321" s="697" t="s">
        <v>2163</v>
      </c>
      <c r="D321" s="698" t="str">
        <f t="shared" ref="D321:D384" si="5">A321&amp;". "&amp;B321&amp;" "&amp;C321</f>
        <v>320. 4731 布疋零售業</v>
      </c>
    </row>
    <row r="322" spans="1:4" ht="13.5">
      <c r="A322" s="695">
        <v>321</v>
      </c>
      <c r="B322" s="696" t="s">
        <v>2164</v>
      </c>
      <c r="C322" s="697" t="s">
        <v>2165</v>
      </c>
      <c r="D322" s="698" t="str">
        <f t="shared" si="5"/>
        <v>321. 4732 服裝及其配件零售業</v>
      </c>
    </row>
    <row r="323" spans="1:4" ht="13.5">
      <c r="A323" s="695">
        <v>322</v>
      </c>
      <c r="B323" s="696" t="s">
        <v>2166</v>
      </c>
      <c r="C323" s="697" t="s">
        <v>2167</v>
      </c>
      <c r="D323" s="698" t="str">
        <f t="shared" si="5"/>
        <v>322. 4733 鞋類零售業</v>
      </c>
    </row>
    <row r="324" spans="1:4" ht="13.5">
      <c r="A324" s="695">
        <v>323</v>
      </c>
      <c r="B324" s="696" t="s">
        <v>2168</v>
      </c>
      <c r="C324" s="697" t="s">
        <v>2169</v>
      </c>
      <c r="D324" s="698" t="str">
        <f t="shared" si="5"/>
        <v>323. 4739 其他服飾品零售業</v>
      </c>
    </row>
    <row r="325" spans="1:4" ht="13.5">
      <c r="A325" s="695">
        <v>324</v>
      </c>
      <c r="B325" s="696" t="s">
        <v>2170</v>
      </c>
      <c r="C325" s="697" t="s">
        <v>2171</v>
      </c>
      <c r="D325" s="698" t="str">
        <f t="shared" si="5"/>
        <v>324. 4741 家庭電器零售業</v>
      </c>
    </row>
    <row r="326" spans="1:4" ht="13.5">
      <c r="A326" s="695">
        <v>325</v>
      </c>
      <c r="B326" s="696" t="s">
        <v>2172</v>
      </c>
      <c r="C326" s="697" t="s">
        <v>2173</v>
      </c>
      <c r="D326" s="698" t="str">
        <f t="shared" si="5"/>
        <v>325. 4742 家具零售業</v>
      </c>
    </row>
    <row r="327" spans="1:4" ht="13.5">
      <c r="A327" s="695">
        <v>326</v>
      </c>
      <c r="B327" s="696" t="s">
        <v>2174</v>
      </c>
      <c r="C327" s="697" t="s">
        <v>2175</v>
      </c>
      <c r="D327" s="698" t="str">
        <f t="shared" si="5"/>
        <v>326. 4743 家飾品零售業</v>
      </c>
    </row>
    <row r="328" spans="1:4" ht="13.5">
      <c r="A328" s="695">
        <v>327</v>
      </c>
      <c r="B328" s="696" t="s">
        <v>2176</v>
      </c>
      <c r="C328" s="697" t="s">
        <v>2177</v>
      </c>
      <c r="D328" s="698" t="str">
        <f t="shared" si="5"/>
        <v>327. 4744 鐘錶及眼鏡零售業</v>
      </c>
    </row>
    <row r="329" spans="1:4" ht="13.5">
      <c r="A329" s="695">
        <v>328</v>
      </c>
      <c r="B329" s="696" t="s">
        <v>2178</v>
      </c>
      <c r="C329" s="697" t="s">
        <v>2179</v>
      </c>
      <c r="D329" s="698" t="str">
        <f t="shared" si="5"/>
        <v>328. 4745 珠寶及貴金屬製品零售業</v>
      </c>
    </row>
    <row r="330" spans="1:4" ht="13.5">
      <c r="A330" s="695">
        <v>329</v>
      </c>
      <c r="B330" s="696" t="s">
        <v>2180</v>
      </c>
      <c r="C330" s="697" t="s">
        <v>2181</v>
      </c>
      <c r="D330" s="698" t="str">
        <f t="shared" si="5"/>
        <v>329. 4749 其他家庭器具及用品零售業</v>
      </c>
    </row>
    <row r="331" spans="1:4" ht="13.5">
      <c r="A331" s="695">
        <v>330</v>
      </c>
      <c r="B331" s="696" t="s">
        <v>2182</v>
      </c>
      <c r="C331" s="697" t="s">
        <v>2183</v>
      </c>
      <c r="D331" s="698" t="str">
        <f t="shared" si="5"/>
        <v>330. 4751 藥品及醫療用品零售業</v>
      </c>
    </row>
    <row r="332" spans="1:4" ht="13.5">
      <c r="A332" s="695">
        <v>331</v>
      </c>
      <c r="B332" s="696" t="s">
        <v>2184</v>
      </c>
      <c r="C332" s="697" t="s">
        <v>2185</v>
      </c>
      <c r="D332" s="698" t="str">
        <f t="shared" si="5"/>
        <v>331. 4752 化粧品零售業</v>
      </c>
    </row>
    <row r="333" spans="1:4" ht="13.5">
      <c r="A333" s="695">
        <v>332</v>
      </c>
      <c r="B333" s="696" t="s">
        <v>2186</v>
      </c>
      <c r="C333" s="697" t="s">
        <v>2187</v>
      </c>
      <c r="D333" s="698" t="str">
        <f t="shared" si="5"/>
        <v>332. 4761 書籍、文具零售業</v>
      </c>
    </row>
    <row r="334" spans="1:4" ht="13.5">
      <c r="A334" s="695">
        <v>333</v>
      </c>
      <c r="B334" s="696" t="s">
        <v>2188</v>
      </c>
      <c r="C334" s="697" t="s">
        <v>2189</v>
      </c>
      <c r="D334" s="698" t="str">
        <f t="shared" si="5"/>
        <v>333. 4762 運動用品、器材零售業</v>
      </c>
    </row>
    <row r="335" spans="1:4" ht="13.5">
      <c r="A335" s="695">
        <v>334</v>
      </c>
      <c r="B335" s="696" t="s">
        <v>2190</v>
      </c>
      <c r="C335" s="697" t="s">
        <v>2191</v>
      </c>
      <c r="D335" s="698" t="str">
        <f t="shared" si="5"/>
        <v>334. 4763 玩具、娛樂用品零售業</v>
      </c>
    </row>
    <row r="336" spans="1:4" ht="13.5">
      <c r="A336" s="695">
        <v>335</v>
      </c>
      <c r="B336" s="696" t="s">
        <v>2192</v>
      </c>
      <c r="C336" s="697" t="s">
        <v>2193</v>
      </c>
      <c r="D336" s="698" t="str">
        <f t="shared" si="5"/>
        <v>335. 4764 音樂帶及影片零售業</v>
      </c>
    </row>
    <row r="337" spans="1:4" ht="13.5">
      <c r="A337" s="695">
        <v>336</v>
      </c>
      <c r="B337" s="696" t="s">
        <v>2194</v>
      </c>
      <c r="C337" s="697" t="s">
        <v>2195</v>
      </c>
      <c r="D337" s="698" t="str">
        <f t="shared" si="5"/>
        <v>336. 4810 建材零售業</v>
      </c>
    </row>
    <row r="338" spans="1:4" ht="13.5">
      <c r="A338" s="695">
        <v>337</v>
      </c>
      <c r="B338" s="696" t="s">
        <v>2196</v>
      </c>
      <c r="C338" s="697" t="s">
        <v>2197</v>
      </c>
      <c r="D338" s="698" t="str">
        <f t="shared" si="5"/>
        <v>337. 4821 加油站業</v>
      </c>
    </row>
    <row r="339" spans="1:4" ht="13.5">
      <c r="A339" s="695">
        <v>338</v>
      </c>
      <c r="B339" s="696" t="s">
        <v>2198</v>
      </c>
      <c r="C339" s="697" t="s">
        <v>2199</v>
      </c>
      <c r="D339" s="698" t="str">
        <f t="shared" si="5"/>
        <v>338. 4829 其他燃料零售業</v>
      </c>
    </row>
    <row r="340" spans="1:4" ht="13.5">
      <c r="A340" s="695">
        <v>339</v>
      </c>
      <c r="B340" s="696" t="s">
        <v>2200</v>
      </c>
      <c r="C340" s="697" t="s">
        <v>2201</v>
      </c>
      <c r="D340" s="698" t="str">
        <f t="shared" si="5"/>
        <v>339. 4831 電腦及其週邊設備、軟體零售業</v>
      </c>
    </row>
    <row r="341" spans="1:4" ht="13.5">
      <c r="A341" s="695">
        <v>340</v>
      </c>
      <c r="B341" s="696" t="s">
        <v>2202</v>
      </c>
      <c r="C341" s="697" t="s">
        <v>2203</v>
      </c>
      <c r="D341" s="698" t="str">
        <f t="shared" si="5"/>
        <v>340. 4832 通訊設備零售業</v>
      </c>
    </row>
    <row r="342" spans="1:4" ht="13.5">
      <c r="A342" s="695">
        <v>341</v>
      </c>
      <c r="B342" s="696" t="s">
        <v>2204</v>
      </c>
      <c r="C342" s="697" t="s">
        <v>2205</v>
      </c>
      <c r="D342" s="698" t="str">
        <f t="shared" si="5"/>
        <v>341. 4833 視聽設備零售業</v>
      </c>
    </row>
    <row r="343" spans="1:4" ht="13.5">
      <c r="A343" s="695">
        <v>342</v>
      </c>
      <c r="B343" s="696" t="s">
        <v>2206</v>
      </c>
      <c r="C343" s="697" t="s">
        <v>2207</v>
      </c>
      <c r="D343" s="698" t="str">
        <f t="shared" si="5"/>
        <v>342. 4841 汽車零售業</v>
      </c>
    </row>
    <row r="344" spans="1:4" ht="13.5">
      <c r="A344" s="695">
        <v>343</v>
      </c>
      <c r="B344" s="696" t="s">
        <v>2208</v>
      </c>
      <c r="C344" s="697" t="s">
        <v>2209</v>
      </c>
      <c r="D344" s="698" t="str">
        <f t="shared" si="5"/>
        <v>343. 4842 機車零售業</v>
      </c>
    </row>
    <row r="345" spans="1:4" ht="13.5">
      <c r="A345" s="695">
        <v>344</v>
      </c>
      <c r="B345" s="696" t="s">
        <v>2210</v>
      </c>
      <c r="C345" s="697" t="s">
        <v>2211</v>
      </c>
      <c r="D345" s="698" t="str">
        <f t="shared" si="5"/>
        <v>344. 4843 汽機車零配件、用品零售業</v>
      </c>
    </row>
    <row r="346" spans="1:4" ht="13.5">
      <c r="A346" s="695">
        <v>345</v>
      </c>
      <c r="B346" s="696" t="s">
        <v>2212</v>
      </c>
      <c r="C346" s="697" t="s">
        <v>2213</v>
      </c>
      <c r="D346" s="698" t="str">
        <f t="shared" si="5"/>
        <v>345. 4851 花卉零售業</v>
      </c>
    </row>
    <row r="347" spans="1:4" ht="13.5">
      <c r="A347" s="695">
        <v>346</v>
      </c>
      <c r="B347" s="696" t="s">
        <v>2214</v>
      </c>
      <c r="C347" s="697" t="s">
        <v>2215</v>
      </c>
      <c r="D347" s="698" t="str">
        <f t="shared" si="5"/>
        <v>346. 4852 其他全新商品零售業</v>
      </c>
    </row>
    <row r="348" spans="1:4" ht="13.5">
      <c r="A348" s="695">
        <v>347</v>
      </c>
      <c r="B348" s="696" t="s">
        <v>2216</v>
      </c>
      <c r="C348" s="697" t="s">
        <v>2217</v>
      </c>
      <c r="D348" s="698" t="str">
        <f t="shared" si="5"/>
        <v>347. 4853 中古商品零售業</v>
      </c>
    </row>
    <row r="349" spans="1:4" ht="13.5">
      <c r="A349" s="695">
        <v>348</v>
      </c>
      <c r="B349" s="696" t="s">
        <v>2218</v>
      </c>
      <c r="C349" s="697" t="s">
        <v>2219</v>
      </c>
      <c r="D349" s="698" t="str">
        <f t="shared" si="5"/>
        <v>348. 4861 食品、飲料及菸草製品之零售攤販業</v>
      </c>
    </row>
    <row r="350" spans="1:4" ht="13.5">
      <c r="A350" s="695">
        <v>349</v>
      </c>
      <c r="B350" s="696" t="s">
        <v>2220</v>
      </c>
      <c r="C350" s="697" t="s">
        <v>2221</v>
      </c>
      <c r="D350" s="698" t="str">
        <f t="shared" si="5"/>
        <v>349. 4862 紡織品、服裝及鞋類之零售攤販業</v>
      </c>
    </row>
    <row r="351" spans="1:4" ht="13.5">
      <c r="A351" s="695">
        <v>350</v>
      </c>
      <c r="B351" s="696" t="s">
        <v>2222</v>
      </c>
      <c r="C351" s="697" t="s">
        <v>2223</v>
      </c>
      <c r="D351" s="698" t="str">
        <f t="shared" si="5"/>
        <v>350. 4869 其他商品之零售攤販業</v>
      </c>
    </row>
    <row r="352" spans="1:4" ht="13.5">
      <c r="A352" s="695">
        <v>351</v>
      </c>
      <c r="B352" s="696" t="s">
        <v>2224</v>
      </c>
      <c r="C352" s="697" t="s">
        <v>2225</v>
      </c>
      <c r="D352" s="698" t="str">
        <f t="shared" si="5"/>
        <v>351. 4871 電子購物及郵購業</v>
      </c>
    </row>
    <row r="353" spans="1:4" ht="13.5">
      <c r="A353" s="695">
        <v>352</v>
      </c>
      <c r="B353" s="696" t="s">
        <v>2226</v>
      </c>
      <c r="C353" s="697" t="s">
        <v>2227</v>
      </c>
      <c r="D353" s="698" t="str">
        <f t="shared" si="5"/>
        <v>352. 4872 直銷業</v>
      </c>
    </row>
    <row r="354" spans="1:4" ht="13.5">
      <c r="A354" s="695">
        <v>353</v>
      </c>
      <c r="B354" s="696" t="s">
        <v>2228</v>
      </c>
      <c r="C354" s="697" t="s">
        <v>2229</v>
      </c>
      <c r="D354" s="698" t="str">
        <f t="shared" si="5"/>
        <v>353. 4879 未分類其他無店面零售業</v>
      </c>
    </row>
    <row r="355" spans="1:4" ht="13.5">
      <c r="A355" s="695">
        <v>354</v>
      </c>
      <c r="B355" s="696" t="s">
        <v>2230</v>
      </c>
      <c r="C355" s="697" t="s">
        <v>2231</v>
      </c>
      <c r="D355" s="698" t="str">
        <f t="shared" si="5"/>
        <v>354. 4910 鐵路運輸業</v>
      </c>
    </row>
    <row r="356" spans="1:4" ht="13.5">
      <c r="A356" s="695">
        <v>355</v>
      </c>
      <c r="B356" s="696" t="s">
        <v>2232</v>
      </c>
      <c r="C356" s="697" t="s">
        <v>2233</v>
      </c>
      <c r="D356" s="698" t="str">
        <f t="shared" si="5"/>
        <v>355. 4920 大眾捷運系統運輸業</v>
      </c>
    </row>
    <row r="357" spans="1:4" ht="13.5">
      <c r="A357" s="695">
        <v>356</v>
      </c>
      <c r="B357" s="696" t="s">
        <v>2234</v>
      </c>
      <c r="C357" s="697" t="s">
        <v>2235</v>
      </c>
      <c r="D357" s="698" t="str">
        <f t="shared" si="5"/>
        <v>356. 4931 公共汽車客運業</v>
      </c>
    </row>
    <row r="358" spans="1:4" ht="13.5">
      <c r="A358" s="695">
        <v>357</v>
      </c>
      <c r="B358" s="696" t="s">
        <v>2236</v>
      </c>
      <c r="C358" s="697" t="s">
        <v>2237</v>
      </c>
      <c r="D358" s="698" t="str">
        <f t="shared" si="5"/>
        <v>357. 4932 計程車客運業</v>
      </c>
    </row>
    <row r="359" spans="1:4" ht="13.5">
      <c r="A359" s="695">
        <v>358</v>
      </c>
      <c r="B359" s="696" t="s">
        <v>2238</v>
      </c>
      <c r="C359" s="697" t="s">
        <v>2239</v>
      </c>
      <c r="D359" s="698" t="str">
        <f t="shared" si="5"/>
        <v>358. 4939 其他汽車客運業</v>
      </c>
    </row>
    <row r="360" spans="1:4" ht="13.5">
      <c r="A360" s="695">
        <v>359</v>
      </c>
      <c r="B360" s="696" t="s">
        <v>2240</v>
      </c>
      <c r="C360" s="697" t="s">
        <v>2241</v>
      </c>
      <c r="D360" s="698" t="str">
        <f t="shared" si="5"/>
        <v>359. 4940 汽車貨運業</v>
      </c>
    </row>
    <row r="361" spans="1:4" ht="13.5">
      <c r="A361" s="695">
        <v>360</v>
      </c>
      <c r="B361" s="696" t="s">
        <v>2242</v>
      </c>
      <c r="C361" s="697" t="s">
        <v>2243</v>
      </c>
      <c r="D361" s="698" t="str">
        <f t="shared" si="5"/>
        <v>360. 4990 其他陸上運輸業</v>
      </c>
    </row>
    <row r="362" spans="1:4" ht="13.5">
      <c r="A362" s="695">
        <v>361</v>
      </c>
      <c r="B362" s="696" t="s">
        <v>2244</v>
      </c>
      <c r="C362" s="697" t="s">
        <v>2245</v>
      </c>
      <c r="D362" s="698" t="str">
        <f t="shared" si="5"/>
        <v>361. 5010 海洋水運業</v>
      </c>
    </row>
    <row r="363" spans="1:4" ht="13.5">
      <c r="A363" s="695">
        <v>362</v>
      </c>
      <c r="B363" s="696" t="s">
        <v>2246</v>
      </c>
      <c r="C363" s="697" t="s">
        <v>2247</v>
      </c>
      <c r="D363" s="698" t="str">
        <f t="shared" si="5"/>
        <v>362. 5020 內河及湖泊水運業</v>
      </c>
    </row>
    <row r="364" spans="1:4" ht="13.5">
      <c r="A364" s="695">
        <v>363</v>
      </c>
      <c r="B364" s="696" t="s">
        <v>2248</v>
      </c>
      <c r="C364" s="697" t="s">
        <v>2249</v>
      </c>
      <c r="D364" s="698" t="str">
        <f t="shared" si="5"/>
        <v>363. 5101 民用航空運輸業</v>
      </c>
    </row>
    <row r="365" spans="1:4" ht="13.5">
      <c r="A365" s="695">
        <v>364</v>
      </c>
      <c r="B365" s="696" t="s">
        <v>2250</v>
      </c>
      <c r="C365" s="697" t="s">
        <v>2251</v>
      </c>
      <c r="D365" s="698" t="str">
        <f t="shared" si="5"/>
        <v>364. 5102 普通航空業</v>
      </c>
    </row>
    <row r="366" spans="1:4" ht="13.5">
      <c r="A366" s="695">
        <v>365</v>
      </c>
      <c r="B366" s="696" t="s">
        <v>2252</v>
      </c>
      <c r="C366" s="697" t="s">
        <v>2253</v>
      </c>
      <c r="D366" s="698" t="str">
        <f t="shared" si="5"/>
        <v>365. 5210 報關業</v>
      </c>
    </row>
    <row r="367" spans="1:4" ht="13.5">
      <c r="A367" s="695">
        <v>366</v>
      </c>
      <c r="B367" s="696" t="s">
        <v>2254</v>
      </c>
      <c r="C367" s="697" t="s">
        <v>2255</v>
      </c>
      <c r="D367" s="698" t="str">
        <f t="shared" si="5"/>
        <v>366. 5220 船務代理業</v>
      </c>
    </row>
    <row r="368" spans="1:4" ht="13.5">
      <c r="A368" s="695">
        <v>367</v>
      </c>
      <c r="B368" s="696" t="s">
        <v>2256</v>
      </c>
      <c r="C368" s="697" t="s">
        <v>2257</v>
      </c>
      <c r="D368" s="698" t="str">
        <f t="shared" si="5"/>
        <v>367. 5231 陸上貨運承攬業</v>
      </c>
    </row>
    <row r="369" spans="1:4" ht="13.5">
      <c r="A369" s="695">
        <v>368</v>
      </c>
      <c r="B369" s="696" t="s">
        <v>2258</v>
      </c>
      <c r="C369" s="697" t="s">
        <v>2259</v>
      </c>
      <c r="D369" s="698" t="str">
        <f t="shared" si="5"/>
        <v>368. 5232 海洋貨運承攬業</v>
      </c>
    </row>
    <row r="370" spans="1:4" ht="13.5">
      <c r="A370" s="695">
        <v>369</v>
      </c>
      <c r="B370" s="696" t="s">
        <v>2260</v>
      </c>
      <c r="C370" s="697" t="s">
        <v>2261</v>
      </c>
      <c r="D370" s="698" t="str">
        <f t="shared" si="5"/>
        <v>369. 5233 航空貨運承攬業</v>
      </c>
    </row>
    <row r="371" spans="1:4" ht="13.5">
      <c r="A371" s="695">
        <v>370</v>
      </c>
      <c r="B371" s="696" t="s">
        <v>2262</v>
      </c>
      <c r="C371" s="697" t="s">
        <v>2263</v>
      </c>
      <c r="D371" s="698" t="str">
        <f t="shared" si="5"/>
        <v>370. 5241 停車場業</v>
      </c>
    </row>
    <row r="372" spans="1:4" ht="13.5">
      <c r="A372" s="695">
        <v>371</v>
      </c>
      <c r="B372" s="696" t="s">
        <v>2264</v>
      </c>
      <c r="C372" s="697" t="s">
        <v>2265</v>
      </c>
      <c r="D372" s="698" t="str">
        <f t="shared" si="5"/>
        <v>371. 5249 其他陸上運輸輔助業</v>
      </c>
    </row>
    <row r="373" spans="1:4" ht="13.5">
      <c r="A373" s="695">
        <v>372</v>
      </c>
      <c r="B373" s="696" t="s">
        <v>2266</v>
      </c>
      <c r="C373" s="697" t="s">
        <v>2267</v>
      </c>
      <c r="D373" s="698" t="str">
        <f t="shared" si="5"/>
        <v>372. 5251 港埠業</v>
      </c>
    </row>
    <row r="374" spans="1:4" ht="13.5">
      <c r="A374" s="695">
        <v>373</v>
      </c>
      <c r="B374" s="696" t="s">
        <v>2268</v>
      </c>
      <c r="C374" s="697" t="s">
        <v>2269</v>
      </c>
      <c r="D374" s="698" t="str">
        <f t="shared" si="5"/>
        <v>373. 5259 其他水上運輸輔助業</v>
      </c>
    </row>
    <row r="375" spans="1:4" ht="13.5">
      <c r="A375" s="695">
        <v>374</v>
      </c>
      <c r="B375" s="696" t="s">
        <v>2270</v>
      </c>
      <c r="C375" s="697" t="s">
        <v>2271</v>
      </c>
      <c r="D375" s="698" t="str">
        <f t="shared" si="5"/>
        <v>374. 5260 航空運輸輔助業</v>
      </c>
    </row>
    <row r="376" spans="1:4" ht="13.5">
      <c r="A376" s="695">
        <v>375</v>
      </c>
      <c r="B376" s="696" t="s">
        <v>2272</v>
      </c>
      <c r="C376" s="697" t="s">
        <v>2273</v>
      </c>
      <c r="D376" s="698" t="str">
        <f t="shared" si="5"/>
        <v>375. 5290 其他運輸輔助業</v>
      </c>
    </row>
    <row r="377" spans="1:4" ht="13.5">
      <c r="A377" s="695">
        <v>376</v>
      </c>
      <c r="B377" s="696" t="s">
        <v>2274</v>
      </c>
      <c r="C377" s="697" t="s">
        <v>2275</v>
      </c>
      <c r="D377" s="698" t="str">
        <f t="shared" si="5"/>
        <v>376. 5301 普通倉儲業</v>
      </c>
    </row>
    <row r="378" spans="1:4" ht="13.5">
      <c r="A378" s="695">
        <v>377</v>
      </c>
      <c r="B378" s="696" t="s">
        <v>2276</v>
      </c>
      <c r="C378" s="697" t="s">
        <v>2277</v>
      </c>
      <c r="D378" s="698" t="str">
        <f t="shared" si="5"/>
        <v>377. 5302 冷凍冷藏倉儲業</v>
      </c>
    </row>
    <row r="379" spans="1:4" ht="13.5">
      <c r="A379" s="695">
        <v>378</v>
      </c>
      <c r="B379" s="696" t="s">
        <v>2278</v>
      </c>
      <c r="C379" s="697" t="s">
        <v>2279</v>
      </c>
      <c r="D379" s="698" t="str">
        <f t="shared" si="5"/>
        <v>378. 5410 郵政業</v>
      </c>
    </row>
    <row r="380" spans="1:4" ht="13.5">
      <c r="A380" s="695">
        <v>379</v>
      </c>
      <c r="B380" s="696" t="s">
        <v>2280</v>
      </c>
      <c r="C380" s="697" t="s">
        <v>2281</v>
      </c>
      <c r="D380" s="698" t="str">
        <f t="shared" si="5"/>
        <v>379. 5420 快遞服務業</v>
      </c>
    </row>
    <row r="381" spans="1:4" ht="13.5">
      <c r="A381" s="695">
        <v>380</v>
      </c>
      <c r="B381" s="696" t="s">
        <v>2282</v>
      </c>
      <c r="C381" s="697" t="s">
        <v>2283</v>
      </c>
      <c r="D381" s="698" t="str">
        <f t="shared" si="5"/>
        <v>380. 5510 短期住宿服務業</v>
      </c>
    </row>
    <row r="382" spans="1:4" ht="13.5">
      <c r="A382" s="695">
        <v>381</v>
      </c>
      <c r="B382" s="696" t="s">
        <v>2284</v>
      </c>
      <c r="C382" s="697" t="s">
        <v>2285</v>
      </c>
      <c r="D382" s="698" t="str">
        <f t="shared" si="5"/>
        <v>381. 5590 其他住宿服務業</v>
      </c>
    </row>
    <row r="383" spans="1:4" ht="13.5">
      <c r="A383" s="695">
        <v>382</v>
      </c>
      <c r="B383" s="696" t="s">
        <v>2286</v>
      </c>
      <c r="C383" s="697" t="s">
        <v>2287</v>
      </c>
      <c r="D383" s="698" t="str">
        <f t="shared" si="5"/>
        <v>382. 5610 餐館業</v>
      </c>
    </row>
    <row r="384" spans="1:4" ht="13.5">
      <c r="A384" s="695">
        <v>383</v>
      </c>
      <c r="B384" s="696" t="s">
        <v>2288</v>
      </c>
      <c r="C384" s="697" t="s">
        <v>2289</v>
      </c>
      <c r="D384" s="698" t="str">
        <f t="shared" si="5"/>
        <v>383. 5621 非酒精飲料店業</v>
      </c>
    </row>
    <row r="385" spans="1:4" ht="13.5">
      <c r="A385" s="695">
        <v>384</v>
      </c>
      <c r="B385" s="696" t="s">
        <v>2290</v>
      </c>
      <c r="C385" s="697" t="s">
        <v>2291</v>
      </c>
      <c r="D385" s="698" t="str">
        <f t="shared" ref="D385:D448" si="6">A385&amp;". "&amp;B385&amp;" "&amp;C385</f>
        <v>384. 5622 酒精飲料店業</v>
      </c>
    </row>
    <row r="386" spans="1:4" ht="13.5">
      <c r="A386" s="695">
        <v>385</v>
      </c>
      <c r="B386" s="696" t="s">
        <v>2292</v>
      </c>
      <c r="C386" s="697" t="s">
        <v>2293</v>
      </c>
      <c r="D386" s="698" t="str">
        <f t="shared" si="6"/>
        <v>385. 5631 餐食攤販業</v>
      </c>
    </row>
    <row r="387" spans="1:4" ht="13.5">
      <c r="A387" s="695">
        <v>386</v>
      </c>
      <c r="B387" s="696" t="s">
        <v>2294</v>
      </c>
      <c r="C387" s="697" t="s">
        <v>2295</v>
      </c>
      <c r="D387" s="698" t="str">
        <f t="shared" si="6"/>
        <v>386. 5632 調理飲料攤販業</v>
      </c>
    </row>
    <row r="388" spans="1:4" ht="13.5">
      <c r="A388" s="695">
        <v>387</v>
      </c>
      <c r="B388" s="696" t="s">
        <v>2296</v>
      </c>
      <c r="C388" s="697" t="s">
        <v>2297</v>
      </c>
      <c r="D388" s="698" t="str">
        <f t="shared" si="6"/>
        <v>387. 5690 其他餐飲業</v>
      </c>
    </row>
    <row r="389" spans="1:4" ht="13.5">
      <c r="A389" s="695">
        <v>388</v>
      </c>
      <c r="B389" s="696" t="s">
        <v>2298</v>
      </c>
      <c r="C389" s="697" t="s">
        <v>2299</v>
      </c>
      <c r="D389" s="698" t="str">
        <f t="shared" si="6"/>
        <v>388. 5811 新聞出版業</v>
      </c>
    </row>
    <row r="390" spans="1:4" ht="13.5">
      <c r="A390" s="695">
        <v>389</v>
      </c>
      <c r="B390" s="696" t="s">
        <v>2300</v>
      </c>
      <c r="C390" s="697" t="s">
        <v>2301</v>
      </c>
      <c r="D390" s="698" t="str">
        <f t="shared" si="6"/>
        <v>389. 5812 雜誌（期刊）出版業</v>
      </c>
    </row>
    <row r="391" spans="1:4" ht="13.5">
      <c r="A391" s="695">
        <v>390</v>
      </c>
      <c r="B391" s="696" t="s">
        <v>2302</v>
      </c>
      <c r="C391" s="697" t="s">
        <v>2303</v>
      </c>
      <c r="D391" s="698" t="str">
        <f t="shared" si="6"/>
        <v>390. 5813 書籍出版業</v>
      </c>
    </row>
    <row r="392" spans="1:4" ht="13.5">
      <c r="A392" s="695">
        <v>391</v>
      </c>
      <c r="B392" s="696" t="s">
        <v>2304</v>
      </c>
      <c r="C392" s="697" t="s">
        <v>2305</v>
      </c>
      <c r="D392" s="698" t="str">
        <f t="shared" si="6"/>
        <v>391. 5819 其他出版業</v>
      </c>
    </row>
    <row r="393" spans="1:4" ht="13.5">
      <c r="A393" s="695">
        <v>392</v>
      </c>
      <c r="B393" s="696" t="s">
        <v>2306</v>
      </c>
      <c r="C393" s="697" t="s">
        <v>2307</v>
      </c>
      <c r="D393" s="698" t="str">
        <f t="shared" si="6"/>
        <v>392. 5820 軟體出版業</v>
      </c>
    </row>
    <row r="394" spans="1:4" ht="13.5">
      <c r="A394" s="695">
        <v>393</v>
      </c>
      <c r="B394" s="696" t="s">
        <v>2308</v>
      </c>
      <c r="C394" s="697" t="s">
        <v>2309</v>
      </c>
      <c r="D394" s="698" t="str">
        <f t="shared" si="6"/>
        <v>393. 5911 影片製作業</v>
      </c>
    </row>
    <row r="395" spans="1:4" ht="13.5">
      <c r="A395" s="695">
        <v>394</v>
      </c>
      <c r="B395" s="696" t="s">
        <v>2310</v>
      </c>
      <c r="C395" s="697" t="s">
        <v>2311</v>
      </c>
      <c r="D395" s="698" t="str">
        <f t="shared" si="6"/>
        <v>394. 5912 影片後製服務業</v>
      </c>
    </row>
    <row r="396" spans="1:4" ht="13.5">
      <c r="A396" s="695">
        <v>395</v>
      </c>
      <c r="B396" s="696" t="s">
        <v>2312</v>
      </c>
      <c r="C396" s="697" t="s">
        <v>2313</v>
      </c>
      <c r="D396" s="698" t="str">
        <f t="shared" si="6"/>
        <v>395. 5913 影片發行業</v>
      </c>
    </row>
    <row r="397" spans="1:4" ht="13.5">
      <c r="A397" s="695">
        <v>396</v>
      </c>
      <c r="B397" s="696" t="s">
        <v>2314</v>
      </c>
      <c r="C397" s="697" t="s">
        <v>2315</v>
      </c>
      <c r="D397" s="698" t="str">
        <f t="shared" si="6"/>
        <v>396. 5914 影片放映業</v>
      </c>
    </row>
    <row r="398" spans="1:4" ht="13.5">
      <c r="A398" s="695">
        <v>397</v>
      </c>
      <c r="B398" s="696" t="s">
        <v>2316</v>
      </c>
      <c r="C398" s="697" t="s">
        <v>2317</v>
      </c>
      <c r="D398" s="698" t="str">
        <f t="shared" si="6"/>
        <v>397. 5920 聲音錄製及音樂出版業</v>
      </c>
    </row>
    <row r="399" spans="1:4" ht="13.5">
      <c r="A399" s="695">
        <v>398</v>
      </c>
      <c r="B399" s="696" t="s">
        <v>2318</v>
      </c>
      <c r="C399" s="697" t="s">
        <v>2319</v>
      </c>
      <c r="D399" s="698" t="str">
        <f t="shared" si="6"/>
        <v>398. 6010 廣播業</v>
      </c>
    </row>
    <row r="400" spans="1:4" ht="13.5">
      <c r="A400" s="695">
        <v>399</v>
      </c>
      <c r="B400" s="696" t="s">
        <v>2320</v>
      </c>
      <c r="C400" s="697" t="s">
        <v>2321</v>
      </c>
      <c r="D400" s="698" t="str">
        <f t="shared" si="6"/>
        <v>399. 6021 電視傳播業</v>
      </c>
    </row>
    <row r="401" spans="1:4" ht="13.5">
      <c r="A401" s="695">
        <v>400</v>
      </c>
      <c r="B401" s="696" t="s">
        <v>2322</v>
      </c>
      <c r="C401" s="697" t="s">
        <v>2323</v>
      </c>
      <c r="D401" s="698" t="str">
        <f t="shared" si="6"/>
        <v>400. 6022 有線及其他付費節目播送業</v>
      </c>
    </row>
    <row r="402" spans="1:4" ht="13.5">
      <c r="A402" s="695">
        <v>401</v>
      </c>
      <c r="B402" s="696" t="s">
        <v>2324</v>
      </c>
      <c r="C402" s="697" t="s">
        <v>2325</v>
      </c>
      <c r="D402" s="698" t="str">
        <f t="shared" si="6"/>
        <v>401. 6100 電信業</v>
      </c>
    </row>
    <row r="403" spans="1:4" ht="13.5">
      <c r="A403" s="695">
        <v>402</v>
      </c>
      <c r="B403" s="696" t="s">
        <v>2326</v>
      </c>
      <c r="C403" s="697" t="s">
        <v>2327</v>
      </c>
      <c r="D403" s="698" t="str">
        <f t="shared" si="6"/>
        <v>402. 6201 電腦軟體設計業</v>
      </c>
    </row>
    <row r="404" spans="1:4" ht="13.5">
      <c r="A404" s="695">
        <v>403</v>
      </c>
      <c r="B404" s="696" t="s">
        <v>2328</v>
      </c>
      <c r="C404" s="697" t="s">
        <v>2329</v>
      </c>
      <c r="D404" s="698" t="str">
        <f t="shared" si="6"/>
        <v>403. 6202 電腦系統整合服務業</v>
      </c>
    </row>
    <row r="405" spans="1:4" ht="13.5">
      <c r="A405" s="695">
        <v>404</v>
      </c>
      <c r="B405" s="696" t="s">
        <v>2330</v>
      </c>
      <c r="C405" s="697" t="s">
        <v>2331</v>
      </c>
      <c r="D405" s="698" t="str">
        <f t="shared" si="6"/>
        <v>404. 6209 其他電腦系統設計服務業</v>
      </c>
    </row>
    <row r="406" spans="1:4" ht="13.5">
      <c r="A406" s="695">
        <v>405</v>
      </c>
      <c r="B406" s="696" t="s">
        <v>2332</v>
      </c>
      <c r="C406" s="697" t="s">
        <v>2333</v>
      </c>
      <c r="D406" s="698" t="str">
        <f t="shared" si="6"/>
        <v>405. 6311 入口網站經營業</v>
      </c>
    </row>
    <row r="407" spans="1:4" ht="13.5">
      <c r="A407" s="695">
        <v>406</v>
      </c>
      <c r="B407" s="696" t="s">
        <v>2334</v>
      </c>
      <c r="C407" s="697" t="s">
        <v>2335</v>
      </c>
      <c r="D407" s="698" t="str">
        <f t="shared" si="6"/>
        <v>406. 6312 資料處理、網站代管及相關服務業</v>
      </c>
    </row>
    <row r="408" spans="1:4" ht="13.5">
      <c r="A408" s="695">
        <v>407</v>
      </c>
      <c r="B408" s="696" t="s">
        <v>2336</v>
      </c>
      <c r="C408" s="697" t="s">
        <v>2337</v>
      </c>
      <c r="D408" s="698" t="str">
        <f t="shared" si="6"/>
        <v>407. 6391 新聞供應業</v>
      </c>
    </row>
    <row r="409" spans="1:4" ht="13.5">
      <c r="A409" s="695">
        <v>408</v>
      </c>
      <c r="B409" s="696" t="s">
        <v>2338</v>
      </c>
      <c r="C409" s="697" t="s">
        <v>2339</v>
      </c>
      <c r="D409" s="698" t="str">
        <f t="shared" si="6"/>
        <v>408. 6399 未分類其他資訊供應服務業</v>
      </c>
    </row>
    <row r="410" spans="1:4" ht="13.5">
      <c r="A410" s="695">
        <v>409</v>
      </c>
      <c r="B410" s="696" t="s">
        <v>2340</v>
      </c>
      <c r="C410" s="697" t="s">
        <v>2341</v>
      </c>
      <c r="D410" s="698" t="str">
        <f t="shared" si="6"/>
        <v>409. 6411 中央銀行</v>
      </c>
    </row>
    <row r="411" spans="1:4" ht="13.5">
      <c r="A411" s="695">
        <v>410</v>
      </c>
      <c r="B411" s="696" t="s">
        <v>2342</v>
      </c>
      <c r="C411" s="697" t="s">
        <v>2343</v>
      </c>
      <c r="D411" s="698" t="str">
        <f t="shared" si="6"/>
        <v>410. 6412 銀行業</v>
      </c>
    </row>
    <row r="412" spans="1:4" ht="13.5">
      <c r="A412" s="695">
        <v>411</v>
      </c>
      <c r="B412" s="696" t="s">
        <v>2344</v>
      </c>
      <c r="C412" s="697" t="s">
        <v>2345</v>
      </c>
      <c r="D412" s="698" t="str">
        <f t="shared" si="6"/>
        <v>411. 6413 信用合作社業</v>
      </c>
    </row>
    <row r="413" spans="1:4" ht="13.5">
      <c r="A413" s="695">
        <v>412</v>
      </c>
      <c r="B413" s="696" t="s">
        <v>2346</v>
      </c>
      <c r="C413" s="697" t="s">
        <v>2347</v>
      </c>
      <c r="D413" s="698" t="str">
        <f t="shared" si="6"/>
        <v>412. 6414 農會、漁會信用部</v>
      </c>
    </row>
    <row r="414" spans="1:4" ht="13.5">
      <c r="A414" s="695">
        <v>413</v>
      </c>
      <c r="B414" s="696" t="s">
        <v>2348</v>
      </c>
      <c r="C414" s="697" t="s">
        <v>2349</v>
      </c>
      <c r="D414" s="698" t="str">
        <f t="shared" si="6"/>
        <v>413. 6415 郵政儲金匯兌業</v>
      </c>
    </row>
    <row r="415" spans="1:4" ht="13.5">
      <c r="A415" s="695">
        <v>414</v>
      </c>
      <c r="B415" s="696" t="s">
        <v>2350</v>
      </c>
      <c r="C415" s="697" t="s">
        <v>2351</v>
      </c>
      <c r="D415" s="698" t="str">
        <f t="shared" si="6"/>
        <v>414. 6419 其他存款機構</v>
      </c>
    </row>
    <row r="416" spans="1:4" ht="13.5">
      <c r="A416" s="695">
        <v>415</v>
      </c>
      <c r="B416" s="696" t="s">
        <v>2352</v>
      </c>
      <c r="C416" s="697" t="s">
        <v>2353</v>
      </c>
      <c r="D416" s="698" t="str">
        <f t="shared" si="6"/>
        <v>415. 6420 金融控股業</v>
      </c>
    </row>
    <row r="417" spans="1:4" ht="13.5">
      <c r="A417" s="695">
        <v>416</v>
      </c>
      <c r="B417" s="696" t="s">
        <v>2354</v>
      </c>
      <c r="C417" s="697" t="s">
        <v>2355</v>
      </c>
      <c r="D417" s="698" t="str">
        <f t="shared" si="6"/>
        <v>416. 6430 信託、基金及其他金融工具</v>
      </c>
    </row>
    <row r="418" spans="1:4" ht="13.5">
      <c r="A418" s="695">
        <v>417</v>
      </c>
      <c r="B418" s="696" t="s">
        <v>2356</v>
      </c>
      <c r="C418" s="697" t="s">
        <v>2357</v>
      </c>
      <c r="D418" s="698" t="str">
        <f t="shared" si="6"/>
        <v>417. 6491 金融租賃業</v>
      </c>
    </row>
    <row r="419" spans="1:4" ht="13.5">
      <c r="A419" s="695">
        <v>418</v>
      </c>
      <c r="B419" s="696" t="s">
        <v>2358</v>
      </c>
      <c r="C419" s="697" t="s">
        <v>2359</v>
      </c>
      <c r="D419" s="698" t="str">
        <f t="shared" si="6"/>
        <v>418. 6492 票券金融業</v>
      </c>
    </row>
    <row r="420" spans="1:4" ht="13.5">
      <c r="A420" s="695">
        <v>419</v>
      </c>
      <c r="B420" s="696" t="s">
        <v>2360</v>
      </c>
      <c r="C420" s="697" t="s">
        <v>2361</v>
      </c>
      <c r="D420" s="698" t="str">
        <f t="shared" si="6"/>
        <v>419. 6493 證券金融業</v>
      </c>
    </row>
    <row r="421" spans="1:4" ht="13.5">
      <c r="A421" s="695">
        <v>420</v>
      </c>
      <c r="B421" s="696" t="s">
        <v>2362</v>
      </c>
      <c r="C421" s="697" t="s">
        <v>2363</v>
      </c>
      <c r="D421" s="698" t="str">
        <f t="shared" si="6"/>
        <v>420. 6494 信用卡業</v>
      </c>
    </row>
    <row r="422" spans="1:4" ht="13.5">
      <c r="A422" s="695">
        <v>421</v>
      </c>
      <c r="B422" s="696" t="s">
        <v>2364</v>
      </c>
      <c r="C422" s="697" t="s">
        <v>2365</v>
      </c>
      <c r="D422" s="698" t="str">
        <f t="shared" si="6"/>
        <v>421. 6495 典當業</v>
      </c>
    </row>
    <row r="423" spans="1:4" ht="13.5">
      <c r="A423" s="695">
        <v>422</v>
      </c>
      <c r="B423" s="696" t="s">
        <v>2366</v>
      </c>
      <c r="C423" s="697" t="s">
        <v>2367</v>
      </c>
      <c r="D423" s="698" t="str">
        <f t="shared" si="6"/>
        <v>422. 6496 民間融資業</v>
      </c>
    </row>
    <row r="424" spans="1:4" ht="13.5">
      <c r="A424" s="695">
        <v>423</v>
      </c>
      <c r="B424" s="696" t="s">
        <v>2368</v>
      </c>
      <c r="C424" s="697" t="s">
        <v>2369</v>
      </c>
      <c r="D424" s="698" t="str">
        <f t="shared" si="6"/>
        <v>423. 6499 未分類其他金融中介業</v>
      </c>
    </row>
    <row r="425" spans="1:4" ht="13.5">
      <c r="A425" s="695">
        <v>424</v>
      </c>
      <c r="B425" s="696" t="s">
        <v>2370</v>
      </c>
      <c r="C425" s="697" t="s">
        <v>2371</v>
      </c>
      <c r="D425" s="698" t="str">
        <f t="shared" si="6"/>
        <v>424. 6510 人身保險業</v>
      </c>
    </row>
    <row r="426" spans="1:4" ht="13.5">
      <c r="A426" s="695">
        <v>425</v>
      </c>
      <c r="B426" s="696" t="s">
        <v>2372</v>
      </c>
      <c r="C426" s="697" t="s">
        <v>2373</v>
      </c>
      <c r="D426" s="698" t="str">
        <f t="shared" si="6"/>
        <v>425. 6520 財產保險業</v>
      </c>
    </row>
    <row r="427" spans="1:4" ht="13.5">
      <c r="A427" s="695">
        <v>426</v>
      </c>
      <c r="B427" s="696" t="s">
        <v>2374</v>
      </c>
      <c r="C427" s="697" t="s">
        <v>2375</v>
      </c>
      <c r="D427" s="698" t="str">
        <f t="shared" si="6"/>
        <v>426. 6530 再保險業</v>
      </c>
    </row>
    <row r="428" spans="1:4" ht="13.5">
      <c r="A428" s="695">
        <v>427</v>
      </c>
      <c r="B428" s="696" t="s">
        <v>2376</v>
      </c>
      <c r="C428" s="697" t="s">
        <v>2377</v>
      </c>
      <c r="D428" s="698" t="str">
        <f t="shared" si="6"/>
        <v>427. 6540 退休基金</v>
      </c>
    </row>
    <row r="429" spans="1:4" ht="13.5">
      <c r="A429" s="695">
        <v>428</v>
      </c>
      <c r="B429" s="696" t="s">
        <v>2378</v>
      </c>
      <c r="C429" s="697" t="s">
        <v>2379</v>
      </c>
      <c r="D429" s="698" t="str">
        <f t="shared" si="6"/>
        <v>428. 6551 保險代理及經紀業</v>
      </c>
    </row>
    <row r="430" spans="1:4" ht="13.5">
      <c r="A430" s="695">
        <v>429</v>
      </c>
      <c r="B430" s="696" t="s">
        <v>2380</v>
      </c>
      <c r="C430" s="697" t="s">
        <v>2381</v>
      </c>
      <c r="D430" s="698" t="str">
        <f t="shared" si="6"/>
        <v>429. 6559 其他保險及退休基金輔助業</v>
      </c>
    </row>
    <row r="431" spans="1:4" ht="13.5">
      <c r="A431" s="695">
        <v>430</v>
      </c>
      <c r="B431" s="696" t="s">
        <v>2382</v>
      </c>
      <c r="C431" s="697" t="s">
        <v>2383</v>
      </c>
      <c r="D431" s="698" t="str">
        <f t="shared" si="6"/>
        <v>430. 6611 證券商</v>
      </c>
    </row>
    <row r="432" spans="1:4" ht="13.5">
      <c r="A432" s="695">
        <v>431</v>
      </c>
      <c r="B432" s="696" t="s">
        <v>2384</v>
      </c>
      <c r="C432" s="697" t="s">
        <v>2385</v>
      </c>
      <c r="D432" s="698" t="str">
        <f t="shared" si="6"/>
        <v>431. 6619 其他證券業</v>
      </c>
    </row>
    <row r="433" spans="1:4" ht="13.5">
      <c r="A433" s="695">
        <v>432</v>
      </c>
      <c r="B433" s="696" t="s">
        <v>2386</v>
      </c>
      <c r="C433" s="697" t="s">
        <v>2387</v>
      </c>
      <c r="D433" s="698" t="str">
        <f t="shared" si="6"/>
        <v>432. 6621 期貨商</v>
      </c>
    </row>
    <row r="434" spans="1:4" ht="13.5">
      <c r="A434" s="695">
        <v>433</v>
      </c>
      <c r="B434" s="696" t="s">
        <v>2388</v>
      </c>
      <c r="C434" s="697" t="s">
        <v>2389</v>
      </c>
      <c r="D434" s="698" t="str">
        <f t="shared" si="6"/>
        <v>433. 6629 其他期貨業</v>
      </c>
    </row>
    <row r="435" spans="1:4" ht="13.5">
      <c r="A435" s="695">
        <v>434</v>
      </c>
      <c r="B435" s="696" t="s">
        <v>2390</v>
      </c>
      <c r="C435" s="697" t="s">
        <v>2391</v>
      </c>
      <c r="D435" s="698" t="str">
        <f t="shared" si="6"/>
        <v>434. 6631 投資顧問業</v>
      </c>
    </row>
    <row r="436" spans="1:4" ht="13.5">
      <c r="A436" s="695">
        <v>435</v>
      </c>
      <c r="B436" s="696" t="s">
        <v>2392</v>
      </c>
      <c r="C436" s="697" t="s">
        <v>2393</v>
      </c>
      <c r="D436" s="698" t="str">
        <f t="shared" si="6"/>
        <v>435. 6632 信託服務業</v>
      </c>
    </row>
    <row r="437" spans="1:4" ht="13.5">
      <c r="A437" s="695">
        <v>436</v>
      </c>
      <c r="B437" s="696" t="s">
        <v>2394</v>
      </c>
      <c r="C437" s="697" t="s">
        <v>2395</v>
      </c>
      <c r="D437" s="698" t="str">
        <f t="shared" si="6"/>
        <v>436. 6639 其他金融輔助業</v>
      </c>
    </row>
    <row r="438" spans="1:4" ht="13.5">
      <c r="A438" s="695">
        <v>437</v>
      </c>
      <c r="B438" s="696" t="s">
        <v>2396</v>
      </c>
      <c r="C438" s="697" t="s">
        <v>2397</v>
      </c>
      <c r="D438" s="698" t="str">
        <f t="shared" si="6"/>
        <v>437. 6640 基金管理業</v>
      </c>
    </row>
    <row r="439" spans="1:4" ht="13.5">
      <c r="A439" s="695">
        <v>438</v>
      </c>
      <c r="B439" s="696" t="s">
        <v>2398</v>
      </c>
      <c r="C439" s="697" t="s">
        <v>2399</v>
      </c>
      <c r="D439" s="698" t="str">
        <f t="shared" si="6"/>
        <v>438. 6700 不動產開發業</v>
      </c>
    </row>
    <row r="440" spans="1:4" ht="13.5">
      <c r="A440" s="695">
        <v>439</v>
      </c>
      <c r="B440" s="696" t="s">
        <v>2400</v>
      </c>
      <c r="C440" s="697" t="s">
        <v>2401</v>
      </c>
      <c r="D440" s="698" t="str">
        <f t="shared" si="6"/>
        <v>439. 6811 不動產租售業</v>
      </c>
    </row>
    <row r="441" spans="1:4" ht="13.5">
      <c r="A441" s="695">
        <v>440</v>
      </c>
      <c r="B441" s="696" t="s">
        <v>2402</v>
      </c>
      <c r="C441" s="697" t="s">
        <v>2403</v>
      </c>
      <c r="D441" s="698" t="str">
        <f t="shared" si="6"/>
        <v>440. 6812 不動產經紀業</v>
      </c>
    </row>
    <row r="442" spans="1:4" ht="13.5">
      <c r="A442" s="695">
        <v>441</v>
      </c>
      <c r="B442" s="696" t="s">
        <v>2404</v>
      </c>
      <c r="C442" s="697" t="s">
        <v>2405</v>
      </c>
      <c r="D442" s="698" t="str">
        <f t="shared" si="6"/>
        <v>441. 6891 不動產管理業</v>
      </c>
    </row>
    <row r="443" spans="1:4" ht="13.5">
      <c r="A443" s="695">
        <v>442</v>
      </c>
      <c r="B443" s="696" t="s">
        <v>2406</v>
      </c>
      <c r="C443" s="697" t="s">
        <v>2407</v>
      </c>
      <c r="D443" s="698" t="str">
        <f t="shared" si="6"/>
        <v>442. 6899 未分類其他不動產業</v>
      </c>
    </row>
    <row r="444" spans="1:4" ht="13.5">
      <c r="A444" s="695">
        <v>443</v>
      </c>
      <c r="B444" s="696" t="s">
        <v>2408</v>
      </c>
      <c r="C444" s="697" t="s">
        <v>2409</v>
      </c>
      <c r="D444" s="698" t="str">
        <f t="shared" si="6"/>
        <v>443. 6911 律師事務服務業</v>
      </c>
    </row>
    <row r="445" spans="1:4" ht="13.5">
      <c r="A445" s="695">
        <v>444</v>
      </c>
      <c r="B445" s="696" t="s">
        <v>2410</v>
      </c>
      <c r="C445" s="697" t="s">
        <v>2411</v>
      </c>
      <c r="D445" s="698" t="str">
        <f t="shared" si="6"/>
        <v>444. 6912 代書事務服務業</v>
      </c>
    </row>
    <row r="446" spans="1:4" ht="13.5">
      <c r="A446" s="695">
        <v>445</v>
      </c>
      <c r="B446" s="696" t="s">
        <v>2412</v>
      </c>
      <c r="C446" s="697" t="s">
        <v>2413</v>
      </c>
      <c r="D446" s="698" t="str">
        <f t="shared" si="6"/>
        <v>445. 6919 其他法律服務業</v>
      </c>
    </row>
    <row r="447" spans="1:4" ht="13.5">
      <c r="A447" s="695">
        <v>446</v>
      </c>
      <c r="B447" s="696" t="s">
        <v>2414</v>
      </c>
      <c r="C447" s="697" t="s">
        <v>2415</v>
      </c>
      <c r="D447" s="698" t="str">
        <f t="shared" si="6"/>
        <v>446. 6920 會計服務業</v>
      </c>
    </row>
    <row r="448" spans="1:4" ht="13.5">
      <c r="A448" s="695">
        <v>447</v>
      </c>
      <c r="B448" s="696" t="s">
        <v>2416</v>
      </c>
      <c r="C448" s="697" t="s">
        <v>2417</v>
      </c>
      <c r="D448" s="698" t="str">
        <f t="shared" si="6"/>
        <v>447. 7010 企業總管理機構</v>
      </c>
    </row>
    <row r="449" spans="1:4" ht="13.5">
      <c r="A449" s="695">
        <v>448</v>
      </c>
      <c r="B449" s="696" t="s">
        <v>2418</v>
      </c>
      <c r="C449" s="697" t="s">
        <v>2419</v>
      </c>
      <c r="D449" s="698" t="str">
        <f t="shared" ref="D449:D512" si="7">A449&amp;". "&amp;B449&amp;" "&amp;C449</f>
        <v>448. 7020 管理顧問業</v>
      </c>
    </row>
    <row r="450" spans="1:4" ht="13.5">
      <c r="A450" s="695">
        <v>449</v>
      </c>
      <c r="B450" s="696" t="s">
        <v>2420</v>
      </c>
      <c r="C450" s="697" t="s">
        <v>2421</v>
      </c>
      <c r="D450" s="698" t="str">
        <f t="shared" si="7"/>
        <v>449. 7111 建築服務業</v>
      </c>
    </row>
    <row r="451" spans="1:4" ht="13.5">
      <c r="A451" s="695">
        <v>450</v>
      </c>
      <c r="B451" s="696" t="s">
        <v>2422</v>
      </c>
      <c r="C451" s="697" t="s">
        <v>2423</v>
      </c>
      <c r="D451" s="698" t="str">
        <f t="shared" si="7"/>
        <v>450. 7112 工程服務及相關技術顧問業</v>
      </c>
    </row>
    <row r="452" spans="1:4" ht="13.5">
      <c r="A452" s="695">
        <v>451</v>
      </c>
      <c r="B452" s="696" t="s">
        <v>2424</v>
      </c>
      <c r="C452" s="697" t="s">
        <v>2425</v>
      </c>
      <c r="D452" s="698" t="str">
        <f t="shared" si="7"/>
        <v>451. 7121 環境檢測服務業</v>
      </c>
    </row>
    <row r="453" spans="1:4" ht="13.5">
      <c r="A453" s="695">
        <v>452</v>
      </c>
      <c r="B453" s="696" t="s">
        <v>2426</v>
      </c>
      <c r="C453" s="697" t="s">
        <v>2427</v>
      </c>
      <c r="D453" s="698" t="str">
        <f t="shared" si="7"/>
        <v>452. 7129 其他技術檢測及分析服務業</v>
      </c>
    </row>
    <row r="454" spans="1:4" ht="13.5">
      <c r="A454" s="695">
        <v>453</v>
      </c>
      <c r="B454" s="696" t="s">
        <v>2428</v>
      </c>
      <c r="C454" s="697" t="s">
        <v>2429</v>
      </c>
      <c r="D454" s="698" t="str">
        <f t="shared" si="7"/>
        <v>453. 7210 自然及工程科學研究發展服務業</v>
      </c>
    </row>
    <row r="455" spans="1:4" ht="13.5">
      <c r="A455" s="695">
        <v>454</v>
      </c>
      <c r="B455" s="696" t="s">
        <v>2430</v>
      </c>
      <c r="C455" s="697" t="s">
        <v>2431</v>
      </c>
      <c r="D455" s="698" t="str">
        <f t="shared" si="7"/>
        <v>454. 7220 社會及人文科學研究發展服務業</v>
      </c>
    </row>
    <row r="456" spans="1:4" ht="13.5">
      <c r="A456" s="695">
        <v>455</v>
      </c>
      <c r="B456" s="696" t="s">
        <v>2432</v>
      </c>
      <c r="C456" s="697" t="s">
        <v>2433</v>
      </c>
      <c r="D456" s="698" t="str">
        <f t="shared" si="7"/>
        <v>455. 7230 綜合研究發展服務業</v>
      </c>
    </row>
    <row r="457" spans="1:4" ht="13.5">
      <c r="A457" s="695">
        <v>456</v>
      </c>
      <c r="B457" s="696" t="s">
        <v>2434</v>
      </c>
      <c r="C457" s="697" t="s">
        <v>2435</v>
      </c>
      <c r="D457" s="698" t="str">
        <f t="shared" si="7"/>
        <v>456. 7311 一般廣告業</v>
      </c>
    </row>
    <row r="458" spans="1:4" ht="13.5">
      <c r="A458" s="695">
        <v>457</v>
      </c>
      <c r="B458" s="696" t="s">
        <v>2436</v>
      </c>
      <c r="C458" s="697" t="s">
        <v>2437</v>
      </c>
      <c r="D458" s="698" t="str">
        <f t="shared" si="7"/>
        <v>457. 7312 戶外廣告業</v>
      </c>
    </row>
    <row r="459" spans="1:4" ht="13.5">
      <c r="A459" s="695">
        <v>458</v>
      </c>
      <c r="B459" s="696" t="s">
        <v>2438</v>
      </c>
      <c r="C459" s="697" t="s">
        <v>2439</v>
      </c>
      <c r="D459" s="698" t="str">
        <f t="shared" si="7"/>
        <v>458. 7319 其他廣告業</v>
      </c>
    </row>
    <row r="460" spans="1:4" ht="13.5">
      <c r="A460" s="695">
        <v>459</v>
      </c>
      <c r="B460" s="696" t="s">
        <v>2440</v>
      </c>
      <c r="C460" s="697" t="s">
        <v>2441</v>
      </c>
      <c r="D460" s="698" t="str">
        <f t="shared" si="7"/>
        <v>459. 7320 市場研究及民意調查業</v>
      </c>
    </row>
    <row r="461" spans="1:4" ht="13.5">
      <c r="A461" s="695">
        <v>460</v>
      </c>
      <c r="B461" s="696" t="s">
        <v>2442</v>
      </c>
      <c r="C461" s="697" t="s">
        <v>2443</v>
      </c>
      <c r="D461" s="698" t="str">
        <f t="shared" si="7"/>
        <v>460. 7401 室內設計業</v>
      </c>
    </row>
    <row r="462" spans="1:4" ht="13.5">
      <c r="A462" s="695">
        <v>461</v>
      </c>
      <c r="B462" s="696" t="s">
        <v>2444</v>
      </c>
      <c r="C462" s="697" t="s">
        <v>2445</v>
      </c>
      <c r="D462" s="698" t="str">
        <f t="shared" si="7"/>
        <v>461. 7409 其他專門設計服務業</v>
      </c>
    </row>
    <row r="463" spans="1:4" ht="13.5">
      <c r="A463" s="695">
        <v>462</v>
      </c>
      <c r="B463" s="696" t="s">
        <v>2446</v>
      </c>
      <c r="C463" s="697" t="s">
        <v>2447</v>
      </c>
      <c r="D463" s="698" t="str">
        <f t="shared" si="7"/>
        <v>462. 7500 獸醫服務業</v>
      </c>
    </row>
    <row r="464" spans="1:4" ht="13.5">
      <c r="A464" s="695">
        <v>463</v>
      </c>
      <c r="B464" s="696" t="s">
        <v>2448</v>
      </c>
      <c r="C464" s="697" t="s">
        <v>2449</v>
      </c>
      <c r="D464" s="698" t="str">
        <f t="shared" si="7"/>
        <v>463. 7601 攝影業</v>
      </c>
    </row>
    <row r="465" spans="1:4" ht="13.5">
      <c r="A465" s="695">
        <v>464</v>
      </c>
      <c r="B465" s="696" t="s">
        <v>2450</v>
      </c>
      <c r="C465" s="697" t="s">
        <v>2451</v>
      </c>
      <c r="D465" s="698" t="str">
        <f t="shared" si="7"/>
        <v>464. 7602 翻譯服務業</v>
      </c>
    </row>
    <row r="466" spans="1:4" ht="13.5">
      <c r="A466" s="695">
        <v>465</v>
      </c>
      <c r="B466" s="696" t="s">
        <v>2452</v>
      </c>
      <c r="C466" s="697" t="s">
        <v>2453</v>
      </c>
      <c r="D466" s="698" t="str">
        <f t="shared" si="7"/>
        <v>465. 7603 藝人及模特兒等經紀業</v>
      </c>
    </row>
    <row r="467" spans="1:4" ht="13.5">
      <c r="A467" s="695">
        <v>466</v>
      </c>
      <c r="B467" s="696" t="s">
        <v>2454</v>
      </c>
      <c r="C467" s="697" t="s">
        <v>2455</v>
      </c>
      <c r="D467" s="698" t="str">
        <f t="shared" si="7"/>
        <v>466. 7609 未分類其他專業、科學及技術服務業</v>
      </c>
    </row>
    <row r="468" spans="1:4" ht="13.5">
      <c r="A468" s="695">
        <v>467</v>
      </c>
      <c r="B468" s="696" t="s">
        <v>2456</v>
      </c>
      <c r="C468" s="697" t="s">
        <v>2457</v>
      </c>
      <c r="D468" s="698" t="str">
        <f t="shared" si="7"/>
        <v>467. 7711 營造用機械設備租賃業</v>
      </c>
    </row>
    <row r="469" spans="1:4" ht="13.5">
      <c r="A469" s="695">
        <v>468</v>
      </c>
      <c r="B469" s="696" t="s">
        <v>2458</v>
      </c>
      <c r="C469" s="697" t="s">
        <v>2459</v>
      </c>
      <c r="D469" s="698" t="str">
        <f t="shared" si="7"/>
        <v>468. 7712 農業及其他工業用機械設備租賃業</v>
      </c>
    </row>
    <row r="470" spans="1:4" ht="13.5">
      <c r="A470" s="695">
        <v>469</v>
      </c>
      <c r="B470" s="696" t="s">
        <v>2460</v>
      </c>
      <c r="C470" s="697" t="s">
        <v>2461</v>
      </c>
      <c r="D470" s="698" t="str">
        <f t="shared" si="7"/>
        <v>469. 7713 辦公用機械設備租賃業</v>
      </c>
    </row>
    <row r="471" spans="1:4" ht="13.5">
      <c r="A471" s="695">
        <v>470</v>
      </c>
      <c r="B471" s="696" t="s">
        <v>2462</v>
      </c>
      <c r="C471" s="697" t="s">
        <v>2463</v>
      </c>
      <c r="D471" s="698" t="str">
        <f t="shared" si="7"/>
        <v>470. 7719 其他機械設備租賃業</v>
      </c>
    </row>
    <row r="472" spans="1:4" ht="13.5">
      <c r="A472" s="695">
        <v>471</v>
      </c>
      <c r="B472" s="696" t="s">
        <v>2464</v>
      </c>
      <c r="C472" s="697" t="s">
        <v>2465</v>
      </c>
      <c r="D472" s="698" t="str">
        <f t="shared" si="7"/>
        <v>471. 7721 汽車租賃業</v>
      </c>
    </row>
    <row r="473" spans="1:4" ht="13.5">
      <c r="A473" s="695">
        <v>472</v>
      </c>
      <c r="B473" s="696" t="s">
        <v>2466</v>
      </c>
      <c r="C473" s="697" t="s">
        <v>2467</v>
      </c>
      <c r="D473" s="698" t="str">
        <f t="shared" si="7"/>
        <v>472. 7722 船舶租賃業</v>
      </c>
    </row>
    <row r="474" spans="1:4" ht="13.5">
      <c r="A474" s="695">
        <v>473</v>
      </c>
      <c r="B474" s="696" t="s">
        <v>2468</v>
      </c>
      <c r="C474" s="697" t="s">
        <v>2469</v>
      </c>
      <c r="D474" s="698" t="str">
        <f t="shared" si="7"/>
        <v>473. 7723 貨櫃租賃業</v>
      </c>
    </row>
    <row r="475" spans="1:4" ht="13.5">
      <c r="A475" s="695">
        <v>474</v>
      </c>
      <c r="B475" s="696" t="s">
        <v>2470</v>
      </c>
      <c r="C475" s="697" t="s">
        <v>2471</v>
      </c>
      <c r="D475" s="698" t="str">
        <f t="shared" si="7"/>
        <v>474. 7729 其他運輸工具設備租賃業</v>
      </c>
    </row>
    <row r="476" spans="1:4" ht="13.5">
      <c r="A476" s="695">
        <v>475</v>
      </c>
      <c r="B476" s="696" t="s">
        <v>2472</v>
      </c>
      <c r="C476" s="697" t="s">
        <v>2473</v>
      </c>
      <c r="D476" s="698" t="str">
        <f t="shared" si="7"/>
        <v>475. 7731 運動及娛樂用品租賃業</v>
      </c>
    </row>
    <row r="477" spans="1:4" ht="13.5">
      <c r="A477" s="695">
        <v>476</v>
      </c>
      <c r="B477" s="696" t="s">
        <v>2474</v>
      </c>
      <c r="C477" s="697" t="s">
        <v>2475</v>
      </c>
      <c r="D477" s="698" t="str">
        <f t="shared" si="7"/>
        <v>476. 7732 錄影帶及碟片租賃業</v>
      </c>
    </row>
    <row r="478" spans="1:4" ht="13.5">
      <c r="A478" s="695">
        <v>477</v>
      </c>
      <c r="B478" s="696" t="s">
        <v>2476</v>
      </c>
      <c r="C478" s="697" t="s">
        <v>2477</v>
      </c>
      <c r="D478" s="698" t="str">
        <f t="shared" si="7"/>
        <v>477. 7739 其他物品租賃業</v>
      </c>
    </row>
    <row r="479" spans="1:4" ht="13.5">
      <c r="A479" s="695">
        <v>478</v>
      </c>
      <c r="B479" s="696" t="s">
        <v>2478</v>
      </c>
      <c r="C479" s="697" t="s">
        <v>2479</v>
      </c>
      <c r="D479" s="698" t="str">
        <f t="shared" si="7"/>
        <v>478. 7740 非金融性無形資產租賃業</v>
      </c>
    </row>
    <row r="480" spans="1:4" ht="13.5">
      <c r="A480" s="695">
        <v>479</v>
      </c>
      <c r="B480" s="696" t="s">
        <v>2480</v>
      </c>
      <c r="C480" s="697" t="s">
        <v>2481</v>
      </c>
      <c r="D480" s="698" t="str">
        <f t="shared" si="7"/>
        <v>479. 7801 職業介紹服務業</v>
      </c>
    </row>
    <row r="481" spans="1:4" ht="13.5">
      <c r="A481" s="695">
        <v>480</v>
      </c>
      <c r="B481" s="696" t="s">
        <v>2482</v>
      </c>
      <c r="C481" s="697" t="s">
        <v>2483</v>
      </c>
      <c r="D481" s="698" t="str">
        <f t="shared" si="7"/>
        <v>480. 7802 人力派遣業</v>
      </c>
    </row>
    <row r="482" spans="1:4" ht="13.5">
      <c r="A482" s="695">
        <v>481</v>
      </c>
      <c r="B482" s="696" t="s">
        <v>2484</v>
      </c>
      <c r="C482" s="697" t="s">
        <v>2485</v>
      </c>
      <c r="D482" s="698" t="str">
        <f t="shared" si="7"/>
        <v>481. 7809 其他就業服務業</v>
      </c>
    </row>
    <row r="483" spans="1:4" ht="13.5">
      <c r="A483" s="695">
        <v>482</v>
      </c>
      <c r="B483" s="696" t="s">
        <v>2486</v>
      </c>
      <c r="C483" s="697" t="s">
        <v>2487</v>
      </c>
      <c r="D483" s="698" t="str">
        <f t="shared" si="7"/>
        <v>482. 7900 旅行業</v>
      </c>
    </row>
    <row r="484" spans="1:4" ht="13.5">
      <c r="A484" s="695">
        <v>483</v>
      </c>
      <c r="B484" s="696" t="s">
        <v>2488</v>
      </c>
      <c r="C484" s="697" t="s">
        <v>2489</v>
      </c>
      <c r="D484" s="698" t="str">
        <f t="shared" si="7"/>
        <v>483. 8001 保全服務業</v>
      </c>
    </row>
    <row r="485" spans="1:4" ht="13.5">
      <c r="A485" s="695">
        <v>484</v>
      </c>
      <c r="B485" s="696" t="s">
        <v>2490</v>
      </c>
      <c r="C485" s="697" t="s">
        <v>2491</v>
      </c>
      <c r="D485" s="698" t="str">
        <f t="shared" si="7"/>
        <v>484. 8002 系統保全服務業</v>
      </c>
    </row>
    <row r="486" spans="1:4" ht="13.5">
      <c r="A486" s="695">
        <v>485</v>
      </c>
      <c r="B486" s="696" t="s">
        <v>2492</v>
      </c>
      <c r="C486" s="697" t="s">
        <v>2493</v>
      </c>
      <c r="D486" s="698" t="str">
        <f t="shared" si="7"/>
        <v>485. 8003 私家偵探服務業</v>
      </c>
    </row>
    <row r="487" spans="1:4" ht="13.5">
      <c r="A487" s="695">
        <v>486</v>
      </c>
      <c r="B487" s="696" t="s">
        <v>2494</v>
      </c>
      <c r="C487" s="697" t="s">
        <v>2495</v>
      </c>
      <c r="D487" s="698" t="str">
        <f t="shared" si="7"/>
        <v>486. 8110 複合支援服務業</v>
      </c>
    </row>
    <row r="488" spans="1:4" ht="13.5">
      <c r="A488" s="695">
        <v>487</v>
      </c>
      <c r="B488" s="696" t="s">
        <v>2496</v>
      </c>
      <c r="C488" s="697" t="s">
        <v>2497</v>
      </c>
      <c r="D488" s="698" t="str">
        <f t="shared" si="7"/>
        <v>487. 8120 清潔服務業</v>
      </c>
    </row>
    <row r="489" spans="1:4" ht="13.5">
      <c r="A489" s="695">
        <v>488</v>
      </c>
      <c r="B489" s="696" t="s">
        <v>2498</v>
      </c>
      <c r="C489" s="697" t="s">
        <v>2499</v>
      </c>
      <c r="D489" s="698" t="str">
        <f t="shared" si="7"/>
        <v>488. 8130 綠化服務業</v>
      </c>
    </row>
    <row r="490" spans="1:4" ht="13.5">
      <c r="A490" s="695">
        <v>489</v>
      </c>
      <c r="B490" s="696" t="s">
        <v>2500</v>
      </c>
      <c r="C490" s="697" t="s">
        <v>2501</v>
      </c>
      <c r="D490" s="698" t="str">
        <f t="shared" si="7"/>
        <v>489. 8201 代收帳款及信用調查服務業</v>
      </c>
    </row>
    <row r="491" spans="1:4" ht="13.5">
      <c r="A491" s="695">
        <v>490</v>
      </c>
      <c r="B491" s="696" t="s">
        <v>2502</v>
      </c>
      <c r="C491" s="697" t="s">
        <v>2503</v>
      </c>
      <c r="D491" s="698" t="str">
        <f t="shared" si="7"/>
        <v>490. 8202 會議及展覽服務業</v>
      </c>
    </row>
    <row r="492" spans="1:4" ht="13.5">
      <c r="A492" s="695">
        <v>491</v>
      </c>
      <c r="B492" s="696" t="s">
        <v>2504</v>
      </c>
      <c r="C492" s="697" t="s">
        <v>2505</v>
      </c>
      <c r="D492" s="698" t="str">
        <f t="shared" si="7"/>
        <v>491. 8203 影印業</v>
      </c>
    </row>
    <row r="493" spans="1:4" ht="13.5">
      <c r="A493" s="695">
        <v>492</v>
      </c>
      <c r="B493" s="696" t="s">
        <v>2506</v>
      </c>
      <c r="C493" s="697" t="s">
        <v>2507</v>
      </c>
      <c r="D493" s="698" t="str">
        <f t="shared" si="7"/>
        <v>492. 8209 其他業務及辦公室支援服務業</v>
      </c>
    </row>
    <row r="494" spans="1:4" ht="13.5">
      <c r="A494" s="695">
        <v>493</v>
      </c>
      <c r="B494" s="696" t="s">
        <v>2508</v>
      </c>
      <c r="C494" s="697" t="s">
        <v>2509</v>
      </c>
      <c r="D494" s="698" t="str">
        <f t="shared" si="7"/>
        <v>493. 8311 政府機關</v>
      </c>
    </row>
    <row r="495" spans="1:4" ht="13.5">
      <c r="A495" s="695">
        <v>494</v>
      </c>
      <c r="B495" s="696" t="s">
        <v>2510</v>
      </c>
      <c r="C495" s="697" t="s">
        <v>2511</v>
      </c>
      <c r="D495" s="698" t="str">
        <f t="shared" si="7"/>
        <v>494. 8312 民意機關</v>
      </c>
    </row>
    <row r="496" spans="1:4" ht="13.5">
      <c r="A496" s="695">
        <v>495</v>
      </c>
      <c r="B496" s="696" t="s">
        <v>2512</v>
      </c>
      <c r="C496" s="697" t="s">
        <v>2513</v>
      </c>
      <c r="D496" s="698" t="str">
        <f t="shared" si="7"/>
        <v>495. 8320 國防事務業</v>
      </c>
    </row>
    <row r="497" spans="1:4" ht="13.5">
      <c r="A497" s="695">
        <v>496</v>
      </c>
      <c r="B497" s="696" t="s">
        <v>2514</v>
      </c>
      <c r="C497" s="697" t="s">
        <v>2515</v>
      </c>
      <c r="D497" s="698" t="str">
        <f t="shared" si="7"/>
        <v>496. 8330 強制性社會安全</v>
      </c>
    </row>
    <row r="498" spans="1:4" ht="13.5">
      <c r="A498" s="695">
        <v>497</v>
      </c>
      <c r="B498" s="696" t="s">
        <v>2516</v>
      </c>
      <c r="C498" s="697" t="s">
        <v>2517</v>
      </c>
      <c r="D498" s="698" t="str">
        <f t="shared" si="7"/>
        <v>497. 8400 國際組織及外國機構</v>
      </c>
    </row>
    <row r="499" spans="1:4" ht="13.5">
      <c r="A499" s="695">
        <v>498</v>
      </c>
      <c r="B499" s="696" t="s">
        <v>2518</v>
      </c>
      <c r="C499" s="697" t="s">
        <v>2519</v>
      </c>
      <c r="D499" s="698" t="str">
        <f t="shared" si="7"/>
        <v>498. 8510 學前教育事業</v>
      </c>
    </row>
    <row r="500" spans="1:4" ht="13.5">
      <c r="A500" s="695">
        <v>499</v>
      </c>
      <c r="B500" s="696" t="s">
        <v>2520</v>
      </c>
      <c r="C500" s="697" t="s">
        <v>2521</v>
      </c>
      <c r="D500" s="698" t="str">
        <f t="shared" si="7"/>
        <v>499. 8520 小學</v>
      </c>
    </row>
    <row r="501" spans="1:4" ht="13.5">
      <c r="A501" s="695">
        <v>500</v>
      </c>
      <c r="B501" s="696" t="s">
        <v>2522</v>
      </c>
      <c r="C501" s="697" t="s">
        <v>2523</v>
      </c>
      <c r="D501" s="698" t="str">
        <f t="shared" si="7"/>
        <v>500. 8530 中學</v>
      </c>
    </row>
    <row r="502" spans="1:4" ht="13.5">
      <c r="A502" s="695">
        <v>501</v>
      </c>
      <c r="B502" s="696">
        <v>8540</v>
      </c>
      <c r="C502" s="697" t="s">
        <v>2524</v>
      </c>
      <c r="D502" s="698" t="str">
        <f t="shared" si="7"/>
        <v>501. 8540 職業學校</v>
      </c>
    </row>
    <row r="503" spans="1:4" ht="13.5">
      <c r="A503" s="695">
        <v>502</v>
      </c>
      <c r="B503" s="696" t="s">
        <v>2525</v>
      </c>
      <c r="C503" s="697" t="s">
        <v>2526</v>
      </c>
      <c r="D503" s="698" t="str">
        <f t="shared" si="7"/>
        <v>502. 8550 大專校院</v>
      </c>
    </row>
    <row r="504" spans="1:4" ht="13.5">
      <c r="A504" s="695">
        <v>503</v>
      </c>
      <c r="B504" s="696" t="s">
        <v>2527</v>
      </c>
      <c r="C504" s="697" t="s">
        <v>2528</v>
      </c>
      <c r="D504" s="698" t="str">
        <f t="shared" si="7"/>
        <v>503. 8560 特殊教育事業</v>
      </c>
    </row>
    <row r="505" spans="1:4" ht="13.5">
      <c r="A505" s="695">
        <v>504</v>
      </c>
      <c r="B505" s="696" t="s">
        <v>2529</v>
      </c>
      <c r="C505" s="697" t="s">
        <v>2530</v>
      </c>
      <c r="D505" s="698" t="str">
        <f t="shared" si="7"/>
        <v>504. 8571 外語教育服務業</v>
      </c>
    </row>
    <row r="506" spans="1:4" ht="13.5">
      <c r="A506" s="695">
        <v>505</v>
      </c>
      <c r="B506" s="696" t="s">
        <v>2531</v>
      </c>
      <c r="C506" s="697" t="s">
        <v>2532</v>
      </c>
      <c r="D506" s="698" t="str">
        <f t="shared" si="7"/>
        <v>505. 8572 藝術教育服務業</v>
      </c>
    </row>
    <row r="507" spans="1:4" ht="13.5">
      <c r="A507" s="695">
        <v>506</v>
      </c>
      <c r="B507" s="696" t="s">
        <v>2533</v>
      </c>
      <c r="C507" s="697" t="s">
        <v>2534</v>
      </c>
      <c r="D507" s="698" t="str">
        <f t="shared" si="7"/>
        <v>506. 8573 運動及休閒教育服務業</v>
      </c>
    </row>
    <row r="508" spans="1:4" ht="13.5">
      <c r="A508" s="695">
        <v>507</v>
      </c>
      <c r="B508" s="696" t="s">
        <v>2535</v>
      </c>
      <c r="C508" s="697" t="s">
        <v>2536</v>
      </c>
      <c r="D508" s="698" t="str">
        <f t="shared" si="7"/>
        <v>507. 8574 商業、資訊及專業管理教育服務業</v>
      </c>
    </row>
    <row r="509" spans="1:4" ht="13.5">
      <c r="A509" s="695">
        <v>508</v>
      </c>
      <c r="B509" s="696" t="s">
        <v>2537</v>
      </c>
      <c r="C509" s="697" t="s">
        <v>2538</v>
      </c>
      <c r="D509" s="698" t="str">
        <f t="shared" si="7"/>
        <v>508. 8579 未分類其他教育服務業</v>
      </c>
    </row>
    <row r="510" spans="1:4" ht="13.5">
      <c r="A510" s="695">
        <v>509</v>
      </c>
      <c r="B510" s="696" t="s">
        <v>2539</v>
      </c>
      <c r="C510" s="697" t="s">
        <v>2540</v>
      </c>
      <c r="D510" s="698" t="str">
        <f t="shared" si="7"/>
        <v>509. 8580 教育輔助服務業</v>
      </c>
    </row>
    <row r="511" spans="1:4" ht="13.5">
      <c r="A511" s="695">
        <v>510</v>
      </c>
      <c r="B511" s="696" t="s">
        <v>2541</v>
      </c>
      <c r="C511" s="697" t="s">
        <v>2542</v>
      </c>
      <c r="D511" s="698" t="str">
        <f t="shared" si="7"/>
        <v>510. 8610 醫院</v>
      </c>
    </row>
    <row r="512" spans="1:4" ht="13.5">
      <c r="A512" s="695">
        <v>511</v>
      </c>
      <c r="B512" s="696" t="s">
        <v>2543</v>
      </c>
      <c r="C512" s="697" t="s">
        <v>2544</v>
      </c>
      <c r="D512" s="698" t="str">
        <f t="shared" si="7"/>
        <v>511. 8620 診所</v>
      </c>
    </row>
    <row r="513" spans="1:4" ht="13.5">
      <c r="A513" s="695">
        <v>512</v>
      </c>
      <c r="B513" s="696" t="s">
        <v>2545</v>
      </c>
      <c r="C513" s="697" t="s">
        <v>2546</v>
      </c>
      <c r="D513" s="698" t="str">
        <f t="shared" ref="D513:D576" si="8">A513&amp;". "&amp;B513&amp;" "&amp;C513</f>
        <v>512. 8691 醫學檢驗服務業</v>
      </c>
    </row>
    <row r="514" spans="1:4" ht="13.5">
      <c r="A514" s="695">
        <v>513</v>
      </c>
      <c r="B514" s="696" t="s">
        <v>2547</v>
      </c>
      <c r="C514" s="697" t="s">
        <v>2548</v>
      </c>
      <c r="D514" s="698" t="str">
        <f t="shared" si="8"/>
        <v>513. 8699 未分類其他醫療保健服務業</v>
      </c>
    </row>
    <row r="515" spans="1:4" ht="13.5">
      <c r="A515" s="695">
        <v>514</v>
      </c>
      <c r="B515" s="696" t="s">
        <v>2549</v>
      </c>
      <c r="C515" s="697" t="s">
        <v>2550</v>
      </c>
      <c r="D515" s="698" t="str">
        <f t="shared" si="8"/>
        <v>514. 8701 護理照顧服務業</v>
      </c>
    </row>
    <row r="516" spans="1:4" ht="13.5">
      <c r="A516" s="695">
        <v>515</v>
      </c>
      <c r="B516" s="696" t="s">
        <v>2551</v>
      </c>
      <c r="C516" s="697" t="s">
        <v>2552</v>
      </c>
      <c r="D516" s="698" t="str">
        <f t="shared" si="8"/>
        <v>515. 8702 心智障礙及藥物濫用者居住照顧服務業</v>
      </c>
    </row>
    <row r="517" spans="1:4" ht="13.5">
      <c r="A517" s="695">
        <v>516</v>
      </c>
      <c r="B517" s="696" t="s">
        <v>2553</v>
      </c>
      <c r="C517" s="697" t="s">
        <v>2554</v>
      </c>
      <c r="D517" s="698" t="str">
        <f t="shared" si="8"/>
        <v>516. 8703 老人居住照顧服務業</v>
      </c>
    </row>
    <row r="518" spans="1:4" ht="13.5">
      <c r="A518" s="695">
        <v>517</v>
      </c>
      <c r="B518" s="696" t="s">
        <v>2555</v>
      </c>
      <c r="C518" s="697" t="s">
        <v>2556</v>
      </c>
      <c r="D518" s="698" t="str">
        <f t="shared" si="8"/>
        <v>517. 8709 其他居住照顧服務業</v>
      </c>
    </row>
    <row r="519" spans="1:4" ht="13.5">
      <c r="A519" s="695">
        <v>518</v>
      </c>
      <c r="B519" s="696" t="s">
        <v>2557</v>
      </c>
      <c r="C519" s="697" t="s">
        <v>2558</v>
      </c>
      <c r="D519" s="698" t="str">
        <f t="shared" si="8"/>
        <v>518. 8801 兒童及少年之社會工作服務業</v>
      </c>
    </row>
    <row r="520" spans="1:4" ht="13.5">
      <c r="A520" s="695">
        <v>519</v>
      </c>
      <c r="B520" s="696" t="s">
        <v>2559</v>
      </c>
      <c r="C520" s="697" t="s">
        <v>2560</v>
      </c>
      <c r="D520" s="698" t="str">
        <f t="shared" si="8"/>
        <v>519. 8802 老人之社會工作服務業</v>
      </c>
    </row>
    <row r="521" spans="1:4" ht="13.5">
      <c r="A521" s="695">
        <v>520</v>
      </c>
      <c r="B521" s="696" t="s">
        <v>2561</v>
      </c>
      <c r="C521" s="697" t="s">
        <v>2562</v>
      </c>
      <c r="D521" s="698" t="str">
        <f t="shared" si="8"/>
        <v>520. 8803 身心障礙者之社會工作服務業</v>
      </c>
    </row>
    <row r="522" spans="1:4" ht="13.5">
      <c r="A522" s="695">
        <v>521</v>
      </c>
      <c r="B522" s="696" t="s">
        <v>2563</v>
      </c>
      <c r="C522" s="697" t="s">
        <v>2564</v>
      </c>
      <c r="D522" s="698" t="str">
        <f t="shared" si="8"/>
        <v>521. 8804 婦女之社會工作服務業</v>
      </c>
    </row>
    <row r="523" spans="1:4" ht="13.5">
      <c r="A523" s="695">
        <v>522</v>
      </c>
      <c r="B523" s="696" t="s">
        <v>2565</v>
      </c>
      <c r="C523" s="697" t="s">
        <v>2566</v>
      </c>
      <c r="D523" s="698" t="str">
        <f t="shared" si="8"/>
        <v>522. 8809 未分類其他社會工作服務業</v>
      </c>
    </row>
    <row r="524" spans="1:4" ht="13.5">
      <c r="A524" s="695">
        <v>523</v>
      </c>
      <c r="B524" s="696" t="s">
        <v>2567</v>
      </c>
      <c r="C524" s="697" t="s">
        <v>2568</v>
      </c>
      <c r="D524" s="698" t="str">
        <f t="shared" si="8"/>
        <v>523. 9010 創作業</v>
      </c>
    </row>
    <row r="525" spans="1:4" ht="13.5">
      <c r="A525" s="695">
        <v>524</v>
      </c>
      <c r="B525" s="696" t="s">
        <v>2569</v>
      </c>
      <c r="C525" s="697" t="s">
        <v>2570</v>
      </c>
      <c r="D525" s="698" t="str">
        <f t="shared" si="8"/>
        <v>524. 9020 藝術表演業</v>
      </c>
    </row>
    <row r="526" spans="1:4" ht="13.5">
      <c r="A526" s="695">
        <v>525</v>
      </c>
      <c r="B526" s="696" t="s">
        <v>2571</v>
      </c>
      <c r="C526" s="697" t="s">
        <v>2572</v>
      </c>
      <c r="D526" s="698" t="str">
        <f t="shared" si="8"/>
        <v>525. 9031 藝術表演場所經營業</v>
      </c>
    </row>
    <row r="527" spans="1:4" ht="13.5">
      <c r="A527" s="695">
        <v>526</v>
      </c>
      <c r="B527" s="696" t="s">
        <v>2573</v>
      </c>
      <c r="C527" s="697" t="s">
        <v>2574</v>
      </c>
      <c r="D527" s="698" t="str">
        <f t="shared" si="8"/>
        <v>526. 9039 其他藝術表演輔助服務業</v>
      </c>
    </row>
    <row r="528" spans="1:4" ht="13.5">
      <c r="A528" s="695">
        <v>527</v>
      </c>
      <c r="B528" s="696" t="s">
        <v>2575</v>
      </c>
      <c r="C528" s="697" t="s">
        <v>2576</v>
      </c>
      <c r="D528" s="698" t="str">
        <f t="shared" si="8"/>
        <v>527. 9101 圖書館及檔案保存業</v>
      </c>
    </row>
    <row r="529" spans="1:4" ht="13.5">
      <c r="A529" s="695">
        <v>528</v>
      </c>
      <c r="B529" s="696" t="s">
        <v>2577</v>
      </c>
      <c r="C529" s="697" t="s">
        <v>2578</v>
      </c>
      <c r="D529" s="698" t="str">
        <f t="shared" si="8"/>
        <v>528. 9102 植物園、動物園及自然生態保護機構</v>
      </c>
    </row>
    <row r="530" spans="1:4" ht="13.5">
      <c r="A530" s="695">
        <v>529</v>
      </c>
      <c r="B530" s="696" t="s">
        <v>2579</v>
      </c>
      <c r="C530" s="697" t="s">
        <v>2580</v>
      </c>
      <c r="D530" s="698" t="str">
        <f t="shared" si="8"/>
        <v>529. 9103 博物館、歷史遺址及其他類似機構</v>
      </c>
    </row>
    <row r="531" spans="1:4" ht="13.5">
      <c r="A531" s="695">
        <v>530</v>
      </c>
      <c r="B531" s="696" t="s">
        <v>2581</v>
      </c>
      <c r="C531" s="697" t="s">
        <v>2582</v>
      </c>
      <c r="D531" s="698" t="str">
        <f t="shared" si="8"/>
        <v>530. 9200 博弈業</v>
      </c>
    </row>
    <row r="532" spans="1:4" ht="13.5">
      <c r="A532" s="695">
        <v>531</v>
      </c>
      <c r="B532" s="696" t="s">
        <v>2583</v>
      </c>
      <c r="C532" s="697" t="s">
        <v>2584</v>
      </c>
      <c r="D532" s="698" t="str">
        <f t="shared" si="8"/>
        <v>531. 9311 職業運動業</v>
      </c>
    </row>
    <row r="533" spans="1:4" ht="13.5">
      <c r="A533" s="695">
        <v>532</v>
      </c>
      <c r="B533" s="696" t="s">
        <v>2585</v>
      </c>
      <c r="C533" s="697" t="s">
        <v>2586</v>
      </c>
      <c r="D533" s="698" t="str">
        <f t="shared" si="8"/>
        <v>532. 9312 運動場館業</v>
      </c>
    </row>
    <row r="534" spans="1:4" ht="13.5">
      <c r="A534" s="695">
        <v>533</v>
      </c>
      <c r="B534" s="696" t="s">
        <v>2587</v>
      </c>
      <c r="C534" s="697" t="s">
        <v>2588</v>
      </c>
      <c r="D534" s="698" t="str">
        <f t="shared" si="8"/>
        <v>533. 9319 其他運動服務業</v>
      </c>
    </row>
    <row r="535" spans="1:4" ht="13.5">
      <c r="A535" s="695">
        <v>534</v>
      </c>
      <c r="B535" s="696" t="s">
        <v>2589</v>
      </c>
      <c r="C535" s="697" t="s">
        <v>2590</v>
      </c>
      <c r="D535" s="698" t="str">
        <f t="shared" si="8"/>
        <v>534. 9321 遊樂園及主題樂園</v>
      </c>
    </row>
    <row r="536" spans="1:4" ht="13.5">
      <c r="A536" s="695">
        <v>535</v>
      </c>
      <c r="B536" s="696" t="s">
        <v>2591</v>
      </c>
      <c r="C536" s="697" t="s">
        <v>2592</v>
      </c>
      <c r="D536" s="698" t="str">
        <f t="shared" si="8"/>
        <v>535. 9322 視聽及視唱業</v>
      </c>
    </row>
    <row r="537" spans="1:4" ht="13.5">
      <c r="A537" s="695">
        <v>536</v>
      </c>
      <c r="B537" s="696" t="s">
        <v>2593</v>
      </c>
      <c r="C537" s="697" t="s">
        <v>2594</v>
      </c>
      <c r="D537" s="698" t="str">
        <f t="shared" si="8"/>
        <v>536. 9323 特殊娛樂業</v>
      </c>
    </row>
    <row r="538" spans="1:4" ht="13.5">
      <c r="A538" s="695">
        <v>537</v>
      </c>
      <c r="B538" s="696" t="s">
        <v>2595</v>
      </c>
      <c r="C538" s="697" t="s">
        <v>2596</v>
      </c>
      <c r="D538" s="698" t="str">
        <f t="shared" si="8"/>
        <v>537. 9324 遊戲場業</v>
      </c>
    </row>
    <row r="539" spans="1:4" ht="13.5">
      <c r="A539" s="695">
        <v>538</v>
      </c>
      <c r="B539" s="696" t="s">
        <v>2597</v>
      </c>
      <c r="C539" s="697" t="s">
        <v>2598</v>
      </c>
      <c r="D539" s="698" t="str">
        <f t="shared" si="8"/>
        <v>538. 9329 其他娛樂及休閒服務業</v>
      </c>
    </row>
    <row r="540" spans="1:4" ht="13.5">
      <c r="A540" s="695">
        <v>539</v>
      </c>
      <c r="B540" s="696" t="s">
        <v>2599</v>
      </c>
      <c r="C540" s="697" t="s">
        <v>2600</v>
      </c>
      <c r="D540" s="698" t="str">
        <f t="shared" si="8"/>
        <v>539. 9410 宗教組織</v>
      </c>
    </row>
    <row r="541" spans="1:4" ht="13.5">
      <c r="A541" s="695">
        <v>540</v>
      </c>
      <c r="B541" s="696" t="s">
        <v>2601</v>
      </c>
      <c r="C541" s="697" t="s">
        <v>2602</v>
      </c>
      <c r="D541" s="698" t="str">
        <f t="shared" si="8"/>
        <v>540. 9421 工商業團體</v>
      </c>
    </row>
    <row r="542" spans="1:4" ht="13.5">
      <c r="A542" s="695">
        <v>541</v>
      </c>
      <c r="B542" s="696" t="s">
        <v>2603</v>
      </c>
      <c r="C542" s="697" t="s">
        <v>2604</v>
      </c>
      <c r="D542" s="698" t="str">
        <f t="shared" si="8"/>
        <v>541. 9422 專門職業團體</v>
      </c>
    </row>
    <row r="543" spans="1:4" ht="13.5">
      <c r="A543" s="695">
        <v>542</v>
      </c>
      <c r="B543" s="696" t="s">
        <v>2605</v>
      </c>
      <c r="C543" s="697" t="s">
        <v>2606</v>
      </c>
      <c r="D543" s="698" t="str">
        <f t="shared" si="8"/>
        <v>542. 9423 勞工團體</v>
      </c>
    </row>
    <row r="544" spans="1:4" ht="13.5">
      <c r="A544" s="695">
        <v>543</v>
      </c>
      <c r="B544" s="696" t="s">
        <v>2607</v>
      </c>
      <c r="C544" s="697" t="s">
        <v>2608</v>
      </c>
      <c r="D544" s="698" t="str">
        <f t="shared" si="8"/>
        <v>543. 9424 農民團體</v>
      </c>
    </row>
    <row r="545" spans="1:4" ht="13.5">
      <c r="A545" s="695">
        <v>544</v>
      </c>
      <c r="B545" s="696" t="s">
        <v>2609</v>
      </c>
      <c r="C545" s="697" t="s">
        <v>2610</v>
      </c>
      <c r="D545" s="698" t="str">
        <f t="shared" si="8"/>
        <v>544. 9491 政治團體</v>
      </c>
    </row>
    <row r="546" spans="1:4" ht="13.5">
      <c r="A546" s="695">
        <v>545</v>
      </c>
      <c r="B546" s="696" t="s">
        <v>2611</v>
      </c>
      <c r="C546" s="697" t="s">
        <v>2612</v>
      </c>
      <c r="D546" s="698" t="str">
        <f t="shared" si="8"/>
        <v>545. 9499 未分類其他組織</v>
      </c>
    </row>
    <row r="547" spans="1:4" ht="13.5">
      <c r="A547" s="695">
        <v>546</v>
      </c>
      <c r="B547" s="696" t="s">
        <v>2613</v>
      </c>
      <c r="C547" s="697" t="s">
        <v>2614</v>
      </c>
      <c r="D547" s="698" t="str">
        <f t="shared" si="8"/>
        <v>546. 9511 汽車維修業</v>
      </c>
    </row>
    <row r="548" spans="1:4" ht="13.5">
      <c r="A548" s="695">
        <v>547</v>
      </c>
      <c r="B548" s="696" t="s">
        <v>2615</v>
      </c>
      <c r="C548" s="697" t="s">
        <v>2616</v>
      </c>
      <c r="D548" s="698" t="str">
        <f t="shared" si="8"/>
        <v>547. 9512 汽車美容業</v>
      </c>
    </row>
    <row r="549" spans="1:4" ht="13.5">
      <c r="A549" s="695">
        <v>548</v>
      </c>
      <c r="B549" s="696" t="s">
        <v>2617</v>
      </c>
      <c r="C549" s="697" t="s">
        <v>2618</v>
      </c>
      <c r="D549" s="698" t="str">
        <f t="shared" si="8"/>
        <v>548. 9521 電腦及其週邊設備修理業</v>
      </c>
    </row>
    <row r="550" spans="1:4" ht="13.5">
      <c r="A550" s="695">
        <v>549</v>
      </c>
      <c r="B550" s="696" t="s">
        <v>2619</v>
      </c>
      <c r="C550" s="697" t="s">
        <v>2620</v>
      </c>
      <c r="D550" s="698" t="str">
        <f t="shared" si="8"/>
        <v>549. 9522 通訊傳播設備修理業</v>
      </c>
    </row>
    <row r="551" spans="1:4" ht="13.5">
      <c r="A551" s="695">
        <v>550</v>
      </c>
      <c r="B551" s="696" t="s">
        <v>2621</v>
      </c>
      <c r="C551" s="697" t="s">
        <v>2622</v>
      </c>
      <c r="D551" s="698" t="str">
        <f t="shared" si="8"/>
        <v>550. 9523 視聽電子產品及家用電器修理業</v>
      </c>
    </row>
    <row r="552" spans="1:4" ht="13.5">
      <c r="A552" s="695">
        <v>551</v>
      </c>
      <c r="B552" s="696" t="s">
        <v>2623</v>
      </c>
      <c r="C552" s="697" t="s">
        <v>2624</v>
      </c>
      <c r="D552" s="698" t="str">
        <f t="shared" si="8"/>
        <v>551. 9591 機車維修業</v>
      </c>
    </row>
    <row r="553" spans="1:4" ht="13.5">
      <c r="A553" s="695">
        <v>552</v>
      </c>
      <c r="B553" s="696" t="s">
        <v>2625</v>
      </c>
      <c r="C553" s="697" t="s">
        <v>2626</v>
      </c>
      <c r="D553" s="698" t="str">
        <f t="shared" si="8"/>
        <v>552. 9599 未分類其他個人及家庭用品維修業</v>
      </c>
    </row>
    <row r="554" spans="1:4" ht="13.5">
      <c r="A554" s="695">
        <v>553</v>
      </c>
      <c r="B554" s="696" t="s">
        <v>2627</v>
      </c>
      <c r="C554" s="697" t="s">
        <v>2628</v>
      </c>
      <c r="D554" s="698" t="str">
        <f t="shared" si="8"/>
        <v>553. 9610 洗衣業</v>
      </c>
    </row>
    <row r="555" spans="1:4" ht="13.5">
      <c r="A555" s="695">
        <v>554</v>
      </c>
      <c r="B555" s="696" t="s">
        <v>2629</v>
      </c>
      <c r="C555" s="697" t="s">
        <v>2630</v>
      </c>
      <c r="D555" s="698" t="str">
        <f t="shared" si="8"/>
        <v>554. 9620 理髮及美容業</v>
      </c>
    </row>
    <row r="556" spans="1:4" ht="13.5">
      <c r="A556" s="695">
        <v>555</v>
      </c>
      <c r="B556" s="696" t="s">
        <v>2631</v>
      </c>
      <c r="C556" s="697" t="s">
        <v>2632</v>
      </c>
      <c r="D556" s="698" t="str">
        <f t="shared" si="8"/>
        <v>555. 9630 殯葬服務業</v>
      </c>
    </row>
    <row r="557" spans="1:4" ht="13.5">
      <c r="A557" s="695">
        <v>556</v>
      </c>
      <c r="B557" s="696" t="s">
        <v>2633</v>
      </c>
      <c r="C557" s="697" t="s">
        <v>2634</v>
      </c>
      <c r="D557" s="698" t="str">
        <f t="shared" si="8"/>
        <v>556. 9640 家事服務業</v>
      </c>
    </row>
    <row r="558" spans="1:4" ht="13.5">
      <c r="A558" s="695">
        <v>557</v>
      </c>
      <c r="B558" s="696" t="s">
        <v>2635</v>
      </c>
      <c r="C558" s="697" t="s">
        <v>2636</v>
      </c>
      <c r="D558" s="698" t="str">
        <f t="shared" si="8"/>
        <v>557. 9690 其他個人服務業</v>
      </c>
    </row>
  </sheetData>
  <phoneticPr fontId="20" type="noConversion"/>
  <pageMargins left="0.70000000000000007" right="0.70000000000000007" top="0.75" bottom="0.75" header="0.30000000000000004" footer="0.30000000000000004"/>
  <pageSetup paperSize="0" fitToWidth="0" fitToHeight="0" orientation="portrait" horizontalDpi="0" verticalDpi="0" copies="0"/>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D0D0132-966B-4819-A600-DB78796D619D}">
  <dimension ref="A1:D1024"/>
  <sheetViews>
    <sheetView workbookViewId="0"/>
  </sheetViews>
  <sheetFormatPr defaultRowHeight="12.75"/>
  <cols>
    <col min="1" max="1" width="5.5" style="69" bestFit="1" customWidth="1"/>
    <col min="2" max="2" width="8.5" style="689" bestFit="1" customWidth="1"/>
    <col min="3" max="3" width="52.875" style="69" bestFit="1" customWidth="1"/>
    <col min="4" max="4" width="61.625" style="69" hidden="1" customWidth="1"/>
    <col min="5" max="5" width="9" style="69" customWidth="1"/>
    <col min="6" max="16384" width="9" style="69"/>
  </cols>
  <sheetData>
    <row r="1" spans="1:4" ht="13.5">
      <c r="A1" s="691" t="s">
        <v>1523</v>
      </c>
      <c r="B1" s="692" t="s">
        <v>1524</v>
      </c>
      <c r="C1" s="693" t="s">
        <v>2637</v>
      </c>
      <c r="D1" s="694" t="str">
        <f t="shared" ref="D1:D64" si="0">A1&amp;". "&amp;B1&amp;" "&amp;C1</f>
        <v>序號. 行業代碼 製程名稱</v>
      </c>
    </row>
    <row r="2" spans="1:4" ht="13.5">
      <c r="A2" s="695">
        <v>1</v>
      </c>
      <c r="B2" s="696" t="s">
        <v>2638</v>
      </c>
      <c r="C2" s="697" t="s">
        <v>2639</v>
      </c>
      <c r="D2" s="698" t="str">
        <f t="shared" si="0"/>
        <v>1. 000000 非製造程序產出類別</v>
      </c>
    </row>
    <row r="3" spans="1:4" ht="13.5">
      <c r="A3" s="695">
        <v>2</v>
      </c>
      <c r="B3" s="696" t="s">
        <v>2640</v>
      </c>
      <c r="C3" s="697" t="s">
        <v>2641</v>
      </c>
      <c r="D3" s="698" t="str">
        <f t="shared" si="0"/>
        <v>2. 000001 鍋爐蒸氣產生程序</v>
      </c>
    </row>
    <row r="4" spans="1:4" ht="13.5">
      <c r="A4" s="695">
        <v>3</v>
      </c>
      <c r="B4" s="696" t="s">
        <v>2642</v>
      </c>
      <c r="C4" s="697" t="s">
        <v>2643</v>
      </c>
      <c r="D4" s="698" t="str">
        <f t="shared" si="0"/>
        <v>3. 000002 熱媒加熱程序</v>
      </c>
    </row>
    <row r="5" spans="1:4" ht="13.5">
      <c r="A5" s="695">
        <v>4</v>
      </c>
      <c r="B5" s="696" t="s">
        <v>2644</v>
      </c>
      <c r="C5" s="697" t="s">
        <v>2645</v>
      </c>
      <c r="D5" s="698" t="str">
        <f t="shared" si="0"/>
        <v>4. 000003 鍋爐汽電共生程序</v>
      </c>
    </row>
    <row r="6" spans="1:4" ht="13.5">
      <c r="A6" s="695">
        <v>5</v>
      </c>
      <c r="B6" s="696" t="s">
        <v>2646</v>
      </c>
      <c r="C6" s="697" t="s">
        <v>2647</v>
      </c>
      <c r="D6" s="698" t="str">
        <f t="shared" si="0"/>
        <v>5. 000004 廢氣處理程序</v>
      </c>
    </row>
    <row r="7" spans="1:4" ht="13.5">
      <c r="A7" s="695">
        <v>6</v>
      </c>
      <c r="B7" s="696" t="s">
        <v>2648</v>
      </c>
      <c r="C7" s="697" t="s">
        <v>2649</v>
      </c>
      <c r="D7" s="698" t="str">
        <f t="shared" si="0"/>
        <v>6. 000005 廢氣焚化處理程序</v>
      </c>
    </row>
    <row r="8" spans="1:4" ht="13.5">
      <c r="A8" s="695">
        <v>7</v>
      </c>
      <c r="B8" s="696" t="s">
        <v>2650</v>
      </c>
      <c r="C8" s="697" t="s">
        <v>2651</v>
      </c>
      <c r="D8" s="698" t="str">
        <f t="shared" si="0"/>
        <v>7. 000006 堆置場作業程序</v>
      </c>
    </row>
    <row r="9" spans="1:4" ht="13.5">
      <c r="A9" s="695">
        <v>8</v>
      </c>
      <c r="B9" s="696" t="s">
        <v>2652</v>
      </c>
      <c r="C9" s="697" t="s">
        <v>2653</v>
      </c>
      <c r="D9" s="698" t="str">
        <f t="shared" si="0"/>
        <v>8. 000007 揮發性有機液體儲槽作業程序</v>
      </c>
    </row>
    <row r="10" spans="1:4" ht="13.5">
      <c r="A10" s="695">
        <v>9</v>
      </c>
      <c r="B10" s="696" t="s">
        <v>2654</v>
      </c>
      <c r="C10" s="697" t="s">
        <v>2655</v>
      </c>
      <c r="D10" s="698" t="str">
        <f t="shared" si="0"/>
        <v>9. 000008 非參與製程生產之有機溶劑作業程序</v>
      </c>
    </row>
    <row r="11" spans="1:4" ht="13.5">
      <c r="A11" s="695">
        <v>10</v>
      </c>
      <c r="B11" s="696" t="s">
        <v>219</v>
      </c>
      <c r="C11" s="697" t="s">
        <v>2656</v>
      </c>
      <c r="D11" s="698" t="str">
        <f t="shared" si="0"/>
        <v>10. 000999 其他未分類製程</v>
      </c>
    </row>
    <row r="12" spans="1:4" ht="13.5">
      <c r="A12" s="695">
        <v>11</v>
      </c>
      <c r="B12" s="696" t="s">
        <v>2657</v>
      </c>
      <c r="C12" s="697" t="s">
        <v>2658</v>
      </c>
      <c r="D12" s="698" t="str">
        <f t="shared" si="0"/>
        <v>11. 010001 稻作栽培作業程序</v>
      </c>
    </row>
    <row r="13" spans="1:4" ht="13.5">
      <c r="A13" s="695">
        <v>12</v>
      </c>
      <c r="B13" s="696" t="s">
        <v>2659</v>
      </c>
      <c r="C13" s="697" t="s">
        <v>2660</v>
      </c>
      <c r="D13" s="698" t="str">
        <f t="shared" si="0"/>
        <v>12. 010002 雜糧栽培作業程序</v>
      </c>
    </row>
    <row r="14" spans="1:4" ht="13.5">
      <c r="A14" s="695">
        <v>13</v>
      </c>
      <c r="B14" s="696" t="s">
        <v>2661</v>
      </c>
      <c r="C14" s="697" t="s">
        <v>2662</v>
      </c>
      <c r="D14" s="698" t="str">
        <f t="shared" si="0"/>
        <v>13. 010003 特用作物栽培作業程序</v>
      </c>
    </row>
    <row r="15" spans="1:4" ht="13.5">
      <c r="A15" s="695">
        <v>14</v>
      </c>
      <c r="B15" s="696" t="s">
        <v>2663</v>
      </c>
      <c r="C15" s="697" t="s">
        <v>2664</v>
      </c>
      <c r="D15" s="698" t="str">
        <f t="shared" si="0"/>
        <v>14. 010004 蔬菜栽培作業程序</v>
      </c>
    </row>
    <row r="16" spans="1:4" ht="13.5">
      <c r="A16" s="695">
        <v>15</v>
      </c>
      <c r="B16" s="696" t="s">
        <v>2665</v>
      </c>
      <c r="C16" s="697" t="s">
        <v>2666</v>
      </c>
      <c r="D16" s="698" t="str">
        <f t="shared" si="0"/>
        <v>15. 010005 果樹栽培作業程序</v>
      </c>
    </row>
    <row r="17" spans="1:4" ht="13.5">
      <c r="A17" s="695">
        <v>16</v>
      </c>
      <c r="B17" s="696" t="s">
        <v>2667</v>
      </c>
      <c r="C17" s="697" t="s">
        <v>2668</v>
      </c>
      <c r="D17" s="698" t="str">
        <f t="shared" si="0"/>
        <v>16. 010006 食用菌菇類栽培作業程序</v>
      </c>
    </row>
    <row r="18" spans="1:4" ht="13.5">
      <c r="A18" s="695">
        <v>17</v>
      </c>
      <c r="B18" s="696" t="s">
        <v>2669</v>
      </c>
      <c r="C18" s="697" t="s">
        <v>2670</v>
      </c>
      <c r="D18" s="698" t="str">
        <f t="shared" si="0"/>
        <v>17. 010007 花卉栽培作業程序</v>
      </c>
    </row>
    <row r="19" spans="1:4" ht="13.5">
      <c r="A19" s="695">
        <v>18</v>
      </c>
      <c r="B19" s="696" t="s">
        <v>2671</v>
      </c>
      <c r="C19" s="697" t="s">
        <v>2672</v>
      </c>
      <c r="D19" s="698" t="str">
        <f t="shared" si="0"/>
        <v>18. 010009 其他農作物栽培作業程序</v>
      </c>
    </row>
    <row r="20" spans="1:4" ht="13.5">
      <c r="A20" s="695">
        <v>19</v>
      </c>
      <c r="B20" s="696" t="s">
        <v>2673</v>
      </c>
      <c r="C20" s="697" t="s">
        <v>2674</v>
      </c>
      <c r="D20" s="698" t="str">
        <f t="shared" si="0"/>
        <v>19. 010011 牛飼育作業程序</v>
      </c>
    </row>
    <row r="21" spans="1:4" ht="13.5">
      <c r="A21" s="695">
        <v>20</v>
      </c>
      <c r="B21" s="696" t="s">
        <v>2675</v>
      </c>
      <c r="C21" s="697" t="s">
        <v>2676</v>
      </c>
      <c r="D21" s="698" t="str">
        <f t="shared" si="0"/>
        <v>20. 010012 豬飼育作業程序</v>
      </c>
    </row>
    <row r="22" spans="1:4" ht="13.5">
      <c r="A22" s="695">
        <v>21</v>
      </c>
      <c r="B22" s="696" t="s">
        <v>2677</v>
      </c>
      <c r="C22" s="697" t="s">
        <v>2678</v>
      </c>
      <c r="D22" s="698" t="str">
        <f t="shared" si="0"/>
        <v>21. 010019 其他家畜飼育作業程序</v>
      </c>
    </row>
    <row r="23" spans="1:4" ht="13.5">
      <c r="A23" s="695">
        <v>22</v>
      </c>
      <c r="B23" s="696" t="s">
        <v>2679</v>
      </c>
      <c r="C23" s="697" t="s">
        <v>2680</v>
      </c>
      <c r="D23" s="698" t="str">
        <f t="shared" si="0"/>
        <v>22. 010021 雞飼育作業程序</v>
      </c>
    </row>
    <row r="24" spans="1:4" ht="13.5">
      <c r="A24" s="695">
        <v>23</v>
      </c>
      <c r="B24" s="696" t="s">
        <v>2681</v>
      </c>
      <c r="C24" s="697" t="s">
        <v>2682</v>
      </c>
      <c r="D24" s="698" t="str">
        <f t="shared" si="0"/>
        <v>23. 010022 鴨飼育作業程序</v>
      </c>
    </row>
    <row r="25" spans="1:4" ht="13.5">
      <c r="A25" s="695">
        <v>24</v>
      </c>
      <c r="B25" s="696" t="s">
        <v>2683</v>
      </c>
      <c r="C25" s="697" t="s">
        <v>2684</v>
      </c>
      <c r="D25" s="698" t="str">
        <f t="shared" si="0"/>
        <v>24. 010023 家禽蛋生產程序</v>
      </c>
    </row>
    <row r="26" spans="1:4" ht="13.5">
      <c r="A26" s="695">
        <v>25</v>
      </c>
      <c r="B26" s="696" t="s">
        <v>2685</v>
      </c>
      <c r="C26" s="697" t="s">
        <v>2686</v>
      </c>
      <c r="D26" s="698" t="str">
        <f t="shared" si="0"/>
        <v>25. 010029 其他家禽飼育作業程序</v>
      </c>
    </row>
    <row r="27" spans="1:4" ht="13.5">
      <c r="A27" s="695">
        <v>26</v>
      </c>
      <c r="B27" s="696" t="s">
        <v>2687</v>
      </c>
      <c r="C27" s="697" t="s">
        <v>2688</v>
      </c>
      <c r="D27" s="698" t="str">
        <f t="shared" si="0"/>
        <v>26. 010031 作物栽培服務作業程序</v>
      </c>
    </row>
    <row r="28" spans="1:4" ht="13.5">
      <c r="A28" s="695">
        <v>27</v>
      </c>
      <c r="B28" s="696" t="s">
        <v>2689</v>
      </c>
      <c r="C28" s="697" t="s">
        <v>2690</v>
      </c>
      <c r="D28" s="698" t="str">
        <f t="shared" si="0"/>
        <v>27. 010032 農產品整理作業程序</v>
      </c>
    </row>
    <row r="29" spans="1:4" ht="13.5">
      <c r="A29" s="695">
        <v>28</v>
      </c>
      <c r="B29" s="696" t="s">
        <v>2691</v>
      </c>
      <c r="C29" s="697" t="s">
        <v>2692</v>
      </c>
      <c r="D29" s="698" t="str">
        <f t="shared" si="0"/>
        <v>28. 010033 畜牧服務作業程序</v>
      </c>
    </row>
    <row r="30" spans="1:4" ht="13.5">
      <c r="A30" s="695">
        <v>29</v>
      </c>
      <c r="B30" s="696" t="s">
        <v>2693</v>
      </c>
      <c r="C30" s="697" t="s">
        <v>2694</v>
      </c>
      <c r="D30" s="698" t="str">
        <f t="shared" si="0"/>
        <v>29. 010034 苜蓿脫水／牧草處理程序</v>
      </c>
    </row>
    <row r="31" spans="1:4" ht="13.5">
      <c r="A31" s="695">
        <v>30</v>
      </c>
      <c r="B31" s="696" t="s">
        <v>2695</v>
      </c>
      <c r="C31" s="697" t="s">
        <v>2696</v>
      </c>
      <c r="D31" s="698" t="str">
        <f t="shared" si="0"/>
        <v>30. 010039 其他農事服務作業程序</v>
      </c>
    </row>
    <row r="32" spans="1:4" ht="13.5">
      <c r="A32" s="695">
        <v>31</v>
      </c>
      <c r="B32" s="696" t="s">
        <v>2697</v>
      </c>
      <c r="C32" s="697" t="s">
        <v>2698</v>
      </c>
      <c r="D32" s="698" t="str">
        <f t="shared" si="0"/>
        <v>31. 020001 造林作業程序</v>
      </c>
    </row>
    <row r="33" spans="1:4" ht="13.5">
      <c r="A33" s="695">
        <v>32</v>
      </c>
      <c r="B33" s="696" t="s">
        <v>2699</v>
      </c>
      <c r="C33" s="697" t="s">
        <v>2700</v>
      </c>
      <c r="D33" s="698" t="str">
        <f t="shared" si="0"/>
        <v>32. 020002 伐木作業程序</v>
      </c>
    </row>
    <row r="34" spans="1:4" ht="13.5">
      <c r="A34" s="695">
        <v>33</v>
      </c>
      <c r="B34" s="696" t="s">
        <v>2701</v>
      </c>
      <c r="C34" s="697" t="s">
        <v>2702</v>
      </c>
      <c r="D34" s="698" t="str">
        <f t="shared" si="0"/>
        <v>33. 030001 野生物採捕作業程序</v>
      </c>
    </row>
    <row r="35" spans="1:4" ht="13.5">
      <c r="A35" s="695">
        <v>34</v>
      </c>
      <c r="B35" s="696" t="s">
        <v>2703</v>
      </c>
      <c r="C35" s="697" t="s">
        <v>2704</v>
      </c>
      <c r="D35" s="698" t="str">
        <f t="shared" si="0"/>
        <v>34. 030002 漁撈作業程序</v>
      </c>
    </row>
    <row r="36" spans="1:4" ht="13.5">
      <c r="A36" s="695">
        <v>35</v>
      </c>
      <c r="B36" s="696" t="s">
        <v>2705</v>
      </c>
      <c r="C36" s="697" t="s">
        <v>2706</v>
      </c>
      <c r="D36" s="698" t="str">
        <f t="shared" si="0"/>
        <v>35. 030003 水產養殖作業程序</v>
      </c>
    </row>
    <row r="37" spans="1:4" ht="13.5">
      <c r="A37" s="695">
        <v>36</v>
      </c>
      <c r="B37" s="696" t="s">
        <v>718</v>
      </c>
      <c r="C37" s="697" t="s">
        <v>2707</v>
      </c>
      <c r="D37" s="698" t="str">
        <f t="shared" si="0"/>
        <v>36. 050001 原油生產(採取)作業程序</v>
      </c>
    </row>
    <row r="38" spans="1:4" ht="13.5">
      <c r="A38" s="695">
        <v>37</v>
      </c>
      <c r="B38" s="696" t="s">
        <v>251</v>
      </c>
      <c r="C38" s="697" t="s">
        <v>2708</v>
      </c>
      <c r="D38" s="698" t="str">
        <f t="shared" si="0"/>
        <v>37. 050002 天然氣生產(採取)作業程序</v>
      </c>
    </row>
    <row r="39" spans="1:4" ht="13.5">
      <c r="A39" s="695">
        <v>38</v>
      </c>
      <c r="B39" s="696" t="s">
        <v>2709</v>
      </c>
      <c r="C39" s="697" t="s">
        <v>2710</v>
      </c>
      <c r="D39" s="698" t="str">
        <f t="shared" si="0"/>
        <v>38. 060001 砂石採取作業程序</v>
      </c>
    </row>
    <row r="40" spans="1:4" ht="13.5">
      <c r="A40" s="695">
        <v>39</v>
      </c>
      <c r="B40" s="696" t="s">
        <v>2711</v>
      </c>
      <c r="C40" s="697" t="s">
        <v>2712</v>
      </c>
      <c r="D40" s="698" t="str">
        <f t="shared" si="0"/>
        <v>39. 060002 黏土採取作業程序</v>
      </c>
    </row>
    <row r="41" spans="1:4" ht="13.5">
      <c r="A41" s="695">
        <v>40</v>
      </c>
      <c r="B41" s="696" t="s">
        <v>728</v>
      </c>
      <c r="C41" s="697" t="s">
        <v>2713</v>
      </c>
      <c r="D41" s="698" t="str">
        <f t="shared" si="0"/>
        <v>40. 070001 金屬礦採集／處理程序</v>
      </c>
    </row>
    <row r="42" spans="1:4" ht="13.5">
      <c r="A42" s="695">
        <v>41</v>
      </c>
      <c r="B42" s="696" t="s">
        <v>731</v>
      </c>
      <c r="C42" s="697" t="s">
        <v>2714</v>
      </c>
      <c r="D42" s="698" t="str">
        <f t="shared" si="0"/>
        <v>41. 070002 磷酸鹽礦採集／處理程序</v>
      </c>
    </row>
    <row r="43" spans="1:4" ht="13.5">
      <c r="A43" s="695">
        <v>42</v>
      </c>
      <c r="B43" s="696" t="s">
        <v>734</v>
      </c>
      <c r="C43" s="697" t="s">
        <v>2715</v>
      </c>
      <c r="D43" s="698" t="str">
        <f t="shared" si="0"/>
        <v>42. 070003 鹽礦採集／處理程序</v>
      </c>
    </row>
    <row r="44" spans="1:4" ht="13.5">
      <c r="A44" s="695">
        <v>43</v>
      </c>
      <c r="B44" s="696" t="s">
        <v>737</v>
      </c>
      <c r="C44" s="697" t="s">
        <v>2716</v>
      </c>
      <c r="D44" s="698" t="str">
        <f t="shared" si="0"/>
        <v>43. 070004 碳酸鎂採集／處理程序</v>
      </c>
    </row>
    <row r="45" spans="1:4" ht="13.5">
      <c r="A45" s="695">
        <v>44</v>
      </c>
      <c r="B45" s="696" t="s">
        <v>740</v>
      </c>
      <c r="C45" s="697" t="s">
        <v>2717</v>
      </c>
      <c r="D45" s="698" t="str">
        <f t="shared" si="0"/>
        <v>44. 070005 矽藻土採集／處理程序</v>
      </c>
    </row>
    <row r="46" spans="1:4" ht="13.5">
      <c r="A46" s="695">
        <v>45</v>
      </c>
      <c r="B46" s="696" t="s">
        <v>2718</v>
      </c>
      <c r="C46" s="697" t="s">
        <v>2719</v>
      </c>
      <c r="D46" s="698" t="str">
        <f t="shared" si="0"/>
        <v>45. 070006 石綿礦採集／處理程序</v>
      </c>
    </row>
    <row r="47" spans="1:4" ht="13.5">
      <c r="A47" s="695">
        <v>46</v>
      </c>
      <c r="B47" s="696" t="s">
        <v>2720</v>
      </c>
      <c r="C47" s="697" t="s">
        <v>2721</v>
      </c>
      <c r="D47" s="698" t="str">
        <f t="shared" si="0"/>
        <v>46. 070007 蛭石採集處理程序</v>
      </c>
    </row>
    <row r="48" spans="1:4" ht="13.5">
      <c r="A48" s="695">
        <v>47</v>
      </c>
      <c r="B48" s="696" t="s">
        <v>2722</v>
      </c>
      <c r="C48" s="697" t="s">
        <v>2723</v>
      </c>
      <c r="D48" s="698" t="str">
        <f t="shared" si="0"/>
        <v>47. 070099 其他礦業及土石採取作業程序</v>
      </c>
    </row>
    <row r="49" spans="1:4" ht="13.5">
      <c r="A49" s="695">
        <v>48</v>
      </c>
      <c r="B49" s="696" t="s">
        <v>2724</v>
      </c>
      <c r="C49" s="697" t="s">
        <v>2725</v>
      </c>
      <c r="D49" s="698" t="str">
        <f t="shared" si="0"/>
        <v>48. 080001 冷凍食品製造程序</v>
      </c>
    </row>
    <row r="50" spans="1:4" ht="13.5">
      <c r="A50" s="695">
        <v>49</v>
      </c>
      <c r="B50" s="696" t="s">
        <v>2726</v>
      </c>
      <c r="C50" s="697" t="s">
        <v>2727</v>
      </c>
      <c r="D50" s="698" t="str">
        <f t="shared" si="0"/>
        <v>49. 080002 肉類燻製食品製造程序</v>
      </c>
    </row>
    <row r="51" spans="1:4" ht="13.5">
      <c r="A51" s="695">
        <v>50</v>
      </c>
      <c r="B51" s="696" t="s">
        <v>2728</v>
      </c>
      <c r="C51" s="697" t="s">
        <v>2729</v>
      </c>
      <c r="D51" s="698" t="str">
        <f t="shared" si="0"/>
        <v>50. 080009 其他肉品製造程序</v>
      </c>
    </row>
    <row r="52" spans="1:4" ht="13.5">
      <c r="A52" s="695">
        <v>51</v>
      </c>
      <c r="B52" s="696" t="s">
        <v>2730</v>
      </c>
      <c r="C52" s="697" t="s">
        <v>2731</v>
      </c>
      <c r="D52" s="698" t="str">
        <f t="shared" si="0"/>
        <v>51. 080012 漁產品製造程序</v>
      </c>
    </row>
    <row r="53" spans="1:4" ht="13.5">
      <c r="A53" s="695">
        <v>52</v>
      </c>
      <c r="B53" s="696" t="s">
        <v>2732</v>
      </c>
      <c r="C53" s="697" t="s">
        <v>2733</v>
      </c>
      <c r="D53" s="698" t="str">
        <f t="shared" si="0"/>
        <v>52. 080019 其他水產品製造程序</v>
      </c>
    </row>
    <row r="54" spans="1:4" ht="13.5">
      <c r="A54" s="695">
        <v>53</v>
      </c>
      <c r="B54" s="696" t="s">
        <v>2734</v>
      </c>
      <c r="C54" s="697" t="s">
        <v>2735</v>
      </c>
      <c r="D54" s="698" t="str">
        <f t="shared" si="0"/>
        <v>53. 080022 花生處理程序</v>
      </c>
    </row>
    <row r="55" spans="1:4" ht="13.5">
      <c r="A55" s="695">
        <v>54</v>
      </c>
      <c r="B55" s="696" t="s">
        <v>2736</v>
      </c>
      <c r="C55" s="697" t="s">
        <v>2737</v>
      </c>
      <c r="D55" s="698" t="str">
        <f t="shared" si="0"/>
        <v>54. 080023 種子處理程序</v>
      </c>
    </row>
    <row r="56" spans="1:4" ht="13.5">
      <c r="A56" s="695">
        <v>55</v>
      </c>
      <c r="B56" s="696" t="s">
        <v>2738</v>
      </c>
      <c r="C56" s="697" t="s">
        <v>2739</v>
      </c>
      <c r="D56" s="698" t="str">
        <f t="shared" si="0"/>
        <v>55. 080024 香菇食品製造程序</v>
      </c>
    </row>
    <row r="57" spans="1:4" ht="13.5">
      <c r="A57" s="695">
        <v>56</v>
      </c>
      <c r="B57" s="696" t="s">
        <v>2740</v>
      </c>
      <c r="C57" s="697" t="s">
        <v>2741</v>
      </c>
      <c r="D57" s="698" t="str">
        <f t="shared" si="0"/>
        <v>56. 080029 其他蔬果製品製造程序</v>
      </c>
    </row>
    <row r="58" spans="1:4" ht="13.5">
      <c r="A58" s="695">
        <v>57</v>
      </c>
      <c r="B58" s="696" t="s">
        <v>2742</v>
      </c>
      <c r="C58" s="697" t="s">
        <v>2743</v>
      </c>
      <c r="D58" s="698" t="str">
        <f t="shared" si="0"/>
        <v>57. 080031 動物油處理製造程序</v>
      </c>
    </row>
    <row r="59" spans="1:4" ht="13.5">
      <c r="A59" s="695">
        <v>58</v>
      </c>
      <c r="B59" s="696" t="s">
        <v>2744</v>
      </c>
      <c r="C59" s="697" t="s">
        <v>2745</v>
      </c>
      <c r="D59" s="698" t="str">
        <f t="shared" si="0"/>
        <v>58. 080032 植物油處理製造程序</v>
      </c>
    </row>
    <row r="60" spans="1:4" ht="13.5">
      <c r="A60" s="695">
        <v>59</v>
      </c>
      <c r="B60" s="696" t="s">
        <v>2746</v>
      </c>
      <c r="C60" s="697" t="s">
        <v>2747</v>
      </c>
      <c r="D60" s="698" t="str">
        <f t="shared" si="0"/>
        <v>59. 080033 乳品製造程序</v>
      </c>
    </row>
    <row r="61" spans="1:4" ht="13.5">
      <c r="A61" s="695">
        <v>60</v>
      </c>
      <c r="B61" s="696" t="s">
        <v>2748</v>
      </c>
      <c r="C61" s="697" t="s">
        <v>2749</v>
      </c>
      <c r="D61" s="698" t="str">
        <f t="shared" si="0"/>
        <v>60. 080034 穀粒起卸程序</v>
      </c>
    </row>
    <row r="62" spans="1:4" ht="13.5">
      <c r="A62" s="695">
        <v>61</v>
      </c>
      <c r="B62" s="696" t="s">
        <v>2750</v>
      </c>
      <c r="C62" s="697" t="s">
        <v>2751</v>
      </c>
      <c r="D62" s="698" t="str">
        <f t="shared" si="0"/>
        <v>61. 080035 碾穀處理作業程序</v>
      </c>
    </row>
    <row r="63" spans="1:4" ht="13.5">
      <c r="A63" s="695">
        <v>62</v>
      </c>
      <c r="B63" s="696" t="s">
        <v>2752</v>
      </c>
      <c r="C63" s="697" t="s">
        <v>2753</v>
      </c>
      <c r="D63" s="698" t="str">
        <f t="shared" si="0"/>
        <v>62. 080036 磨粉程序</v>
      </c>
    </row>
    <row r="64" spans="1:4" ht="13.5">
      <c r="A64" s="695">
        <v>63</v>
      </c>
      <c r="B64" s="696" t="s">
        <v>2754</v>
      </c>
      <c r="C64" s="697" t="s">
        <v>2755</v>
      </c>
      <c r="D64" s="698" t="str">
        <f t="shared" si="0"/>
        <v>63. 080037 磨粉製品製造程序</v>
      </c>
    </row>
    <row r="65" spans="1:4" ht="13.5">
      <c r="A65" s="695">
        <v>64</v>
      </c>
      <c r="B65" s="696" t="s">
        <v>2756</v>
      </c>
      <c r="C65" s="697" t="s">
        <v>2757</v>
      </c>
      <c r="D65" s="698" t="str">
        <f t="shared" ref="D65:D128" si="1">A65&amp;". "&amp;B65&amp;" "&amp;C65</f>
        <v>64. 080038 澱粉製造程序</v>
      </c>
    </row>
    <row r="66" spans="1:4" ht="13.5">
      <c r="A66" s="695">
        <v>65</v>
      </c>
      <c r="B66" s="696" t="s">
        <v>2758</v>
      </c>
      <c r="C66" s="697" t="s">
        <v>2759</v>
      </c>
      <c r="D66" s="698" t="str">
        <f t="shared" si="1"/>
        <v>65. 080039 澱粉製品製造程序</v>
      </c>
    </row>
    <row r="67" spans="1:4" ht="13.5">
      <c r="A67" s="695">
        <v>66</v>
      </c>
      <c r="B67" s="696" t="s">
        <v>2760</v>
      </c>
      <c r="C67" s="697" t="s">
        <v>2761</v>
      </c>
      <c r="D67" s="698" t="str">
        <f t="shared" si="1"/>
        <v>66. 080040 飼料製造程序</v>
      </c>
    </row>
    <row r="68" spans="1:4" ht="13.5">
      <c r="A68" s="695">
        <v>67</v>
      </c>
      <c r="B68" s="696" t="s">
        <v>2762</v>
      </c>
      <c r="C68" s="697" t="s">
        <v>2763</v>
      </c>
      <c r="D68" s="698" t="str">
        <f t="shared" si="1"/>
        <v>67. 080041 動物飼料製造(配製)程序</v>
      </c>
    </row>
    <row r="69" spans="1:4" ht="13.5">
      <c r="A69" s="695">
        <v>68</v>
      </c>
      <c r="B69" s="696" t="s">
        <v>2764</v>
      </c>
      <c r="C69" s="697" t="s">
        <v>2765</v>
      </c>
      <c r="D69" s="698" t="str">
        <f t="shared" si="1"/>
        <v>68. 080042 麵食(餅乾)烘焙／製造程序</v>
      </c>
    </row>
    <row r="70" spans="1:4" ht="13.5">
      <c r="A70" s="695">
        <v>69</v>
      </c>
      <c r="B70" s="696" t="s">
        <v>2766</v>
      </c>
      <c r="C70" s="697" t="s">
        <v>2767</v>
      </c>
      <c r="D70" s="698" t="str">
        <f t="shared" si="1"/>
        <v>69. 080044 蔗糖製造程序</v>
      </c>
    </row>
    <row r="71" spans="1:4" ht="13.5">
      <c r="A71" s="695">
        <v>70</v>
      </c>
      <c r="B71" s="696" t="s">
        <v>2768</v>
      </c>
      <c r="C71" s="697" t="s">
        <v>2769</v>
      </c>
      <c r="D71" s="698" t="str">
        <f t="shared" si="1"/>
        <v>70. 080045 砂糖製造(精煉)程序</v>
      </c>
    </row>
    <row r="72" spans="1:4" ht="13.5">
      <c r="A72" s="695">
        <v>71</v>
      </c>
      <c r="B72" s="696" t="s">
        <v>2770</v>
      </c>
      <c r="C72" s="697" t="s">
        <v>2771</v>
      </c>
      <c r="D72" s="698" t="str">
        <f t="shared" si="1"/>
        <v>71. 080046 糖果製造程序</v>
      </c>
    </row>
    <row r="73" spans="1:4" ht="13.5">
      <c r="A73" s="695">
        <v>72</v>
      </c>
      <c r="B73" s="696" t="s">
        <v>2772</v>
      </c>
      <c r="C73" s="697" t="s">
        <v>2773</v>
      </c>
      <c r="D73" s="698" t="str">
        <f t="shared" si="1"/>
        <v>72. 080047 茶葉製造程序</v>
      </c>
    </row>
    <row r="74" spans="1:4" ht="13.5">
      <c r="A74" s="695">
        <v>73</v>
      </c>
      <c r="B74" s="696" t="s">
        <v>2774</v>
      </c>
      <c r="C74" s="697" t="s">
        <v>2775</v>
      </c>
      <c r="D74" s="698" t="str">
        <f t="shared" si="1"/>
        <v>73. 080048 咖啡製品製造程序</v>
      </c>
    </row>
    <row r="75" spans="1:4" ht="13.5">
      <c r="A75" s="695">
        <v>74</v>
      </c>
      <c r="B75" s="696" t="s">
        <v>2776</v>
      </c>
      <c r="C75" s="697" t="s">
        <v>2777</v>
      </c>
      <c r="D75" s="698" t="str">
        <f t="shared" si="1"/>
        <v>74. 080049 味精製造程序</v>
      </c>
    </row>
    <row r="76" spans="1:4" ht="13.5">
      <c r="A76" s="695">
        <v>75</v>
      </c>
      <c r="B76" s="696" t="s">
        <v>2778</v>
      </c>
      <c r="C76" s="697" t="s">
        <v>2779</v>
      </c>
      <c r="D76" s="698" t="str">
        <f t="shared" si="1"/>
        <v>75. 080050 調味品製造程序</v>
      </c>
    </row>
    <row r="77" spans="1:4" ht="13.5">
      <c r="A77" s="695">
        <v>76</v>
      </c>
      <c r="B77" s="696" t="s">
        <v>2780</v>
      </c>
      <c r="C77" s="697" t="s">
        <v>2781</v>
      </c>
      <c r="D77" s="698" t="str">
        <f t="shared" si="1"/>
        <v>76. 080051 調理食品製造程序</v>
      </c>
    </row>
    <row r="78" spans="1:4" ht="13.5">
      <c r="A78" s="695">
        <v>77</v>
      </c>
      <c r="B78" s="696" t="s">
        <v>2782</v>
      </c>
      <c r="C78" s="697" t="s">
        <v>2783</v>
      </c>
      <c r="D78" s="698" t="str">
        <f t="shared" si="1"/>
        <v>77. 080052 醃漬食品製造程序</v>
      </c>
    </row>
    <row r="79" spans="1:4" ht="13.5">
      <c r="A79" s="695">
        <v>78</v>
      </c>
      <c r="B79" s="696" t="s">
        <v>2784</v>
      </c>
      <c r="C79" s="697" t="s">
        <v>2785</v>
      </c>
      <c r="D79" s="698" t="str">
        <f t="shared" si="1"/>
        <v>78. 080053 脫水食品製造程序</v>
      </c>
    </row>
    <row r="80" spans="1:4" ht="13.5">
      <c r="A80" s="695">
        <v>79</v>
      </c>
      <c r="B80" s="696" t="s">
        <v>2786</v>
      </c>
      <c r="C80" s="697" t="s">
        <v>2787</v>
      </c>
      <c r="D80" s="698" t="str">
        <f t="shared" si="1"/>
        <v>79. 080054 罐頭食品製造程序</v>
      </c>
    </row>
    <row r="81" spans="1:4" ht="13.5">
      <c r="A81" s="695">
        <v>80</v>
      </c>
      <c r="B81" s="696" t="s">
        <v>2788</v>
      </c>
      <c r="C81" s="697" t="s">
        <v>2789</v>
      </c>
      <c r="D81" s="698" t="str">
        <f t="shared" si="1"/>
        <v>80. 080055 屠宰作業程序</v>
      </c>
    </row>
    <row r="82" spans="1:4" ht="13.5">
      <c r="A82" s="695">
        <v>81</v>
      </c>
      <c r="B82" s="696" t="s">
        <v>2790</v>
      </c>
      <c r="C82" s="697" t="s">
        <v>2791</v>
      </c>
      <c r="D82" s="698" t="str">
        <f t="shared" si="1"/>
        <v>81. 080999 其他食品製造程序</v>
      </c>
    </row>
    <row r="83" spans="1:4" ht="13.5">
      <c r="A83" s="695">
        <v>82</v>
      </c>
      <c r="B83" s="696" t="s">
        <v>2792</v>
      </c>
      <c r="C83" s="697" t="s">
        <v>2793</v>
      </c>
      <c r="D83" s="698" t="str">
        <f t="shared" si="1"/>
        <v>82. 090001 啤酒製造程序</v>
      </c>
    </row>
    <row r="84" spans="1:4" ht="13.5">
      <c r="A84" s="695">
        <v>83</v>
      </c>
      <c r="B84" s="696" t="s">
        <v>2794</v>
      </c>
      <c r="C84" s="697" t="s">
        <v>2795</v>
      </c>
      <c r="D84" s="698" t="str">
        <f t="shared" si="1"/>
        <v>83. 090002 醱酵／威士忌釀製程序</v>
      </c>
    </row>
    <row r="85" spans="1:4" ht="13.5">
      <c r="A85" s="695">
        <v>84</v>
      </c>
      <c r="B85" s="696" t="s">
        <v>2796</v>
      </c>
      <c r="C85" s="697" t="s">
        <v>2797</v>
      </c>
      <c r="D85" s="698" t="str">
        <f t="shared" si="1"/>
        <v>84. 090003 醱酵／葡萄酒釀製程序</v>
      </c>
    </row>
    <row r="86" spans="1:4" ht="13.5">
      <c r="A86" s="695">
        <v>85</v>
      </c>
      <c r="B86" s="696" t="s">
        <v>2798</v>
      </c>
      <c r="C86" s="697" t="s">
        <v>2799</v>
      </c>
      <c r="D86" s="698" t="str">
        <f t="shared" si="1"/>
        <v>85. 090009 其他飲料製造程序</v>
      </c>
    </row>
    <row r="87" spans="1:4" ht="13.5">
      <c r="A87" s="695">
        <v>86</v>
      </c>
      <c r="B87" s="696" t="s">
        <v>2800</v>
      </c>
      <c r="C87" s="697" t="s">
        <v>2801</v>
      </c>
      <c r="D87" s="698" t="str">
        <f t="shared" si="1"/>
        <v>86. 100001 菸草製造程序</v>
      </c>
    </row>
    <row r="88" spans="1:4" ht="13.5">
      <c r="A88" s="695">
        <v>87</v>
      </c>
      <c r="B88" s="696" t="s">
        <v>2802</v>
      </c>
      <c r="C88" s="697" t="s">
        <v>2803</v>
      </c>
      <c r="D88" s="698" t="str">
        <f t="shared" si="1"/>
        <v>87. 110001 棉紡紗製造程序</v>
      </c>
    </row>
    <row r="89" spans="1:4" ht="13.5">
      <c r="A89" s="695">
        <v>88</v>
      </c>
      <c r="B89" s="696" t="s">
        <v>2804</v>
      </c>
      <c r="C89" s="697" t="s">
        <v>2805</v>
      </c>
      <c r="D89" s="698" t="str">
        <f t="shared" si="1"/>
        <v>88. 110002 毛紡紗製造程序</v>
      </c>
    </row>
    <row r="90" spans="1:4" ht="13.5">
      <c r="A90" s="695">
        <v>89</v>
      </c>
      <c r="B90" s="696" t="s">
        <v>2806</v>
      </c>
      <c r="C90" s="697" t="s">
        <v>2807</v>
      </c>
      <c r="D90" s="698" t="str">
        <f t="shared" si="1"/>
        <v>89. 110003 軋棉處理程序</v>
      </c>
    </row>
    <row r="91" spans="1:4" ht="13.5">
      <c r="A91" s="695">
        <v>90</v>
      </c>
      <c r="B91" s="696" t="s">
        <v>2808</v>
      </c>
      <c r="C91" s="697" t="s">
        <v>2809</v>
      </c>
      <c r="D91" s="698" t="str">
        <f t="shared" si="1"/>
        <v>90. 110004 人造纖維紡紗製造程序</v>
      </c>
    </row>
    <row r="92" spans="1:4" ht="13.5">
      <c r="A92" s="695">
        <v>91</v>
      </c>
      <c r="B92" s="696" t="s">
        <v>2810</v>
      </c>
      <c r="C92" s="697" t="s">
        <v>2811</v>
      </c>
      <c r="D92" s="698" t="str">
        <f t="shared" si="1"/>
        <v>91. 110005 人造纖維加工絲製造程序</v>
      </c>
    </row>
    <row r="93" spans="1:4" ht="13.5">
      <c r="A93" s="695">
        <v>92</v>
      </c>
      <c r="B93" s="696" t="s">
        <v>2812</v>
      </c>
      <c r="C93" s="697" t="s">
        <v>2813</v>
      </c>
      <c r="D93" s="698" t="str">
        <f t="shared" si="1"/>
        <v>92. 110009 其他紡紗製造程序</v>
      </c>
    </row>
    <row r="94" spans="1:4" ht="13.5">
      <c r="A94" s="695">
        <v>93</v>
      </c>
      <c r="B94" s="696" t="s">
        <v>2814</v>
      </c>
      <c r="C94" s="697" t="s">
        <v>2815</v>
      </c>
      <c r="D94" s="698" t="str">
        <f t="shared" si="1"/>
        <v>93. 110011 棉梭織布製造程序</v>
      </c>
    </row>
    <row r="95" spans="1:4" ht="13.5">
      <c r="A95" s="695">
        <v>94</v>
      </c>
      <c r="B95" s="696" t="s">
        <v>2816</v>
      </c>
      <c r="C95" s="697" t="s">
        <v>2817</v>
      </c>
      <c r="D95" s="698" t="str">
        <f t="shared" si="1"/>
        <v>94. 110012 毛梭織布製造程序</v>
      </c>
    </row>
    <row r="96" spans="1:4" ht="13.5">
      <c r="A96" s="695">
        <v>95</v>
      </c>
      <c r="B96" s="696" t="s">
        <v>2818</v>
      </c>
      <c r="C96" s="697" t="s">
        <v>2819</v>
      </c>
      <c r="D96" s="698" t="str">
        <f t="shared" si="1"/>
        <v>95. 110013 人造纖維梭織布製造程序</v>
      </c>
    </row>
    <row r="97" spans="1:4" ht="13.5">
      <c r="A97" s="695">
        <v>96</v>
      </c>
      <c r="B97" s="696" t="s">
        <v>2820</v>
      </c>
      <c r="C97" s="697" t="s">
        <v>2821</v>
      </c>
      <c r="D97" s="698" t="str">
        <f t="shared" si="1"/>
        <v>96. 110014 玻璃纖維梭織布製造程序</v>
      </c>
    </row>
    <row r="98" spans="1:4" ht="13.5">
      <c r="A98" s="695">
        <v>97</v>
      </c>
      <c r="B98" s="696" t="s">
        <v>2822</v>
      </c>
      <c r="C98" s="697" t="s">
        <v>2823</v>
      </c>
      <c r="D98" s="698" t="str">
        <f t="shared" si="1"/>
        <v>97. 110015 針織布製造程序</v>
      </c>
    </row>
    <row r="99" spans="1:4" ht="13.5">
      <c r="A99" s="695">
        <v>98</v>
      </c>
      <c r="B99" s="696" t="s">
        <v>2824</v>
      </c>
      <c r="C99" s="697" t="s">
        <v>2825</v>
      </c>
      <c r="D99" s="698" t="str">
        <f t="shared" si="1"/>
        <v>98. 110019 其他織布製造程序</v>
      </c>
    </row>
    <row r="100" spans="1:4" ht="13.5">
      <c r="A100" s="695">
        <v>99</v>
      </c>
      <c r="B100" s="696" t="s">
        <v>2826</v>
      </c>
      <c r="C100" s="697" t="s">
        <v>2827</v>
      </c>
      <c r="D100" s="698" t="str">
        <f t="shared" si="1"/>
        <v>99. 110021 不織布製造程序</v>
      </c>
    </row>
    <row r="101" spans="1:4" ht="13.5">
      <c r="A101" s="695">
        <v>100</v>
      </c>
      <c r="B101" s="696" t="s">
        <v>2828</v>
      </c>
      <c r="C101" s="697" t="s">
        <v>2829</v>
      </c>
      <c r="D101" s="698" t="str">
        <f t="shared" si="1"/>
        <v>100. 110022 繩、纜、網製造程序</v>
      </c>
    </row>
    <row r="102" spans="1:4" ht="13.5">
      <c r="A102" s="695">
        <v>101</v>
      </c>
      <c r="B102" s="696" t="s">
        <v>2830</v>
      </c>
      <c r="C102" s="697" t="s">
        <v>2831</v>
      </c>
      <c r="D102" s="698" t="str">
        <f t="shared" si="1"/>
        <v>101. 110023 紡織品表面塗裝程序</v>
      </c>
    </row>
    <row r="103" spans="1:4" ht="13.5">
      <c r="A103" s="695">
        <v>102</v>
      </c>
      <c r="B103" s="696" t="s">
        <v>2832</v>
      </c>
      <c r="C103" s="697" t="s">
        <v>2833</v>
      </c>
      <c r="D103" s="698" t="str">
        <f t="shared" si="1"/>
        <v>102. 110024 棉紡織品製造程序</v>
      </c>
    </row>
    <row r="104" spans="1:4" ht="13.5">
      <c r="A104" s="695">
        <v>103</v>
      </c>
      <c r="B104" s="696" t="s">
        <v>2834</v>
      </c>
      <c r="C104" s="697" t="s">
        <v>2835</v>
      </c>
      <c r="D104" s="698" t="str">
        <f t="shared" si="1"/>
        <v>103. 110025 毛紡織品製造程序</v>
      </c>
    </row>
    <row r="105" spans="1:4" ht="13.5">
      <c r="A105" s="695">
        <v>104</v>
      </c>
      <c r="B105" s="696" t="s">
        <v>2836</v>
      </c>
      <c r="C105" s="697" t="s">
        <v>2837</v>
      </c>
      <c r="D105" s="698" t="str">
        <f t="shared" si="1"/>
        <v>104. 110026 絲紡織品製造程序</v>
      </c>
    </row>
    <row r="106" spans="1:4" ht="13.5">
      <c r="A106" s="695">
        <v>105</v>
      </c>
      <c r="B106" s="696" t="s">
        <v>2838</v>
      </c>
      <c r="C106" s="697" t="s">
        <v>2839</v>
      </c>
      <c r="D106" s="698" t="str">
        <f t="shared" si="1"/>
        <v>105. 110027 再生及合成纖維紡織品製造程序</v>
      </c>
    </row>
    <row r="107" spans="1:4" ht="13.5">
      <c r="A107" s="695">
        <v>106</v>
      </c>
      <c r="B107" s="696" t="s">
        <v>2840</v>
      </c>
      <c r="C107" s="697" t="s">
        <v>2841</v>
      </c>
      <c r="D107" s="698" t="str">
        <f t="shared" si="1"/>
        <v>106. 110029 其他紡織品製造程序</v>
      </c>
    </row>
    <row r="108" spans="1:4" ht="13.5">
      <c r="A108" s="695">
        <v>107</v>
      </c>
      <c r="B108" s="696" t="s">
        <v>2842</v>
      </c>
      <c r="C108" s="697" t="s">
        <v>2843</v>
      </c>
      <c r="D108" s="698" t="str">
        <f t="shared" si="1"/>
        <v>107. 110031 梭織成衣製造程序</v>
      </c>
    </row>
    <row r="109" spans="1:4" ht="13.5">
      <c r="A109" s="695">
        <v>108</v>
      </c>
      <c r="B109" s="696" t="s">
        <v>2844</v>
      </c>
      <c r="C109" s="697" t="s">
        <v>2845</v>
      </c>
      <c r="D109" s="698" t="str">
        <f t="shared" si="1"/>
        <v>108. 110032 針織成衣製造程序</v>
      </c>
    </row>
    <row r="110" spans="1:4" ht="13.5">
      <c r="A110" s="695">
        <v>109</v>
      </c>
      <c r="B110" s="696" t="s">
        <v>2846</v>
      </c>
      <c r="C110" s="697" t="s">
        <v>2847</v>
      </c>
      <c r="D110" s="698" t="str">
        <f t="shared" si="1"/>
        <v>109. 110033 印染整理程序</v>
      </c>
    </row>
    <row r="111" spans="1:4" ht="13.5">
      <c r="A111" s="695">
        <v>110</v>
      </c>
      <c r="B111" s="696" t="s">
        <v>2848</v>
      </c>
      <c r="C111" s="697" t="s">
        <v>2849</v>
      </c>
      <c r="D111" s="698" t="str">
        <f t="shared" si="1"/>
        <v>110. 110034 纖維漂染程序</v>
      </c>
    </row>
    <row r="112" spans="1:4" ht="13.5">
      <c r="A112" s="695">
        <v>111</v>
      </c>
      <c r="B112" s="696" t="s">
        <v>2850</v>
      </c>
      <c r="C112" s="697" t="s">
        <v>2851</v>
      </c>
      <c r="D112" s="698" t="str">
        <f t="shared" si="1"/>
        <v>111. 110035 紗線漂染程序</v>
      </c>
    </row>
    <row r="113" spans="1:4" ht="13.5">
      <c r="A113" s="695">
        <v>112</v>
      </c>
      <c r="B113" s="696" t="s">
        <v>2852</v>
      </c>
      <c r="C113" s="697" t="s">
        <v>2853</v>
      </c>
      <c r="D113" s="698" t="str">
        <f t="shared" si="1"/>
        <v>112. 110036 布疋練漂程序</v>
      </c>
    </row>
    <row r="114" spans="1:4" ht="13.5">
      <c r="A114" s="695">
        <v>113</v>
      </c>
      <c r="B114" s="696" t="s">
        <v>2854</v>
      </c>
      <c r="C114" s="697" t="s">
        <v>2855</v>
      </c>
      <c r="D114" s="698" t="str">
        <f t="shared" si="1"/>
        <v>113. 110037 布疋染色程序</v>
      </c>
    </row>
    <row r="115" spans="1:4" ht="13.5">
      <c r="A115" s="695">
        <v>114</v>
      </c>
      <c r="B115" s="696" t="s">
        <v>2856</v>
      </c>
      <c r="C115" s="697" t="s">
        <v>2857</v>
      </c>
      <c r="D115" s="698" t="str">
        <f t="shared" si="1"/>
        <v>114. 110038 布疋定型加工程序</v>
      </c>
    </row>
    <row r="116" spans="1:4" ht="13.5">
      <c r="A116" s="695">
        <v>115</v>
      </c>
      <c r="B116" s="696" t="s">
        <v>2858</v>
      </c>
      <c r="C116" s="697" t="s">
        <v>2859</v>
      </c>
      <c r="D116" s="698" t="str">
        <f t="shared" si="1"/>
        <v>115. 110039 布疋印花程序</v>
      </c>
    </row>
    <row r="117" spans="1:4" ht="13.5">
      <c r="A117" s="695">
        <v>116</v>
      </c>
      <c r="B117" s="696" t="s">
        <v>2860</v>
      </c>
      <c r="C117" s="697" t="s">
        <v>2861</v>
      </c>
      <c r="D117" s="698" t="str">
        <f t="shared" si="1"/>
        <v>116. 110040 布疋塗佈加工程序</v>
      </c>
    </row>
    <row r="118" spans="1:4" ht="13.5">
      <c r="A118" s="695">
        <v>117</v>
      </c>
      <c r="B118" s="696" t="s">
        <v>2862</v>
      </c>
      <c r="C118" s="697" t="s">
        <v>2863</v>
      </c>
      <c r="D118" s="698" t="str">
        <f t="shared" si="1"/>
        <v>117. 110041 布疋貼合加工程序</v>
      </c>
    </row>
    <row r="119" spans="1:4" ht="13.5">
      <c r="A119" s="695">
        <v>118</v>
      </c>
      <c r="B119" s="696" t="s">
        <v>2864</v>
      </c>
      <c r="C119" s="697" t="s">
        <v>2865</v>
      </c>
      <c r="D119" s="698" t="str">
        <f t="shared" si="1"/>
        <v>118. 110049 其他印染整理加工程序</v>
      </c>
    </row>
    <row r="120" spans="1:4" ht="13.5">
      <c r="A120" s="695">
        <v>119</v>
      </c>
      <c r="B120" s="696" t="s">
        <v>2866</v>
      </c>
      <c r="C120" s="697" t="s">
        <v>2867</v>
      </c>
      <c r="D120" s="698" t="str">
        <f t="shared" si="1"/>
        <v>119. 120001 服飾品製造程序</v>
      </c>
    </row>
    <row r="121" spans="1:4" ht="13.5">
      <c r="A121" s="695">
        <v>120</v>
      </c>
      <c r="B121" s="696" t="s">
        <v>2868</v>
      </c>
      <c r="C121" s="697" t="s">
        <v>2869</v>
      </c>
      <c r="D121" s="698" t="str">
        <f t="shared" si="1"/>
        <v>120. 130001 皮革整製程序</v>
      </c>
    </row>
    <row r="122" spans="1:4" ht="13.5">
      <c r="A122" s="695">
        <v>121</v>
      </c>
      <c r="B122" s="696" t="s">
        <v>2870</v>
      </c>
      <c r="C122" s="697" t="s">
        <v>2871</v>
      </c>
      <c r="D122" s="698" t="str">
        <f t="shared" si="1"/>
        <v>121. 130002 皮革表面塗裝程序</v>
      </c>
    </row>
    <row r="123" spans="1:4" ht="13.5">
      <c r="A123" s="695">
        <v>122</v>
      </c>
      <c r="B123" s="696" t="s">
        <v>2872</v>
      </c>
      <c r="C123" s="697" t="s">
        <v>2873</v>
      </c>
      <c r="D123" s="698" t="str">
        <f t="shared" si="1"/>
        <v>122. 130003 再生皮製造程序</v>
      </c>
    </row>
    <row r="124" spans="1:4" ht="13.5">
      <c r="A124" s="695">
        <v>123</v>
      </c>
      <c r="B124" s="696" t="s">
        <v>2874</v>
      </c>
      <c r="C124" s="697" t="s">
        <v>2875</v>
      </c>
      <c r="D124" s="698" t="str">
        <f t="shared" si="1"/>
        <v>123. 130004 毛皮及其製品製造程序</v>
      </c>
    </row>
    <row r="125" spans="1:4" ht="13.5">
      <c r="A125" s="695">
        <v>124</v>
      </c>
      <c r="B125" s="696" t="s">
        <v>2876</v>
      </c>
      <c r="C125" s="697" t="s">
        <v>2877</v>
      </c>
      <c r="D125" s="698" t="str">
        <f t="shared" si="1"/>
        <v>124. 130011 塑膠鞋製造程序</v>
      </c>
    </row>
    <row r="126" spans="1:4" ht="13.5">
      <c r="A126" s="695">
        <v>125</v>
      </c>
      <c r="B126" s="696" t="s">
        <v>2878</v>
      </c>
      <c r="C126" s="697" t="s">
        <v>2879</v>
      </c>
      <c r="D126" s="698" t="str">
        <f t="shared" si="1"/>
        <v>125. 130012 橡膠鞋製造程序</v>
      </c>
    </row>
    <row r="127" spans="1:4" ht="13.5">
      <c r="A127" s="695">
        <v>126</v>
      </c>
      <c r="B127" s="696" t="s">
        <v>2880</v>
      </c>
      <c r="C127" s="697" t="s">
        <v>2881</v>
      </c>
      <c r="D127" s="698" t="str">
        <f t="shared" si="1"/>
        <v>126. 130013 皮革製品製造程序</v>
      </c>
    </row>
    <row r="128" spans="1:4" ht="13.5">
      <c r="A128" s="695">
        <v>127</v>
      </c>
      <c r="B128" s="696" t="s">
        <v>2882</v>
      </c>
      <c r="C128" s="697" t="s">
        <v>2883</v>
      </c>
      <c r="D128" s="698" t="str">
        <f t="shared" si="1"/>
        <v>127. 130014 鞋底製造程序</v>
      </c>
    </row>
    <row r="129" spans="1:4" ht="13.5">
      <c r="A129" s="695">
        <v>128</v>
      </c>
      <c r="B129" s="696" t="s">
        <v>2884</v>
      </c>
      <c r="C129" s="697" t="s">
        <v>2885</v>
      </c>
      <c r="D129" s="698" t="str">
        <f t="shared" ref="D129:D192" si="2">A129&amp;". "&amp;B129&amp;" "&amp;C129</f>
        <v>128. 130019 其他鞋類製造程序</v>
      </c>
    </row>
    <row r="130" spans="1:4" ht="13.5">
      <c r="A130" s="695">
        <v>129</v>
      </c>
      <c r="B130" s="696" t="s">
        <v>2886</v>
      </c>
      <c r="C130" s="697" t="s">
        <v>2887</v>
      </c>
      <c r="D130" s="698" t="str">
        <f t="shared" si="2"/>
        <v>129. 130022 行李箱及手提袋製造程序</v>
      </c>
    </row>
    <row r="131" spans="1:4" ht="13.5">
      <c r="A131" s="695">
        <v>130</v>
      </c>
      <c r="B131" s="696" t="s">
        <v>2888</v>
      </c>
      <c r="C131" s="697" t="s">
        <v>2889</v>
      </c>
      <c r="D131" s="698" t="str">
        <f t="shared" si="2"/>
        <v>130. 130099 其他皮革、毛皮製品製造程序</v>
      </c>
    </row>
    <row r="132" spans="1:4" ht="13.5">
      <c r="A132" s="695">
        <v>131</v>
      </c>
      <c r="B132" s="696" t="s">
        <v>2890</v>
      </c>
      <c r="C132" s="697" t="s">
        <v>2891</v>
      </c>
      <c r="D132" s="698" t="str">
        <f t="shared" si="2"/>
        <v>131. 130199 其他皮革、毛皮整製業製造程序</v>
      </c>
    </row>
    <row r="133" spans="1:4" ht="13.5">
      <c r="A133" s="695">
        <v>132</v>
      </c>
      <c r="B133" s="696" t="s">
        <v>2892</v>
      </c>
      <c r="C133" s="697" t="s">
        <v>2893</v>
      </c>
      <c r="D133" s="698" t="str">
        <f t="shared" si="2"/>
        <v>132. 140001 木材(鋸鉋)製造程序</v>
      </c>
    </row>
    <row r="134" spans="1:4" ht="13.5">
      <c r="A134" s="695">
        <v>133</v>
      </c>
      <c r="B134" s="696" t="s">
        <v>2894</v>
      </c>
      <c r="C134" s="697" t="s">
        <v>2895</v>
      </c>
      <c r="D134" s="698" t="str">
        <f t="shared" si="2"/>
        <v>133. 140002 木材保存處理程序</v>
      </c>
    </row>
    <row r="135" spans="1:4" ht="13.5">
      <c r="A135" s="695">
        <v>134</v>
      </c>
      <c r="B135" s="696" t="s">
        <v>2896</v>
      </c>
      <c r="C135" s="697" t="s">
        <v>2897</v>
      </c>
      <c r="D135" s="698" t="str">
        <f t="shared" si="2"/>
        <v>134. 140003 合板及組合木材製造製造程序</v>
      </c>
    </row>
    <row r="136" spans="1:4" ht="13.5">
      <c r="A136" s="695">
        <v>135</v>
      </c>
      <c r="B136" s="696" t="s">
        <v>2898</v>
      </c>
      <c r="C136" s="697" t="s">
        <v>2899</v>
      </c>
      <c r="D136" s="698" t="str">
        <f t="shared" si="2"/>
        <v>135. 140004 合板表面加工處理程序</v>
      </c>
    </row>
    <row r="137" spans="1:4" ht="13.5">
      <c r="A137" s="695">
        <v>136</v>
      </c>
      <c r="B137" s="696" t="s">
        <v>2900</v>
      </c>
      <c r="C137" s="697" t="s">
        <v>2901</v>
      </c>
      <c r="D137" s="698" t="str">
        <f t="shared" si="2"/>
        <v>136. 140005 建築用木製品製造程序</v>
      </c>
    </row>
    <row r="138" spans="1:4" ht="13.5">
      <c r="A138" s="695">
        <v>137</v>
      </c>
      <c r="B138" s="696" t="s">
        <v>2902</v>
      </c>
      <c r="C138" s="697" t="s">
        <v>2903</v>
      </c>
      <c r="D138" s="698" t="str">
        <f t="shared" si="2"/>
        <v>137. 140006 木質容器製造程序</v>
      </c>
    </row>
    <row r="139" spans="1:4" ht="13.5">
      <c r="A139" s="695">
        <v>138</v>
      </c>
      <c r="B139" s="696" t="s">
        <v>2904</v>
      </c>
      <c r="C139" s="697" t="s">
        <v>2905</v>
      </c>
      <c r="D139" s="698" t="str">
        <f t="shared" si="2"/>
        <v>138. 140007 合板製品製造程序</v>
      </c>
    </row>
    <row r="140" spans="1:4" ht="13.5">
      <c r="A140" s="695">
        <v>139</v>
      </c>
      <c r="B140" s="696" t="s">
        <v>2906</v>
      </c>
      <c r="C140" s="697" t="s">
        <v>2907</v>
      </c>
      <c r="D140" s="698" t="str">
        <f t="shared" si="2"/>
        <v>139. 140008 木造品製造程序</v>
      </c>
    </row>
    <row r="141" spans="1:4" ht="13.5">
      <c r="A141" s="695">
        <v>140</v>
      </c>
      <c r="B141" s="696" t="s">
        <v>2908</v>
      </c>
      <c r="C141" s="697" t="s">
        <v>2909</v>
      </c>
      <c r="D141" s="698" t="str">
        <f t="shared" si="2"/>
        <v>140. 140009 木製品塗裝程序</v>
      </c>
    </row>
    <row r="142" spans="1:4" ht="13.5">
      <c r="A142" s="695">
        <v>141</v>
      </c>
      <c r="B142" s="696" t="s">
        <v>2910</v>
      </c>
      <c r="C142" s="697" t="s">
        <v>2911</v>
      </c>
      <c r="D142" s="698" t="str">
        <f t="shared" si="2"/>
        <v>141. 140999 其他木竹製品製造程序</v>
      </c>
    </row>
    <row r="143" spans="1:4" ht="13.5">
      <c r="A143" s="695">
        <v>142</v>
      </c>
      <c r="B143" s="696" t="s">
        <v>2912</v>
      </c>
      <c r="C143" s="697" t="s">
        <v>2913</v>
      </c>
      <c r="D143" s="698" t="str">
        <f t="shared" si="2"/>
        <v>142. 150001 牛皮紙漿製程程序</v>
      </c>
    </row>
    <row r="144" spans="1:4" ht="13.5">
      <c r="A144" s="695">
        <v>143</v>
      </c>
      <c r="B144" s="696" t="s">
        <v>2914</v>
      </c>
      <c r="C144" s="697" t="s">
        <v>2915</v>
      </c>
      <c r="D144" s="698" t="str">
        <f t="shared" si="2"/>
        <v>143. 150002 紙張製造程序</v>
      </c>
    </row>
    <row r="145" spans="1:4" ht="13.5">
      <c r="A145" s="695">
        <v>144</v>
      </c>
      <c r="B145" s="696" t="s">
        <v>2916</v>
      </c>
      <c r="C145" s="697" t="s">
        <v>2917</v>
      </c>
      <c r="D145" s="698" t="str">
        <f t="shared" si="2"/>
        <v>144. 150003 紙張表面塗裝程序</v>
      </c>
    </row>
    <row r="146" spans="1:4" ht="13.5">
      <c r="A146" s="695">
        <v>145</v>
      </c>
      <c r="B146" s="696" t="s">
        <v>2918</v>
      </c>
      <c r="C146" s="697" t="s">
        <v>2919</v>
      </c>
      <c r="D146" s="698" t="str">
        <f t="shared" si="2"/>
        <v>145. 150004 紙板製造程序</v>
      </c>
    </row>
    <row r="147" spans="1:4" ht="13.5">
      <c r="A147" s="695">
        <v>146</v>
      </c>
      <c r="B147" s="696" t="s">
        <v>2920</v>
      </c>
      <c r="C147" s="697" t="s">
        <v>2921</v>
      </c>
      <c r="D147" s="698" t="str">
        <f t="shared" si="2"/>
        <v>146. 150005 紙容器製造程序</v>
      </c>
    </row>
    <row r="148" spans="1:4" ht="13.5">
      <c r="A148" s="695">
        <v>147</v>
      </c>
      <c r="B148" s="696" t="s">
        <v>2922</v>
      </c>
      <c r="C148" s="697" t="s">
        <v>2923</v>
      </c>
      <c r="D148" s="698" t="str">
        <f t="shared" si="2"/>
        <v>147. 150006 家庭及衛生用紙製造程序</v>
      </c>
    </row>
    <row r="149" spans="1:4" ht="13.5">
      <c r="A149" s="695">
        <v>148</v>
      </c>
      <c r="B149" s="696" t="s">
        <v>2924</v>
      </c>
      <c r="C149" s="697" t="s">
        <v>2925</v>
      </c>
      <c r="D149" s="698" t="str">
        <f t="shared" si="2"/>
        <v>148. 150007 亞硫酸鹽製漿程序</v>
      </c>
    </row>
    <row r="150" spans="1:4" ht="13.5">
      <c r="A150" s="695">
        <v>149</v>
      </c>
      <c r="B150" s="696" t="s">
        <v>2926</v>
      </c>
      <c r="C150" s="697" t="s">
        <v>2927</v>
      </c>
      <c r="D150" s="698" t="str">
        <f t="shared" si="2"/>
        <v>149. 150008 半化學法製漿程序</v>
      </c>
    </row>
    <row r="151" spans="1:4" ht="13.5">
      <c r="A151" s="695">
        <v>150</v>
      </c>
      <c r="B151" s="696" t="s">
        <v>2928</v>
      </c>
      <c r="C151" s="697" t="s">
        <v>2929</v>
      </c>
      <c r="D151" s="698" t="str">
        <f t="shared" si="2"/>
        <v>150. 150009 雜項紙漿製造程序</v>
      </c>
    </row>
    <row r="152" spans="1:4" ht="13.5">
      <c r="A152" s="695">
        <v>151</v>
      </c>
      <c r="B152" s="696" t="s">
        <v>2930</v>
      </c>
      <c r="C152" s="697" t="s">
        <v>2931</v>
      </c>
      <c r="D152" s="698" t="str">
        <f t="shared" si="2"/>
        <v>151. 150999 其他紙製品製造程序</v>
      </c>
    </row>
    <row r="153" spans="1:4" ht="13.5">
      <c r="A153" s="695">
        <v>152</v>
      </c>
      <c r="B153" s="696" t="s">
        <v>2932</v>
      </c>
      <c r="C153" s="697" t="s">
        <v>2933</v>
      </c>
      <c r="D153" s="698" t="str">
        <f t="shared" si="2"/>
        <v>152. 160001 凹版印刷作業程序</v>
      </c>
    </row>
    <row r="154" spans="1:4" ht="13.5">
      <c r="A154" s="695">
        <v>153</v>
      </c>
      <c r="B154" s="696" t="s">
        <v>2934</v>
      </c>
      <c r="C154" s="697" t="s">
        <v>2935</v>
      </c>
      <c r="D154" s="698" t="str">
        <f t="shared" si="2"/>
        <v>153. 160002 平版印刷作業程序</v>
      </c>
    </row>
    <row r="155" spans="1:4" ht="13.5">
      <c r="A155" s="695">
        <v>154</v>
      </c>
      <c r="B155" s="696" t="s">
        <v>2936</v>
      </c>
      <c r="C155" s="697" t="s">
        <v>2937</v>
      </c>
      <c r="D155" s="698" t="str">
        <f t="shared" si="2"/>
        <v>154. 160003 活字凸版印刷程序</v>
      </c>
    </row>
    <row r="156" spans="1:4" ht="13.5">
      <c r="A156" s="695">
        <v>155</v>
      </c>
      <c r="B156" s="696" t="s">
        <v>2938</v>
      </c>
      <c r="C156" s="697" t="s">
        <v>2939</v>
      </c>
      <c r="D156" s="698" t="str">
        <f t="shared" si="2"/>
        <v>155. 160004 彈性橡皮凸版印刷程序</v>
      </c>
    </row>
    <row r="157" spans="1:4" ht="13.5">
      <c r="A157" s="695">
        <v>156</v>
      </c>
      <c r="B157" s="696" t="s">
        <v>2940</v>
      </c>
      <c r="C157" s="697" t="s">
        <v>2941</v>
      </c>
      <c r="D157" s="698" t="str">
        <f t="shared" si="2"/>
        <v>156. 160005 一般凸版印刷程序</v>
      </c>
    </row>
    <row r="158" spans="1:4" ht="13.5">
      <c r="A158" s="695">
        <v>157</v>
      </c>
      <c r="B158" s="696" t="s">
        <v>2942</v>
      </c>
      <c r="C158" s="697" t="s">
        <v>2943</v>
      </c>
      <c r="D158" s="698" t="str">
        <f t="shared" si="2"/>
        <v>157. 160006 孔版印刷程序</v>
      </c>
    </row>
    <row r="159" spans="1:4" ht="13.5">
      <c r="A159" s="695">
        <v>158</v>
      </c>
      <c r="B159" s="696" t="s">
        <v>2944</v>
      </c>
      <c r="C159" s="697" t="s">
        <v>2945</v>
      </c>
      <c r="D159" s="698" t="str">
        <f t="shared" si="2"/>
        <v>158. 160009 其他印刷作業程序</v>
      </c>
    </row>
    <row r="160" spans="1:4" ht="13.5">
      <c r="A160" s="695">
        <v>159</v>
      </c>
      <c r="B160" s="696" t="s">
        <v>2946</v>
      </c>
      <c r="C160" s="697" t="s">
        <v>2947</v>
      </c>
      <c r="D160" s="698" t="str">
        <f t="shared" si="2"/>
        <v>159. 160011 照相製版作業程序</v>
      </c>
    </row>
    <row r="161" spans="1:4" ht="13.5">
      <c r="A161" s="695">
        <v>160</v>
      </c>
      <c r="B161" s="696" t="s">
        <v>2948</v>
      </c>
      <c r="C161" s="697" t="s">
        <v>2949</v>
      </c>
      <c r="D161" s="698" t="str">
        <f t="shared" si="2"/>
        <v>160. 160012 電子製版作業程序</v>
      </c>
    </row>
    <row r="162" spans="1:4" ht="13.5">
      <c r="A162" s="695">
        <v>161</v>
      </c>
      <c r="B162" s="696" t="s">
        <v>2950</v>
      </c>
      <c r="C162" s="697" t="s">
        <v>2951</v>
      </c>
      <c r="D162" s="698" t="str">
        <f t="shared" si="2"/>
        <v>161. 160013 網版印刷作業程序</v>
      </c>
    </row>
    <row r="163" spans="1:4" ht="13.5">
      <c r="A163" s="695">
        <v>162</v>
      </c>
      <c r="B163" s="696" t="s">
        <v>2952</v>
      </c>
      <c r="C163" s="697" t="s">
        <v>2953</v>
      </c>
      <c r="D163" s="698" t="str">
        <f t="shared" si="2"/>
        <v>162. 160014 蝕刻製版作業程序</v>
      </c>
    </row>
    <row r="164" spans="1:4" ht="13.5">
      <c r="A164" s="695">
        <v>163</v>
      </c>
      <c r="B164" s="696" t="s">
        <v>2954</v>
      </c>
      <c r="C164" s="697" t="s">
        <v>2955</v>
      </c>
      <c r="D164" s="698" t="str">
        <f t="shared" si="2"/>
        <v>163. 160015 雕刻製版作業程序</v>
      </c>
    </row>
    <row r="165" spans="1:4" ht="13.5">
      <c r="A165" s="695">
        <v>164</v>
      </c>
      <c r="B165" s="696" t="s">
        <v>2956</v>
      </c>
      <c r="C165" s="697" t="s">
        <v>2957</v>
      </c>
      <c r="D165" s="698" t="str">
        <f t="shared" si="2"/>
        <v>164. 160019 其他印刷品製版作業程序</v>
      </c>
    </row>
    <row r="166" spans="1:4" ht="13.5">
      <c r="A166" s="695">
        <v>165</v>
      </c>
      <c r="B166" s="696" t="s">
        <v>2958</v>
      </c>
      <c r="C166" s="697" t="s">
        <v>2959</v>
      </c>
      <c r="D166" s="698" t="str">
        <f t="shared" si="2"/>
        <v>165. 160021 印刷品裝訂及加工作業程序</v>
      </c>
    </row>
    <row r="167" spans="1:4" ht="13.5">
      <c r="A167" s="695">
        <v>166</v>
      </c>
      <c r="B167" s="696" t="s">
        <v>2960</v>
      </c>
      <c r="C167" s="697" t="s">
        <v>2961</v>
      </c>
      <c r="D167" s="698" t="str">
        <f t="shared" si="2"/>
        <v>166. 160022 資料儲存媒體複製作業程序</v>
      </c>
    </row>
    <row r="168" spans="1:4" ht="13.5">
      <c r="A168" s="695">
        <v>167</v>
      </c>
      <c r="B168" s="696" t="s">
        <v>257</v>
      </c>
      <c r="C168" s="697" t="s">
        <v>2962</v>
      </c>
      <c r="D168" s="698" t="str">
        <f t="shared" si="2"/>
        <v>167. 170001 原油蒸餾程序</v>
      </c>
    </row>
    <row r="169" spans="1:4" ht="13.5">
      <c r="A169" s="695">
        <v>168</v>
      </c>
      <c r="B169" s="696" t="s">
        <v>2963</v>
      </c>
      <c r="C169" s="697" t="s">
        <v>2964</v>
      </c>
      <c r="D169" s="698" t="str">
        <f t="shared" si="2"/>
        <v>168. 170002 真空蒸餾程序</v>
      </c>
    </row>
    <row r="170" spans="1:4" ht="13.5">
      <c r="A170" s="695">
        <v>169</v>
      </c>
      <c r="B170" s="696" t="s">
        <v>2965</v>
      </c>
      <c r="C170" s="697" t="s">
        <v>2966</v>
      </c>
      <c r="D170" s="698" t="str">
        <f t="shared" si="2"/>
        <v>169. 170003 觸媒裂解程序</v>
      </c>
    </row>
    <row r="171" spans="1:4" ht="13.5">
      <c r="A171" s="695">
        <v>170</v>
      </c>
      <c r="B171" s="696" t="s">
        <v>2967</v>
      </c>
      <c r="C171" s="697" t="s">
        <v>2968</v>
      </c>
      <c r="D171" s="698" t="str">
        <f t="shared" si="2"/>
        <v>170. 170004 流體焦碳製造程序</v>
      </c>
    </row>
    <row r="172" spans="1:4" ht="13.5">
      <c r="A172" s="695">
        <v>171</v>
      </c>
      <c r="B172" s="696" t="s">
        <v>2969</v>
      </c>
      <c r="C172" s="697" t="s">
        <v>2970</v>
      </c>
      <c r="D172" s="698" t="str">
        <f t="shared" si="2"/>
        <v>171. 170005 加氫脫硫處理程序</v>
      </c>
    </row>
    <row r="173" spans="1:4" ht="13.5">
      <c r="A173" s="695">
        <v>172</v>
      </c>
      <c r="B173" s="696" t="s">
        <v>223</v>
      </c>
      <c r="C173" s="697" t="s">
        <v>2971</v>
      </c>
      <c r="D173" s="698" t="str">
        <f t="shared" si="2"/>
        <v>172. 170006 硫磺回收處理程序</v>
      </c>
    </row>
    <row r="174" spans="1:4" ht="13.5">
      <c r="A174" s="695">
        <v>173</v>
      </c>
      <c r="B174" s="696" t="s">
        <v>2972</v>
      </c>
      <c r="C174" s="697" t="s">
        <v>2973</v>
      </c>
      <c r="D174" s="698" t="str">
        <f t="shared" si="2"/>
        <v>173. 170007 加氫裂解程序</v>
      </c>
    </row>
    <row r="175" spans="1:4" ht="13.5">
      <c r="A175" s="695">
        <v>174</v>
      </c>
      <c r="B175" s="696" t="s">
        <v>2974</v>
      </c>
      <c r="C175" s="697" t="s">
        <v>2975</v>
      </c>
      <c r="D175" s="698" t="str">
        <f t="shared" si="2"/>
        <v>174. 170008 烷化程序</v>
      </c>
    </row>
    <row r="176" spans="1:4" ht="13.5">
      <c r="A176" s="695">
        <v>175</v>
      </c>
      <c r="B176" s="696" t="s">
        <v>2976</v>
      </c>
      <c r="C176" s="697" t="s">
        <v>2977</v>
      </c>
      <c r="D176" s="698" t="str">
        <f t="shared" si="2"/>
        <v>175. 170009 觸媒重組程序</v>
      </c>
    </row>
    <row r="177" spans="1:4" ht="13.5">
      <c r="A177" s="695">
        <v>176</v>
      </c>
      <c r="B177" s="696" t="s">
        <v>2978</v>
      </c>
      <c r="C177" s="697" t="s">
        <v>2979</v>
      </c>
      <c r="D177" s="698" t="str">
        <f t="shared" si="2"/>
        <v>176. 170010 石油焦煉製程序</v>
      </c>
    </row>
    <row r="178" spans="1:4" ht="13.5">
      <c r="A178" s="695">
        <v>177</v>
      </c>
      <c r="B178" s="696" t="s">
        <v>2980</v>
      </c>
      <c r="C178" s="697" t="s">
        <v>2981</v>
      </c>
      <c r="D178" s="698" t="str">
        <f t="shared" si="2"/>
        <v>177. 170011 氫氣製造程序</v>
      </c>
    </row>
    <row r="179" spans="1:4" ht="13.5">
      <c r="A179" s="695">
        <v>178</v>
      </c>
      <c r="B179" s="696" t="s">
        <v>2982</v>
      </c>
      <c r="C179" s="697" t="s">
        <v>2983</v>
      </c>
      <c r="D179" s="698" t="str">
        <f t="shared" si="2"/>
        <v>178. 170012 溶劑脫柏油程序</v>
      </c>
    </row>
    <row r="180" spans="1:4" ht="13.5">
      <c r="A180" s="695">
        <v>179</v>
      </c>
      <c r="B180" s="696" t="s">
        <v>2984</v>
      </c>
      <c r="C180" s="697" t="s">
        <v>2985</v>
      </c>
      <c r="D180" s="698" t="str">
        <f t="shared" si="2"/>
        <v>179. 170013 異戊烷分離程序</v>
      </c>
    </row>
    <row r="181" spans="1:4" ht="13.5">
      <c r="A181" s="695">
        <v>180</v>
      </c>
      <c r="B181" s="696" t="s">
        <v>2986</v>
      </c>
      <c r="C181" s="697" t="s">
        <v>2987</v>
      </c>
      <c r="D181" s="698" t="str">
        <f t="shared" si="2"/>
        <v>180. 170014 殘渣油氣化程序</v>
      </c>
    </row>
    <row r="182" spans="1:4" ht="13.5">
      <c r="A182" s="695">
        <v>181</v>
      </c>
      <c r="B182" s="696" t="s">
        <v>2988</v>
      </c>
      <c r="C182" s="697" t="s">
        <v>2989</v>
      </c>
      <c r="D182" s="698" t="str">
        <f t="shared" si="2"/>
        <v>181. 170015 瀝青吹煉程序</v>
      </c>
    </row>
    <row r="183" spans="1:4" ht="13.5">
      <c r="A183" s="695">
        <v>182</v>
      </c>
      <c r="B183" s="696" t="s">
        <v>2990</v>
      </c>
      <c r="C183" s="697" t="s">
        <v>2991</v>
      </c>
      <c r="D183" s="698" t="str">
        <f t="shared" si="2"/>
        <v>182. 170016 潤滑油製造程序</v>
      </c>
    </row>
    <row r="184" spans="1:4" ht="13.5">
      <c r="A184" s="695">
        <v>183</v>
      </c>
      <c r="B184" s="696" t="s">
        <v>2992</v>
      </c>
      <c r="C184" s="697" t="s">
        <v>2993</v>
      </c>
      <c r="D184" s="698" t="str">
        <f t="shared" si="2"/>
        <v>183. 170017 瀝青混凝土製造程序</v>
      </c>
    </row>
    <row r="185" spans="1:4" ht="13.5">
      <c r="A185" s="695">
        <v>184</v>
      </c>
      <c r="B185" s="696" t="s">
        <v>2994</v>
      </c>
      <c r="C185" s="697" t="s">
        <v>2995</v>
      </c>
      <c r="D185" s="698" t="str">
        <f t="shared" si="2"/>
        <v>184. 170018 輕油裂解程序</v>
      </c>
    </row>
    <row r="186" spans="1:4" ht="13.5">
      <c r="A186" s="695">
        <v>185</v>
      </c>
      <c r="B186" s="696" t="s">
        <v>245</v>
      </c>
      <c r="C186" s="697" t="s">
        <v>2996</v>
      </c>
      <c r="D186" s="698" t="str">
        <f t="shared" si="2"/>
        <v>185. 170019 煤製品製造程序</v>
      </c>
    </row>
    <row r="187" spans="1:4" ht="13.5">
      <c r="A187" s="695">
        <v>186</v>
      </c>
      <c r="B187" s="696" t="s">
        <v>2997</v>
      </c>
      <c r="C187" s="697" t="s">
        <v>2998</v>
      </c>
      <c r="D187" s="698" t="str">
        <f t="shared" si="2"/>
        <v>186. 170020 淨煤／磨煤處理程序</v>
      </c>
    </row>
    <row r="188" spans="1:4" ht="13.5">
      <c r="A188" s="695">
        <v>187</v>
      </c>
      <c r="B188" s="696" t="s">
        <v>2999</v>
      </c>
      <c r="C188" s="697" t="s">
        <v>3000</v>
      </c>
      <c r="D188" s="698" t="str">
        <f t="shared" si="2"/>
        <v>187. 170021 煉焦製造程序</v>
      </c>
    </row>
    <row r="189" spans="1:4" ht="13.5">
      <c r="A189" s="695">
        <v>188</v>
      </c>
      <c r="B189" s="696" t="s">
        <v>3001</v>
      </c>
      <c r="C189" s="697" t="s">
        <v>3002</v>
      </c>
      <c r="D189" s="698" t="str">
        <f t="shared" si="2"/>
        <v>188. 170022 回收煤碳焦油或回收輕油或石腦油精之製造程序</v>
      </c>
    </row>
    <row r="190" spans="1:4" ht="13.5">
      <c r="A190" s="695">
        <v>189</v>
      </c>
      <c r="B190" s="696" t="s">
        <v>3003</v>
      </c>
      <c r="C190" s="697" t="s">
        <v>3004</v>
      </c>
      <c r="D190" s="698" t="str">
        <f t="shared" si="2"/>
        <v>189. 170023 污泥輸送程序</v>
      </c>
    </row>
    <row r="191" spans="1:4" ht="13.5">
      <c r="A191" s="695">
        <v>190</v>
      </c>
      <c r="B191" s="696" t="s">
        <v>3005</v>
      </c>
      <c r="C191" s="697" t="s">
        <v>3006</v>
      </c>
      <c r="D191" s="698" t="str">
        <f t="shared" si="2"/>
        <v>190. 170024 煤油裂解程序</v>
      </c>
    </row>
    <row r="192" spans="1:4" ht="13.5">
      <c r="A192" s="695">
        <v>191</v>
      </c>
      <c r="B192" s="696" t="s">
        <v>3007</v>
      </c>
      <c r="C192" s="697" t="s">
        <v>3008</v>
      </c>
      <c r="D192" s="698" t="str">
        <f t="shared" si="2"/>
        <v>191. 170999 其他石油製品製造程序</v>
      </c>
    </row>
    <row r="193" spans="1:4" ht="13.5">
      <c r="A193" s="695">
        <v>192</v>
      </c>
      <c r="B193" s="696" t="s">
        <v>3009</v>
      </c>
      <c r="C193" s="697" t="s">
        <v>3010</v>
      </c>
      <c r="D193" s="698" t="str">
        <f t="shared" ref="D193:D256" si="3">A193&amp;". "&amp;B193&amp;" "&amp;C193</f>
        <v>192. 180001 氯氣製造程序</v>
      </c>
    </row>
    <row r="194" spans="1:4" ht="13.5">
      <c r="A194" s="695">
        <v>193</v>
      </c>
      <c r="B194" s="696" t="s">
        <v>3011</v>
      </c>
      <c r="C194" s="697" t="s">
        <v>3012</v>
      </c>
      <c r="D194" s="698" t="str">
        <f t="shared" si="3"/>
        <v>193. 180002 氮氣製造程序</v>
      </c>
    </row>
    <row r="195" spans="1:4" ht="13.5">
      <c r="A195" s="695">
        <v>194</v>
      </c>
      <c r="B195" s="696" t="s">
        <v>3013</v>
      </c>
      <c r="C195" s="697" t="s">
        <v>3014</v>
      </c>
      <c r="D195" s="698" t="str">
        <f t="shared" si="3"/>
        <v>194. 180003 氨化學製造程序</v>
      </c>
    </row>
    <row r="196" spans="1:4" ht="13.5">
      <c r="A196" s="695">
        <v>195</v>
      </c>
      <c r="B196" s="696" t="s">
        <v>3015</v>
      </c>
      <c r="C196" s="697" t="s">
        <v>3016</v>
      </c>
      <c r="D196" s="698" t="str">
        <f t="shared" si="3"/>
        <v>195. 180004 硫磺化學製造程序</v>
      </c>
    </row>
    <row r="197" spans="1:4" ht="13.5">
      <c r="A197" s="695">
        <v>196</v>
      </c>
      <c r="B197" s="696" t="s">
        <v>3017</v>
      </c>
      <c r="C197" s="697" t="s">
        <v>3018</v>
      </c>
      <c r="D197" s="698" t="str">
        <f t="shared" si="3"/>
        <v>196. 180005 汞電極法製氯製造程序</v>
      </c>
    </row>
    <row r="198" spans="1:4" ht="13.5">
      <c r="A198" s="695">
        <v>197</v>
      </c>
      <c r="B198" s="696" t="s">
        <v>3019</v>
      </c>
      <c r="C198" s="697" t="s">
        <v>3020</v>
      </c>
      <c r="D198" s="698" t="str">
        <f t="shared" si="3"/>
        <v>197. 180006 以石墨作為陽極之橫隔製程純化氯製造程序</v>
      </c>
    </row>
    <row r="199" spans="1:4" ht="13.5">
      <c r="A199" s="695">
        <v>198</v>
      </c>
      <c r="B199" s="696" t="s">
        <v>3021</v>
      </c>
      <c r="C199" s="697" t="s">
        <v>3022</v>
      </c>
      <c r="D199" s="698" t="str">
        <f t="shared" si="3"/>
        <v>198. 180009 其他化學元素或工業氣體製造程序</v>
      </c>
    </row>
    <row r="200" spans="1:4" ht="13.5">
      <c r="A200" s="695">
        <v>199</v>
      </c>
      <c r="B200" s="696" t="s">
        <v>3023</v>
      </c>
      <c r="C200" s="697" t="s">
        <v>3024</v>
      </c>
      <c r="D200" s="698" t="str">
        <f t="shared" si="3"/>
        <v>199. 180011 硝酸製造程序</v>
      </c>
    </row>
    <row r="201" spans="1:4" ht="13.5">
      <c r="A201" s="695">
        <v>200</v>
      </c>
      <c r="B201" s="696" t="s">
        <v>3025</v>
      </c>
      <c r="C201" s="697" t="s">
        <v>3026</v>
      </c>
      <c r="D201" s="698" t="str">
        <f t="shared" si="3"/>
        <v>200. 180012 鹽酸製造程序</v>
      </c>
    </row>
    <row r="202" spans="1:4" ht="13.5">
      <c r="A202" s="695">
        <v>201</v>
      </c>
      <c r="B202" s="696" t="s">
        <v>3027</v>
      </c>
      <c r="C202" s="697" t="s">
        <v>3028</v>
      </c>
      <c r="D202" s="698" t="str">
        <f t="shared" si="3"/>
        <v>201. 180013 氫氟酸製造程序</v>
      </c>
    </row>
    <row r="203" spans="1:4" ht="13.5">
      <c r="A203" s="695">
        <v>202</v>
      </c>
      <c r="B203" s="696" t="s">
        <v>265</v>
      </c>
      <c r="C203" s="697" t="s">
        <v>3029</v>
      </c>
      <c r="D203" s="698" t="str">
        <f t="shared" si="3"/>
        <v>202. 180014 硫酸製造程序</v>
      </c>
    </row>
    <row r="204" spans="1:4" ht="13.5">
      <c r="A204" s="695">
        <v>203</v>
      </c>
      <c r="B204" s="696" t="s">
        <v>3030</v>
      </c>
      <c r="C204" s="697" t="s">
        <v>3031</v>
      </c>
      <c r="D204" s="698" t="str">
        <f t="shared" si="3"/>
        <v>203. 180015 磷酸／乾式化學製造程序</v>
      </c>
    </row>
    <row r="205" spans="1:4" ht="13.5">
      <c r="A205" s="695">
        <v>204</v>
      </c>
      <c r="B205" s="696" t="s">
        <v>3032</v>
      </c>
      <c r="C205" s="697" t="s">
        <v>3033</v>
      </c>
      <c r="D205" s="698" t="str">
        <f t="shared" si="3"/>
        <v>204. 180016 磷酸／濕式化學製造程序</v>
      </c>
    </row>
    <row r="206" spans="1:4" ht="13.5">
      <c r="A206" s="695">
        <v>205</v>
      </c>
      <c r="B206" s="696" t="s">
        <v>3034</v>
      </c>
      <c r="C206" s="697" t="s">
        <v>3035</v>
      </c>
      <c r="D206" s="698" t="str">
        <f t="shared" si="3"/>
        <v>205. 180019 其他無機酸製造程序</v>
      </c>
    </row>
    <row r="207" spans="1:4" ht="13.5">
      <c r="A207" s="695">
        <v>206</v>
      </c>
      <c r="B207" s="696" t="s">
        <v>3036</v>
      </c>
      <c r="C207" s="697" t="s">
        <v>3037</v>
      </c>
      <c r="D207" s="698" t="str">
        <f t="shared" si="3"/>
        <v>206. 180021 氫氧化物製造程序</v>
      </c>
    </row>
    <row r="208" spans="1:4" ht="13.5">
      <c r="A208" s="695">
        <v>207</v>
      </c>
      <c r="B208" s="696" t="s">
        <v>3038</v>
      </c>
      <c r="C208" s="697" t="s">
        <v>3039</v>
      </c>
      <c r="D208" s="698" t="str">
        <f t="shared" si="3"/>
        <v>207. 180022 過氧化氫製造程序</v>
      </c>
    </row>
    <row r="209" spans="1:4" ht="13.5">
      <c r="A209" s="695">
        <v>208</v>
      </c>
      <c r="B209" s="696" t="s">
        <v>3040</v>
      </c>
      <c r="C209" s="697" t="s">
        <v>3041</v>
      </c>
      <c r="D209" s="698" t="str">
        <f t="shared" si="3"/>
        <v>208. 180023 氧化銻製造程序</v>
      </c>
    </row>
    <row r="210" spans="1:4" ht="13.5">
      <c r="A210" s="695">
        <v>209</v>
      </c>
      <c r="B210" s="696" t="s">
        <v>3042</v>
      </c>
      <c r="C210" s="697" t="s">
        <v>3043</v>
      </c>
      <c r="D210" s="698" t="str">
        <f t="shared" si="3"/>
        <v>209. 180024 鋁／氫氧化物鍛燒製造程序</v>
      </c>
    </row>
    <row r="211" spans="1:4" ht="13.5">
      <c r="A211" s="695">
        <v>210</v>
      </c>
      <c r="B211" s="696" t="s">
        <v>3044</v>
      </c>
      <c r="C211" s="697" t="s">
        <v>3045</v>
      </c>
      <c r="D211" s="698" t="str">
        <f t="shared" si="3"/>
        <v>210. 180025 白煙製造程序</v>
      </c>
    </row>
    <row r="212" spans="1:4" ht="13.5">
      <c r="A212" s="695">
        <v>211</v>
      </c>
      <c r="B212" s="696" t="s">
        <v>3046</v>
      </c>
      <c r="C212" s="697" t="s">
        <v>3047</v>
      </c>
      <c r="D212" s="698" t="str">
        <f t="shared" si="3"/>
        <v>211. 180029 其他氧化物製造程序</v>
      </c>
    </row>
    <row r="213" spans="1:4" ht="13.5">
      <c r="A213" s="695">
        <v>212</v>
      </c>
      <c r="B213" s="696" t="s">
        <v>3048</v>
      </c>
      <c r="C213" s="697" t="s">
        <v>3049</v>
      </c>
      <c r="D213" s="698" t="str">
        <f t="shared" si="3"/>
        <v>212. 180031 硫酸銨化學製造程序</v>
      </c>
    </row>
    <row r="214" spans="1:4" ht="13.5">
      <c r="A214" s="695">
        <v>213</v>
      </c>
      <c r="B214" s="696" t="s">
        <v>3050</v>
      </c>
      <c r="C214" s="697" t="s">
        <v>3051</v>
      </c>
      <c r="D214" s="698" t="str">
        <f t="shared" si="3"/>
        <v>213. 180032 硫酸銅製造程序</v>
      </c>
    </row>
    <row r="215" spans="1:4" ht="13.5">
      <c r="A215" s="695">
        <v>214</v>
      </c>
      <c r="B215" s="696" t="s">
        <v>3052</v>
      </c>
      <c r="C215" s="697" t="s">
        <v>3053</v>
      </c>
      <c r="D215" s="698" t="str">
        <f t="shared" si="3"/>
        <v>214. 180039 其他硫酸化合物製造程序</v>
      </c>
    </row>
    <row r="216" spans="1:4" ht="13.5">
      <c r="A216" s="695">
        <v>215</v>
      </c>
      <c r="B216" s="696" t="s">
        <v>3054</v>
      </c>
      <c r="C216" s="697" t="s">
        <v>3055</v>
      </c>
      <c r="D216" s="698" t="str">
        <f t="shared" si="3"/>
        <v>215. 180041 氯化鈣化學製造程序</v>
      </c>
    </row>
    <row r="217" spans="1:4" ht="13.5">
      <c r="A217" s="695">
        <v>216</v>
      </c>
      <c r="B217" s="696" t="s">
        <v>3056</v>
      </c>
      <c r="C217" s="697" t="s">
        <v>3057</v>
      </c>
      <c r="D217" s="698" t="str">
        <f t="shared" si="3"/>
        <v>216. 180042 氯化鹽化學製造程序</v>
      </c>
    </row>
    <row r="218" spans="1:4" ht="13.5">
      <c r="A218" s="695">
        <v>217</v>
      </c>
      <c r="B218" s="696" t="s">
        <v>3058</v>
      </c>
      <c r="C218" s="697" t="s">
        <v>3059</v>
      </c>
      <c r="D218" s="698" t="str">
        <f t="shared" si="3"/>
        <v>217. 180043 碳酸鈉製造程序</v>
      </c>
    </row>
    <row r="219" spans="1:4" ht="13.5">
      <c r="A219" s="695">
        <v>218</v>
      </c>
      <c r="B219" s="696" t="s">
        <v>3060</v>
      </c>
      <c r="C219" s="697" t="s">
        <v>3061</v>
      </c>
      <c r="D219" s="698" t="str">
        <f t="shared" si="3"/>
        <v>218. 180044 以二胺甲苯光氣法生產二異氰酸鹽製造程序</v>
      </c>
    </row>
    <row r="220" spans="1:4" ht="13.5">
      <c r="A220" s="695">
        <v>219</v>
      </c>
      <c r="B220" s="696" t="s">
        <v>3062</v>
      </c>
      <c r="C220" s="697" t="s">
        <v>3063</v>
      </c>
      <c r="D220" s="698" t="str">
        <f t="shared" si="3"/>
        <v>219. 180045 鹼氯化學製造程序</v>
      </c>
    </row>
    <row r="221" spans="1:4" ht="13.5">
      <c r="A221" s="695">
        <v>220</v>
      </c>
      <c r="B221" s="696" t="s">
        <v>3064</v>
      </c>
      <c r="C221" s="697" t="s">
        <v>3065</v>
      </c>
      <c r="D221" s="698" t="str">
        <f t="shared" si="3"/>
        <v>220. 180046 石綿化學製造程序</v>
      </c>
    </row>
    <row r="222" spans="1:4" ht="13.5">
      <c r="A222" s="695">
        <v>221</v>
      </c>
      <c r="B222" s="696" t="s">
        <v>3066</v>
      </c>
      <c r="C222" s="697" t="s">
        <v>3067</v>
      </c>
      <c r="D222" s="698" t="str">
        <f t="shared" si="3"/>
        <v>221. 180047 水玻璃製造程序</v>
      </c>
    </row>
    <row r="223" spans="1:4" ht="13.5">
      <c r="A223" s="695">
        <v>222</v>
      </c>
      <c r="B223" s="696" t="s">
        <v>3068</v>
      </c>
      <c r="C223" s="697" t="s">
        <v>3069</v>
      </c>
      <c r="D223" s="698" t="str">
        <f t="shared" si="3"/>
        <v>222. 180049 其他金屬或無機鹽製造程序</v>
      </c>
    </row>
    <row r="224" spans="1:4" ht="13.5">
      <c r="A224" s="695">
        <v>223</v>
      </c>
      <c r="B224" s="696" t="s">
        <v>3070</v>
      </c>
      <c r="C224" s="697" t="s">
        <v>3071</v>
      </c>
      <c r="D224" s="698" t="str">
        <f t="shared" si="3"/>
        <v>223. 180051 氰化物化學製造程序</v>
      </c>
    </row>
    <row r="225" spans="1:4" ht="13.5">
      <c r="A225" s="695">
        <v>224</v>
      </c>
      <c r="B225" s="696" t="s">
        <v>3072</v>
      </c>
      <c r="C225" s="697" t="s">
        <v>3073</v>
      </c>
      <c r="D225" s="698" t="str">
        <f t="shared" si="3"/>
        <v>224. 180052 碳黑製造程序</v>
      </c>
    </row>
    <row r="226" spans="1:4" ht="13.5">
      <c r="A226" s="695">
        <v>225</v>
      </c>
      <c r="B226" s="696" t="s">
        <v>3074</v>
      </c>
      <c r="C226" s="697" t="s">
        <v>3075</v>
      </c>
      <c r="D226" s="698" t="str">
        <f t="shared" si="3"/>
        <v>225. 180053 氰化氫化學製造程序</v>
      </c>
    </row>
    <row r="227" spans="1:4" ht="13.5">
      <c r="A227" s="695">
        <v>226</v>
      </c>
      <c r="B227" s="696" t="s">
        <v>3076</v>
      </c>
      <c r="C227" s="697" t="s">
        <v>3077</v>
      </c>
      <c r="D227" s="698" t="str">
        <f t="shared" si="3"/>
        <v>226. 180054 次碳酸鈉化學製造程序</v>
      </c>
    </row>
    <row r="228" spans="1:4" ht="13.5">
      <c r="A228" s="695">
        <v>227</v>
      </c>
      <c r="B228" s="696" t="s">
        <v>3078</v>
      </c>
      <c r="C228" s="697" t="s">
        <v>3079</v>
      </c>
      <c r="D228" s="698" t="str">
        <f t="shared" si="3"/>
        <v>227. 180055 哥羅普林化學製造程序</v>
      </c>
    </row>
    <row r="229" spans="1:4" ht="13.5">
      <c r="A229" s="695">
        <v>228</v>
      </c>
      <c r="B229" s="696" t="s">
        <v>3080</v>
      </c>
      <c r="C229" s="697" t="s">
        <v>3081</v>
      </c>
      <c r="D229" s="698" t="str">
        <f t="shared" si="3"/>
        <v>228. 180056 碳化鈣製品製造程序</v>
      </c>
    </row>
    <row r="230" spans="1:4" ht="13.5">
      <c r="A230" s="695">
        <v>229</v>
      </c>
      <c r="B230" s="696" t="s">
        <v>3082</v>
      </c>
      <c r="C230" s="697" t="s">
        <v>3083</v>
      </c>
      <c r="D230" s="698" t="str">
        <f t="shared" si="3"/>
        <v>229. 180059 其他基本化學材料製造程序</v>
      </c>
    </row>
    <row r="231" spans="1:4" ht="13.5">
      <c r="A231" s="695">
        <v>230</v>
      </c>
      <c r="B231" s="696" t="s">
        <v>3084</v>
      </c>
      <c r="C231" s="697" t="s">
        <v>3085</v>
      </c>
      <c r="D231" s="698" t="str">
        <f t="shared" si="3"/>
        <v>230. 180061 2,2-雙丙烷化學製造程序</v>
      </c>
    </row>
    <row r="232" spans="1:4" ht="13.5">
      <c r="A232" s="695">
        <v>231</v>
      </c>
      <c r="B232" s="696" t="s">
        <v>3086</v>
      </c>
      <c r="C232" s="697" t="s">
        <v>3087</v>
      </c>
      <c r="D232" s="698" t="str">
        <f t="shared" si="3"/>
        <v>231. 180062 丁二烯化學製造程序</v>
      </c>
    </row>
    <row r="233" spans="1:4" ht="13.5">
      <c r="A233" s="695">
        <v>232</v>
      </c>
      <c r="B233" s="696" t="s">
        <v>3088</v>
      </c>
      <c r="C233" s="697" t="s">
        <v>3089</v>
      </c>
      <c r="D233" s="698" t="str">
        <f t="shared" si="3"/>
        <v>232. 180063 乙烯化學製造程序</v>
      </c>
    </row>
    <row r="234" spans="1:4" ht="13.5">
      <c r="A234" s="695">
        <v>233</v>
      </c>
      <c r="B234" s="696" t="s">
        <v>3090</v>
      </c>
      <c r="C234" s="697" t="s">
        <v>3091</v>
      </c>
      <c r="D234" s="698" t="str">
        <f t="shared" si="3"/>
        <v>233. 180064 丙烯化學製造程序</v>
      </c>
    </row>
    <row r="235" spans="1:4" ht="13.5">
      <c r="A235" s="695">
        <v>234</v>
      </c>
      <c r="B235" s="696" t="s">
        <v>3092</v>
      </c>
      <c r="C235" s="697" t="s">
        <v>3093</v>
      </c>
      <c r="D235" s="698" t="str">
        <f t="shared" si="3"/>
        <v>234. 180065 正丁烯化學製造程序</v>
      </c>
    </row>
    <row r="236" spans="1:4" ht="13.5">
      <c r="A236" s="695">
        <v>235</v>
      </c>
      <c r="B236" s="696" t="s">
        <v>3094</v>
      </c>
      <c r="C236" s="697" t="s">
        <v>3095</v>
      </c>
      <c r="D236" s="698" t="str">
        <f t="shared" si="3"/>
        <v>235. 180066 正烷烴化學製造程序</v>
      </c>
    </row>
    <row r="237" spans="1:4" ht="13.5">
      <c r="A237" s="695">
        <v>236</v>
      </c>
      <c r="B237" s="696" t="s">
        <v>3096</v>
      </c>
      <c r="C237" s="697" t="s">
        <v>3097</v>
      </c>
      <c r="D237" s="698" t="str">
        <f t="shared" si="3"/>
        <v>236. 180067 乙炔製造程序</v>
      </c>
    </row>
    <row r="238" spans="1:4" ht="13.5">
      <c r="A238" s="695">
        <v>237</v>
      </c>
      <c r="B238" s="696" t="s">
        <v>3098</v>
      </c>
      <c r="C238" s="697" t="s">
        <v>3099</v>
      </c>
      <c r="D238" s="698" t="str">
        <f t="shared" si="3"/>
        <v>237. 180068 環氧氯化丙烷製造程序</v>
      </c>
    </row>
    <row r="239" spans="1:4" ht="13.5">
      <c r="A239" s="695">
        <v>238</v>
      </c>
      <c r="B239" s="696" t="s">
        <v>3100</v>
      </c>
      <c r="C239" s="697" t="s">
        <v>3101</v>
      </c>
      <c r="D239" s="698" t="str">
        <f t="shared" si="3"/>
        <v>238. 180069 其他無環烴製造程序</v>
      </c>
    </row>
    <row r="240" spans="1:4" ht="13.5">
      <c r="A240" s="695">
        <v>239</v>
      </c>
      <c r="B240" s="696" t="s">
        <v>3102</v>
      </c>
      <c r="C240" s="697" t="s">
        <v>3103</v>
      </c>
      <c r="D240" s="698" t="str">
        <f t="shared" si="3"/>
        <v>239. 180071 以甲苯硝化製造二硝基甲苯製造程序</v>
      </c>
    </row>
    <row r="241" spans="1:4" ht="13.5">
      <c r="A241" s="695">
        <v>240</v>
      </c>
      <c r="B241" s="696" t="s">
        <v>3104</v>
      </c>
      <c r="C241" s="697" t="s">
        <v>3105</v>
      </c>
      <c r="D241" s="698" t="str">
        <f t="shared" si="3"/>
        <v>240. 180072 以硝化苯的製程生產硝基苯製造程序</v>
      </c>
    </row>
    <row r="242" spans="1:4" ht="13.5">
      <c r="A242" s="695">
        <v>241</v>
      </c>
      <c r="B242" s="696" t="s">
        <v>3106</v>
      </c>
      <c r="C242" s="697" t="s">
        <v>3107</v>
      </c>
      <c r="D242" s="698" t="str">
        <f t="shared" si="3"/>
        <v>241. 180073 α-(或甲基)氯甲苯、環氯甲苯、氯化苯和其官能基製造程序</v>
      </c>
    </row>
    <row r="243" spans="1:4" ht="13.5">
      <c r="A243" s="695">
        <v>242</v>
      </c>
      <c r="B243" s="696" t="s">
        <v>3108</v>
      </c>
      <c r="C243" s="697" t="s">
        <v>3109</v>
      </c>
      <c r="D243" s="698" t="str">
        <f t="shared" si="3"/>
        <v>242. 180074 二異氰酸甲苯製造程序</v>
      </c>
    </row>
    <row r="244" spans="1:4" ht="13.5">
      <c r="A244" s="695">
        <v>243</v>
      </c>
      <c r="B244" s="696" t="s">
        <v>3110</v>
      </c>
      <c r="C244" s="697" t="s">
        <v>3111</v>
      </c>
      <c r="D244" s="698" t="str">
        <f t="shared" si="3"/>
        <v>243. 180075 異二氰甲苯化學製造程序</v>
      </c>
    </row>
    <row r="245" spans="1:4" ht="13.5">
      <c r="A245" s="695">
        <v>244</v>
      </c>
      <c r="B245" s="696" t="s">
        <v>3112</v>
      </c>
      <c r="C245" s="697" t="s">
        <v>3113</v>
      </c>
      <c r="D245" s="698" t="str">
        <f t="shared" si="3"/>
        <v>244. 180076 氯苯製造程序</v>
      </c>
    </row>
    <row r="246" spans="1:4" ht="13.5">
      <c r="A246" s="695">
        <v>245</v>
      </c>
      <c r="B246" s="696" t="s">
        <v>3114</v>
      </c>
      <c r="C246" s="697" t="s">
        <v>3115</v>
      </c>
      <c r="D246" s="698" t="str">
        <f t="shared" si="3"/>
        <v>245. 180077 硝基苯製造程序</v>
      </c>
    </row>
    <row r="247" spans="1:4" ht="13.5">
      <c r="A247" s="695">
        <v>246</v>
      </c>
      <c r="B247" s="696" t="s">
        <v>3116</v>
      </c>
      <c r="C247" s="697" t="s">
        <v>3117</v>
      </c>
      <c r="D247" s="698" t="str">
        <f t="shared" si="3"/>
        <v>246. 180078 苯乙烯製造程序</v>
      </c>
    </row>
    <row r="248" spans="1:4" ht="13.5">
      <c r="A248" s="695">
        <v>247</v>
      </c>
      <c r="B248" s="696" t="s">
        <v>3118</v>
      </c>
      <c r="C248" s="697" t="s">
        <v>3119</v>
      </c>
      <c r="D248" s="698" t="str">
        <f t="shared" si="3"/>
        <v>247. 180079 對二乙苯化學製造程序</v>
      </c>
    </row>
    <row r="249" spans="1:4" ht="13.5">
      <c r="A249" s="695">
        <v>248</v>
      </c>
      <c r="B249" s="696" t="s">
        <v>3120</v>
      </c>
      <c r="C249" s="697" t="s">
        <v>3121</v>
      </c>
      <c r="D249" s="698" t="str">
        <f t="shared" si="3"/>
        <v>248. 180080 乙苯製造程序</v>
      </c>
    </row>
    <row r="250" spans="1:4" ht="13.5">
      <c r="A250" s="695">
        <v>249</v>
      </c>
      <c r="B250" s="696" t="s">
        <v>3122</v>
      </c>
      <c r="C250" s="697" t="s">
        <v>3123</v>
      </c>
      <c r="D250" s="698" t="str">
        <f t="shared" si="3"/>
        <v>249. 180081 烷基苯製造程序</v>
      </c>
    </row>
    <row r="251" spans="1:4" ht="13.5">
      <c r="A251" s="695">
        <v>250</v>
      </c>
      <c r="B251" s="696" t="s">
        <v>3124</v>
      </c>
      <c r="C251" s="697" t="s">
        <v>3125</v>
      </c>
      <c r="D251" s="698" t="str">
        <f t="shared" si="3"/>
        <v>250. 180082 異丙苯製造程序</v>
      </c>
    </row>
    <row r="252" spans="1:4" ht="13.5">
      <c r="A252" s="695">
        <v>251</v>
      </c>
      <c r="B252" s="696" t="s">
        <v>3126</v>
      </c>
      <c r="C252" s="697" t="s">
        <v>3127</v>
      </c>
      <c r="D252" s="698" t="str">
        <f t="shared" si="3"/>
        <v>251. 180083 甲乙基比啶製造程序</v>
      </c>
    </row>
    <row r="253" spans="1:4" ht="13.5">
      <c r="A253" s="695">
        <v>252</v>
      </c>
      <c r="B253" s="696" t="s">
        <v>3128</v>
      </c>
      <c r="C253" s="697" t="s">
        <v>3129</v>
      </c>
      <c r="D253" s="698" t="str">
        <f t="shared" si="3"/>
        <v>252. 180084 比啶製造程序</v>
      </c>
    </row>
    <row r="254" spans="1:4" ht="13.5">
      <c r="A254" s="695">
        <v>253</v>
      </c>
      <c r="B254" s="696" t="s">
        <v>3130</v>
      </c>
      <c r="C254" s="697" t="s">
        <v>3131</v>
      </c>
      <c r="D254" s="698" t="str">
        <f t="shared" si="3"/>
        <v>253. 180085 睛化學製造程序</v>
      </c>
    </row>
    <row r="255" spans="1:4" ht="13.5">
      <c r="A255" s="695">
        <v>254</v>
      </c>
      <c r="B255" s="696" t="s">
        <v>3132</v>
      </c>
      <c r="C255" s="697" t="s">
        <v>3133</v>
      </c>
      <c r="D255" s="698" t="str">
        <f t="shared" si="3"/>
        <v>254. 180099 其他芳香烴製造程序</v>
      </c>
    </row>
    <row r="256" spans="1:4" ht="13.5">
      <c r="A256" s="695">
        <v>255</v>
      </c>
      <c r="B256" s="696" t="s">
        <v>3134</v>
      </c>
      <c r="C256" s="697" t="s">
        <v>3135</v>
      </c>
      <c r="D256" s="698" t="str">
        <f t="shared" si="3"/>
        <v>255. 180101 環己烷化學製造程序</v>
      </c>
    </row>
    <row r="257" spans="1:4" ht="13.5">
      <c r="A257" s="695">
        <v>256</v>
      </c>
      <c r="B257" s="696" t="s">
        <v>3136</v>
      </c>
      <c r="C257" s="697" t="s">
        <v>3137</v>
      </c>
      <c r="D257" s="698" t="str">
        <f t="shared" ref="D257:D320" si="4">A257&amp;". "&amp;B257&amp;" "&amp;C257</f>
        <v>256. 180102 對苯二甲酸製造程序</v>
      </c>
    </row>
    <row r="258" spans="1:4" ht="13.5">
      <c r="A258" s="695">
        <v>257</v>
      </c>
      <c r="B258" s="696" t="s">
        <v>3138</v>
      </c>
      <c r="C258" s="697" t="s">
        <v>3139</v>
      </c>
      <c r="D258" s="698" t="str">
        <f t="shared" si="4"/>
        <v>257. 180109 其他環烴製造程序</v>
      </c>
    </row>
    <row r="259" spans="1:4" ht="13.5">
      <c r="A259" s="695">
        <v>258</v>
      </c>
      <c r="B259" s="696" t="s">
        <v>3140</v>
      </c>
      <c r="C259" s="697" t="s">
        <v>3141</v>
      </c>
      <c r="D259" s="698" t="str">
        <f t="shared" si="4"/>
        <v>258. 180111 氯化膽鹼素製造程序</v>
      </c>
    </row>
    <row r="260" spans="1:4" ht="13.5">
      <c r="A260" s="695">
        <v>259</v>
      </c>
      <c r="B260" s="696" t="s">
        <v>3142</v>
      </c>
      <c r="C260" s="697" t="s">
        <v>3143</v>
      </c>
      <c r="D260" s="698" t="str">
        <f t="shared" si="4"/>
        <v>259. 180112 氯乙烯製造程序</v>
      </c>
    </row>
    <row r="261" spans="1:4" ht="13.5">
      <c r="A261" s="695">
        <v>260</v>
      </c>
      <c r="B261" s="696" t="s">
        <v>3144</v>
      </c>
      <c r="C261" s="697" t="s">
        <v>3145</v>
      </c>
      <c r="D261" s="698" t="str">
        <f t="shared" si="4"/>
        <v>260. 180113 四氯化碳製造程序</v>
      </c>
    </row>
    <row r="262" spans="1:4" ht="13.5">
      <c r="A262" s="695">
        <v>261</v>
      </c>
      <c r="B262" s="696" t="s">
        <v>3146</v>
      </c>
      <c r="C262" s="697" t="s">
        <v>3147</v>
      </c>
      <c r="D262" s="698" t="str">
        <f t="shared" si="4"/>
        <v>261. 180114 氯化甲烷製造程序</v>
      </c>
    </row>
    <row r="263" spans="1:4" ht="13.5">
      <c r="A263" s="695">
        <v>262</v>
      </c>
      <c r="B263" s="696" t="s">
        <v>3148</v>
      </c>
      <c r="C263" s="697" t="s">
        <v>3149</v>
      </c>
      <c r="D263" s="698" t="str">
        <f t="shared" si="4"/>
        <v>262. 180115 二氯乙烷製造程序</v>
      </c>
    </row>
    <row r="264" spans="1:4" ht="13.5">
      <c r="A264" s="695">
        <v>263</v>
      </c>
      <c r="B264" s="696" t="s">
        <v>3150</v>
      </c>
      <c r="C264" s="697" t="s">
        <v>3151</v>
      </c>
      <c r="D264" s="698" t="str">
        <f t="shared" si="4"/>
        <v>263. 180116 二氯乙烯化學製造程序</v>
      </c>
    </row>
    <row r="265" spans="1:4" ht="13.5">
      <c r="A265" s="695">
        <v>264</v>
      </c>
      <c r="B265" s="696" t="s">
        <v>3152</v>
      </c>
      <c r="C265" s="697" t="s">
        <v>3153</v>
      </c>
      <c r="D265" s="698" t="str">
        <f t="shared" si="4"/>
        <v>264. 180117 氯乙烷製造程序</v>
      </c>
    </row>
    <row r="266" spans="1:4" ht="13.5">
      <c r="A266" s="695">
        <v>265</v>
      </c>
      <c r="B266" s="696" t="s">
        <v>3154</v>
      </c>
      <c r="C266" s="697" t="s">
        <v>3155</v>
      </c>
      <c r="D266" s="698" t="str">
        <f t="shared" si="4"/>
        <v>265. 180118 氯甲烷製造程序</v>
      </c>
    </row>
    <row r="267" spans="1:4" ht="13.5">
      <c r="A267" s="695">
        <v>266</v>
      </c>
      <c r="B267" s="696" t="s">
        <v>3156</v>
      </c>
      <c r="C267" s="697" t="s">
        <v>3157</v>
      </c>
      <c r="D267" s="698" t="str">
        <f t="shared" si="4"/>
        <v>266. 180119 1,1,1-三氯乙烷製造程序</v>
      </c>
    </row>
    <row r="268" spans="1:4" ht="13.5">
      <c r="A268" s="695">
        <v>267</v>
      </c>
      <c r="B268" s="696" t="s">
        <v>3158</v>
      </c>
      <c r="C268" s="697" t="s">
        <v>3159</v>
      </c>
      <c r="D268" s="698" t="str">
        <f t="shared" si="4"/>
        <v>267. 180120 三氯乙烷及過氯乙稀製造程序</v>
      </c>
    </row>
    <row r="269" spans="1:4" ht="13.5">
      <c r="A269" s="695">
        <v>268</v>
      </c>
      <c r="B269" s="696" t="s">
        <v>3160</v>
      </c>
      <c r="C269" s="697" t="s">
        <v>3161</v>
      </c>
      <c r="D269" s="698" t="str">
        <f t="shared" si="4"/>
        <v>268. 180121 氯乙烯單體製造程序</v>
      </c>
    </row>
    <row r="270" spans="1:4" ht="13.5">
      <c r="A270" s="695">
        <v>269</v>
      </c>
      <c r="B270" s="696" t="s">
        <v>972</v>
      </c>
      <c r="C270" s="697" t="s">
        <v>3162</v>
      </c>
      <c r="D270" s="698" t="str">
        <f t="shared" si="4"/>
        <v>269. 180122 以氯化汞觸媒之乙炔製程製造氯乙烯單體製造程序</v>
      </c>
    </row>
    <row r="271" spans="1:4" ht="13.5">
      <c r="A271" s="695">
        <v>270</v>
      </c>
      <c r="B271" s="696" t="s">
        <v>970</v>
      </c>
      <c r="C271" s="697" t="s">
        <v>3163</v>
      </c>
      <c r="D271" s="698" t="str">
        <f t="shared" si="4"/>
        <v>270. 180123 以乙烯溴化製造二溴乙烷製造程序</v>
      </c>
    </row>
    <row r="272" spans="1:4" ht="13.5">
      <c r="A272" s="695">
        <v>271</v>
      </c>
      <c r="B272" s="696" t="s">
        <v>3164</v>
      </c>
      <c r="C272" s="697" t="s">
        <v>3165</v>
      </c>
      <c r="D272" s="698" t="str">
        <f t="shared" si="4"/>
        <v>271. 180124 3-氯丙烯化學製造程序</v>
      </c>
    </row>
    <row r="273" spans="1:4" ht="13.5">
      <c r="A273" s="695">
        <v>272</v>
      </c>
      <c r="B273" s="696" t="s">
        <v>3166</v>
      </c>
      <c r="C273" s="697" t="s">
        <v>3167</v>
      </c>
      <c r="D273" s="698" t="str">
        <f t="shared" si="4"/>
        <v>272. 180125 氯化乙烷化學製造程序</v>
      </c>
    </row>
    <row r="274" spans="1:4" ht="13.5">
      <c r="A274" s="695">
        <v>273</v>
      </c>
      <c r="B274" s="696" t="s">
        <v>3168</v>
      </c>
      <c r="C274" s="697" t="s">
        <v>3169</v>
      </c>
      <c r="D274" s="698" t="str">
        <f t="shared" si="4"/>
        <v>273. 180126 全氯乙烯化學製造程序</v>
      </c>
    </row>
    <row r="275" spans="1:4" ht="13.5">
      <c r="A275" s="695">
        <v>274</v>
      </c>
      <c r="B275" s="696" t="s">
        <v>3170</v>
      </c>
      <c r="C275" s="697" t="s">
        <v>3171</v>
      </c>
      <c r="D275" s="698" t="str">
        <f t="shared" si="4"/>
        <v>274. 180129 其他烴衍生物製造程序</v>
      </c>
    </row>
    <row r="276" spans="1:4" ht="13.5">
      <c r="A276" s="695">
        <v>275</v>
      </c>
      <c r="B276" s="696" t="s">
        <v>3172</v>
      </c>
      <c r="C276" s="697" t="s">
        <v>3173</v>
      </c>
      <c r="D276" s="698" t="str">
        <f t="shared" si="4"/>
        <v>275. 180131 甲基第三丁基醚化學製造程序</v>
      </c>
    </row>
    <row r="277" spans="1:4" ht="13.5">
      <c r="A277" s="695">
        <v>276</v>
      </c>
      <c r="B277" s="696" t="s">
        <v>3174</v>
      </c>
      <c r="C277" s="697" t="s">
        <v>3175</v>
      </c>
      <c r="D277" s="698" t="str">
        <f t="shared" si="4"/>
        <v>276. 180132 乙二醇醚化學製造程序</v>
      </c>
    </row>
    <row r="278" spans="1:4" ht="13.5">
      <c r="A278" s="695">
        <v>277</v>
      </c>
      <c r="B278" s="696" t="s">
        <v>3176</v>
      </c>
      <c r="C278" s="697" t="s">
        <v>3177</v>
      </c>
      <c r="D278" s="698" t="str">
        <f t="shared" si="4"/>
        <v>277. 180139 其他醚化學製造程序</v>
      </c>
    </row>
    <row r="279" spans="1:4" ht="13.5">
      <c r="A279" s="695">
        <v>278</v>
      </c>
      <c r="B279" s="696" t="s">
        <v>3178</v>
      </c>
      <c r="C279" s="697" t="s">
        <v>3179</v>
      </c>
      <c r="D279" s="698" t="str">
        <f t="shared" si="4"/>
        <v>278. 180141 環氧乙烷製造程序</v>
      </c>
    </row>
    <row r="280" spans="1:4" ht="13.5">
      <c r="A280" s="695">
        <v>279</v>
      </c>
      <c r="B280" s="696" t="s">
        <v>3180</v>
      </c>
      <c r="C280" s="697" t="s">
        <v>3181</v>
      </c>
      <c r="D280" s="698" t="str">
        <f t="shared" si="4"/>
        <v>279. 180142 環氧氯丙烷製造程序</v>
      </c>
    </row>
    <row r="281" spans="1:4" ht="13.5">
      <c r="A281" s="695">
        <v>280</v>
      </c>
      <c r="B281" s="696" t="s">
        <v>3182</v>
      </c>
      <c r="C281" s="697" t="s">
        <v>3183</v>
      </c>
      <c r="D281" s="698" t="str">
        <f t="shared" si="4"/>
        <v>280. 180143 1,2-環氧丙烷化學製造程序</v>
      </c>
    </row>
    <row r="282" spans="1:4" ht="13.5">
      <c r="A282" s="695">
        <v>281</v>
      </c>
      <c r="B282" s="696" t="s">
        <v>3184</v>
      </c>
      <c r="C282" s="697" t="s">
        <v>3185</v>
      </c>
      <c r="D282" s="698" t="str">
        <f t="shared" si="4"/>
        <v>281. 180144 丙烯睛化學製造程序</v>
      </c>
    </row>
    <row r="283" spans="1:4" ht="13.5">
      <c r="A283" s="695">
        <v>282</v>
      </c>
      <c r="B283" s="696" t="s">
        <v>3186</v>
      </c>
      <c r="C283" s="697" t="s">
        <v>3187</v>
      </c>
      <c r="D283" s="698" t="str">
        <f t="shared" si="4"/>
        <v>282. 180149 其他環氧化物製造程序</v>
      </c>
    </row>
    <row r="284" spans="1:4" ht="13.5">
      <c r="A284" s="695">
        <v>283</v>
      </c>
      <c r="B284" s="696" t="s">
        <v>3188</v>
      </c>
      <c r="C284" s="697" t="s">
        <v>3189</v>
      </c>
      <c r="D284" s="698" t="str">
        <f t="shared" si="4"/>
        <v>283. 180151 丁醛化學製造程序</v>
      </c>
    </row>
    <row r="285" spans="1:4" ht="13.5">
      <c r="A285" s="695">
        <v>284</v>
      </c>
      <c r="B285" s="696" t="s">
        <v>3190</v>
      </c>
      <c r="C285" s="697" t="s">
        <v>3191</v>
      </c>
      <c r="D285" s="698" t="str">
        <f t="shared" si="4"/>
        <v>284. 180152 甲醛製造程序</v>
      </c>
    </row>
    <row r="286" spans="1:4" ht="13.5">
      <c r="A286" s="695">
        <v>285</v>
      </c>
      <c r="B286" s="696" t="s">
        <v>3192</v>
      </c>
      <c r="C286" s="697" t="s">
        <v>3193</v>
      </c>
      <c r="D286" s="698" t="str">
        <f t="shared" si="4"/>
        <v>285. 180153 乙醛製造程序</v>
      </c>
    </row>
    <row r="287" spans="1:4" ht="13.5">
      <c r="A287" s="695">
        <v>286</v>
      </c>
      <c r="B287" s="696" t="s">
        <v>3194</v>
      </c>
      <c r="C287" s="697" t="s">
        <v>3195</v>
      </c>
      <c r="D287" s="698" t="str">
        <f t="shared" si="4"/>
        <v>286. 180154 以乙烯製造乙醛製造程序</v>
      </c>
    </row>
    <row r="288" spans="1:4" ht="13.5">
      <c r="A288" s="695">
        <v>287</v>
      </c>
      <c r="B288" s="696" t="s">
        <v>3196</v>
      </c>
      <c r="C288" s="697" t="s">
        <v>3197</v>
      </c>
      <c r="D288" s="698" t="str">
        <f t="shared" si="4"/>
        <v>287. 180155 丙烯醛化學製造程序</v>
      </c>
    </row>
    <row r="289" spans="1:4" ht="13.5">
      <c r="A289" s="695">
        <v>288</v>
      </c>
      <c r="B289" s="696" t="s">
        <v>3198</v>
      </c>
      <c r="C289" s="697" t="s">
        <v>3199</v>
      </c>
      <c r="D289" s="698" t="str">
        <f t="shared" si="4"/>
        <v>288. 180159 其他醛類化學製造程序</v>
      </c>
    </row>
    <row r="290" spans="1:4" ht="13.5">
      <c r="A290" s="695">
        <v>289</v>
      </c>
      <c r="B290" s="696" t="s">
        <v>3200</v>
      </c>
      <c r="C290" s="697" t="s">
        <v>3201</v>
      </c>
      <c r="D290" s="698" t="str">
        <f t="shared" si="4"/>
        <v>289. 180161 以異丙苯製造酚及丙酮製造程序</v>
      </c>
    </row>
    <row r="291" spans="1:4" ht="13.5">
      <c r="A291" s="695">
        <v>290</v>
      </c>
      <c r="B291" s="696" t="s">
        <v>3202</v>
      </c>
      <c r="C291" s="697" t="s">
        <v>3203</v>
      </c>
      <c r="D291" s="698" t="str">
        <f t="shared" si="4"/>
        <v>290. 180162 丙酮製造程序</v>
      </c>
    </row>
    <row r="292" spans="1:4" ht="13.5">
      <c r="A292" s="695">
        <v>291</v>
      </c>
      <c r="B292" s="696" t="s">
        <v>3204</v>
      </c>
      <c r="C292" s="697" t="s">
        <v>3205</v>
      </c>
      <c r="D292" s="698" t="str">
        <f t="shared" si="4"/>
        <v>291. 180163 環己酮製造程序</v>
      </c>
    </row>
    <row r="293" spans="1:4" ht="13.5">
      <c r="A293" s="695">
        <v>292</v>
      </c>
      <c r="B293" s="696" t="s">
        <v>3206</v>
      </c>
      <c r="C293" s="697" t="s">
        <v>3207</v>
      </c>
      <c r="D293" s="698" t="str">
        <f t="shared" si="4"/>
        <v>292. 180164 甲基異丁酮化學製造程序</v>
      </c>
    </row>
    <row r="294" spans="1:4" ht="13.5">
      <c r="A294" s="695">
        <v>293</v>
      </c>
      <c r="B294" s="696" t="s">
        <v>3208</v>
      </c>
      <c r="C294" s="697" t="s">
        <v>3209</v>
      </c>
      <c r="D294" s="698" t="str">
        <f t="shared" si="4"/>
        <v>293. 180169 其他酮類化學製造程序</v>
      </c>
    </row>
    <row r="295" spans="1:4" ht="13.5">
      <c r="A295" s="695">
        <v>294</v>
      </c>
      <c r="B295" s="696" t="s">
        <v>3210</v>
      </c>
      <c r="C295" s="697" t="s">
        <v>3211</v>
      </c>
      <c r="D295" s="698" t="str">
        <f t="shared" si="4"/>
        <v>294. 180171 1,4-丁二醇化學製造程序</v>
      </c>
    </row>
    <row r="296" spans="1:4" ht="13.5">
      <c r="A296" s="695">
        <v>295</v>
      </c>
      <c r="B296" s="696" t="s">
        <v>3212</v>
      </c>
      <c r="C296" s="697" t="s">
        <v>3213</v>
      </c>
      <c r="D296" s="698" t="str">
        <f t="shared" si="4"/>
        <v>295. 180172 第二丁醇化學製造程序</v>
      </c>
    </row>
    <row r="297" spans="1:4" ht="13.5">
      <c r="A297" s="695">
        <v>296</v>
      </c>
      <c r="B297" s="696" t="s">
        <v>3214</v>
      </c>
      <c r="C297" s="697" t="s">
        <v>3215</v>
      </c>
      <c r="D297" s="698" t="str">
        <f t="shared" si="4"/>
        <v>296. 180173 正丁醇化學製造程序</v>
      </c>
    </row>
    <row r="298" spans="1:4" ht="13.5">
      <c r="A298" s="695">
        <v>297</v>
      </c>
      <c r="B298" s="696" t="s">
        <v>3216</v>
      </c>
      <c r="C298" s="697" t="s">
        <v>3217</v>
      </c>
      <c r="D298" s="698" t="str">
        <f t="shared" si="4"/>
        <v>297. 180174 丙烯醇[3]化學製造程序</v>
      </c>
    </row>
    <row r="299" spans="1:4" ht="13.5">
      <c r="A299" s="695">
        <v>298</v>
      </c>
      <c r="B299" s="696" t="s">
        <v>3218</v>
      </c>
      <c r="C299" s="697" t="s">
        <v>3219</v>
      </c>
      <c r="D299" s="698" t="str">
        <f t="shared" si="4"/>
        <v>298. 180175 甲醇製造程序</v>
      </c>
    </row>
    <row r="300" spans="1:4" ht="13.5">
      <c r="A300" s="695">
        <v>299</v>
      </c>
      <c r="B300" s="696" t="s">
        <v>3220</v>
      </c>
      <c r="C300" s="697" t="s">
        <v>3221</v>
      </c>
      <c r="D300" s="698" t="str">
        <f t="shared" si="4"/>
        <v>299. 180176 乙二醇製造程序</v>
      </c>
    </row>
    <row r="301" spans="1:4" ht="13.5">
      <c r="A301" s="695">
        <v>300</v>
      </c>
      <c r="B301" s="696" t="s">
        <v>817</v>
      </c>
      <c r="C301" s="697" t="s">
        <v>3222</v>
      </c>
      <c r="D301" s="698" t="str">
        <f t="shared" si="4"/>
        <v>300. 180177 異丙醇製造程序</v>
      </c>
    </row>
    <row r="302" spans="1:4" ht="13.5">
      <c r="A302" s="695">
        <v>301</v>
      </c>
      <c r="B302" s="696" t="s">
        <v>3223</v>
      </c>
      <c r="C302" s="697" t="s">
        <v>3224</v>
      </c>
      <c r="D302" s="698" t="str">
        <f t="shared" si="4"/>
        <v>301. 180178 甘油製造程序</v>
      </c>
    </row>
    <row r="303" spans="1:4" ht="13.5">
      <c r="A303" s="695">
        <v>302</v>
      </c>
      <c r="B303" s="696" t="s">
        <v>3225</v>
      </c>
      <c r="C303" s="697" t="s">
        <v>3226</v>
      </c>
      <c r="D303" s="698" t="str">
        <f t="shared" si="4"/>
        <v>302. 180179 酒精製造程序</v>
      </c>
    </row>
    <row r="304" spans="1:4" ht="13.5">
      <c r="A304" s="695">
        <v>303</v>
      </c>
      <c r="B304" s="696" t="s">
        <v>3227</v>
      </c>
      <c r="C304" s="697" t="s">
        <v>3228</v>
      </c>
      <c r="D304" s="698" t="str">
        <f t="shared" si="4"/>
        <v>303. 180189 其他醇類化學製造程序</v>
      </c>
    </row>
    <row r="305" spans="1:4" ht="13.5">
      <c r="A305" s="695">
        <v>304</v>
      </c>
      <c r="B305" s="696" t="s">
        <v>238</v>
      </c>
      <c r="C305" s="697" t="s">
        <v>3229</v>
      </c>
      <c r="D305" s="698" t="str">
        <f t="shared" si="4"/>
        <v>304. 180191 2,4,6-三溴酚製造程序</v>
      </c>
    </row>
    <row r="306" spans="1:4" ht="13.5">
      <c r="A306" s="695">
        <v>305</v>
      </c>
      <c r="B306" s="696" t="s">
        <v>3230</v>
      </c>
      <c r="C306" s="697" t="s">
        <v>3231</v>
      </c>
      <c r="D306" s="698" t="str">
        <f t="shared" si="4"/>
        <v>305. 180192 酚類化學製造程序</v>
      </c>
    </row>
    <row r="307" spans="1:4" ht="13.5">
      <c r="A307" s="695">
        <v>306</v>
      </c>
      <c r="B307" s="696" t="s">
        <v>3232</v>
      </c>
      <c r="C307" s="697" t="s">
        <v>3233</v>
      </c>
      <c r="D307" s="698" t="str">
        <f t="shared" si="4"/>
        <v>306. 180193 偶酚化學製造程序</v>
      </c>
    </row>
    <row r="308" spans="1:4" ht="13.5">
      <c r="A308" s="695">
        <v>307</v>
      </c>
      <c r="B308" s="696" t="s">
        <v>3234</v>
      </c>
      <c r="C308" s="697" t="s">
        <v>3235</v>
      </c>
      <c r="D308" s="698" t="str">
        <f t="shared" si="4"/>
        <v>307. 180199 其他酚及化合物製造程序</v>
      </c>
    </row>
    <row r="309" spans="1:4" ht="13.5">
      <c r="A309" s="695">
        <v>308</v>
      </c>
      <c r="B309" s="696" t="s">
        <v>3236</v>
      </c>
      <c r="C309" s="697" t="s">
        <v>3237</v>
      </c>
      <c r="D309" s="698" t="str">
        <f t="shared" si="4"/>
        <v>308. 180201 硼酸製造程序</v>
      </c>
    </row>
    <row r="310" spans="1:4" ht="13.5">
      <c r="A310" s="695">
        <v>309</v>
      </c>
      <c r="B310" s="696" t="s">
        <v>3238</v>
      </c>
      <c r="C310" s="697" t="s">
        <v>3239</v>
      </c>
      <c r="D310" s="698" t="str">
        <f t="shared" si="4"/>
        <v>309. 180202 草酸製造程序</v>
      </c>
    </row>
    <row r="311" spans="1:4" ht="13.5">
      <c r="A311" s="695">
        <v>310</v>
      </c>
      <c r="B311" s="696" t="s">
        <v>3240</v>
      </c>
      <c r="C311" s="697" t="s">
        <v>3241</v>
      </c>
      <c r="D311" s="698" t="str">
        <f t="shared" si="4"/>
        <v>310. 180203 己二酸化學製造程序</v>
      </c>
    </row>
    <row r="312" spans="1:4" ht="13.5">
      <c r="A312" s="695">
        <v>311</v>
      </c>
      <c r="B312" s="696" t="s">
        <v>3242</v>
      </c>
      <c r="C312" s="697" t="s">
        <v>3243</v>
      </c>
      <c r="D312" s="698" t="str">
        <f t="shared" si="4"/>
        <v>311. 180204 乙酸化學製造程序</v>
      </c>
    </row>
    <row r="313" spans="1:4" ht="13.5">
      <c r="A313" s="695">
        <v>312</v>
      </c>
      <c r="B313" s="696" t="s">
        <v>3244</v>
      </c>
      <c r="C313" s="697" t="s">
        <v>3245</v>
      </c>
      <c r="D313" s="698" t="str">
        <f t="shared" si="4"/>
        <v>312. 180209 其他有機酸化學製造程序</v>
      </c>
    </row>
    <row r="314" spans="1:4" ht="13.5">
      <c r="A314" s="695">
        <v>313</v>
      </c>
      <c r="B314" s="696" t="s">
        <v>3246</v>
      </c>
      <c r="C314" s="697" t="s">
        <v>3247</v>
      </c>
      <c r="D314" s="698" t="str">
        <f t="shared" si="4"/>
        <v>313. 180211 甲基丙烯酸酯類化學製造程序</v>
      </c>
    </row>
    <row r="315" spans="1:4" ht="13.5">
      <c r="A315" s="695">
        <v>314</v>
      </c>
      <c r="B315" s="696" t="s">
        <v>3248</v>
      </c>
      <c r="C315" s="697" t="s">
        <v>3249</v>
      </c>
      <c r="D315" s="698" t="str">
        <f t="shared" si="4"/>
        <v>314. 180212 夫酸酯類化學製造程序</v>
      </c>
    </row>
    <row r="316" spans="1:4" ht="13.5">
      <c r="A316" s="695">
        <v>315</v>
      </c>
      <c r="B316" s="696" t="s">
        <v>3250</v>
      </c>
      <c r="C316" s="697" t="s">
        <v>3251</v>
      </c>
      <c r="D316" s="698" t="str">
        <f t="shared" si="4"/>
        <v>315. 180213 苯二甲酸酯化學製造程序</v>
      </c>
    </row>
    <row r="317" spans="1:4" ht="13.5">
      <c r="A317" s="695">
        <v>316</v>
      </c>
      <c r="B317" s="696" t="s">
        <v>3252</v>
      </c>
      <c r="C317" s="697" t="s">
        <v>3253</v>
      </c>
      <c r="D317" s="698" t="str">
        <f t="shared" si="4"/>
        <v>316. 180214 乙酸乙酯製造程序</v>
      </c>
    </row>
    <row r="318" spans="1:4" ht="13.5">
      <c r="A318" s="695">
        <v>317</v>
      </c>
      <c r="B318" s="696" t="s">
        <v>3254</v>
      </c>
      <c r="C318" s="697" t="s">
        <v>3255</v>
      </c>
      <c r="D318" s="698" t="str">
        <f t="shared" si="4"/>
        <v>317. 180215 丙烯酸及其酯類製造程序</v>
      </c>
    </row>
    <row r="319" spans="1:4" ht="13.5">
      <c r="A319" s="695">
        <v>318</v>
      </c>
      <c r="B319" s="696" t="s">
        <v>3256</v>
      </c>
      <c r="C319" s="697" t="s">
        <v>3257</v>
      </c>
      <c r="D319" s="698" t="str">
        <f t="shared" si="4"/>
        <v>318. 180216 對苯二甲酸二甲酯製造程序</v>
      </c>
    </row>
    <row r="320" spans="1:4" ht="13.5">
      <c r="A320" s="695">
        <v>319</v>
      </c>
      <c r="B320" s="696" t="s">
        <v>3258</v>
      </c>
      <c r="C320" s="697" t="s">
        <v>3259</v>
      </c>
      <c r="D320" s="698" t="str">
        <f t="shared" si="4"/>
        <v>319. 180217 丙烯酸酯製造程序</v>
      </c>
    </row>
    <row r="321" spans="1:4" ht="13.5">
      <c r="A321" s="695">
        <v>320</v>
      </c>
      <c r="B321" s="696" t="s">
        <v>3260</v>
      </c>
      <c r="C321" s="697" t="s">
        <v>3261</v>
      </c>
      <c r="D321" s="698" t="str">
        <f t="shared" ref="D321:D384" si="5">A321&amp;". "&amp;B321&amp;" "&amp;C321</f>
        <v>320. 180218 氨基甲酸酯製造程序</v>
      </c>
    </row>
    <row r="322" spans="1:4" ht="13.5">
      <c r="A322" s="695">
        <v>321</v>
      </c>
      <c r="B322" s="696" t="s">
        <v>3262</v>
      </c>
      <c r="C322" s="697" t="s">
        <v>3263</v>
      </c>
      <c r="D322" s="698" t="str">
        <f t="shared" si="5"/>
        <v>321. 180219 鄰苯二甲酸二辛酯化學製造程序</v>
      </c>
    </row>
    <row r="323" spans="1:4" ht="13.5">
      <c r="A323" s="695">
        <v>322</v>
      </c>
      <c r="B323" s="696" t="s">
        <v>3264</v>
      </c>
      <c r="C323" s="697" t="s">
        <v>3265</v>
      </c>
      <c r="D323" s="698" t="str">
        <f t="shared" si="5"/>
        <v>322. 180229 其他酯類化學製造程序</v>
      </c>
    </row>
    <row r="324" spans="1:4" ht="13.5">
      <c r="A324" s="695">
        <v>323</v>
      </c>
      <c r="B324" s="696" t="s">
        <v>3266</v>
      </c>
      <c r="C324" s="697" t="s">
        <v>3267</v>
      </c>
      <c r="D324" s="698" t="str">
        <f t="shared" si="5"/>
        <v>323. 180231 以鄰二甲苯製造鄰苯二甲酐製造程序</v>
      </c>
    </row>
    <row r="325" spans="1:4" ht="13.5">
      <c r="A325" s="695">
        <v>324</v>
      </c>
      <c r="B325" s="696" t="s">
        <v>3268</v>
      </c>
      <c r="C325" s="697" t="s">
        <v>3269</v>
      </c>
      <c r="D325" s="698" t="str">
        <f t="shared" si="5"/>
        <v>324. 180232 鄰苯二甲酐製造程序</v>
      </c>
    </row>
    <row r="326" spans="1:4" ht="13.5">
      <c r="A326" s="695">
        <v>325</v>
      </c>
      <c r="B326" s="696" t="s">
        <v>3270</v>
      </c>
      <c r="C326" s="697" t="s">
        <v>3271</v>
      </c>
      <c r="D326" s="698" t="str">
        <f t="shared" si="5"/>
        <v>325. 180233 馬來酸酐製造程序</v>
      </c>
    </row>
    <row r="327" spans="1:4" ht="13.5">
      <c r="A327" s="695">
        <v>326</v>
      </c>
      <c r="B327" s="696" t="s">
        <v>3272</v>
      </c>
      <c r="C327" s="697" t="s">
        <v>3273</v>
      </c>
      <c r="D327" s="698" t="str">
        <f t="shared" si="5"/>
        <v>326. 180239 其他酸酐類製造程序</v>
      </c>
    </row>
    <row r="328" spans="1:4" ht="13.5">
      <c r="A328" s="695">
        <v>327</v>
      </c>
      <c r="B328" s="696" t="s">
        <v>3274</v>
      </c>
      <c r="C328" s="697" t="s">
        <v>3275</v>
      </c>
      <c r="D328" s="698" t="str">
        <f t="shared" si="5"/>
        <v>327. 180241 苯胺製造程序</v>
      </c>
    </row>
    <row r="329" spans="1:4" ht="13.5">
      <c r="A329" s="695">
        <v>328</v>
      </c>
      <c r="B329" s="696" t="s">
        <v>3276</v>
      </c>
      <c r="C329" s="697" t="s">
        <v>3277</v>
      </c>
      <c r="D329" s="698" t="str">
        <f t="shared" si="5"/>
        <v>328. 180242 丙烯睛製造程序</v>
      </c>
    </row>
    <row r="330" spans="1:4" ht="13.5">
      <c r="A330" s="695">
        <v>329</v>
      </c>
      <c r="B330" s="696" t="s">
        <v>3278</v>
      </c>
      <c r="C330" s="697" t="s">
        <v>3279</v>
      </c>
      <c r="D330" s="698" t="str">
        <f t="shared" si="5"/>
        <v>329. 180243 己內醯胺製造程序</v>
      </c>
    </row>
    <row r="331" spans="1:4" ht="13.5">
      <c r="A331" s="695">
        <v>330</v>
      </c>
      <c r="B331" s="696" t="s">
        <v>3280</v>
      </c>
      <c r="C331" s="697" t="s">
        <v>3281</v>
      </c>
      <c r="D331" s="698" t="str">
        <f t="shared" si="5"/>
        <v>330. 180244 乙醇胺化學製造程序</v>
      </c>
    </row>
    <row r="332" spans="1:4" ht="13.5">
      <c r="A332" s="695">
        <v>331</v>
      </c>
      <c r="B332" s="696" t="s">
        <v>3282</v>
      </c>
      <c r="C332" s="697" t="s">
        <v>3283</v>
      </c>
      <c r="D332" s="698" t="str">
        <f t="shared" si="5"/>
        <v>331. 180245 以碳酸聯胺生產1,1-二甲基聯胺(UDMH)製造程序</v>
      </c>
    </row>
    <row r="333" spans="1:4" ht="13.5">
      <c r="A333" s="695">
        <v>332</v>
      </c>
      <c r="B333" s="696" t="s">
        <v>3284</v>
      </c>
      <c r="C333" s="697" t="s">
        <v>3285</v>
      </c>
      <c r="D333" s="698" t="str">
        <f t="shared" si="5"/>
        <v>332. 180246 用氫化二甲基甲苯生產二胺甲苯製造程序</v>
      </c>
    </row>
    <row r="334" spans="1:4" ht="13.5">
      <c r="A334" s="695">
        <v>333</v>
      </c>
      <c r="B334" s="696" t="s">
        <v>3286</v>
      </c>
      <c r="C334" s="697" t="s">
        <v>3287</v>
      </c>
      <c r="D334" s="698" t="str">
        <f t="shared" si="5"/>
        <v>333. 180247 聯二硫氨基甲酸及其鹽類製造程序</v>
      </c>
    </row>
    <row r="335" spans="1:4" ht="13.5">
      <c r="A335" s="695">
        <v>334</v>
      </c>
      <c r="B335" s="696" t="s">
        <v>3288</v>
      </c>
      <c r="C335" s="697" t="s">
        <v>3289</v>
      </c>
      <c r="D335" s="698" t="str">
        <f t="shared" si="5"/>
        <v>334. 180248 尿素化學製造程序</v>
      </c>
    </row>
    <row r="336" spans="1:4" ht="13.5">
      <c r="A336" s="695">
        <v>335</v>
      </c>
      <c r="B336" s="696" t="s">
        <v>3290</v>
      </c>
      <c r="C336" s="697" t="s">
        <v>3291</v>
      </c>
      <c r="D336" s="698" t="str">
        <f t="shared" si="5"/>
        <v>335. 180249 其他合成胺及睛合物製造程序</v>
      </c>
    </row>
    <row r="337" spans="1:4" ht="13.5">
      <c r="A337" s="695">
        <v>336</v>
      </c>
      <c r="B337" s="696" t="s">
        <v>3292</v>
      </c>
      <c r="C337" s="697" t="s">
        <v>3293</v>
      </c>
      <c r="D337" s="698" t="str">
        <f t="shared" si="5"/>
        <v>336. 180250 酸胺化學製造程序</v>
      </c>
    </row>
    <row r="338" spans="1:4" ht="13.5">
      <c r="A338" s="695">
        <v>337</v>
      </c>
      <c r="B338" s="696" t="s">
        <v>3294</v>
      </c>
      <c r="C338" s="697" t="s">
        <v>3295</v>
      </c>
      <c r="D338" s="698" t="str">
        <f t="shared" si="5"/>
        <v>337. 180251 乙二胺四醋酸鹽(EDTA)化學製造程序</v>
      </c>
    </row>
    <row r="339" spans="1:4" ht="13.5">
      <c r="A339" s="695">
        <v>338</v>
      </c>
      <c r="B339" s="696" t="s">
        <v>3296</v>
      </c>
      <c r="C339" s="697" t="s">
        <v>3297</v>
      </c>
      <c r="D339" s="698" t="str">
        <f t="shared" si="5"/>
        <v>338. 180252 醋酸酐化學製造程序</v>
      </c>
    </row>
    <row r="340" spans="1:4" ht="13.5">
      <c r="A340" s="695">
        <v>339</v>
      </c>
      <c r="B340" s="696" t="s">
        <v>3298</v>
      </c>
      <c r="C340" s="697" t="s">
        <v>3299</v>
      </c>
      <c r="D340" s="698" t="str">
        <f t="shared" si="5"/>
        <v>339. 180253 醋酸乙烯製造程序</v>
      </c>
    </row>
    <row r="341" spans="1:4" ht="13.5">
      <c r="A341" s="695">
        <v>340</v>
      </c>
      <c r="B341" s="696" t="s">
        <v>3300</v>
      </c>
      <c r="C341" s="697" t="s">
        <v>3301</v>
      </c>
      <c r="D341" s="698" t="str">
        <f t="shared" si="5"/>
        <v>340. 180259 其他合成醋酸製造程序</v>
      </c>
    </row>
    <row r="342" spans="1:4" ht="13.5">
      <c r="A342" s="695">
        <v>341</v>
      </c>
      <c r="B342" s="696" t="s">
        <v>3302</v>
      </c>
      <c r="C342" s="697" t="s">
        <v>3303</v>
      </c>
      <c r="D342" s="698" t="str">
        <f t="shared" si="5"/>
        <v>341. 180261 印刷油墨化學原料製造程序</v>
      </c>
    </row>
    <row r="343" spans="1:4" ht="13.5">
      <c r="A343" s="695">
        <v>342</v>
      </c>
      <c r="B343" s="696" t="s">
        <v>3304</v>
      </c>
      <c r="C343" s="697" t="s">
        <v>3305</v>
      </c>
      <c r="D343" s="698" t="str">
        <f t="shared" si="5"/>
        <v>342. 180262 塑膠原料化學製造程序</v>
      </c>
    </row>
    <row r="344" spans="1:4" ht="13.5">
      <c r="A344" s="695">
        <v>343</v>
      </c>
      <c r="B344" s="696" t="s">
        <v>3306</v>
      </c>
      <c r="C344" s="697" t="s">
        <v>3307</v>
      </c>
      <c r="D344" s="698" t="str">
        <f t="shared" si="5"/>
        <v>343. 180263 木炭化學製造程序</v>
      </c>
    </row>
    <row r="345" spans="1:4" ht="13.5">
      <c r="A345" s="695">
        <v>344</v>
      </c>
      <c r="B345" s="696" t="s">
        <v>3308</v>
      </c>
      <c r="C345" s="697" t="s">
        <v>3309</v>
      </c>
      <c r="D345" s="698" t="str">
        <f t="shared" si="5"/>
        <v>344. 180269 其他石油化工原料製造程序</v>
      </c>
    </row>
    <row r="346" spans="1:4" ht="13.5">
      <c r="A346" s="695">
        <v>345</v>
      </c>
      <c r="B346" s="696" t="s">
        <v>3310</v>
      </c>
      <c r="C346" s="697" t="s">
        <v>3311</v>
      </c>
      <c r="D346" s="698" t="str">
        <f t="shared" si="5"/>
        <v>345. 180271 氮肥製造程序</v>
      </c>
    </row>
    <row r="347" spans="1:4" ht="13.5">
      <c r="A347" s="695">
        <v>346</v>
      </c>
      <c r="B347" s="696" t="s">
        <v>3312</v>
      </c>
      <c r="C347" s="697" t="s">
        <v>3313</v>
      </c>
      <c r="D347" s="698" t="str">
        <f t="shared" si="5"/>
        <v>346. 180272 正過磷酸鹽肥料製造程序</v>
      </c>
    </row>
    <row r="348" spans="1:4" ht="13.5">
      <c r="A348" s="695">
        <v>347</v>
      </c>
      <c r="B348" s="696" t="s">
        <v>3314</v>
      </c>
      <c r="C348" s="697" t="s">
        <v>3315</v>
      </c>
      <c r="D348" s="698" t="str">
        <f t="shared" si="5"/>
        <v>347. 180273 三過磷酸鹽肥料製造程序</v>
      </c>
    </row>
    <row r="349" spans="1:4" ht="13.5">
      <c r="A349" s="695">
        <v>348</v>
      </c>
      <c r="B349" s="696" t="s">
        <v>3316</v>
      </c>
      <c r="C349" s="697" t="s">
        <v>3317</v>
      </c>
      <c r="D349" s="698" t="str">
        <f t="shared" si="5"/>
        <v>348. 180274 磷酸銨鹽肥料製造程序</v>
      </c>
    </row>
    <row r="350" spans="1:4" ht="13.5">
      <c r="A350" s="695">
        <v>349</v>
      </c>
      <c r="B350" s="696" t="s">
        <v>3318</v>
      </c>
      <c r="C350" s="697" t="s">
        <v>3319</v>
      </c>
      <c r="D350" s="698" t="str">
        <f t="shared" si="5"/>
        <v>349. 180279 其他磷肥製造程序</v>
      </c>
    </row>
    <row r="351" spans="1:4" ht="13.5">
      <c r="A351" s="695">
        <v>350</v>
      </c>
      <c r="B351" s="696" t="s">
        <v>3320</v>
      </c>
      <c r="C351" s="697" t="s">
        <v>3321</v>
      </c>
      <c r="D351" s="698" t="str">
        <f t="shared" si="5"/>
        <v>350. 180281 鉀肥製造程序</v>
      </c>
    </row>
    <row r="352" spans="1:4" ht="13.5">
      <c r="A352" s="695">
        <v>351</v>
      </c>
      <c r="B352" s="696" t="s">
        <v>3322</v>
      </c>
      <c r="C352" s="697" t="s">
        <v>3323</v>
      </c>
      <c r="D352" s="698" t="str">
        <f t="shared" si="5"/>
        <v>351. 180282 銨肥化學製造程序</v>
      </c>
    </row>
    <row r="353" spans="1:4" ht="13.5">
      <c r="A353" s="695">
        <v>352</v>
      </c>
      <c r="B353" s="696" t="s">
        <v>3324</v>
      </c>
      <c r="C353" s="697" t="s">
        <v>3325</v>
      </c>
      <c r="D353" s="698" t="str">
        <f t="shared" si="5"/>
        <v>352. 180289 其他複合肥料</v>
      </c>
    </row>
    <row r="354" spans="1:4" ht="13.5">
      <c r="A354" s="695">
        <v>353</v>
      </c>
      <c r="B354" s="696" t="s">
        <v>3326</v>
      </c>
      <c r="C354" s="697" t="s">
        <v>3327</v>
      </c>
      <c r="D354" s="698" t="str">
        <f t="shared" si="5"/>
        <v>353. 180291 有機肥料製造程序</v>
      </c>
    </row>
    <row r="355" spans="1:4" ht="13.5">
      <c r="A355" s="695">
        <v>354</v>
      </c>
      <c r="B355" s="696" t="s">
        <v>3328</v>
      </c>
      <c r="C355" s="697" t="s">
        <v>3329</v>
      </c>
      <c r="D355" s="698" t="str">
        <f t="shared" si="5"/>
        <v>354. 180292 醇醛類化學製造程序</v>
      </c>
    </row>
    <row r="356" spans="1:4" ht="13.5">
      <c r="A356" s="695">
        <v>355</v>
      </c>
      <c r="B356" s="696" t="s">
        <v>3330</v>
      </c>
      <c r="C356" s="697" t="s">
        <v>3331</v>
      </c>
      <c r="D356" s="698" t="str">
        <f t="shared" si="5"/>
        <v>355. 180299 其他肥料製造程序</v>
      </c>
    </row>
    <row r="357" spans="1:4" ht="13.5">
      <c r="A357" s="695">
        <v>356</v>
      </c>
      <c r="B357" s="696" t="s">
        <v>3332</v>
      </c>
      <c r="C357" s="697" t="s">
        <v>3333</v>
      </c>
      <c r="D357" s="698" t="str">
        <f t="shared" si="5"/>
        <v>356. 180301 普通級聚苯乙烯化學製造程序</v>
      </c>
    </row>
    <row r="358" spans="1:4" ht="13.5">
      <c r="A358" s="695">
        <v>357</v>
      </c>
      <c r="B358" s="696" t="s">
        <v>3334</v>
      </c>
      <c r="C358" s="697" t="s">
        <v>3335</v>
      </c>
      <c r="D358" s="698" t="str">
        <f t="shared" si="5"/>
        <v>357. 180302 耐衝擊級聚苯乙烯化學製造程序</v>
      </c>
    </row>
    <row r="359" spans="1:4" ht="13.5">
      <c r="A359" s="695">
        <v>358</v>
      </c>
      <c r="B359" s="696" t="s">
        <v>3336</v>
      </c>
      <c r="C359" s="697" t="s">
        <v>3337</v>
      </c>
      <c r="D359" s="698" t="str">
        <f t="shared" si="5"/>
        <v>358. 180303 發泡級聚苯乙烯化學製造程序</v>
      </c>
    </row>
    <row r="360" spans="1:4" ht="13.5">
      <c r="A360" s="695">
        <v>359</v>
      </c>
      <c r="B360" s="696" t="s">
        <v>3338</v>
      </c>
      <c r="C360" s="697" t="s">
        <v>3339</v>
      </c>
      <c r="D360" s="698" t="str">
        <f t="shared" si="5"/>
        <v>359. 180304 低密度聚乙烯化學製造程序</v>
      </c>
    </row>
    <row r="361" spans="1:4" ht="13.5">
      <c r="A361" s="695">
        <v>360</v>
      </c>
      <c r="B361" s="696" t="s">
        <v>3340</v>
      </c>
      <c r="C361" s="697" t="s">
        <v>3341</v>
      </c>
      <c r="D361" s="698" t="str">
        <f t="shared" si="5"/>
        <v>360. 180305 線型低密度聚乙烯化學製造程序</v>
      </c>
    </row>
    <row r="362" spans="1:4" ht="13.5">
      <c r="A362" s="695">
        <v>361</v>
      </c>
      <c r="B362" s="696" t="s">
        <v>3342</v>
      </c>
      <c r="C362" s="697" t="s">
        <v>3343</v>
      </c>
      <c r="D362" s="698" t="str">
        <f t="shared" si="5"/>
        <v>361. 180306 高密度聚乙烯化學製造程序</v>
      </c>
    </row>
    <row r="363" spans="1:4" ht="13.5">
      <c r="A363" s="695">
        <v>362</v>
      </c>
      <c r="B363" s="696" t="s">
        <v>3344</v>
      </c>
      <c r="C363" s="697" t="s">
        <v>3345</v>
      </c>
      <c r="D363" s="698" t="str">
        <f t="shared" si="5"/>
        <v>362. 180307 丙烯睛-丁二烯-苯乙烯共聚合物(ABS)化學製造程序</v>
      </c>
    </row>
    <row r="364" spans="1:4" ht="13.5">
      <c r="A364" s="695">
        <v>363</v>
      </c>
      <c r="B364" s="696" t="s">
        <v>3346</v>
      </c>
      <c r="C364" s="697" t="s">
        <v>3347</v>
      </c>
      <c r="D364" s="698" t="str">
        <f t="shared" si="5"/>
        <v>363. 180308 丙烯睛-苯乙烯共聚合物(AS)化學製造程序</v>
      </c>
    </row>
    <row r="365" spans="1:4" ht="13.5">
      <c r="A365" s="695">
        <v>364</v>
      </c>
      <c r="B365" s="696" t="s">
        <v>3348</v>
      </c>
      <c r="C365" s="697" t="s">
        <v>3349</v>
      </c>
      <c r="D365" s="698" t="str">
        <f t="shared" si="5"/>
        <v>364. 180309 乙烯-丙烯共聚合物化學製造程序</v>
      </c>
    </row>
    <row r="366" spans="1:4" ht="13.5">
      <c r="A366" s="695">
        <v>365</v>
      </c>
      <c r="B366" s="696" t="s">
        <v>3350</v>
      </c>
      <c r="C366" s="697" t="s">
        <v>3351</v>
      </c>
      <c r="D366" s="698" t="str">
        <f t="shared" si="5"/>
        <v>365. 180310 丙烯酸樹脂化學製造程序</v>
      </c>
    </row>
    <row r="367" spans="1:4" ht="13.5">
      <c r="A367" s="695">
        <v>366</v>
      </c>
      <c r="B367" s="696" t="s">
        <v>3352</v>
      </c>
      <c r="C367" s="697" t="s">
        <v>3353</v>
      </c>
      <c r="D367" s="698" t="str">
        <f t="shared" si="5"/>
        <v>366. 180311 聚氟碳樹脂化學製造程序</v>
      </c>
    </row>
    <row r="368" spans="1:4" ht="13.5">
      <c r="A368" s="695">
        <v>367</v>
      </c>
      <c r="B368" s="696" t="s">
        <v>3354</v>
      </c>
      <c r="C368" s="697" t="s">
        <v>3355</v>
      </c>
      <c r="D368" s="698" t="str">
        <f t="shared" si="5"/>
        <v>367. 180312 酸醇樹脂化學製造程序</v>
      </c>
    </row>
    <row r="369" spans="1:4" ht="13.5">
      <c r="A369" s="695">
        <v>368</v>
      </c>
      <c r="B369" s="696" t="s">
        <v>3356</v>
      </c>
      <c r="C369" s="697" t="s">
        <v>3357</v>
      </c>
      <c r="D369" s="698" t="str">
        <f t="shared" si="5"/>
        <v>368. 180313 聚脂樹脂化學製造程序</v>
      </c>
    </row>
    <row r="370" spans="1:4" ht="13.5">
      <c r="A370" s="695">
        <v>369</v>
      </c>
      <c r="B370" s="696" t="s">
        <v>3358</v>
      </c>
      <c r="C370" s="697" t="s">
        <v>3359</v>
      </c>
      <c r="D370" s="698" t="str">
        <f t="shared" si="5"/>
        <v>369. 180314 聚尿(PU)樹脂化學製造程序</v>
      </c>
    </row>
    <row r="371" spans="1:4" ht="13.5">
      <c r="A371" s="695">
        <v>370</v>
      </c>
      <c r="B371" s="696" t="s">
        <v>3360</v>
      </c>
      <c r="C371" s="697" t="s">
        <v>3361</v>
      </c>
      <c r="D371" s="698" t="str">
        <f t="shared" si="5"/>
        <v>370. 180315 尿素甲醛樹脂製造程序</v>
      </c>
    </row>
    <row r="372" spans="1:4" ht="13.5">
      <c r="A372" s="695">
        <v>371</v>
      </c>
      <c r="B372" s="696" t="s">
        <v>3362</v>
      </c>
      <c r="C372" s="697" t="s">
        <v>3363</v>
      </c>
      <c r="D372" s="698" t="str">
        <f t="shared" si="5"/>
        <v>371. 180316 三聚氰胺樹脂製造程序</v>
      </c>
    </row>
    <row r="373" spans="1:4" ht="13.5">
      <c r="A373" s="695">
        <v>372</v>
      </c>
      <c r="B373" s="696" t="s">
        <v>3364</v>
      </c>
      <c r="C373" s="697" t="s">
        <v>3365</v>
      </c>
      <c r="D373" s="698" t="str">
        <f t="shared" si="5"/>
        <v>372. 180317 環氧樹脂製造程序</v>
      </c>
    </row>
    <row r="374" spans="1:4" ht="13.5">
      <c r="A374" s="695">
        <v>373</v>
      </c>
      <c r="B374" s="696" t="s">
        <v>3366</v>
      </c>
      <c r="C374" s="697" t="s">
        <v>3367</v>
      </c>
      <c r="D374" s="698" t="str">
        <f t="shared" si="5"/>
        <v>373. 180318 聚丙烯（PP）塑膠製造程序</v>
      </c>
    </row>
    <row r="375" spans="1:4" ht="13.5">
      <c r="A375" s="695">
        <v>374</v>
      </c>
      <c r="B375" s="696" t="s">
        <v>3368</v>
      </c>
      <c r="C375" s="697" t="s">
        <v>3369</v>
      </c>
      <c r="D375" s="698" t="str">
        <f t="shared" si="5"/>
        <v>374. 180319 聚醯胺塑膠（尼龍）製造程序</v>
      </c>
    </row>
    <row r="376" spans="1:4" ht="13.5">
      <c r="A376" s="695">
        <v>375</v>
      </c>
      <c r="B376" s="696" t="s">
        <v>3370</v>
      </c>
      <c r="C376" s="697" t="s">
        <v>3371</v>
      </c>
      <c r="D376" s="698" t="str">
        <f t="shared" si="5"/>
        <v>375. 180320 聚氯乙烯（PVC）塑膠製造程序</v>
      </c>
    </row>
    <row r="377" spans="1:4" ht="13.5">
      <c r="A377" s="695">
        <v>376</v>
      </c>
      <c r="B377" s="696" t="s">
        <v>3372</v>
      </c>
      <c r="C377" s="697" t="s">
        <v>3373</v>
      </c>
      <c r="D377" s="698" t="str">
        <f t="shared" si="5"/>
        <v>376. 180321 聚乙烯塑膠製造程序</v>
      </c>
    </row>
    <row r="378" spans="1:4" ht="13.5">
      <c r="A378" s="695">
        <v>377</v>
      </c>
      <c r="B378" s="696" t="s">
        <v>3374</v>
      </c>
      <c r="C378" s="697" t="s">
        <v>3375</v>
      </c>
      <c r="D378" s="698" t="str">
        <f t="shared" si="5"/>
        <v>377. 180322 聚苯乙烯塑膠製造程序</v>
      </c>
    </row>
    <row r="379" spans="1:4" ht="13.5">
      <c r="A379" s="695">
        <v>378</v>
      </c>
      <c r="B379" s="696" t="s">
        <v>3376</v>
      </c>
      <c r="C379" s="697" t="s">
        <v>3377</v>
      </c>
      <c r="D379" s="698" t="str">
        <f t="shared" si="5"/>
        <v>378. 180323 聚醋酸乙烯塑膠製造程序</v>
      </c>
    </row>
    <row r="380" spans="1:4" ht="13.5">
      <c r="A380" s="695">
        <v>379</v>
      </c>
      <c r="B380" s="696" t="s">
        <v>3378</v>
      </c>
      <c r="C380" s="697" t="s">
        <v>3379</v>
      </c>
      <c r="D380" s="698" t="str">
        <f t="shared" si="5"/>
        <v>379. 180324 聚酯樹脂製造程序</v>
      </c>
    </row>
    <row r="381" spans="1:4" ht="13.5">
      <c r="A381" s="695">
        <v>380</v>
      </c>
      <c r="B381" s="696" t="s">
        <v>3380</v>
      </c>
      <c r="C381" s="697" t="s">
        <v>3381</v>
      </c>
      <c r="D381" s="698" t="str">
        <f t="shared" si="5"/>
        <v>380. 180325 醇酸樹脂製造程序</v>
      </c>
    </row>
    <row r="382" spans="1:4" ht="13.5">
      <c r="A382" s="695">
        <v>381</v>
      </c>
      <c r="B382" s="696" t="s">
        <v>3382</v>
      </c>
      <c r="C382" s="697" t="s">
        <v>3383</v>
      </c>
      <c r="D382" s="698" t="str">
        <f t="shared" si="5"/>
        <v>381. 180326 酚醛樹脂製造程序</v>
      </c>
    </row>
    <row r="383" spans="1:4" ht="13.5">
      <c r="A383" s="695">
        <v>382</v>
      </c>
      <c r="B383" s="696" t="s">
        <v>3384</v>
      </c>
      <c r="C383" s="697" t="s">
        <v>3385</v>
      </c>
      <c r="D383" s="698" t="str">
        <f t="shared" si="5"/>
        <v>382. 180327 不飽和聚酯樹脂製造程序</v>
      </c>
    </row>
    <row r="384" spans="1:4" ht="13.5">
      <c r="A384" s="695">
        <v>383</v>
      </c>
      <c r="B384" s="696" t="s">
        <v>3386</v>
      </c>
      <c r="C384" s="697" t="s">
        <v>3387</v>
      </c>
      <c r="D384" s="698" t="str">
        <f t="shared" si="5"/>
        <v>383. 180328 合成乳膠製造程序</v>
      </c>
    </row>
    <row r="385" spans="1:4" ht="13.5">
      <c r="A385" s="695">
        <v>384</v>
      </c>
      <c r="B385" s="696" t="s">
        <v>3388</v>
      </c>
      <c r="C385" s="697" t="s">
        <v>3389</v>
      </c>
      <c r="D385" s="698" t="str">
        <f t="shared" ref="D385:D448" si="6">A385&amp;". "&amp;B385&amp;" "&amp;C385</f>
        <v>384. 180329 壓克力樹脂製造程序</v>
      </c>
    </row>
    <row r="386" spans="1:4" ht="13.5">
      <c r="A386" s="695">
        <v>385</v>
      </c>
      <c r="B386" s="696" t="s">
        <v>3390</v>
      </c>
      <c r="C386" s="697" t="s">
        <v>3391</v>
      </c>
      <c r="D386" s="698" t="str">
        <f t="shared" si="6"/>
        <v>385. 180330 甲基丙烯酸甲酯-丁二烯-苯乙烯共聚合物(MBS)化學製</v>
      </c>
    </row>
    <row r="387" spans="1:4" ht="13.5">
      <c r="A387" s="695">
        <v>386</v>
      </c>
      <c r="B387" s="696" t="s">
        <v>3392</v>
      </c>
      <c r="C387" s="697" t="s">
        <v>3393</v>
      </c>
      <c r="D387" s="698" t="str">
        <f t="shared" si="6"/>
        <v>386. 180339 其他合成樹脂或塑膠製造程序</v>
      </c>
    </row>
    <row r="388" spans="1:4" ht="13.5">
      <c r="A388" s="695">
        <v>387</v>
      </c>
      <c r="B388" s="696" t="s">
        <v>3394</v>
      </c>
      <c r="C388" s="697" t="s">
        <v>3395</v>
      </c>
      <c r="D388" s="698" t="str">
        <f t="shared" si="6"/>
        <v>387. 180341 熱可塑性橡膠製造程序</v>
      </c>
    </row>
    <row r="389" spans="1:4" ht="13.5">
      <c r="A389" s="695">
        <v>388</v>
      </c>
      <c r="B389" s="696" t="s">
        <v>3396</v>
      </c>
      <c r="C389" s="697" t="s">
        <v>3397</v>
      </c>
      <c r="D389" s="698" t="str">
        <f t="shared" si="6"/>
        <v>388. 180349 其他合成橡膠製造程序</v>
      </c>
    </row>
    <row r="390" spans="1:4" ht="13.5">
      <c r="A390" s="695">
        <v>389</v>
      </c>
      <c r="B390" s="696" t="s">
        <v>3398</v>
      </c>
      <c r="C390" s="697" t="s">
        <v>3399</v>
      </c>
      <c r="D390" s="698" t="str">
        <f t="shared" si="6"/>
        <v>389. 180351 聚酯纖維製造程序</v>
      </c>
    </row>
    <row r="391" spans="1:4" ht="13.5">
      <c r="A391" s="695">
        <v>390</v>
      </c>
      <c r="B391" s="696" t="s">
        <v>3400</v>
      </c>
      <c r="C391" s="697" t="s">
        <v>3401</v>
      </c>
      <c r="D391" s="698" t="str">
        <f t="shared" si="6"/>
        <v>390. 180352 尼龍纖維製造程序</v>
      </c>
    </row>
    <row r="392" spans="1:4" ht="13.5">
      <c r="A392" s="695">
        <v>391</v>
      </c>
      <c r="B392" s="696" t="s">
        <v>3402</v>
      </c>
      <c r="C392" s="697" t="s">
        <v>3403</v>
      </c>
      <c r="D392" s="698" t="str">
        <f t="shared" si="6"/>
        <v>391. 180353 硝酸纖維化學製造程序</v>
      </c>
    </row>
    <row r="393" spans="1:4" ht="13.5">
      <c r="A393" s="695">
        <v>392</v>
      </c>
      <c r="B393" s="696" t="s">
        <v>3404</v>
      </c>
      <c r="C393" s="697" t="s">
        <v>3405</v>
      </c>
      <c r="D393" s="698" t="str">
        <f t="shared" si="6"/>
        <v>392. 180354 再生纖維製造程序</v>
      </c>
    </row>
    <row r="394" spans="1:4" ht="13.5">
      <c r="A394" s="695">
        <v>393</v>
      </c>
      <c r="B394" s="696" t="s">
        <v>3406</v>
      </c>
      <c r="C394" s="697" t="s">
        <v>3407</v>
      </c>
      <c r="D394" s="698" t="str">
        <f t="shared" si="6"/>
        <v>393. 180355 碳纖維製品製造程序</v>
      </c>
    </row>
    <row r="395" spans="1:4" ht="13.5">
      <c r="A395" s="695">
        <v>394</v>
      </c>
      <c r="B395" s="696" t="s">
        <v>3408</v>
      </c>
      <c r="C395" s="697" t="s">
        <v>3409</v>
      </c>
      <c r="D395" s="698" t="str">
        <f t="shared" si="6"/>
        <v>394. 180356 合成有機纖維化學製造程序</v>
      </c>
    </row>
    <row r="396" spans="1:4" ht="13.5">
      <c r="A396" s="695">
        <v>395</v>
      </c>
      <c r="B396" s="696" t="s">
        <v>3410</v>
      </c>
      <c r="C396" s="697" t="s">
        <v>3411</v>
      </c>
      <c r="D396" s="698" t="str">
        <f t="shared" si="6"/>
        <v>395. 180357 乙酐化學製造程序</v>
      </c>
    </row>
    <row r="397" spans="1:4" ht="13.5">
      <c r="A397" s="695">
        <v>396</v>
      </c>
      <c r="B397" s="696" t="s">
        <v>3412</v>
      </c>
      <c r="C397" s="697" t="s">
        <v>3413</v>
      </c>
      <c r="D397" s="698" t="str">
        <f t="shared" si="6"/>
        <v>396. 180359 其他人造纖維製造程序</v>
      </c>
    </row>
    <row r="398" spans="1:4" ht="13.5">
      <c r="A398" s="695">
        <v>397</v>
      </c>
      <c r="B398" s="696" t="s">
        <v>3414</v>
      </c>
      <c r="C398" s="697" t="s">
        <v>3415</v>
      </c>
      <c r="D398" s="698" t="str">
        <f t="shared" si="6"/>
        <v>397. 180999 其他化學材料製造業製造程序</v>
      </c>
    </row>
    <row r="399" spans="1:4" ht="13.5">
      <c r="A399" s="695">
        <v>398</v>
      </c>
      <c r="B399" s="696" t="s">
        <v>3416</v>
      </c>
      <c r="C399" s="697" t="s">
        <v>3417</v>
      </c>
      <c r="D399" s="698" t="str">
        <f t="shared" si="6"/>
        <v>398. 190001 農藥原體製造程序</v>
      </c>
    </row>
    <row r="400" spans="1:4" ht="13.5">
      <c r="A400" s="695">
        <v>399</v>
      </c>
      <c r="B400" s="696" t="s">
        <v>3418</v>
      </c>
      <c r="C400" s="697" t="s">
        <v>3419</v>
      </c>
      <c r="D400" s="698" t="str">
        <f t="shared" si="6"/>
        <v>399. 190002 農藥摻配程序</v>
      </c>
    </row>
    <row r="401" spans="1:4" ht="13.5">
      <c r="A401" s="695">
        <v>400</v>
      </c>
      <c r="B401" s="696" t="s">
        <v>3420</v>
      </c>
      <c r="C401" s="697" t="s">
        <v>3421</v>
      </c>
      <c r="D401" s="698" t="str">
        <f t="shared" si="6"/>
        <v>400. 190003 以砷或有機砷製造農藥製造程序</v>
      </c>
    </row>
    <row r="402" spans="1:4" ht="13.5">
      <c r="A402" s="695">
        <v>401</v>
      </c>
      <c r="B402" s="696" t="s">
        <v>3422</v>
      </c>
      <c r="C402" s="697" t="s">
        <v>3423</v>
      </c>
      <c r="D402" s="698" t="str">
        <f t="shared" si="6"/>
        <v>401. 190004 以砷或有機砷化合物生產藥品製造程序</v>
      </c>
    </row>
    <row r="403" spans="1:4" ht="13.5">
      <c r="A403" s="695">
        <v>402</v>
      </c>
      <c r="B403" s="696" t="s">
        <v>3424</v>
      </c>
      <c r="C403" s="697" t="s">
        <v>3425</v>
      </c>
      <c r="D403" s="698" t="str">
        <f t="shared" si="6"/>
        <v>402. 190005 木榴油製造程序</v>
      </c>
    </row>
    <row r="404" spans="1:4" ht="13.5">
      <c r="A404" s="695">
        <v>403</v>
      </c>
      <c r="B404" s="696" t="s">
        <v>3426</v>
      </c>
      <c r="C404" s="697" t="s">
        <v>3427</v>
      </c>
      <c r="D404" s="698" t="str">
        <f t="shared" si="6"/>
        <v>403. 190006 二硫松製造程序</v>
      </c>
    </row>
    <row r="405" spans="1:4" ht="13.5">
      <c r="A405" s="695">
        <v>404</v>
      </c>
      <c r="B405" s="696" t="s">
        <v>3428</v>
      </c>
      <c r="C405" s="697" t="s">
        <v>3429</v>
      </c>
      <c r="D405" s="698" t="str">
        <f t="shared" si="6"/>
        <v>404. 190007 福瑞松製造程序</v>
      </c>
    </row>
    <row r="406" spans="1:4" ht="13.5">
      <c r="A406" s="695">
        <v>405</v>
      </c>
      <c r="B406" s="696" t="s">
        <v>3430</v>
      </c>
      <c r="C406" s="697" t="s">
        <v>3431</v>
      </c>
      <c r="D406" s="698" t="str">
        <f t="shared" si="6"/>
        <v>405. 190008 2,4-D製造程序</v>
      </c>
    </row>
    <row r="407" spans="1:4" ht="13.5">
      <c r="A407" s="695">
        <v>406</v>
      </c>
      <c r="B407" s="696" t="s">
        <v>3432</v>
      </c>
      <c r="C407" s="697" t="s">
        <v>3433</v>
      </c>
      <c r="D407" s="698" t="str">
        <f t="shared" si="6"/>
        <v>406. 190009 氯丹製造程序</v>
      </c>
    </row>
    <row r="408" spans="1:4" ht="13.5">
      <c r="A408" s="695">
        <v>407</v>
      </c>
      <c r="B408" s="696" t="s">
        <v>3434</v>
      </c>
      <c r="C408" s="697" t="s">
        <v>3435</v>
      </c>
      <c r="D408" s="698" t="str">
        <f t="shared" si="6"/>
        <v>407. 190010 毒殺芬製造程序</v>
      </c>
    </row>
    <row r="409" spans="1:4" ht="13.5">
      <c r="A409" s="695">
        <v>408</v>
      </c>
      <c r="B409" s="696" t="s">
        <v>3436</v>
      </c>
      <c r="C409" s="697" t="s">
        <v>3437</v>
      </c>
      <c r="D409" s="698" t="str">
        <f t="shared" si="6"/>
        <v>408. 190011 2,4,5-T製造程序</v>
      </c>
    </row>
    <row r="410" spans="1:4" ht="13.5">
      <c r="A410" s="695">
        <v>409</v>
      </c>
      <c r="B410" s="696" t="s">
        <v>3438</v>
      </c>
      <c r="C410" s="697" t="s">
        <v>3439</v>
      </c>
      <c r="D410" s="698" t="str">
        <f t="shared" si="6"/>
        <v>409. 190012 乙烯氨基甲酸酯鹽及其鹽類製造程序</v>
      </c>
    </row>
    <row r="411" spans="1:4" ht="13.5">
      <c r="A411" s="695">
        <v>410</v>
      </c>
      <c r="B411" s="696" t="s">
        <v>3440</v>
      </c>
      <c r="C411" s="697" t="s">
        <v>3441</v>
      </c>
      <c r="D411" s="698" t="str">
        <f t="shared" si="6"/>
        <v>410. 190013 溴化甲烷製造程序</v>
      </c>
    </row>
    <row r="412" spans="1:4" ht="13.5">
      <c r="A412" s="695">
        <v>411</v>
      </c>
      <c r="B412" s="696" t="s">
        <v>3442</v>
      </c>
      <c r="C412" s="697" t="s">
        <v>3443</v>
      </c>
      <c r="D412" s="698" t="str">
        <f t="shared" si="6"/>
        <v>411. 190014 殺蟲劑製造程序</v>
      </c>
    </row>
    <row r="413" spans="1:4" ht="13.5">
      <c r="A413" s="695">
        <v>412</v>
      </c>
      <c r="B413" s="696" t="s">
        <v>3444</v>
      </c>
      <c r="C413" s="697" t="s">
        <v>3445</v>
      </c>
      <c r="D413" s="698" t="str">
        <f t="shared" si="6"/>
        <v>412. 190015 除草劑製造程序</v>
      </c>
    </row>
    <row r="414" spans="1:4" ht="13.5">
      <c r="A414" s="695">
        <v>413</v>
      </c>
      <c r="B414" s="696" t="s">
        <v>3446</v>
      </c>
      <c r="C414" s="697" t="s">
        <v>3447</v>
      </c>
      <c r="D414" s="698" t="str">
        <f t="shared" si="6"/>
        <v>413. 190016 殺菌劑製造程序</v>
      </c>
    </row>
    <row r="415" spans="1:4" ht="13.5">
      <c r="A415" s="695">
        <v>414</v>
      </c>
      <c r="B415" s="696" t="s">
        <v>3448</v>
      </c>
      <c r="C415" s="697" t="s">
        <v>3449</v>
      </c>
      <c r="D415" s="698" t="str">
        <f t="shared" si="6"/>
        <v>414. 190019 其他農藥及環境衛生用藥製造程序</v>
      </c>
    </row>
    <row r="416" spans="1:4" ht="13.5">
      <c r="A416" s="695">
        <v>415</v>
      </c>
      <c r="B416" s="696" t="s">
        <v>3450</v>
      </c>
      <c r="C416" s="697" t="s">
        <v>3451</v>
      </c>
      <c r="D416" s="698" t="str">
        <f t="shared" si="6"/>
        <v>415. 190021 鉻黃及鉻橙顏料製造程序</v>
      </c>
    </row>
    <row r="417" spans="1:4" ht="13.5">
      <c r="A417" s="695">
        <v>416</v>
      </c>
      <c r="B417" s="696" t="s">
        <v>3452</v>
      </c>
      <c r="C417" s="697" t="s">
        <v>3453</v>
      </c>
      <c r="D417" s="698" t="str">
        <f t="shared" si="6"/>
        <v>416. 190022 鉬橙顏料製造程序</v>
      </c>
    </row>
    <row r="418" spans="1:4" ht="13.5">
      <c r="A418" s="695">
        <v>417</v>
      </c>
      <c r="B418" s="696" t="s">
        <v>3454</v>
      </c>
      <c r="C418" s="697" t="s">
        <v>3455</v>
      </c>
      <c r="D418" s="698" t="str">
        <f t="shared" si="6"/>
        <v>417. 190023 鋅黃顏料製造程序</v>
      </c>
    </row>
    <row r="419" spans="1:4" ht="13.5">
      <c r="A419" s="695">
        <v>418</v>
      </c>
      <c r="B419" s="696" t="s">
        <v>3456</v>
      </c>
      <c r="C419" s="697" t="s">
        <v>3457</v>
      </c>
      <c r="D419" s="698" t="str">
        <f t="shared" si="6"/>
        <v>418. 190024 鉻綠顏料製造程序</v>
      </c>
    </row>
    <row r="420" spans="1:4" ht="13.5">
      <c r="A420" s="695">
        <v>419</v>
      </c>
      <c r="B420" s="696" t="s">
        <v>3458</v>
      </c>
      <c r="C420" s="697" t="s">
        <v>3459</v>
      </c>
      <c r="D420" s="698" t="str">
        <f t="shared" si="6"/>
        <v>419. 190025 氧化鉻綠顏料製造程序</v>
      </c>
    </row>
    <row r="421" spans="1:4" ht="13.5">
      <c r="A421" s="695">
        <v>420</v>
      </c>
      <c r="B421" s="696" t="s">
        <v>3460</v>
      </c>
      <c r="C421" s="697" t="s">
        <v>3461</v>
      </c>
      <c r="D421" s="698" t="str">
        <f t="shared" si="6"/>
        <v>420. 190026 鐵藍顏料製造程序</v>
      </c>
    </row>
    <row r="422" spans="1:4" ht="13.5">
      <c r="A422" s="695">
        <v>421</v>
      </c>
      <c r="B422" s="696" t="s">
        <v>3462</v>
      </c>
      <c r="C422" s="697" t="s">
        <v>3463</v>
      </c>
      <c r="D422" s="698" t="str">
        <f t="shared" si="6"/>
        <v>421. 190027 二氧化鈦顏料化學製造程序</v>
      </c>
    </row>
    <row r="423" spans="1:4" ht="13.5">
      <c r="A423" s="695">
        <v>422</v>
      </c>
      <c r="B423" s="696" t="s">
        <v>3464</v>
      </c>
      <c r="C423" s="697" t="s">
        <v>3465</v>
      </c>
      <c r="D423" s="698" t="str">
        <f t="shared" si="6"/>
        <v>422. 190028 使用含鉻和鉛之色素、乾燥劑、肥皂或安定劑製造墨水製造程序</v>
      </c>
    </row>
    <row r="424" spans="1:4" ht="13.5">
      <c r="A424" s="695">
        <v>423</v>
      </c>
      <c r="B424" s="696" t="s">
        <v>3466</v>
      </c>
      <c r="C424" s="697" t="s">
        <v>3467</v>
      </c>
      <c r="D424" s="698" t="str">
        <f t="shared" si="6"/>
        <v>423. 190029 其他顏料製造程序</v>
      </c>
    </row>
    <row r="425" spans="1:4" ht="13.5">
      <c r="A425" s="695">
        <v>424</v>
      </c>
      <c r="B425" s="696" t="s">
        <v>3468</v>
      </c>
      <c r="C425" s="697" t="s">
        <v>3469</v>
      </c>
      <c r="D425" s="698" t="str">
        <f t="shared" si="6"/>
        <v>424. 190031 塗料製造程序</v>
      </c>
    </row>
    <row r="426" spans="1:4" ht="13.5">
      <c r="A426" s="695">
        <v>425</v>
      </c>
      <c r="B426" s="696" t="s">
        <v>3470</v>
      </c>
      <c r="C426" s="697" t="s">
        <v>3471</v>
      </c>
      <c r="D426" s="698" t="str">
        <f t="shared" si="6"/>
        <v>425. 190032 油漆化學製造程序</v>
      </c>
    </row>
    <row r="427" spans="1:4" ht="13.5">
      <c r="A427" s="695">
        <v>426</v>
      </c>
      <c r="B427" s="696" t="s">
        <v>3472</v>
      </c>
      <c r="C427" s="697" t="s">
        <v>3473</v>
      </c>
      <c r="D427" s="698" t="str">
        <f t="shared" si="6"/>
        <v>426. 190033 染料製造程序</v>
      </c>
    </row>
    <row r="428" spans="1:4" ht="13.5">
      <c r="A428" s="695">
        <v>427</v>
      </c>
      <c r="B428" s="696" t="s">
        <v>3474</v>
      </c>
      <c r="C428" s="697" t="s">
        <v>3475</v>
      </c>
      <c r="D428" s="698" t="str">
        <f t="shared" si="6"/>
        <v>427. 190034 有機染料／顏料化學製造程序</v>
      </c>
    </row>
    <row r="429" spans="1:4" ht="13.5">
      <c r="A429" s="695">
        <v>428</v>
      </c>
      <c r="B429" s="696" t="s">
        <v>3476</v>
      </c>
      <c r="C429" s="697" t="s">
        <v>3477</v>
      </c>
      <c r="D429" s="698" t="str">
        <f t="shared" si="6"/>
        <v>428. 190041 洗衣粉化學製造程序</v>
      </c>
    </row>
    <row r="430" spans="1:4" ht="13.5">
      <c r="A430" s="695">
        <v>429</v>
      </c>
      <c r="B430" s="696" t="s">
        <v>3478</v>
      </c>
      <c r="C430" s="697" t="s">
        <v>3479</v>
      </c>
      <c r="D430" s="698" t="str">
        <f t="shared" si="6"/>
        <v>429. 190042 界面活性劑化學製造程序</v>
      </c>
    </row>
    <row r="431" spans="1:4" ht="13.5">
      <c r="A431" s="695">
        <v>430</v>
      </c>
      <c r="B431" s="696" t="s">
        <v>3480</v>
      </c>
      <c r="C431" s="697" t="s">
        <v>3481</v>
      </c>
      <c r="D431" s="698" t="str">
        <f t="shared" si="6"/>
        <v>430. 190043 界面活性劑加工程序</v>
      </c>
    </row>
    <row r="432" spans="1:4" ht="13.5">
      <c r="A432" s="695">
        <v>431</v>
      </c>
      <c r="B432" s="696" t="s">
        <v>3482</v>
      </c>
      <c r="C432" s="697" t="s">
        <v>3483</v>
      </c>
      <c r="D432" s="698" t="str">
        <f t="shared" si="6"/>
        <v>431. 190044 清潔劑(洗劑)製造程序</v>
      </c>
    </row>
    <row r="433" spans="1:4" ht="13.5">
      <c r="A433" s="695">
        <v>432</v>
      </c>
      <c r="B433" s="696" t="s">
        <v>3484</v>
      </c>
      <c r="C433" s="697" t="s">
        <v>3485</v>
      </c>
      <c r="D433" s="698" t="str">
        <f t="shared" si="6"/>
        <v>432. 190045 光學用清潔劑製造程序</v>
      </c>
    </row>
    <row r="434" spans="1:4" ht="13.5">
      <c r="A434" s="695">
        <v>433</v>
      </c>
      <c r="B434" s="696" t="s">
        <v>3486</v>
      </c>
      <c r="C434" s="697" t="s">
        <v>3487</v>
      </c>
      <c r="D434" s="698" t="str">
        <f t="shared" si="6"/>
        <v>433. 190046 牙粉製造程序</v>
      </c>
    </row>
    <row r="435" spans="1:4" ht="13.5">
      <c r="A435" s="695">
        <v>434</v>
      </c>
      <c r="B435" s="696" t="s">
        <v>3488</v>
      </c>
      <c r="C435" s="697" t="s">
        <v>3489</v>
      </c>
      <c r="D435" s="698" t="str">
        <f t="shared" si="6"/>
        <v>434. 190047 牙膏製造程序</v>
      </c>
    </row>
    <row r="436" spans="1:4" ht="13.5">
      <c r="A436" s="695">
        <v>435</v>
      </c>
      <c r="B436" s="696" t="s">
        <v>3490</v>
      </c>
      <c r="C436" s="697" t="s">
        <v>3491</v>
      </c>
      <c r="D436" s="698" t="str">
        <f t="shared" si="6"/>
        <v>435. 190048 皂膏製造程序</v>
      </c>
    </row>
    <row r="437" spans="1:4" ht="13.5">
      <c r="A437" s="695">
        <v>436</v>
      </c>
      <c r="B437" s="696" t="s">
        <v>3492</v>
      </c>
      <c r="C437" s="697" t="s">
        <v>3493</v>
      </c>
      <c r="D437" s="698" t="str">
        <f t="shared" si="6"/>
        <v>436. 190049 其他清潔用品製造程序</v>
      </c>
    </row>
    <row r="438" spans="1:4" ht="13.5">
      <c r="A438" s="695">
        <v>437</v>
      </c>
      <c r="B438" s="696" t="s">
        <v>3494</v>
      </c>
      <c r="C438" s="697" t="s">
        <v>3495</v>
      </c>
      <c r="D438" s="698" t="str">
        <f t="shared" si="6"/>
        <v>437. 190051 面霜製造程序</v>
      </c>
    </row>
    <row r="439" spans="1:4" ht="13.5">
      <c r="A439" s="695">
        <v>438</v>
      </c>
      <c r="B439" s="696" t="s">
        <v>3496</v>
      </c>
      <c r="C439" s="697" t="s">
        <v>3497</v>
      </c>
      <c r="D439" s="698" t="str">
        <f t="shared" si="6"/>
        <v>438. 190052 唇膏製造程序</v>
      </c>
    </row>
    <row r="440" spans="1:4" ht="13.5">
      <c r="A440" s="695">
        <v>439</v>
      </c>
      <c r="B440" s="696" t="s">
        <v>3498</v>
      </c>
      <c r="C440" s="697" t="s">
        <v>3499</v>
      </c>
      <c r="D440" s="698" t="str">
        <f t="shared" si="6"/>
        <v>439. 190053 洗髮劑製造程序</v>
      </c>
    </row>
    <row r="441" spans="1:4" ht="13.5">
      <c r="A441" s="695">
        <v>440</v>
      </c>
      <c r="B441" s="696" t="s">
        <v>3500</v>
      </c>
      <c r="C441" s="697" t="s">
        <v>3501</v>
      </c>
      <c r="D441" s="698" t="str">
        <f t="shared" si="6"/>
        <v>440. 190059 化粧品製造程序</v>
      </c>
    </row>
    <row r="442" spans="1:4" ht="13.5">
      <c r="A442" s="695">
        <v>441</v>
      </c>
      <c r="B442" s="696" t="s">
        <v>3502</v>
      </c>
      <c r="C442" s="697" t="s">
        <v>3503</v>
      </c>
      <c r="D442" s="698" t="str">
        <f t="shared" si="6"/>
        <v>441. 190061 接著劑化學製造程序</v>
      </c>
    </row>
    <row r="443" spans="1:4" ht="13.5">
      <c r="A443" s="695">
        <v>442</v>
      </c>
      <c r="B443" s="696" t="s">
        <v>3504</v>
      </c>
      <c r="C443" s="697" t="s">
        <v>3505</v>
      </c>
      <c r="D443" s="698" t="str">
        <f t="shared" si="6"/>
        <v>442. 190062 抗(臭)氧化／促進劑化學製造程序</v>
      </c>
    </row>
    <row r="444" spans="1:4" ht="13.5">
      <c r="A444" s="695">
        <v>443</v>
      </c>
      <c r="B444" s="696" t="s">
        <v>3506</v>
      </c>
      <c r="C444" s="697" t="s">
        <v>3507</v>
      </c>
      <c r="D444" s="698" t="str">
        <f t="shared" si="6"/>
        <v>443. 190063 活性碳製造程序</v>
      </c>
    </row>
    <row r="445" spans="1:4" ht="13.5">
      <c r="A445" s="695">
        <v>444</v>
      </c>
      <c r="B445" s="696" t="s">
        <v>3508</v>
      </c>
      <c r="C445" s="697" t="s">
        <v>3509</v>
      </c>
      <c r="D445" s="698" t="str">
        <f t="shared" si="6"/>
        <v>444. 190064 火藥製造程序</v>
      </c>
    </row>
    <row r="446" spans="1:4" ht="13.5">
      <c r="A446" s="695">
        <v>445</v>
      </c>
      <c r="B446" s="696" t="s">
        <v>3510</v>
      </c>
      <c r="C446" s="697" t="s">
        <v>3511</v>
      </c>
      <c r="D446" s="698" t="str">
        <f t="shared" si="6"/>
        <v>445. 190065 炸藥製造程序</v>
      </c>
    </row>
    <row r="447" spans="1:4" ht="13.5">
      <c r="A447" s="695">
        <v>446</v>
      </c>
      <c r="B447" s="696" t="s">
        <v>3512</v>
      </c>
      <c r="C447" s="697" t="s">
        <v>3513</v>
      </c>
      <c r="D447" s="698" t="str">
        <f t="shared" si="6"/>
        <v>446. 190066 鉛基引爆劑製造程序</v>
      </c>
    </row>
    <row r="448" spans="1:4" ht="13.5">
      <c r="A448" s="695">
        <v>447</v>
      </c>
      <c r="B448" s="696" t="s">
        <v>3514</v>
      </c>
      <c r="C448" s="697" t="s">
        <v>3515</v>
      </c>
      <c r="D448" s="698" t="str">
        <f t="shared" si="6"/>
        <v>447. 190067 有機試藥製造程序</v>
      </c>
    </row>
    <row r="449" spans="1:4" ht="13.5">
      <c r="A449" s="695">
        <v>448</v>
      </c>
      <c r="B449" s="696" t="s">
        <v>3516</v>
      </c>
      <c r="C449" s="697" t="s">
        <v>3517</v>
      </c>
      <c r="D449" s="698" t="str">
        <f t="shared" ref="D449:D512" si="7">A449&amp;". "&amp;B449&amp;" "&amp;C449</f>
        <v>448. 190068 橡膠生膠混煉程序</v>
      </c>
    </row>
    <row r="450" spans="1:4" ht="13.5">
      <c r="A450" s="695">
        <v>449</v>
      </c>
      <c r="B450" s="696" t="s">
        <v>3518</v>
      </c>
      <c r="C450" s="697" t="s">
        <v>3519</v>
      </c>
      <c r="D450" s="698" t="str">
        <f t="shared" si="7"/>
        <v>449. 190069 塗料用稀釋劑製造程序</v>
      </c>
    </row>
    <row r="451" spans="1:4" ht="13.5">
      <c r="A451" s="695">
        <v>450</v>
      </c>
      <c r="B451" s="696" t="s">
        <v>3520</v>
      </c>
      <c r="C451" s="697" t="s">
        <v>3521</v>
      </c>
      <c r="D451" s="698" t="str">
        <f t="shared" si="7"/>
        <v>450. 190070 油墨製造程序</v>
      </c>
    </row>
    <row r="452" spans="1:4" ht="13.5">
      <c r="A452" s="695">
        <v>451</v>
      </c>
      <c r="B452" s="696" t="s">
        <v>3522</v>
      </c>
      <c r="C452" s="697" t="s">
        <v>3523</v>
      </c>
      <c r="D452" s="698" t="str">
        <f t="shared" si="7"/>
        <v>451. 190071 油墨稀釋劑製造程序</v>
      </c>
    </row>
    <row r="453" spans="1:4" ht="13.5">
      <c r="A453" s="695">
        <v>452</v>
      </c>
      <c r="B453" s="696" t="s">
        <v>3524</v>
      </c>
      <c r="C453" s="697" t="s">
        <v>3525</v>
      </c>
      <c r="D453" s="698" t="str">
        <f t="shared" si="7"/>
        <v>452. 190072 接合劑製造程序</v>
      </c>
    </row>
    <row r="454" spans="1:4" ht="13.5">
      <c r="A454" s="695">
        <v>453</v>
      </c>
      <c r="B454" s="696" t="s">
        <v>3526</v>
      </c>
      <c r="C454" s="697" t="s">
        <v>3527</v>
      </c>
      <c r="D454" s="698" t="str">
        <f t="shared" si="7"/>
        <v>453. 190073 工業用膠製造程序</v>
      </c>
    </row>
    <row r="455" spans="1:4" ht="13.5">
      <c r="A455" s="695">
        <v>454</v>
      </c>
      <c r="B455" s="696" t="s">
        <v>3528</v>
      </c>
      <c r="C455" s="697" t="s">
        <v>3529</v>
      </c>
      <c r="D455" s="698" t="str">
        <f t="shared" si="7"/>
        <v>454. 190074 水處理劑製造程序</v>
      </c>
    </row>
    <row r="456" spans="1:4" ht="13.5">
      <c r="A456" s="695">
        <v>455</v>
      </c>
      <c r="B456" s="696" t="s">
        <v>3530</v>
      </c>
      <c r="C456" s="697" t="s">
        <v>3531</v>
      </c>
      <c r="D456" s="698" t="str">
        <f t="shared" si="7"/>
        <v>455. 190075 電鍍劑製造程序</v>
      </c>
    </row>
    <row r="457" spans="1:4" ht="13.5">
      <c r="A457" s="695">
        <v>456</v>
      </c>
      <c r="B457" s="696" t="s">
        <v>3532</v>
      </c>
      <c r="C457" s="697" t="s">
        <v>3533</v>
      </c>
      <c r="D457" s="698" t="str">
        <f t="shared" si="7"/>
        <v>456. 190076 紡織漿料製造程序</v>
      </c>
    </row>
    <row r="458" spans="1:4" ht="13.5">
      <c r="A458" s="695">
        <v>457</v>
      </c>
      <c r="B458" s="696" t="s">
        <v>3534</v>
      </c>
      <c r="C458" s="697" t="s">
        <v>3535</v>
      </c>
      <c r="D458" s="698" t="str">
        <f t="shared" si="7"/>
        <v>457. 190077 金屬表面處理劑製造程序</v>
      </c>
    </row>
    <row r="459" spans="1:4" ht="13.5">
      <c r="A459" s="695">
        <v>458</v>
      </c>
      <c r="B459" s="696" t="s">
        <v>3536</v>
      </c>
      <c r="C459" s="697" t="s">
        <v>3537</v>
      </c>
      <c r="D459" s="698" t="str">
        <f t="shared" si="7"/>
        <v>458. 190999 其他化學製品製造程序</v>
      </c>
    </row>
    <row r="460" spans="1:4" ht="13.5">
      <c r="A460" s="695">
        <v>459</v>
      </c>
      <c r="B460" s="696" t="s">
        <v>3538</v>
      </c>
      <c r="C460" s="697" t="s">
        <v>3539</v>
      </c>
      <c r="D460" s="698" t="str">
        <f t="shared" si="7"/>
        <v>459. 200001 原料藥製造程序</v>
      </c>
    </row>
    <row r="461" spans="1:4" ht="13.5">
      <c r="A461" s="695">
        <v>460</v>
      </c>
      <c r="B461" s="696" t="s">
        <v>3540</v>
      </c>
      <c r="C461" s="697" t="s">
        <v>3541</v>
      </c>
      <c r="D461" s="698" t="str">
        <f t="shared" si="7"/>
        <v>460. 200011 西藥錠劑製造程序</v>
      </c>
    </row>
    <row r="462" spans="1:4" ht="13.5">
      <c r="A462" s="695">
        <v>461</v>
      </c>
      <c r="B462" s="696" t="s">
        <v>3542</v>
      </c>
      <c r="C462" s="697" t="s">
        <v>3543</v>
      </c>
      <c r="D462" s="698" t="str">
        <f t="shared" si="7"/>
        <v>461. 200012 西藥注射劑製造程序</v>
      </c>
    </row>
    <row r="463" spans="1:4" ht="13.5">
      <c r="A463" s="695">
        <v>462</v>
      </c>
      <c r="B463" s="696" t="s">
        <v>3544</v>
      </c>
      <c r="C463" s="697" t="s">
        <v>3545</v>
      </c>
      <c r="D463" s="698" t="str">
        <f t="shared" si="7"/>
        <v>462. 200013 西藥膠囊劑製造程序</v>
      </c>
    </row>
    <row r="464" spans="1:4" ht="13.5">
      <c r="A464" s="695">
        <v>463</v>
      </c>
      <c r="B464" s="696" t="s">
        <v>3546</v>
      </c>
      <c r="C464" s="697" t="s">
        <v>3547</v>
      </c>
      <c r="D464" s="698" t="str">
        <f t="shared" si="7"/>
        <v>463. 200014 西藥眼用藥膏（藥水）製造程序外用液劑製造程序</v>
      </c>
    </row>
    <row r="465" spans="1:4" ht="13.5">
      <c r="A465" s="695">
        <v>464</v>
      </c>
      <c r="B465" s="696" t="s">
        <v>3548</v>
      </c>
      <c r="C465" s="697" t="s">
        <v>3549</v>
      </c>
      <c r="D465" s="698" t="str">
        <f t="shared" si="7"/>
        <v>464. 200015 西藥顆（細）粒劑製造程序</v>
      </c>
    </row>
    <row r="466" spans="1:4" ht="13.5">
      <c r="A466" s="695">
        <v>465</v>
      </c>
      <c r="B466" s="696" t="s">
        <v>3550</v>
      </c>
      <c r="C466" s="697" t="s">
        <v>3551</v>
      </c>
      <c r="D466" s="698" t="str">
        <f t="shared" si="7"/>
        <v>465. 200016 西藥內服液劑製造程序</v>
      </c>
    </row>
    <row r="467" spans="1:4" ht="13.5">
      <c r="A467" s="695">
        <v>466</v>
      </c>
      <c r="B467" s="696" t="s">
        <v>3552</v>
      </c>
      <c r="C467" s="697" t="s">
        <v>3553</v>
      </c>
      <c r="D467" s="698" t="str">
        <f t="shared" si="7"/>
        <v>466. 200017 西藥粉（散）劑製造程序</v>
      </c>
    </row>
    <row r="468" spans="1:4" ht="13.5">
      <c r="A468" s="695">
        <v>467</v>
      </c>
      <c r="B468" s="696" t="s">
        <v>3554</v>
      </c>
      <c r="C468" s="697" t="s">
        <v>3555</v>
      </c>
      <c r="D468" s="698" t="str">
        <f t="shared" si="7"/>
        <v>467. 200018 西藥粉性注射劑製造程序</v>
      </c>
    </row>
    <row r="469" spans="1:4" ht="13.5">
      <c r="A469" s="695">
        <v>468</v>
      </c>
      <c r="B469" s="696" t="s">
        <v>3556</v>
      </c>
      <c r="C469" s="697" t="s">
        <v>3557</v>
      </c>
      <c r="D469" s="698" t="str">
        <f t="shared" si="7"/>
        <v>468. 200019 西藥軟（乳）膏劑製造程序</v>
      </c>
    </row>
    <row r="470" spans="1:4" ht="13.5">
      <c r="A470" s="695">
        <v>469</v>
      </c>
      <c r="B470" s="696" t="s">
        <v>3558</v>
      </c>
      <c r="C470" s="697" t="s">
        <v>3559</v>
      </c>
      <c r="D470" s="698" t="str">
        <f t="shared" si="7"/>
        <v>469. 200020 西藥貼劑製造程序</v>
      </c>
    </row>
    <row r="471" spans="1:4" ht="13.5">
      <c r="A471" s="695">
        <v>470</v>
      </c>
      <c r="B471" s="696" t="s">
        <v>3560</v>
      </c>
      <c r="C471" s="697" t="s">
        <v>3561</v>
      </c>
      <c r="D471" s="698" t="str">
        <f t="shared" si="7"/>
        <v>470. 200029 其他西藥製造程序</v>
      </c>
    </row>
    <row r="472" spans="1:4" ht="13.5">
      <c r="A472" s="695">
        <v>471</v>
      </c>
      <c r="B472" s="696" t="s">
        <v>3562</v>
      </c>
      <c r="C472" s="697" t="s">
        <v>3563</v>
      </c>
      <c r="D472" s="698" t="str">
        <f t="shared" si="7"/>
        <v>471. 200031 疫苗製造程序</v>
      </c>
    </row>
    <row r="473" spans="1:4" ht="13.5">
      <c r="A473" s="695">
        <v>472</v>
      </c>
      <c r="B473" s="696" t="s">
        <v>3564</v>
      </c>
      <c r="C473" s="697" t="s">
        <v>3565</v>
      </c>
      <c r="D473" s="698" t="str">
        <f t="shared" si="7"/>
        <v>472. 200039 其他生物藥品製造程序</v>
      </c>
    </row>
    <row r="474" spans="1:4" ht="13.5">
      <c r="A474" s="695">
        <v>473</v>
      </c>
      <c r="B474" s="696" t="s">
        <v>3566</v>
      </c>
      <c r="C474" s="697" t="s">
        <v>3567</v>
      </c>
      <c r="D474" s="698" t="str">
        <f t="shared" si="7"/>
        <v>473. 200041 中藥丸劑製造程序</v>
      </c>
    </row>
    <row r="475" spans="1:4" ht="13.5">
      <c r="A475" s="695">
        <v>474</v>
      </c>
      <c r="B475" s="696" t="s">
        <v>3568</v>
      </c>
      <c r="C475" s="697" t="s">
        <v>3569</v>
      </c>
      <c r="D475" s="698" t="str">
        <f t="shared" si="7"/>
        <v>474. 200042 中藥油膏劑製造程序</v>
      </c>
    </row>
    <row r="476" spans="1:4" ht="13.5">
      <c r="A476" s="695">
        <v>475</v>
      </c>
      <c r="B476" s="696" t="s">
        <v>3570</v>
      </c>
      <c r="C476" s="697" t="s">
        <v>3571</v>
      </c>
      <c r="D476" s="698" t="str">
        <f t="shared" si="7"/>
        <v>475. 200043 中藥碎片劑製造程序</v>
      </c>
    </row>
    <row r="477" spans="1:4" ht="13.5">
      <c r="A477" s="695">
        <v>476</v>
      </c>
      <c r="B477" s="696" t="s">
        <v>3572</v>
      </c>
      <c r="C477" s="697" t="s">
        <v>3573</v>
      </c>
      <c r="D477" s="698" t="str">
        <f t="shared" si="7"/>
        <v>476. 200044 中藥內服液劑製造程序</v>
      </c>
    </row>
    <row r="478" spans="1:4" ht="13.5">
      <c r="A478" s="695">
        <v>477</v>
      </c>
      <c r="B478" s="696" t="s">
        <v>3574</v>
      </c>
      <c r="C478" s="697" t="s">
        <v>3575</v>
      </c>
      <c r="D478" s="698" t="str">
        <f t="shared" si="7"/>
        <v>477. 200045 中藥酒劑製造程序</v>
      </c>
    </row>
    <row r="479" spans="1:4" ht="13.5">
      <c r="A479" s="695">
        <v>478</v>
      </c>
      <c r="B479" s="696" t="s">
        <v>3576</v>
      </c>
      <c r="C479" s="697" t="s">
        <v>3577</v>
      </c>
      <c r="D479" s="698" t="str">
        <f t="shared" si="7"/>
        <v>478. 200046 中藥顆（細）粒劑製造程序</v>
      </c>
    </row>
    <row r="480" spans="1:4" ht="13.5">
      <c r="A480" s="695">
        <v>479</v>
      </c>
      <c r="B480" s="696" t="s">
        <v>3578</v>
      </c>
      <c r="C480" s="697" t="s">
        <v>3579</v>
      </c>
      <c r="D480" s="698" t="str">
        <f t="shared" si="7"/>
        <v>479. 200047 中藥錠劑製造程序</v>
      </c>
    </row>
    <row r="481" spans="1:4" ht="13.5">
      <c r="A481" s="695">
        <v>480</v>
      </c>
      <c r="B481" s="696" t="s">
        <v>3580</v>
      </c>
      <c r="C481" s="697" t="s">
        <v>3581</v>
      </c>
      <c r="D481" s="698" t="str">
        <f t="shared" si="7"/>
        <v>480. 200048 中藥濃縮劑製造程序</v>
      </c>
    </row>
    <row r="482" spans="1:4" ht="13.5">
      <c r="A482" s="695">
        <v>481</v>
      </c>
      <c r="B482" s="696" t="s">
        <v>3582</v>
      </c>
      <c r="C482" s="697" t="s">
        <v>3583</v>
      </c>
      <c r="D482" s="698" t="str">
        <f t="shared" si="7"/>
        <v>481. 200049 中藥膠囊劑製造程序</v>
      </c>
    </row>
    <row r="483" spans="1:4" ht="13.5">
      <c r="A483" s="695">
        <v>482</v>
      </c>
      <c r="B483" s="696" t="s">
        <v>3584</v>
      </c>
      <c r="C483" s="697" t="s">
        <v>3585</v>
      </c>
      <c r="D483" s="698" t="str">
        <f t="shared" si="7"/>
        <v>482. 200050 中藥外用液劑製造程序</v>
      </c>
    </row>
    <row r="484" spans="1:4" ht="13.5">
      <c r="A484" s="695">
        <v>483</v>
      </c>
      <c r="B484" s="696" t="s">
        <v>3586</v>
      </c>
      <c r="C484" s="697" t="s">
        <v>3587</v>
      </c>
      <c r="D484" s="698" t="str">
        <f t="shared" si="7"/>
        <v>483. 200051 中藥粉（散）劑製造程序</v>
      </c>
    </row>
    <row r="485" spans="1:4" ht="13.5">
      <c r="A485" s="695">
        <v>484</v>
      </c>
      <c r="B485" s="696" t="s">
        <v>3588</v>
      </c>
      <c r="C485" s="697" t="s">
        <v>3589</v>
      </c>
      <c r="D485" s="698" t="str">
        <f t="shared" si="7"/>
        <v>484. 200059 其他中藥製造程序</v>
      </c>
    </row>
    <row r="486" spans="1:4" ht="13.5">
      <c r="A486" s="695">
        <v>485</v>
      </c>
      <c r="B486" s="696" t="s">
        <v>3590</v>
      </c>
      <c r="C486" s="697" t="s">
        <v>3591</v>
      </c>
      <c r="D486" s="698" t="str">
        <f t="shared" si="7"/>
        <v>485. 200061 酵素檢驗試劑製造程序</v>
      </c>
    </row>
    <row r="487" spans="1:4" ht="13.5">
      <c r="A487" s="695">
        <v>486</v>
      </c>
      <c r="B487" s="696" t="s">
        <v>3592</v>
      </c>
      <c r="C487" s="697" t="s">
        <v>3593</v>
      </c>
      <c r="D487" s="698" t="str">
        <f t="shared" si="7"/>
        <v>486. 200062 體外檢驗試劑製造程序</v>
      </c>
    </row>
    <row r="488" spans="1:4" ht="13.5">
      <c r="A488" s="695">
        <v>487</v>
      </c>
      <c r="B488" s="696" t="s">
        <v>3594</v>
      </c>
      <c r="C488" s="697" t="s">
        <v>3595</v>
      </c>
      <c r="D488" s="698" t="str">
        <f t="shared" si="7"/>
        <v>487. 200063 動物用藥製造程序</v>
      </c>
    </row>
    <row r="489" spans="1:4" ht="13.5">
      <c r="A489" s="695">
        <v>488</v>
      </c>
      <c r="B489" s="696" t="s">
        <v>3596</v>
      </c>
      <c r="C489" s="697" t="s">
        <v>3597</v>
      </c>
      <c r="D489" s="698" t="str">
        <f t="shared" si="7"/>
        <v>488. 200064 以苯胺化合蒸餾製造動物用藥製造程序</v>
      </c>
    </row>
    <row r="490" spans="1:4" ht="13.5">
      <c r="A490" s="695">
        <v>489</v>
      </c>
      <c r="B490" s="696" t="s">
        <v>3598</v>
      </c>
      <c r="C490" s="697" t="s">
        <v>3599</v>
      </c>
      <c r="D490" s="698" t="str">
        <f t="shared" si="7"/>
        <v>489. 200999 其他藥品製造程序</v>
      </c>
    </row>
    <row r="491" spans="1:4" ht="13.5">
      <c r="A491" s="695">
        <v>490</v>
      </c>
      <c r="B491" s="696" t="s">
        <v>3600</v>
      </c>
      <c r="C491" s="697" t="s">
        <v>3601</v>
      </c>
      <c r="D491" s="698" t="str">
        <f t="shared" si="7"/>
        <v>490. 210001 輪胎製造程序</v>
      </c>
    </row>
    <row r="492" spans="1:4" ht="13.5">
      <c r="A492" s="695">
        <v>491</v>
      </c>
      <c r="B492" s="696" t="s">
        <v>3602</v>
      </c>
      <c r="C492" s="697" t="s">
        <v>3603</v>
      </c>
      <c r="D492" s="698" t="str">
        <f t="shared" si="7"/>
        <v>491. 210002 再生胎製造程序</v>
      </c>
    </row>
    <row r="493" spans="1:4" ht="13.5">
      <c r="A493" s="695">
        <v>492</v>
      </c>
      <c r="B493" s="696" t="s">
        <v>3604</v>
      </c>
      <c r="C493" s="697" t="s">
        <v>3605</v>
      </c>
      <c r="D493" s="698" t="str">
        <f t="shared" si="7"/>
        <v>492. 210003 工業用橡膠製品製造程序</v>
      </c>
    </row>
    <row r="494" spans="1:4" ht="13.5">
      <c r="A494" s="695">
        <v>493</v>
      </c>
      <c r="B494" s="696" t="s">
        <v>3606</v>
      </c>
      <c r="C494" s="697" t="s">
        <v>3607</v>
      </c>
      <c r="D494" s="698" t="str">
        <f t="shared" si="7"/>
        <v>493. 210999 其他橡膠製品製造程序</v>
      </c>
    </row>
    <row r="495" spans="1:4" ht="13.5">
      <c r="A495" s="695">
        <v>494</v>
      </c>
      <c r="B495" s="696" t="s">
        <v>3608</v>
      </c>
      <c r="C495" s="697" t="s">
        <v>3609</v>
      </c>
      <c r="D495" s="698" t="str">
        <f t="shared" si="7"/>
        <v>494. 220001 射出成型程序</v>
      </c>
    </row>
    <row r="496" spans="1:4" ht="13.5">
      <c r="A496" s="695">
        <v>495</v>
      </c>
      <c r="B496" s="696" t="s">
        <v>3610</v>
      </c>
      <c r="C496" s="697" t="s">
        <v>3611</v>
      </c>
      <c r="D496" s="698" t="str">
        <f t="shared" si="7"/>
        <v>495. 220002 ＰＵ皮製造程序</v>
      </c>
    </row>
    <row r="497" spans="1:4" ht="13.5">
      <c r="A497" s="695">
        <v>496</v>
      </c>
      <c r="B497" s="696" t="s">
        <v>3612</v>
      </c>
      <c r="C497" s="697" t="s">
        <v>3613</v>
      </c>
      <c r="D497" s="698" t="str">
        <f t="shared" si="7"/>
        <v>496. 220003 塑膠皮、板、管材製造程序</v>
      </c>
    </row>
    <row r="498" spans="1:4" ht="13.5">
      <c r="A498" s="695">
        <v>497</v>
      </c>
      <c r="B498" s="696" t="s">
        <v>3614</v>
      </c>
      <c r="C498" s="697" t="s">
        <v>3615</v>
      </c>
      <c r="D498" s="698" t="str">
        <f t="shared" si="7"/>
        <v>497. 220004 塑膠膜袋製造程序</v>
      </c>
    </row>
    <row r="499" spans="1:4" ht="13.5">
      <c r="A499" s="695">
        <v>498</v>
      </c>
      <c r="B499" s="696" t="s">
        <v>3616</v>
      </c>
      <c r="C499" s="697" t="s">
        <v>3617</v>
      </c>
      <c r="D499" s="698" t="str">
        <f t="shared" si="7"/>
        <v>498. 220005 膠帶業製造</v>
      </c>
    </row>
    <row r="500" spans="1:4" ht="13.5">
      <c r="A500" s="695">
        <v>499</v>
      </c>
      <c r="B500" s="696" t="s">
        <v>3618</v>
      </c>
      <c r="C500" s="697" t="s">
        <v>3619</v>
      </c>
      <c r="D500" s="698" t="str">
        <f t="shared" si="7"/>
        <v>499. 220006 塑膠品機具操作(切、割、鑽)程序</v>
      </c>
    </row>
    <row r="501" spans="1:4" ht="13.5">
      <c r="A501" s="695">
        <v>500</v>
      </c>
      <c r="B501" s="696" t="s">
        <v>3620</v>
      </c>
      <c r="C501" s="697" t="s">
        <v>3621</v>
      </c>
      <c r="D501" s="698" t="str">
        <f t="shared" si="7"/>
        <v>500. 220007 押出成型程序</v>
      </c>
    </row>
    <row r="502" spans="1:4" ht="13.5">
      <c r="A502" s="695">
        <v>501</v>
      </c>
      <c r="B502" s="696" t="s">
        <v>3622</v>
      </c>
      <c r="C502" s="697" t="s">
        <v>3623</v>
      </c>
      <c r="D502" s="698" t="str">
        <f t="shared" si="7"/>
        <v>501. 220008 塑膠日用品製造程序</v>
      </c>
    </row>
    <row r="503" spans="1:4" ht="13.5">
      <c r="A503" s="695">
        <v>502</v>
      </c>
      <c r="B503" s="696" t="s">
        <v>3624</v>
      </c>
      <c r="C503" s="697" t="s">
        <v>3625</v>
      </c>
      <c r="D503" s="698" t="str">
        <f t="shared" si="7"/>
        <v>502. 220009 工業用塑膠製品製造程序</v>
      </c>
    </row>
    <row r="504" spans="1:4" ht="13.5">
      <c r="A504" s="695">
        <v>503</v>
      </c>
      <c r="B504" s="696" t="s">
        <v>3626</v>
      </c>
      <c r="C504" s="697" t="s">
        <v>3627</v>
      </c>
      <c r="D504" s="698" t="str">
        <f t="shared" si="7"/>
        <v>503. 220010 塑膠品塗裝程序</v>
      </c>
    </row>
    <row r="505" spans="1:4" ht="13.5">
      <c r="A505" s="695">
        <v>504</v>
      </c>
      <c r="B505" s="696" t="s">
        <v>3628</v>
      </c>
      <c r="C505" s="697" t="s">
        <v>3629</v>
      </c>
      <c r="D505" s="698" t="str">
        <f t="shared" si="7"/>
        <v>504. 220011 ＰＶＣ皮製造程序</v>
      </c>
    </row>
    <row r="506" spans="1:4" ht="13.5">
      <c r="A506" s="695">
        <v>505</v>
      </c>
      <c r="B506" s="696" t="s">
        <v>3630</v>
      </c>
      <c r="C506" s="697" t="s">
        <v>3631</v>
      </c>
      <c r="D506" s="698" t="str">
        <f t="shared" si="7"/>
        <v>505. 220099 其他塑膠製品製造程序</v>
      </c>
    </row>
    <row r="507" spans="1:4" ht="13.5">
      <c r="A507" s="695">
        <v>506</v>
      </c>
      <c r="B507" s="696" t="s">
        <v>3632</v>
      </c>
      <c r="C507" s="697" t="s">
        <v>3633</v>
      </c>
      <c r="D507" s="698" t="str">
        <f t="shared" si="7"/>
        <v>506. 230001 彎曲玻璃製造程序</v>
      </c>
    </row>
    <row r="508" spans="1:4" ht="13.5">
      <c r="A508" s="695">
        <v>507</v>
      </c>
      <c r="B508" s="696" t="s">
        <v>3634</v>
      </c>
      <c r="C508" s="697" t="s">
        <v>3635</v>
      </c>
      <c r="D508" s="698" t="str">
        <f t="shared" si="7"/>
        <v>507. 230002 鏡板玻璃製造程序</v>
      </c>
    </row>
    <row r="509" spans="1:4" ht="13.5">
      <c r="A509" s="695">
        <v>508</v>
      </c>
      <c r="B509" s="696" t="s">
        <v>3636</v>
      </c>
      <c r="C509" s="697" t="s">
        <v>3637</v>
      </c>
      <c r="D509" s="698" t="str">
        <f t="shared" si="7"/>
        <v>508. 230003 強化安全玻璃製造程序</v>
      </c>
    </row>
    <row r="510" spans="1:4" ht="13.5">
      <c r="A510" s="695">
        <v>509</v>
      </c>
      <c r="B510" s="696" t="s">
        <v>3638</v>
      </c>
      <c r="C510" s="697" t="s">
        <v>3639</v>
      </c>
      <c r="D510" s="698" t="str">
        <f t="shared" si="7"/>
        <v>509. 230004 浮式平板玻璃製造程序</v>
      </c>
    </row>
    <row r="511" spans="1:4" ht="13.5">
      <c r="A511" s="695">
        <v>510</v>
      </c>
      <c r="B511" s="696" t="s">
        <v>3640</v>
      </c>
      <c r="C511" s="697" t="s">
        <v>3641</v>
      </c>
      <c r="D511" s="698" t="str">
        <f t="shared" si="7"/>
        <v>510. 230005 透明平板玻璃製造程序</v>
      </c>
    </row>
    <row r="512" spans="1:4" ht="13.5">
      <c r="A512" s="695">
        <v>511</v>
      </c>
      <c r="B512" s="696" t="s">
        <v>3642</v>
      </c>
      <c r="C512" s="697" t="s">
        <v>3643</v>
      </c>
      <c r="D512" s="698" t="str">
        <f t="shared" si="7"/>
        <v>511. 230006 烤漆印刷玻璃製造程序</v>
      </c>
    </row>
    <row r="513" spans="1:4" ht="13.5">
      <c r="A513" s="695">
        <v>512</v>
      </c>
      <c r="B513" s="696" t="s">
        <v>3644</v>
      </c>
      <c r="C513" s="697" t="s">
        <v>3645</v>
      </c>
      <c r="D513" s="698" t="str">
        <f t="shared" ref="D513:D576" si="8">A513&amp;". "&amp;B513&amp;" "&amp;C513</f>
        <v>512. 230007 雙層玻璃製造程序</v>
      </c>
    </row>
    <row r="514" spans="1:4" ht="13.5">
      <c r="A514" s="695">
        <v>513</v>
      </c>
      <c r="B514" s="696" t="s">
        <v>3646</v>
      </c>
      <c r="C514" s="697" t="s">
        <v>3647</v>
      </c>
      <c r="D514" s="698" t="str">
        <f t="shared" si="8"/>
        <v>513. 230008 反射玻璃製造程序</v>
      </c>
    </row>
    <row r="515" spans="1:4" ht="13.5">
      <c r="A515" s="695">
        <v>514</v>
      </c>
      <c r="B515" s="696" t="s">
        <v>3648</v>
      </c>
      <c r="C515" s="697" t="s">
        <v>3649</v>
      </c>
      <c r="D515" s="698" t="str">
        <f t="shared" si="8"/>
        <v>514. 230009 膠合安全玻璃製造程序</v>
      </c>
    </row>
    <row r="516" spans="1:4" ht="13.5">
      <c r="A516" s="695">
        <v>515</v>
      </c>
      <c r="B516" s="696" t="s">
        <v>3650</v>
      </c>
      <c r="C516" s="697" t="s">
        <v>3651</v>
      </c>
      <c r="D516" s="698" t="str">
        <f t="shared" si="8"/>
        <v>515. 230010 壓花平板玻璃製造程序</v>
      </c>
    </row>
    <row r="517" spans="1:4" ht="13.5">
      <c r="A517" s="695">
        <v>516</v>
      </c>
      <c r="B517" s="696" t="s">
        <v>3652</v>
      </c>
      <c r="C517" s="697" t="s">
        <v>3653</v>
      </c>
      <c r="D517" s="698" t="str">
        <f t="shared" si="8"/>
        <v>516. 230011 有色平板玻璃製造程序</v>
      </c>
    </row>
    <row r="518" spans="1:4" ht="13.5">
      <c r="A518" s="695">
        <v>517</v>
      </c>
      <c r="B518" s="696" t="s">
        <v>3654</v>
      </c>
      <c r="C518" s="697" t="s">
        <v>3655</v>
      </c>
      <c r="D518" s="698" t="str">
        <f t="shared" si="8"/>
        <v>517. 230019 其他平板玻璃及其製品製造程序</v>
      </c>
    </row>
    <row r="519" spans="1:4" ht="13.5">
      <c r="A519" s="695">
        <v>518</v>
      </c>
      <c r="B519" s="696" t="s">
        <v>3656</v>
      </c>
      <c r="C519" s="697" t="s">
        <v>3657</v>
      </c>
      <c r="D519" s="698" t="str">
        <f t="shared" si="8"/>
        <v>518. 230021 玻璃容器製造程序</v>
      </c>
    </row>
    <row r="520" spans="1:4" ht="13.5">
      <c r="A520" s="695">
        <v>519</v>
      </c>
      <c r="B520" s="696" t="s">
        <v>3658</v>
      </c>
      <c r="C520" s="697" t="s">
        <v>3659</v>
      </c>
      <c r="D520" s="698" t="str">
        <f t="shared" si="8"/>
        <v>519. 230022 玻璃熟料製品製造程序</v>
      </c>
    </row>
    <row r="521" spans="1:4" ht="13.5">
      <c r="A521" s="695">
        <v>520</v>
      </c>
      <c r="B521" s="696" t="s">
        <v>3660</v>
      </c>
      <c r="C521" s="697" t="s">
        <v>3661</v>
      </c>
      <c r="D521" s="698" t="str">
        <f t="shared" si="8"/>
        <v>520. 230023 玻璃纖維製造程序</v>
      </c>
    </row>
    <row r="522" spans="1:4" ht="13.5">
      <c r="A522" s="695">
        <v>521</v>
      </c>
      <c r="B522" s="696" t="s">
        <v>3662</v>
      </c>
      <c r="C522" s="697" t="s">
        <v>3663</v>
      </c>
      <c r="D522" s="698" t="str">
        <f t="shared" si="8"/>
        <v>521. 230024 玻璃-玻璃製品製造程序</v>
      </c>
    </row>
    <row r="523" spans="1:4" ht="13.5">
      <c r="A523" s="695">
        <v>522</v>
      </c>
      <c r="B523" s="696" t="s">
        <v>3664</v>
      </c>
      <c r="C523" s="697" t="s">
        <v>3665</v>
      </c>
      <c r="D523" s="698" t="str">
        <f t="shared" si="8"/>
        <v>522. 230025 玻璃製品加工製造程序</v>
      </c>
    </row>
    <row r="524" spans="1:4" ht="13.5">
      <c r="A524" s="695">
        <v>523</v>
      </c>
      <c r="B524" s="696" t="s">
        <v>3666</v>
      </c>
      <c r="C524" s="697" t="s">
        <v>3667</v>
      </c>
      <c r="D524" s="698" t="str">
        <f t="shared" si="8"/>
        <v>523. 230029 其他玻璃及其製品製造程序</v>
      </c>
    </row>
    <row r="525" spans="1:4" ht="13.5">
      <c r="A525" s="695">
        <v>524</v>
      </c>
      <c r="B525" s="696" t="s">
        <v>3668</v>
      </c>
      <c r="C525" s="697" t="s">
        <v>3669</v>
      </c>
      <c r="D525" s="698" t="str">
        <f t="shared" si="8"/>
        <v>524. 230031 輕質耐火物製造程序</v>
      </c>
    </row>
    <row r="526" spans="1:4" ht="13.5">
      <c r="A526" s="695">
        <v>525</v>
      </c>
      <c r="B526" s="696" t="s">
        <v>3670</v>
      </c>
      <c r="C526" s="697" t="s">
        <v>3671</v>
      </c>
      <c r="D526" s="698" t="str">
        <f t="shared" si="8"/>
        <v>525. 230032 不定型耐火材料製造程序</v>
      </c>
    </row>
    <row r="527" spans="1:4" ht="13.5">
      <c r="A527" s="695">
        <v>526</v>
      </c>
      <c r="B527" s="696" t="s">
        <v>3672</v>
      </c>
      <c r="C527" s="697" t="s">
        <v>3673</v>
      </c>
      <c r="D527" s="698" t="str">
        <f t="shared" si="8"/>
        <v>526. 230033 重質不燒成磚製造程序</v>
      </c>
    </row>
    <row r="528" spans="1:4" ht="13.5">
      <c r="A528" s="695">
        <v>527</v>
      </c>
      <c r="B528" s="696" t="s">
        <v>3674</v>
      </c>
      <c r="C528" s="697" t="s">
        <v>3675</v>
      </c>
      <c r="D528" s="698" t="str">
        <f t="shared" si="8"/>
        <v>527. 230034 耐火磚製造程序</v>
      </c>
    </row>
    <row r="529" spans="1:4" ht="13.5">
      <c r="A529" s="695">
        <v>528</v>
      </c>
      <c r="B529" s="696" t="s">
        <v>3676</v>
      </c>
      <c r="C529" s="697" t="s">
        <v>3677</v>
      </c>
      <c r="D529" s="698" t="str">
        <f t="shared" si="8"/>
        <v>528. 230037 重質碳鍵磚製造程序</v>
      </c>
    </row>
    <row r="530" spans="1:4" ht="13.5">
      <c r="A530" s="695">
        <v>529</v>
      </c>
      <c r="B530" s="696" t="s">
        <v>3678</v>
      </c>
      <c r="C530" s="697" t="s">
        <v>3679</v>
      </c>
      <c r="D530" s="698" t="str">
        <f t="shared" si="8"/>
        <v>529. 230038 重質熔鑄磚製造程序</v>
      </c>
    </row>
    <row r="531" spans="1:4" ht="13.5">
      <c r="A531" s="695">
        <v>530</v>
      </c>
      <c r="B531" s="696" t="s">
        <v>3680</v>
      </c>
      <c r="C531" s="697" t="s">
        <v>3681</v>
      </c>
      <c r="D531" s="698" t="str">
        <f t="shared" si="8"/>
        <v>530. 230039 其他耐火材料製造程序</v>
      </c>
    </row>
    <row r="532" spans="1:4" ht="13.5">
      <c r="A532" s="695">
        <v>531</v>
      </c>
      <c r="B532" s="696" t="s">
        <v>3682</v>
      </c>
      <c r="C532" s="697" t="s">
        <v>3683</v>
      </c>
      <c r="D532" s="698" t="str">
        <f t="shared" si="8"/>
        <v>531. 230041 磚瓦（紅磚）製品製造程序</v>
      </c>
    </row>
    <row r="533" spans="1:4" ht="13.5">
      <c r="A533" s="695">
        <v>532</v>
      </c>
      <c r="B533" s="696" t="s">
        <v>3684</v>
      </c>
      <c r="C533" s="697" t="s">
        <v>3685</v>
      </c>
      <c r="D533" s="698" t="str">
        <f t="shared" si="8"/>
        <v>532. 230042 陶土／黏土加工處理程序</v>
      </c>
    </row>
    <row r="534" spans="1:4" ht="13.5">
      <c r="A534" s="695">
        <v>533</v>
      </c>
      <c r="B534" s="696" t="s">
        <v>3686</v>
      </c>
      <c r="C534" s="697" t="s">
        <v>3687</v>
      </c>
      <c r="D534" s="698" t="str">
        <f t="shared" si="8"/>
        <v>533. 230043 黏土／飛灰燒結程序</v>
      </c>
    </row>
    <row r="535" spans="1:4" ht="13.5">
      <c r="A535" s="695">
        <v>534</v>
      </c>
      <c r="B535" s="696" t="s">
        <v>3688</v>
      </c>
      <c r="C535" s="697" t="s">
        <v>3689</v>
      </c>
      <c r="D535" s="698" t="str">
        <f t="shared" si="8"/>
        <v>534. 230044 黏土建築材料製造程序</v>
      </c>
    </row>
    <row r="536" spans="1:4" ht="13.5">
      <c r="A536" s="695">
        <v>535</v>
      </c>
      <c r="B536" s="696" t="s">
        <v>3690</v>
      </c>
      <c r="C536" s="697" t="s">
        <v>3691</v>
      </c>
      <c r="D536" s="698" t="str">
        <f t="shared" si="8"/>
        <v>535. 230045 磁磚製造程序</v>
      </c>
    </row>
    <row r="537" spans="1:4" ht="13.5">
      <c r="A537" s="695">
        <v>536</v>
      </c>
      <c r="B537" s="696" t="s">
        <v>3692</v>
      </c>
      <c r="C537" s="697" t="s">
        <v>3693</v>
      </c>
      <c r="D537" s="698" t="str">
        <f t="shared" si="8"/>
        <v>536. 230046 陶瓷衛浴設備製造程序</v>
      </c>
    </row>
    <row r="538" spans="1:4" ht="13.5">
      <c r="A538" s="695">
        <v>537</v>
      </c>
      <c r="B538" s="696" t="s">
        <v>3694</v>
      </c>
      <c r="C538" s="697" t="s">
        <v>3695</v>
      </c>
      <c r="D538" s="698" t="str">
        <f t="shared" si="8"/>
        <v>537. 230047 陶瓷製品濕式成型製造程序</v>
      </c>
    </row>
    <row r="539" spans="1:4" ht="13.5">
      <c r="A539" s="695">
        <v>538</v>
      </c>
      <c r="B539" s="696" t="s">
        <v>3696</v>
      </c>
      <c r="C539" s="697" t="s">
        <v>3697</v>
      </c>
      <c r="D539" s="698" t="str">
        <f t="shared" si="8"/>
        <v>538. 230048 陶瓷製品乾式成型製造程序</v>
      </c>
    </row>
    <row r="540" spans="1:4" ht="13.5">
      <c r="A540" s="695">
        <v>539</v>
      </c>
      <c r="B540" s="696" t="s">
        <v>3698</v>
      </c>
      <c r="C540" s="697" t="s">
        <v>3699</v>
      </c>
      <c r="D540" s="698" t="str">
        <f t="shared" si="8"/>
        <v>539. 230049 陶瓷藝品燒製程序</v>
      </c>
    </row>
    <row r="541" spans="1:4" ht="13.5">
      <c r="A541" s="695">
        <v>540</v>
      </c>
      <c r="B541" s="696" t="s">
        <v>3700</v>
      </c>
      <c r="C541" s="697" t="s">
        <v>3701</v>
      </c>
      <c r="D541" s="698" t="str">
        <f t="shared" si="8"/>
        <v>540. 230050 工業用陶瓷製品製造程序</v>
      </c>
    </row>
    <row r="542" spans="1:4" ht="13.5">
      <c r="A542" s="695">
        <v>541</v>
      </c>
      <c r="B542" s="696" t="s">
        <v>3702</v>
      </c>
      <c r="C542" s="697" t="s">
        <v>3703</v>
      </c>
      <c r="D542" s="698" t="str">
        <f t="shared" si="8"/>
        <v>541. 230051 陶瓷絕緣體製造程序</v>
      </c>
    </row>
    <row r="543" spans="1:4" ht="13.5">
      <c r="A543" s="695">
        <v>542</v>
      </c>
      <c r="B543" s="696" t="s">
        <v>3704</v>
      </c>
      <c r="C543" s="697" t="s">
        <v>3705</v>
      </c>
      <c r="D543" s="698" t="str">
        <f t="shared" si="8"/>
        <v>542. 230059 其他陶瓷製品製造程序</v>
      </c>
    </row>
    <row r="544" spans="1:4" ht="13.5">
      <c r="A544" s="695">
        <v>543</v>
      </c>
      <c r="B544" s="696" t="s">
        <v>3706</v>
      </c>
      <c r="C544" s="697" t="s">
        <v>3707</v>
      </c>
      <c r="D544" s="698" t="str">
        <f t="shared" si="8"/>
        <v>543. 230061 水泥製造程序</v>
      </c>
    </row>
    <row r="545" spans="1:4" ht="13.5">
      <c r="A545" s="695">
        <v>544</v>
      </c>
      <c r="B545" s="696" t="s">
        <v>3708</v>
      </c>
      <c r="C545" s="697" t="s">
        <v>3709</v>
      </c>
      <c r="D545" s="698" t="str">
        <f t="shared" si="8"/>
        <v>544. 230071 預拌混凝土製造程序</v>
      </c>
    </row>
    <row r="546" spans="1:4" ht="13.5">
      <c r="A546" s="695">
        <v>545</v>
      </c>
      <c r="B546" s="696" t="s">
        <v>3710</v>
      </c>
      <c r="C546" s="697" t="s">
        <v>3711</v>
      </c>
      <c r="D546" s="698" t="str">
        <f t="shared" si="8"/>
        <v>545. 230072 混凝土拌合程序</v>
      </c>
    </row>
    <row r="547" spans="1:4" ht="13.5">
      <c r="A547" s="695">
        <v>546</v>
      </c>
      <c r="B547" s="696" t="s">
        <v>3712</v>
      </c>
      <c r="C547" s="697" t="s">
        <v>3713</v>
      </c>
      <c r="D547" s="698" t="str">
        <f t="shared" si="8"/>
        <v>546. 230073 水泥製品製造程序</v>
      </c>
    </row>
    <row r="548" spans="1:4" ht="13.5">
      <c r="A548" s="695">
        <v>547</v>
      </c>
      <c r="B548" s="696" t="s">
        <v>3714</v>
      </c>
      <c r="C548" s="697" t="s">
        <v>3715</v>
      </c>
      <c r="D548" s="698" t="str">
        <f t="shared" si="8"/>
        <v>547. 230081 石材建築材料製造程序</v>
      </c>
    </row>
    <row r="549" spans="1:4" ht="13.5">
      <c r="A549" s="695">
        <v>548</v>
      </c>
      <c r="B549" s="696" t="s">
        <v>3716</v>
      </c>
      <c r="C549" s="697" t="s">
        <v>3717</v>
      </c>
      <c r="D549" s="698" t="str">
        <f t="shared" si="8"/>
        <v>548. 230082 大理石製品製造程序</v>
      </c>
    </row>
    <row r="550" spans="1:4" ht="13.5">
      <c r="A550" s="695">
        <v>549</v>
      </c>
      <c r="B550" s="696" t="s">
        <v>3718</v>
      </c>
      <c r="C550" s="697" t="s">
        <v>3719</v>
      </c>
      <c r="D550" s="698" t="str">
        <f t="shared" si="8"/>
        <v>549. 230089 其他石材製品製造程序</v>
      </c>
    </row>
    <row r="551" spans="1:4" ht="13.5">
      <c r="A551" s="695">
        <v>550</v>
      </c>
      <c r="B551" s="696" t="s">
        <v>3720</v>
      </c>
      <c r="C551" s="697" t="s">
        <v>3721</v>
      </c>
      <c r="D551" s="698" t="str">
        <f t="shared" si="8"/>
        <v>550. 230091 工業及研磨材料製造程序</v>
      </c>
    </row>
    <row r="552" spans="1:4" ht="13.5">
      <c r="A552" s="695">
        <v>551</v>
      </c>
      <c r="B552" s="696" t="s">
        <v>3722</v>
      </c>
      <c r="C552" s="697" t="s">
        <v>3723</v>
      </c>
      <c r="D552" s="698" t="str">
        <f t="shared" si="8"/>
        <v>551. 230092 生石灰燒製程序</v>
      </c>
    </row>
    <row r="553" spans="1:4" ht="13.5">
      <c r="A553" s="695">
        <v>552</v>
      </c>
      <c r="B553" s="696" t="s">
        <v>3724</v>
      </c>
      <c r="C553" s="697" t="s">
        <v>3725</v>
      </c>
      <c r="D553" s="698" t="str">
        <f t="shared" si="8"/>
        <v>552. 230093 熟石灰製造程序</v>
      </c>
    </row>
    <row r="554" spans="1:4" ht="13.5">
      <c r="A554" s="695">
        <v>553</v>
      </c>
      <c r="B554" s="696" t="s">
        <v>3726</v>
      </c>
      <c r="C554" s="697" t="s">
        <v>3727</v>
      </c>
      <c r="D554" s="698" t="str">
        <f t="shared" si="8"/>
        <v>553. 230099 其他石灰製造程序</v>
      </c>
    </row>
    <row r="555" spans="1:4" ht="13.5">
      <c r="A555" s="695">
        <v>554</v>
      </c>
      <c r="B555" s="696" t="s">
        <v>3728</v>
      </c>
      <c r="C555" s="697" t="s">
        <v>3729</v>
      </c>
      <c r="D555" s="698" t="str">
        <f t="shared" si="8"/>
        <v>554. 230101 石膏製品製造程序</v>
      </c>
    </row>
    <row r="556" spans="1:4" ht="13.5">
      <c r="A556" s="695">
        <v>555</v>
      </c>
      <c r="B556" s="696" t="s">
        <v>3730</v>
      </c>
      <c r="C556" s="697" t="s">
        <v>3731</v>
      </c>
      <c r="D556" s="698" t="str">
        <f t="shared" si="8"/>
        <v>555. 230102 瀝青屋頂覆蓋物製品製造程序</v>
      </c>
    </row>
    <row r="557" spans="1:4" ht="13.5">
      <c r="A557" s="695">
        <v>556</v>
      </c>
      <c r="B557" s="696" t="s">
        <v>3732</v>
      </c>
      <c r="C557" s="697" t="s">
        <v>3733</v>
      </c>
      <c r="D557" s="698" t="str">
        <f t="shared" si="8"/>
        <v>556. 230103 石棉製品製造程序</v>
      </c>
    </row>
    <row r="558" spans="1:4" ht="13.5">
      <c r="A558" s="695">
        <v>557</v>
      </c>
      <c r="B558" s="696" t="s">
        <v>3734</v>
      </c>
      <c r="C558" s="697" t="s">
        <v>3735</v>
      </c>
      <c r="D558" s="698" t="str">
        <f t="shared" si="8"/>
        <v>557. 230104 矽砂製造程序（玻璃使用）</v>
      </c>
    </row>
    <row r="559" spans="1:4" ht="13.5">
      <c r="A559" s="695">
        <v>558</v>
      </c>
      <c r="B559" s="696" t="s">
        <v>3736</v>
      </c>
      <c r="C559" s="697" t="s">
        <v>3737</v>
      </c>
      <c r="D559" s="698" t="str">
        <f t="shared" si="8"/>
        <v>558. 230105 樹脂砂製造程序（高級鑄模用）</v>
      </c>
    </row>
    <row r="560" spans="1:4" ht="13.5">
      <c r="A560" s="695">
        <v>559</v>
      </c>
      <c r="B560" s="696" t="s">
        <v>3738</v>
      </c>
      <c r="C560" s="697" t="s">
        <v>3739</v>
      </c>
      <c r="D560" s="698" t="str">
        <f t="shared" si="8"/>
        <v>559. 230106 輕質建築材料（如珍珠岩等）製品製造程序</v>
      </c>
    </row>
    <row r="561" spans="1:4" ht="13.5">
      <c r="A561" s="695">
        <v>560</v>
      </c>
      <c r="B561" s="696" t="s">
        <v>3740</v>
      </c>
      <c r="C561" s="697" t="s">
        <v>3741</v>
      </c>
      <c r="D561" s="698" t="str">
        <f t="shared" si="8"/>
        <v>560. 230107 岩棉製品製造程序</v>
      </c>
    </row>
    <row r="562" spans="1:4" ht="13.5">
      <c r="A562" s="695">
        <v>561</v>
      </c>
      <c r="B562" s="696" t="s">
        <v>3742</v>
      </c>
      <c r="C562" s="697" t="s">
        <v>3743</v>
      </c>
      <c r="D562" s="698" t="str">
        <f t="shared" si="8"/>
        <v>561. 230108 保溫材料製品製造程序</v>
      </c>
    </row>
    <row r="563" spans="1:4" ht="13.5">
      <c r="A563" s="695">
        <v>562</v>
      </c>
      <c r="B563" s="696" t="s">
        <v>3744</v>
      </c>
      <c r="C563" s="697" t="s">
        <v>3745</v>
      </c>
      <c r="D563" s="698" t="str">
        <f t="shared" si="8"/>
        <v>562. 230109 砂心製造程序</v>
      </c>
    </row>
    <row r="564" spans="1:4" ht="13.5">
      <c r="A564" s="695">
        <v>563</v>
      </c>
      <c r="B564" s="696" t="s">
        <v>3746</v>
      </c>
      <c r="C564" s="697" t="s">
        <v>3747</v>
      </c>
      <c r="D564" s="698" t="str">
        <f t="shared" si="8"/>
        <v>563. 230110 石棉墊圈製造程序</v>
      </c>
    </row>
    <row r="565" spans="1:4" ht="13.5">
      <c r="A565" s="695">
        <v>564</v>
      </c>
      <c r="B565" s="696" t="s">
        <v>3748</v>
      </c>
      <c r="C565" s="697" t="s">
        <v>3749</v>
      </c>
      <c r="D565" s="698" t="str">
        <f t="shared" si="8"/>
        <v>564. 230111 大理石粉製造程序</v>
      </c>
    </row>
    <row r="566" spans="1:4" ht="13.5">
      <c r="A566" s="695">
        <v>565</v>
      </c>
      <c r="B566" s="696" t="s">
        <v>3750</v>
      </c>
      <c r="C566" s="697" t="s">
        <v>3751</v>
      </c>
      <c r="D566" s="698" t="str">
        <f t="shared" si="8"/>
        <v>565. 230112 礦物棉製品製造程序</v>
      </c>
    </row>
    <row r="567" spans="1:4" ht="13.5">
      <c r="A567" s="695">
        <v>566</v>
      </c>
      <c r="B567" s="696" t="s">
        <v>3752</v>
      </c>
      <c r="C567" s="697" t="s">
        <v>3753</v>
      </c>
      <c r="D567" s="698" t="str">
        <f t="shared" si="8"/>
        <v>566. 230113 鹼水製造程序</v>
      </c>
    </row>
    <row r="568" spans="1:4" ht="13.5">
      <c r="A568" s="695">
        <v>567</v>
      </c>
      <c r="B568" s="696" t="s">
        <v>3754</v>
      </c>
      <c r="C568" s="697" t="s">
        <v>3755</v>
      </c>
      <c r="D568" s="698" t="str">
        <f t="shared" si="8"/>
        <v>567. 230999 其他非金屬礦物製品製造程序</v>
      </c>
    </row>
    <row r="569" spans="1:4" ht="13.5">
      <c r="A569" s="695">
        <v>568</v>
      </c>
      <c r="B569" s="696" t="s">
        <v>3756</v>
      </c>
      <c r="C569" s="697" t="s">
        <v>3757</v>
      </c>
      <c r="D569" s="698" t="str">
        <f t="shared" si="8"/>
        <v>568. 240001 鐵初級熔煉／燒結程序</v>
      </c>
    </row>
    <row r="570" spans="1:4" ht="13.5">
      <c r="A570" s="695">
        <v>569</v>
      </c>
      <c r="B570" s="696" t="s">
        <v>3758</v>
      </c>
      <c r="C570" s="697" t="s">
        <v>3759</v>
      </c>
      <c r="D570" s="698" t="str">
        <f t="shared" si="8"/>
        <v>569. 240002 鐵初級熔煉／熔礦程序</v>
      </c>
    </row>
    <row r="571" spans="1:4" ht="13.5">
      <c r="A571" s="695">
        <v>570</v>
      </c>
      <c r="B571" s="696" t="s">
        <v>3760</v>
      </c>
      <c r="C571" s="697" t="s">
        <v>3761</v>
      </c>
      <c r="D571" s="698" t="str">
        <f t="shared" si="8"/>
        <v>570. 240003 焦碳製造／副產品程序</v>
      </c>
    </row>
    <row r="572" spans="1:4" ht="13.5">
      <c r="A572" s="695">
        <v>571</v>
      </c>
      <c r="B572" s="696" t="s">
        <v>3762</v>
      </c>
      <c r="C572" s="697" t="s">
        <v>3763</v>
      </c>
      <c r="D572" s="698" t="str">
        <f t="shared" si="8"/>
        <v>571. 240004 焦碳製造／蜂巢程序</v>
      </c>
    </row>
    <row r="573" spans="1:4" ht="13.5">
      <c r="A573" s="695">
        <v>572</v>
      </c>
      <c r="B573" s="696" t="s">
        <v>3764</v>
      </c>
      <c r="C573" s="697" t="s">
        <v>3765</v>
      </c>
      <c r="D573" s="698" t="str">
        <f t="shared" si="8"/>
        <v>572. 240005 鐵合金／開放式爐初級熔煉程序</v>
      </c>
    </row>
    <row r="574" spans="1:4" ht="13.5">
      <c r="A574" s="695">
        <v>573</v>
      </c>
      <c r="B574" s="696" t="s">
        <v>3766</v>
      </c>
      <c r="C574" s="697" t="s">
        <v>3767</v>
      </c>
      <c r="D574" s="698" t="str">
        <f t="shared" si="8"/>
        <v>573. 240006 鐵合金／半覆蓋爐初級熔煉程序</v>
      </c>
    </row>
    <row r="575" spans="1:4" ht="13.5">
      <c r="A575" s="695">
        <v>574</v>
      </c>
      <c r="B575" s="696" t="s">
        <v>3768</v>
      </c>
      <c r="C575" s="697" t="s">
        <v>3769</v>
      </c>
      <c r="D575" s="698" t="str">
        <f t="shared" si="8"/>
        <v>574. 240007 煉鋼程序</v>
      </c>
    </row>
    <row r="576" spans="1:4" ht="13.5">
      <c r="A576" s="695">
        <v>575</v>
      </c>
      <c r="B576" s="696" t="s">
        <v>3770</v>
      </c>
      <c r="C576" s="697" t="s">
        <v>3771</v>
      </c>
      <c r="D576" s="698" t="str">
        <f t="shared" si="8"/>
        <v>575. 240008 電弧爐煉鋼製造程序</v>
      </c>
    </row>
    <row r="577" spans="1:4" ht="13.5">
      <c r="A577" s="695">
        <v>576</v>
      </c>
      <c r="B577" s="696" t="s">
        <v>3772</v>
      </c>
      <c r="C577" s="697" t="s">
        <v>3773</v>
      </c>
      <c r="D577" s="698" t="str">
        <f t="shared" ref="D577:D640" si="9">A577&amp;". "&amp;B577&amp;" "&amp;C577</f>
        <v>576. 240009 初生銅製造程序</v>
      </c>
    </row>
    <row r="578" spans="1:4" ht="13.5">
      <c r="A578" s="695">
        <v>577</v>
      </c>
      <c r="B578" s="696" t="s">
        <v>3774</v>
      </c>
      <c r="C578" s="697" t="s">
        <v>3775</v>
      </c>
      <c r="D578" s="698" t="str">
        <f t="shared" si="9"/>
        <v>577. 240010 初生鋁製造程序</v>
      </c>
    </row>
    <row r="579" spans="1:4" ht="13.5">
      <c r="A579" s="695">
        <v>578</v>
      </c>
      <c r="B579" s="696" t="s">
        <v>3776</v>
      </c>
      <c r="C579" s="697" t="s">
        <v>3777</v>
      </c>
      <c r="D579" s="698" t="str">
        <f t="shared" si="9"/>
        <v>578. 240011 鐵鉻合金製造程序</v>
      </c>
    </row>
    <row r="580" spans="1:4" ht="13.5">
      <c r="A580" s="695">
        <v>579</v>
      </c>
      <c r="B580" s="696" t="s">
        <v>3778</v>
      </c>
      <c r="C580" s="697" t="s">
        <v>3779</v>
      </c>
      <c r="D580" s="698" t="str">
        <f t="shared" si="9"/>
        <v>579. 240012 鉛熔製程序</v>
      </c>
    </row>
    <row r="581" spans="1:4" ht="13.5">
      <c r="A581" s="695">
        <v>580</v>
      </c>
      <c r="B581" s="696" t="s">
        <v>3780</v>
      </c>
      <c r="C581" s="697" t="s">
        <v>3781</v>
      </c>
      <c r="D581" s="698" t="str">
        <f t="shared" si="9"/>
        <v>580. 240019 其他金屬初級熔煉程序</v>
      </c>
    </row>
    <row r="582" spans="1:4" ht="13.5">
      <c r="A582" s="695">
        <v>581</v>
      </c>
      <c r="B582" s="696" t="s">
        <v>3782</v>
      </c>
      <c r="C582" s="697" t="s">
        <v>3783</v>
      </c>
      <c r="D582" s="698" t="str">
        <f t="shared" si="9"/>
        <v>581. 240021 鋼鐵冶煉製造程序</v>
      </c>
    </row>
    <row r="583" spans="1:4" ht="13.5">
      <c r="A583" s="695">
        <v>582</v>
      </c>
      <c r="B583" s="696" t="s">
        <v>3784</v>
      </c>
      <c r="C583" s="697" t="s">
        <v>3785</v>
      </c>
      <c r="D583" s="698" t="str">
        <f t="shared" si="9"/>
        <v>582. 240022 煉鋁製造程序</v>
      </c>
    </row>
    <row r="584" spans="1:4" ht="13.5">
      <c r="A584" s="695">
        <v>583</v>
      </c>
      <c r="B584" s="696" t="s">
        <v>3786</v>
      </c>
      <c r="C584" s="697" t="s">
        <v>3787</v>
      </c>
      <c r="D584" s="698" t="str">
        <f t="shared" si="9"/>
        <v>583. 240023 煉銅製造程序</v>
      </c>
    </row>
    <row r="585" spans="1:4" ht="13.5">
      <c r="A585" s="695">
        <v>584</v>
      </c>
      <c r="B585" s="696" t="s">
        <v>3788</v>
      </c>
      <c r="C585" s="697" t="s">
        <v>3789</v>
      </c>
      <c r="D585" s="698" t="str">
        <f t="shared" si="9"/>
        <v>584. 240024 鋅金屬初級熔煉程序</v>
      </c>
    </row>
    <row r="586" spans="1:4" ht="13.5">
      <c r="A586" s="695">
        <v>585</v>
      </c>
      <c r="B586" s="696" t="s">
        <v>3790</v>
      </c>
      <c r="C586" s="697" t="s">
        <v>3791</v>
      </c>
      <c r="D586" s="698" t="str">
        <f t="shared" si="9"/>
        <v>585. 240025 金礦初級熔煉程序</v>
      </c>
    </row>
    <row r="587" spans="1:4" ht="13.5">
      <c r="A587" s="695">
        <v>586</v>
      </c>
      <c r="B587" s="696" t="s">
        <v>3792</v>
      </c>
      <c r="C587" s="697" t="s">
        <v>3793</v>
      </c>
      <c r="D587" s="698" t="str">
        <f t="shared" si="9"/>
        <v>586. 240026 鎳初級熔煉程序</v>
      </c>
    </row>
    <row r="588" spans="1:4" ht="13.5">
      <c r="A588" s="695">
        <v>587</v>
      </c>
      <c r="B588" s="696" t="s">
        <v>3794</v>
      </c>
      <c r="C588" s="697" t="s">
        <v>3795</v>
      </c>
      <c r="D588" s="698" t="str">
        <f t="shared" si="9"/>
        <v>587. 240027 鍛鐵二級處理程序</v>
      </c>
    </row>
    <row r="589" spans="1:4" ht="13.5">
      <c r="A589" s="695">
        <v>588</v>
      </c>
      <c r="B589" s="696" t="s">
        <v>3796</v>
      </c>
      <c r="C589" s="697" t="s">
        <v>3797</v>
      </c>
      <c r="D589" s="698" t="str">
        <f t="shared" si="9"/>
        <v>588. 240028 鋅二級冶煉程序</v>
      </c>
    </row>
    <row r="590" spans="1:4" ht="13.5">
      <c r="A590" s="695">
        <v>589</v>
      </c>
      <c r="B590" s="696" t="s">
        <v>3798</v>
      </c>
      <c r="C590" s="697" t="s">
        <v>3799</v>
      </c>
      <c r="D590" s="698" t="str">
        <f t="shared" si="9"/>
        <v>589. 240029 鋁二級冶煉程序</v>
      </c>
    </row>
    <row r="591" spans="1:4" ht="13.5">
      <c r="A591" s="695">
        <v>590</v>
      </c>
      <c r="B591" s="696" t="s">
        <v>3800</v>
      </c>
      <c r="C591" s="697" t="s">
        <v>3801</v>
      </c>
      <c r="D591" s="698" t="str">
        <f t="shared" si="9"/>
        <v>590. 240030 銅二級冶煉程序</v>
      </c>
    </row>
    <row r="592" spans="1:4" ht="13.5">
      <c r="A592" s="695">
        <v>591</v>
      </c>
      <c r="B592" s="696" t="s">
        <v>3802</v>
      </c>
      <c r="C592" s="697" t="s">
        <v>3803</v>
      </c>
      <c r="D592" s="698" t="str">
        <f t="shared" si="9"/>
        <v>591. 240031 鎂二級熔煉程序</v>
      </c>
    </row>
    <row r="593" spans="1:4" ht="13.5">
      <c r="A593" s="695">
        <v>592</v>
      </c>
      <c r="B593" s="696" t="s">
        <v>3804</v>
      </c>
      <c r="C593" s="697" t="s">
        <v>3805</v>
      </c>
      <c r="D593" s="698" t="str">
        <f t="shared" si="9"/>
        <v>592. 240032 鉛、鎳、汞、鎘、銅二次熔煉製造程序</v>
      </c>
    </row>
    <row r="594" spans="1:4" ht="13.5">
      <c r="A594" s="695">
        <v>593</v>
      </c>
      <c r="B594" s="696" t="s">
        <v>3806</v>
      </c>
      <c r="C594" s="697" t="s">
        <v>3807</v>
      </c>
      <c r="D594" s="698" t="str">
        <f t="shared" si="9"/>
        <v>593. 240033 鉛二次熔煉滲出液製造程序</v>
      </c>
    </row>
    <row r="595" spans="1:4" ht="13.5">
      <c r="A595" s="695">
        <v>594</v>
      </c>
      <c r="B595" s="696" t="s">
        <v>3808</v>
      </c>
      <c r="C595" s="697" t="s">
        <v>3809</v>
      </c>
      <c r="D595" s="698" t="str">
        <f t="shared" si="9"/>
        <v>594. 240039 其他金屬二級熔煉製造程序</v>
      </c>
    </row>
    <row r="596" spans="1:4" ht="13.5">
      <c r="A596" s="695">
        <v>595</v>
      </c>
      <c r="B596" s="696" t="s">
        <v>3810</v>
      </c>
      <c r="C596" s="697" t="s">
        <v>3811</v>
      </c>
      <c r="D596" s="698" t="str">
        <f t="shared" si="9"/>
        <v>595. 240041 灰鐵鑄造程序</v>
      </c>
    </row>
    <row r="597" spans="1:4" ht="13.5">
      <c r="A597" s="695">
        <v>596</v>
      </c>
      <c r="B597" s="696" t="s">
        <v>3812</v>
      </c>
      <c r="C597" s="697" t="s">
        <v>3813</v>
      </c>
      <c r="D597" s="698" t="str">
        <f t="shared" si="9"/>
        <v>596. 240042 鋼鑄造程序</v>
      </c>
    </row>
    <row r="598" spans="1:4" ht="13.5">
      <c r="A598" s="695">
        <v>597</v>
      </c>
      <c r="B598" s="696" t="s">
        <v>3814</v>
      </c>
      <c r="C598" s="697" t="s">
        <v>3815</v>
      </c>
      <c r="D598" s="698" t="str">
        <f t="shared" si="9"/>
        <v>597. 240043 鋁鑄造製造程序</v>
      </c>
    </row>
    <row r="599" spans="1:4" ht="13.5">
      <c r="A599" s="695">
        <v>598</v>
      </c>
      <c r="B599" s="696" t="s">
        <v>3816</v>
      </c>
      <c r="C599" s="697" t="s">
        <v>3817</v>
      </c>
      <c r="D599" s="698" t="str">
        <f t="shared" si="9"/>
        <v>598. 240044 銅鑄造製造程序</v>
      </c>
    </row>
    <row r="600" spans="1:4" ht="13.5">
      <c r="A600" s="695">
        <v>599</v>
      </c>
      <c r="B600" s="696" t="s">
        <v>3818</v>
      </c>
      <c r="C600" s="697" t="s">
        <v>3819</v>
      </c>
      <c r="D600" s="698" t="str">
        <f t="shared" si="9"/>
        <v>599. 240045 鋅製品鑄造程序</v>
      </c>
    </row>
    <row r="601" spans="1:4" ht="13.5">
      <c r="A601" s="695">
        <v>600</v>
      </c>
      <c r="B601" s="696" t="s">
        <v>3820</v>
      </c>
      <c r="C601" s="697" t="s">
        <v>3821</v>
      </c>
      <c r="D601" s="698" t="str">
        <f t="shared" si="9"/>
        <v>600. 240046 鎂合金射出成型件製造程序</v>
      </c>
    </row>
    <row r="602" spans="1:4" ht="13.5">
      <c r="A602" s="695">
        <v>601</v>
      </c>
      <c r="B602" s="696" t="s">
        <v>3822</v>
      </c>
      <c r="C602" s="697" t="s">
        <v>3823</v>
      </c>
      <c r="D602" s="698" t="str">
        <f t="shared" si="9"/>
        <v>601. 240047 鎂合金壓鑄件製造程序</v>
      </c>
    </row>
    <row r="603" spans="1:4" ht="13.5">
      <c r="A603" s="695">
        <v>602</v>
      </c>
      <c r="B603" s="696" t="s">
        <v>3824</v>
      </c>
      <c r="C603" s="697" t="s">
        <v>3825</v>
      </c>
      <c r="D603" s="698" t="str">
        <f t="shared" si="9"/>
        <v>602. 240048 鋅壓鑄件製造程序</v>
      </c>
    </row>
    <row r="604" spans="1:4" ht="13.5">
      <c r="A604" s="695">
        <v>603</v>
      </c>
      <c r="B604" s="696" t="s">
        <v>3826</v>
      </c>
      <c r="C604" s="697" t="s">
        <v>3827</v>
      </c>
      <c r="D604" s="698" t="str">
        <f t="shared" si="9"/>
        <v>603. 240049 鋅合金壓鑄件製造程序</v>
      </c>
    </row>
    <row r="605" spans="1:4" ht="13.5">
      <c r="A605" s="695">
        <v>604</v>
      </c>
      <c r="B605" s="696" t="s">
        <v>3828</v>
      </c>
      <c r="C605" s="697" t="s">
        <v>3829</v>
      </c>
      <c r="D605" s="698" t="str">
        <f t="shared" si="9"/>
        <v>604. 240050 鑄管鑄造製造程序</v>
      </c>
    </row>
    <row r="606" spans="1:4" ht="13.5">
      <c r="A606" s="695">
        <v>605</v>
      </c>
      <c r="B606" s="696" t="s">
        <v>3830</v>
      </c>
      <c r="C606" s="697" t="s">
        <v>3831</v>
      </c>
      <c r="D606" s="698" t="str">
        <f t="shared" si="9"/>
        <v>605. 240051 鑄鋼件鑄造製造程序</v>
      </c>
    </row>
    <row r="607" spans="1:4" ht="13.5">
      <c r="A607" s="695">
        <v>606</v>
      </c>
      <c r="B607" s="696" t="s">
        <v>3832</v>
      </c>
      <c r="C607" s="697" t="s">
        <v>3833</v>
      </c>
      <c r="D607" s="698" t="str">
        <f t="shared" si="9"/>
        <v>606. 240059 其他基本金屬鑄造製造程序</v>
      </c>
    </row>
    <row r="608" spans="1:4" ht="13.5">
      <c r="A608" s="695">
        <v>607</v>
      </c>
      <c r="B608" s="696" t="s">
        <v>3834</v>
      </c>
      <c r="C608" s="697" t="s">
        <v>3835</v>
      </c>
      <c r="D608" s="698" t="str">
        <f t="shared" si="9"/>
        <v>607. 240061 鋼鐵伸線製造程序</v>
      </c>
    </row>
    <row r="609" spans="1:4" ht="13.5">
      <c r="A609" s="695">
        <v>608</v>
      </c>
      <c r="B609" s="696" t="s">
        <v>3836</v>
      </c>
      <c r="C609" s="697" t="s">
        <v>3837</v>
      </c>
      <c r="D609" s="698" t="str">
        <f t="shared" si="9"/>
        <v>608. 240062 鋼鐵軋延及擠型製造程序</v>
      </c>
    </row>
    <row r="610" spans="1:4" ht="13.5">
      <c r="A610" s="695">
        <v>609</v>
      </c>
      <c r="B610" s="696" t="s">
        <v>3838</v>
      </c>
      <c r="C610" s="697" t="s">
        <v>3839</v>
      </c>
      <c r="D610" s="698" t="str">
        <f t="shared" si="9"/>
        <v>609. 240063 鋁材軋延、擠型、伸線製造程序</v>
      </c>
    </row>
    <row r="611" spans="1:4" ht="13.5">
      <c r="A611" s="695">
        <v>610</v>
      </c>
      <c r="B611" s="696" t="s">
        <v>3840</v>
      </c>
      <c r="C611" s="697" t="s">
        <v>3841</v>
      </c>
      <c r="D611" s="698" t="str">
        <f t="shared" si="9"/>
        <v>610. 240064 銅材軋延、擠型、伸線製造程序</v>
      </c>
    </row>
    <row r="612" spans="1:4" ht="13.5">
      <c r="A612" s="695">
        <v>611</v>
      </c>
      <c r="B612" s="696" t="s">
        <v>3842</v>
      </c>
      <c r="C612" s="697" t="s">
        <v>3843</v>
      </c>
      <c r="D612" s="698" t="str">
        <f t="shared" si="9"/>
        <v>611. 240065 銲條製造程序</v>
      </c>
    </row>
    <row r="613" spans="1:4" ht="13.5">
      <c r="A613" s="695">
        <v>612</v>
      </c>
      <c r="B613" s="696" t="s">
        <v>3844</v>
      </c>
      <c r="C613" s="697" t="s">
        <v>3845</v>
      </c>
      <c r="D613" s="698" t="str">
        <f t="shared" si="9"/>
        <v>612. 240066 鋅錠製造程序</v>
      </c>
    </row>
    <row r="614" spans="1:4" ht="13.5">
      <c r="A614" s="695">
        <v>613</v>
      </c>
      <c r="B614" s="696" t="s">
        <v>3846</v>
      </c>
      <c r="C614" s="697" t="s">
        <v>3847</v>
      </c>
      <c r="D614" s="698" t="str">
        <f t="shared" si="9"/>
        <v>613. 240067 錫熔製製造程序</v>
      </c>
    </row>
    <row r="615" spans="1:4" ht="13.5">
      <c r="A615" s="695">
        <v>614</v>
      </c>
      <c r="B615" s="696" t="s">
        <v>3848</v>
      </c>
      <c r="C615" s="697" t="s">
        <v>3849</v>
      </c>
      <c r="D615" s="698" t="str">
        <f t="shared" si="9"/>
        <v>614. 240068 銀熔製製造程序</v>
      </c>
    </row>
    <row r="616" spans="1:4" ht="13.5">
      <c r="A616" s="695">
        <v>615</v>
      </c>
      <c r="B616" s="696" t="s">
        <v>3850</v>
      </c>
      <c r="C616" s="697" t="s">
        <v>3851</v>
      </c>
      <c r="D616" s="698" t="str">
        <f t="shared" si="9"/>
        <v>615. 240069 金屬銲料製造程序</v>
      </c>
    </row>
    <row r="617" spans="1:4" ht="13.5">
      <c r="A617" s="695">
        <v>616</v>
      </c>
      <c r="B617" s="696" t="s">
        <v>3852</v>
      </c>
      <c r="C617" s="697" t="s">
        <v>3853</v>
      </c>
      <c r="D617" s="698" t="str">
        <f t="shared" si="9"/>
        <v>616. 240070 鋁擠型程序</v>
      </c>
    </row>
    <row r="618" spans="1:4" ht="13.5">
      <c r="A618" s="695">
        <v>617</v>
      </c>
      <c r="B618" s="696" t="s">
        <v>3854</v>
      </c>
      <c r="C618" s="697" t="s">
        <v>3855</v>
      </c>
      <c r="D618" s="698" t="str">
        <f t="shared" si="9"/>
        <v>617. 240071 鉛金屬初級熔煉程序</v>
      </c>
    </row>
    <row r="619" spans="1:4" ht="13.5">
      <c r="A619" s="695">
        <v>618</v>
      </c>
      <c r="B619" s="696" t="s">
        <v>3856</v>
      </c>
      <c r="C619" s="697" t="s">
        <v>3857</v>
      </c>
      <c r="D619" s="698" t="str">
        <f t="shared" si="9"/>
        <v>618. 240072 鈦礦初級熔煉程序</v>
      </c>
    </row>
    <row r="620" spans="1:4" ht="13.5">
      <c r="A620" s="695">
        <v>619</v>
      </c>
      <c r="B620" s="696" t="s">
        <v>3858</v>
      </c>
      <c r="C620" s="697" t="s">
        <v>3859</v>
      </c>
      <c r="D620" s="698" t="str">
        <f t="shared" si="9"/>
        <v>619. 240073 鉛二級冶煉程序</v>
      </c>
    </row>
    <row r="621" spans="1:4" ht="13.5">
      <c r="A621" s="695">
        <v>620</v>
      </c>
      <c r="B621" s="696" t="s">
        <v>3860</v>
      </c>
      <c r="C621" s="697" t="s">
        <v>3861</v>
      </c>
      <c r="D621" s="698" t="str">
        <f t="shared" si="9"/>
        <v>620. 240074 鎳二級熔煉程序</v>
      </c>
    </row>
    <row r="622" spans="1:4" ht="13.5">
      <c r="A622" s="695">
        <v>621</v>
      </c>
      <c r="B622" s="696" t="s">
        <v>3862</v>
      </c>
      <c r="C622" s="697" t="s">
        <v>3863</v>
      </c>
      <c r="D622" s="698" t="str">
        <f t="shared" si="9"/>
        <v>621. 240075 金屬軋造程序</v>
      </c>
    </row>
    <row r="623" spans="1:4" ht="13.5">
      <c r="A623" s="695">
        <v>622</v>
      </c>
      <c r="B623" s="696" t="s">
        <v>3864</v>
      </c>
      <c r="C623" s="697" t="s">
        <v>3865</v>
      </c>
      <c r="D623" s="698" t="str">
        <f t="shared" si="9"/>
        <v>622. 240076 鋁／電解還原初級熔煉程序</v>
      </c>
    </row>
    <row r="624" spans="1:4" ht="13.5">
      <c r="A624" s="695">
        <v>623</v>
      </c>
      <c r="B624" s="696" t="s">
        <v>3866</v>
      </c>
      <c r="C624" s="697" t="s">
        <v>3867</v>
      </c>
      <c r="D624" s="698" t="str">
        <f t="shared" si="9"/>
        <v>623. 240077 銅金屬初級熔煉程序</v>
      </c>
    </row>
    <row r="625" spans="1:4" ht="13.5">
      <c r="A625" s="695">
        <v>624</v>
      </c>
      <c r="B625" s="696" t="s">
        <v>3868</v>
      </c>
      <c r="C625" s="697" t="s">
        <v>3869</v>
      </c>
      <c r="D625" s="698" t="str">
        <f t="shared" si="9"/>
        <v>624. 240999 其他基本金屬製造程序</v>
      </c>
    </row>
    <row r="626" spans="1:4" ht="13.5">
      <c r="A626" s="695">
        <v>625</v>
      </c>
      <c r="B626" s="696" t="s">
        <v>3870</v>
      </c>
      <c r="C626" s="697" t="s">
        <v>3871</v>
      </c>
      <c r="D626" s="698" t="str">
        <f t="shared" si="9"/>
        <v>625. 250001 金屬手工具製造程序</v>
      </c>
    </row>
    <row r="627" spans="1:4" ht="13.5">
      <c r="A627" s="695">
        <v>626</v>
      </c>
      <c r="B627" s="696" t="s">
        <v>3872</v>
      </c>
      <c r="C627" s="697" t="s">
        <v>3873</v>
      </c>
      <c r="D627" s="698" t="str">
        <f t="shared" si="9"/>
        <v>626. 250002 金屬模具製造程序</v>
      </c>
    </row>
    <row r="628" spans="1:4" ht="13.5">
      <c r="A628" s="695">
        <v>627</v>
      </c>
      <c r="B628" s="696" t="s">
        <v>3874</v>
      </c>
      <c r="C628" s="697" t="s">
        <v>3875</v>
      </c>
      <c r="D628" s="698" t="str">
        <f t="shared" si="9"/>
        <v>627. 250003 金屬結構製造程序</v>
      </c>
    </row>
    <row r="629" spans="1:4" ht="13.5">
      <c r="A629" s="695">
        <v>628</v>
      </c>
      <c r="B629" s="696" t="s">
        <v>3876</v>
      </c>
      <c r="C629" s="697" t="s">
        <v>3877</v>
      </c>
      <c r="D629" s="698" t="str">
        <f t="shared" si="9"/>
        <v>628. 250004 金屬建築組件製造程序</v>
      </c>
    </row>
    <row r="630" spans="1:4" ht="13.5">
      <c r="A630" s="695">
        <v>629</v>
      </c>
      <c r="B630" s="696" t="s">
        <v>3878</v>
      </c>
      <c r="C630" s="697" t="s">
        <v>3879</v>
      </c>
      <c r="D630" s="698" t="str">
        <f t="shared" si="9"/>
        <v>629. 250005 鍋爐、金屬貯槽及壓力容器製造程序</v>
      </c>
    </row>
    <row r="631" spans="1:4" ht="13.5">
      <c r="A631" s="695">
        <v>630</v>
      </c>
      <c r="B631" s="696" t="s">
        <v>3880</v>
      </c>
      <c r="C631" s="697" t="s">
        <v>3881</v>
      </c>
      <c r="D631" s="698" t="str">
        <f t="shared" si="9"/>
        <v>630. 250009 其他金屬容器製造程序</v>
      </c>
    </row>
    <row r="632" spans="1:4" ht="13.5">
      <c r="A632" s="695">
        <v>631</v>
      </c>
      <c r="B632" s="696" t="s">
        <v>3882</v>
      </c>
      <c r="C632" s="697" t="s">
        <v>3883</v>
      </c>
      <c r="D632" s="698" t="str">
        <f t="shared" si="9"/>
        <v>631. 250011 金屬鍛造加工製造程序程序</v>
      </c>
    </row>
    <row r="633" spans="1:4" ht="13.5">
      <c r="A633" s="695">
        <v>632</v>
      </c>
      <c r="B633" s="696" t="s">
        <v>3884</v>
      </c>
      <c r="C633" s="697" t="s">
        <v>3885</v>
      </c>
      <c r="D633" s="698" t="str">
        <f t="shared" si="9"/>
        <v>632. 250012 非鐵金屬鍛造製造程序</v>
      </c>
    </row>
    <row r="634" spans="1:4" ht="13.5">
      <c r="A634" s="695">
        <v>633</v>
      </c>
      <c r="B634" s="696" t="s">
        <v>3886</v>
      </c>
      <c r="C634" s="697" t="s">
        <v>3887</v>
      </c>
      <c r="D634" s="698" t="str">
        <f t="shared" si="9"/>
        <v>633. 250013 粉末冶金程序</v>
      </c>
    </row>
    <row r="635" spans="1:4" ht="13.5">
      <c r="A635" s="695">
        <v>634</v>
      </c>
      <c r="B635" s="696" t="s">
        <v>3888</v>
      </c>
      <c r="C635" s="697" t="s">
        <v>3889</v>
      </c>
      <c r="D635" s="698" t="str">
        <f t="shared" si="9"/>
        <v>634. 250014 使用氰化物之金屬熱處理製造程序</v>
      </c>
    </row>
    <row r="636" spans="1:4" ht="13.5">
      <c r="A636" s="695">
        <v>635</v>
      </c>
      <c r="B636" s="696" t="s">
        <v>3890</v>
      </c>
      <c r="C636" s="697" t="s">
        <v>3891</v>
      </c>
      <c r="D636" s="698" t="str">
        <f t="shared" si="9"/>
        <v>635. 250015 金屬熱處理槽鹽浴罐清洗之製造程序</v>
      </c>
    </row>
    <row r="637" spans="1:4" ht="13.5">
      <c r="A637" s="695">
        <v>636</v>
      </c>
      <c r="B637" s="696" t="s">
        <v>3892</v>
      </c>
      <c r="C637" s="697" t="s">
        <v>3893</v>
      </c>
      <c r="D637" s="698" t="str">
        <f t="shared" si="9"/>
        <v>636. 250016 使用熱處理法處理有害事業廢棄物製造程序</v>
      </c>
    </row>
    <row r="638" spans="1:4" ht="13.5">
      <c r="A638" s="695">
        <v>637</v>
      </c>
      <c r="B638" s="696" t="s">
        <v>3894</v>
      </c>
      <c r="C638" s="697" t="s">
        <v>3895</v>
      </c>
      <c r="D638" s="698" t="str">
        <f t="shared" si="9"/>
        <v>637. 250017 物理蒸鍍處理程序</v>
      </c>
    </row>
    <row r="639" spans="1:4" ht="13.5">
      <c r="A639" s="695">
        <v>638</v>
      </c>
      <c r="B639" s="696" t="s">
        <v>3896</v>
      </c>
      <c r="C639" s="697" t="s">
        <v>3897</v>
      </c>
      <c r="D639" s="698" t="str">
        <f t="shared" si="9"/>
        <v>638. 250019 其他金屬熱處理程序</v>
      </c>
    </row>
    <row r="640" spans="1:4" ht="13.5">
      <c r="A640" s="695">
        <v>639</v>
      </c>
      <c r="B640" s="696" t="s">
        <v>3898</v>
      </c>
      <c r="C640" s="697" t="s">
        <v>3899</v>
      </c>
      <c r="D640" s="698" t="str">
        <f t="shared" si="9"/>
        <v>639. 250021 金屬噴磨（噴砂）處理程序</v>
      </c>
    </row>
    <row r="641" spans="1:4" ht="13.5">
      <c r="A641" s="695">
        <v>640</v>
      </c>
      <c r="B641" s="696" t="s">
        <v>3900</v>
      </c>
      <c r="C641" s="697" t="s">
        <v>3901</v>
      </c>
      <c r="D641" s="698" t="str">
        <f t="shared" ref="D641:D704" si="10">A641&amp;". "&amp;B641&amp;" "&amp;C641</f>
        <v>640. 250022 金屬表面清洗程序</v>
      </c>
    </row>
    <row r="642" spans="1:4" ht="13.5">
      <c r="A642" s="695">
        <v>641</v>
      </c>
      <c r="B642" s="696" t="s">
        <v>3902</v>
      </c>
      <c r="C642" s="697" t="s">
        <v>3903</v>
      </c>
      <c r="D642" s="698" t="str">
        <f t="shared" si="10"/>
        <v>641. 250023 金屬噴漆處理程序</v>
      </c>
    </row>
    <row r="643" spans="1:4" ht="13.5">
      <c r="A643" s="695">
        <v>642</v>
      </c>
      <c r="B643" s="696" t="s">
        <v>3904</v>
      </c>
      <c r="C643" s="697" t="s">
        <v>3905</v>
      </c>
      <c r="D643" s="698" t="str">
        <f t="shared" si="10"/>
        <v>642. 250024 鋁之化學轉化塗布製造程序</v>
      </c>
    </row>
    <row r="644" spans="1:4" ht="13.5">
      <c r="A644" s="695">
        <v>643</v>
      </c>
      <c r="B644" s="696" t="s">
        <v>3906</v>
      </c>
      <c r="C644" s="697" t="s">
        <v>3907</v>
      </c>
      <c r="D644" s="698" t="str">
        <f t="shared" si="10"/>
        <v>643. 250025 使用氰化物之電鍍製造程序</v>
      </c>
    </row>
    <row r="645" spans="1:4" ht="13.5">
      <c r="A645" s="695">
        <v>644</v>
      </c>
      <c r="B645" s="696" t="s">
        <v>3908</v>
      </c>
      <c r="C645" s="697" t="s">
        <v>3909</v>
      </c>
      <c r="D645" s="698" t="str">
        <f t="shared" si="10"/>
        <v>644. 250026 電鍍製造程序</v>
      </c>
    </row>
    <row r="646" spans="1:4" ht="13.5">
      <c r="A646" s="695">
        <v>645</v>
      </c>
      <c r="B646" s="696" t="s">
        <v>3910</v>
      </c>
      <c r="C646" s="697" t="s">
        <v>3911</v>
      </c>
      <c r="D646" s="698" t="str">
        <f t="shared" si="10"/>
        <v>645. 250027 真空電鍍處理程序</v>
      </c>
    </row>
    <row r="647" spans="1:4" ht="13.5">
      <c r="A647" s="695">
        <v>646</v>
      </c>
      <c r="B647" s="696" t="s">
        <v>3912</v>
      </c>
      <c r="C647" s="697" t="s">
        <v>3913</v>
      </c>
      <c r="D647" s="698" t="str">
        <f t="shared" si="10"/>
        <v>646. 250028 金屬沈積程序</v>
      </c>
    </row>
    <row r="648" spans="1:4" ht="13.5">
      <c r="A648" s="695">
        <v>647</v>
      </c>
      <c r="B648" s="696" t="s">
        <v>3914</v>
      </c>
      <c r="C648" s="697" t="s">
        <v>3915</v>
      </c>
      <c r="D648" s="698" t="str">
        <f t="shared" si="10"/>
        <v>647. 250029 金屬管線塗裝程序</v>
      </c>
    </row>
    <row r="649" spans="1:4" ht="13.5">
      <c r="A649" s="695">
        <v>648</v>
      </c>
      <c r="B649" s="696" t="s">
        <v>3916</v>
      </c>
      <c r="C649" s="697" t="s">
        <v>3917</v>
      </c>
      <c r="D649" s="698" t="str">
        <f t="shared" si="10"/>
        <v>648. 250030 罐頭表面塗裝程序</v>
      </c>
    </row>
    <row r="650" spans="1:4" ht="13.5">
      <c r="A650" s="695">
        <v>649</v>
      </c>
      <c r="B650" s="696" t="s">
        <v>3918</v>
      </c>
      <c r="C650" s="697" t="s">
        <v>3919</v>
      </c>
      <c r="D650" s="698" t="str">
        <f t="shared" si="10"/>
        <v>649. 250031 金屬表面研磨程序</v>
      </c>
    </row>
    <row r="651" spans="1:4" ht="13.5">
      <c r="A651" s="695">
        <v>650</v>
      </c>
      <c r="B651" s="696" t="s">
        <v>3920</v>
      </c>
      <c r="C651" s="697" t="s">
        <v>3921</v>
      </c>
      <c r="D651" s="698" t="str">
        <f t="shared" si="10"/>
        <v>650. 250032 磁鐵絲表面塗裝程序</v>
      </c>
    </row>
    <row r="652" spans="1:4" ht="13.5">
      <c r="A652" s="695">
        <v>651</v>
      </c>
      <c r="B652" s="696" t="s">
        <v>3922</v>
      </c>
      <c r="C652" s="697" t="s">
        <v>3923</v>
      </c>
      <c r="D652" s="698" t="str">
        <f t="shared" si="10"/>
        <v>651. 250033 熱浸鋅程序</v>
      </c>
    </row>
    <row r="653" spans="1:4" ht="13.5">
      <c r="A653" s="695">
        <v>652</v>
      </c>
      <c r="B653" s="696" t="s">
        <v>3924</v>
      </c>
      <c r="C653" s="697" t="s">
        <v>3925</v>
      </c>
      <c r="D653" s="698" t="str">
        <f t="shared" si="10"/>
        <v>652. 250034 金屬電著塗裝處理程序</v>
      </c>
    </row>
    <row r="654" spans="1:4" ht="13.5">
      <c r="A654" s="695">
        <v>653</v>
      </c>
      <c r="B654" s="696" t="s">
        <v>3926</v>
      </c>
      <c r="C654" s="697" t="s">
        <v>3927</v>
      </c>
      <c r="D654" s="698" t="str">
        <f t="shared" si="10"/>
        <v>653. 250035 金屬表面處理酸洗程序</v>
      </c>
    </row>
    <row r="655" spans="1:4" ht="13.5">
      <c r="A655" s="695">
        <v>654</v>
      </c>
      <c r="B655" s="696" t="s">
        <v>3928</v>
      </c>
      <c r="C655" s="697" t="s">
        <v>3929</v>
      </c>
      <c r="D655" s="698" t="str">
        <f t="shared" si="10"/>
        <v>654. 250039 其他金屬表面處理程序</v>
      </c>
    </row>
    <row r="656" spans="1:4" ht="13.5">
      <c r="A656" s="695">
        <v>655</v>
      </c>
      <c r="B656" s="696" t="s">
        <v>3930</v>
      </c>
      <c r="C656" s="697" t="s">
        <v>3931</v>
      </c>
      <c r="D656" s="698" t="str">
        <f t="shared" si="10"/>
        <v>655. 250041 鋼鐵工業鋼材加工或浸置之製造程序</v>
      </c>
    </row>
    <row r="657" spans="1:4" ht="13.5">
      <c r="A657" s="695">
        <v>656</v>
      </c>
      <c r="B657" s="696" t="s">
        <v>3932</v>
      </c>
      <c r="C657" s="697" t="s">
        <v>3933</v>
      </c>
      <c r="D657" s="698" t="str">
        <f t="shared" si="10"/>
        <v>656. 250042 金屬化學浸蝕加工程序</v>
      </c>
    </row>
    <row r="658" spans="1:4" ht="13.5">
      <c r="A658" s="695">
        <v>657</v>
      </c>
      <c r="B658" s="696" t="s">
        <v>3934</v>
      </c>
      <c r="C658" s="697" t="s">
        <v>3935</v>
      </c>
      <c r="D658" s="698" t="str">
        <f t="shared" si="10"/>
        <v>657. 250043 金屬機具操作（焊、切、割、鑽）程序</v>
      </c>
    </row>
    <row r="659" spans="1:4" ht="13.5">
      <c r="A659" s="695">
        <v>658</v>
      </c>
      <c r="B659" s="696" t="s">
        <v>3936</v>
      </c>
      <c r="C659" s="697" t="s">
        <v>3937</v>
      </c>
      <c r="D659" s="698" t="str">
        <f t="shared" si="10"/>
        <v>658. 250044 金屬鏤刻</v>
      </c>
    </row>
    <row r="660" spans="1:4" ht="13.5">
      <c r="A660" s="695">
        <v>659</v>
      </c>
      <c r="B660" s="696" t="s">
        <v>3938</v>
      </c>
      <c r="C660" s="697" t="s">
        <v>3939</v>
      </c>
      <c r="D660" s="698" t="str">
        <f t="shared" si="10"/>
        <v>659. 250049 其他金屬加工處理程序</v>
      </c>
    </row>
    <row r="661" spans="1:4" ht="13.5">
      <c r="A661" s="695">
        <v>660</v>
      </c>
      <c r="B661" s="696" t="s">
        <v>3940</v>
      </c>
      <c r="C661" s="697" t="s">
        <v>3941</v>
      </c>
      <c r="D661" s="698" t="str">
        <f t="shared" si="10"/>
        <v>660. 250051 螺絲、螺帽及鉚釘製造</v>
      </c>
    </row>
    <row r="662" spans="1:4" ht="13.5">
      <c r="A662" s="695">
        <v>661</v>
      </c>
      <c r="B662" s="696" t="s">
        <v>3942</v>
      </c>
      <c r="C662" s="697" t="s">
        <v>3943</v>
      </c>
      <c r="D662" s="698" t="str">
        <f t="shared" si="10"/>
        <v>661. 250052 金屬彈簧製造程序</v>
      </c>
    </row>
    <row r="663" spans="1:4" ht="13.5">
      <c r="A663" s="695">
        <v>662</v>
      </c>
      <c r="B663" s="696" t="s">
        <v>3944</v>
      </c>
      <c r="C663" s="697" t="s">
        <v>3945</v>
      </c>
      <c r="D663" s="698" t="str">
        <f t="shared" si="10"/>
        <v>662. 250053 金屬線製品製造程序</v>
      </c>
    </row>
    <row r="664" spans="1:4" ht="13.5">
      <c r="A664" s="695">
        <v>663</v>
      </c>
      <c r="B664" s="696" t="s">
        <v>3946</v>
      </c>
      <c r="C664" s="697" t="s">
        <v>3947</v>
      </c>
      <c r="D664" s="698" t="str">
        <f t="shared" si="10"/>
        <v>663. 250054 焊接鋼管製造程序</v>
      </c>
    </row>
    <row r="665" spans="1:4" ht="13.5">
      <c r="A665" s="695">
        <v>664</v>
      </c>
      <c r="B665" s="696" t="s">
        <v>3948</v>
      </c>
      <c r="C665" s="697" t="s">
        <v>3949</v>
      </c>
      <c r="D665" s="698" t="str">
        <f t="shared" si="10"/>
        <v>664. 250055 噴燈製造程序</v>
      </c>
    </row>
    <row r="666" spans="1:4" ht="13.5">
      <c r="A666" s="695">
        <v>665</v>
      </c>
      <c r="B666" s="696" t="s">
        <v>3950</v>
      </c>
      <c r="C666" s="697" t="s">
        <v>3951</v>
      </c>
      <c r="D666" s="698" t="str">
        <f t="shared" si="10"/>
        <v>665. 250056 鉛蓄電池製造之極板製造程序</v>
      </c>
    </row>
    <row r="667" spans="1:4" ht="13.5">
      <c r="A667" s="695">
        <v>666</v>
      </c>
      <c r="B667" s="696" t="s">
        <v>3952</v>
      </c>
      <c r="C667" s="697" t="s">
        <v>3953</v>
      </c>
      <c r="D667" s="698" t="str">
        <f t="shared" si="10"/>
        <v>666. 250057 熔爐電極製造程序</v>
      </c>
    </row>
    <row r="668" spans="1:4" ht="13.5">
      <c r="A668" s="695">
        <v>667</v>
      </c>
      <c r="B668" s="696" t="s">
        <v>3954</v>
      </c>
      <c r="C668" s="697" t="s">
        <v>3955</v>
      </c>
      <c r="D668" s="698" t="str">
        <f t="shared" si="10"/>
        <v>667. 250058 金屬電鍍處理程序</v>
      </c>
    </row>
    <row r="669" spans="1:4" ht="13.5">
      <c r="A669" s="695">
        <v>668</v>
      </c>
      <c r="B669" s="696" t="s">
        <v>3956</v>
      </c>
      <c r="C669" s="697" t="s">
        <v>3957</v>
      </c>
      <c r="D669" s="698" t="str">
        <f t="shared" si="10"/>
        <v>668. 250059 金屬表面塗裝程序</v>
      </c>
    </row>
    <row r="670" spans="1:4" ht="13.5">
      <c r="A670" s="695">
        <v>669</v>
      </c>
      <c r="B670" s="696" t="s">
        <v>3958</v>
      </c>
      <c r="C670" s="697" t="s">
        <v>3959</v>
      </c>
      <c r="D670" s="698" t="str">
        <f t="shared" si="10"/>
        <v>669. 250899 其他金屬品處理加工程序</v>
      </c>
    </row>
    <row r="671" spans="1:4" ht="13.5">
      <c r="A671" s="695">
        <v>670</v>
      </c>
      <c r="B671" s="696" t="s">
        <v>3960</v>
      </c>
      <c r="C671" s="697" t="s">
        <v>3961</v>
      </c>
      <c r="D671" s="698" t="str">
        <f t="shared" si="10"/>
        <v>670. 250999 其他金屬製品製造程序</v>
      </c>
    </row>
    <row r="672" spans="1:4" ht="13.5">
      <c r="A672" s="695">
        <v>671</v>
      </c>
      <c r="B672" s="696" t="s">
        <v>3962</v>
      </c>
      <c r="C672" s="697" t="s">
        <v>3963</v>
      </c>
      <c r="D672" s="698" t="str">
        <f t="shared" si="10"/>
        <v>671. 260001 積體電路製造程序</v>
      </c>
    </row>
    <row r="673" spans="1:4" ht="13.5">
      <c r="A673" s="695">
        <v>672</v>
      </c>
      <c r="B673" s="696" t="s">
        <v>3964</v>
      </c>
      <c r="C673" s="697" t="s">
        <v>3965</v>
      </c>
      <c r="D673" s="698" t="str">
        <f t="shared" si="10"/>
        <v>672. 260003 記憶體製造程序</v>
      </c>
    </row>
    <row r="674" spans="1:4" ht="13.5">
      <c r="A674" s="695">
        <v>673</v>
      </c>
      <c r="B674" s="696" t="s">
        <v>3966</v>
      </c>
      <c r="C674" s="697" t="s">
        <v>3967</v>
      </c>
      <c r="D674" s="698" t="str">
        <f t="shared" si="10"/>
        <v>673. 260004 二極體製造程序</v>
      </c>
    </row>
    <row r="675" spans="1:4" ht="13.5">
      <c r="A675" s="695">
        <v>674</v>
      </c>
      <c r="B675" s="696" t="s">
        <v>3968</v>
      </c>
      <c r="C675" s="697" t="s">
        <v>3969</v>
      </c>
      <c r="D675" s="698" t="str">
        <f t="shared" si="10"/>
        <v>674. 260005 發光二極體製造程序</v>
      </c>
    </row>
    <row r="676" spans="1:4" ht="13.5">
      <c r="A676" s="695">
        <v>675</v>
      </c>
      <c r="B676" s="696" t="s">
        <v>3970</v>
      </c>
      <c r="C676" s="697" t="s">
        <v>3971</v>
      </c>
      <c r="D676" s="698" t="str">
        <f t="shared" si="10"/>
        <v>675. 260006 電晶體製造程序</v>
      </c>
    </row>
    <row r="677" spans="1:4" ht="13.5">
      <c r="A677" s="695">
        <v>676</v>
      </c>
      <c r="B677" s="696" t="s">
        <v>3972</v>
      </c>
      <c r="C677" s="697" t="s">
        <v>3973</v>
      </c>
      <c r="D677" s="698" t="str">
        <f t="shared" si="10"/>
        <v>676. 260009 其他分離式元件製造程序</v>
      </c>
    </row>
    <row r="678" spans="1:4" ht="13.5">
      <c r="A678" s="695">
        <v>677</v>
      </c>
      <c r="B678" s="696" t="s">
        <v>3974</v>
      </c>
      <c r="C678" s="697" t="s">
        <v>3975</v>
      </c>
      <c r="D678" s="698" t="str">
        <f t="shared" si="10"/>
        <v>677. 260011 晶片製造程序</v>
      </c>
    </row>
    <row r="679" spans="1:4" ht="13.5">
      <c r="A679" s="695">
        <v>678</v>
      </c>
      <c r="B679" s="696" t="s">
        <v>3976</v>
      </c>
      <c r="C679" s="697" t="s">
        <v>3977</v>
      </c>
      <c r="D679" s="698" t="str">
        <f t="shared" si="10"/>
        <v>678. 260012 晶圓製造程序</v>
      </c>
    </row>
    <row r="680" spans="1:4" ht="13.5">
      <c r="A680" s="695">
        <v>679</v>
      </c>
      <c r="B680" s="696" t="s">
        <v>3978</v>
      </c>
      <c r="C680" s="697" t="s">
        <v>3979</v>
      </c>
      <c r="D680" s="698" t="str">
        <f t="shared" si="10"/>
        <v>679. 260013 晶圓包裝程序</v>
      </c>
    </row>
    <row r="681" spans="1:4" ht="13.5">
      <c r="A681" s="695">
        <v>680</v>
      </c>
      <c r="B681" s="696" t="s">
        <v>3980</v>
      </c>
      <c r="C681" s="697" t="s">
        <v>3981</v>
      </c>
      <c r="D681" s="698" t="str">
        <f t="shared" si="10"/>
        <v>680. 260014 積體電路（IC）測試封裝製造程序</v>
      </c>
    </row>
    <row r="682" spans="1:4" ht="13.5">
      <c r="A682" s="695">
        <v>681</v>
      </c>
      <c r="B682" s="696" t="s">
        <v>3982</v>
      </c>
      <c r="C682" s="697" t="s">
        <v>3983</v>
      </c>
      <c r="D682" s="698" t="str">
        <f t="shared" si="10"/>
        <v>681. 260019 其他半導體封裝及測試程序</v>
      </c>
    </row>
    <row r="683" spans="1:4" ht="13.5">
      <c r="A683" s="695">
        <v>682</v>
      </c>
      <c r="B683" s="696" t="s">
        <v>3984</v>
      </c>
      <c r="C683" s="697" t="s">
        <v>3985</v>
      </c>
      <c r="D683" s="698" t="str">
        <f t="shared" si="10"/>
        <v>682. 260021 電容器製造程序</v>
      </c>
    </row>
    <row r="684" spans="1:4" ht="13.5">
      <c r="A684" s="695">
        <v>683</v>
      </c>
      <c r="B684" s="696" t="s">
        <v>3986</v>
      </c>
      <c r="C684" s="697" t="s">
        <v>3987</v>
      </c>
      <c r="D684" s="698" t="str">
        <f t="shared" si="10"/>
        <v>683. 260022 電阻製造程序</v>
      </c>
    </row>
    <row r="685" spans="1:4" ht="13.5">
      <c r="A685" s="695">
        <v>684</v>
      </c>
      <c r="B685" s="696" t="s">
        <v>3988</v>
      </c>
      <c r="C685" s="697" t="s">
        <v>3989</v>
      </c>
      <c r="D685" s="698" t="str">
        <f t="shared" si="10"/>
        <v>684. 260023 電感器製造程序</v>
      </c>
    </row>
    <row r="686" spans="1:4" ht="13.5">
      <c r="A686" s="695">
        <v>685</v>
      </c>
      <c r="B686" s="696" t="s">
        <v>3990</v>
      </c>
      <c r="C686" s="697" t="s">
        <v>3991</v>
      </c>
      <c r="D686" s="698" t="str">
        <f t="shared" si="10"/>
        <v>685. 260029 其他被動電子元件製造程序</v>
      </c>
    </row>
    <row r="687" spans="1:4" ht="13.5">
      <c r="A687" s="695">
        <v>686</v>
      </c>
      <c r="B687" s="696" t="s">
        <v>3992</v>
      </c>
      <c r="C687" s="697" t="s">
        <v>3993</v>
      </c>
      <c r="D687" s="698" t="str">
        <f t="shared" si="10"/>
        <v>686. 260031 液晶面板及其組件製造程序</v>
      </c>
    </row>
    <row r="688" spans="1:4" ht="13.5">
      <c r="A688" s="695">
        <v>687</v>
      </c>
      <c r="B688" s="696" t="s">
        <v>3994</v>
      </c>
      <c r="C688" s="697" t="s">
        <v>3995</v>
      </c>
      <c r="D688" s="698" t="str">
        <f t="shared" si="10"/>
        <v>687. 260032 太陽能電池製造程序</v>
      </c>
    </row>
    <row r="689" spans="1:4" ht="13.5">
      <c r="A689" s="695">
        <v>688</v>
      </c>
      <c r="B689" s="696" t="s">
        <v>3996</v>
      </c>
      <c r="C689" s="697" t="s">
        <v>3997</v>
      </c>
      <c r="D689" s="698" t="str">
        <f t="shared" si="10"/>
        <v>688. 260033 電漿面板製造程序</v>
      </c>
    </row>
    <row r="690" spans="1:4" ht="13.5">
      <c r="A690" s="695">
        <v>689</v>
      </c>
      <c r="B690" s="696" t="s">
        <v>3998</v>
      </c>
      <c r="C690" s="697" t="s">
        <v>3999</v>
      </c>
      <c r="D690" s="698" t="str">
        <f t="shared" si="10"/>
        <v>689. 260039 其他光電材料及元件製造程序</v>
      </c>
    </row>
    <row r="691" spans="1:4" ht="13.5">
      <c r="A691" s="695">
        <v>690</v>
      </c>
      <c r="B691" s="696" t="s">
        <v>4000</v>
      </c>
      <c r="C691" s="697" t="s">
        <v>4001</v>
      </c>
      <c r="D691" s="698" t="str">
        <f t="shared" si="10"/>
        <v>690. 260041 印刷電路板製造程序</v>
      </c>
    </row>
    <row r="692" spans="1:4" ht="13.5">
      <c r="A692" s="695">
        <v>691</v>
      </c>
      <c r="B692" s="696" t="s">
        <v>4002</v>
      </c>
      <c r="C692" s="697" t="s">
        <v>4003</v>
      </c>
      <c r="D692" s="698" t="str">
        <f t="shared" si="10"/>
        <v>691. 260042 印刷電路板組件製造程序</v>
      </c>
    </row>
    <row r="693" spans="1:4" ht="13.5">
      <c r="A693" s="695">
        <v>692</v>
      </c>
      <c r="B693" s="696" t="s">
        <v>4004</v>
      </c>
      <c r="C693" s="697" t="s">
        <v>4005</v>
      </c>
      <c r="D693" s="698" t="str">
        <f t="shared" si="10"/>
        <v>692. 260043 電子管製造程序</v>
      </c>
    </row>
    <row r="694" spans="1:4" ht="13.5">
      <c r="A694" s="695">
        <v>693</v>
      </c>
      <c r="B694" s="696" t="s">
        <v>4006</v>
      </c>
      <c r="C694" s="697" t="s">
        <v>4007</v>
      </c>
      <c r="D694" s="698" t="str">
        <f t="shared" si="10"/>
        <v>693. 260044 映像管製造程序</v>
      </c>
    </row>
    <row r="695" spans="1:4" ht="13.5">
      <c r="A695" s="695">
        <v>694</v>
      </c>
      <c r="B695" s="696" t="s">
        <v>4008</v>
      </c>
      <c r="C695" s="697" t="s">
        <v>4009</v>
      </c>
      <c r="D695" s="698" t="str">
        <f t="shared" si="10"/>
        <v>694. 260045 石英振盪器製造程序</v>
      </c>
    </row>
    <row r="696" spans="1:4" ht="13.5">
      <c r="A696" s="695">
        <v>695</v>
      </c>
      <c r="B696" s="696" t="s">
        <v>4010</v>
      </c>
      <c r="C696" s="697" t="s">
        <v>4011</v>
      </c>
      <c r="D696" s="698" t="str">
        <f t="shared" si="10"/>
        <v>695. 260046 通訊微波元件製造程序</v>
      </c>
    </row>
    <row r="697" spans="1:4" ht="13.5">
      <c r="A697" s="695">
        <v>696</v>
      </c>
      <c r="B697" s="696" t="s">
        <v>4012</v>
      </c>
      <c r="C697" s="697" t="s">
        <v>4013</v>
      </c>
      <c r="D697" s="698" t="str">
        <f t="shared" si="10"/>
        <v>696. 260047 電腦零組件製造業製造程序</v>
      </c>
    </row>
    <row r="698" spans="1:4" ht="13.5">
      <c r="A698" s="695">
        <v>697</v>
      </c>
      <c r="B698" s="696" t="s">
        <v>4014</v>
      </c>
      <c r="C698" s="697" t="s">
        <v>4015</v>
      </c>
      <c r="D698" s="698" t="str">
        <f t="shared" si="10"/>
        <v>697. 260999 其他電子零組件製造程序</v>
      </c>
    </row>
    <row r="699" spans="1:4" ht="13.5">
      <c r="A699" s="695">
        <v>698</v>
      </c>
      <c r="B699" s="696" t="s">
        <v>4016</v>
      </c>
      <c r="C699" s="697" t="s">
        <v>4017</v>
      </c>
      <c r="D699" s="698" t="str">
        <f t="shared" si="10"/>
        <v>698. 270001 液晶顯示器製造程序</v>
      </c>
    </row>
    <row r="700" spans="1:4" ht="13.5">
      <c r="A700" s="695">
        <v>699</v>
      </c>
      <c r="B700" s="696" t="s">
        <v>4018</v>
      </c>
      <c r="C700" s="697" t="s">
        <v>4019</v>
      </c>
      <c r="D700" s="698" t="str">
        <f t="shared" si="10"/>
        <v>699. 270009 其他顯示器製造程序</v>
      </c>
    </row>
    <row r="701" spans="1:4" ht="13.5">
      <c r="A701" s="695">
        <v>700</v>
      </c>
      <c r="B701" s="696" t="s">
        <v>4020</v>
      </c>
      <c r="C701" s="697" t="s">
        <v>4021</v>
      </c>
      <c r="D701" s="698" t="str">
        <f t="shared" si="10"/>
        <v>700. 270011 電腦製造程序</v>
      </c>
    </row>
    <row r="702" spans="1:4" ht="13.5">
      <c r="A702" s="695">
        <v>701</v>
      </c>
      <c r="B702" s="696" t="s">
        <v>4022</v>
      </c>
      <c r="C702" s="697" t="s">
        <v>4023</v>
      </c>
      <c r="D702" s="698" t="str">
        <f t="shared" si="10"/>
        <v>701. 270012 終端機製造程序</v>
      </c>
    </row>
    <row r="703" spans="1:4" ht="13.5">
      <c r="A703" s="695">
        <v>702</v>
      </c>
      <c r="B703" s="696" t="s">
        <v>4024</v>
      </c>
      <c r="C703" s="697" t="s">
        <v>4025</v>
      </c>
      <c r="D703" s="698" t="str">
        <f t="shared" si="10"/>
        <v>702. 270013 讀卡機製造程序</v>
      </c>
    </row>
    <row r="704" spans="1:4" ht="13.5">
      <c r="A704" s="695">
        <v>703</v>
      </c>
      <c r="B704" s="696" t="s">
        <v>4026</v>
      </c>
      <c r="C704" s="697" t="s">
        <v>4027</v>
      </c>
      <c r="D704" s="698" t="str">
        <f t="shared" si="10"/>
        <v>703. 270014 數位板製造程序</v>
      </c>
    </row>
    <row r="705" spans="1:4" ht="13.5">
      <c r="A705" s="695">
        <v>704</v>
      </c>
      <c r="B705" s="696" t="s">
        <v>4028</v>
      </c>
      <c r="C705" s="697" t="s">
        <v>4029</v>
      </c>
      <c r="D705" s="698" t="str">
        <f t="shared" ref="D705:D768" si="11">A705&amp;". "&amp;B705&amp;" "&amp;C705</f>
        <v>704. 270015 影像掃描器製造程序</v>
      </c>
    </row>
    <row r="706" spans="1:4" ht="13.5">
      <c r="A706" s="695">
        <v>705</v>
      </c>
      <c r="B706" s="696" t="s">
        <v>4030</v>
      </c>
      <c r="C706" s="697" t="s">
        <v>4031</v>
      </c>
      <c r="D706" s="698" t="str">
        <f t="shared" si="11"/>
        <v>705. 270016 集線器製造程序</v>
      </c>
    </row>
    <row r="707" spans="1:4" ht="13.5">
      <c r="A707" s="695">
        <v>706</v>
      </c>
      <c r="B707" s="696" t="s">
        <v>4032</v>
      </c>
      <c r="C707" s="697" t="s">
        <v>4033</v>
      </c>
      <c r="D707" s="698" t="str">
        <f t="shared" si="11"/>
        <v>706. 270017 網路連接器製造程序</v>
      </c>
    </row>
    <row r="708" spans="1:4" ht="13.5">
      <c r="A708" s="695">
        <v>707</v>
      </c>
      <c r="B708" s="696" t="s">
        <v>4034</v>
      </c>
      <c r="C708" s="697" t="s">
        <v>4035</v>
      </c>
      <c r="D708" s="698" t="str">
        <f t="shared" si="11"/>
        <v>707. 270019 其他電腦週邊設備製造程序</v>
      </c>
    </row>
    <row r="709" spans="1:4" ht="13.5">
      <c r="A709" s="695">
        <v>708</v>
      </c>
      <c r="B709" s="696" t="s">
        <v>4036</v>
      </c>
      <c r="C709" s="697" t="s">
        <v>4037</v>
      </c>
      <c r="D709" s="698" t="str">
        <f t="shared" si="11"/>
        <v>708. 270021 電話及手機製造程序</v>
      </c>
    </row>
    <row r="710" spans="1:4" ht="13.5">
      <c r="A710" s="695">
        <v>709</v>
      </c>
      <c r="B710" s="696" t="s">
        <v>4038</v>
      </c>
      <c r="C710" s="697" t="s">
        <v>4039</v>
      </c>
      <c r="D710" s="698" t="str">
        <f t="shared" si="11"/>
        <v>709. 270022 數據機製造程序</v>
      </c>
    </row>
    <row r="711" spans="1:4" ht="13.5">
      <c r="A711" s="695">
        <v>710</v>
      </c>
      <c r="B711" s="696" t="s">
        <v>4040</v>
      </c>
      <c r="C711" s="697" t="s">
        <v>4041</v>
      </c>
      <c r="D711" s="698" t="str">
        <f t="shared" si="11"/>
        <v>710. 270023 其他有線通信機械器材製造業製造程序</v>
      </c>
    </row>
    <row r="712" spans="1:4" ht="13.5">
      <c r="A712" s="695">
        <v>711</v>
      </c>
      <c r="B712" s="696" t="s">
        <v>4042</v>
      </c>
      <c r="C712" s="697" t="s">
        <v>4043</v>
      </c>
      <c r="D712" s="698" t="str">
        <f t="shared" si="11"/>
        <v>711. 270024 天線製造程序</v>
      </c>
    </row>
    <row r="713" spans="1:4" ht="13.5">
      <c r="A713" s="695">
        <v>712</v>
      </c>
      <c r="B713" s="696" t="s">
        <v>4044</v>
      </c>
      <c r="C713" s="697" t="s">
        <v>4045</v>
      </c>
      <c r="D713" s="698" t="str">
        <f t="shared" si="11"/>
        <v>712. 270025 遙控設備製造程序</v>
      </c>
    </row>
    <row r="714" spans="1:4" ht="13.5">
      <c r="A714" s="695">
        <v>713</v>
      </c>
      <c r="B714" s="696" t="s">
        <v>4046</v>
      </c>
      <c r="C714" s="697" t="s">
        <v>4047</v>
      </c>
      <c r="D714" s="698" t="str">
        <f t="shared" si="11"/>
        <v>713. 270026 無線電話設備製造程序</v>
      </c>
    </row>
    <row r="715" spans="1:4" ht="13.5">
      <c r="A715" s="695">
        <v>714</v>
      </c>
      <c r="B715" s="696" t="s">
        <v>4048</v>
      </c>
      <c r="C715" s="697" t="s">
        <v>4049</v>
      </c>
      <c r="D715" s="698" t="str">
        <f t="shared" si="11"/>
        <v>714. 270027 無線電接收機製造程序</v>
      </c>
    </row>
    <row r="716" spans="1:4" ht="13.5">
      <c r="A716" s="695">
        <v>715</v>
      </c>
      <c r="B716" s="696" t="s">
        <v>4050</v>
      </c>
      <c r="C716" s="697" t="s">
        <v>4051</v>
      </c>
      <c r="D716" s="698" t="str">
        <f t="shared" si="11"/>
        <v>715. 270028 其他無線通信機械器材製造業製造程序</v>
      </c>
    </row>
    <row r="717" spans="1:4" ht="13.5">
      <c r="A717" s="695">
        <v>716</v>
      </c>
      <c r="B717" s="696" t="s">
        <v>4052</v>
      </c>
      <c r="C717" s="697" t="s">
        <v>4053</v>
      </c>
      <c r="D717" s="698" t="str">
        <f t="shared" si="11"/>
        <v>716. 270029 其他通訊傳播設備製造程序</v>
      </c>
    </row>
    <row r="718" spans="1:4" ht="13.5">
      <c r="A718" s="695">
        <v>717</v>
      </c>
      <c r="B718" s="696" t="s">
        <v>4054</v>
      </c>
      <c r="C718" s="697" t="s">
        <v>4055</v>
      </c>
      <c r="D718" s="698" t="str">
        <f t="shared" si="11"/>
        <v>717. 270031 電視機製造程序</v>
      </c>
    </row>
    <row r="719" spans="1:4" ht="13.5">
      <c r="A719" s="695">
        <v>718</v>
      </c>
      <c r="B719" s="696" t="s">
        <v>4056</v>
      </c>
      <c r="C719" s="697" t="s">
        <v>4057</v>
      </c>
      <c r="D719" s="698" t="str">
        <f t="shared" si="11"/>
        <v>718. 270032 揚聲器製造程序</v>
      </c>
    </row>
    <row r="720" spans="1:4" ht="13.5">
      <c r="A720" s="695">
        <v>719</v>
      </c>
      <c r="B720" s="696" t="s">
        <v>4058</v>
      </c>
      <c r="C720" s="697" t="s">
        <v>4059</v>
      </c>
      <c r="D720" s="698" t="str">
        <f t="shared" si="11"/>
        <v>719. 270033 麥克風製造程序</v>
      </c>
    </row>
    <row r="721" spans="1:4" ht="13.5">
      <c r="A721" s="695">
        <v>720</v>
      </c>
      <c r="B721" s="696" t="s">
        <v>4060</v>
      </c>
      <c r="C721" s="697" t="s">
        <v>4061</v>
      </c>
      <c r="D721" s="698" t="str">
        <f t="shared" si="11"/>
        <v>720. 270034 擴大器製造程序</v>
      </c>
    </row>
    <row r="722" spans="1:4" ht="13.5">
      <c r="A722" s="695">
        <v>721</v>
      </c>
      <c r="B722" s="696" t="s">
        <v>4062</v>
      </c>
      <c r="C722" s="697" t="s">
        <v>4063</v>
      </c>
      <c r="D722" s="698" t="str">
        <f t="shared" si="11"/>
        <v>721. 270035 電子警報器製造程序</v>
      </c>
    </row>
    <row r="723" spans="1:4" ht="13.5">
      <c r="A723" s="695">
        <v>722</v>
      </c>
      <c r="B723" s="696" t="s">
        <v>4064</v>
      </c>
      <c r="C723" s="697" t="s">
        <v>4065</v>
      </c>
      <c r="D723" s="698" t="str">
        <f t="shared" si="11"/>
        <v>722. 270036 數位投影機製造程序</v>
      </c>
    </row>
    <row r="724" spans="1:4" ht="13.5">
      <c r="A724" s="695">
        <v>723</v>
      </c>
      <c r="B724" s="696" t="s">
        <v>4066</v>
      </c>
      <c r="C724" s="697" t="s">
        <v>4067</v>
      </c>
      <c r="D724" s="698" t="str">
        <f t="shared" si="11"/>
        <v>723. 270039 其他視聽電子產品製造程序</v>
      </c>
    </row>
    <row r="725" spans="1:4" ht="13.5">
      <c r="A725" s="695">
        <v>724</v>
      </c>
      <c r="B725" s="696" t="s">
        <v>4068</v>
      </c>
      <c r="C725" s="697" t="s">
        <v>4069</v>
      </c>
      <c r="D725" s="698" t="str">
        <f t="shared" si="11"/>
        <v>724. 270041 光碟片製造程序</v>
      </c>
    </row>
    <row r="726" spans="1:4" ht="13.5">
      <c r="A726" s="695">
        <v>725</v>
      </c>
      <c r="B726" s="696" t="s">
        <v>4070</v>
      </c>
      <c r="C726" s="697" t="s">
        <v>4071</v>
      </c>
      <c r="D726" s="698" t="str">
        <f t="shared" si="11"/>
        <v>725. 270042 錄音/影帶製造程序</v>
      </c>
    </row>
    <row r="727" spans="1:4" ht="13.5">
      <c r="A727" s="695">
        <v>726</v>
      </c>
      <c r="B727" s="696" t="s">
        <v>4072</v>
      </c>
      <c r="C727" s="697" t="s">
        <v>4073</v>
      </c>
      <c r="D727" s="698" t="str">
        <f t="shared" si="11"/>
        <v>726. 270043 磁帶表面塗裝程序</v>
      </c>
    </row>
    <row r="728" spans="1:4" ht="13.5">
      <c r="A728" s="695">
        <v>727</v>
      </c>
      <c r="B728" s="696" t="s">
        <v>4074</v>
      </c>
      <c r="C728" s="697" t="s">
        <v>4075</v>
      </c>
      <c r="D728" s="698" t="str">
        <f t="shared" si="11"/>
        <v>727. 270049 其他資料儲存媒體製造程序</v>
      </c>
    </row>
    <row r="729" spans="1:4" ht="13.5">
      <c r="A729" s="695">
        <v>728</v>
      </c>
      <c r="B729" s="696" t="s">
        <v>4076</v>
      </c>
      <c r="C729" s="697" t="s">
        <v>4077</v>
      </c>
      <c r="D729" s="698" t="str">
        <f t="shared" si="11"/>
        <v>728. 270051 量測、導航及控制設備製造程序</v>
      </c>
    </row>
    <row r="730" spans="1:4" ht="13.5">
      <c r="A730" s="695">
        <v>729</v>
      </c>
      <c r="B730" s="696" t="s">
        <v>4078</v>
      </c>
      <c r="C730" s="697" t="s">
        <v>4079</v>
      </c>
      <c r="D730" s="698" t="str">
        <f t="shared" si="11"/>
        <v>729. 270052 鐘錶製造程序</v>
      </c>
    </row>
    <row r="731" spans="1:4" ht="13.5">
      <c r="A731" s="695">
        <v>730</v>
      </c>
      <c r="B731" s="696" t="s">
        <v>4080</v>
      </c>
      <c r="C731" s="697" t="s">
        <v>4081</v>
      </c>
      <c r="D731" s="698" t="str">
        <f t="shared" si="11"/>
        <v>730. 270053 輻射及電子醫學設備製造程序</v>
      </c>
    </row>
    <row r="732" spans="1:4" ht="13.5">
      <c r="A732" s="695">
        <v>731</v>
      </c>
      <c r="B732" s="696" t="s">
        <v>4082</v>
      </c>
      <c r="C732" s="697" t="s">
        <v>4083</v>
      </c>
      <c r="D732" s="698" t="str">
        <f t="shared" si="11"/>
        <v>731. 270054 照相、拷貝機器製造程序</v>
      </c>
    </row>
    <row r="733" spans="1:4" ht="13.5">
      <c r="A733" s="695">
        <v>732</v>
      </c>
      <c r="B733" s="696" t="s">
        <v>4084</v>
      </c>
      <c r="C733" s="697" t="s">
        <v>4085</v>
      </c>
      <c r="D733" s="698" t="str">
        <f t="shared" si="11"/>
        <v>732. 270059 其他光學儀器及設備製造程序</v>
      </c>
    </row>
    <row r="734" spans="1:4" ht="13.5">
      <c r="A734" s="695">
        <v>733</v>
      </c>
      <c r="B734" s="696" t="s">
        <v>4086</v>
      </c>
      <c r="C734" s="697" t="s">
        <v>4087</v>
      </c>
      <c r="D734" s="698" t="str">
        <f t="shared" si="11"/>
        <v>733. 280001 配電盤製造程序</v>
      </c>
    </row>
    <row r="735" spans="1:4" ht="13.5">
      <c r="A735" s="695">
        <v>734</v>
      </c>
      <c r="B735" s="696" t="s">
        <v>4088</v>
      </c>
      <c r="C735" s="697" t="s">
        <v>4089</v>
      </c>
      <c r="D735" s="698" t="str">
        <f t="shared" si="11"/>
        <v>734. 280002 汽車配電系統製造程序</v>
      </c>
    </row>
    <row r="736" spans="1:4" ht="13.5">
      <c r="A736" s="695">
        <v>735</v>
      </c>
      <c r="B736" s="696" t="s">
        <v>4090</v>
      </c>
      <c r="C736" s="697" t="s">
        <v>4091</v>
      </c>
      <c r="D736" s="698" t="str">
        <f t="shared" si="11"/>
        <v>735. 280003 電動機製造程序</v>
      </c>
    </row>
    <row r="737" spans="1:4" ht="13.5">
      <c r="A737" s="695">
        <v>736</v>
      </c>
      <c r="B737" s="696" t="s">
        <v>4092</v>
      </c>
      <c r="C737" s="697" t="s">
        <v>4093</v>
      </c>
      <c r="D737" s="698" t="str">
        <f t="shared" si="11"/>
        <v>736. 280004 配電設備製造程序</v>
      </c>
    </row>
    <row r="738" spans="1:4" ht="13.5">
      <c r="A738" s="695">
        <v>737</v>
      </c>
      <c r="B738" s="696" t="s">
        <v>4094</v>
      </c>
      <c r="C738" s="697" t="s">
        <v>4095</v>
      </c>
      <c r="D738" s="698" t="str">
        <f t="shared" si="11"/>
        <v>737. 280005 變壓器製造程序</v>
      </c>
    </row>
    <row r="739" spans="1:4" ht="13.5">
      <c r="A739" s="695">
        <v>738</v>
      </c>
      <c r="B739" s="696" t="s">
        <v>4096</v>
      </c>
      <c r="C739" s="697" t="s">
        <v>4097</v>
      </c>
      <c r="D739" s="698" t="str">
        <f t="shared" si="11"/>
        <v>738. 280006 電力變壓器製造程序</v>
      </c>
    </row>
    <row r="740" spans="1:4" ht="13.5">
      <c r="A740" s="695">
        <v>739</v>
      </c>
      <c r="B740" s="696" t="s">
        <v>4098</v>
      </c>
      <c r="C740" s="697" t="s">
        <v>4099</v>
      </c>
      <c r="D740" s="698" t="str">
        <f t="shared" si="11"/>
        <v>739. 280009 其他發電、輸電、配電機械製造程序</v>
      </c>
    </row>
    <row r="741" spans="1:4" ht="13.5">
      <c r="A741" s="695">
        <v>740</v>
      </c>
      <c r="B741" s="696" t="s">
        <v>4100</v>
      </c>
      <c r="C741" s="697" t="s">
        <v>4101</v>
      </c>
      <c r="D741" s="698" t="str">
        <f t="shared" si="11"/>
        <v>740. 280011 鉛蓄電池製造之組立程序</v>
      </c>
    </row>
    <row r="742" spans="1:4" ht="13.5">
      <c r="A742" s="695">
        <v>741</v>
      </c>
      <c r="B742" s="696" t="s">
        <v>4102</v>
      </c>
      <c r="C742" s="697" t="s">
        <v>4103</v>
      </c>
      <c r="D742" s="698" t="str">
        <f t="shared" si="11"/>
        <v>741. 280012 蓄電池製造程序</v>
      </c>
    </row>
    <row r="743" spans="1:4" ht="13.5">
      <c r="A743" s="695">
        <v>742</v>
      </c>
      <c r="B743" s="696" t="s">
        <v>4104</v>
      </c>
      <c r="C743" s="697" t="s">
        <v>4105</v>
      </c>
      <c r="D743" s="698" t="str">
        <f t="shared" si="11"/>
        <v>742. 280019 其他電池製造程序</v>
      </c>
    </row>
    <row r="744" spans="1:4" ht="13.5">
      <c r="A744" s="695">
        <v>743</v>
      </c>
      <c r="B744" s="696" t="s">
        <v>4106</v>
      </c>
      <c r="C744" s="697" t="s">
        <v>4107</v>
      </c>
      <c r="D744" s="698" t="str">
        <f t="shared" si="11"/>
        <v>743. 280021 線圈表面塗裝程序</v>
      </c>
    </row>
    <row r="745" spans="1:4" ht="13.5">
      <c r="A745" s="695">
        <v>744</v>
      </c>
      <c r="B745" s="696" t="s">
        <v>4108</v>
      </c>
      <c r="C745" s="697" t="s">
        <v>4109</v>
      </c>
      <c r="D745" s="698" t="str">
        <f t="shared" si="11"/>
        <v>744. 280022 光纖光纜製造程序</v>
      </c>
    </row>
    <row r="746" spans="1:4" ht="13.5">
      <c r="A746" s="695">
        <v>745</v>
      </c>
      <c r="B746" s="696" t="s">
        <v>4110</v>
      </c>
      <c r="C746" s="697" t="s">
        <v>4111</v>
      </c>
      <c r="D746" s="698" t="str">
        <f t="shared" si="11"/>
        <v>745. 280023 通信電纜製造程序</v>
      </c>
    </row>
    <row r="747" spans="1:4" ht="13.5">
      <c r="A747" s="695">
        <v>746</v>
      </c>
      <c r="B747" s="696" t="s">
        <v>4112</v>
      </c>
      <c r="C747" s="697" t="s">
        <v>4113</v>
      </c>
      <c r="D747" s="698" t="str">
        <f t="shared" si="11"/>
        <v>746. 280024 連接線製造程序</v>
      </c>
    </row>
    <row r="748" spans="1:4" ht="13.5">
      <c r="A748" s="695">
        <v>747</v>
      </c>
      <c r="B748" s="696" t="s">
        <v>4114</v>
      </c>
      <c r="C748" s="697" t="s">
        <v>4115</v>
      </c>
      <c r="D748" s="698" t="str">
        <f t="shared" si="11"/>
        <v>747. 280025 塑膠花線製造程序</v>
      </c>
    </row>
    <row r="749" spans="1:4" ht="13.5">
      <c r="A749" s="695">
        <v>748</v>
      </c>
      <c r="B749" s="696" t="s">
        <v>4116</v>
      </c>
      <c r="C749" s="697" t="s">
        <v>4117</v>
      </c>
      <c r="D749" s="698" t="str">
        <f t="shared" si="11"/>
        <v>748. 280026 塑膠電線電纜製造程序</v>
      </c>
    </row>
    <row r="750" spans="1:4" ht="13.5">
      <c r="A750" s="695">
        <v>749</v>
      </c>
      <c r="B750" s="696" t="s">
        <v>4118</v>
      </c>
      <c r="C750" s="697" t="s">
        <v>4119</v>
      </c>
      <c r="D750" s="698" t="str">
        <f t="shared" si="11"/>
        <v>749. 280027 電力電纜製造程序</v>
      </c>
    </row>
    <row r="751" spans="1:4" ht="13.5">
      <c r="A751" s="695">
        <v>750</v>
      </c>
      <c r="B751" s="696" t="s">
        <v>4120</v>
      </c>
      <c r="C751" s="697" t="s">
        <v>4121</v>
      </c>
      <c r="D751" s="698" t="str">
        <f t="shared" si="11"/>
        <v>750. 280028 電子線製造程序</v>
      </c>
    </row>
    <row r="752" spans="1:4" ht="13.5">
      <c r="A752" s="695">
        <v>751</v>
      </c>
      <c r="B752" s="696" t="s">
        <v>4122</v>
      </c>
      <c r="C752" s="697" t="s">
        <v>4123</v>
      </c>
      <c r="D752" s="698" t="str">
        <f t="shared" si="11"/>
        <v>751. 280029 電源線製造程序</v>
      </c>
    </row>
    <row r="753" spans="1:4" ht="13.5">
      <c r="A753" s="695">
        <v>752</v>
      </c>
      <c r="B753" s="696" t="s">
        <v>4124</v>
      </c>
      <c r="C753" s="697" t="s">
        <v>4125</v>
      </c>
      <c r="D753" s="698" t="str">
        <f t="shared" si="11"/>
        <v>752. 280030 漆包線製造程序</v>
      </c>
    </row>
    <row r="754" spans="1:4" ht="13.5">
      <c r="A754" s="695">
        <v>753</v>
      </c>
      <c r="B754" s="696" t="s">
        <v>4126</v>
      </c>
      <c r="C754" s="697" t="s">
        <v>4127</v>
      </c>
      <c r="D754" s="698" t="str">
        <f t="shared" si="11"/>
        <v>753. 280031 裸銅線製造程序</v>
      </c>
    </row>
    <row r="755" spans="1:4" ht="13.5">
      <c r="A755" s="695">
        <v>754</v>
      </c>
      <c r="B755" s="696" t="s">
        <v>4128</v>
      </c>
      <c r="C755" s="697" t="s">
        <v>4129</v>
      </c>
      <c r="D755" s="698" t="str">
        <f t="shared" si="11"/>
        <v>754. 280032 鍍錫銅線製造程序</v>
      </c>
    </row>
    <row r="756" spans="1:4" ht="13.5">
      <c r="A756" s="695">
        <v>755</v>
      </c>
      <c r="B756" s="696" t="s">
        <v>4130</v>
      </c>
      <c r="C756" s="697" t="s">
        <v>4131</v>
      </c>
      <c r="D756" s="698" t="str">
        <f t="shared" si="11"/>
        <v>755. 280039 其他電線及電纜（含光纖電纜）製造程序</v>
      </c>
    </row>
    <row r="757" spans="1:4" ht="13.5">
      <c r="A757" s="695">
        <v>756</v>
      </c>
      <c r="B757" s="696" t="s">
        <v>4132</v>
      </c>
      <c r="C757" s="697" t="s">
        <v>4133</v>
      </c>
      <c r="D757" s="698" t="str">
        <f t="shared" si="11"/>
        <v>756. 280041 配線器材製造程序</v>
      </c>
    </row>
    <row r="758" spans="1:4" ht="13.5">
      <c r="A758" s="695">
        <v>757</v>
      </c>
      <c r="B758" s="696" t="s">
        <v>4134</v>
      </c>
      <c r="C758" s="697" t="s">
        <v>4135</v>
      </c>
      <c r="D758" s="698" t="str">
        <f t="shared" si="11"/>
        <v>757. 280042 電燈泡及燈管製造程序</v>
      </c>
    </row>
    <row r="759" spans="1:4" ht="13.5">
      <c r="A759" s="695">
        <v>758</v>
      </c>
      <c r="B759" s="696" t="s">
        <v>4136</v>
      </c>
      <c r="C759" s="697" t="s">
        <v>4137</v>
      </c>
      <c r="D759" s="698" t="str">
        <f t="shared" si="11"/>
        <v>758. 280043 照明器具製造程序</v>
      </c>
    </row>
    <row r="760" spans="1:4" ht="13.5">
      <c r="A760" s="695">
        <v>759</v>
      </c>
      <c r="B760" s="696" t="s">
        <v>4138</v>
      </c>
      <c r="C760" s="697" t="s">
        <v>4139</v>
      </c>
      <c r="D760" s="698" t="str">
        <f t="shared" si="11"/>
        <v>759. 280044 家用空調器具製造程序</v>
      </c>
    </row>
    <row r="761" spans="1:4" ht="13.5">
      <c r="A761" s="695">
        <v>760</v>
      </c>
      <c r="B761" s="696" t="s">
        <v>4140</v>
      </c>
      <c r="C761" s="697" t="s">
        <v>4141</v>
      </c>
      <c r="D761" s="698" t="str">
        <f t="shared" si="11"/>
        <v>760. 280045 家用電冰箱製造程序</v>
      </c>
    </row>
    <row r="762" spans="1:4" ht="13.5">
      <c r="A762" s="695">
        <v>761</v>
      </c>
      <c r="B762" s="696" t="s">
        <v>4142</v>
      </c>
      <c r="C762" s="697" t="s">
        <v>4143</v>
      </c>
      <c r="D762" s="698" t="str">
        <f t="shared" si="11"/>
        <v>761. 280046 家用洗衣設備製造程序</v>
      </c>
    </row>
    <row r="763" spans="1:4" ht="13.5">
      <c r="A763" s="695">
        <v>762</v>
      </c>
      <c r="B763" s="696" t="s">
        <v>4144</v>
      </c>
      <c r="C763" s="697" t="s">
        <v>4145</v>
      </c>
      <c r="D763" s="698" t="str">
        <f t="shared" si="11"/>
        <v>762. 280047 家用電扇製造程序</v>
      </c>
    </row>
    <row r="764" spans="1:4" ht="13.5">
      <c r="A764" s="695">
        <v>763</v>
      </c>
      <c r="B764" s="696" t="s">
        <v>4146</v>
      </c>
      <c r="C764" s="697" t="s">
        <v>4147</v>
      </c>
      <c r="D764" s="698" t="str">
        <f t="shared" si="11"/>
        <v>763. 280048 大型電器表面塗裝程序</v>
      </c>
    </row>
    <row r="765" spans="1:4" ht="13.5">
      <c r="A765" s="695">
        <v>764</v>
      </c>
      <c r="B765" s="696" t="s">
        <v>4148</v>
      </c>
      <c r="C765" s="697" t="s">
        <v>4149</v>
      </c>
      <c r="D765" s="698" t="str">
        <f t="shared" si="11"/>
        <v>764. 280049 其他家用電器製造程序</v>
      </c>
    </row>
    <row r="766" spans="1:4" ht="13.5">
      <c r="A766" s="695">
        <v>765</v>
      </c>
      <c r="B766" s="696" t="s">
        <v>4150</v>
      </c>
      <c r="C766" s="697" t="s">
        <v>4151</v>
      </c>
      <c r="D766" s="698" t="str">
        <f t="shared" si="11"/>
        <v>765. 280999 其他電力設備製造程序</v>
      </c>
    </row>
    <row r="767" spans="1:4" ht="13.5">
      <c r="A767" s="695">
        <v>766</v>
      </c>
      <c r="B767" s="696" t="s">
        <v>4152</v>
      </c>
      <c r="C767" s="697" t="s">
        <v>4153</v>
      </c>
      <c r="D767" s="698" t="str">
        <f t="shared" si="11"/>
        <v>766. 290001 冶金機械製造程序</v>
      </c>
    </row>
    <row r="768" spans="1:4" ht="13.5">
      <c r="A768" s="695">
        <v>767</v>
      </c>
      <c r="B768" s="696" t="s">
        <v>4154</v>
      </c>
      <c r="C768" s="697" t="s">
        <v>4155</v>
      </c>
      <c r="D768" s="698" t="str">
        <f t="shared" si="11"/>
        <v>767. 290002 金屬切削工具機製造程序</v>
      </c>
    </row>
    <row r="769" spans="1:4" ht="13.5">
      <c r="A769" s="695">
        <v>768</v>
      </c>
      <c r="B769" s="696" t="s">
        <v>4156</v>
      </c>
      <c r="C769" s="697" t="s">
        <v>4157</v>
      </c>
      <c r="D769" s="698" t="str">
        <f t="shared" ref="D769:D832" si="12">A769&amp;". "&amp;B769&amp;" "&amp;C769</f>
        <v>768. 290009 其他金屬加工用機械設備製造程序</v>
      </c>
    </row>
    <row r="770" spans="1:4" ht="13.5">
      <c r="A770" s="695">
        <v>769</v>
      </c>
      <c r="B770" s="696" t="s">
        <v>4158</v>
      </c>
      <c r="C770" s="697" t="s">
        <v>4159</v>
      </c>
      <c r="D770" s="698" t="str">
        <f t="shared" si="12"/>
        <v>769. 290011 農用及林用機械設備製造程序</v>
      </c>
    </row>
    <row r="771" spans="1:4" ht="13.5">
      <c r="A771" s="695">
        <v>770</v>
      </c>
      <c r="B771" s="696" t="s">
        <v>4160</v>
      </c>
      <c r="C771" s="697" t="s">
        <v>4161</v>
      </c>
      <c r="D771" s="698" t="str">
        <f t="shared" si="12"/>
        <v>770. 290012 採礦及營造用機械設備製造程序</v>
      </c>
    </row>
    <row r="772" spans="1:4" ht="13.5">
      <c r="A772" s="695">
        <v>771</v>
      </c>
      <c r="B772" s="696" t="s">
        <v>4162</v>
      </c>
      <c r="C772" s="697" t="s">
        <v>4163</v>
      </c>
      <c r="D772" s="698" t="str">
        <f t="shared" si="12"/>
        <v>771. 290013 食品、飲料及菸草製作用機械設備製造程序</v>
      </c>
    </row>
    <row r="773" spans="1:4" ht="13.5">
      <c r="A773" s="695">
        <v>772</v>
      </c>
      <c r="B773" s="696" t="s">
        <v>4164</v>
      </c>
      <c r="C773" s="697" t="s">
        <v>4165</v>
      </c>
      <c r="D773" s="698" t="str">
        <f t="shared" si="12"/>
        <v>772. 290014 紡織、成衣及皮革生產用機械設備製造程序</v>
      </c>
    </row>
    <row r="774" spans="1:4" ht="13.5">
      <c r="A774" s="695">
        <v>773</v>
      </c>
      <c r="B774" s="696" t="s">
        <v>4166</v>
      </c>
      <c r="C774" s="697" t="s">
        <v>4167</v>
      </c>
      <c r="D774" s="698" t="str">
        <f t="shared" si="12"/>
        <v>773. 290015 木工機械設備製造程序</v>
      </c>
    </row>
    <row r="775" spans="1:4" ht="13.5">
      <c r="A775" s="695">
        <v>774</v>
      </c>
      <c r="B775" s="696" t="s">
        <v>4168</v>
      </c>
      <c r="C775" s="697" t="s">
        <v>4169</v>
      </c>
      <c r="D775" s="698" t="str">
        <f t="shared" si="12"/>
        <v>774. 290016 化工機械設備製造程序</v>
      </c>
    </row>
    <row r="776" spans="1:4" ht="13.5">
      <c r="A776" s="695">
        <v>775</v>
      </c>
      <c r="B776" s="696" t="s">
        <v>4170</v>
      </c>
      <c r="C776" s="697" t="s">
        <v>4171</v>
      </c>
      <c r="D776" s="698" t="str">
        <f t="shared" si="12"/>
        <v>775. 290017 橡膠及塑膠加工用機械設備製造程序</v>
      </c>
    </row>
    <row r="777" spans="1:4" ht="13.5">
      <c r="A777" s="695">
        <v>776</v>
      </c>
      <c r="B777" s="696" t="s">
        <v>4172</v>
      </c>
      <c r="C777" s="697" t="s">
        <v>4173</v>
      </c>
      <c r="D777" s="698" t="str">
        <f t="shared" si="12"/>
        <v>776. 290018 電子及半導體生產用機械設備製造程序</v>
      </c>
    </row>
    <row r="778" spans="1:4" ht="13.5">
      <c r="A778" s="695">
        <v>777</v>
      </c>
      <c r="B778" s="696" t="s">
        <v>4174</v>
      </c>
      <c r="C778" s="697" t="s">
        <v>4175</v>
      </c>
      <c r="D778" s="698" t="str">
        <f t="shared" si="12"/>
        <v>777. 290019 其他專用機械設備製造程序</v>
      </c>
    </row>
    <row r="779" spans="1:4" ht="13.5">
      <c r="A779" s="695">
        <v>778</v>
      </c>
      <c r="B779" s="696" t="s">
        <v>4176</v>
      </c>
      <c r="C779" s="697" t="s">
        <v>4177</v>
      </c>
      <c r="D779" s="698" t="str">
        <f t="shared" si="12"/>
        <v>778. 290021 原動機製造程序</v>
      </c>
    </row>
    <row r="780" spans="1:4" ht="13.5">
      <c r="A780" s="695">
        <v>779</v>
      </c>
      <c r="B780" s="696" t="s">
        <v>4178</v>
      </c>
      <c r="C780" s="697" t="s">
        <v>4179</v>
      </c>
      <c r="D780" s="698" t="str">
        <f t="shared" si="12"/>
        <v>779. 290022 流體傳動設備製造程序</v>
      </c>
    </row>
    <row r="781" spans="1:4" ht="13.5">
      <c r="A781" s="695">
        <v>780</v>
      </c>
      <c r="B781" s="696" t="s">
        <v>4180</v>
      </c>
      <c r="C781" s="697" t="s">
        <v>4181</v>
      </c>
      <c r="D781" s="698" t="str">
        <f t="shared" si="12"/>
        <v>780. 290023 泵、壓縮機、活栓及活閥製造程序</v>
      </c>
    </row>
    <row r="782" spans="1:4" ht="13.5">
      <c r="A782" s="695">
        <v>781</v>
      </c>
      <c r="B782" s="696" t="s">
        <v>4182</v>
      </c>
      <c r="C782" s="697" t="s">
        <v>4183</v>
      </c>
      <c r="D782" s="698" t="str">
        <f t="shared" si="12"/>
        <v>781. 290024 機械傳動設備製造程序</v>
      </c>
    </row>
    <row r="783" spans="1:4" ht="13.5">
      <c r="A783" s="695">
        <v>782</v>
      </c>
      <c r="B783" s="696" t="s">
        <v>4184</v>
      </c>
      <c r="C783" s="697" t="s">
        <v>4185</v>
      </c>
      <c r="D783" s="698" t="str">
        <f t="shared" si="12"/>
        <v>782. 290025 輸送機械設備製造程序</v>
      </c>
    </row>
    <row r="784" spans="1:4" ht="13.5">
      <c r="A784" s="695">
        <v>783</v>
      </c>
      <c r="B784" s="696" t="s">
        <v>4186</v>
      </c>
      <c r="C784" s="697" t="s">
        <v>4187</v>
      </c>
      <c r="D784" s="698" t="str">
        <f t="shared" si="12"/>
        <v>783. 290026 事務機械設備製造程序</v>
      </c>
    </row>
    <row r="785" spans="1:4" ht="13.5">
      <c r="A785" s="695">
        <v>784</v>
      </c>
      <c r="B785" s="696" t="s">
        <v>4188</v>
      </c>
      <c r="C785" s="697" t="s">
        <v>4189</v>
      </c>
      <c r="D785" s="698" t="str">
        <f t="shared" si="12"/>
        <v>784. 290027 污染防治設備製造程序</v>
      </c>
    </row>
    <row r="786" spans="1:4" ht="13.5">
      <c r="A786" s="695">
        <v>785</v>
      </c>
      <c r="B786" s="696" t="s">
        <v>4190</v>
      </c>
      <c r="C786" s="697" t="s">
        <v>4191</v>
      </c>
      <c r="D786" s="698" t="str">
        <f t="shared" si="12"/>
        <v>785. 290028 動力手工具製造程序</v>
      </c>
    </row>
    <row r="787" spans="1:4" ht="13.5">
      <c r="A787" s="695">
        <v>786</v>
      </c>
      <c r="B787" s="696" t="s">
        <v>4192</v>
      </c>
      <c r="C787" s="697" t="s">
        <v>4193</v>
      </c>
      <c r="D787" s="698" t="str">
        <f t="shared" si="12"/>
        <v>786. 290029 其他通用機械設備製造程序</v>
      </c>
    </row>
    <row r="788" spans="1:4" ht="13.5">
      <c r="A788" s="695">
        <v>787</v>
      </c>
      <c r="B788" s="696" t="s">
        <v>4194</v>
      </c>
      <c r="C788" s="697" t="s">
        <v>4195</v>
      </c>
      <c r="D788" s="698" t="str">
        <f t="shared" si="12"/>
        <v>787. 300001 汽車製造程序</v>
      </c>
    </row>
    <row r="789" spans="1:4" ht="13.5">
      <c r="A789" s="695">
        <v>788</v>
      </c>
      <c r="B789" s="696" t="s">
        <v>4196</v>
      </c>
      <c r="C789" s="697" t="s">
        <v>4197</v>
      </c>
      <c r="D789" s="698" t="str">
        <f t="shared" si="12"/>
        <v>788. 300002 汽車／輕型貨車表面塗裝程序</v>
      </c>
    </row>
    <row r="790" spans="1:4" ht="13.5">
      <c r="A790" s="695">
        <v>789</v>
      </c>
      <c r="B790" s="696" t="s">
        <v>4198</v>
      </c>
      <c r="C790" s="697" t="s">
        <v>4199</v>
      </c>
      <c r="D790" s="698" t="str">
        <f t="shared" si="12"/>
        <v>789. 300003 車體製造程序</v>
      </c>
    </row>
    <row r="791" spans="1:4" ht="13.5">
      <c r="A791" s="695">
        <v>790</v>
      </c>
      <c r="B791" s="696" t="s">
        <v>4200</v>
      </c>
      <c r="C791" s="697" t="s">
        <v>4201</v>
      </c>
      <c r="D791" s="698" t="str">
        <f t="shared" si="12"/>
        <v>790. 300004 汽車零件製造程序</v>
      </c>
    </row>
    <row r="792" spans="1:4" ht="13.5">
      <c r="A792" s="695">
        <v>791</v>
      </c>
      <c r="B792" s="696" t="s">
        <v>4202</v>
      </c>
      <c r="C792" s="697" t="s">
        <v>4203</v>
      </c>
      <c r="D792" s="698" t="str">
        <f t="shared" si="12"/>
        <v>791. 310001 船舶製造程序</v>
      </c>
    </row>
    <row r="793" spans="1:4" ht="13.5">
      <c r="A793" s="695">
        <v>792</v>
      </c>
      <c r="B793" s="696" t="s">
        <v>4204</v>
      </c>
      <c r="C793" s="697" t="s">
        <v>4205</v>
      </c>
      <c r="D793" s="698" t="str">
        <f t="shared" si="12"/>
        <v>792. 310002 船舶零件製造程序</v>
      </c>
    </row>
    <row r="794" spans="1:4" ht="13.5">
      <c r="A794" s="695">
        <v>793</v>
      </c>
      <c r="B794" s="696" t="s">
        <v>4206</v>
      </c>
      <c r="C794" s="697" t="s">
        <v>4207</v>
      </c>
      <c r="D794" s="698" t="str">
        <f t="shared" si="12"/>
        <v>793. 310003 船體塗裝程序</v>
      </c>
    </row>
    <row r="795" spans="1:4" ht="13.5">
      <c r="A795" s="695">
        <v>794</v>
      </c>
      <c r="B795" s="696" t="s">
        <v>4208</v>
      </c>
      <c r="C795" s="697" t="s">
        <v>4209</v>
      </c>
      <c r="D795" s="698" t="str">
        <f t="shared" si="12"/>
        <v>794. 310004 機車製造程序</v>
      </c>
    </row>
    <row r="796" spans="1:4" ht="13.5">
      <c r="A796" s="695">
        <v>795</v>
      </c>
      <c r="B796" s="696" t="s">
        <v>4210</v>
      </c>
      <c r="C796" s="697" t="s">
        <v>4211</v>
      </c>
      <c r="D796" s="698" t="str">
        <f t="shared" si="12"/>
        <v>795. 310005 機車表面塗裝程序</v>
      </c>
    </row>
    <row r="797" spans="1:4" ht="13.5">
      <c r="A797" s="695">
        <v>796</v>
      </c>
      <c r="B797" s="696" t="s">
        <v>4212</v>
      </c>
      <c r="C797" s="697" t="s">
        <v>4213</v>
      </c>
      <c r="D797" s="698" t="str">
        <f t="shared" si="12"/>
        <v>796. 310006 機車零件製造程序</v>
      </c>
    </row>
    <row r="798" spans="1:4" ht="13.5">
      <c r="A798" s="695">
        <v>797</v>
      </c>
      <c r="B798" s="696" t="s">
        <v>4214</v>
      </c>
      <c r="C798" s="697" t="s">
        <v>4215</v>
      </c>
      <c r="D798" s="698" t="str">
        <f t="shared" si="12"/>
        <v>797. 310007 自行車製造程序</v>
      </c>
    </row>
    <row r="799" spans="1:4" ht="13.5">
      <c r="A799" s="695">
        <v>798</v>
      </c>
      <c r="B799" s="696" t="s">
        <v>4216</v>
      </c>
      <c r="C799" s="697" t="s">
        <v>4217</v>
      </c>
      <c r="D799" s="698" t="str">
        <f t="shared" si="12"/>
        <v>798. 310008 自行車表面塗裝程序</v>
      </c>
    </row>
    <row r="800" spans="1:4" ht="13.5">
      <c r="A800" s="695">
        <v>799</v>
      </c>
      <c r="B800" s="696" t="s">
        <v>4218</v>
      </c>
      <c r="C800" s="697" t="s">
        <v>4219</v>
      </c>
      <c r="D800" s="698" t="str">
        <f t="shared" si="12"/>
        <v>799. 310009 自行車零件製造程序</v>
      </c>
    </row>
    <row r="801" spans="1:4" ht="13.5">
      <c r="A801" s="695">
        <v>800</v>
      </c>
      <c r="B801" s="696" t="s">
        <v>4220</v>
      </c>
      <c r="C801" s="697" t="s">
        <v>4221</v>
      </c>
      <c r="D801" s="698" t="str">
        <f t="shared" si="12"/>
        <v>800. 310010 航空器塗裝程序</v>
      </c>
    </row>
    <row r="802" spans="1:4" ht="13.5">
      <c r="A802" s="695">
        <v>801</v>
      </c>
      <c r="B802" s="696" t="s">
        <v>4222</v>
      </c>
      <c r="C802" s="697" t="s">
        <v>4223</v>
      </c>
      <c r="D802" s="698" t="str">
        <f t="shared" si="12"/>
        <v>801. 310099 其他運輸工具及零件製造程序</v>
      </c>
    </row>
    <row r="803" spans="1:4" ht="13.5">
      <c r="A803" s="695">
        <v>802</v>
      </c>
      <c r="B803" s="696" t="s">
        <v>4224</v>
      </c>
      <c r="C803" s="697" t="s">
        <v>4225</v>
      </c>
      <c r="D803" s="698" t="str">
        <f t="shared" si="12"/>
        <v>802. 320001 木製家具製造程序</v>
      </c>
    </row>
    <row r="804" spans="1:4" ht="13.5">
      <c r="A804" s="695">
        <v>803</v>
      </c>
      <c r="B804" s="696" t="s">
        <v>4226</v>
      </c>
      <c r="C804" s="697" t="s">
        <v>4227</v>
      </c>
      <c r="D804" s="698" t="str">
        <f t="shared" si="12"/>
        <v>803. 320009 其他非金屬家具製造程序</v>
      </c>
    </row>
    <row r="805" spans="1:4" ht="13.5">
      <c r="A805" s="695">
        <v>804</v>
      </c>
      <c r="B805" s="696" t="s">
        <v>4228</v>
      </c>
      <c r="C805" s="697" t="s">
        <v>4229</v>
      </c>
      <c r="D805" s="698" t="str">
        <f t="shared" si="12"/>
        <v>804. 320011 金屬家具製造程序</v>
      </c>
    </row>
    <row r="806" spans="1:4" ht="13.5">
      <c r="A806" s="695">
        <v>805</v>
      </c>
      <c r="B806" s="696" t="s">
        <v>4230</v>
      </c>
      <c r="C806" s="697" t="s">
        <v>4231</v>
      </c>
      <c r="D806" s="698" t="str">
        <f t="shared" si="12"/>
        <v>805. 320012 金屬傢俱表面塗裝程序</v>
      </c>
    </row>
    <row r="807" spans="1:4" ht="13.5">
      <c r="A807" s="695">
        <v>806</v>
      </c>
      <c r="B807" s="696" t="s">
        <v>4232</v>
      </c>
      <c r="C807" s="697" t="s">
        <v>4233</v>
      </c>
      <c r="D807" s="698" t="str">
        <f t="shared" si="12"/>
        <v>806. 320013 木製傢俱表面塗裝程序</v>
      </c>
    </row>
    <row r="808" spans="1:4" ht="13.5">
      <c r="A808" s="695">
        <v>807</v>
      </c>
      <c r="B808" s="696" t="s">
        <v>4234</v>
      </c>
      <c r="C808" s="697" t="s">
        <v>4235</v>
      </c>
      <c r="D808" s="698" t="str">
        <f t="shared" si="12"/>
        <v>807. 330001 體育用品製造程序</v>
      </c>
    </row>
    <row r="809" spans="1:4" ht="13.5">
      <c r="A809" s="695">
        <v>808</v>
      </c>
      <c r="B809" s="696" t="s">
        <v>4236</v>
      </c>
      <c r="C809" s="697" t="s">
        <v>4237</v>
      </c>
      <c r="D809" s="698" t="str">
        <f t="shared" si="12"/>
        <v>808. 330002 玩具製造程序</v>
      </c>
    </row>
    <row r="810" spans="1:4" ht="13.5">
      <c r="A810" s="695">
        <v>809</v>
      </c>
      <c r="B810" s="696" t="s">
        <v>4238</v>
      </c>
      <c r="C810" s="697" t="s">
        <v>4239</v>
      </c>
      <c r="D810" s="698" t="str">
        <f t="shared" si="12"/>
        <v>809. 330003 不鏽鋼鼓表面塗裝程序</v>
      </c>
    </row>
    <row r="811" spans="1:4" ht="13.5">
      <c r="A811" s="695">
        <v>810</v>
      </c>
      <c r="B811" s="696" t="s">
        <v>4240</v>
      </c>
      <c r="C811" s="697" t="s">
        <v>4241</v>
      </c>
      <c r="D811" s="698" t="str">
        <f t="shared" si="12"/>
        <v>810. 330009 其他樂器製造程序</v>
      </c>
    </row>
    <row r="812" spans="1:4" ht="13.5">
      <c r="A812" s="695">
        <v>811</v>
      </c>
      <c r="B812" s="696" t="s">
        <v>4242</v>
      </c>
      <c r="C812" s="697" t="s">
        <v>4243</v>
      </c>
      <c r="D812" s="698" t="str">
        <f t="shared" si="12"/>
        <v>811. 330011 文具製造程序</v>
      </c>
    </row>
    <row r="813" spans="1:4" ht="13.5">
      <c r="A813" s="695">
        <v>812</v>
      </c>
      <c r="B813" s="696" t="s">
        <v>4244</v>
      </c>
      <c r="C813" s="697" t="s">
        <v>4245</v>
      </c>
      <c r="D813" s="698" t="str">
        <f t="shared" si="12"/>
        <v>812. 330012 眼鏡製造程序</v>
      </c>
    </row>
    <row r="814" spans="1:4" ht="13.5">
      <c r="A814" s="695">
        <v>813</v>
      </c>
      <c r="B814" s="696" t="s">
        <v>4246</v>
      </c>
      <c r="C814" s="697" t="s">
        <v>4247</v>
      </c>
      <c r="D814" s="698" t="str">
        <f t="shared" si="12"/>
        <v>813. 330013 醫療器材及用品製造程序</v>
      </c>
    </row>
    <row r="815" spans="1:4" ht="13.5">
      <c r="A815" s="695">
        <v>814</v>
      </c>
      <c r="B815" s="696" t="s">
        <v>4248</v>
      </c>
      <c r="C815" s="697" t="s">
        <v>4249</v>
      </c>
      <c r="D815" s="698" t="str">
        <f t="shared" si="12"/>
        <v>814. 330014 珠寶及金工製品製造程序</v>
      </c>
    </row>
    <row r="816" spans="1:4" ht="13.5">
      <c r="A816" s="695">
        <v>815</v>
      </c>
      <c r="B816" s="696" t="s">
        <v>4250</v>
      </c>
      <c r="C816" s="697" t="s">
        <v>4251</v>
      </c>
      <c r="D816" s="698" t="str">
        <f t="shared" si="12"/>
        <v>815. 330015 拉鍊及鈕扣製造程序</v>
      </c>
    </row>
    <row r="817" spans="1:4" ht="13.5">
      <c r="A817" s="695">
        <v>816</v>
      </c>
      <c r="B817" s="696" t="s">
        <v>4252</v>
      </c>
      <c r="C817" s="697" t="s">
        <v>4253</v>
      </c>
      <c r="D817" s="698" t="str">
        <f t="shared" si="12"/>
        <v>816. 330016 原子炭製造程序</v>
      </c>
    </row>
    <row r="818" spans="1:4" ht="13.5">
      <c r="A818" s="695">
        <v>817</v>
      </c>
      <c r="B818" s="696" t="s">
        <v>4254</v>
      </c>
      <c r="C818" s="697" t="s">
        <v>4255</v>
      </c>
      <c r="D818" s="698" t="str">
        <f t="shared" si="12"/>
        <v>817. 330999 其他未分類製品製造程序</v>
      </c>
    </row>
    <row r="819" spans="1:4" ht="13.5">
      <c r="A819" s="695">
        <v>818</v>
      </c>
      <c r="B819" s="696" t="s">
        <v>4256</v>
      </c>
      <c r="C819" s="697" t="s">
        <v>4257</v>
      </c>
      <c r="D819" s="698" t="str">
        <f t="shared" si="12"/>
        <v>818. 340001 產業用機械設備維修及安裝服務作業程序</v>
      </c>
    </row>
    <row r="820" spans="1:4" ht="13.5">
      <c r="A820" s="695">
        <v>819</v>
      </c>
      <c r="B820" s="696" t="s">
        <v>242</v>
      </c>
      <c r="C820" s="697" t="s">
        <v>4258</v>
      </c>
      <c r="D820" s="698" t="str">
        <f t="shared" si="12"/>
        <v>819. 350001 鍋爐發電程序</v>
      </c>
    </row>
    <row r="821" spans="1:4" ht="13.5">
      <c r="A821" s="695">
        <v>820</v>
      </c>
      <c r="B821" s="696" t="s">
        <v>4259</v>
      </c>
      <c r="C821" s="697" t="s">
        <v>4260</v>
      </c>
      <c r="D821" s="698" t="str">
        <f t="shared" si="12"/>
        <v>820. 350002 渦輪發電程序</v>
      </c>
    </row>
    <row r="822" spans="1:4" ht="13.5">
      <c r="A822" s="695">
        <v>821</v>
      </c>
      <c r="B822" s="696" t="s">
        <v>4261</v>
      </c>
      <c r="C822" s="697" t="s">
        <v>4262</v>
      </c>
      <c r="D822" s="698" t="str">
        <f t="shared" si="12"/>
        <v>821. 350003 引擎發電程序</v>
      </c>
    </row>
    <row r="823" spans="1:4" ht="13.5">
      <c r="A823" s="695">
        <v>822</v>
      </c>
      <c r="B823" s="696" t="s">
        <v>4263</v>
      </c>
      <c r="C823" s="697" t="s">
        <v>4264</v>
      </c>
      <c r="D823" s="698" t="str">
        <f t="shared" si="12"/>
        <v>822. 350009 其他發電作業程序</v>
      </c>
    </row>
    <row r="824" spans="1:4" ht="13.5">
      <c r="A824" s="695">
        <v>823</v>
      </c>
      <c r="B824" s="696" t="s">
        <v>4265</v>
      </c>
      <c r="C824" s="697" t="s">
        <v>4266</v>
      </c>
      <c r="D824" s="698" t="str">
        <f t="shared" si="12"/>
        <v>823. 350011 輸電、配電工程作業程序</v>
      </c>
    </row>
    <row r="825" spans="1:4" ht="13.5">
      <c r="A825" s="695">
        <v>824</v>
      </c>
      <c r="B825" s="696" t="s">
        <v>4267</v>
      </c>
      <c r="C825" s="697" t="s">
        <v>4268</v>
      </c>
      <c r="D825" s="698" t="str">
        <f t="shared" si="12"/>
        <v>824. 350012 氣體燃料供應作業程序</v>
      </c>
    </row>
    <row r="826" spans="1:4" ht="13.5">
      <c r="A826" s="695">
        <v>825</v>
      </c>
      <c r="B826" s="696" t="s">
        <v>4269</v>
      </c>
      <c r="C826" s="697" t="s">
        <v>4270</v>
      </c>
      <c r="D826" s="698" t="str">
        <f t="shared" si="12"/>
        <v>825. 350013 液化氣體燃料分裝作業程序</v>
      </c>
    </row>
    <row r="827" spans="1:4" ht="13.5">
      <c r="A827" s="695">
        <v>826</v>
      </c>
      <c r="B827" s="696" t="s">
        <v>4271</v>
      </c>
      <c r="C827" s="697" t="s">
        <v>4272</v>
      </c>
      <c r="D827" s="698" t="str">
        <f t="shared" si="12"/>
        <v>826. 350014 蒸汽供應作業程序</v>
      </c>
    </row>
    <row r="828" spans="1:4" ht="13.5">
      <c r="A828" s="695">
        <v>827</v>
      </c>
      <c r="B828" s="696" t="s">
        <v>4273</v>
      </c>
      <c r="C828" s="697" t="s">
        <v>4274</v>
      </c>
      <c r="D828" s="698" t="str">
        <f t="shared" si="12"/>
        <v>827. 350015 冷暖氣供應作業程序</v>
      </c>
    </row>
    <row r="829" spans="1:4" ht="13.5">
      <c r="A829" s="695">
        <v>828</v>
      </c>
      <c r="B829" s="696" t="s">
        <v>4275</v>
      </c>
      <c r="C829" s="697" t="s">
        <v>4276</v>
      </c>
      <c r="D829" s="698" t="str">
        <f t="shared" si="12"/>
        <v>828. 350016 熱水（含溫泉）供應作業程序</v>
      </c>
    </row>
    <row r="830" spans="1:4" ht="13.5">
      <c r="A830" s="695">
        <v>829</v>
      </c>
      <c r="B830" s="696" t="s">
        <v>4277</v>
      </c>
      <c r="C830" s="697" t="s">
        <v>4278</v>
      </c>
      <c r="D830" s="698" t="str">
        <f t="shared" si="12"/>
        <v>829. 350017 冰水供應作業程序</v>
      </c>
    </row>
    <row r="831" spans="1:4" ht="13.5">
      <c r="A831" s="695">
        <v>830</v>
      </c>
      <c r="B831" s="696" t="s">
        <v>4279</v>
      </c>
      <c r="C831" s="697" t="s">
        <v>4280</v>
      </c>
      <c r="D831" s="698" t="str">
        <f t="shared" si="12"/>
        <v>830. 360001 淨水處理程序</v>
      </c>
    </row>
    <row r="832" spans="1:4" ht="13.5">
      <c r="A832" s="695">
        <v>831</v>
      </c>
      <c r="B832" s="696" t="s">
        <v>4281</v>
      </c>
      <c r="C832" s="697" t="s">
        <v>4282</v>
      </c>
      <c r="D832" s="698" t="str">
        <f t="shared" si="12"/>
        <v>831. 360002 海水淡化處裡程序</v>
      </c>
    </row>
    <row r="833" spans="1:4" ht="13.5">
      <c r="A833" s="695">
        <v>832</v>
      </c>
      <c r="B833" s="696" t="s">
        <v>4283</v>
      </c>
      <c r="C833" s="697" t="s">
        <v>4284</v>
      </c>
      <c r="D833" s="698" t="str">
        <f t="shared" ref="D833:D896" si="13">A833&amp;". "&amp;B833&amp;" "&amp;C833</f>
        <v>832. 370001 廢水處理程序</v>
      </c>
    </row>
    <row r="834" spans="1:4" ht="13.5">
      <c r="A834" s="695">
        <v>833</v>
      </c>
      <c r="B834" s="696" t="s">
        <v>4285</v>
      </c>
      <c r="C834" s="697" t="s">
        <v>4286</v>
      </c>
      <c r="D834" s="698" t="str">
        <f t="shared" si="13"/>
        <v>833. 370002 污水處理程序</v>
      </c>
    </row>
    <row r="835" spans="1:4" ht="13.5">
      <c r="A835" s="695">
        <v>834</v>
      </c>
      <c r="B835" s="696" t="s">
        <v>4287</v>
      </c>
      <c r="C835" s="697" t="s">
        <v>4288</v>
      </c>
      <c r="D835" s="698" t="str">
        <f t="shared" si="13"/>
        <v>834. 370003 廢水（液）焚化處理程序</v>
      </c>
    </row>
    <row r="836" spans="1:4" ht="13.5">
      <c r="A836" s="695">
        <v>835</v>
      </c>
      <c r="B836" s="696" t="s">
        <v>4289</v>
      </c>
      <c r="C836" s="697" t="s">
        <v>4290</v>
      </c>
      <c r="D836" s="698" t="str">
        <f t="shared" si="13"/>
        <v>835. 370004 水肥處理程序</v>
      </c>
    </row>
    <row r="837" spans="1:4" ht="13.5">
      <c r="A837" s="695">
        <v>836</v>
      </c>
      <c r="B837" s="696" t="s">
        <v>269</v>
      </c>
      <c r="C837" s="697" t="s">
        <v>4291</v>
      </c>
      <c r="D837" s="698" t="str">
        <f t="shared" si="13"/>
        <v>836. 370009 其他廢水處理程序</v>
      </c>
    </row>
    <row r="838" spans="1:4" ht="13.5">
      <c r="A838" s="695">
        <v>837</v>
      </c>
      <c r="B838" s="696" t="s">
        <v>4292</v>
      </c>
      <c r="C838" s="697" t="s">
        <v>4293</v>
      </c>
      <c r="D838" s="698" t="str">
        <f t="shared" si="13"/>
        <v>837. 370011 廢水（液）清除作業程序</v>
      </c>
    </row>
    <row r="839" spans="1:4" ht="13.5">
      <c r="A839" s="695">
        <v>838</v>
      </c>
      <c r="B839" s="696" t="s">
        <v>4294</v>
      </c>
      <c r="C839" s="697" t="s">
        <v>4295</v>
      </c>
      <c r="D839" s="698" t="str">
        <f t="shared" si="13"/>
        <v>838. 370012 污水清除作業程序</v>
      </c>
    </row>
    <row r="840" spans="1:4" ht="13.5">
      <c r="A840" s="695">
        <v>839</v>
      </c>
      <c r="B840" s="696" t="s">
        <v>4296</v>
      </c>
      <c r="C840" s="697" t="s">
        <v>4297</v>
      </c>
      <c r="D840" s="698" t="str">
        <f t="shared" si="13"/>
        <v>839. 370013 水肥(化糞池)清除作業程序</v>
      </c>
    </row>
    <row r="841" spans="1:4" ht="13.5">
      <c r="A841" s="695">
        <v>840</v>
      </c>
      <c r="B841" s="696" t="s">
        <v>4298</v>
      </c>
      <c r="C841" s="697" t="s">
        <v>4299</v>
      </c>
      <c r="D841" s="698" t="str">
        <f t="shared" si="13"/>
        <v>840. 370014 流動廁所清潔服務作業程序</v>
      </c>
    </row>
    <row r="842" spans="1:4" ht="13.5">
      <c r="A842" s="695">
        <v>841</v>
      </c>
      <c r="B842" s="696" t="s">
        <v>4300</v>
      </c>
      <c r="C842" s="697" t="s">
        <v>4301</v>
      </c>
      <c r="D842" s="698" t="str">
        <f t="shared" si="13"/>
        <v>841. 380001 廢棄物熱處理（焚化處理除外）程序</v>
      </c>
    </row>
    <row r="843" spans="1:4" ht="13.5">
      <c r="A843" s="695">
        <v>842</v>
      </c>
      <c r="B843" s="696" t="s">
        <v>4302</v>
      </c>
      <c r="C843" s="697" t="s">
        <v>4303</v>
      </c>
      <c r="D843" s="698" t="str">
        <f t="shared" si="13"/>
        <v>842. 380002 廢棄物焚化處理程序</v>
      </c>
    </row>
    <row r="844" spans="1:4" ht="13.5">
      <c r="A844" s="695">
        <v>843</v>
      </c>
      <c r="B844" s="696" t="s">
        <v>4304</v>
      </c>
      <c r="C844" s="697" t="s">
        <v>4305</v>
      </c>
      <c r="D844" s="698" t="str">
        <f t="shared" si="13"/>
        <v>843. 380003 廢棄物滅菌處理程序</v>
      </c>
    </row>
    <row r="845" spans="1:4" ht="13.5">
      <c r="A845" s="695">
        <v>844</v>
      </c>
      <c r="B845" s="696" t="s">
        <v>4306</v>
      </c>
      <c r="C845" s="697" t="s">
        <v>4307</v>
      </c>
      <c r="D845" s="698" t="str">
        <f t="shared" si="13"/>
        <v>844. 380004 廢棄物物理處理程序</v>
      </c>
    </row>
    <row r="846" spans="1:4" ht="13.5">
      <c r="A846" s="695">
        <v>845</v>
      </c>
      <c r="B846" s="696" t="s">
        <v>4308</v>
      </c>
      <c r="C846" s="697" t="s">
        <v>4309</v>
      </c>
      <c r="D846" s="698" t="str">
        <f t="shared" si="13"/>
        <v>845. 380005 廢棄物化學處理程序</v>
      </c>
    </row>
    <row r="847" spans="1:4" ht="13.5">
      <c r="A847" s="695">
        <v>846</v>
      </c>
      <c r="B847" s="696" t="s">
        <v>4310</v>
      </c>
      <c r="C847" s="697" t="s">
        <v>4311</v>
      </c>
      <c r="D847" s="698" t="str">
        <f t="shared" si="13"/>
        <v>846. 380006 廢棄物堆肥處理程序</v>
      </c>
    </row>
    <row r="848" spans="1:4" ht="13.5">
      <c r="A848" s="695">
        <v>847</v>
      </c>
      <c r="B848" s="696" t="s">
        <v>4312</v>
      </c>
      <c r="C848" s="697" t="s">
        <v>4313</v>
      </c>
      <c r="D848" s="698" t="str">
        <f t="shared" si="13"/>
        <v>847. 380007 廢棄物固化處理程序</v>
      </c>
    </row>
    <row r="849" spans="1:4" ht="13.5">
      <c r="A849" s="695">
        <v>848</v>
      </c>
      <c r="B849" s="696" t="s">
        <v>4314</v>
      </c>
      <c r="C849" s="697" t="s">
        <v>4315</v>
      </c>
      <c r="D849" s="698" t="str">
        <f t="shared" si="13"/>
        <v>848. 380008 廢棄物穩定化處理程序</v>
      </c>
    </row>
    <row r="850" spans="1:4" ht="13.5">
      <c r="A850" s="695">
        <v>849</v>
      </c>
      <c r="B850" s="696" t="s">
        <v>4316</v>
      </c>
      <c r="C850" s="697" t="s">
        <v>4317</v>
      </c>
      <c r="D850" s="698" t="str">
        <f t="shared" si="13"/>
        <v>849. 380009 廢棄物掩埋處理程序</v>
      </c>
    </row>
    <row r="851" spans="1:4" ht="13.5">
      <c r="A851" s="695">
        <v>850</v>
      </c>
      <c r="B851" s="696" t="s">
        <v>4318</v>
      </c>
      <c r="C851" s="697" t="s">
        <v>4319</v>
      </c>
      <c r="D851" s="698" t="str">
        <f t="shared" si="13"/>
        <v>850. 380010 資源回收物處理程序</v>
      </c>
    </row>
    <row r="852" spans="1:4" ht="13.5">
      <c r="A852" s="695">
        <v>851</v>
      </c>
      <c r="B852" s="696" t="s">
        <v>4320</v>
      </c>
      <c r="C852" s="697" t="s">
        <v>4321</v>
      </c>
      <c r="D852" s="698" t="str">
        <f t="shared" si="13"/>
        <v>851. 380021 含汞廢料回收之製造程序</v>
      </c>
    </row>
    <row r="853" spans="1:4" ht="13.5">
      <c r="A853" s="695">
        <v>852</v>
      </c>
      <c r="B853" s="696" t="s">
        <v>4322</v>
      </c>
      <c r="C853" s="697" t="s">
        <v>4323</v>
      </c>
      <c r="D853" s="698" t="str">
        <f t="shared" si="13"/>
        <v>852. 380022 廢電線電纜粉碎分選回收製造程序</v>
      </c>
    </row>
    <row r="854" spans="1:4" ht="13.5">
      <c r="A854" s="695">
        <v>853</v>
      </c>
      <c r="B854" s="696" t="s">
        <v>4324</v>
      </c>
      <c r="C854" s="697" t="s">
        <v>4325</v>
      </c>
      <c r="D854" s="698" t="str">
        <f t="shared" si="13"/>
        <v>853. 380029 其他廢料回收製造程序</v>
      </c>
    </row>
    <row r="855" spans="1:4" ht="13.5">
      <c r="A855" s="695">
        <v>854</v>
      </c>
      <c r="B855" s="696" t="s">
        <v>4326</v>
      </c>
      <c r="C855" s="697" t="s">
        <v>4327</v>
      </c>
      <c r="D855" s="698" t="str">
        <f t="shared" si="13"/>
        <v>854. 380031 衍生燃料製造程序</v>
      </c>
    </row>
    <row r="856" spans="1:4" ht="13.5">
      <c r="A856" s="695">
        <v>855</v>
      </c>
      <c r="B856" s="696" t="s">
        <v>4328</v>
      </c>
      <c r="C856" s="697" t="s">
        <v>4329</v>
      </c>
      <c r="D856" s="698" t="str">
        <f t="shared" si="13"/>
        <v>855. 380041 廢棄物清除作業程序</v>
      </c>
    </row>
    <row r="857" spans="1:4" ht="13.5">
      <c r="A857" s="695">
        <v>856</v>
      </c>
      <c r="B857" s="696" t="s">
        <v>4330</v>
      </c>
      <c r="C857" s="697" t="s">
        <v>4331</v>
      </c>
      <c r="D857" s="698" t="str">
        <f t="shared" si="13"/>
        <v>856. 380042 資源回收物清除作業程序</v>
      </c>
    </row>
    <row r="858" spans="1:4" ht="13.5">
      <c r="A858" s="695">
        <v>857</v>
      </c>
      <c r="B858" s="696" t="s">
        <v>4332</v>
      </c>
      <c r="C858" s="697" t="s">
        <v>4333</v>
      </c>
      <c r="D858" s="698" t="str">
        <f t="shared" si="13"/>
        <v>857. 390001 污染土地整治服務作業程序</v>
      </c>
    </row>
    <row r="859" spans="1:4" ht="13.5">
      <c r="A859" s="695">
        <v>858</v>
      </c>
      <c r="B859" s="696" t="s">
        <v>4334</v>
      </c>
      <c r="C859" s="697" t="s">
        <v>4335</v>
      </c>
      <c r="D859" s="698" t="str">
        <f t="shared" si="13"/>
        <v>858. 390002 污染水面消毒及清理服務作業程序</v>
      </c>
    </row>
    <row r="860" spans="1:4" ht="13.5">
      <c r="A860" s="695">
        <v>859</v>
      </c>
      <c r="B860" s="696" t="s">
        <v>4336</v>
      </c>
      <c r="C860" s="697" t="s">
        <v>4337</v>
      </c>
      <c r="D860" s="698" t="str">
        <f t="shared" si="13"/>
        <v>859. 390003 污染地下水整治服務作業程序</v>
      </c>
    </row>
    <row r="861" spans="1:4" ht="13.5">
      <c r="A861" s="695">
        <v>860</v>
      </c>
      <c r="B861" s="696" t="s">
        <v>4338</v>
      </c>
      <c r="C861" s="697" t="s">
        <v>4339</v>
      </c>
      <c r="D861" s="698" t="str">
        <f t="shared" si="13"/>
        <v>860. 390004 油溢清理服務作業程序</v>
      </c>
    </row>
    <row r="862" spans="1:4" ht="13.5">
      <c r="A862" s="695">
        <v>861</v>
      </c>
      <c r="B862" s="696" t="s">
        <v>4340</v>
      </c>
      <c r="C862" s="697" t="s">
        <v>4341</v>
      </c>
      <c r="D862" s="698" t="str">
        <f t="shared" si="13"/>
        <v>861. 390005 清洗含顏料、乾燥劑、鉻鉛安定劑塗料等配方所用容器之製造程序</v>
      </c>
    </row>
    <row r="863" spans="1:4" ht="13.5">
      <c r="A863" s="695">
        <v>862</v>
      </c>
      <c r="B863" s="696" t="s">
        <v>4342</v>
      </c>
      <c r="C863" s="697" t="s">
        <v>4343</v>
      </c>
      <c r="D863" s="698" t="str">
        <f t="shared" si="13"/>
        <v>862. 410001 建築工程(建物)作業程序</v>
      </c>
    </row>
    <row r="864" spans="1:4" ht="13.5">
      <c r="A864" s="695">
        <v>863</v>
      </c>
      <c r="B864" s="696" t="s">
        <v>4344</v>
      </c>
      <c r="C864" s="697" t="s">
        <v>4345</v>
      </c>
      <c r="D864" s="698" t="str">
        <f t="shared" si="13"/>
        <v>863. 420002 道路工程(鐵路、公路、隧道、橋樑)作業程序</v>
      </c>
    </row>
    <row r="865" spans="1:4" ht="13.5">
      <c r="A865" s="695">
        <v>864</v>
      </c>
      <c r="B865" s="696" t="s">
        <v>4346</v>
      </c>
      <c r="C865" s="697" t="s">
        <v>4347</v>
      </c>
      <c r="D865" s="698" t="str">
        <f t="shared" si="13"/>
        <v>864. 420003 公用事業設施工程作業程序</v>
      </c>
    </row>
    <row r="866" spans="1:4" ht="13.5">
      <c r="A866" s="695">
        <v>865</v>
      </c>
      <c r="B866" s="696" t="s">
        <v>4348</v>
      </c>
      <c r="C866" s="697" t="s">
        <v>4349</v>
      </c>
      <c r="D866" s="698" t="str">
        <f t="shared" si="13"/>
        <v>865. 420099 其他土木工程作業程序</v>
      </c>
    </row>
    <row r="867" spans="1:4" ht="13.5">
      <c r="A867" s="695">
        <v>866</v>
      </c>
      <c r="B867" s="696" t="s">
        <v>4350</v>
      </c>
      <c r="C867" s="697" t="s">
        <v>4351</v>
      </c>
      <c r="D867" s="698" t="str">
        <f t="shared" si="13"/>
        <v>866. 430005 整地、基礎及結構工程作業程序</v>
      </c>
    </row>
    <row r="868" spans="1:4" ht="13.5">
      <c r="A868" s="695">
        <v>867</v>
      </c>
      <c r="B868" s="696" t="s">
        <v>4352</v>
      </c>
      <c r="C868" s="697" t="s">
        <v>4353</v>
      </c>
      <c r="D868" s="698" t="str">
        <f t="shared" si="13"/>
        <v>867. 430006 庭園景觀工程作業程序</v>
      </c>
    </row>
    <row r="869" spans="1:4" ht="13.5">
      <c r="A869" s="695">
        <v>868</v>
      </c>
      <c r="B869" s="696" t="s">
        <v>4354</v>
      </c>
      <c r="C869" s="697" t="s">
        <v>4355</v>
      </c>
      <c r="D869" s="698" t="str">
        <f t="shared" si="13"/>
        <v>868. 430007 機電、電信及電路設備安裝作業程序</v>
      </c>
    </row>
    <row r="870" spans="1:4" ht="13.5">
      <c r="A870" s="695">
        <v>869</v>
      </c>
      <c r="B870" s="696" t="s">
        <v>4356</v>
      </c>
      <c r="C870" s="697" t="s">
        <v>4357</v>
      </c>
      <c r="D870" s="698" t="str">
        <f t="shared" si="13"/>
        <v>869. 430008 冷凍、空調及管道工程作業程序</v>
      </c>
    </row>
    <row r="871" spans="1:4" ht="13.5">
      <c r="A871" s="695">
        <v>870</v>
      </c>
      <c r="B871" s="696" t="s">
        <v>4358</v>
      </c>
      <c r="C871" s="697" t="s">
        <v>4359</v>
      </c>
      <c r="D871" s="698" t="str">
        <f t="shared" si="13"/>
        <v>870. 430009 建築設備安裝作業程序</v>
      </c>
    </row>
    <row r="872" spans="1:4" ht="13.5">
      <c r="A872" s="695">
        <v>871</v>
      </c>
      <c r="B872" s="696" t="s">
        <v>4360</v>
      </c>
      <c r="C872" s="697" t="s">
        <v>4361</v>
      </c>
      <c r="D872" s="698" t="str">
        <f t="shared" si="13"/>
        <v>871. 430010 最後修整工程作業程序</v>
      </c>
    </row>
    <row r="873" spans="1:4" ht="13.5">
      <c r="A873" s="695">
        <v>872</v>
      </c>
      <c r="B873" s="696" t="s">
        <v>4362</v>
      </c>
      <c r="C873" s="697" t="s">
        <v>4363</v>
      </c>
      <c r="D873" s="698" t="str">
        <f t="shared" si="13"/>
        <v>872. 430011 裝璜修繕作業程序</v>
      </c>
    </row>
    <row r="874" spans="1:4" ht="13.5">
      <c r="A874" s="695">
        <v>873</v>
      </c>
      <c r="B874" s="696" t="s">
        <v>4364</v>
      </c>
      <c r="C874" s="697" t="s">
        <v>4365</v>
      </c>
      <c r="D874" s="698" t="str">
        <f t="shared" si="13"/>
        <v>873. 430999 其他專門營造作業程序</v>
      </c>
    </row>
    <row r="875" spans="1:4" ht="13.5">
      <c r="A875" s="695">
        <v>874</v>
      </c>
      <c r="B875" s="696" t="s">
        <v>4366</v>
      </c>
      <c r="C875" s="697" t="s">
        <v>4367</v>
      </c>
      <c r="D875" s="698" t="str">
        <f t="shared" si="13"/>
        <v>874. 450001 綜合商品批發作業程序</v>
      </c>
    </row>
    <row r="876" spans="1:4" ht="13.5">
      <c r="A876" s="695">
        <v>875</v>
      </c>
      <c r="B876" s="696" t="s">
        <v>4368</v>
      </c>
      <c r="C876" s="697" t="s">
        <v>4369</v>
      </c>
      <c r="D876" s="698" t="str">
        <f t="shared" si="13"/>
        <v>875. 450002 穀類及豆類批發作業程序</v>
      </c>
    </row>
    <row r="877" spans="1:4" ht="13.5">
      <c r="A877" s="695">
        <v>876</v>
      </c>
      <c r="B877" s="696" t="s">
        <v>4370</v>
      </c>
      <c r="C877" s="697" t="s">
        <v>4371</v>
      </c>
      <c r="D877" s="698" t="str">
        <f t="shared" si="13"/>
        <v>876. 450003 花卉批發作業程序</v>
      </c>
    </row>
    <row r="878" spans="1:4" ht="13.5">
      <c r="A878" s="695">
        <v>877</v>
      </c>
      <c r="B878" s="696" t="s">
        <v>4372</v>
      </c>
      <c r="C878" s="697" t="s">
        <v>4373</v>
      </c>
      <c r="D878" s="698" t="str">
        <f t="shared" si="13"/>
        <v>877. 450004 活動物批發作業程序</v>
      </c>
    </row>
    <row r="879" spans="1:4" ht="13.5">
      <c r="A879" s="695">
        <v>878</v>
      </c>
      <c r="B879" s="696" t="s">
        <v>4374</v>
      </c>
      <c r="C879" s="697" t="s">
        <v>4375</v>
      </c>
      <c r="D879" s="698" t="str">
        <f t="shared" si="13"/>
        <v>878. 450009 其他農產原料批發作業程序</v>
      </c>
    </row>
    <row r="880" spans="1:4" ht="13.5">
      <c r="A880" s="695">
        <v>879</v>
      </c>
      <c r="B880" s="696" t="s">
        <v>4376</v>
      </c>
      <c r="C880" s="697" t="s">
        <v>4377</v>
      </c>
      <c r="D880" s="698" t="str">
        <f t="shared" si="13"/>
        <v>879. 450011 蔬果批發作業程序</v>
      </c>
    </row>
    <row r="881" spans="1:4" ht="13.5">
      <c r="A881" s="695">
        <v>880</v>
      </c>
      <c r="B881" s="696" t="s">
        <v>4378</v>
      </c>
      <c r="C881" s="697" t="s">
        <v>4379</v>
      </c>
      <c r="D881" s="698" t="str">
        <f t="shared" si="13"/>
        <v>880. 450012 肉品批發作業程序</v>
      </c>
    </row>
    <row r="882" spans="1:4" ht="13.5">
      <c r="A882" s="695">
        <v>881</v>
      </c>
      <c r="B882" s="696" t="s">
        <v>4380</v>
      </c>
      <c r="C882" s="697" t="s">
        <v>4381</v>
      </c>
      <c r="D882" s="698" t="str">
        <f t="shared" si="13"/>
        <v>881. 450013 水產品批發作業程序</v>
      </c>
    </row>
    <row r="883" spans="1:4" ht="13.5">
      <c r="A883" s="695">
        <v>882</v>
      </c>
      <c r="B883" s="696" t="s">
        <v>4382</v>
      </c>
      <c r="C883" s="697" t="s">
        <v>4383</v>
      </c>
      <c r="D883" s="698" t="str">
        <f t="shared" si="13"/>
        <v>882. 450014 冷凍調理食品批發作業程序</v>
      </c>
    </row>
    <row r="884" spans="1:4" ht="13.5">
      <c r="A884" s="695">
        <v>883</v>
      </c>
      <c r="B884" s="696" t="s">
        <v>4384</v>
      </c>
      <c r="C884" s="697" t="s">
        <v>4385</v>
      </c>
      <c r="D884" s="698" t="str">
        <f t="shared" si="13"/>
        <v>883. 450015 乳製品、蛋及食用油脂批發作業程序</v>
      </c>
    </row>
    <row r="885" spans="1:4" ht="13.5">
      <c r="A885" s="695">
        <v>884</v>
      </c>
      <c r="B885" s="696" t="s">
        <v>4386</v>
      </c>
      <c r="C885" s="697" t="s">
        <v>4387</v>
      </c>
      <c r="D885" s="698" t="str">
        <f t="shared" si="13"/>
        <v>884. 450016 菸酒批發作業程序</v>
      </c>
    </row>
    <row r="886" spans="1:4" ht="13.5">
      <c r="A886" s="695">
        <v>885</v>
      </c>
      <c r="B886" s="696" t="s">
        <v>4388</v>
      </c>
      <c r="C886" s="697" t="s">
        <v>4389</v>
      </c>
      <c r="D886" s="698" t="str">
        <f t="shared" si="13"/>
        <v>885. 450017 非酒精飲料批發作業程序</v>
      </c>
    </row>
    <row r="887" spans="1:4" ht="13.5">
      <c r="A887" s="695">
        <v>886</v>
      </c>
      <c r="B887" s="696" t="s">
        <v>4390</v>
      </c>
      <c r="C887" s="697" t="s">
        <v>4391</v>
      </c>
      <c r="D887" s="698" t="str">
        <f t="shared" si="13"/>
        <v>886. 450018 咖啡、茶葉及香料批發作業程序</v>
      </c>
    </row>
    <row r="888" spans="1:4" ht="13.5">
      <c r="A888" s="695">
        <v>887</v>
      </c>
      <c r="B888" s="696" t="s">
        <v>4392</v>
      </c>
      <c r="C888" s="697" t="s">
        <v>4393</v>
      </c>
      <c r="D888" s="698" t="str">
        <f t="shared" si="13"/>
        <v>887. 450019 其他食品批發作業程序</v>
      </c>
    </row>
    <row r="889" spans="1:4" ht="13.5">
      <c r="A889" s="695">
        <v>888</v>
      </c>
      <c r="B889" s="696" t="s">
        <v>4394</v>
      </c>
      <c r="C889" s="697" t="s">
        <v>4395</v>
      </c>
      <c r="D889" s="698" t="str">
        <f t="shared" si="13"/>
        <v>888. 450021 布疋批發作業程序</v>
      </c>
    </row>
    <row r="890" spans="1:4" ht="13.5">
      <c r="A890" s="695">
        <v>889</v>
      </c>
      <c r="B890" s="696" t="s">
        <v>4396</v>
      </c>
      <c r="C890" s="697" t="s">
        <v>4397</v>
      </c>
      <c r="D890" s="698" t="str">
        <f t="shared" si="13"/>
        <v>889. 450022 服裝及其配件批發作業程序</v>
      </c>
    </row>
    <row r="891" spans="1:4" ht="13.5">
      <c r="A891" s="695">
        <v>890</v>
      </c>
      <c r="B891" s="696" t="s">
        <v>4398</v>
      </c>
      <c r="C891" s="697" t="s">
        <v>4399</v>
      </c>
      <c r="D891" s="698" t="str">
        <f t="shared" si="13"/>
        <v>890. 450023 鞋類批發作業程序</v>
      </c>
    </row>
    <row r="892" spans="1:4" ht="13.5">
      <c r="A892" s="695">
        <v>891</v>
      </c>
      <c r="B892" s="696" t="s">
        <v>4400</v>
      </c>
      <c r="C892" s="697" t="s">
        <v>4401</v>
      </c>
      <c r="D892" s="698" t="str">
        <f t="shared" si="13"/>
        <v>891. 450029 其他服飾品批發作業程序</v>
      </c>
    </row>
    <row r="893" spans="1:4" ht="13.5">
      <c r="A893" s="695">
        <v>892</v>
      </c>
      <c r="B893" s="696" t="s">
        <v>4402</v>
      </c>
      <c r="C893" s="697" t="s">
        <v>4403</v>
      </c>
      <c r="D893" s="698" t="str">
        <f t="shared" si="13"/>
        <v>892. 450031 家庭電器批發作業程序</v>
      </c>
    </row>
    <row r="894" spans="1:4" ht="13.5">
      <c r="A894" s="695">
        <v>893</v>
      </c>
      <c r="B894" s="696" t="s">
        <v>4404</v>
      </c>
      <c r="C894" s="697" t="s">
        <v>4405</v>
      </c>
      <c r="D894" s="698" t="str">
        <f t="shared" si="13"/>
        <v>893. 450032 家具批發作業程序</v>
      </c>
    </row>
    <row r="895" spans="1:4" ht="13.5">
      <c r="A895" s="695">
        <v>894</v>
      </c>
      <c r="B895" s="696" t="s">
        <v>4406</v>
      </c>
      <c r="C895" s="697" t="s">
        <v>4407</v>
      </c>
      <c r="D895" s="698" t="str">
        <f t="shared" si="13"/>
        <v>894. 450033 家飾品批發作業程序</v>
      </c>
    </row>
    <row r="896" spans="1:4" ht="13.5">
      <c r="A896" s="695">
        <v>895</v>
      </c>
      <c r="B896" s="696" t="s">
        <v>4408</v>
      </c>
      <c r="C896" s="697" t="s">
        <v>4409</v>
      </c>
      <c r="D896" s="698" t="str">
        <f t="shared" si="13"/>
        <v>895. 450034 家用攝影器材及光學產品批發作業程序</v>
      </c>
    </row>
    <row r="897" spans="1:4" ht="13.5">
      <c r="A897" s="695">
        <v>896</v>
      </c>
      <c r="B897" s="696" t="s">
        <v>4410</v>
      </c>
      <c r="C897" s="697" t="s">
        <v>4411</v>
      </c>
      <c r="D897" s="698" t="str">
        <f t="shared" ref="D897:D960" si="14">A897&amp;". "&amp;B897&amp;" "&amp;C897</f>
        <v>896. 450035 鐘錶及眼鏡批發作業程序</v>
      </c>
    </row>
    <row r="898" spans="1:4" ht="13.5">
      <c r="A898" s="695">
        <v>897</v>
      </c>
      <c r="B898" s="696" t="s">
        <v>4412</v>
      </c>
      <c r="C898" s="697" t="s">
        <v>4413</v>
      </c>
      <c r="D898" s="698" t="str">
        <f t="shared" si="14"/>
        <v>897. 450036 珠寶及貴金屬製品批發作業程序</v>
      </c>
    </row>
    <row r="899" spans="1:4" ht="13.5">
      <c r="A899" s="695">
        <v>898</v>
      </c>
      <c r="B899" s="696" t="s">
        <v>4414</v>
      </c>
      <c r="C899" s="697" t="s">
        <v>4415</v>
      </c>
      <c r="D899" s="698" t="str">
        <f t="shared" si="14"/>
        <v>898. 450037 清潔用品批發作業程序</v>
      </c>
    </row>
    <row r="900" spans="1:4" ht="13.5">
      <c r="A900" s="695">
        <v>899</v>
      </c>
      <c r="B900" s="696" t="s">
        <v>4416</v>
      </c>
      <c r="C900" s="697" t="s">
        <v>4417</v>
      </c>
      <c r="D900" s="698" t="str">
        <f t="shared" si="14"/>
        <v>899. 450039 其他家庭器具及用品批發作業程序</v>
      </c>
    </row>
    <row r="901" spans="1:4" ht="13.5">
      <c r="A901" s="695">
        <v>900</v>
      </c>
      <c r="B901" s="696" t="s">
        <v>4418</v>
      </c>
      <c r="C901" s="697" t="s">
        <v>4419</v>
      </c>
      <c r="D901" s="698" t="str">
        <f t="shared" si="14"/>
        <v>900. 450041 藥品及醫療用品批發作業程序</v>
      </c>
    </row>
    <row r="902" spans="1:4" ht="13.5">
      <c r="A902" s="695">
        <v>901</v>
      </c>
      <c r="B902" s="696" t="s">
        <v>4420</v>
      </c>
      <c r="C902" s="697" t="s">
        <v>4421</v>
      </c>
      <c r="D902" s="698" t="str">
        <f t="shared" si="14"/>
        <v>901. 450042 化粧品批發作業程序</v>
      </c>
    </row>
    <row r="903" spans="1:4" ht="13.5">
      <c r="A903" s="695">
        <v>902</v>
      </c>
      <c r="B903" s="696" t="s">
        <v>4422</v>
      </c>
      <c r="C903" s="697" t="s">
        <v>4423</v>
      </c>
      <c r="D903" s="698" t="str">
        <f t="shared" si="14"/>
        <v>902. 450043 書籍、文具批發作業程序</v>
      </c>
    </row>
    <row r="904" spans="1:4" ht="13.5">
      <c r="A904" s="695">
        <v>903</v>
      </c>
      <c r="B904" s="696" t="s">
        <v>4424</v>
      </c>
      <c r="C904" s="697" t="s">
        <v>4425</v>
      </c>
      <c r="D904" s="698" t="str">
        <f t="shared" si="14"/>
        <v>903. 450044 運動用品、器材批發作業程序</v>
      </c>
    </row>
    <row r="905" spans="1:4" ht="13.5">
      <c r="A905" s="695">
        <v>904</v>
      </c>
      <c r="B905" s="696" t="s">
        <v>4426</v>
      </c>
      <c r="C905" s="697" t="s">
        <v>4427</v>
      </c>
      <c r="D905" s="698" t="str">
        <f t="shared" si="14"/>
        <v>904. 450045 玩具、娛樂用品批發作業程序</v>
      </c>
    </row>
    <row r="906" spans="1:4" ht="13.5">
      <c r="A906" s="695">
        <v>905</v>
      </c>
      <c r="B906" s="696" t="s">
        <v>4428</v>
      </c>
      <c r="C906" s="697" t="s">
        <v>4429</v>
      </c>
      <c r="D906" s="698" t="str">
        <f t="shared" si="14"/>
        <v>905. 450046 木製建材批發作業程序</v>
      </c>
    </row>
    <row r="907" spans="1:4" ht="13.5">
      <c r="A907" s="695">
        <v>906</v>
      </c>
      <c r="B907" s="696" t="s">
        <v>4430</v>
      </c>
      <c r="C907" s="697" t="s">
        <v>4431</v>
      </c>
      <c r="D907" s="698" t="str">
        <f t="shared" si="14"/>
        <v>906. 450047 磚瓦、砂石、水泥及其製品批發作業程序</v>
      </c>
    </row>
    <row r="908" spans="1:4" ht="13.5">
      <c r="A908" s="695">
        <v>907</v>
      </c>
      <c r="B908" s="696" t="s">
        <v>4432</v>
      </c>
      <c r="C908" s="697" t="s">
        <v>4433</v>
      </c>
      <c r="D908" s="698" t="str">
        <f t="shared" si="14"/>
        <v>907. 450048 磁磚、貼面石材、衛浴設備批發作業程序</v>
      </c>
    </row>
    <row r="909" spans="1:4" ht="13.5">
      <c r="A909" s="695">
        <v>908</v>
      </c>
      <c r="B909" s="696" t="s">
        <v>4434</v>
      </c>
      <c r="C909" s="697" t="s">
        <v>4435</v>
      </c>
      <c r="D909" s="698" t="str">
        <f t="shared" si="14"/>
        <v>908. 450049 漆料、塗料批發作業程序</v>
      </c>
    </row>
    <row r="910" spans="1:4" ht="13.5">
      <c r="A910" s="695">
        <v>909</v>
      </c>
      <c r="B910" s="696" t="s">
        <v>4436</v>
      </c>
      <c r="C910" s="697" t="s">
        <v>4437</v>
      </c>
      <c r="D910" s="698" t="str">
        <f t="shared" si="14"/>
        <v>909. 450051 金屬建材批發作業程序</v>
      </c>
    </row>
    <row r="911" spans="1:4" ht="13.5">
      <c r="A911" s="695">
        <v>910</v>
      </c>
      <c r="B911" s="696" t="s">
        <v>4438</v>
      </c>
      <c r="C911" s="697" t="s">
        <v>4439</v>
      </c>
      <c r="D911" s="698" t="str">
        <f t="shared" si="14"/>
        <v>910. 450059 其他建材批發作業程序</v>
      </c>
    </row>
    <row r="912" spans="1:4" ht="13.5">
      <c r="A912" s="695">
        <v>911</v>
      </c>
      <c r="B912" s="696" t="s">
        <v>4440</v>
      </c>
      <c r="C912" s="697" t="s">
        <v>4441</v>
      </c>
      <c r="D912" s="698" t="str">
        <f t="shared" si="14"/>
        <v>911. 450061 化學原料批發作業程序</v>
      </c>
    </row>
    <row r="913" spans="1:4" ht="13.5">
      <c r="A913" s="695">
        <v>912</v>
      </c>
      <c r="B913" s="696" t="s">
        <v>4442</v>
      </c>
      <c r="C913" s="697" t="s">
        <v>4443</v>
      </c>
      <c r="D913" s="698" t="str">
        <f t="shared" si="14"/>
        <v>912. 450062 化學製品批發作業程序</v>
      </c>
    </row>
    <row r="914" spans="1:4" ht="13.5">
      <c r="A914" s="695">
        <v>913</v>
      </c>
      <c r="B914" s="696" t="s">
        <v>4444</v>
      </c>
      <c r="C914" s="697" t="s">
        <v>4445</v>
      </c>
      <c r="D914" s="698" t="str">
        <f t="shared" si="14"/>
        <v>913. 450071 石油製品燃料批發作業程序</v>
      </c>
    </row>
    <row r="915" spans="1:4" ht="13.5">
      <c r="A915" s="695">
        <v>914</v>
      </c>
      <c r="B915" s="696" t="s">
        <v>4446</v>
      </c>
      <c r="C915" s="697" t="s">
        <v>4447</v>
      </c>
      <c r="D915" s="698" t="str">
        <f t="shared" si="14"/>
        <v>914. 450079 其他燃料批發作業程序</v>
      </c>
    </row>
    <row r="916" spans="1:4" ht="13.5">
      <c r="A916" s="695">
        <v>915</v>
      </c>
      <c r="B916" s="696" t="s">
        <v>4448</v>
      </c>
      <c r="C916" s="697" t="s">
        <v>4449</v>
      </c>
      <c r="D916" s="698" t="str">
        <f t="shared" si="14"/>
        <v>915. 450081 電腦及其週邊設備、軟體批發作業程序</v>
      </c>
    </row>
    <row r="917" spans="1:4" ht="13.5">
      <c r="A917" s="695">
        <v>916</v>
      </c>
      <c r="B917" s="696" t="s">
        <v>4450</v>
      </c>
      <c r="C917" s="697" t="s">
        <v>4451</v>
      </c>
      <c r="D917" s="698" t="str">
        <f t="shared" si="14"/>
        <v>916. 450082 電子設備及其零組件批發作業程序</v>
      </c>
    </row>
    <row r="918" spans="1:4" ht="13.5">
      <c r="A918" s="695">
        <v>917</v>
      </c>
      <c r="B918" s="696" t="s">
        <v>4452</v>
      </c>
      <c r="C918" s="697" t="s">
        <v>4453</v>
      </c>
      <c r="D918" s="698" t="str">
        <f t="shared" si="14"/>
        <v>917. 450091 農用及工業用機械設備批發作業程序</v>
      </c>
    </row>
    <row r="919" spans="1:4" ht="13.5">
      <c r="A919" s="695">
        <v>918</v>
      </c>
      <c r="B919" s="696" t="s">
        <v>4454</v>
      </c>
      <c r="C919" s="697" t="s">
        <v>4455</v>
      </c>
      <c r="D919" s="698" t="str">
        <f t="shared" si="14"/>
        <v>918. 450092 辦公用機械器具批發作業程序</v>
      </c>
    </row>
    <row r="920" spans="1:4" ht="13.5">
      <c r="A920" s="695">
        <v>919</v>
      </c>
      <c r="B920" s="696" t="s">
        <v>4456</v>
      </c>
      <c r="C920" s="697" t="s">
        <v>4457</v>
      </c>
      <c r="D920" s="698" t="str">
        <f t="shared" si="14"/>
        <v>919. 450099 其他機械器具批發作業程序</v>
      </c>
    </row>
    <row r="921" spans="1:4" ht="13.5">
      <c r="A921" s="695">
        <v>920</v>
      </c>
      <c r="B921" s="696" t="s">
        <v>4458</v>
      </c>
      <c r="C921" s="697" t="s">
        <v>4459</v>
      </c>
      <c r="D921" s="698" t="str">
        <f t="shared" si="14"/>
        <v>920. 450101 汽車批發作業程序</v>
      </c>
    </row>
    <row r="922" spans="1:4" ht="13.5">
      <c r="A922" s="695">
        <v>921</v>
      </c>
      <c r="B922" s="696" t="s">
        <v>4460</v>
      </c>
      <c r="C922" s="697" t="s">
        <v>4461</v>
      </c>
      <c r="D922" s="698" t="str">
        <f t="shared" si="14"/>
        <v>921. 450102 機車批發作業程序</v>
      </c>
    </row>
    <row r="923" spans="1:4" ht="13.5">
      <c r="A923" s="695">
        <v>922</v>
      </c>
      <c r="B923" s="696" t="s">
        <v>4462</v>
      </c>
      <c r="C923" s="697" t="s">
        <v>4463</v>
      </c>
      <c r="D923" s="698" t="str">
        <f t="shared" si="14"/>
        <v>922. 450103 汽機車零配件、用品批發作業程序</v>
      </c>
    </row>
    <row r="924" spans="1:4" ht="13.5">
      <c r="A924" s="695">
        <v>923</v>
      </c>
      <c r="B924" s="696" t="s">
        <v>4464</v>
      </c>
      <c r="C924" s="697" t="s">
        <v>4465</v>
      </c>
      <c r="D924" s="698" t="str">
        <f t="shared" si="14"/>
        <v>923. 450104 回收物料批發作業程序</v>
      </c>
    </row>
    <row r="925" spans="1:4" ht="13.5">
      <c r="A925" s="695">
        <v>924</v>
      </c>
      <c r="B925" s="696" t="s">
        <v>4466</v>
      </c>
      <c r="C925" s="697" t="s">
        <v>4467</v>
      </c>
      <c r="D925" s="698" t="str">
        <f t="shared" si="14"/>
        <v>924. 450999 未分類其他專賣批發作業程序</v>
      </c>
    </row>
    <row r="926" spans="1:4" ht="13.5">
      <c r="A926" s="695">
        <v>925</v>
      </c>
      <c r="B926" s="696" t="s">
        <v>4468</v>
      </c>
      <c r="C926" s="697" t="s">
        <v>4469</v>
      </c>
      <c r="D926" s="698" t="str">
        <f t="shared" si="14"/>
        <v>925. 470001 食品飲料為主之綜合商品零售作業程序</v>
      </c>
    </row>
    <row r="927" spans="1:4" ht="13.5">
      <c r="A927" s="695">
        <v>926</v>
      </c>
      <c r="B927" s="696" t="s">
        <v>4470</v>
      </c>
      <c r="C927" s="697" t="s">
        <v>4471</v>
      </c>
      <c r="D927" s="698" t="str">
        <f t="shared" si="14"/>
        <v>926. 470009 其他綜合商品零售作業程序</v>
      </c>
    </row>
    <row r="928" spans="1:4" ht="13.5">
      <c r="A928" s="695">
        <v>927</v>
      </c>
      <c r="B928" s="696" t="s">
        <v>4472</v>
      </c>
      <c r="C928" s="697" t="s">
        <v>4473</v>
      </c>
      <c r="D928" s="698" t="str">
        <f t="shared" si="14"/>
        <v>927. 470011 蔬果零售作業程序</v>
      </c>
    </row>
    <row r="929" spans="1:4" ht="13.5">
      <c r="A929" s="695">
        <v>928</v>
      </c>
      <c r="B929" s="696" t="s">
        <v>4474</v>
      </c>
      <c r="C929" s="697" t="s">
        <v>4475</v>
      </c>
      <c r="D929" s="698" t="str">
        <f t="shared" si="14"/>
        <v>928. 470012 肉品零售作業程序</v>
      </c>
    </row>
    <row r="930" spans="1:4" ht="13.5">
      <c r="A930" s="695">
        <v>929</v>
      </c>
      <c r="B930" s="696" t="s">
        <v>4476</v>
      </c>
      <c r="C930" s="697" t="s">
        <v>4477</v>
      </c>
      <c r="D930" s="698" t="str">
        <f t="shared" si="14"/>
        <v>929. 470013 水產品零售作業程序</v>
      </c>
    </row>
    <row r="931" spans="1:4" ht="13.5">
      <c r="A931" s="695">
        <v>930</v>
      </c>
      <c r="B931" s="696" t="s">
        <v>4478</v>
      </c>
      <c r="C931" s="697" t="s">
        <v>4479</v>
      </c>
      <c r="D931" s="698" t="str">
        <f t="shared" si="14"/>
        <v>930. 470019 其他食品及飲料、菸草製品零售作業程序</v>
      </c>
    </row>
    <row r="932" spans="1:4" ht="13.5">
      <c r="A932" s="695">
        <v>931</v>
      </c>
      <c r="B932" s="696" t="s">
        <v>4480</v>
      </c>
      <c r="C932" s="697" t="s">
        <v>4481</v>
      </c>
      <c r="D932" s="698" t="str">
        <f t="shared" si="14"/>
        <v>931. 470021 布疋零售作業程序</v>
      </c>
    </row>
    <row r="933" spans="1:4" ht="13.5">
      <c r="A933" s="695">
        <v>932</v>
      </c>
      <c r="B933" s="696" t="s">
        <v>4482</v>
      </c>
      <c r="C933" s="697" t="s">
        <v>4483</v>
      </c>
      <c r="D933" s="698" t="str">
        <f t="shared" si="14"/>
        <v>932. 470022 服裝及其配件零售作業程序</v>
      </c>
    </row>
    <row r="934" spans="1:4" ht="13.5">
      <c r="A934" s="695">
        <v>933</v>
      </c>
      <c r="B934" s="696" t="s">
        <v>4484</v>
      </c>
      <c r="C934" s="697" t="s">
        <v>4485</v>
      </c>
      <c r="D934" s="698" t="str">
        <f t="shared" si="14"/>
        <v>933. 470023 鞋類零售作業程序</v>
      </c>
    </row>
    <row r="935" spans="1:4" ht="13.5">
      <c r="A935" s="695">
        <v>934</v>
      </c>
      <c r="B935" s="696" t="s">
        <v>4486</v>
      </c>
      <c r="C935" s="697" t="s">
        <v>4487</v>
      </c>
      <c r="D935" s="698" t="str">
        <f t="shared" si="14"/>
        <v>934. 470029 其他服飾品零售作業程序</v>
      </c>
    </row>
    <row r="936" spans="1:4" ht="13.5">
      <c r="A936" s="695">
        <v>935</v>
      </c>
      <c r="B936" s="696" t="s">
        <v>4488</v>
      </c>
      <c r="C936" s="697" t="s">
        <v>4489</v>
      </c>
      <c r="D936" s="698" t="str">
        <f t="shared" si="14"/>
        <v>935. 470031 家庭電器零售作業程序</v>
      </c>
    </row>
    <row r="937" spans="1:4" ht="13.5">
      <c r="A937" s="695">
        <v>936</v>
      </c>
      <c r="B937" s="696" t="s">
        <v>4490</v>
      </c>
      <c r="C937" s="697" t="s">
        <v>4491</v>
      </c>
      <c r="D937" s="698" t="str">
        <f t="shared" si="14"/>
        <v>936. 470032 家具零售作業程序</v>
      </c>
    </row>
    <row r="938" spans="1:4" ht="13.5">
      <c r="A938" s="695">
        <v>937</v>
      </c>
      <c r="B938" s="696" t="s">
        <v>4492</v>
      </c>
      <c r="C938" s="697" t="s">
        <v>4493</v>
      </c>
      <c r="D938" s="698" t="str">
        <f t="shared" si="14"/>
        <v>937. 470033 家飾品零售作業程序</v>
      </c>
    </row>
    <row r="939" spans="1:4" ht="13.5">
      <c r="A939" s="695">
        <v>938</v>
      </c>
      <c r="B939" s="696" t="s">
        <v>4494</v>
      </c>
      <c r="C939" s="697" t="s">
        <v>4495</v>
      </c>
      <c r="D939" s="698" t="str">
        <f t="shared" si="14"/>
        <v>938. 470034 鐘錶及眼鏡零售作業程序</v>
      </c>
    </row>
    <row r="940" spans="1:4" ht="13.5">
      <c r="A940" s="695">
        <v>939</v>
      </c>
      <c r="B940" s="696" t="s">
        <v>4496</v>
      </c>
      <c r="C940" s="697" t="s">
        <v>4497</v>
      </c>
      <c r="D940" s="698" t="str">
        <f t="shared" si="14"/>
        <v>939. 470035 珠寶及貴金屬製品零售作業程序</v>
      </c>
    </row>
    <row r="941" spans="1:4" ht="13.5">
      <c r="A941" s="695">
        <v>940</v>
      </c>
      <c r="B941" s="696" t="s">
        <v>4498</v>
      </c>
      <c r="C941" s="697" t="s">
        <v>4499</v>
      </c>
      <c r="D941" s="698" t="str">
        <f t="shared" si="14"/>
        <v>940. 470039 其他家庭器具及用品零售作業程序</v>
      </c>
    </row>
    <row r="942" spans="1:4" ht="13.5">
      <c r="A942" s="695">
        <v>941</v>
      </c>
      <c r="B942" s="696" t="s">
        <v>4500</v>
      </c>
      <c r="C942" s="697" t="s">
        <v>4501</v>
      </c>
      <c r="D942" s="698" t="str">
        <f t="shared" si="14"/>
        <v>941. 470041 藥品及醫療用品零售作業程序</v>
      </c>
    </row>
    <row r="943" spans="1:4" ht="13.5">
      <c r="A943" s="695">
        <v>942</v>
      </c>
      <c r="B943" s="696" t="s">
        <v>4502</v>
      </c>
      <c r="C943" s="697" t="s">
        <v>4503</v>
      </c>
      <c r="D943" s="698" t="str">
        <f t="shared" si="14"/>
        <v>942. 470042 化粧品零售作業程序</v>
      </c>
    </row>
    <row r="944" spans="1:4" ht="13.5">
      <c r="A944" s="695">
        <v>943</v>
      </c>
      <c r="B944" s="696" t="s">
        <v>4504</v>
      </c>
      <c r="C944" s="697" t="s">
        <v>4505</v>
      </c>
      <c r="D944" s="698" t="str">
        <f t="shared" si="14"/>
        <v>943. 470043 書籍、文具零售作業程序</v>
      </c>
    </row>
    <row r="945" spans="1:4" ht="13.5">
      <c r="A945" s="695">
        <v>944</v>
      </c>
      <c r="B945" s="696" t="s">
        <v>4506</v>
      </c>
      <c r="C945" s="697" t="s">
        <v>4507</v>
      </c>
      <c r="D945" s="698" t="str">
        <f t="shared" si="14"/>
        <v>944. 470044 運動用品、器材零售作業程序</v>
      </c>
    </row>
    <row r="946" spans="1:4" ht="13.5">
      <c r="A946" s="695">
        <v>945</v>
      </c>
      <c r="B946" s="696" t="s">
        <v>4508</v>
      </c>
      <c r="C946" s="697" t="s">
        <v>4509</v>
      </c>
      <c r="D946" s="698" t="str">
        <f t="shared" si="14"/>
        <v>945. 470045 玩具、娛樂用品零售作業程序</v>
      </c>
    </row>
    <row r="947" spans="1:4" ht="13.5">
      <c r="A947" s="695">
        <v>946</v>
      </c>
      <c r="B947" s="696" t="s">
        <v>4510</v>
      </c>
      <c r="C947" s="697" t="s">
        <v>4511</v>
      </c>
      <c r="D947" s="698" t="str">
        <f t="shared" si="14"/>
        <v>946. 470046 音樂帶及影片零售作業程序</v>
      </c>
    </row>
    <row r="948" spans="1:4" ht="13.5">
      <c r="A948" s="695">
        <v>947</v>
      </c>
      <c r="B948" s="696" t="s">
        <v>4512</v>
      </c>
      <c r="C948" s="697" t="s">
        <v>4513</v>
      </c>
      <c r="D948" s="698" t="str">
        <f t="shared" si="14"/>
        <v>947. 470047 建材零售作業程序</v>
      </c>
    </row>
    <row r="949" spans="1:4" ht="13.5">
      <c r="A949" s="695">
        <v>948</v>
      </c>
      <c r="B949" s="696" t="s">
        <v>4514</v>
      </c>
      <c r="C949" s="697" t="s">
        <v>4515</v>
      </c>
      <c r="D949" s="698" t="str">
        <f t="shared" si="14"/>
        <v>948. 470051 加油站作業程序</v>
      </c>
    </row>
    <row r="950" spans="1:4" ht="13.5">
      <c r="A950" s="695">
        <v>949</v>
      </c>
      <c r="B950" s="696" t="s">
        <v>4516</v>
      </c>
      <c r="C950" s="697" t="s">
        <v>4517</v>
      </c>
      <c r="D950" s="698" t="str">
        <f t="shared" si="14"/>
        <v>949. 470059 其他燃料零售作業程序</v>
      </c>
    </row>
    <row r="951" spans="1:4" ht="13.5">
      <c r="A951" s="695">
        <v>950</v>
      </c>
      <c r="B951" s="696" t="s">
        <v>4518</v>
      </c>
      <c r="C951" s="697" t="s">
        <v>4519</v>
      </c>
      <c r="D951" s="698" t="str">
        <f t="shared" si="14"/>
        <v>950. 470061 電腦及其週邊設備、軟體零售作業程序</v>
      </c>
    </row>
    <row r="952" spans="1:4" ht="13.5">
      <c r="A952" s="695">
        <v>951</v>
      </c>
      <c r="B952" s="696" t="s">
        <v>4520</v>
      </c>
      <c r="C952" s="697" t="s">
        <v>4521</v>
      </c>
      <c r="D952" s="698" t="str">
        <f t="shared" si="14"/>
        <v>951. 470062 通訊設備零售作業程序</v>
      </c>
    </row>
    <row r="953" spans="1:4" ht="13.5">
      <c r="A953" s="695">
        <v>952</v>
      </c>
      <c r="B953" s="696" t="s">
        <v>4522</v>
      </c>
      <c r="C953" s="697" t="s">
        <v>4523</v>
      </c>
      <c r="D953" s="698" t="str">
        <f t="shared" si="14"/>
        <v>952. 470063 視聽設備零售作業程序</v>
      </c>
    </row>
    <row r="954" spans="1:4" ht="13.5">
      <c r="A954" s="695">
        <v>953</v>
      </c>
      <c r="B954" s="696" t="s">
        <v>4524</v>
      </c>
      <c r="C954" s="697" t="s">
        <v>4525</v>
      </c>
      <c r="D954" s="698" t="str">
        <f t="shared" si="14"/>
        <v>953. 470064 汽車零售作業程序</v>
      </c>
    </row>
    <row r="955" spans="1:4" ht="13.5">
      <c r="A955" s="695">
        <v>954</v>
      </c>
      <c r="B955" s="696" t="s">
        <v>4526</v>
      </c>
      <c r="C955" s="697" t="s">
        <v>4527</v>
      </c>
      <c r="D955" s="698" t="str">
        <f t="shared" si="14"/>
        <v>954. 470065 機車零售作業程序</v>
      </c>
    </row>
    <row r="956" spans="1:4" ht="13.5">
      <c r="A956" s="695">
        <v>955</v>
      </c>
      <c r="B956" s="696" t="s">
        <v>4528</v>
      </c>
      <c r="C956" s="697" t="s">
        <v>4529</v>
      </c>
      <c r="D956" s="698" t="str">
        <f t="shared" si="14"/>
        <v>955. 470066 汽機車零配件、用品零售作業程序</v>
      </c>
    </row>
    <row r="957" spans="1:4" ht="13.5">
      <c r="A957" s="695">
        <v>956</v>
      </c>
      <c r="B957" s="696" t="s">
        <v>4530</v>
      </c>
      <c r="C957" s="697" t="s">
        <v>4531</v>
      </c>
      <c r="D957" s="698" t="str">
        <f t="shared" si="14"/>
        <v>956. 470067 花卉零售作業程序</v>
      </c>
    </row>
    <row r="958" spans="1:4" ht="13.5">
      <c r="A958" s="695">
        <v>957</v>
      </c>
      <c r="B958" s="696" t="s">
        <v>4532</v>
      </c>
      <c r="C958" s="697" t="s">
        <v>4533</v>
      </c>
      <c r="D958" s="698" t="str">
        <f t="shared" si="14"/>
        <v>957. 470069 其他全新商品零售作業程序</v>
      </c>
    </row>
    <row r="959" spans="1:4" ht="13.5">
      <c r="A959" s="695">
        <v>958</v>
      </c>
      <c r="B959" s="696" t="s">
        <v>4534</v>
      </c>
      <c r="C959" s="697" t="s">
        <v>4535</v>
      </c>
      <c r="D959" s="698" t="str">
        <f t="shared" si="14"/>
        <v>958. 470071 中古商品零售作業程序</v>
      </c>
    </row>
    <row r="960" spans="1:4" ht="13.5">
      <c r="A960" s="695">
        <v>959</v>
      </c>
      <c r="B960" s="696" t="s">
        <v>4536</v>
      </c>
      <c r="C960" s="697" t="s">
        <v>4537</v>
      </c>
      <c r="D960" s="698" t="str">
        <f t="shared" si="14"/>
        <v>959. 470072 固定或流動攤販零售作業程序</v>
      </c>
    </row>
    <row r="961" spans="1:4" ht="13.5">
      <c r="A961" s="695">
        <v>960</v>
      </c>
      <c r="B961" s="696" t="s">
        <v>4538</v>
      </c>
      <c r="C961" s="697" t="s">
        <v>4539</v>
      </c>
      <c r="D961" s="698" t="str">
        <f t="shared" ref="D961:D1024" si="15">A961&amp;". "&amp;B961&amp;" "&amp;C961</f>
        <v>960. 470073 電子購物及郵購作業程序</v>
      </c>
    </row>
    <row r="962" spans="1:4" ht="13.5">
      <c r="A962" s="695">
        <v>961</v>
      </c>
      <c r="B962" s="696" t="s">
        <v>4540</v>
      </c>
      <c r="C962" s="697" t="s">
        <v>4541</v>
      </c>
      <c r="D962" s="698" t="str">
        <f t="shared" si="15"/>
        <v>961. 470074 直銷作業程序</v>
      </c>
    </row>
    <row r="963" spans="1:4" ht="13.5">
      <c r="A963" s="695">
        <v>962</v>
      </c>
      <c r="B963" s="696" t="s">
        <v>4542</v>
      </c>
      <c r="C963" s="697" t="s">
        <v>4543</v>
      </c>
      <c r="D963" s="698" t="str">
        <f t="shared" si="15"/>
        <v>962. 470075 自動販賣作業程序</v>
      </c>
    </row>
    <row r="964" spans="1:4" ht="13.5">
      <c r="A964" s="695">
        <v>963</v>
      </c>
      <c r="B964" s="696" t="s">
        <v>4544</v>
      </c>
      <c r="C964" s="697" t="s">
        <v>4545</v>
      </c>
      <c r="D964" s="698" t="str">
        <f t="shared" si="15"/>
        <v>963. 490001 陸上運輸服務作業程序</v>
      </c>
    </row>
    <row r="965" spans="1:4" ht="13.5">
      <c r="A965" s="695">
        <v>964</v>
      </c>
      <c r="B965" s="696" t="s">
        <v>4546</v>
      </c>
      <c r="C965" s="697" t="s">
        <v>4547</v>
      </c>
      <c r="D965" s="698" t="str">
        <f t="shared" si="15"/>
        <v>964. 500001 水上運輸服務作業程序</v>
      </c>
    </row>
    <row r="966" spans="1:4" ht="13.5">
      <c r="A966" s="695">
        <v>965</v>
      </c>
      <c r="B966" s="696" t="s">
        <v>4548</v>
      </c>
      <c r="C966" s="697" t="s">
        <v>4549</v>
      </c>
      <c r="D966" s="698" t="str">
        <f t="shared" si="15"/>
        <v>965. 510001 航空運輸服務作業程序</v>
      </c>
    </row>
    <row r="967" spans="1:4" ht="13.5">
      <c r="A967" s="695">
        <v>966</v>
      </c>
      <c r="B967" s="696" t="s">
        <v>4550</v>
      </c>
      <c r="C967" s="697" t="s">
        <v>4551</v>
      </c>
      <c r="D967" s="698" t="str">
        <f t="shared" si="15"/>
        <v>966. 520001 進出口報關服務作業程序</v>
      </c>
    </row>
    <row r="968" spans="1:4" ht="13.5">
      <c r="A968" s="695">
        <v>967</v>
      </c>
      <c r="B968" s="696" t="s">
        <v>4552</v>
      </c>
      <c r="C968" s="697" t="s">
        <v>4553</v>
      </c>
      <c r="D968" s="698" t="str">
        <f t="shared" si="15"/>
        <v>967. 520002 船務代理服務作業程序</v>
      </c>
    </row>
    <row r="969" spans="1:4" ht="13.5">
      <c r="A969" s="695">
        <v>968</v>
      </c>
      <c r="B969" s="696" t="s">
        <v>4554</v>
      </c>
      <c r="C969" s="697" t="s">
        <v>4555</v>
      </c>
      <c r="D969" s="698" t="str">
        <f t="shared" si="15"/>
        <v>968. 520003 貨運承攬服務作業程序</v>
      </c>
    </row>
    <row r="970" spans="1:4" ht="13.5">
      <c r="A970" s="695">
        <v>969</v>
      </c>
      <c r="B970" s="696" t="s">
        <v>4556</v>
      </c>
      <c r="C970" s="697" t="s">
        <v>4557</v>
      </c>
      <c r="D970" s="698" t="str">
        <f t="shared" si="15"/>
        <v>969. 520004 停車場服務作業程序</v>
      </c>
    </row>
    <row r="971" spans="1:4" ht="13.5">
      <c r="A971" s="695">
        <v>970</v>
      </c>
      <c r="B971" s="696" t="s">
        <v>4558</v>
      </c>
      <c r="C971" s="697" t="s">
        <v>4559</v>
      </c>
      <c r="D971" s="698" t="str">
        <f t="shared" si="15"/>
        <v>970. 520005 汽車拖吊服務作業程序</v>
      </c>
    </row>
    <row r="972" spans="1:4" ht="13.5">
      <c r="A972" s="695">
        <v>971</v>
      </c>
      <c r="B972" s="696" t="s">
        <v>4560</v>
      </c>
      <c r="C972" s="697" t="s">
        <v>4561</v>
      </c>
      <c r="D972" s="698" t="str">
        <f t="shared" si="15"/>
        <v>971. 520006 貨物裝卸服務作業程序</v>
      </c>
    </row>
    <row r="973" spans="1:4" ht="13.5">
      <c r="A973" s="695">
        <v>972</v>
      </c>
      <c r="B973" s="696" t="s">
        <v>4562</v>
      </c>
      <c r="C973" s="697" t="s">
        <v>4563</v>
      </c>
      <c r="D973" s="698" t="str">
        <f t="shared" si="15"/>
        <v>972. 520007 港埠管理作業程序</v>
      </c>
    </row>
    <row r="974" spans="1:4" ht="13.5">
      <c r="A974" s="695">
        <v>973</v>
      </c>
      <c r="B974" s="696" t="s">
        <v>4564</v>
      </c>
      <c r="C974" s="697" t="s">
        <v>4565</v>
      </c>
      <c r="D974" s="698" t="str">
        <f t="shared" si="15"/>
        <v>973. 520008 水上運輸輔助服務作業程序</v>
      </c>
    </row>
    <row r="975" spans="1:4" ht="13.5">
      <c r="A975" s="695">
        <v>974</v>
      </c>
      <c r="B975" s="696" t="s">
        <v>4566</v>
      </c>
      <c r="C975" s="697" t="s">
        <v>4567</v>
      </c>
      <c r="D975" s="698" t="str">
        <f t="shared" si="15"/>
        <v>974. 520009 航空運輸輔助服務作業程序</v>
      </c>
    </row>
    <row r="976" spans="1:4" ht="13.5">
      <c r="A976" s="695">
        <v>975</v>
      </c>
      <c r="B976" s="696" t="s">
        <v>4568</v>
      </c>
      <c r="C976" s="697" t="s">
        <v>4569</v>
      </c>
      <c r="D976" s="698" t="str">
        <f t="shared" si="15"/>
        <v>975. 520999 其他運輸輔助服務作業程序</v>
      </c>
    </row>
    <row r="977" spans="1:4" ht="13.5">
      <c r="A977" s="695">
        <v>976</v>
      </c>
      <c r="B977" s="696" t="s">
        <v>4570</v>
      </c>
      <c r="C977" s="697" t="s">
        <v>4571</v>
      </c>
      <c r="D977" s="698" t="str">
        <f t="shared" si="15"/>
        <v>976. 530001 普通倉儲服務作業程序</v>
      </c>
    </row>
    <row r="978" spans="1:4" ht="13.5">
      <c r="A978" s="695">
        <v>977</v>
      </c>
      <c r="B978" s="696" t="s">
        <v>4572</v>
      </c>
      <c r="C978" s="697" t="s">
        <v>4573</v>
      </c>
      <c r="D978" s="698" t="str">
        <f t="shared" si="15"/>
        <v>977. 530002 冷凍冷藏倉儲服務作業程序</v>
      </c>
    </row>
    <row r="979" spans="1:4" ht="13.5">
      <c r="A979" s="695">
        <v>978</v>
      </c>
      <c r="B979" s="696" t="s">
        <v>4574</v>
      </c>
      <c r="C979" s="697" t="s">
        <v>4575</v>
      </c>
      <c r="D979" s="698" t="str">
        <f t="shared" si="15"/>
        <v>978. 550001 住宿服務作業程序</v>
      </c>
    </row>
    <row r="980" spans="1:4" ht="13.5">
      <c r="A980" s="695">
        <v>979</v>
      </c>
      <c r="B980" s="696" t="s">
        <v>4576</v>
      </c>
      <c r="C980" s="697" t="s">
        <v>4577</v>
      </c>
      <c r="D980" s="698" t="str">
        <f t="shared" si="15"/>
        <v>979. 560001 餐飲服務作業程序</v>
      </c>
    </row>
    <row r="981" spans="1:4" ht="13.5">
      <c r="A981" s="695">
        <v>980</v>
      </c>
      <c r="B981" s="696" t="s">
        <v>4578</v>
      </c>
      <c r="C981" s="697" t="s">
        <v>4579</v>
      </c>
      <c r="D981" s="698" t="str">
        <f t="shared" si="15"/>
        <v>980. 610001 通信服務作業程序</v>
      </c>
    </row>
    <row r="982" spans="1:4" ht="13.5">
      <c r="A982" s="695">
        <v>981</v>
      </c>
      <c r="B982" s="696" t="s">
        <v>4580</v>
      </c>
      <c r="C982" s="697" t="s">
        <v>4581</v>
      </c>
      <c r="D982" s="698" t="str">
        <f t="shared" si="15"/>
        <v>981. 710001 環境檢驗測定服務作業程序</v>
      </c>
    </row>
    <row r="983" spans="1:4" ht="13.5">
      <c r="A983" s="695">
        <v>982</v>
      </c>
      <c r="B983" s="696" t="s">
        <v>4582</v>
      </c>
      <c r="C983" s="697" t="s">
        <v>4583</v>
      </c>
      <c r="D983" s="698" t="str">
        <f t="shared" si="15"/>
        <v>982. 760001 攝(錄)影服務作業程序</v>
      </c>
    </row>
    <row r="984" spans="1:4" ht="13.5">
      <c r="A984" s="695">
        <v>983</v>
      </c>
      <c r="B984" s="696" t="s">
        <v>4584</v>
      </c>
      <c r="C984" s="697" t="s">
        <v>4585</v>
      </c>
      <c r="D984" s="698" t="str">
        <f t="shared" si="15"/>
        <v>983. 760002 底片、相片沖洗作業程序</v>
      </c>
    </row>
    <row r="985" spans="1:4" ht="13.5">
      <c r="A985" s="695">
        <v>984</v>
      </c>
      <c r="B985" s="696" t="s">
        <v>4586</v>
      </c>
      <c r="C985" s="697" t="s">
        <v>4587</v>
      </c>
      <c r="D985" s="698" t="str">
        <f t="shared" si="15"/>
        <v>984. 770001 汽車租賃服務作業程序</v>
      </c>
    </row>
    <row r="986" spans="1:4" ht="13.5">
      <c r="A986" s="695">
        <v>985</v>
      </c>
      <c r="B986" s="696" t="s">
        <v>4588</v>
      </c>
      <c r="C986" s="697" t="s">
        <v>4589</v>
      </c>
      <c r="D986" s="698" t="str">
        <f t="shared" si="15"/>
        <v>985. 770002 船舶租賃服務作業程序</v>
      </c>
    </row>
    <row r="987" spans="1:4" ht="13.5">
      <c r="A987" s="695">
        <v>986</v>
      </c>
      <c r="B987" s="696" t="s">
        <v>4590</v>
      </c>
      <c r="C987" s="697" t="s">
        <v>4591</v>
      </c>
      <c r="D987" s="698" t="str">
        <f t="shared" si="15"/>
        <v>986. 770003 貨櫃租賃服務作業程序</v>
      </c>
    </row>
    <row r="988" spans="1:4" ht="13.5">
      <c r="A988" s="695">
        <v>987</v>
      </c>
      <c r="B988" s="696" t="s">
        <v>4592</v>
      </c>
      <c r="C988" s="697" t="s">
        <v>4593</v>
      </c>
      <c r="D988" s="698" t="str">
        <f t="shared" si="15"/>
        <v>987. 770009 其他運輸工具設備租賃服務作業程序</v>
      </c>
    </row>
    <row r="989" spans="1:4" ht="13.5">
      <c r="A989" s="695">
        <v>988</v>
      </c>
      <c r="B989" s="696" t="s">
        <v>4594</v>
      </c>
      <c r="C989" s="697" t="s">
        <v>4595</v>
      </c>
      <c r="D989" s="698" t="str">
        <f t="shared" si="15"/>
        <v>988. 850001 化學(農化)實驗作業程序</v>
      </c>
    </row>
    <row r="990" spans="1:4" ht="13.5">
      <c r="A990" s="695">
        <v>989</v>
      </c>
      <c r="B990" s="696" t="s">
        <v>4596</v>
      </c>
      <c r="C990" s="697" t="s">
        <v>4597</v>
      </c>
      <c r="D990" s="698" t="str">
        <f t="shared" si="15"/>
        <v>989. 850002 生醫(病理)實驗作業程序</v>
      </c>
    </row>
    <row r="991" spans="1:4" ht="13.5">
      <c r="A991" s="695">
        <v>990</v>
      </c>
      <c r="B991" s="696" t="s">
        <v>4598</v>
      </c>
      <c r="C991" s="697" t="s">
        <v>4599</v>
      </c>
      <c r="D991" s="698" t="str">
        <f t="shared" si="15"/>
        <v>990. 850003 材料(光電)實驗作業程序</v>
      </c>
    </row>
    <row r="992" spans="1:4" ht="13.5">
      <c r="A992" s="695">
        <v>991</v>
      </c>
      <c r="B992" s="696" t="s">
        <v>4600</v>
      </c>
      <c r="C992" s="697" t="s">
        <v>4601</v>
      </c>
      <c r="D992" s="698" t="str">
        <f t="shared" si="15"/>
        <v>991. 850004 加工(機電)實驗作業程序</v>
      </c>
    </row>
    <row r="993" spans="1:4" ht="13.5">
      <c r="A993" s="695">
        <v>992</v>
      </c>
      <c r="B993" s="696" t="s">
        <v>4602</v>
      </c>
      <c r="C993" s="697" t="s">
        <v>4603</v>
      </c>
      <c r="D993" s="698" t="str">
        <f t="shared" si="15"/>
        <v>992. 860001 門診醫療作業程序</v>
      </c>
    </row>
    <row r="994" spans="1:4" ht="13.5">
      <c r="A994" s="695">
        <v>993</v>
      </c>
      <c r="B994" s="696" t="s">
        <v>4604</v>
      </c>
      <c r="C994" s="697" t="s">
        <v>4605</v>
      </c>
      <c r="D994" s="698" t="str">
        <f t="shared" si="15"/>
        <v>993. 860002 病房收治醫療作業程序</v>
      </c>
    </row>
    <row r="995" spans="1:4" ht="13.5">
      <c r="A995" s="695">
        <v>994</v>
      </c>
      <c r="B995" s="696" t="s">
        <v>4606</v>
      </c>
      <c r="C995" s="697" t="s">
        <v>4607</v>
      </c>
      <c r="D995" s="698" t="str">
        <f t="shared" si="15"/>
        <v>994. 860003 手術(開刀、生產)醫療作業程序</v>
      </c>
    </row>
    <row r="996" spans="1:4" ht="13.5">
      <c r="A996" s="695">
        <v>995</v>
      </c>
      <c r="B996" s="696" t="s">
        <v>4608</v>
      </c>
      <c r="C996" s="697" t="s">
        <v>4609</v>
      </c>
      <c r="D996" s="698" t="str">
        <f t="shared" si="15"/>
        <v>995. 860004 美容整型醫療作業程序</v>
      </c>
    </row>
    <row r="997" spans="1:4" ht="13.5">
      <c r="A997" s="695">
        <v>996</v>
      </c>
      <c r="B997" s="696" t="s">
        <v>4610</v>
      </c>
      <c r="C997" s="697" t="s">
        <v>4611</v>
      </c>
      <c r="D997" s="698" t="str">
        <f t="shared" si="15"/>
        <v>996. 860005 病理檢驗作業程序</v>
      </c>
    </row>
    <row r="998" spans="1:4" ht="13.5">
      <c r="A998" s="695">
        <v>997</v>
      </c>
      <c r="B998" s="696" t="s">
        <v>4612</v>
      </c>
      <c r="C998" s="697" t="s">
        <v>4613</v>
      </c>
      <c r="D998" s="698" t="str">
        <f t="shared" si="15"/>
        <v>997. 860006 洗腎醫療作業程序</v>
      </c>
    </row>
    <row r="999" spans="1:4" ht="13.5">
      <c r="A999" s="695">
        <v>998</v>
      </c>
      <c r="B999" s="696" t="s">
        <v>4614</v>
      </c>
      <c r="C999" s="697" t="s">
        <v>4615</v>
      </c>
      <c r="D999" s="698" t="str">
        <f t="shared" si="15"/>
        <v>998. 860007 隔離病人診療作業程序</v>
      </c>
    </row>
    <row r="1000" spans="1:4" ht="13.5">
      <c r="A1000" s="695">
        <v>999</v>
      </c>
      <c r="B1000" s="696" t="s">
        <v>4616</v>
      </c>
      <c r="C1000" s="697" t="s">
        <v>4617</v>
      </c>
      <c r="D1000" s="698" t="str">
        <f t="shared" si="15"/>
        <v>999. 860008 放射性診療作業程序</v>
      </c>
    </row>
    <row r="1001" spans="1:4" ht="13.5">
      <c r="A1001" s="695">
        <v>1000</v>
      </c>
      <c r="B1001" s="696" t="s">
        <v>4618</v>
      </c>
      <c r="C1001" s="697" t="s">
        <v>4619</v>
      </c>
      <c r="D1001" s="698" t="str">
        <f t="shared" si="15"/>
        <v>1000. 860009 癌症病人診療作業程序</v>
      </c>
    </row>
    <row r="1002" spans="1:4" ht="13.5">
      <c r="A1002" s="695">
        <v>1001</v>
      </c>
      <c r="B1002" s="696" t="s">
        <v>4620</v>
      </c>
      <c r="C1002" s="697" t="s">
        <v>4621</v>
      </c>
      <c r="D1002" s="698" t="str">
        <f t="shared" si="15"/>
        <v>1001. 860010 水銀血壓計回填及修繕作業程序</v>
      </c>
    </row>
    <row r="1003" spans="1:4" ht="13.5">
      <c r="A1003" s="695">
        <v>1002</v>
      </c>
      <c r="B1003" s="696" t="s">
        <v>4622</v>
      </c>
      <c r="C1003" s="697" t="s">
        <v>4623</v>
      </c>
      <c r="D1003" s="698" t="str">
        <f t="shared" si="15"/>
        <v>1002. 860011 醫院／消毒設備使用程序</v>
      </c>
    </row>
    <row r="1004" spans="1:4" ht="13.5">
      <c r="A1004" s="695">
        <v>1003</v>
      </c>
      <c r="B1004" s="696" t="s">
        <v>4624</v>
      </c>
      <c r="C1004" s="697" t="s">
        <v>4625</v>
      </c>
      <c r="D1004" s="698" t="str">
        <f t="shared" si="15"/>
        <v>1003. 860012 醫療輔助作業程序</v>
      </c>
    </row>
    <row r="1005" spans="1:4" ht="13.5">
      <c r="A1005" s="695">
        <v>1004</v>
      </c>
      <c r="B1005" s="696" t="s">
        <v>4626</v>
      </c>
      <c r="C1005" s="697" t="s">
        <v>4627</v>
      </c>
      <c r="D1005" s="698" t="str">
        <f t="shared" si="15"/>
        <v>1004. 870001 養護及安養作業程序</v>
      </c>
    </row>
    <row r="1006" spans="1:4" ht="13.5">
      <c r="A1006" s="695">
        <v>1005</v>
      </c>
      <c r="B1006" s="696" t="s">
        <v>4628</v>
      </c>
      <c r="C1006" s="697" t="s">
        <v>4629</v>
      </c>
      <c r="D1006" s="698" t="str">
        <f t="shared" si="15"/>
        <v>1005. 870002 長期照護、養護醫療輔助作業程序</v>
      </c>
    </row>
    <row r="1007" spans="1:4" ht="13.5">
      <c r="A1007" s="695">
        <v>1006</v>
      </c>
      <c r="B1007" s="696" t="s">
        <v>4630</v>
      </c>
      <c r="C1007" s="697" t="s">
        <v>4631</v>
      </c>
      <c r="D1007" s="698" t="str">
        <f t="shared" si="15"/>
        <v>1006. 910001 自然生態保育作業程序</v>
      </c>
    </row>
    <row r="1008" spans="1:4" ht="13.5">
      <c r="A1008" s="695">
        <v>1007</v>
      </c>
      <c r="B1008" s="696" t="s">
        <v>4632</v>
      </c>
      <c r="C1008" s="697" t="s">
        <v>4633</v>
      </c>
      <c r="D1008" s="698" t="str">
        <f t="shared" si="15"/>
        <v>1007. 930001 休閒娛樂服務作業程序</v>
      </c>
    </row>
    <row r="1009" spans="1:4" ht="13.5">
      <c r="A1009" s="695">
        <v>1008</v>
      </c>
      <c r="B1009" s="696" t="s">
        <v>4634</v>
      </c>
      <c r="C1009" s="697" t="s">
        <v>4635</v>
      </c>
      <c r="D1009" s="698" t="str">
        <f t="shared" si="15"/>
        <v>1008. 950001 汽車保養維修作業程序</v>
      </c>
    </row>
    <row r="1010" spans="1:4" ht="13.5">
      <c r="A1010" s="695">
        <v>1009</v>
      </c>
      <c r="B1010" s="696" t="s">
        <v>4636</v>
      </c>
      <c r="C1010" s="697" t="s">
        <v>4637</v>
      </c>
      <c r="D1010" s="698" t="str">
        <f t="shared" si="15"/>
        <v>1009. 950002 汽車美容作業程序</v>
      </c>
    </row>
    <row r="1011" spans="1:4" ht="13.5">
      <c r="A1011" s="695">
        <v>1010</v>
      </c>
      <c r="B1011" s="696" t="s">
        <v>4638</v>
      </c>
      <c r="C1011" s="697" t="s">
        <v>4639</v>
      </c>
      <c r="D1011" s="698" t="str">
        <f t="shared" si="15"/>
        <v>1010. 950003 電腦及其週邊設備修理作業程序</v>
      </c>
    </row>
    <row r="1012" spans="1:4" ht="13.5">
      <c r="A1012" s="695">
        <v>1011</v>
      </c>
      <c r="B1012" s="696" t="s">
        <v>4640</v>
      </c>
      <c r="C1012" s="697" t="s">
        <v>4641</v>
      </c>
      <c r="D1012" s="698" t="str">
        <f t="shared" si="15"/>
        <v>1011. 950004 通訊傳播設備修理作業程序</v>
      </c>
    </row>
    <row r="1013" spans="1:4" ht="13.5">
      <c r="A1013" s="695">
        <v>1012</v>
      </c>
      <c r="B1013" s="696" t="s">
        <v>4642</v>
      </c>
      <c r="C1013" s="697" t="s">
        <v>4643</v>
      </c>
      <c r="D1013" s="698" t="str">
        <f t="shared" si="15"/>
        <v>1012. 950005 視聽電子產品及家用電器修理作業程序</v>
      </c>
    </row>
    <row r="1014" spans="1:4" ht="13.5">
      <c r="A1014" s="695">
        <v>1013</v>
      </c>
      <c r="B1014" s="696" t="s">
        <v>4644</v>
      </c>
      <c r="C1014" s="697" t="s">
        <v>4645</v>
      </c>
      <c r="D1014" s="698" t="str">
        <f t="shared" si="15"/>
        <v>1013. 950006 機車保養維修作業程序</v>
      </c>
    </row>
    <row r="1015" spans="1:4" ht="13.5">
      <c r="A1015" s="695">
        <v>1014</v>
      </c>
      <c r="B1015" s="696" t="s">
        <v>4646</v>
      </c>
      <c r="C1015" s="697" t="s">
        <v>4647</v>
      </c>
      <c r="D1015" s="698" t="str">
        <f t="shared" si="15"/>
        <v>1014. 950999 其他個人及家庭用品維修作業程序</v>
      </c>
    </row>
    <row r="1016" spans="1:4" ht="13.5">
      <c r="A1016" s="695">
        <v>1015</v>
      </c>
      <c r="B1016" s="696" t="s">
        <v>4648</v>
      </c>
      <c r="C1016" s="697" t="s">
        <v>4649</v>
      </c>
      <c r="D1016" s="698" t="str">
        <f t="shared" si="15"/>
        <v>1015. 960001 洗衣作業程序</v>
      </c>
    </row>
    <row r="1017" spans="1:4" ht="13.5">
      <c r="A1017" s="695">
        <v>1016</v>
      </c>
      <c r="B1017" s="696" t="s">
        <v>4650</v>
      </c>
      <c r="C1017" s="697" t="s">
        <v>4651</v>
      </c>
      <c r="D1017" s="698" t="str">
        <f t="shared" si="15"/>
        <v>1016. 960002 織物乾洗作業程序</v>
      </c>
    </row>
    <row r="1018" spans="1:4" ht="13.5">
      <c r="A1018" s="695">
        <v>1017</v>
      </c>
      <c r="B1018" s="696" t="s">
        <v>4652</v>
      </c>
      <c r="C1018" s="697" t="s">
        <v>4653</v>
      </c>
      <c r="D1018" s="698" t="str">
        <f t="shared" si="15"/>
        <v>1017. 960003 殯葬服務作業程序</v>
      </c>
    </row>
    <row r="1019" spans="1:4" ht="13.5">
      <c r="A1019" s="695">
        <v>1018</v>
      </c>
      <c r="B1019" s="696" t="s">
        <v>4654</v>
      </c>
      <c r="C1019" s="697" t="s">
        <v>4655</v>
      </c>
      <c r="D1019" s="698" t="str">
        <f t="shared" si="15"/>
        <v>1018. G00098 VOCs逸散程序</v>
      </c>
    </row>
    <row r="1020" spans="1:4" ht="13.5">
      <c r="A1020" s="695">
        <v>1019</v>
      </c>
      <c r="B1020" s="696" t="s">
        <v>4656</v>
      </c>
      <c r="C1020" s="697" t="s">
        <v>4657</v>
      </c>
      <c r="D1020" s="698" t="str">
        <f t="shared" si="15"/>
        <v>1019. G00099 冷媒補充</v>
      </c>
    </row>
    <row r="1021" spans="1:4" ht="13.5">
      <c r="A1021" s="695">
        <v>1020</v>
      </c>
      <c r="B1021" s="696" t="s">
        <v>4658</v>
      </c>
      <c r="C1021" s="697" t="s">
        <v>4659</v>
      </c>
      <c r="D1021" s="698" t="str">
        <f t="shared" si="15"/>
        <v>1020. G11199 二氟一氯甲烷製造程序</v>
      </c>
    </row>
    <row r="1022" spans="1:4" ht="13.5">
      <c r="A1022" s="695">
        <v>1021</v>
      </c>
      <c r="B1022" s="696" t="s">
        <v>255</v>
      </c>
      <c r="C1022" s="697" t="s">
        <v>4660</v>
      </c>
      <c r="D1022" s="698" t="str">
        <f t="shared" si="15"/>
        <v>1021. G20900 交通運輸活動</v>
      </c>
    </row>
    <row r="1023" spans="1:4" ht="13.5">
      <c r="A1023" s="695">
        <v>1022</v>
      </c>
      <c r="B1023" s="696" t="s">
        <v>262</v>
      </c>
      <c r="C1023" s="697" t="s">
        <v>4661</v>
      </c>
      <c r="D1023" s="698" t="str">
        <f t="shared" si="15"/>
        <v>1022. G20901 消防活動</v>
      </c>
    </row>
    <row r="1024" spans="1:4" ht="13.5">
      <c r="A1024" s="695">
        <v>1023</v>
      </c>
      <c r="B1024" s="696" t="s">
        <v>235</v>
      </c>
      <c r="C1024" s="697" t="s">
        <v>4662</v>
      </c>
      <c r="D1024" s="698" t="str">
        <f t="shared" si="15"/>
        <v>1023. G20902 維修保養程序</v>
      </c>
    </row>
  </sheetData>
  <phoneticPr fontId="20" type="noConversion"/>
  <pageMargins left="0.70000000000000007" right="0.70000000000000007" top="0.75" bottom="0.75" header="0.30000000000000004" footer="0.30000000000000004"/>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9938041-81D9-434B-BB79-27C0D76A8879}">
  <dimension ref="A1:D325"/>
  <sheetViews>
    <sheetView workbookViewId="0"/>
  </sheetViews>
  <sheetFormatPr defaultRowHeight="12.75"/>
  <cols>
    <col min="1" max="1" width="8.75" style="700" bestFit="1" customWidth="1"/>
    <col min="2" max="2" width="12" style="701" bestFit="1" customWidth="1"/>
    <col min="3" max="3" width="34.875" style="699" bestFit="1" customWidth="1"/>
    <col min="4" max="4" width="9" style="699" hidden="1" customWidth="1"/>
    <col min="5" max="5" width="9" style="699" customWidth="1"/>
    <col min="6" max="16384" width="9" style="699"/>
  </cols>
  <sheetData>
    <row r="1" spans="1:4" ht="13.5">
      <c r="A1" s="691" t="s">
        <v>1523</v>
      </c>
      <c r="B1" s="692" t="s">
        <v>4663</v>
      </c>
      <c r="C1" s="693" t="s">
        <v>4664</v>
      </c>
      <c r="D1" s="691"/>
    </row>
    <row r="2" spans="1:4" ht="13.5">
      <c r="A2" s="695">
        <v>1</v>
      </c>
      <c r="B2" s="696" t="s">
        <v>4665</v>
      </c>
      <c r="C2" s="697" t="s">
        <v>4666</v>
      </c>
      <c r="D2" s="695" t="str">
        <f t="shared" ref="D2:D65" si="0">A2&amp;". "&amp;B2&amp;" "&amp;C2</f>
        <v>1. 0000 粉煤「乾底鍋爐」</v>
      </c>
    </row>
    <row r="3" spans="1:4" ht="13.5">
      <c r="A3" s="695">
        <v>2</v>
      </c>
      <c r="B3" s="696" t="s">
        <v>4667</v>
      </c>
      <c r="C3" s="697" t="s">
        <v>4668</v>
      </c>
      <c r="D3" s="695" t="str">
        <f t="shared" si="0"/>
        <v>2. 0001 粉煤「濕底鍋爐」</v>
      </c>
    </row>
    <row r="4" spans="1:4" ht="13.5">
      <c r="A4" s="695">
        <v>3</v>
      </c>
      <c r="B4" s="696" t="s">
        <v>4669</v>
      </c>
      <c r="C4" s="697" t="s">
        <v>4670</v>
      </c>
      <c r="D4" s="695" t="str">
        <f t="shared" si="0"/>
        <v>3. 0002 旋風式鍋爐</v>
      </c>
    </row>
    <row r="5" spans="1:4" ht="13.5">
      <c r="A5" s="695">
        <v>4</v>
      </c>
      <c r="B5" s="696" t="s">
        <v>4671</v>
      </c>
      <c r="C5" s="697" t="s">
        <v>4672</v>
      </c>
      <c r="D5" s="695" t="str">
        <f t="shared" si="0"/>
        <v>4. 0003 散佈式鍋爐</v>
      </c>
    </row>
    <row r="6" spans="1:4" ht="13.5">
      <c r="A6" s="695">
        <v>5</v>
      </c>
      <c r="B6" s="696" t="s">
        <v>4673</v>
      </c>
      <c r="C6" s="697" t="s">
        <v>4674</v>
      </c>
      <c r="D6" s="695" t="str">
        <f t="shared" si="0"/>
        <v>5. 0004 移動床鍋爐</v>
      </c>
    </row>
    <row r="7" spans="1:4" ht="13.5">
      <c r="A7" s="695">
        <v>6</v>
      </c>
      <c r="B7" s="696" t="s">
        <v>4675</v>
      </c>
      <c r="C7" s="697" t="s">
        <v>4676</v>
      </c>
      <c r="D7" s="695" t="str">
        <f t="shared" si="0"/>
        <v>6. 0005 振動床鍋爐</v>
      </c>
    </row>
    <row r="8" spans="1:4" ht="13.5">
      <c r="A8" s="695">
        <v>7</v>
      </c>
      <c r="B8" s="696" t="s">
        <v>4677</v>
      </c>
      <c r="C8" s="697" t="s">
        <v>4678</v>
      </c>
      <c r="D8" s="695" t="str">
        <f t="shared" si="0"/>
        <v>7. 0006 氣泡流體床鍋爐　</v>
      </c>
    </row>
    <row r="9" spans="1:4" ht="13.5">
      <c r="A9" s="695">
        <v>8</v>
      </c>
      <c r="B9" s="696" t="s">
        <v>4679</v>
      </c>
      <c r="C9" s="697" t="s">
        <v>4680</v>
      </c>
      <c r="D9" s="695" t="str">
        <f t="shared" si="0"/>
        <v>8. 0007 循環流體床鍋爐　　</v>
      </c>
    </row>
    <row r="10" spans="1:4" ht="13.5">
      <c r="A10" s="695">
        <v>9</v>
      </c>
      <c r="B10" s="696" t="s">
        <v>244</v>
      </c>
      <c r="C10" s="697" t="s">
        <v>4681</v>
      </c>
      <c r="D10" s="695" t="str">
        <f t="shared" si="0"/>
        <v>9. 0010 燃油鍋爐　　　　　　</v>
      </c>
    </row>
    <row r="11" spans="1:4" ht="13.5">
      <c r="A11" s="695">
        <v>10</v>
      </c>
      <c r="B11" s="696" t="s">
        <v>250</v>
      </c>
      <c r="C11" s="697" t="s">
        <v>4682</v>
      </c>
      <c r="D11" s="695" t="str">
        <f t="shared" si="0"/>
        <v>10. 0020 燃氣鍋爐　　　　　 　</v>
      </c>
    </row>
    <row r="12" spans="1:4" ht="13.5">
      <c r="A12" s="695">
        <v>11</v>
      </c>
      <c r="B12" s="696" t="s">
        <v>4683</v>
      </c>
      <c r="C12" s="697" t="s">
        <v>4684</v>
      </c>
      <c r="D12" s="695" t="str">
        <f t="shared" si="0"/>
        <v>11. 0099 其他鍋爐　　 　</v>
      </c>
    </row>
    <row r="13" spans="1:4" ht="13.5">
      <c r="A13" s="695">
        <v>12</v>
      </c>
      <c r="B13" s="696" t="s">
        <v>4685</v>
      </c>
      <c r="C13" s="697" t="s">
        <v>4686</v>
      </c>
      <c r="D13" s="695" t="str">
        <f t="shared" si="0"/>
        <v>12. 0100 開放循環型氣渦輪機</v>
      </c>
    </row>
    <row r="14" spans="1:4" ht="13.5">
      <c r="A14" s="695">
        <v>13</v>
      </c>
      <c r="B14" s="696" t="s">
        <v>4687</v>
      </c>
      <c r="C14" s="697" t="s">
        <v>4688</v>
      </c>
      <c r="D14" s="695" t="str">
        <f t="shared" si="0"/>
        <v>13. 0101 封閉循環型氣渦輪機</v>
      </c>
    </row>
    <row r="15" spans="1:4" ht="13.5">
      <c r="A15" s="695">
        <v>14</v>
      </c>
      <c r="B15" s="696" t="s">
        <v>4689</v>
      </c>
      <c r="C15" s="697" t="s">
        <v>4690</v>
      </c>
      <c r="D15" s="695" t="str">
        <f t="shared" si="0"/>
        <v>14. 0102 半封閉循環型氣渦輪機</v>
      </c>
    </row>
    <row r="16" spans="1:4" ht="13.5">
      <c r="A16" s="695">
        <v>15</v>
      </c>
      <c r="B16" s="696" t="s">
        <v>4691</v>
      </c>
      <c r="C16" s="697" t="s">
        <v>4692</v>
      </c>
      <c r="D16" s="695" t="str">
        <f t="shared" si="0"/>
        <v>15. 0103 結合型氣渦輪機</v>
      </c>
    </row>
    <row r="17" spans="1:4" ht="13.5">
      <c r="A17" s="695">
        <v>16</v>
      </c>
      <c r="B17" s="696" t="s">
        <v>4693</v>
      </c>
      <c r="C17" s="697" t="s">
        <v>4694</v>
      </c>
      <c r="D17" s="695" t="str">
        <f t="shared" si="0"/>
        <v>16. 0199 其他氣渦輪機</v>
      </c>
    </row>
    <row r="18" spans="1:4" ht="13.5">
      <c r="A18" s="695">
        <v>17</v>
      </c>
      <c r="B18" s="696" t="s">
        <v>231</v>
      </c>
      <c r="C18" s="697" t="s">
        <v>4695</v>
      </c>
      <c r="D18" s="695" t="str">
        <f t="shared" si="0"/>
        <v>17. 0200 汽油引擎 　　　</v>
      </c>
    </row>
    <row r="19" spans="1:4" ht="13.5">
      <c r="A19" s="695">
        <v>18</v>
      </c>
      <c r="B19" s="696" t="s">
        <v>221</v>
      </c>
      <c r="C19" s="697" t="s">
        <v>4696</v>
      </c>
      <c r="D19" s="695" t="str">
        <f t="shared" si="0"/>
        <v>18. 0201 柴油引擎 　　　</v>
      </c>
    </row>
    <row r="20" spans="1:4" ht="13.5">
      <c r="A20" s="695">
        <v>19</v>
      </c>
      <c r="B20" s="696" t="s">
        <v>4697</v>
      </c>
      <c r="C20" s="697" t="s">
        <v>4698</v>
      </c>
      <c r="D20" s="695" t="str">
        <f t="shared" si="0"/>
        <v>19. 0299 其他發電引擎</v>
      </c>
    </row>
    <row r="21" spans="1:4" ht="13.5">
      <c r="A21" s="695">
        <v>20</v>
      </c>
      <c r="B21" s="696" t="s">
        <v>4699</v>
      </c>
      <c r="C21" s="697" t="s">
        <v>4700</v>
      </c>
      <c r="D21" s="695" t="str">
        <f t="shared" si="0"/>
        <v>20. 0300 機械式焚化爐</v>
      </c>
    </row>
    <row r="22" spans="1:4" ht="13.5">
      <c r="A22" s="695">
        <v>21</v>
      </c>
      <c r="B22" s="696" t="s">
        <v>4701</v>
      </c>
      <c r="C22" s="697" t="s">
        <v>4702</v>
      </c>
      <c r="D22" s="695" t="str">
        <f t="shared" si="0"/>
        <v>21. 0301 模具式焚化爐</v>
      </c>
    </row>
    <row r="23" spans="1:4" ht="13.5">
      <c r="A23" s="695">
        <v>22</v>
      </c>
      <c r="B23" s="696" t="s">
        <v>4703</v>
      </c>
      <c r="C23" s="697" t="s">
        <v>4704</v>
      </c>
      <c r="D23" s="695" t="str">
        <f t="shared" si="0"/>
        <v>22. 0302 旋轉窯式焚化爐 　</v>
      </c>
    </row>
    <row r="24" spans="1:4" ht="13.5">
      <c r="A24" s="695">
        <v>23</v>
      </c>
      <c r="B24" s="696" t="s">
        <v>4705</v>
      </c>
      <c r="C24" s="697" t="s">
        <v>4706</v>
      </c>
      <c r="D24" s="695" t="str">
        <f t="shared" si="0"/>
        <v>23. 0303 固定床式焚化爐</v>
      </c>
    </row>
    <row r="25" spans="1:4" ht="13.5">
      <c r="A25" s="695">
        <v>24</v>
      </c>
      <c r="B25" s="696" t="s">
        <v>4707</v>
      </c>
      <c r="C25" s="697" t="s">
        <v>4708</v>
      </c>
      <c r="D25" s="695" t="str">
        <f t="shared" si="0"/>
        <v>24. 0304 多層床式焚化爐</v>
      </c>
    </row>
    <row r="26" spans="1:4" ht="13.5">
      <c r="A26" s="695">
        <v>25</v>
      </c>
      <c r="B26" s="696" t="s">
        <v>4709</v>
      </c>
      <c r="C26" s="697" t="s">
        <v>4710</v>
      </c>
      <c r="D26" s="695" t="str">
        <f t="shared" si="0"/>
        <v>25. 0305 流體化床式焚化爐</v>
      </c>
    </row>
    <row r="27" spans="1:4" ht="13.5">
      <c r="A27" s="695">
        <v>26</v>
      </c>
      <c r="B27" s="696" t="s">
        <v>4711</v>
      </c>
      <c r="C27" s="697" t="s">
        <v>4712</v>
      </c>
      <c r="D27" s="695" t="str">
        <f t="shared" si="0"/>
        <v>26. 0306 液體噴注式焚化爐</v>
      </c>
    </row>
    <row r="28" spans="1:4" ht="13.5">
      <c r="A28" s="695">
        <v>27</v>
      </c>
      <c r="B28" s="696" t="s">
        <v>4713</v>
      </c>
      <c r="C28" s="697" t="s">
        <v>4714</v>
      </c>
      <c r="D28" s="695" t="str">
        <f t="shared" si="0"/>
        <v>27. 0307 噴燒式焚化爐</v>
      </c>
    </row>
    <row r="29" spans="1:4" ht="13.5">
      <c r="A29" s="695">
        <v>28</v>
      </c>
      <c r="B29" s="696" t="s">
        <v>4715</v>
      </c>
      <c r="C29" s="697" t="s">
        <v>4716</v>
      </c>
      <c r="D29" s="695" t="str">
        <f t="shared" si="0"/>
        <v>28. 0308 熱解式焚化爐</v>
      </c>
    </row>
    <row r="30" spans="1:4" ht="13.5">
      <c r="A30" s="695">
        <v>29</v>
      </c>
      <c r="B30" s="696" t="s">
        <v>4717</v>
      </c>
      <c r="C30" s="697" t="s">
        <v>4718</v>
      </c>
      <c r="D30" s="695" t="str">
        <f t="shared" si="0"/>
        <v>29. 0399 其他焚化爐</v>
      </c>
    </row>
    <row r="31" spans="1:4" ht="13.5">
      <c r="A31" s="695">
        <v>30</v>
      </c>
      <c r="B31" s="696" t="s">
        <v>4719</v>
      </c>
      <c r="C31" s="697" t="s">
        <v>4720</v>
      </c>
      <c r="D31" s="695" t="str">
        <f t="shared" si="0"/>
        <v>30. 0999 其他公用製程設施</v>
      </c>
    </row>
    <row r="32" spans="1:4" ht="13.5">
      <c r="A32" s="695">
        <v>31</v>
      </c>
      <c r="B32" s="696" t="s">
        <v>1628</v>
      </c>
      <c r="C32" s="697" t="s">
        <v>4721</v>
      </c>
      <c r="D32" s="695" t="str">
        <f t="shared" si="0"/>
        <v>31. 1000 電弧爐</v>
      </c>
    </row>
    <row r="33" spans="1:4" ht="13.5">
      <c r="A33" s="695">
        <v>32</v>
      </c>
      <c r="B33" s="696" t="s">
        <v>4722</v>
      </c>
      <c r="C33" s="697" t="s">
        <v>4723</v>
      </c>
      <c r="D33" s="695" t="str">
        <f t="shared" si="0"/>
        <v>32. 1001 誘導爐</v>
      </c>
    </row>
    <row r="34" spans="1:4" ht="13.5">
      <c r="A34" s="695">
        <v>33</v>
      </c>
      <c r="B34" s="696" t="s">
        <v>4724</v>
      </c>
      <c r="C34" s="697" t="s">
        <v>4725</v>
      </c>
      <c r="D34" s="695" t="str">
        <f t="shared" si="0"/>
        <v>33. 1002 電阻爐</v>
      </c>
    </row>
    <row r="35" spans="1:4" ht="13.5">
      <c r="A35" s="695">
        <v>34</v>
      </c>
      <c r="B35" s="696" t="s">
        <v>4726</v>
      </c>
      <c r="C35" s="697" t="s">
        <v>4727</v>
      </c>
      <c r="D35" s="695" t="str">
        <f t="shared" si="0"/>
        <v>34. 1009 其他電氣爐</v>
      </c>
    </row>
    <row r="36" spans="1:4" ht="13.5">
      <c r="A36" s="695">
        <v>35</v>
      </c>
      <c r="B36" s="696" t="s">
        <v>4728</v>
      </c>
      <c r="C36" s="697" t="s">
        <v>4729</v>
      </c>
      <c r="D36" s="695" t="str">
        <f t="shared" si="0"/>
        <v>35. 1010 平爐型反射爐　　　　　　　</v>
      </c>
    </row>
    <row r="37" spans="1:4" ht="13.5">
      <c r="A37" s="695">
        <v>36</v>
      </c>
      <c r="B37" s="696" t="s">
        <v>4730</v>
      </c>
      <c r="C37" s="697" t="s">
        <v>4731</v>
      </c>
      <c r="D37" s="695" t="str">
        <f t="shared" si="0"/>
        <v>36. 1011 圓柱型反射爐</v>
      </c>
    </row>
    <row r="38" spans="1:4" ht="13.5">
      <c r="A38" s="695">
        <v>37</v>
      </c>
      <c r="B38" s="696" t="s">
        <v>4732</v>
      </c>
      <c r="C38" s="697" t="s">
        <v>4733</v>
      </c>
      <c r="D38" s="695" t="str">
        <f t="shared" si="0"/>
        <v>37. 1012 傾斜式反射爐</v>
      </c>
    </row>
    <row r="39" spans="1:4" ht="13.5">
      <c r="A39" s="695">
        <v>38</v>
      </c>
      <c r="B39" s="696" t="s">
        <v>4734</v>
      </c>
      <c r="C39" s="697" t="s">
        <v>4735</v>
      </c>
      <c r="D39" s="695" t="str">
        <f t="shared" si="0"/>
        <v>38. 1013 旋轉傾斜式反射爐</v>
      </c>
    </row>
    <row r="40" spans="1:4" ht="13.5">
      <c r="A40" s="695">
        <v>39</v>
      </c>
      <c r="B40" s="696" t="s">
        <v>4736</v>
      </c>
      <c r="C40" s="697" t="s">
        <v>4737</v>
      </c>
      <c r="D40" s="695" t="str">
        <f t="shared" si="0"/>
        <v>39. 1020 槽窯 　　　　　　　</v>
      </c>
    </row>
    <row r="41" spans="1:4" ht="13.5">
      <c r="A41" s="695">
        <v>40</v>
      </c>
      <c r="B41" s="696" t="s">
        <v>4738</v>
      </c>
      <c r="C41" s="697" t="s">
        <v>4739</v>
      </c>
      <c r="D41" s="695" t="str">
        <f t="shared" si="0"/>
        <v>40. 1030 坩堝窯　　　　　　　</v>
      </c>
    </row>
    <row r="42" spans="1:4" ht="13.5">
      <c r="A42" s="695">
        <v>41</v>
      </c>
      <c r="B42" s="696" t="s">
        <v>4740</v>
      </c>
      <c r="C42" s="697" t="s">
        <v>4741</v>
      </c>
      <c r="D42" s="695" t="str">
        <f t="shared" si="0"/>
        <v>41. 1040 熔硫池</v>
      </c>
    </row>
    <row r="43" spans="1:4" ht="13.5">
      <c r="A43" s="695">
        <v>42</v>
      </c>
      <c r="B43" s="696" t="s">
        <v>4742</v>
      </c>
      <c r="C43" s="697" t="s">
        <v>4743</v>
      </c>
      <c r="D43" s="695" t="str">
        <f t="shared" si="0"/>
        <v>42. 1050 坩堝爐　　　　　　　</v>
      </c>
    </row>
    <row r="44" spans="1:4" ht="13.5">
      <c r="A44" s="695">
        <v>43</v>
      </c>
      <c r="B44" s="696" t="s">
        <v>4744</v>
      </c>
      <c r="C44" s="697" t="s">
        <v>4745</v>
      </c>
      <c r="D44" s="695" t="str">
        <f t="shared" si="0"/>
        <v>43. 1060 熔鐵爐</v>
      </c>
    </row>
    <row r="45" spans="1:4" ht="13.5">
      <c r="A45" s="695">
        <v>44</v>
      </c>
      <c r="B45" s="696" t="s">
        <v>4746</v>
      </c>
      <c r="C45" s="697" t="s">
        <v>4747</v>
      </c>
      <c r="D45" s="695" t="str">
        <f t="shared" si="0"/>
        <v>44. 1090 高爐　 　　　　　　</v>
      </c>
    </row>
    <row r="46" spans="1:4" ht="13.5">
      <c r="A46" s="695">
        <v>45</v>
      </c>
      <c r="B46" s="696" t="s">
        <v>4748</v>
      </c>
      <c r="C46" s="697" t="s">
        <v>4749</v>
      </c>
      <c r="D46" s="695" t="str">
        <f t="shared" si="0"/>
        <v>45. 1099 其他熔融設施</v>
      </c>
    </row>
    <row r="47" spans="1:4" ht="13.5">
      <c r="A47" s="695">
        <v>46</v>
      </c>
      <c r="B47" s="696" t="s">
        <v>4750</v>
      </c>
      <c r="C47" s="697" t="s">
        <v>4751</v>
      </c>
      <c r="D47" s="695" t="str">
        <f t="shared" si="0"/>
        <v>46. 1100 噴霧乾燥塔　　　　　</v>
      </c>
    </row>
    <row r="48" spans="1:4" ht="13.5">
      <c r="A48" s="695">
        <v>47</v>
      </c>
      <c r="B48" s="696" t="s">
        <v>4752</v>
      </c>
      <c r="C48" s="697" t="s">
        <v>4753</v>
      </c>
      <c r="D48" s="695" t="str">
        <f t="shared" si="0"/>
        <v>47. 1110 旋風式乾燥器　　　　</v>
      </c>
    </row>
    <row r="49" spans="1:4" ht="13.5">
      <c r="A49" s="695">
        <v>48</v>
      </c>
      <c r="B49" s="696" t="s">
        <v>4754</v>
      </c>
      <c r="C49" s="697" t="s">
        <v>4755</v>
      </c>
      <c r="D49" s="695" t="str">
        <f t="shared" si="0"/>
        <v>48. 1120 旋轉式乾燥爐</v>
      </c>
    </row>
    <row r="50" spans="1:4" ht="13.5">
      <c r="A50" s="695">
        <v>49</v>
      </c>
      <c r="B50" s="696" t="s">
        <v>1652</v>
      </c>
      <c r="C50" s="697" t="s">
        <v>4756</v>
      </c>
      <c r="D50" s="695" t="str">
        <f t="shared" si="0"/>
        <v>49. 1130 旋轉式篩選乾燥爐</v>
      </c>
    </row>
    <row r="51" spans="1:4" ht="13.5">
      <c r="A51" s="695">
        <v>50</v>
      </c>
      <c r="B51" s="696" t="s">
        <v>1654</v>
      </c>
      <c r="C51" s="697" t="s">
        <v>4757</v>
      </c>
      <c r="D51" s="695" t="str">
        <f t="shared" si="0"/>
        <v>50. 1140 隧道式乾燥窯</v>
      </c>
    </row>
    <row r="52" spans="1:4" ht="13.5">
      <c r="A52" s="695">
        <v>51</v>
      </c>
      <c r="B52" s="696" t="s">
        <v>4758</v>
      </c>
      <c r="C52" s="697" t="s">
        <v>4759</v>
      </c>
      <c r="D52" s="695" t="str">
        <f t="shared" si="0"/>
        <v>51. 1150 烤漆設施 　　</v>
      </c>
    </row>
    <row r="53" spans="1:4" ht="13.5">
      <c r="A53" s="695">
        <v>52</v>
      </c>
      <c r="B53" s="696" t="s">
        <v>4760</v>
      </c>
      <c r="C53" s="697" t="s">
        <v>4761</v>
      </c>
      <c r="D53" s="695" t="str">
        <f t="shared" si="0"/>
        <v>52. 1160 乾洗用烘乾機</v>
      </c>
    </row>
    <row r="54" spans="1:4" ht="13.5">
      <c r="A54" s="695">
        <v>53</v>
      </c>
      <c r="B54" s="696" t="s">
        <v>4762</v>
      </c>
      <c r="C54" s="697" t="s">
        <v>4763</v>
      </c>
      <c r="D54" s="695" t="str">
        <f t="shared" si="0"/>
        <v>53. 1190 流體化床乾燥器　　　</v>
      </c>
    </row>
    <row r="55" spans="1:4" ht="13.5">
      <c r="A55" s="695">
        <v>54</v>
      </c>
      <c r="B55" s="696" t="s">
        <v>4764</v>
      </c>
      <c r="C55" s="697" t="s">
        <v>4765</v>
      </c>
      <c r="D55" s="695" t="str">
        <f t="shared" si="0"/>
        <v>54. 1191 紅外線乾燥器　　　　</v>
      </c>
    </row>
    <row r="56" spans="1:4" ht="13.5">
      <c r="A56" s="695">
        <v>55</v>
      </c>
      <c r="B56" s="696" t="s">
        <v>4766</v>
      </c>
      <c r="C56" s="697" t="s">
        <v>4767</v>
      </c>
      <c r="D56" s="695" t="str">
        <f t="shared" si="0"/>
        <v>55. 1192 冷凍式乾燥器　　　　</v>
      </c>
    </row>
    <row r="57" spans="1:4" ht="13.5">
      <c r="A57" s="695">
        <v>56</v>
      </c>
      <c r="B57" s="696" t="s">
        <v>4768</v>
      </c>
      <c r="C57" s="697" t="s">
        <v>4769</v>
      </c>
      <c r="D57" s="695" t="str">
        <f t="shared" si="0"/>
        <v>56. 1193 帶式乾燥爐</v>
      </c>
    </row>
    <row r="58" spans="1:4" ht="13.5">
      <c r="A58" s="695">
        <v>57</v>
      </c>
      <c r="B58" s="696" t="s">
        <v>4770</v>
      </c>
      <c r="C58" s="697" t="s">
        <v>4771</v>
      </c>
      <c r="D58" s="695" t="str">
        <f t="shared" si="0"/>
        <v>57. 1194 滾軸式乾燥爐</v>
      </c>
    </row>
    <row r="59" spans="1:4" ht="13.5">
      <c r="A59" s="695">
        <v>58</v>
      </c>
      <c r="B59" s="696" t="s">
        <v>4772</v>
      </c>
      <c r="C59" s="697" t="s">
        <v>4773</v>
      </c>
      <c r="D59" s="695" t="str">
        <f t="shared" si="0"/>
        <v>58. 1195 立式乾燥爐</v>
      </c>
    </row>
    <row r="60" spans="1:4" ht="13.5">
      <c r="A60" s="695">
        <v>59</v>
      </c>
      <c r="B60" s="696" t="s">
        <v>4774</v>
      </c>
      <c r="C60" s="697" t="s">
        <v>4775</v>
      </c>
      <c r="D60" s="695" t="str">
        <f t="shared" si="0"/>
        <v>59. 1199 其他乾燥設施　　　　</v>
      </c>
    </row>
    <row r="61" spans="1:4" ht="13.5">
      <c r="A61" s="695">
        <v>60</v>
      </c>
      <c r="B61" s="696" t="s">
        <v>4776</v>
      </c>
      <c r="C61" s="697" t="s">
        <v>4777</v>
      </c>
      <c r="D61" s="695" t="str">
        <f t="shared" si="0"/>
        <v>60. 1200 熱處理用加熱爐　　</v>
      </c>
    </row>
    <row r="62" spans="1:4" ht="13.5">
      <c r="A62" s="695">
        <v>61</v>
      </c>
      <c r="B62" s="696" t="s">
        <v>4778</v>
      </c>
      <c r="C62" s="697" t="s">
        <v>4779</v>
      </c>
      <c r="D62" s="695" t="str">
        <f t="shared" si="0"/>
        <v>61. 1201 壓延用均熱爐　 　</v>
      </c>
    </row>
    <row r="63" spans="1:4" ht="13.5">
      <c r="A63" s="695">
        <v>62</v>
      </c>
      <c r="B63" s="696" t="s">
        <v>4780</v>
      </c>
      <c r="C63" s="697" t="s">
        <v>4781</v>
      </c>
      <c r="D63" s="695" t="str">
        <f t="shared" si="0"/>
        <v>62. 1202 鍛造用加熱爐</v>
      </c>
    </row>
    <row r="64" spans="1:4" ht="13.5">
      <c r="A64" s="695">
        <v>63</v>
      </c>
      <c r="B64" s="696" t="s">
        <v>4782</v>
      </c>
      <c r="C64" s="697" t="s">
        <v>4783</v>
      </c>
      <c r="D64" s="695" t="str">
        <f t="shared" si="0"/>
        <v>63. 1209 其他加熱爐</v>
      </c>
    </row>
    <row r="65" spans="1:4" ht="13.5">
      <c r="A65" s="695">
        <v>64</v>
      </c>
      <c r="B65" s="696" t="s">
        <v>4784</v>
      </c>
      <c r="C65" s="697" t="s">
        <v>4785</v>
      </c>
      <c r="D65" s="695" t="str">
        <f t="shared" si="0"/>
        <v>64. 1210 旋轉式燒成爐</v>
      </c>
    </row>
    <row r="66" spans="1:4" ht="13.5">
      <c r="A66" s="695">
        <v>65</v>
      </c>
      <c r="B66" s="696" t="s">
        <v>1662</v>
      </c>
      <c r="C66" s="697" t="s">
        <v>4786</v>
      </c>
      <c r="D66" s="695" t="str">
        <f t="shared" ref="D66:D129" si="1">A66&amp;". "&amp;B66&amp;" "&amp;C66</f>
        <v>65. 1211 隧道式燒成爐</v>
      </c>
    </row>
    <row r="67" spans="1:4" ht="13.5">
      <c r="A67" s="695">
        <v>66</v>
      </c>
      <c r="B67" s="696" t="s">
        <v>1664</v>
      </c>
      <c r="C67" s="697" t="s">
        <v>4787</v>
      </c>
      <c r="D67" s="695" t="str">
        <f t="shared" si="1"/>
        <v>66. 1212 滾軸式燒成爐</v>
      </c>
    </row>
    <row r="68" spans="1:4" ht="13.5">
      <c r="A68" s="695">
        <v>67</v>
      </c>
      <c r="B68" s="696" t="s">
        <v>4788</v>
      </c>
      <c r="C68" s="697" t="s">
        <v>4789</v>
      </c>
      <c r="D68" s="695" t="str">
        <f t="shared" si="1"/>
        <v>67. 1219 其他燒成爐</v>
      </c>
    </row>
    <row r="69" spans="1:4" ht="13.5">
      <c r="A69" s="695">
        <v>68</v>
      </c>
      <c r="B69" s="696" t="s">
        <v>4790</v>
      </c>
      <c r="C69" s="697" t="s">
        <v>4791</v>
      </c>
      <c r="D69" s="695" t="str">
        <f t="shared" si="1"/>
        <v>68. 1220 旋轉式鍛燒爐</v>
      </c>
    </row>
    <row r="70" spans="1:4" ht="13.5">
      <c r="A70" s="695">
        <v>69</v>
      </c>
      <c r="B70" s="696" t="s">
        <v>1666</v>
      </c>
      <c r="C70" s="697" t="s">
        <v>4792</v>
      </c>
      <c r="D70" s="695" t="str">
        <f t="shared" si="1"/>
        <v>69. 1221 直立式鍛燒爐</v>
      </c>
    </row>
    <row r="71" spans="1:4" ht="13.5">
      <c r="A71" s="695">
        <v>70</v>
      </c>
      <c r="B71" s="696" t="s">
        <v>1668</v>
      </c>
      <c r="C71" s="697" t="s">
        <v>4793</v>
      </c>
      <c r="D71" s="695" t="str">
        <f t="shared" si="1"/>
        <v>70. 1222 雙胞式鍛燒爐</v>
      </c>
    </row>
    <row r="72" spans="1:4" ht="13.5">
      <c r="A72" s="695">
        <v>71</v>
      </c>
      <c r="B72" s="696" t="s">
        <v>4794</v>
      </c>
      <c r="C72" s="697" t="s">
        <v>4795</v>
      </c>
      <c r="D72" s="695" t="str">
        <f t="shared" si="1"/>
        <v>71. 1229 其他鍛燒爐</v>
      </c>
    </row>
    <row r="73" spans="1:4" ht="13.5">
      <c r="A73" s="695">
        <v>72</v>
      </c>
      <c r="B73" s="696" t="s">
        <v>4796</v>
      </c>
      <c r="C73" s="697" t="s">
        <v>4797</v>
      </c>
      <c r="D73" s="695" t="str">
        <f t="shared" si="1"/>
        <v>72. 1230 熱室壓鑄機</v>
      </c>
    </row>
    <row r="74" spans="1:4" ht="13.5">
      <c r="A74" s="695">
        <v>73</v>
      </c>
      <c r="B74" s="696" t="s">
        <v>1670</v>
      </c>
      <c r="C74" s="697" t="s">
        <v>4798</v>
      </c>
      <c r="D74" s="695" t="str">
        <f t="shared" si="1"/>
        <v>73. 1231 冷室壓鑄機</v>
      </c>
    </row>
    <row r="75" spans="1:4" ht="13.5">
      <c r="A75" s="695">
        <v>74</v>
      </c>
      <c r="B75" s="696" t="s">
        <v>1676</v>
      </c>
      <c r="C75" s="697" t="s">
        <v>4799</v>
      </c>
      <c r="D75" s="695" t="str">
        <f t="shared" si="1"/>
        <v>74. 1239 其他加熱壓鑄設施</v>
      </c>
    </row>
    <row r="76" spans="1:4" ht="13.5">
      <c r="A76" s="695">
        <v>75</v>
      </c>
      <c r="B76" s="696" t="s">
        <v>4800</v>
      </c>
      <c r="C76" s="697" t="s">
        <v>4801</v>
      </c>
      <c r="D76" s="695" t="str">
        <f t="shared" si="1"/>
        <v>75. 1240 燒結爐</v>
      </c>
    </row>
    <row r="77" spans="1:4" ht="13.5">
      <c r="A77" s="695">
        <v>76</v>
      </c>
      <c r="B77" s="696" t="s">
        <v>4802</v>
      </c>
      <c r="C77" s="697" t="s">
        <v>4803</v>
      </c>
      <c r="D77" s="695" t="str">
        <f t="shared" si="1"/>
        <v>76. 1250 焙燒爐　　　　　　</v>
      </c>
    </row>
    <row r="78" spans="1:4" ht="13.5">
      <c r="A78" s="695">
        <v>77</v>
      </c>
      <c r="B78" s="696" t="s">
        <v>4804</v>
      </c>
      <c r="C78" s="697" t="s">
        <v>4805</v>
      </c>
      <c r="D78" s="695" t="str">
        <f t="shared" si="1"/>
        <v>77. 1260 煉焦爐　　　　　　</v>
      </c>
    </row>
    <row r="79" spans="1:4" ht="13.5">
      <c r="A79" s="695">
        <v>78</v>
      </c>
      <c r="B79" s="696" t="s">
        <v>4806</v>
      </c>
      <c r="C79" s="697" t="s">
        <v>4807</v>
      </c>
      <c r="D79" s="695" t="str">
        <f t="shared" si="1"/>
        <v>78. 1290 蒸煮器</v>
      </c>
    </row>
    <row r="80" spans="1:4" ht="13.5">
      <c r="A80" s="695">
        <v>79</v>
      </c>
      <c r="B80" s="696" t="s">
        <v>4808</v>
      </c>
      <c r="C80" s="697" t="s">
        <v>4809</v>
      </c>
      <c r="D80" s="695" t="str">
        <f t="shared" si="1"/>
        <v>79. 1291 熱風爐</v>
      </c>
    </row>
    <row r="81" spans="1:4" ht="13.5">
      <c r="A81" s="695">
        <v>80</v>
      </c>
      <c r="B81" s="696" t="s">
        <v>4810</v>
      </c>
      <c r="C81" s="697" t="s">
        <v>4811</v>
      </c>
      <c r="D81" s="695" t="str">
        <f t="shared" si="1"/>
        <v>80. 1292 靜置爐</v>
      </c>
    </row>
    <row r="82" spans="1:4" ht="13.5">
      <c r="A82" s="695">
        <v>81</v>
      </c>
      <c r="B82" s="696" t="s">
        <v>4812</v>
      </c>
      <c r="C82" s="697" t="s">
        <v>4813</v>
      </c>
      <c r="D82" s="695" t="str">
        <f t="shared" si="1"/>
        <v>81. 1293 轉爐　　　　　　　　</v>
      </c>
    </row>
    <row r="83" spans="1:4" ht="13.5">
      <c r="A83" s="695">
        <v>82</v>
      </c>
      <c r="B83" s="696" t="s">
        <v>4814</v>
      </c>
      <c r="C83" s="697" t="s">
        <v>4815</v>
      </c>
      <c r="D83" s="695" t="str">
        <f t="shared" si="1"/>
        <v>82. 1294 真空脫氣設施</v>
      </c>
    </row>
    <row r="84" spans="1:4" ht="13.5">
      <c r="A84" s="695">
        <v>83</v>
      </c>
      <c r="B84" s="696" t="s">
        <v>4816</v>
      </c>
      <c r="C84" s="697" t="s">
        <v>4817</v>
      </c>
      <c r="D84" s="695" t="str">
        <f t="shared" si="1"/>
        <v>83. 1295 盛鋼桶精煉設施</v>
      </c>
    </row>
    <row r="85" spans="1:4" ht="13.5">
      <c r="A85" s="695">
        <v>84</v>
      </c>
      <c r="B85" s="696" t="s">
        <v>4818</v>
      </c>
      <c r="C85" s="697" t="s">
        <v>4819</v>
      </c>
      <c r="D85" s="695" t="str">
        <f t="shared" si="1"/>
        <v>84. 1296 加熱軋造成型機　　　</v>
      </c>
    </row>
    <row r="86" spans="1:4" ht="13.5">
      <c r="A86" s="695">
        <v>85</v>
      </c>
      <c r="B86" s="696" t="s">
        <v>4820</v>
      </c>
      <c r="C86" s="697" t="s">
        <v>4821</v>
      </c>
      <c r="D86" s="695" t="str">
        <f t="shared" si="1"/>
        <v>85. 1298 加熱破壞</v>
      </c>
    </row>
    <row r="87" spans="1:4" ht="13.5">
      <c r="A87" s="695">
        <v>86</v>
      </c>
      <c r="B87" s="696" t="s">
        <v>4822</v>
      </c>
      <c r="C87" s="697" t="s">
        <v>4823</v>
      </c>
      <c r="D87" s="695" t="str">
        <f t="shared" si="1"/>
        <v>86. 1299 其他加熱設施</v>
      </c>
    </row>
    <row r="88" spans="1:4" ht="13.5">
      <c r="A88" s="695">
        <v>87</v>
      </c>
      <c r="B88" s="696" t="s">
        <v>4824</v>
      </c>
      <c r="C88" s="697" t="s">
        <v>4825</v>
      </c>
      <c r="D88" s="695" t="str">
        <f t="shared" si="1"/>
        <v>87. 2000 乾式研磨設施</v>
      </c>
    </row>
    <row r="89" spans="1:4" ht="13.5">
      <c r="A89" s="695">
        <v>88</v>
      </c>
      <c r="B89" s="696" t="s">
        <v>1737</v>
      </c>
      <c r="C89" s="697" t="s">
        <v>4826</v>
      </c>
      <c r="D89" s="695" t="str">
        <f t="shared" si="1"/>
        <v>88. 2001 濕式研磨設施</v>
      </c>
    </row>
    <row r="90" spans="1:4" ht="13.5">
      <c r="A90" s="695">
        <v>89</v>
      </c>
      <c r="B90" s="696" t="s">
        <v>4827</v>
      </c>
      <c r="C90" s="697" t="s">
        <v>4828</v>
      </c>
      <c r="D90" s="695" t="str">
        <f t="shared" si="1"/>
        <v>89. 2010 衝碎機 　　 　</v>
      </c>
    </row>
    <row r="91" spans="1:4" ht="13.5">
      <c r="A91" s="695">
        <v>90</v>
      </c>
      <c r="B91" s="696" t="s">
        <v>4829</v>
      </c>
      <c r="C91" s="697" t="s">
        <v>4830</v>
      </c>
      <c r="D91" s="695" t="str">
        <f t="shared" si="1"/>
        <v>90. 2020 碾碎機 　　 　</v>
      </c>
    </row>
    <row r="92" spans="1:4" ht="13.5">
      <c r="A92" s="695">
        <v>91</v>
      </c>
      <c r="B92" s="696" t="s">
        <v>4831</v>
      </c>
      <c r="C92" s="697" t="s">
        <v>4832</v>
      </c>
      <c r="D92" s="695" t="str">
        <f t="shared" si="1"/>
        <v>91. 2099 其他粉碎、研磨設施</v>
      </c>
    </row>
    <row r="93" spans="1:4" ht="13.5">
      <c r="A93" s="695">
        <v>92</v>
      </c>
      <c r="B93" s="696" t="s">
        <v>4833</v>
      </c>
      <c r="C93" s="697" t="s">
        <v>4834</v>
      </c>
      <c r="D93" s="695" t="str">
        <f t="shared" si="1"/>
        <v>92. 3000 網篩機　　　　　　</v>
      </c>
    </row>
    <row r="94" spans="1:4" ht="13.5">
      <c r="A94" s="695">
        <v>93</v>
      </c>
      <c r="B94" s="696" t="s">
        <v>4835</v>
      </c>
      <c r="C94" s="697" t="s">
        <v>4836</v>
      </c>
      <c r="D94" s="695" t="str">
        <f t="shared" si="1"/>
        <v>93. 3001 氣篩機　　　　　　</v>
      </c>
    </row>
    <row r="95" spans="1:4" ht="13.5">
      <c r="A95" s="695">
        <v>94</v>
      </c>
      <c r="B95" s="696" t="s">
        <v>1958</v>
      </c>
      <c r="C95" s="697" t="s">
        <v>4837</v>
      </c>
      <c r="D95" s="695" t="str">
        <f t="shared" si="1"/>
        <v>94. 3010 旋轉分離器　　　　</v>
      </c>
    </row>
    <row r="96" spans="1:4" ht="13.5">
      <c r="A96" s="695">
        <v>95</v>
      </c>
      <c r="B96" s="696" t="s">
        <v>1960</v>
      </c>
      <c r="C96" s="697" t="s">
        <v>4838</v>
      </c>
      <c r="D96" s="695" t="str">
        <f t="shared" si="1"/>
        <v>95. 3020 固體、液體分離設施</v>
      </c>
    </row>
    <row r="97" spans="1:4" ht="13.5">
      <c r="A97" s="695">
        <v>96</v>
      </c>
      <c r="B97" s="696" t="s">
        <v>1962</v>
      </c>
      <c r="C97" s="697" t="s">
        <v>4839</v>
      </c>
      <c r="D97" s="695" t="str">
        <f t="shared" si="1"/>
        <v>96. 3030 砂回收處理機</v>
      </c>
    </row>
    <row r="98" spans="1:4" ht="13.5">
      <c r="A98" s="695">
        <v>97</v>
      </c>
      <c r="B98" s="696" t="s">
        <v>4840</v>
      </c>
      <c r="C98" s="697" t="s">
        <v>4841</v>
      </c>
      <c r="D98" s="695" t="str">
        <f t="shared" si="1"/>
        <v>97. 3040 離心分離裝置　　　　　</v>
      </c>
    </row>
    <row r="99" spans="1:4" ht="13.5">
      <c r="A99" s="695">
        <v>98</v>
      </c>
      <c r="B99" s="696" t="s">
        <v>4842</v>
      </c>
      <c r="C99" s="697" t="s">
        <v>4843</v>
      </c>
      <c r="D99" s="695" t="str">
        <f t="shared" si="1"/>
        <v>98. 3099 其他分離、篩選設施</v>
      </c>
    </row>
    <row r="100" spans="1:4" ht="13.5">
      <c r="A100" s="695">
        <v>99</v>
      </c>
      <c r="B100" s="696" t="s">
        <v>4844</v>
      </c>
      <c r="C100" s="697" t="s">
        <v>4845</v>
      </c>
      <c r="D100" s="695" t="str">
        <f t="shared" si="1"/>
        <v>99. 3100 固體、固體混合設備 (乾式)</v>
      </c>
    </row>
    <row r="101" spans="1:4" ht="13.5">
      <c r="A101" s="695">
        <v>100</v>
      </c>
      <c r="B101" s="696" t="s">
        <v>1964</v>
      </c>
      <c r="C101" s="697" t="s">
        <v>4846</v>
      </c>
      <c r="D101" s="695" t="str">
        <f t="shared" si="1"/>
        <v>100. 3110 固體、液體混合設備 (濕式)</v>
      </c>
    </row>
    <row r="102" spans="1:4" ht="13.5">
      <c r="A102" s="695">
        <v>101</v>
      </c>
      <c r="B102" s="696" t="s">
        <v>4847</v>
      </c>
      <c r="C102" s="697" t="s">
        <v>4848</v>
      </c>
      <c r="D102" s="695" t="str">
        <f t="shared" si="1"/>
        <v>101. 3120 液體、液體混合設備</v>
      </c>
    </row>
    <row r="103" spans="1:4" ht="13.5">
      <c r="A103" s="695">
        <v>102</v>
      </c>
      <c r="B103" s="696" t="s">
        <v>4849</v>
      </c>
      <c r="C103" s="697" t="s">
        <v>4850</v>
      </c>
      <c r="D103" s="695" t="str">
        <f t="shared" si="1"/>
        <v>102. 4000 空冷設施</v>
      </c>
    </row>
    <row r="104" spans="1:4" ht="13.5">
      <c r="A104" s="695">
        <v>103</v>
      </c>
      <c r="B104" s="696" t="s">
        <v>4851</v>
      </c>
      <c r="C104" s="697" t="s">
        <v>4852</v>
      </c>
      <c r="D104" s="695" t="str">
        <f t="shared" si="1"/>
        <v>103. 4010 液體冷卻設施</v>
      </c>
    </row>
    <row r="105" spans="1:4" ht="13.5">
      <c r="A105" s="695">
        <v>104</v>
      </c>
      <c r="B105" s="696" t="s">
        <v>4853</v>
      </c>
      <c r="C105" s="697" t="s">
        <v>4854</v>
      </c>
      <c r="D105" s="695" t="str">
        <f t="shared" si="1"/>
        <v>104. 4090 移動式空氣清靜機</v>
      </c>
    </row>
    <row r="106" spans="1:4" ht="13.5">
      <c r="A106" s="695">
        <v>105</v>
      </c>
      <c r="B106" s="696" t="s">
        <v>4855</v>
      </c>
      <c r="C106" s="697" t="s">
        <v>4856</v>
      </c>
      <c r="D106" s="695" t="str">
        <f t="shared" si="1"/>
        <v>105. 4091 住宅及商業建築冷氣機</v>
      </c>
    </row>
    <row r="107" spans="1:4" ht="13.5">
      <c r="A107" s="695">
        <v>106</v>
      </c>
      <c r="B107" s="696" t="s">
        <v>4857</v>
      </c>
      <c r="C107" s="697" t="s">
        <v>4858</v>
      </c>
      <c r="D107" s="695" t="str">
        <f t="shared" si="1"/>
        <v>106. 4092 冰水機</v>
      </c>
    </row>
    <row r="108" spans="1:4" ht="13.5">
      <c r="A108" s="695">
        <v>107</v>
      </c>
      <c r="B108" s="696" t="s">
        <v>4859</v>
      </c>
      <c r="C108" s="697" t="s">
        <v>4860</v>
      </c>
      <c r="D108" s="695" t="str">
        <f t="shared" si="1"/>
        <v>107. 4093 工業冷凍、冷藏裝備，包括食品加工及冷藏</v>
      </c>
    </row>
    <row r="109" spans="1:4" ht="13.5">
      <c r="A109" s="695">
        <v>108</v>
      </c>
      <c r="B109" s="696" t="s">
        <v>4861</v>
      </c>
      <c r="C109" s="697" t="s">
        <v>4862</v>
      </c>
      <c r="D109" s="695" t="str">
        <f t="shared" si="1"/>
        <v>108. 4094 交通用冷凍、冷藏裝備</v>
      </c>
    </row>
    <row r="110" spans="1:4" ht="13.5">
      <c r="A110" s="695">
        <v>109</v>
      </c>
      <c r="B110" s="696" t="s">
        <v>4863</v>
      </c>
      <c r="C110" s="697" t="s">
        <v>4864</v>
      </c>
      <c r="D110" s="695" t="str">
        <f t="shared" si="1"/>
        <v>109. 4095 中、大型冷凍、冷藏裝備</v>
      </c>
    </row>
    <row r="111" spans="1:4" ht="13.5">
      <c r="A111" s="695">
        <v>110</v>
      </c>
      <c r="B111" s="696" t="s">
        <v>4865</v>
      </c>
      <c r="C111" s="697" t="s">
        <v>4866</v>
      </c>
      <c r="D111" s="695" t="str">
        <f t="shared" si="1"/>
        <v>110. 4096 獨立商用冷凍、冷藏裝備</v>
      </c>
    </row>
    <row r="112" spans="1:4" ht="13.5">
      <c r="A112" s="695">
        <v>111</v>
      </c>
      <c r="B112" s="696" t="s">
        <v>4867</v>
      </c>
      <c r="C112" s="697" t="s">
        <v>4868</v>
      </c>
      <c r="D112" s="695" t="str">
        <f t="shared" si="1"/>
        <v>111. 4097 家用冷凍、冷藏裝備</v>
      </c>
    </row>
    <row r="113" spans="1:4" ht="13.5">
      <c r="A113" s="695">
        <v>112</v>
      </c>
      <c r="B113" s="696" t="s">
        <v>4869</v>
      </c>
      <c r="C113" s="697" t="s">
        <v>4870</v>
      </c>
      <c r="D113" s="695" t="str">
        <f t="shared" si="1"/>
        <v>112. 4098 質量平衡</v>
      </c>
    </row>
    <row r="114" spans="1:4" ht="13.5">
      <c r="A114" s="695">
        <v>113</v>
      </c>
      <c r="B114" s="696" t="s">
        <v>4871</v>
      </c>
      <c r="C114" s="697" t="s">
        <v>4872</v>
      </c>
      <c r="D114" s="695" t="str">
        <f t="shared" si="1"/>
        <v>113. 4099 其他冷卻設施</v>
      </c>
    </row>
    <row r="115" spans="1:4" ht="13.5">
      <c r="A115" s="695">
        <v>114</v>
      </c>
      <c r="B115" s="696" t="s">
        <v>2024</v>
      </c>
      <c r="C115" s="697" t="s">
        <v>4873</v>
      </c>
      <c r="D115" s="695" t="str">
        <f t="shared" si="1"/>
        <v>114. 4100 旋轉式製粒機</v>
      </c>
    </row>
    <row r="116" spans="1:4" ht="13.5">
      <c r="A116" s="695">
        <v>115</v>
      </c>
      <c r="B116" s="696" t="s">
        <v>4874</v>
      </c>
      <c r="C116" s="697" t="s">
        <v>4875</v>
      </c>
      <c r="D116" s="695" t="str">
        <f t="shared" si="1"/>
        <v>115. 4101 噴灑式製粒機</v>
      </c>
    </row>
    <row r="117" spans="1:4" ht="13.5">
      <c r="A117" s="695">
        <v>116</v>
      </c>
      <c r="B117" s="696" t="s">
        <v>4876</v>
      </c>
      <c r="C117" s="697" t="s">
        <v>4877</v>
      </c>
      <c r="D117" s="695" t="str">
        <f t="shared" si="1"/>
        <v>116. 4110 射出成型機　　　　　</v>
      </c>
    </row>
    <row r="118" spans="1:4" ht="13.5">
      <c r="A118" s="695">
        <v>117</v>
      </c>
      <c r="B118" s="696" t="s">
        <v>4878</v>
      </c>
      <c r="C118" s="697" t="s">
        <v>4879</v>
      </c>
      <c r="D118" s="695" t="str">
        <f t="shared" si="1"/>
        <v>117. 4120 軋造成型機　　　　　</v>
      </c>
    </row>
    <row r="119" spans="1:4" ht="13.5">
      <c r="A119" s="695">
        <v>118</v>
      </c>
      <c r="B119" s="696" t="s">
        <v>4880</v>
      </c>
      <c r="C119" s="697" t="s">
        <v>4881</v>
      </c>
      <c r="D119" s="695" t="str">
        <f t="shared" si="1"/>
        <v>118. 4130 壓鑄成型設備　　　　</v>
      </c>
    </row>
    <row r="120" spans="1:4" ht="13.5">
      <c r="A120" s="695">
        <v>119</v>
      </c>
      <c r="B120" s="696" t="s">
        <v>4882</v>
      </c>
      <c r="C120" s="697" t="s">
        <v>4883</v>
      </c>
      <c r="D120" s="695" t="str">
        <f t="shared" si="1"/>
        <v>119. 4140 押出成型設備　　　　</v>
      </c>
    </row>
    <row r="121" spans="1:4" ht="13.5">
      <c r="A121" s="695">
        <v>120</v>
      </c>
      <c r="B121" s="696" t="s">
        <v>4884</v>
      </c>
      <c r="C121" s="697" t="s">
        <v>4885</v>
      </c>
      <c r="D121" s="695" t="str">
        <f t="shared" si="1"/>
        <v>120. 4150 乾壓成型設施</v>
      </c>
    </row>
    <row r="122" spans="1:4" ht="13.5">
      <c r="A122" s="695">
        <v>121</v>
      </c>
      <c r="B122" s="696" t="s">
        <v>4886</v>
      </c>
      <c r="C122" s="697" t="s">
        <v>4887</v>
      </c>
      <c r="D122" s="695" t="str">
        <f t="shared" si="1"/>
        <v>121. 4160 澆鑄成型設備　　　　</v>
      </c>
    </row>
    <row r="123" spans="1:4" ht="13.5">
      <c r="A123" s="695">
        <v>122</v>
      </c>
      <c r="B123" s="696" t="s">
        <v>4888</v>
      </c>
      <c r="C123" s="697" t="s">
        <v>4889</v>
      </c>
      <c r="D123" s="695" t="str">
        <f t="shared" si="1"/>
        <v>122. 4170 熔融鑄造成型設備　　</v>
      </c>
    </row>
    <row r="124" spans="1:4" ht="13.5">
      <c r="A124" s="695">
        <v>123</v>
      </c>
      <c r="B124" s="696" t="s">
        <v>4890</v>
      </c>
      <c r="C124" s="697" t="s">
        <v>4891</v>
      </c>
      <c r="D124" s="695" t="str">
        <f t="shared" si="1"/>
        <v>123. 4180 硫化機</v>
      </c>
    </row>
    <row r="125" spans="1:4" ht="13.5">
      <c r="A125" s="695">
        <v>124</v>
      </c>
      <c r="B125" s="696" t="s">
        <v>4892</v>
      </c>
      <c r="C125" s="697" t="s">
        <v>4893</v>
      </c>
      <c r="D125" s="695" t="str">
        <f t="shared" si="1"/>
        <v>124. 4190 熱定型機</v>
      </c>
    </row>
    <row r="126" spans="1:4" ht="13.5">
      <c r="A126" s="695">
        <v>125</v>
      </c>
      <c r="B126" s="696" t="s">
        <v>4894</v>
      </c>
      <c r="C126" s="697" t="s">
        <v>4895</v>
      </c>
      <c r="D126" s="695" t="str">
        <f t="shared" si="1"/>
        <v>125. 4199 其他成型設備　　</v>
      </c>
    </row>
    <row r="127" spans="1:4" ht="13.5">
      <c r="A127" s="695">
        <v>126</v>
      </c>
      <c r="B127" s="696" t="s">
        <v>4896</v>
      </c>
      <c r="C127" s="697" t="s">
        <v>4897</v>
      </c>
      <c r="D127" s="695" t="str">
        <f t="shared" si="1"/>
        <v>126. 5000 紡絲機</v>
      </c>
    </row>
    <row r="128" spans="1:4" ht="13.5">
      <c r="A128" s="695">
        <v>127</v>
      </c>
      <c r="B128" s="696" t="s">
        <v>2244</v>
      </c>
      <c r="C128" s="697" t="s">
        <v>4898</v>
      </c>
      <c r="D128" s="695" t="str">
        <f t="shared" si="1"/>
        <v>127. 5010 精紡機　　　 　　</v>
      </c>
    </row>
    <row r="129" spans="1:4" ht="13.5">
      <c r="A129" s="695">
        <v>128</v>
      </c>
      <c r="B129" s="696" t="s">
        <v>2246</v>
      </c>
      <c r="C129" s="697" t="s">
        <v>4899</v>
      </c>
      <c r="D129" s="695" t="str">
        <f t="shared" si="1"/>
        <v>128. 5020 粗紡機</v>
      </c>
    </row>
    <row r="130" spans="1:4" ht="13.5">
      <c r="A130" s="695">
        <v>129</v>
      </c>
      <c r="B130" s="696" t="s">
        <v>4900</v>
      </c>
      <c r="C130" s="697" t="s">
        <v>4901</v>
      </c>
      <c r="D130" s="695" t="str">
        <f t="shared" ref="D130:D193" si="2">A130&amp;". "&amp;B130&amp;" "&amp;C130</f>
        <v>129. 5030 清花機　　　 　</v>
      </c>
    </row>
    <row r="131" spans="1:4" ht="13.5">
      <c r="A131" s="695">
        <v>130</v>
      </c>
      <c r="B131" s="696" t="s">
        <v>4902</v>
      </c>
      <c r="C131" s="697" t="s">
        <v>4903</v>
      </c>
      <c r="D131" s="695" t="str">
        <f t="shared" si="2"/>
        <v>130. 5040 梳棉機　　　 　</v>
      </c>
    </row>
    <row r="132" spans="1:4" ht="13.5">
      <c r="A132" s="695">
        <v>131</v>
      </c>
      <c r="B132" s="696" t="s">
        <v>4904</v>
      </c>
      <c r="C132" s="697" t="s">
        <v>4905</v>
      </c>
      <c r="D132" s="695" t="str">
        <f t="shared" si="2"/>
        <v>131. 5050 假撚機　　　 　</v>
      </c>
    </row>
    <row r="133" spans="1:4" ht="13.5">
      <c r="A133" s="695">
        <v>132</v>
      </c>
      <c r="B133" s="696" t="s">
        <v>4906</v>
      </c>
      <c r="C133" s="697" t="s">
        <v>4907</v>
      </c>
      <c r="D133" s="695" t="str">
        <f t="shared" si="2"/>
        <v>132. 5060 併條機</v>
      </c>
    </row>
    <row r="134" spans="1:4" ht="13.5">
      <c r="A134" s="695">
        <v>133</v>
      </c>
      <c r="B134" s="696" t="s">
        <v>4908</v>
      </c>
      <c r="C134" s="697" t="s">
        <v>4909</v>
      </c>
      <c r="D134" s="695" t="str">
        <f t="shared" si="2"/>
        <v>133. 5070 精梳機</v>
      </c>
    </row>
    <row r="135" spans="1:4" ht="13.5">
      <c r="A135" s="695">
        <v>134</v>
      </c>
      <c r="B135" s="696" t="s">
        <v>4910</v>
      </c>
      <c r="C135" s="697" t="s">
        <v>4911</v>
      </c>
      <c r="D135" s="695" t="str">
        <f t="shared" si="2"/>
        <v>134. 5080 絡筒機</v>
      </c>
    </row>
    <row r="136" spans="1:4" ht="13.5">
      <c r="A136" s="695">
        <v>135</v>
      </c>
      <c r="B136" s="696" t="s">
        <v>4912</v>
      </c>
      <c r="C136" s="697" t="s">
        <v>4913</v>
      </c>
      <c r="D136" s="695" t="str">
        <f t="shared" si="2"/>
        <v>135. 5099 其他紡紗設施</v>
      </c>
    </row>
    <row r="137" spans="1:4" ht="13.5">
      <c r="A137" s="695">
        <v>136</v>
      </c>
      <c r="B137" s="696" t="s">
        <v>4914</v>
      </c>
      <c r="C137" s="697" t="s">
        <v>4915</v>
      </c>
      <c r="D137" s="695" t="str">
        <f t="shared" si="2"/>
        <v>136. 5100 上漿機</v>
      </c>
    </row>
    <row r="138" spans="1:4" ht="13.5">
      <c r="A138" s="695">
        <v>137</v>
      </c>
      <c r="B138" s="696" t="s">
        <v>4916</v>
      </c>
      <c r="C138" s="697" t="s">
        <v>4917</v>
      </c>
      <c r="D138" s="695" t="str">
        <f t="shared" si="2"/>
        <v>137. 5110 針織機</v>
      </c>
    </row>
    <row r="139" spans="1:4" ht="13.5">
      <c r="A139" s="695">
        <v>138</v>
      </c>
      <c r="B139" s="696" t="s">
        <v>4918</v>
      </c>
      <c r="C139" s="697" t="s">
        <v>4919</v>
      </c>
      <c r="D139" s="695" t="str">
        <f t="shared" si="2"/>
        <v>138. 5120 梭織機</v>
      </c>
    </row>
    <row r="140" spans="1:4" ht="13.5">
      <c r="A140" s="695">
        <v>139</v>
      </c>
      <c r="B140" s="696" t="s">
        <v>4920</v>
      </c>
      <c r="C140" s="697" t="s">
        <v>4921</v>
      </c>
      <c r="D140" s="695" t="str">
        <f t="shared" si="2"/>
        <v>139. 5130 精練漂白機</v>
      </c>
    </row>
    <row r="141" spans="1:4" ht="13.5">
      <c r="A141" s="695">
        <v>140</v>
      </c>
      <c r="B141" s="696" t="s">
        <v>4922</v>
      </c>
      <c r="C141" s="697" t="s">
        <v>4923</v>
      </c>
      <c r="D141" s="695" t="str">
        <f t="shared" si="2"/>
        <v>140. 5140 染色機</v>
      </c>
    </row>
    <row r="142" spans="1:4" ht="13.5">
      <c r="A142" s="695">
        <v>141</v>
      </c>
      <c r="B142" s="696" t="s">
        <v>4924</v>
      </c>
      <c r="C142" s="697" t="s">
        <v>4925</v>
      </c>
      <c r="D142" s="695" t="str">
        <f t="shared" si="2"/>
        <v>141. 5199 其他紡織設施</v>
      </c>
    </row>
    <row r="143" spans="1:4" ht="13.5">
      <c r="A143" s="695">
        <v>142</v>
      </c>
      <c r="B143" s="696" t="s">
        <v>4926</v>
      </c>
      <c r="C143" s="697" t="s">
        <v>4927</v>
      </c>
      <c r="D143" s="695" t="str">
        <f t="shared" si="2"/>
        <v>142. 6000 鋸台　　　　　　　　</v>
      </c>
    </row>
    <row r="144" spans="1:4" ht="13.5">
      <c r="A144" s="695">
        <v>143</v>
      </c>
      <c r="B144" s="696" t="s">
        <v>2318</v>
      </c>
      <c r="C144" s="697" t="s">
        <v>4928</v>
      </c>
      <c r="D144" s="695" t="str">
        <f t="shared" si="2"/>
        <v>143. 6010 刨木機　　　　　　　</v>
      </c>
    </row>
    <row r="145" spans="1:4" ht="13.5">
      <c r="A145" s="695">
        <v>144</v>
      </c>
      <c r="B145" s="696" t="s">
        <v>4929</v>
      </c>
      <c r="C145" s="697" t="s">
        <v>4930</v>
      </c>
      <c r="D145" s="695" t="str">
        <f t="shared" si="2"/>
        <v>144. 6020 剝離機　　　　　　　</v>
      </c>
    </row>
    <row r="146" spans="1:4" ht="13.5">
      <c r="A146" s="695">
        <v>145</v>
      </c>
      <c r="B146" s="696" t="s">
        <v>4931</v>
      </c>
      <c r="C146" s="697" t="s">
        <v>4932</v>
      </c>
      <c r="D146" s="695" t="str">
        <f t="shared" si="2"/>
        <v>145. 6030 雕刻機　　　　　　　</v>
      </c>
    </row>
    <row r="147" spans="1:4" ht="13.5">
      <c r="A147" s="695">
        <v>146</v>
      </c>
      <c r="B147" s="696" t="s">
        <v>237</v>
      </c>
      <c r="C147" s="697" t="s">
        <v>4933</v>
      </c>
      <c r="D147" s="695" t="str">
        <f t="shared" si="2"/>
        <v>146. 6099 其他切割設施　　　　</v>
      </c>
    </row>
    <row r="148" spans="1:4" ht="13.5">
      <c r="A148" s="695">
        <v>147</v>
      </c>
      <c r="B148" s="696" t="s">
        <v>4934</v>
      </c>
      <c r="C148" s="697" t="s">
        <v>4935</v>
      </c>
      <c r="D148" s="695" t="str">
        <f t="shared" si="2"/>
        <v>147. 7000 噴砂機　　　　　　　</v>
      </c>
    </row>
    <row r="149" spans="1:4" ht="13.5">
      <c r="A149" s="695">
        <v>148</v>
      </c>
      <c r="B149" s="696" t="s">
        <v>2416</v>
      </c>
      <c r="C149" s="697" t="s">
        <v>4936</v>
      </c>
      <c r="D149" s="695" t="str">
        <f t="shared" si="2"/>
        <v>148. 7010 砂輪機　　　　　　　</v>
      </c>
    </row>
    <row r="150" spans="1:4" ht="13.5">
      <c r="A150" s="695">
        <v>149</v>
      </c>
      <c r="B150" s="696" t="s">
        <v>2418</v>
      </c>
      <c r="C150" s="697" t="s">
        <v>4937</v>
      </c>
      <c r="D150" s="695" t="str">
        <f t="shared" si="2"/>
        <v>149. 7020 磨光機</v>
      </c>
    </row>
    <row r="151" spans="1:4" ht="13.5">
      <c r="A151" s="695">
        <v>150</v>
      </c>
      <c r="B151" s="696" t="s">
        <v>4938</v>
      </c>
      <c r="C151" s="697" t="s">
        <v>4939</v>
      </c>
      <c r="D151" s="695" t="str">
        <f t="shared" si="2"/>
        <v>150. 7030 砂磨機</v>
      </c>
    </row>
    <row r="152" spans="1:4" ht="13.5">
      <c r="A152" s="695">
        <v>151</v>
      </c>
      <c r="B152" s="696" t="s">
        <v>4940</v>
      </c>
      <c r="C152" s="697" t="s">
        <v>4941</v>
      </c>
      <c r="D152" s="695" t="str">
        <f t="shared" si="2"/>
        <v>151. 7040 拋光機</v>
      </c>
    </row>
    <row r="153" spans="1:4" ht="13.5">
      <c r="A153" s="695">
        <v>152</v>
      </c>
      <c r="B153" s="696" t="s">
        <v>4942</v>
      </c>
      <c r="C153" s="697" t="s">
        <v>4943</v>
      </c>
      <c r="D153" s="695" t="str">
        <f t="shared" si="2"/>
        <v>152. 7050 砂光機</v>
      </c>
    </row>
    <row r="154" spans="1:4" ht="13.5">
      <c r="A154" s="695">
        <v>153</v>
      </c>
      <c r="B154" s="696" t="s">
        <v>4944</v>
      </c>
      <c r="C154" s="697" t="s">
        <v>4945</v>
      </c>
      <c r="D154" s="695" t="str">
        <f t="shared" si="2"/>
        <v>153. 7060 滾磨機</v>
      </c>
    </row>
    <row r="155" spans="1:4" ht="13.5">
      <c r="A155" s="695">
        <v>154</v>
      </c>
      <c r="B155" s="696" t="s">
        <v>4946</v>
      </c>
      <c r="C155" s="697" t="s">
        <v>4947</v>
      </c>
      <c r="D155" s="695" t="str">
        <f t="shared" si="2"/>
        <v>154. 7070 珠擊機</v>
      </c>
    </row>
    <row r="156" spans="1:4" ht="13.5">
      <c r="A156" s="695">
        <v>155</v>
      </c>
      <c r="B156" s="696" t="s">
        <v>4948</v>
      </c>
      <c r="C156" s="697" t="s">
        <v>4949</v>
      </c>
      <c r="D156" s="695" t="str">
        <f t="shared" si="2"/>
        <v>155. 7080 氣壓式鍛造機</v>
      </c>
    </row>
    <row r="157" spans="1:4" ht="13.5">
      <c r="A157" s="695">
        <v>156</v>
      </c>
      <c r="B157" s="696" t="s">
        <v>4950</v>
      </c>
      <c r="C157" s="697" t="s">
        <v>4951</v>
      </c>
      <c r="D157" s="695" t="str">
        <f t="shared" si="2"/>
        <v>156. 7081 機械動力式鍛造機</v>
      </c>
    </row>
    <row r="158" spans="1:4" ht="13.5">
      <c r="A158" s="695">
        <v>157</v>
      </c>
      <c r="B158" s="696" t="s">
        <v>4952</v>
      </c>
      <c r="C158" s="697" t="s">
        <v>4953</v>
      </c>
      <c r="D158" s="695" t="str">
        <f t="shared" si="2"/>
        <v>157. 7082 液壓式鍛造機</v>
      </c>
    </row>
    <row r="159" spans="1:4" ht="13.5">
      <c r="A159" s="695">
        <v>158</v>
      </c>
      <c r="B159" s="696" t="s">
        <v>4954</v>
      </c>
      <c r="C159" s="697" t="s">
        <v>4955</v>
      </c>
      <c r="D159" s="695" t="str">
        <f t="shared" si="2"/>
        <v>158. 7099 其他機械處理設施</v>
      </c>
    </row>
    <row r="160" spans="1:4" ht="13.5">
      <c r="A160" s="695">
        <v>159</v>
      </c>
      <c r="B160" s="696" t="s">
        <v>4956</v>
      </c>
      <c r="C160" s="697" t="s">
        <v>4957</v>
      </c>
      <c r="D160" s="695" t="str">
        <f t="shared" si="2"/>
        <v>159. 7100 脫脂槽(區)</v>
      </c>
    </row>
    <row r="161" spans="1:4" ht="13.5">
      <c r="A161" s="695">
        <v>160</v>
      </c>
      <c r="B161" s="696" t="s">
        <v>4958</v>
      </c>
      <c r="C161" s="697" t="s">
        <v>4959</v>
      </c>
      <c r="D161" s="695" t="str">
        <f t="shared" si="2"/>
        <v>160. 7110 酸洗槽(區)</v>
      </c>
    </row>
    <row r="162" spans="1:4" ht="13.5">
      <c r="A162" s="695">
        <v>161</v>
      </c>
      <c r="B162" s="696" t="s">
        <v>4960</v>
      </c>
      <c r="C162" s="697" t="s">
        <v>4961</v>
      </c>
      <c r="D162" s="695" t="str">
        <f t="shared" si="2"/>
        <v>161. 7120 清洗槽(區)</v>
      </c>
    </row>
    <row r="163" spans="1:4" ht="13.5">
      <c r="A163" s="695">
        <v>162</v>
      </c>
      <c r="B163" s="696" t="s">
        <v>4962</v>
      </c>
      <c r="C163" s="697" t="s">
        <v>4963</v>
      </c>
      <c r="D163" s="695" t="str">
        <f t="shared" si="2"/>
        <v>162. 7130 熱浸泡槽　　　　　</v>
      </c>
    </row>
    <row r="164" spans="1:4" ht="13.5">
      <c r="A164" s="695">
        <v>163</v>
      </c>
      <c r="B164" s="696" t="s">
        <v>4964</v>
      </c>
      <c r="C164" s="697" t="s">
        <v>4965</v>
      </c>
      <c r="D164" s="695" t="str">
        <f t="shared" si="2"/>
        <v>163. 7140 冷浸泡槽　　　　　　</v>
      </c>
    </row>
    <row r="165" spans="1:4" ht="13.5">
      <c r="A165" s="695">
        <v>164</v>
      </c>
      <c r="B165" s="696" t="s">
        <v>4966</v>
      </c>
      <c r="C165" s="697" t="s">
        <v>4967</v>
      </c>
      <c r="D165" s="695" t="str">
        <f t="shared" si="2"/>
        <v>164. 7199 其他清洗、浸泡處理設施</v>
      </c>
    </row>
    <row r="166" spans="1:4" ht="13.5">
      <c r="A166" s="695">
        <v>165</v>
      </c>
      <c r="B166" s="696" t="s">
        <v>4968</v>
      </c>
      <c r="C166" s="697" t="s">
        <v>4969</v>
      </c>
      <c r="D166" s="695" t="str">
        <f t="shared" si="2"/>
        <v>165. 7200 固體噴灑室　　　　</v>
      </c>
    </row>
    <row r="167" spans="1:4" ht="13.5">
      <c r="A167" s="695">
        <v>166</v>
      </c>
      <c r="B167" s="696" t="s">
        <v>2428</v>
      </c>
      <c r="C167" s="697" t="s">
        <v>4970</v>
      </c>
      <c r="D167" s="695" t="str">
        <f t="shared" si="2"/>
        <v>166. 7210 液體噴灑室　 　　</v>
      </c>
    </row>
    <row r="168" spans="1:4" ht="13.5">
      <c r="A168" s="695">
        <v>167</v>
      </c>
      <c r="B168" s="696" t="s">
        <v>2486</v>
      </c>
      <c r="C168" s="697" t="s">
        <v>4971</v>
      </c>
      <c r="D168" s="695" t="str">
        <f t="shared" si="2"/>
        <v>167. 7900 印刷機　　　　　　　</v>
      </c>
    </row>
    <row r="169" spans="1:4" ht="13.5">
      <c r="A169" s="695">
        <v>168</v>
      </c>
      <c r="B169" s="696" t="s">
        <v>4972</v>
      </c>
      <c r="C169" s="697" t="s">
        <v>4973</v>
      </c>
      <c r="D169" s="695" t="str">
        <f t="shared" si="2"/>
        <v>168. 7910 塗佈機　　　　　　　</v>
      </c>
    </row>
    <row r="170" spans="1:4" ht="13.5">
      <c r="A170" s="695">
        <v>169</v>
      </c>
      <c r="B170" s="696" t="s">
        <v>4974</v>
      </c>
      <c r="C170" s="697" t="s">
        <v>4975</v>
      </c>
      <c r="D170" s="695" t="str">
        <f t="shared" si="2"/>
        <v>169. 7920 熱壓設施</v>
      </c>
    </row>
    <row r="171" spans="1:4" ht="13.5">
      <c r="A171" s="695">
        <v>170</v>
      </c>
      <c r="B171" s="696" t="s">
        <v>4976</v>
      </c>
      <c r="C171" s="697" t="s">
        <v>4977</v>
      </c>
      <c r="D171" s="695" t="str">
        <f t="shared" si="2"/>
        <v>170. 7930 冷壓設施</v>
      </c>
    </row>
    <row r="172" spans="1:4" ht="13.5">
      <c r="A172" s="695">
        <v>171</v>
      </c>
      <c r="B172" s="696" t="s">
        <v>4978</v>
      </c>
      <c r="C172" s="697" t="s">
        <v>4979</v>
      </c>
      <c r="D172" s="695" t="str">
        <f t="shared" si="2"/>
        <v>171. 7940 燒毛機　　　　　　　</v>
      </c>
    </row>
    <row r="173" spans="1:4" ht="13.5">
      <c r="A173" s="695">
        <v>172</v>
      </c>
      <c r="B173" s="696" t="s">
        <v>4980</v>
      </c>
      <c r="C173" s="697" t="s">
        <v>4981</v>
      </c>
      <c r="D173" s="695" t="str">
        <f t="shared" si="2"/>
        <v>172. 7950 起毛機　　　　　　　</v>
      </c>
    </row>
    <row r="174" spans="1:4" ht="13.5">
      <c r="A174" s="695">
        <v>173</v>
      </c>
      <c r="B174" s="696" t="s">
        <v>4982</v>
      </c>
      <c r="C174" s="697" t="s">
        <v>4983</v>
      </c>
      <c r="D174" s="695" t="str">
        <f t="shared" si="2"/>
        <v>173. 7960 噴槍 　　　</v>
      </c>
    </row>
    <row r="175" spans="1:4" ht="13.5">
      <c r="A175" s="695">
        <v>174</v>
      </c>
      <c r="B175" s="696" t="s">
        <v>4984</v>
      </c>
      <c r="C175" s="697" t="s">
        <v>4985</v>
      </c>
      <c r="D175" s="695" t="str">
        <f t="shared" si="2"/>
        <v>174. 7999 其他表面處理設施　　</v>
      </c>
    </row>
    <row r="176" spans="1:4" ht="13.5">
      <c r="A176" s="695">
        <v>175</v>
      </c>
      <c r="B176" s="696" t="s">
        <v>4986</v>
      </c>
      <c r="C176" s="697" t="s">
        <v>4987</v>
      </c>
      <c r="D176" s="695" t="str">
        <f t="shared" si="2"/>
        <v>175. 8000 槽型反應器</v>
      </c>
    </row>
    <row r="177" spans="1:4" ht="13.5">
      <c r="A177" s="695">
        <v>176</v>
      </c>
      <c r="B177" s="696" t="s">
        <v>2488</v>
      </c>
      <c r="C177" s="697" t="s">
        <v>4988</v>
      </c>
      <c r="D177" s="695" t="str">
        <f t="shared" si="2"/>
        <v>176. 8001 管型反應器</v>
      </c>
    </row>
    <row r="178" spans="1:4" ht="13.5">
      <c r="A178" s="695">
        <v>177</v>
      </c>
      <c r="B178" s="696" t="s">
        <v>2490</v>
      </c>
      <c r="C178" s="697" t="s">
        <v>4989</v>
      </c>
      <c r="D178" s="695" t="str">
        <f t="shared" si="2"/>
        <v>177. 8002 塔型反應器</v>
      </c>
    </row>
    <row r="179" spans="1:4" ht="13.5">
      <c r="A179" s="695">
        <v>178</v>
      </c>
      <c r="B179" s="696" t="s">
        <v>2492</v>
      </c>
      <c r="C179" s="697" t="s">
        <v>4990</v>
      </c>
      <c r="D179" s="695" t="str">
        <f t="shared" si="2"/>
        <v>178. 8003 漿體反應器</v>
      </c>
    </row>
    <row r="180" spans="1:4" ht="13.5">
      <c r="A180" s="695">
        <v>179</v>
      </c>
      <c r="B180" s="696" t="s">
        <v>4991</v>
      </c>
      <c r="C180" s="697" t="s">
        <v>4992</v>
      </c>
      <c r="D180" s="695" t="str">
        <f t="shared" si="2"/>
        <v>179. 8004 流體化床反應器</v>
      </c>
    </row>
    <row r="181" spans="1:4" ht="13.5">
      <c r="A181" s="695">
        <v>180</v>
      </c>
      <c r="B181" s="696" t="s">
        <v>4993</v>
      </c>
      <c r="C181" s="697" t="s">
        <v>4994</v>
      </c>
      <c r="D181" s="695" t="str">
        <f t="shared" si="2"/>
        <v>180. 8010 燃硫爐</v>
      </c>
    </row>
    <row r="182" spans="1:4" ht="13.5">
      <c r="A182" s="695">
        <v>181</v>
      </c>
      <c r="B182" s="696" t="s">
        <v>4995</v>
      </c>
      <c r="C182" s="697" t="s">
        <v>4996</v>
      </c>
      <c r="D182" s="695" t="str">
        <f t="shared" si="2"/>
        <v>181. 8099 其他反應設施</v>
      </c>
    </row>
    <row r="183" spans="1:4" ht="13.5">
      <c r="A183" s="695">
        <v>182</v>
      </c>
      <c r="B183" s="696" t="s">
        <v>4997</v>
      </c>
      <c r="C183" s="697" t="s">
        <v>4998</v>
      </c>
      <c r="D183" s="695" t="str">
        <f t="shared" si="2"/>
        <v>182. 8100 填充式吸收塔</v>
      </c>
    </row>
    <row r="184" spans="1:4" ht="13.5">
      <c r="A184" s="695">
        <v>183</v>
      </c>
      <c r="B184" s="696" t="s">
        <v>4999</v>
      </c>
      <c r="C184" s="697" t="s">
        <v>5000</v>
      </c>
      <c r="D184" s="695" t="str">
        <f t="shared" si="2"/>
        <v>183. 8101 板層式吸收塔</v>
      </c>
    </row>
    <row r="185" spans="1:4" ht="13.5">
      <c r="A185" s="695">
        <v>184</v>
      </c>
      <c r="B185" s="696" t="s">
        <v>5001</v>
      </c>
      <c r="C185" s="697" t="s">
        <v>5002</v>
      </c>
      <c r="D185" s="695" t="str">
        <f t="shared" si="2"/>
        <v>184. 8102 噴霧式吸收塔</v>
      </c>
    </row>
    <row r="186" spans="1:4" ht="13.5">
      <c r="A186" s="695">
        <v>185</v>
      </c>
      <c r="B186" s="696" t="s">
        <v>5003</v>
      </c>
      <c r="C186" s="697" t="s">
        <v>5004</v>
      </c>
      <c r="D186" s="695" t="str">
        <f t="shared" si="2"/>
        <v>185. 8103 濕壁式吸收塔</v>
      </c>
    </row>
    <row r="187" spans="1:4" ht="13.5">
      <c r="A187" s="695">
        <v>186</v>
      </c>
      <c r="B187" s="696" t="s">
        <v>5005</v>
      </c>
      <c r="C187" s="697" t="s">
        <v>5006</v>
      </c>
      <c r="D187" s="695" t="str">
        <f t="shared" si="2"/>
        <v>186. 8104 氣泡式吸收塔</v>
      </c>
    </row>
    <row r="188" spans="1:4" ht="13.5">
      <c r="A188" s="695">
        <v>187</v>
      </c>
      <c r="B188" s="696" t="s">
        <v>5007</v>
      </c>
      <c r="C188" s="697" t="s">
        <v>5008</v>
      </c>
      <c r="D188" s="695" t="str">
        <f t="shared" si="2"/>
        <v>187. 8199 其他吸收塔</v>
      </c>
    </row>
    <row r="189" spans="1:4" ht="13.5">
      <c r="A189" s="695">
        <v>188</v>
      </c>
      <c r="B189" s="696" t="s">
        <v>5009</v>
      </c>
      <c r="C189" s="697" t="s">
        <v>5010</v>
      </c>
      <c r="D189" s="695" t="str">
        <f t="shared" si="2"/>
        <v>188. 8200 化成槽(區)</v>
      </c>
    </row>
    <row r="190" spans="1:4" ht="13.5">
      <c r="A190" s="695">
        <v>189</v>
      </c>
      <c r="B190" s="696" t="s">
        <v>5011</v>
      </c>
      <c r="C190" s="697" t="s">
        <v>5012</v>
      </c>
      <c r="D190" s="695" t="str">
        <f t="shared" si="2"/>
        <v>189. 8210 電解槽(區)</v>
      </c>
    </row>
    <row r="191" spans="1:4" ht="13.5">
      <c r="A191" s="695">
        <v>190</v>
      </c>
      <c r="B191" s="696" t="s">
        <v>5013</v>
      </c>
      <c r="C191" s="697" t="s">
        <v>5014</v>
      </c>
      <c r="D191" s="695" t="str">
        <f t="shared" si="2"/>
        <v>190. 8220 蝕刻槽(區)</v>
      </c>
    </row>
    <row r="192" spans="1:4" ht="13.5">
      <c r="A192" s="695">
        <v>191</v>
      </c>
      <c r="B192" s="696" t="s">
        <v>5015</v>
      </c>
      <c r="C192" s="697" t="s">
        <v>5016</v>
      </c>
      <c r="D192" s="695" t="str">
        <f t="shared" si="2"/>
        <v>191. 8230 電鍍設施(區)</v>
      </c>
    </row>
    <row r="193" spans="1:4" ht="13.5">
      <c r="A193" s="695">
        <v>192</v>
      </c>
      <c r="B193" s="696" t="s">
        <v>5017</v>
      </c>
      <c r="C193" s="697" t="s">
        <v>5018</v>
      </c>
      <c r="D193" s="695" t="str">
        <f t="shared" si="2"/>
        <v>192. 8298 預焙陽極炭塊與煤碳電極</v>
      </c>
    </row>
    <row r="194" spans="1:4" ht="13.5">
      <c r="A194" s="695">
        <v>193</v>
      </c>
      <c r="B194" s="696" t="s">
        <v>5019</v>
      </c>
      <c r="C194" s="697" t="s">
        <v>5020</v>
      </c>
      <c r="D194" s="695" t="str">
        <f t="shared" ref="D194:D257" si="3">A194&amp;". "&amp;B194&amp;" "&amp;C194</f>
        <v>193. 8299 其他電化學反應設施</v>
      </c>
    </row>
    <row r="195" spans="1:4" ht="13.5">
      <c r="A195" s="695">
        <v>194</v>
      </c>
      <c r="B195" s="696" t="s">
        <v>5021</v>
      </c>
      <c r="C195" s="697" t="s">
        <v>5022</v>
      </c>
      <c r="D195" s="695" t="str">
        <f t="shared" si="3"/>
        <v>194. 8300 固定床式吸附設施</v>
      </c>
    </row>
    <row r="196" spans="1:4" ht="13.5">
      <c r="A196" s="695">
        <v>195</v>
      </c>
      <c r="B196" s="696" t="s">
        <v>5023</v>
      </c>
      <c r="C196" s="697" t="s">
        <v>5024</v>
      </c>
      <c r="D196" s="695" t="str">
        <f t="shared" si="3"/>
        <v>195. 8301 流化床式吸附設施</v>
      </c>
    </row>
    <row r="197" spans="1:4" ht="13.5">
      <c r="A197" s="695">
        <v>196</v>
      </c>
      <c r="B197" s="696" t="s">
        <v>5025</v>
      </c>
      <c r="C197" s="697" t="s">
        <v>5026</v>
      </c>
      <c r="D197" s="695" t="str">
        <f t="shared" si="3"/>
        <v>196. 8302 移動床式吸附設施</v>
      </c>
    </row>
    <row r="198" spans="1:4" ht="13.5">
      <c r="A198" s="695">
        <v>197</v>
      </c>
      <c r="B198" s="696" t="s">
        <v>5027</v>
      </c>
      <c r="C198" s="697" t="s">
        <v>5028</v>
      </c>
      <c r="D198" s="695" t="str">
        <f t="shared" si="3"/>
        <v>197. 8303 攪拌式吸附設施</v>
      </c>
    </row>
    <row r="199" spans="1:4" ht="13.5">
      <c r="A199" s="695">
        <v>198</v>
      </c>
      <c r="B199" s="696" t="s">
        <v>5029</v>
      </c>
      <c r="C199" s="697" t="s">
        <v>5030</v>
      </c>
      <c r="D199" s="695" t="str">
        <f t="shared" si="3"/>
        <v>198. 8397 污泥厭氧消化槽</v>
      </c>
    </row>
    <row r="200" spans="1:4" ht="13.5">
      <c r="A200" s="695">
        <v>199</v>
      </c>
      <c r="B200" s="696" t="s">
        <v>5031</v>
      </c>
      <c r="C200" s="697" t="s">
        <v>5032</v>
      </c>
      <c r="D200" s="695" t="str">
        <f t="shared" si="3"/>
        <v>199. 8398 上流式厭氧污泥槽</v>
      </c>
    </row>
    <row r="201" spans="1:4" ht="13.5">
      <c r="A201" s="695">
        <v>200</v>
      </c>
      <c r="B201" s="696" t="s">
        <v>5033</v>
      </c>
      <c r="C201" s="697" t="s">
        <v>5034</v>
      </c>
      <c r="D201" s="695" t="str">
        <f t="shared" si="3"/>
        <v>200. 8399 其他吸附設施</v>
      </c>
    </row>
    <row r="202" spans="1:4" ht="13.5">
      <c r="A202" s="695">
        <v>201</v>
      </c>
      <c r="B202" s="696" t="s">
        <v>2516</v>
      </c>
      <c r="C202" s="697" t="s">
        <v>5035</v>
      </c>
      <c r="D202" s="695" t="str">
        <f t="shared" si="3"/>
        <v>201. 8400 固、液萃取設施　　　　　　</v>
      </c>
    </row>
    <row r="203" spans="1:4" ht="13.5">
      <c r="A203" s="695">
        <v>202</v>
      </c>
      <c r="B203" s="696" t="s">
        <v>5036</v>
      </c>
      <c r="C203" s="697" t="s">
        <v>5037</v>
      </c>
      <c r="D203" s="695" t="str">
        <f t="shared" si="3"/>
        <v>202. 8410 液、液萃取設施　　　　　　</v>
      </c>
    </row>
    <row r="204" spans="1:4" ht="13.5">
      <c r="A204" s="695">
        <v>203</v>
      </c>
      <c r="B204" s="696" t="s">
        <v>5038</v>
      </c>
      <c r="C204" s="697" t="s">
        <v>5039</v>
      </c>
      <c r="D204" s="695" t="str">
        <f t="shared" si="3"/>
        <v>203. 8420 瀝濾（固體萃取）設施　</v>
      </c>
    </row>
    <row r="205" spans="1:4" ht="13.5">
      <c r="A205" s="695">
        <v>204</v>
      </c>
      <c r="B205" s="696" t="s">
        <v>5040</v>
      </c>
      <c r="C205" s="697" t="s">
        <v>5041</v>
      </c>
      <c r="D205" s="695" t="str">
        <f t="shared" si="3"/>
        <v>204. 8499 其他萃取設施</v>
      </c>
    </row>
    <row r="206" spans="1:4" ht="13.5">
      <c r="A206" s="695">
        <v>205</v>
      </c>
      <c r="B206" s="696" t="s">
        <v>5042</v>
      </c>
      <c r="C206" s="697" t="s">
        <v>5043</v>
      </c>
      <c r="D206" s="695" t="str">
        <f t="shared" si="3"/>
        <v>205. 8500 脫附塔</v>
      </c>
    </row>
    <row r="207" spans="1:4" ht="13.5">
      <c r="A207" s="695">
        <v>206</v>
      </c>
      <c r="B207" s="696" t="s">
        <v>2518</v>
      </c>
      <c r="C207" s="697" t="s">
        <v>5044</v>
      </c>
      <c r="D207" s="695" t="str">
        <f t="shared" si="3"/>
        <v>206. 8510 再生爐</v>
      </c>
    </row>
    <row r="208" spans="1:4" ht="13.5">
      <c r="A208" s="695">
        <v>207</v>
      </c>
      <c r="B208" s="696" t="s">
        <v>5045</v>
      </c>
      <c r="C208" s="697" t="s">
        <v>5046</v>
      </c>
      <c r="D208" s="695" t="str">
        <f t="shared" si="3"/>
        <v>207. 8599 其他脫附設施</v>
      </c>
    </row>
    <row r="209" spans="1:4" ht="13.5">
      <c r="A209" s="695">
        <v>208</v>
      </c>
      <c r="B209" s="696" t="s">
        <v>5047</v>
      </c>
      <c r="C209" s="697" t="s">
        <v>5048</v>
      </c>
      <c r="D209" s="695" t="str">
        <f t="shared" si="3"/>
        <v>208. 8600 噴霧式洗滌器</v>
      </c>
    </row>
    <row r="210" spans="1:4" ht="13.5">
      <c r="A210" s="695">
        <v>209</v>
      </c>
      <c r="B210" s="696" t="s">
        <v>2541</v>
      </c>
      <c r="C210" s="697" t="s">
        <v>5049</v>
      </c>
      <c r="D210" s="695" t="str">
        <f t="shared" si="3"/>
        <v>209. 8610 填充床式洗滌器</v>
      </c>
    </row>
    <row r="211" spans="1:4" ht="13.5">
      <c r="A211" s="695">
        <v>210</v>
      </c>
      <c r="B211" s="696" t="s">
        <v>2543</v>
      </c>
      <c r="C211" s="697" t="s">
        <v>5050</v>
      </c>
      <c r="D211" s="695" t="str">
        <f t="shared" si="3"/>
        <v>210. 8620 文式洗滌器</v>
      </c>
    </row>
    <row r="212" spans="1:4" ht="13.5">
      <c r="A212" s="695">
        <v>211</v>
      </c>
      <c r="B212" s="696" t="s">
        <v>5051</v>
      </c>
      <c r="C212" s="697" t="s">
        <v>5052</v>
      </c>
      <c r="D212" s="695" t="str">
        <f t="shared" si="3"/>
        <v>211. 8630 旋風式洗滌器</v>
      </c>
    </row>
    <row r="213" spans="1:4" ht="13.5">
      <c r="A213" s="695">
        <v>212</v>
      </c>
      <c r="B213" s="696" t="s">
        <v>2547</v>
      </c>
      <c r="C213" s="697" t="s">
        <v>5053</v>
      </c>
      <c r="D213" s="695" t="str">
        <f t="shared" si="3"/>
        <v>212. 8699 其他洗滌器</v>
      </c>
    </row>
    <row r="214" spans="1:4" ht="13.5">
      <c r="A214" s="695">
        <v>213</v>
      </c>
      <c r="B214" s="696" t="s">
        <v>5054</v>
      </c>
      <c r="C214" s="697" t="s">
        <v>5055</v>
      </c>
      <c r="D214" s="695" t="str">
        <f t="shared" si="3"/>
        <v>213. 8800 冷凝設施</v>
      </c>
    </row>
    <row r="215" spans="1:4" ht="13.5">
      <c r="A215" s="695">
        <v>214</v>
      </c>
      <c r="B215" s="696" t="s">
        <v>2557</v>
      </c>
      <c r="C215" s="697" t="s">
        <v>5056</v>
      </c>
      <c r="D215" s="695" t="str">
        <f t="shared" si="3"/>
        <v>214. 8801 驟冷設施</v>
      </c>
    </row>
    <row r="216" spans="1:4" ht="13.5">
      <c r="A216" s="695">
        <v>215</v>
      </c>
      <c r="B216" s="696" t="s">
        <v>5057</v>
      </c>
      <c r="C216" s="697" t="s">
        <v>5058</v>
      </c>
      <c r="D216" s="695" t="str">
        <f t="shared" si="3"/>
        <v>215. 8810 濃縮設施　　　　　　　</v>
      </c>
    </row>
    <row r="217" spans="1:4" ht="13.5">
      <c r="A217" s="695">
        <v>216</v>
      </c>
      <c r="B217" s="696" t="s">
        <v>5059</v>
      </c>
      <c r="C217" s="697" t="s">
        <v>5060</v>
      </c>
      <c r="D217" s="695" t="str">
        <f t="shared" si="3"/>
        <v>216. 8820 汽提設施　　　　</v>
      </c>
    </row>
    <row r="218" spans="1:4" ht="13.5">
      <c r="A218" s="695">
        <v>217</v>
      </c>
      <c r="B218" s="696" t="s">
        <v>5061</v>
      </c>
      <c r="C218" s="697" t="s">
        <v>5062</v>
      </c>
      <c r="D218" s="695" t="str">
        <f t="shared" si="3"/>
        <v>217. 8830 離子交換　　　　　　　</v>
      </c>
    </row>
    <row r="219" spans="1:4" ht="13.5">
      <c r="A219" s="695">
        <v>218</v>
      </c>
      <c r="B219" s="696" t="s">
        <v>5063</v>
      </c>
      <c r="C219" s="697" t="s">
        <v>5064</v>
      </c>
      <c r="D219" s="695" t="str">
        <f t="shared" si="3"/>
        <v>218. 8840 填充式蒸(精)餾裝置　</v>
      </c>
    </row>
    <row r="220" spans="1:4" ht="13.5">
      <c r="A220" s="695">
        <v>219</v>
      </c>
      <c r="B220" s="696" t="s">
        <v>5065</v>
      </c>
      <c r="C220" s="697" t="s">
        <v>5066</v>
      </c>
      <c r="D220" s="695" t="str">
        <f t="shared" si="3"/>
        <v>219. 8841 板層式蒸(精)餾裝置　</v>
      </c>
    </row>
    <row r="221" spans="1:4" ht="13.5">
      <c r="A221" s="695">
        <v>220</v>
      </c>
      <c r="B221" s="696" t="s">
        <v>5067</v>
      </c>
      <c r="C221" s="697" t="s">
        <v>5068</v>
      </c>
      <c r="D221" s="695" t="str">
        <f t="shared" si="3"/>
        <v>220. 8842 急驟式蒸(精)餾裝置　</v>
      </c>
    </row>
    <row r="222" spans="1:4" ht="13.5">
      <c r="A222" s="695">
        <v>221</v>
      </c>
      <c r="B222" s="696" t="s">
        <v>5069</v>
      </c>
      <c r="C222" s="697" t="s">
        <v>5070</v>
      </c>
      <c r="D222" s="695" t="str">
        <f t="shared" si="3"/>
        <v>221. 8850 溶解設施　　　　　　　</v>
      </c>
    </row>
    <row r="223" spans="1:4" ht="13.5">
      <c r="A223" s="695">
        <v>222</v>
      </c>
      <c r="B223" s="696" t="s">
        <v>5071</v>
      </c>
      <c r="C223" s="697" t="s">
        <v>5072</v>
      </c>
      <c r="D223" s="695" t="str">
        <f t="shared" si="3"/>
        <v>222. 8860 冷卻式結晶設施　　　　</v>
      </c>
    </row>
    <row r="224" spans="1:4" ht="13.5">
      <c r="A224" s="695">
        <v>223</v>
      </c>
      <c r="B224" s="696" t="s">
        <v>5073</v>
      </c>
      <c r="C224" s="697" t="s">
        <v>5074</v>
      </c>
      <c r="D224" s="695" t="str">
        <f t="shared" si="3"/>
        <v>223. 8861 蒸發式結晶設施　　　　</v>
      </c>
    </row>
    <row r="225" spans="1:4" ht="13.5">
      <c r="A225" s="695">
        <v>224</v>
      </c>
      <c r="B225" s="696" t="s">
        <v>5075</v>
      </c>
      <c r="C225" s="697" t="s">
        <v>5076</v>
      </c>
      <c r="D225" s="695" t="str">
        <f t="shared" si="3"/>
        <v>224. 8862 其他結晶設施　　　　　</v>
      </c>
    </row>
    <row r="226" spans="1:4" ht="13.5">
      <c r="A226" s="695">
        <v>225</v>
      </c>
      <c r="B226" s="696" t="s">
        <v>5077</v>
      </c>
      <c r="C226" s="697" t="s">
        <v>5078</v>
      </c>
      <c r="D226" s="695" t="str">
        <f t="shared" si="3"/>
        <v>225. 8870 單一蒸發器 　　　　　</v>
      </c>
    </row>
    <row r="227" spans="1:4" ht="13.5">
      <c r="A227" s="695">
        <v>226</v>
      </c>
      <c r="B227" s="696" t="s">
        <v>5079</v>
      </c>
      <c r="C227" s="697" t="s">
        <v>5080</v>
      </c>
      <c r="D227" s="695" t="str">
        <f t="shared" si="3"/>
        <v>226. 8871 多重效蒸發設施　　　　</v>
      </c>
    </row>
    <row r="228" spans="1:4" ht="13.5">
      <c r="A228" s="695">
        <v>227</v>
      </c>
      <c r="B228" s="696" t="s">
        <v>5081</v>
      </c>
      <c r="C228" s="697" t="s">
        <v>5082</v>
      </c>
      <c r="D228" s="695" t="str">
        <f t="shared" si="3"/>
        <v>227. 8872 多段急驟式蒸發設施　　</v>
      </c>
    </row>
    <row r="229" spans="1:4" ht="13.5">
      <c r="A229" s="695">
        <v>228</v>
      </c>
      <c r="B229" s="696" t="s">
        <v>5083</v>
      </c>
      <c r="C229" s="697" t="s">
        <v>5084</v>
      </c>
      <c r="D229" s="695" t="str">
        <f t="shared" si="3"/>
        <v>228. 8873 蒸氣壓縮式蒸發設施　　　</v>
      </c>
    </row>
    <row r="230" spans="1:4" ht="13.5">
      <c r="A230" s="695">
        <v>229</v>
      </c>
      <c r="B230" s="696" t="s">
        <v>5085</v>
      </c>
      <c r="C230" s="697" t="s">
        <v>5086</v>
      </c>
      <c r="D230" s="695" t="str">
        <f t="shared" si="3"/>
        <v>229. 8880 過濾設施　　　　　　　</v>
      </c>
    </row>
    <row r="231" spans="1:4" ht="13.5">
      <c r="A231" s="695">
        <v>230</v>
      </c>
      <c r="B231" s="696" t="s">
        <v>5087</v>
      </c>
      <c r="C231" s="697" t="s">
        <v>5088</v>
      </c>
      <c r="D231" s="695" t="str">
        <f t="shared" si="3"/>
        <v>230. 8890 濾煙艙 　　　　　　　</v>
      </c>
    </row>
    <row r="232" spans="1:4" ht="13.5">
      <c r="A232" s="695">
        <v>231</v>
      </c>
      <c r="B232" s="696" t="s">
        <v>5089</v>
      </c>
      <c r="C232" s="697" t="s">
        <v>5090</v>
      </c>
      <c r="D232" s="695" t="str">
        <f t="shared" si="3"/>
        <v>231. 8900 漂白設施　　　　　　　</v>
      </c>
    </row>
    <row r="233" spans="1:4" ht="13.5">
      <c r="A233" s="695">
        <v>232</v>
      </c>
      <c r="B233" s="696" t="s">
        <v>5091</v>
      </c>
      <c r="C233" s="697" t="s">
        <v>5092</v>
      </c>
      <c r="D233" s="695" t="str">
        <f t="shared" si="3"/>
        <v>232. 8910 煉油工業硫磺回收系統 H2S</v>
      </c>
    </row>
    <row r="234" spans="1:4" ht="13.5">
      <c r="A234" s="695">
        <v>233</v>
      </c>
      <c r="B234" s="696" t="s">
        <v>5093</v>
      </c>
      <c r="C234" s="697" t="s">
        <v>5094</v>
      </c>
      <c r="D234" s="695" t="str">
        <f t="shared" si="3"/>
        <v>233. 8911 己乙酸回收成硝酸設備</v>
      </c>
    </row>
    <row r="235" spans="1:4" ht="13.5">
      <c r="A235" s="695">
        <v>234</v>
      </c>
      <c r="B235" s="696" t="s">
        <v>5095</v>
      </c>
      <c r="C235" s="697" t="s">
        <v>5096</v>
      </c>
      <c r="D235" s="695" t="str">
        <f t="shared" si="3"/>
        <v>234. 8920 化學工業觸媒再生裝置　</v>
      </c>
    </row>
    <row r="236" spans="1:4" ht="13.5">
      <c r="A236" s="695">
        <v>235</v>
      </c>
      <c r="B236" s="696" t="s">
        <v>5097</v>
      </c>
      <c r="C236" s="697" t="s">
        <v>5098</v>
      </c>
      <c r="D236" s="695" t="str">
        <f t="shared" si="3"/>
        <v>235. 8930 再沸器</v>
      </c>
    </row>
    <row r="237" spans="1:4" ht="13.5">
      <c r="A237" s="695">
        <v>236</v>
      </c>
      <c r="B237" s="696" t="s">
        <v>5099</v>
      </c>
      <c r="C237" s="697" t="s">
        <v>5100</v>
      </c>
      <c r="D237" s="695" t="str">
        <f t="shared" si="3"/>
        <v>236. 8940 石油化學加熱爐　　</v>
      </c>
    </row>
    <row r="238" spans="1:4" ht="13.5">
      <c r="A238" s="695">
        <v>237</v>
      </c>
      <c r="B238" s="696" t="s">
        <v>5101</v>
      </c>
      <c r="C238" s="697" t="s">
        <v>5102</v>
      </c>
      <c r="D238" s="695" t="str">
        <f t="shared" si="3"/>
        <v>237. 8950 裂解爐</v>
      </c>
    </row>
    <row r="239" spans="1:4" ht="13.5">
      <c r="A239" s="695">
        <v>238</v>
      </c>
      <c r="B239" s="696" t="s">
        <v>5103</v>
      </c>
      <c r="C239" s="697" t="s">
        <v>5104</v>
      </c>
      <c r="D239" s="695" t="str">
        <f t="shared" si="3"/>
        <v>238. 8980 緩充設備(含蓄積器)</v>
      </c>
    </row>
    <row r="240" spans="1:4" ht="13.5">
      <c r="A240" s="695">
        <v>239</v>
      </c>
      <c r="B240" s="696" t="s">
        <v>5105</v>
      </c>
      <c r="C240" s="697" t="s">
        <v>5106</v>
      </c>
      <c r="D240" s="695" t="str">
        <f t="shared" si="3"/>
        <v>239. 8981 氣液分離器</v>
      </c>
    </row>
    <row r="241" spans="1:4" ht="13.5">
      <c r="A241" s="695">
        <v>240</v>
      </c>
      <c r="B241" s="696" t="s">
        <v>5107</v>
      </c>
      <c r="C241" s="697" t="s">
        <v>5108</v>
      </c>
      <c r="D241" s="695" t="str">
        <f t="shared" si="3"/>
        <v>240. 8982 液液分離器 　　</v>
      </c>
    </row>
    <row r="242" spans="1:4" ht="13.5">
      <c r="A242" s="695">
        <v>241</v>
      </c>
      <c r="B242" s="696" t="s">
        <v>5109</v>
      </c>
      <c r="C242" s="697" t="s">
        <v>5110</v>
      </c>
      <c r="D242" s="695" t="str">
        <f t="shared" si="3"/>
        <v>241. 8983 真空泵浦 　　</v>
      </c>
    </row>
    <row r="243" spans="1:4" ht="13.5">
      <c r="A243" s="695">
        <v>242</v>
      </c>
      <c r="B243" s="696" t="s">
        <v>5111</v>
      </c>
      <c r="C243" s="697" t="s">
        <v>5112</v>
      </c>
      <c r="D243" s="695" t="str">
        <f t="shared" si="3"/>
        <v>242. 8984 蒸氣噴射器 　　</v>
      </c>
    </row>
    <row r="244" spans="1:4" ht="13.5">
      <c r="A244" s="695">
        <v>243</v>
      </c>
      <c r="B244" s="696" t="s">
        <v>5113</v>
      </c>
      <c r="C244" s="697" t="s">
        <v>5114</v>
      </c>
      <c r="D244" s="695" t="str">
        <f t="shared" si="3"/>
        <v>243. 8985 熱井</v>
      </c>
    </row>
    <row r="245" spans="1:4" ht="13.5">
      <c r="A245" s="695">
        <v>244</v>
      </c>
      <c r="B245" s="696" t="s">
        <v>5115</v>
      </c>
      <c r="C245" s="697" t="s">
        <v>5116</v>
      </c>
      <c r="D245" s="695" t="str">
        <f t="shared" si="3"/>
        <v>244. 8992 觸媒破壞</v>
      </c>
    </row>
    <row r="246" spans="1:4" ht="13.5">
      <c r="A246" s="695">
        <v>245</v>
      </c>
      <c r="B246" s="696" t="s">
        <v>5117</v>
      </c>
      <c r="C246" s="697" t="s">
        <v>5118</v>
      </c>
      <c r="D246" s="695" t="str">
        <f t="shared" si="3"/>
        <v>245. 8993 高壓工廠(&gt; 7 bar)-選擇性催化破壞</v>
      </c>
    </row>
    <row r="247" spans="1:4" ht="13.5">
      <c r="A247" s="695">
        <v>246</v>
      </c>
      <c r="B247" s="696" t="s">
        <v>5119</v>
      </c>
      <c r="C247" s="697" t="s">
        <v>5120</v>
      </c>
      <c r="D247" s="695" t="str">
        <f t="shared" si="3"/>
        <v>246. 8994 高壓工廠(&gt; 7 bar)-非選擇性催化破壞</v>
      </c>
    </row>
    <row r="248" spans="1:4" ht="13.5">
      <c r="A248" s="695">
        <v>247</v>
      </c>
      <c r="B248" s="696" t="s">
        <v>5121</v>
      </c>
      <c r="C248" s="697" t="s">
        <v>5122</v>
      </c>
      <c r="D248" s="695" t="str">
        <f t="shared" si="3"/>
        <v>247. 8995 中壓工廠(&lt; 6 bar)-選擇性催化破壞</v>
      </c>
    </row>
    <row r="249" spans="1:4" ht="13.5">
      <c r="A249" s="695">
        <v>248</v>
      </c>
      <c r="B249" s="696" t="s">
        <v>5123</v>
      </c>
      <c r="C249" s="697" t="s">
        <v>5124</v>
      </c>
      <c r="D249" s="695" t="str">
        <f t="shared" si="3"/>
        <v>248. 8996 中壓工廠(&lt; 6 bar)-非選擇性催化破壞</v>
      </c>
    </row>
    <row r="250" spans="1:4" ht="13.5">
      <c r="A250" s="695">
        <v>249</v>
      </c>
      <c r="B250" s="696" t="s">
        <v>5125</v>
      </c>
      <c r="C250" s="697" t="s">
        <v>5126</v>
      </c>
      <c r="D250" s="695" t="str">
        <f t="shared" si="3"/>
        <v>249. 8997 大氣壓工廠-選擇性催化破壞</v>
      </c>
    </row>
    <row r="251" spans="1:4" ht="13.5">
      <c r="A251" s="695">
        <v>250</v>
      </c>
      <c r="B251" s="696" t="s">
        <v>5127</v>
      </c>
      <c r="C251" s="697" t="s">
        <v>5128</v>
      </c>
      <c r="D251" s="695" t="str">
        <f t="shared" si="3"/>
        <v>250. 8998 大氣壓工廠-非選擇性催化破壞</v>
      </c>
    </row>
    <row r="252" spans="1:4" ht="13.5">
      <c r="A252" s="695">
        <v>251</v>
      </c>
      <c r="B252" s="696" t="s">
        <v>5129</v>
      </c>
      <c r="C252" s="697" t="s">
        <v>5130</v>
      </c>
      <c r="D252" s="695" t="str">
        <f t="shared" si="3"/>
        <v>251. 8999 其他化學操作單元設施</v>
      </c>
    </row>
    <row r="253" spans="1:4" ht="13.5">
      <c r="A253" s="695">
        <v>252</v>
      </c>
      <c r="B253" s="696" t="s">
        <v>5131</v>
      </c>
      <c r="C253" s="697" t="s">
        <v>5132</v>
      </c>
      <c r="D253" s="695" t="str">
        <f t="shared" si="3"/>
        <v>252. 9000 點焊設施　　　　　</v>
      </c>
    </row>
    <row r="254" spans="1:4" ht="13.5">
      <c r="A254" s="695">
        <v>253</v>
      </c>
      <c r="B254" s="696" t="s">
        <v>5133</v>
      </c>
      <c r="C254" s="697" t="s">
        <v>5134</v>
      </c>
      <c r="D254" s="695" t="str">
        <f t="shared" si="3"/>
        <v>253. 9001 消毒室</v>
      </c>
    </row>
    <row r="255" spans="1:4" ht="13.5">
      <c r="A255" s="695">
        <v>254</v>
      </c>
      <c r="B255" s="696" t="s">
        <v>5135</v>
      </c>
      <c r="C255" s="697" t="s">
        <v>5136</v>
      </c>
      <c r="D255" s="695" t="str">
        <f t="shared" si="3"/>
        <v>254. 9002 組立設施</v>
      </c>
    </row>
    <row r="256" spans="1:4" ht="13.5">
      <c r="A256" s="695">
        <v>255</v>
      </c>
      <c r="B256" s="696" t="s">
        <v>5137</v>
      </c>
      <c r="C256" s="697" t="s">
        <v>5138</v>
      </c>
      <c r="D256" s="695" t="str">
        <f t="shared" si="3"/>
        <v>255. 9003 閥</v>
      </c>
    </row>
    <row r="257" spans="1:4" ht="13.5">
      <c r="A257" s="695">
        <v>256</v>
      </c>
      <c r="B257" s="696" t="s">
        <v>5139</v>
      </c>
      <c r="C257" s="697" t="s">
        <v>5140</v>
      </c>
      <c r="D257" s="695" t="str">
        <f t="shared" si="3"/>
        <v>256. 9004 幫浦</v>
      </c>
    </row>
    <row r="258" spans="1:4" ht="13.5">
      <c r="A258" s="695">
        <v>257</v>
      </c>
      <c r="B258" s="696" t="s">
        <v>5141</v>
      </c>
      <c r="C258" s="697" t="s">
        <v>5142</v>
      </c>
      <c r="D258" s="695" t="str">
        <f t="shared" ref="D258:D321" si="4">A258&amp;". "&amp;B258&amp;" "&amp;C258</f>
        <v>257. 9005 壓縮機</v>
      </c>
    </row>
    <row r="259" spans="1:4" ht="13.5">
      <c r="A259" s="695">
        <v>258</v>
      </c>
      <c r="B259" s="696" t="s">
        <v>5143</v>
      </c>
      <c r="C259" s="697" t="s">
        <v>5144</v>
      </c>
      <c r="D259" s="695" t="str">
        <f t="shared" si="4"/>
        <v>258. 9006 乾洗機</v>
      </c>
    </row>
    <row r="260" spans="1:4" ht="13.5">
      <c r="A260" s="695">
        <v>259</v>
      </c>
      <c r="B260" s="696" t="s">
        <v>5145</v>
      </c>
      <c r="C260" s="697" t="s">
        <v>5146</v>
      </c>
      <c r="D260" s="695" t="str">
        <f t="shared" si="4"/>
        <v>259. 9007 加油站</v>
      </c>
    </row>
    <row r="261" spans="1:4" ht="13.5">
      <c r="A261" s="695">
        <v>260</v>
      </c>
      <c r="B261" s="696" t="s">
        <v>5147</v>
      </c>
      <c r="C261" s="697" t="s">
        <v>5148</v>
      </c>
      <c r="D261" s="695" t="str">
        <f t="shared" si="4"/>
        <v>260. 9008 粘砂設施</v>
      </c>
    </row>
    <row r="262" spans="1:4" ht="13.5">
      <c r="A262" s="695">
        <v>261</v>
      </c>
      <c r="B262" s="696" t="s">
        <v>5149</v>
      </c>
      <c r="C262" s="697" t="s">
        <v>5150</v>
      </c>
      <c r="D262" s="695" t="str">
        <f t="shared" si="4"/>
        <v>261. 9009 秤重設備 　　</v>
      </c>
    </row>
    <row r="263" spans="1:4" ht="13.5">
      <c r="A263" s="695">
        <v>262</v>
      </c>
      <c r="B263" s="696" t="s">
        <v>2567</v>
      </c>
      <c r="C263" s="697" t="s">
        <v>5151</v>
      </c>
      <c r="D263" s="695" t="str">
        <f t="shared" si="4"/>
        <v>262. 9010 貯料倉　　　　　　</v>
      </c>
    </row>
    <row r="264" spans="1:4" ht="13.5">
      <c r="A264" s="695">
        <v>263</v>
      </c>
      <c r="B264" s="696" t="s">
        <v>5152</v>
      </c>
      <c r="C264" s="697" t="s">
        <v>5153</v>
      </c>
      <c r="D264" s="695" t="str">
        <f t="shared" si="4"/>
        <v>263. 9011 包裝機　　　　　　</v>
      </c>
    </row>
    <row r="265" spans="1:4" ht="13.5">
      <c r="A265" s="695">
        <v>264</v>
      </c>
      <c r="B265" s="696" t="s">
        <v>5154</v>
      </c>
      <c r="C265" s="697" t="s">
        <v>5155</v>
      </c>
      <c r="D265" s="695" t="str">
        <f t="shared" si="4"/>
        <v>264. 9012 鐵水前處理</v>
      </c>
    </row>
    <row r="266" spans="1:4" ht="13.5">
      <c r="A266" s="695">
        <v>265</v>
      </c>
      <c r="B266" s="696" t="s">
        <v>5156</v>
      </c>
      <c r="C266" s="697" t="s">
        <v>5157</v>
      </c>
      <c r="D266" s="695" t="str">
        <f t="shared" si="4"/>
        <v>265. 9013 脫蠟機</v>
      </c>
    </row>
    <row r="267" spans="1:4" ht="13.5">
      <c r="A267" s="695">
        <v>266</v>
      </c>
      <c r="B267" s="696" t="s">
        <v>5158</v>
      </c>
      <c r="C267" s="697" t="s">
        <v>5159</v>
      </c>
      <c r="D267" s="695" t="str">
        <f t="shared" si="4"/>
        <v>266. 9014 貯料區</v>
      </c>
    </row>
    <row r="268" spans="1:4" ht="13.5">
      <c r="A268" s="695">
        <v>267</v>
      </c>
      <c r="B268" s="696" t="s">
        <v>5160</v>
      </c>
      <c r="C268" s="697" t="s">
        <v>5161</v>
      </c>
      <c r="D268" s="695" t="str">
        <f t="shared" si="4"/>
        <v>267. 9015 包裝區</v>
      </c>
    </row>
    <row r="269" spans="1:4" ht="13.5">
      <c r="A269" s="695">
        <v>268</v>
      </c>
      <c r="B269" s="696" t="s">
        <v>5162</v>
      </c>
      <c r="C269" s="697" t="s">
        <v>5163</v>
      </c>
      <c r="D269" s="695" t="str">
        <f t="shared" si="4"/>
        <v>268. 9016 木工作業區</v>
      </c>
    </row>
    <row r="270" spans="1:4" ht="13.5">
      <c r="A270" s="695">
        <v>269</v>
      </c>
      <c r="B270" s="696" t="s">
        <v>5164</v>
      </c>
      <c r="C270" s="697" t="s">
        <v>5165</v>
      </c>
      <c r="D270" s="695" t="str">
        <f t="shared" si="4"/>
        <v>269. 9017 製鞋作業區</v>
      </c>
    </row>
    <row r="271" spans="1:4" ht="13.5">
      <c r="A271" s="695">
        <v>270</v>
      </c>
      <c r="B271" s="696" t="s">
        <v>2569</v>
      </c>
      <c r="C271" s="697" t="s">
        <v>5166</v>
      </c>
      <c r="D271" s="695" t="str">
        <f t="shared" si="4"/>
        <v>270. 9020 表面清洗區</v>
      </c>
    </row>
    <row r="272" spans="1:4" ht="13.5">
      <c r="A272" s="695">
        <v>271</v>
      </c>
      <c r="B272" s="696" t="s">
        <v>5167</v>
      </c>
      <c r="C272" s="697" t="s">
        <v>5168</v>
      </c>
      <c r="D272" s="695" t="str">
        <f t="shared" si="4"/>
        <v>271. 9021 表面塗裝區</v>
      </c>
    </row>
    <row r="273" spans="1:4" ht="13.5">
      <c r="A273" s="695">
        <v>272</v>
      </c>
      <c r="B273" s="696" t="s">
        <v>5169</v>
      </c>
      <c r="C273" s="697" t="s">
        <v>5170</v>
      </c>
      <c r="D273" s="695" t="str">
        <f t="shared" si="4"/>
        <v>272. 9022 離子植入機</v>
      </c>
    </row>
    <row r="274" spans="1:4" ht="13.5">
      <c r="A274" s="695">
        <v>273</v>
      </c>
      <c r="B274" s="696" t="s">
        <v>5171</v>
      </c>
      <c r="C274" s="697" t="s">
        <v>5172</v>
      </c>
      <c r="D274" s="695" t="str">
        <f t="shared" si="4"/>
        <v>273. 9024 蝕刻機</v>
      </c>
    </row>
    <row r="275" spans="1:4" ht="13.5">
      <c r="A275" s="695">
        <v>274</v>
      </c>
      <c r="B275" s="696" t="s">
        <v>5173</v>
      </c>
      <c r="C275" s="697" t="s">
        <v>5174</v>
      </c>
      <c r="D275" s="695" t="str">
        <f t="shared" si="4"/>
        <v>274. 9027 化學蒸著沈積機</v>
      </c>
    </row>
    <row r="276" spans="1:4" ht="13.5">
      <c r="A276" s="695">
        <v>275</v>
      </c>
      <c r="B276" s="696" t="s">
        <v>5175</v>
      </c>
      <c r="C276" s="697" t="s">
        <v>5176</v>
      </c>
      <c r="D276" s="695" t="str">
        <f t="shared" si="4"/>
        <v>275. 9028 氧化爐管</v>
      </c>
    </row>
    <row r="277" spans="1:4" ht="13.5">
      <c r="A277" s="695">
        <v>276</v>
      </c>
      <c r="B277" s="696" t="s">
        <v>5177</v>
      </c>
      <c r="C277" s="697" t="s">
        <v>5178</v>
      </c>
      <c r="D277" s="695" t="str">
        <f t="shared" si="4"/>
        <v>276. 9029 沾錫設施</v>
      </c>
    </row>
    <row r="278" spans="1:4" ht="13.5">
      <c r="A278" s="695">
        <v>277</v>
      </c>
      <c r="B278" s="696" t="s">
        <v>5179</v>
      </c>
      <c r="C278" s="697" t="s">
        <v>5180</v>
      </c>
      <c r="D278" s="695" t="str">
        <f t="shared" si="4"/>
        <v>277. 9030 電子作業氧化區</v>
      </c>
    </row>
    <row r="279" spans="1:4" ht="13.5">
      <c r="A279" s="695">
        <v>278</v>
      </c>
      <c r="B279" s="696" t="s">
        <v>2571</v>
      </c>
      <c r="C279" s="697" t="s">
        <v>5181</v>
      </c>
      <c r="D279" s="695" t="str">
        <f t="shared" si="4"/>
        <v>278. 9031 電子作業擴散區</v>
      </c>
    </row>
    <row r="280" spans="1:4" ht="13.5">
      <c r="A280" s="695">
        <v>279</v>
      </c>
      <c r="B280" s="696" t="s">
        <v>5182</v>
      </c>
      <c r="C280" s="697" t="s">
        <v>5183</v>
      </c>
      <c r="D280" s="695" t="str">
        <f t="shared" si="4"/>
        <v>279. 9032 電子作業研磨區</v>
      </c>
    </row>
    <row r="281" spans="1:4" ht="13.5">
      <c r="A281" s="695">
        <v>280</v>
      </c>
      <c r="B281" s="696" t="s">
        <v>5184</v>
      </c>
      <c r="C281" s="697" t="s">
        <v>5185</v>
      </c>
      <c r="D281" s="695" t="str">
        <f t="shared" si="4"/>
        <v>280. 9033 電子作業黃光區</v>
      </c>
    </row>
    <row r="282" spans="1:4" ht="13.5">
      <c r="A282" s="695">
        <v>281</v>
      </c>
      <c r="B282" s="696" t="s">
        <v>5186</v>
      </c>
      <c r="C282" s="697" t="s">
        <v>5187</v>
      </c>
      <c r="D282" s="695" t="str">
        <f t="shared" si="4"/>
        <v>281. 9034 電子作業切割區</v>
      </c>
    </row>
    <row r="283" spans="1:4" ht="13.5">
      <c r="A283" s="695">
        <v>282</v>
      </c>
      <c r="B283" s="696" t="s">
        <v>5188</v>
      </c>
      <c r="C283" s="697" t="s">
        <v>5189</v>
      </c>
      <c r="D283" s="695" t="str">
        <f t="shared" si="4"/>
        <v>282. 9035 電子作業離子植入區</v>
      </c>
    </row>
    <row r="284" spans="1:4" ht="13.5">
      <c r="A284" s="695">
        <v>283</v>
      </c>
      <c r="B284" s="696" t="s">
        <v>5190</v>
      </c>
      <c r="C284" s="697" t="s">
        <v>5191</v>
      </c>
      <c r="D284" s="695" t="str">
        <f t="shared" si="4"/>
        <v>283. 9036 電子作業沾錫區</v>
      </c>
    </row>
    <row r="285" spans="1:4" ht="13.5">
      <c r="A285" s="695">
        <v>284</v>
      </c>
      <c r="B285" s="696" t="s">
        <v>5192</v>
      </c>
      <c r="C285" s="697" t="s">
        <v>5193</v>
      </c>
      <c r="D285" s="695" t="str">
        <f t="shared" si="4"/>
        <v>284. 9037 紡織作業區</v>
      </c>
    </row>
    <row r="286" spans="1:4" ht="13.5">
      <c r="A286" s="695">
        <v>285</v>
      </c>
      <c r="B286" s="696" t="s">
        <v>5194</v>
      </c>
      <c r="C286" s="697" t="s">
        <v>5195</v>
      </c>
      <c r="D286" s="695" t="str">
        <f t="shared" si="4"/>
        <v>285. 9038 研磨區</v>
      </c>
    </row>
    <row r="287" spans="1:4" ht="13.5">
      <c r="A287" s="695">
        <v>286</v>
      </c>
      <c r="B287" s="696" t="s">
        <v>2573</v>
      </c>
      <c r="C287" s="697" t="s">
        <v>5196</v>
      </c>
      <c r="D287" s="695" t="str">
        <f t="shared" si="4"/>
        <v>286. 9039 成型作業區</v>
      </c>
    </row>
    <row r="288" spans="1:4" ht="13.5">
      <c r="A288" s="695">
        <v>287</v>
      </c>
      <c r="B288" s="696" t="s">
        <v>5197</v>
      </c>
      <c r="C288" s="697" t="s">
        <v>5198</v>
      </c>
      <c r="D288" s="695" t="str">
        <f t="shared" si="4"/>
        <v>287. 9040 乾蝕刻區</v>
      </c>
    </row>
    <row r="289" spans="1:4" ht="13.5">
      <c r="A289" s="695">
        <v>288</v>
      </c>
      <c r="B289" s="696" t="s">
        <v>5199</v>
      </c>
      <c r="C289" s="697" t="s">
        <v>5200</v>
      </c>
      <c r="D289" s="695" t="str">
        <f t="shared" si="4"/>
        <v>288. 9041 濕蝕刻區</v>
      </c>
    </row>
    <row r="290" spans="1:4" ht="13.5">
      <c r="A290" s="695">
        <v>289</v>
      </c>
      <c r="B290" s="696" t="s">
        <v>5201</v>
      </c>
      <c r="C290" s="697" t="s">
        <v>5202</v>
      </c>
      <c r="D290" s="695" t="str">
        <f t="shared" si="4"/>
        <v>289. 9042 化學蒸鍍區</v>
      </c>
    </row>
    <row r="291" spans="1:4" ht="13.5">
      <c r="A291" s="695">
        <v>290</v>
      </c>
      <c r="B291" s="696" t="s">
        <v>5203</v>
      </c>
      <c r="C291" s="697" t="s">
        <v>5204</v>
      </c>
      <c r="D291" s="695" t="str">
        <f t="shared" si="4"/>
        <v>290. 9043 電鍍作業區</v>
      </c>
    </row>
    <row r="292" spans="1:4" ht="13.5">
      <c r="A292" s="695">
        <v>291</v>
      </c>
      <c r="B292" s="696" t="s">
        <v>5205</v>
      </c>
      <c r="C292" s="697" t="s">
        <v>5206</v>
      </c>
      <c r="D292" s="695" t="str">
        <f t="shared" si="4"/>
        <v>291. 9794 酚製造之進料設備</v>
      </c>
    </row>
    <row r="293" spans="1:4" ht="13.5">
      <c r="A293" s="695">
        <v>292</v>
      </c>
      <c r="B293" s="696" t="s">
        <v>270</v>
      </c>
      <c r="C293" s="697" t="s">
        <v>5207</v>
      </c>
      <c r="D293" s="695" t="str">
        <f t="shared" si="4"/>
        <v>292. 9795 化糞池</v>
      </c>
    </row>
    <row r="294" spans="1:4" ht="13.5">
      <c r="A294" s="695">
        <v>293</v>
      </c>
      <c r="B294" s="696" t="s">
        <v>5208</v>
      </c>
      <c r="C294" s="697" t="s">
        <v>5209</v>
      </c>
      <c r="D294" s="695" t="str">
        <f t="shared" si="4"/>
        <v>293. 9796 堆煤場</v>
      </c>
    </row>
    <row r="295" spans="1:4" ht="13.5">
      <c r="A295" s="695">
        <v>294</v>
      </c>
      <c r="B295" s="696" t="s">
        <v>5210</v>
      </c>
      <c r="C295" s="697" t="s">
        <v>5211</v>
      </c>
      <c r="D295" s="695" t="str">
        <f t="shared" si="4"/>
        <v>294. 9797 管路設施</v>
      </c>
    </row>
    <row r="296" spans="1:4" ht="13.5">
      <c r="A296" s="695">
        <v>295</v>
      </c>
      <c r="B296" s="696" t="s">
        <v>264</v>
      </c>
      <c r="C296" s="697" t="s">
        <v>5212</v>
      </c>
      <c r="D296" s="695" t="str">
        <f t="shared" si="4"/>
        <v>295. 9798 消防設施</v>
      </c>
    </row>
    <row r="297" spans="1:4" ht="13.5">
      <c r="A297" s="695">
        <v>296</v>
      </c>
      <c r="B297" s="696" t="s">
        <v>5213</v>
      </c>
      <c r="C297" s="697" t="s">
        <v>5214</v>
      </c>
      <c r="D297" s="695" t="str">
        <f t="shared" si="4"/>
        <v>296. 9799 運輸作業車輛</v>
      </c>
    </row>
    <row r="298" spans="1:4" ht="13.5">
      <c r="A298" s="695">
        <v>297</v>
      </c>
      <c r="B298" s="696" t="s">
        <v>5215</v>
      </c>
      <c r="C298" s="697" t="s">
        <v>5216</v>
      </c>
      <c r="D298" s="695" t="str">
        <f t="shared" si="4"/>
        <v>297. 9800 掩埋設施</v>
      </c>
    </row>
    <row r="299" spans="1:4" ht="13.5">
      <c r="A299" s="695">
        <v>298</v>
      </c>
      <c r="B299" s="696" t="s">
        <v>5217</v>
      </c>
      <c r="C299" s="697" t="s">
        <v>5218</v>
      </c>
      <c r="D299" s="695" t="str">
        <f t="shared" si="4"/>
        <v>298. 9997 無量測設施</v>
      </c>
    </row>
    <row r="300" spans="1:4" ht="13.5">
      <c r="A300" s="695">
        <v>299</v>
      </c>
      <c r="B300" s="696" t="s">
        <v>5219</v>
      </c>
      <c r="C300" s="697" t="s">
        <v>5220</v>
      </c>
      <c r="D300" s="695" t="str">
        <f t="shared" si="4"/>
        <v>299. 9998 無防治/處理設備</v>
      </c>
    </row>
    <row r="301" spans="1:4" ht="13.5">
      <c r="A301" s="695">
        <v>300</v>
      </c>
      <c r="B301" s="696" t="s">
        <v>275</v>
      </c>
      <c r="C301" s="697" t="s">
        <v>5221</v>
      </c>
      <c r="D301" s="695" t="str">
        <f t="shared" si="4"/>
        <v>300. 9999 其他未歸類設施</v>
      </c>
    </row>
    <row r="302" spans="1:4" ht="13.5">
      <c r="A302" s="695">
        <v>301</v>
      </c>
      <c r="B302" s="696" t="s">
        <v>5222</v>
      </c>
      <c r="C302" s="697" t="s">
        <v>5223</v>
      </c>
      <c r="D302" s="695" t="str">
        <f t="shared" si="4"/>
        <v>301. A100 一氧化碳轉化槽</v>
      </c>
    </row>
    <row r="303" spans="1:4" ht="13.5">
      <c r="A303" s="695">
        <v>302</v>
      </c>
      <c r="B303" s="696" t="s">
        <v>5224</v>
      </c>
      <c r="C303" s="697" t="s">
        <v>5225</v>
      </c>
      <c r="D303" s="695" t="str">
        <f t="shared" si="4"/>
        <v>302. A101 廢氣焚化爐</v>
      </c>
    </row>
    <row r="304" spans="1:4" ht="13.5">
      <c r="A304" s="695">
        <v>303</v>
      </c>
      <c r="B304" s="696" t="s">
        <v>5226</v>
      </c>
      <c r="C304" s="697" t="s">
        <v>5227</v>
      </c>
      <c r="D304" s="695" t="str">
        <f t="shared" si="4"/>
        <v>303. A109 其他後燃燒器</v>
      </c>
    </row>
    <row r="305" spans="1:4" ht="13.5">
      <c r="A305" s="695">
        <v>304</v>
      </c>
      <c r="B305" s="696" t="s">
        <v>5228</v>
      </c>
      <c r="C305" s="697" t="s">
        <v>5229</v>
      </c>
      <c r="D305" s="695" t="str">
        <f t="shared" si="4"/>
        <v>304. A110 高燃燒塔</v>
      </c>
    </row>
    <row r="306" spans="1:4" ht="13.5">
      <c r="A306" s="695">
        <v>305</v>
      </c>
      <c r="B306" s="696" t="s">
        <v>5230</v>
      </c>
      <c r="C306" s="697" t="s">
        <v>5231</v>
      </c>
      <c r="D306" s="695" t="str">
        <f t="shared" si="4"/>
        <v>305. A119 其他廢氣燃燒塔</v>
      </c>
    </row>
    <row r="307" spans="1:4" ht="13.5">
      <c r="A307" s="695">
        <v>306</v>
      </c>
      <c r="B307" s="696" t="s">
        <v>5232</v>
      </c>
      <c r="C307" s="697" t="s">
        <v>5233</v>
      </c>
      <c r="D307" s="695" t="str">
        <f t="shared" si="4"/>
        <v>306. A120 脈動式袋式集塵器</v>
      </c>
    </row>
    <row r="308" spans="1:4" ht="13.5">
      <c r="A308" s="695">
        <v>307</v>
      </c>
      <c r="B308" s="696" t="s">
        <v>5234</v>
      </c>
      <c r="C308" s="697" t="s">
        <v>5235</v>
      </c>
      <c r="D308" s="695" t="str">
        <f t="shared" si="4"/>
        <v>307. A121 空氣逆洗式袋式集塵器</v>
      </c>
    </row>
    <row r="309" spans="1:4" ht="13.5">
      <c r="A309" s="695">
        <v>308</v>
      </c>
      <c r="B309" s="696" t="s">
        <v>5236</v>
      </c>
      <c r="C309" s="697" t="s">
        <v>5237</v>
      </c>
      <c r="D309" s="695" t="str">
        <f t="shared" si="4"/>
        <v>308. A122 振動式袋式集塵器</v>
      </c>
    </row>
    <row r="310" spans="1:4" ht="13.5">
      <c r="A310" s="695">
        <v>309</v>
      </c>
      <c r="B310" s="696" t="s">
        <v>5238</v>
      </c>
      <c r="C310" s="697" t="s">
        <v>5239</v>
      </c>
      <c r="D310" s="695" t="str">
        <f t="shared" si="4"/>
        <v>309. A129 其他袋式集塵器</v>
      </c>
    </row>
    <row r="311" spans="1:4" ht="13.5">
      <c r="A311" s="695">
        <v>310</v>
      </c>
      <c r="B311" s="696" t="s">
        <v>5240</v>
      </c>
      <c r="C311" s="697" t="s">
        <v>5241</v>
      </c>
      <c r="D311" s="695" t="str">
        <f t="shared" si="4"/>
        <v>310. A130 旋風分離器</v>
      </c>
    </row>
    <row r="312" spans="1:4" ht="13.5">
      <c r="A312" s="695">
        <v>311</v>
      </c>
      <c r="B312" s="696" t="s">
        <v>5242</v>
      </c>
      <c r="C312" s="697" t="s">
        <v>5243</v>
      </c>
      <c r="D312" s="695" t="str">
        <f t="shared" si="4"/>
        <v>311. A133 沈降室</v>
      </c>
    </row>
    <row r="313" spans="1:4" ht="13.5">
      <c r="A313" s="695">
        <v>312</v>
      </c>
      <c r="B313" s="696" t="s">
        <v>5244</v>
      </c>
      <c r="C313" s="697" t="s">
        <v>5245</v>
      </c>
      <c r="D313" s="695" t="str">
        <f t="shared" si="4"/>
        <v>312. A139 其他慣性收集器</v>
      </c>
    </row>
    <row r="314" spans="1:4" ht="13.5">
      <c r="A314" s="695">
        <v>313</v>
      </c>
      <c r="B314" s="696" t="s">
        <v>5246</v>
      </c>
      <c r="C314" s="697" t="s">
        <v>5247</v>
      </c>
      <c r="D314" s="695" t="str">
        <f t="shared" si="4"/>
        <v>313. A140 靜電集塵器</v>
      </c>
    </row>
    <row r="315" spans="1:4" ht="13.5">
      <c r="A315" s="695">
        <v>314</v>
      </c>
      <c r="B315" s="696" t="s">
        <v>5248</v>
      </c>
      <c r="C315" s="697" t="s">
        <v>5106</v>
      </c>
      <c r="D315" s="695" t="str">
        <f t="shared" si="4"/>
        <v>314. A150 氣液分離器</v>
      </c>
    </row>
    <row r="316" spans="1:4" ht="13.5">
      <c r="A316" s="695">
        <v>315</v>
      </c>
      <c r="B316" s="696" t="s">
        <v>5249</v>
      </c>
      <c r="C316" s="697" t="s">
        <v>5250</v>
      </c>
      <c r="D316" s="695" t="str">
        <f t="shared" si="4"/>
        <v>315. A160 洗滌塔</v>
      </c>
    </row>
    <row r="317" spans="1:4" ht="13.5">
      <c r="A317" s="695">
        <v>316</v>
      </c>
      <c r="B317" s="696" t="s">
        <v>5251</v>
      </c>
      <c r="C317" s="697" t="s">
        <v>5252</v>
      </c>
      <c r="D317" s="695" t="str">
        <f t="shared" si="4"/>
        <v>316. A167 文式洗滌塔</v>
      </c>
    </row>
    <row r="318" spans="1:4" ht="13.5">
      <c r="A318" s="695">
        <v>317</v>
      </c>
      <c r="B318" s="696" t="s">
        <v>5253</v>
      </c>
      <c r="C318" s="697" t="s">
        <v>5254</v>
      </c>
      <c r="D318" s="695" t="str">
        <f t="shared" si="4"/>
        <v>317. A168 乾式排煙脫硫</v>
      </c>
    </row>
    <row r="319" spans="1:4" ht="13.5">
      <c r="A319" s="695">
        <v>318</v>
      </c>
      <c r="B319" s="696" t="s">
        <v>5255</v>
      </c>
      <c r="C319" s="697" t="s">
        <v>5256</v>
      </c>
      <c r="D319" s="695" t="str">
        <f t="shared" si="4"/>
        <v>318. A169 濕式排煙脫硫</v>
      </c>
    </row>
    <row r="320" spans="1:4" ht="13.5">
      <c r="A320" s="695">
        <v>319</v>
      </c>
      <c r="B320" s="696" t="s">
        <v>5257</v>
      </c>
      <c r="C320" s="697" t="s">
        <v>5258</v>
      </c>
      <c r="D320" s="695" t="str">
        <f t="shared" si="4"/>
        <v>319. A179 其他洗滌、吸收塔(器)</v>
      </c>
    </row>
    <row r="321" spans="1:4" ht="13.5">
      <c r="A321" s="695">
        <v>320</v>
      </c>
      <c r="B321" s="696" t="s">
        <v>5259</v>
      </c>
      <c r="C321" s="697" t="s">
        <v>5260</v>
      </c>
      <c r="D321" s="695" t="str">
        <f t="shared" si="4"/>
        <v>320. A180 吸附設備</v>
      </c>
    </row>
    <row r="322" spans="1:4" ht="13.5">
      <c r="A322" s="695">
        <v>321</v>
      </c>
      <c r="B322" s="696" t="s">
        <v>5261</v>
      </c>
      <c r="C322" s="697" t="s">
        <v>5262</v>
      </c>
      <c r="D322" s="695" t="str">
        <f t="shared" ref="D322:D385" si="5">A322&amp;". "&amp;B322&amp;" "&amp;C322</f>
        <v>321. A190 冷凝器</v>
      </c>
    </row>
    <row r="323" spans="1:4" ht="13.5">
      <c r="A323" s="695">
        <v>322</v>
      </c>
      <c r="B323" s="696" t="s">
        <v>5263</v>
      </c>
      <c r="C323" s="697" t="s">
        <v>5264</v>
      </c>
      <c r="D323" s="695" t="str">
        <f t="shared" si="5"/>
        <v>322. A200 選擇觸媒還原(SCR)設備</v>
      </c>
    </row>
    <row r="324" spans="1:4" ht="13.5">
      <c r="A324" s="695">
        <v>323</v>
      </c>
      <c r="B324" s="696" t="s">
        <v>5265</v>
      </c>
      <c r="C324" s="697" t="s">
        <v>5266</v>
      </c>
      <c r="D324" s="695" t="str">
        <f t="shared" si="5"/>
        <v>323. A201 選擇無觸媒還原(SNCR)設備</v>
      </c>
    </row>
    <row r="325" spans="1:4" ht="13.5">
      <c r="A325" s="695">
        <v>324</v>
      </c>
      <c r="B325" s="696" t="s">
        <v>5267</v>
      </c>
      <c r="C325" s="697" t="s">
        <v>168</v>
      </c>
      <c r="D325" s="695" t="str">
        <f t="shared" si="5"/>
        <v>324. A210 其他</v>
      </c>
    </row>
  </sheetData>
  <autoFilter ref="A1:D325" xr:uid="{B96AED9F-6C08-4B4B-8F79-9A2EF646D888}"/>
  <phoneticPr fontId="20" type="noConversion"/>
  <pageMargins left="0.70000000000000007" right="0.70000000000000007" top="0.75" bottom="0.75" header="0.30000000000000004" footer="0.30000000000000004"/>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9AB4433-9C62-4BE0-B8B6-CE78E7CCF712}">
  <dimension ref="A1:D6416"/>
  <sheetViews>
    <sheetView workbookViewId="0"/>
  </sheetViews>
  <sheetFormatPr defaultRowHeight="15.75"/>
  <cols>
    <col min="1" max="1" width="5.5" style="700" bestFit="1" customWidth="1"/>
    <col min="2" max="2" width="11.5" style="726" bestFit="1" customWidth="1"/>
    <col min="3" max="3" width="104" style="699" bestFit="1" customWidth="1"/>
    <col min="4" max="4" width="9" style="41" hidden="1" customWidth="1"/>
    <col min="5" max="5" width="9" style="41" customWidth="1"/>
    <col min="6" max="16384" width="9" style="41"/>
  </cols>
  <sheetData>
    <row r="1" spans="1:4">
      <c r="A1" s="691" t="s">
        <v>1523</v>
      </c>
      <c r="B1" s="692" t="s">
        <v>5268</v>
      </c>
      <c r="C1" s="693" t="s">
        <v>5269</v>
      </c>
    </row>
    <row r="2" spans="1:4">
      <c r="A2" s="695">
        <v>1</v>
      </c>
      <c r="B2" s="696" t="s">
        <v>5270</v>
      </c>
      <c r="C2" s="697" t="s">
        <v>168</v>
      </c>
      <c r="D2" s="702" t="str">
        <f t="shared" ref="D2:D65" si="0">A2&amp;". "&amp;B2&amp;" "&amp;C2</f>
        <v>1. 000099 其他</v>
      </c>
    </row>
    <row r="3" spans="1:4">
      <c r="A3" s="695">
        <v>2</v>
      </c>
      <c r="B3" s="696" t="s">
        <v>2657</v>
      </c>
      <c r="C3" s="697" t="s">
        <v>5271</v>
      </c>
      <c r="D3" s="702" t="str">
        <f t="shared" si="0"/>
        <v>2. 010001 水稻</v>
      </c>
    </row>
    <row r="4" spans="1:4">
      <c r="A4" s="695">
        <v>3</v>
      </c>
      <c r="B4" s="696" t="s">
        <v>2659</v>
      </c>
      <c r="C4" s="697" t="s">
        <v>5272</v>
      </c>
      <c r="D4" s="702" t="str">
        <f t="shared" si="0"/>
        <v>3. 010002 陸稻</v>
      </c>
    </row>
    <row r="5" spans="1:4">
      <c r="A5" s="695">
        <v>4</v>
      </c>
      <c r="B5" s="696" t="s">
        <v>2661</v>
      </c>
      <c r="C5" s="697" t="s">
        <v>5273</v>
      </c>
      <c r="D5" s="702" t="str">
        <f t="shared" si="0"/>
        <v>4. 010003 大麥</v>
      </c>
    </row>
    <row r="6" spans="1:4">
      <c r="A6" s="695">
        <v>5</v>
      </c>
      <c r="B6" s="696" t="s">
        <v>2663</v>
      </c>
      <c r="C6" s="697" t="s">
        <v>5274</v>
      </c>
      <c r="D6" s="702" t="str">
        <f t="shared" si="0"/>
        <v>5. 010004 小麥</v>
      </c>
    </row>
    <row r="7" spans="1:4">
      <c r="A7" s="695">
        <v>6</v>
      </c>
      <c r="B7" s="696" t="s">
        <v>2665</v>
      </c>
      <c r="C7" s="697" t="s">
        <v>5275</v>
      </c>
      <c r="D7" s="702" t="str">
        <f t="shared" si="0"/>
        <v>6. 010005 花豆</v>
      </c>
    </row>
    <row r="8" spans="1:4">
      <c r="A8" s="695">
        <v>7</v>
      </c>
      <c r="B8" s="696" t="s">
        <v>2667</v>
      </c>
      <c r="C8" s="697" t="s">
        <v>5276</v>
      </c>
      <c r="D8" s="702" t="str">
        <f t="shared" si="0"/>
        <v>7. 010006 紅豆</v>
      </c>
    </row>
    <row r="9" spans="1:4">
      <c r="A9" s="695">
        <v>8</v>
      </c>
      <c r="B9" s="696" t="s">
        <v>2669</v>
      </c>
      <c r="C9" s="697" t="s">
        <v>5277</v>
      </c>
      <c r="D9" s="702" t="str">
        <f t="shared" si="0"/>
        <v>8. 010007 粟（小米）</v>
      </c>
    </row>
    <row r="10" spans="1:4">
      <c r="A10" s="695">
        <v>9</v>
      </c>
      <c r="B10" s="696" t="s">
        <v>5278</v>
      </c>
      <c r="C10" s="697" t="s">
        <v>5279</v>
      </c>
      <c r="D10" s="702" t="str">
        <f t="shared" si="0"/>
        <v>9. 010008 黑麥</v>
      </c>
    </row>
    <row r="11" spans="1:4">
      <c r="A11" s="695">
        <v>10</v>
      </c>
      <c r="B11" s="696" t="s">
        <v>2671</v>
      </c>
      <c r="C11" s="697" t="s">
        <v>5280</v>
      </c>
      <c r="D11" s="702" t="str">
        <f t="shared" si="0"/>
        <v>10. 010009 落花生</v>
      </c>
    </row>
    <row r="12" spans="1:4">
      <c r="A12" s="695">
        <v>11</v>
      </c>
      <c r="B12" s="696" t="s">
        <v>5281</v>
      </c>
      <c r="C12" s="697" t="s">
        <v>5282</v>
      </c>
      <c r="D12" s="702" t="str">
        <f t="shared" si="0"/>
        <v>11. 010010 蜀黍（高粱）</v>
      </c>
    </row>
    <row r="13" spans="1:4">
      <c r="A13" s="695">
        <v>12</v>
      </c>
      <c r="B13" s="696" t="s">
        <v>2673</v>
      </c>
      <c r="C13" s="697" t="s">
        <v>5283</v>
      </c>
      <c r="D13" s="702" t="str">
        <f t="shared" si="0"/>
        <v>12. 010011 綠豆</v>
      </c>
    </row>
    <row r="14" spans="1:4">
      <c r="A14" s="695">
        <v>13</v>
      </c>
      <c r="B14" s="696" t="s">
        <v>2675</v>
      </c>
      <c r="C14" s="697" t="s">
        <v>5284</v>
      </c>
      <c r="D14" s="702" t="str">
        <f t="shared" si="0"/>
        <v>13. 010012 大豆(黃豆)</v>
      </c>
    </row>
    <row r="15" spans="1:4">
      <c r="A15" s="695">
        <v>14</v>
      </c>
      <c r="B15" s="696" t="s">
        <v>5285</v>
      </c>
      <c r="C15" s="697" t="s">
        <v>5286</v>
      </c>
      <c r="D15" s="702" t="str">
        <f t="shared" si="0"/>
        <v>14. 010013 毛豆</v>
      </c>
    </row>
    <row r="16" spans="1:4">
      <c r="A16" s="695">
        <v>15</v>
      </c>
      <c r="B16" s="696" t="s">
        <v>5287</v>
      </c>
      <c r="C16" s="697" t="s">
        <v>5288</v>
      </c>
      <c r="D16" s="702" t="str">
        <f t="shared" si="0"/>
        <v>15. 010014 蕎麥</v>
      </c>
    </row>
    <row r="17" spans="1:4">
      <c r="A17" s="695">
        <v>16</v>
      </c>
      <c r="B17" s="696" t="s">
        <v>5289</v>
      </c>
      <c r="C17" s="697" t="s">
        <v>5290</v>
      </c>
      <c r="D17" s="702" t="str">
        <f t="shared" si="0"/>
        <v>16. 010015 薏仁</v>
      </c>
    </row>
    <row r="18" spans="1:4">
      <c r="A18" s="695">
        <v>17</v>
      </c>
      <c r="B18" s="696" t="s">
        <v>5291</v>
      </c>
      <c r="C18" s="697" t="s">
        <v>5292</v>
      </c>
      <c r="D18" s="702" t="str">
        <f t="shared" si="0"/>
        <v>17. 010016 燕麥</v>
      </c>
    </row>
    <row r="19" spans="1:4">
      <c r="A19" s="695">
        <v>18</v>
      </c>
      <c r="B19" s="696" t="s">
        <v>5293</v>
      </c>
      <c r="C19" s="697" t="s">
        <v>5294</v>
      </c>
      <c r="D19" s="702" t="str">
        <f t="shared" si="0"/>
        <v>18. 010017 甘藍</v>
      </c>
    </row>
    <row r="20" spans="1:4">
      <c r="A20" s="695">
        <v>19</v>
      </c>
      <c r="B20" s="696" t="s">
        <v>5295</v>
      </c>
      <c r="C20" s="697" t="s">
        <v>5296</v>
      </c>
      <c r="D20" s="702" t="str">
        <f t="shared" si="0"/>
        <v>19. 010018 大甲藺</v>
      </c>
    </row>
    <row r="21" spans="1:4">
      <c r="A21" s="695">
        <v>20</v>
      </c>
      <c r="B21" s="696" t="s">
        <v>2677</v>
      </c>
      <c r="C21" s="697" t="s">
        <v>5297</v>
      </c>
      <c r="D21" s="702" t="str">
        <f t="shared" si="0"/>
        <v>20. 010019 芏苡（三角藺）</v>
      </c>
    </row>
    <row r="22" spans="1:4">
      <c r="A22" s="695">
        <v>21</v>
      </c>
      <c r="B22" s="696" t="s">
        <v>5298</v>
      </c>
      <c r="C22" s="697" t="s">
        <v>5299</v>
      </c>
      <c r="D22" s="702" t="str">
        <f t="shared" si="0"/>
        <v>21. 010020 洋麻（鐘麻）</v>
      </c>
    </row>
    <row r="23" spans="1:4">
      <c r="A23" s="695">
        <v>22</v>
      </c>
      <c r="B23" s="696" t="s">
        <v>2679</v>
      </c>
      <c r="C23" s="697" t="s">
        <v>5300</v>
      </c>
      <c r="D23" s="702" t="str">
        <f t="shared" si="0"/>
        <v>22. 010021 苧麻</v>
      </c>
    </row>
    <row r="24" spans="1:4">
      <c r="A24" s="695">
        <v>23</v>
      </c>
      <c r="B24" s="696" t="s">
        <v>2681</v>
      </c>
      <c r="C24" s="697" t="s">
        <v>5301</v>
      </c>
      <c r="D24" s="702" t="str">
        <f t="shared" si="0"/>
        <v>23. 010022 蛇麻</v>
      </c>
    </row>
    <row r="25" spans="1:4">
      <c r="A25" s="695">
        <v>24</v>
      </c>
      <c r="B25" s="696" t="s">
        <v>2683</v>
      </c>
      <c r="C25" s="697" t="s">
        <v>5302</v>
      </c>
      <c r="D25" s="702" t="str">
        <f t="shared" si="0"/>
        <v>24. 010023 魚藤</v>
      </c>
    </row>
    <row r="26" spans="1:4">
      <c r="A26" s="695">
        <v>25</v>
      </c>
      <c r="B26" s="696" t="s">
        <v>5303</v>
      </c>
      <c r="C26" s="697" t="s">
        <v>5304</v>
      </c>
      <c r="D26" s="702" t="str">
        <f t="shared" si="0"/>
        <v>25. 010024 黃麻</v>
      </c>
    </row>
    <row r="27" spans="1:4">
      <c r="A27" s="695">
        <v>26</v>
      </c>
      <c r="B27" s="696" t="s">
        <v>5305</v>
      </c>
      <c r="C27" s="697" t="s">
        <v>5306</v>
      </c>
      <c r="D27" s="702" t="str">
        <f t="shared" si="0"/>
        <v>26. 010025 棉花</v>
      </c>
    </row>
    <row r="28" spans="1:4">
      <c r="A28" s="695">
        <v>27</v>
      </c>
      <c r="B28" s="696" t="s">
        <v>5307</v>
      </c>
      <c r="C28" s="697" t="s">
        <v>5308</v>
      </c>
      <c r="D28" s="702" t="str">
        <f t="shared" si="0"/>
        <v>27. 010026 瓊麻</v>
      </c>
    </row>
    <row r="29" spans="1:4">
      <c r="A29" s="695">
        <v>28</v>
      </c>
      <c r="B29" s="696" t="s">
        <v>5309</v>
      </c>
      <c r="C29" s="697" t="s">
        <v>5310</v>
      </c>
      <c r="D29" s="702" t="str">
        <f t="shared" si="0"/>
        <v>28. 010027 除蟲菊</v>
      </c>
    </row>
    <row r="30" spans="1:4">
      <c r="A30" s="695">
        <v>29</v>
      </c>
      <c r="B30" s="696" t="s">
        <v>5311</v>
      </c>
      <c r="C30" s="697" t="s">
        <v>5312</v>
      </c>
      <c r="D30" s="702" t="str">
        <f t="shared" si="0"/>
        <v>29. 010028 芝麻</v>
      </c>
    </row>
    <row r="31" spans="1:4">
      <c r="A31" s="695">
        <v>30</v>
      </c>
      <c r="B31" s="696" t="s">
        <v>2685</v>
      </c>
      <c r="C31" s="697" t="s">
        <v>5313</v>
      </c>
      <c r="D31" s="702" t="str">
        <f t="shared" si="0"/>
        <v>30. 010029 亞麻</v>
      </c>
    </row>
    <row r="32" spans="1:4">
      <c r="A32" s="695">
        <v>31</v>
      </c>
      <c r="B32" s="696" t="s">
        <v>5314</v>
      </c>
      <c r="C32" s="697" t="s">
        <v>5315</v>
      </c>
      <c r="D32" s="702" t="str">
        <f t="shared" si="0"/>
        <v>31. 010030 油菜籽</v>
      </c>
    </row>
    <row r="33" spans="1:4">
      <c r="A33" s="695">
        <v>32</v>
      </c>
      <c r="B33" s="696" t="s">
        <v>2687</v>
      </c>
      <c r="C33" s="697" t="s">
        <v>5316</v>
      </c>
      <c r="D33" s="702" t="str">
        <f t="shared" si="0"/>
        <v>32. 010031 棕櫚</v>
      </c>
    </row>
    <row r="34" spans="1:4">
      <c r="A34" s="695">
        <v>33</v>
      </c>
      <c r="B34" s="696" t="s">
        <v>2689</v>
      </c>
      <c r="C34" s="697" t="s">
        <v>5317</v>
      </c>
      <c r="D34" s="702" t="str">
        <f t="shared" si="0"/>
        <v>33. 010032 蓖麻籽</v>
      </c>
    </row>
    <row r="35" spans="1:4">
      <c r="A35" s="695">
        <v>34</v>
      </c>
      <c r="B35" s="696" t="s">
        <v>2691</v>
      </c>
      <c r="C35" s="697" t="s">
        <v>5318</v>
      </c>
      <c r="D35" s="702" t="str">
        <f t="shared" si="0"/>
        <v>34. 010033 胡桃</v>
      </c>
    </row>
    <row r="36" spans="1:4">
      <c r="A36" s="695">
        <v>35</v>
      </c>
      <c r="B36" s="696" t="s">
        <v>2693</v>
      </c>
      <c r="C36" s="697" t="s">
        <v>5319</v>
      </c>
      <c r="D36" s="702" t="str">
        <f t="shared" si="0"/>
        <v>35. 010034 咖啡</v>
      </c>
    </row>
    <row r="37" spans="1:4">
      <c r="A37" s="695">
        <v>36</v>
      </c>
      <c r="B37" s="696" t="s">
        <v>5320</v>
      </c>
      <c r="C37" s="697" t="s">
        <v>5321</v>
      </c>
      <c r="D37" s="702" t="str">
        <f t="shared" si="0"/>
        <v>36. 010035 可可豆</v>
      </c>
    </row>
    <row r="38" spans="1:4">
      <c r="A38" s="695">
        <v>37</v>
      </c>
      <c r="B38" s="696" t="s">
        <v>5322</v>
      </c>
      <c r="C38" s="697" t="s">
        <v>5323</v>
      </c>
      <c r="D38" s="702" t="str">
        <f t="shared" si="0"/>
        <v>37. 010036 仙草</v>
      </c>
    </row>
    <row r="39" spans="1:4">
      <c r="A39" s="695">
        <v>38</v>
      </c>
      <c r="B39" s="696" t="s">
        <v>5324</v>
      </c>
      <c r="C39" s="697" t="s">
        <v>5325</v>
      </c>
      <c r="D39" s="702" t="str">
        <f t="shared" si="0"/>
        <v>38. 010037 甜菊</v>
      </c>
    </row>
    <row r="40" spans="1:4">
      <c r="A40" s="695">
        <v>39</v>
      </c>
      <c r="B40" s="696" t="s">
        <v>5326</v>
      </c>
      <c r="C40" s="697" t="s">
        <v>5327</v>
      </c>
      <c r="D40" s="702" t="str">
        <f t="shared" si="0"/>
        <v>39. 010038 洛神葵</v>
      </c>
    </row>
    <row r="41" spans="1:4">
      <c r="A41" s="695">
        <v>40</v>
      </c>
      <c r="B41" s="696" t="s">
        <v>2695</v>
      </c>
      <c r="C41" s="697" t="s">
        <v>5328</v>
      </c>
      <c r="D41" s="702" t="str">
        <f t="shared" si="0"/>
        <v>40. 010039 茶葉</v>
      </c>
    </row>
    <row r="42" spans="1:4">
      <c r="A42" s="695">
        <v>41</v>
      </c>
      <c r="B42" s="696" t="s">
        <v>5329</v>
      </c>
      <c r="C42" s="697" t="s">
        <v>5330</v>
      </c>
      <c r="D42" s="702" t="str">
        <f t="shared" si="0"/>
        <v>41. 010040 菸草</v>
      </c>
    </row>
    <row r="43" spans="1:4">
      <c r="A43" s="695">
        <v>42</v>
      </c>
      <c r="B43" s="696" t="s">
        <v>5331</v>
      </c>
      <c r="C43" s="697" t="s">
        <v>5332</v>
      </c>
      <c r="D43" s="702" t="str">
        <f t="shared" si="0"/>
        <v>42. 010041 愛玉子</v>
      </c>
    </row>
    <row r="44" spans="1:4">
      <c r="A44" s="695">
        <v>43</v>
      </c>
      <c r="B44" s="696" t="s">
        <v>5333</v>
      </c>
      <c r="C44" s="697" t="s">
        <v>5334</v>
      </c>
      <c r="D44" s="702" t="str">
        <f t="shared" si="0"/>
        <v>43. 010042 製糖用甘蔗</v>
      </c>
    </row>
    <row r="45" spans="1:4">
      <c r="A45" s="695">
        <v>44</v>
      </c>
      <c r="B45" s="696" t="s">
        <v>5335</v>
      </c>
      <c r="C45" s="697" t="s">
        <v>5336</v>
      </c>
      <c r="D45" s="702" t="str">
        <f t="shared" si="0"/>
        <v>44. 010043 食用甘蔗</v>
      </c>
    </row>
    <row r="46" spans="1:4">
      <c r="A46" s="695">
        <v>45</v>
      </c>
      <c r="B46" s="696" t="s">
        <v>5337</v>
      </c>
      <c r="C46" s="697" t="s">
        <v>5338</v>
      </c>
      <c r="D46" s="702" t="str">
        <f t="shared" si="0"/>
        <v>45. 010044 牧草</v>
      </c>
    </row>
    <row r="47" spans="1:4">
      <c r="A47" s="695">
        <v>46</v>
      </c>
      <c r="B47" s="696" t="s">
        <v>5339</v>
      </c>
      <c r="C47" s="697" t="s">
        <v>5340</v>
      </c>
      <c r="D47" s="702" t="str">
        <f t="shared" si="0"/>
        <v>46. 010045 桑樹</v>
      </c>
    </row>
    <row r="48" spans="1:4">
      <c r="A48" s="695">
        <v>47</v>
      </c>
      <c r="B48" s="696" t="s">
        <v>5341</v>
      </c>
      <c r="C48" s="697" t="s">
        <v>5342</v>
      </c>
      <c r="D48" s="702" t="str">
        <f t="shared" si="0"/>
        <v>47. 010046 胡椒</v>
      </c>
    </row>
    <row r="49" spans="1:4">
      <c r="A49" s="695">
        <v>48</v>
      </c>
      <c r="B49" s="696" t="s">
        <v>5343</v>
      </c>
      <c r="C49" s="697" t="s">
        <v>5344</v>
      </c>
      <c r="D49" s="702" t="str">
        <f t="shared" si="0"/>
        <v>48. 010047 花椒</v>
      </c>
    </row>
    <row r="50" spans="1:4">
      <c r="A50" s="695">
        <v>49</v>
      </c>
      <c r="B50" s="696" t="s">
        <v>5345</v>
      </c>
      <c r="C50" s="697" t="s">
        <v>5346</v>
      </c>
      <c r="D50" s="702" t="str">
        <f t="shared" si="0"/>
        <v>49. 010048 芥末籽</v>
      </c>
    </row>
    <row r="51" spans="1:4">
      <c r="A51" s="695">
        <v>50</v>
      </c>
      <c r="B51" s="696" t="s">
        <v>5347</v>
      </c>
      <c r="C51" s="697" t="s">
        <v>5348</v>
      </c>
      <c r="D51" s="702" t="str">
        <f t="shared" si="0"/>
        <v>50. 010049 香茅草</v>
      </c>
    </row>
    <row r="52" spans="1:4">
      <c r="A52" s="695">
        <v>51</v>
      </c>
      <c r="B52" s="696" t="s">
        <v>5349</v>
      </c>
      <c r="C52" s="697" t="s">
        <v>5350</v>
      </c>
      <c r="D52" s="702" t="str">
        <f t="shared" si="0"/>
        <v>51. 010050 茴香</v>
      </c>
    </row>
    <row r="53" spans="1:4">
      <c r="A53" s="695">
        <v>52</v>
      </c>
      <c r="B53" s="696" t="s">
        <v>5351</v>
      </c>
      <c r="C53" s="697" t="s">
        <v>5352</v>
      </c>
      <c r="D53" s="702" t="str">
        <f t="shared" si="0"/>
        <v>52. 010051 薄荷</v>
      </c>
    </row>
    <row r="54" spans="1:4">
      <c r="A54" s="695">
        <v>53</v>
      </c>
      <c r="B54" s="696" t="s">
        <v>5353</v>
      </c>
      <c r="C54" s="697" t="s">
        <v>5354</v>
      </c>
      <c r="D54" s="702" t="str">
        <f t="shared" si="0"/>
        <v>53. 010052 大蒜</v>
      </c>
    </row>
    <row r="55" spans="1:4">
      <c r="A55" s="695">
        <v>54</v>
      </c>
      <c r="B55" s="696" t="s">
        <v>5355</v>
      </c>
      <c r="C55" s="697" t="s">
        <v>5356</v>
      </c>
      <c r="D55" s="702" t="str">
        <f t="shared" si="0"/>
        <v>54. 010053 山葵</v>
      </c>
    </row>
    <row r="56" spans="1:4">
      <c r="A56" s="695">
        <v>55</v>
      </c>
      <c r="B56" s="696" t="s">
        <v>5357</v>
      </c>
      <c r="C56" s="697" t="s">
        <v>5358</v>
      </c>
      <c r="D56" s="702" t="str">
        <f t="shared" si="0"/>
        <v>55. 010054 枸杞</v>
      </c>
    </row>
    <row r="57" spans="1:4">
      <c r="A57" s="695">
        <v>56</v>
      </c>
      <c r="B57" s="696" t="s">
        <v>5359</v>
      </c>
      <c r="C57" s="697" t="s">
        <v>5360</v>
      </c>
      <c r="D57" s="702" t="str">
        <f t="shared" si="0"/>
        <v>56. 010055 柴胡</v>
      </c>
    </row>
    <row r="58" spans="1:4">
      <c r="A58" s="695">
        <v>57</v>
      </c>
      <c r="B58" s="696" t="s">
        <v>5361</v>
      </c>
      <c r="C58" s="697" t="s">
        <v>5362</v>
      </c>
      <c r="D58" s="702" t="str">
        <f t="shared" si="0"/>
        <v>57. 010056 麥門冬</v>
      </c>
    </row>
    <row r="59" spans="1:4">
      <c r="A59" s="695">
        <v>58</v>
      </c>
      <c r="B59" s="696" t="s">
        <v>5363</v>
      </c>
      <c r="C59" s="697" t="s">
        <v>5364</v>
      </c>
      <c r="D59" s="702" t="str">
        <f t="shared" si="0"/>
        <v>58. 010057 黃蓍</v>
      </c>
    </row>
    <row r="60" spans="1:4">
      <c r="A60" s="695">
        <v>59</v>
      </c>
      <c r="B60" s="696" t="s">
        <v>5365</v>
      </c>
      <c r="C60" s="697" t="s">
        <v>5366</v>
      </c>
      <c r="D60" s="702" t="str">
        <f t="shared" si="0"/>
        <v>59. 010058 靈芝</v>
      </c>
    </row>
    <row r="61" spans="1:4">
      <c r="A61" s="695">
        <v>60</v>
      </c>
      <c r="B61" s="696" t="s">
        <v>5367</v>
      </c>
      <c r="C61" s="697" t="s">
        <v>5368</v>
      </c>
      <c r="D61" s="702" t="str">
        <f t="shared" si="0"/>
        <v>60. 010059 當歸</v>
      </c>
    </row>
    <row r="62" spans="1:4">
      <c r="A62" s="695">
        <v>61</v>
      </c>
      <c r="B62" s="696" t="s">
        <v>5369</v>
      </c>
      <c r="C62" s="697" t="s">
        <v>5370</v>
      </c>
      <c r="D62" s="702" t="str">
        <f t="shared" si="0"/>
        <v>61. 010060 綠肥作物</v>
      </c>
    </row>
    <row r="63" spans="1:4">
      <c r="A63" s="695">
        <v>62</v>
      </c>
      <c r="B63" s="696" t="s">
        <v>5371</v>
      </c>
      <c r="C63" s="697" t="s">
        <v>5372</v>
      </c>
      <c r="D63" s="702" t="str">
        <f t="shared" si="0"/>
        <v>62. 010061 土壤處理及施肥</v>
      </c>
    </row>
    <row r="64" spans="1:4">
      <c r="A64" s="695">
        <v>63</v>
      </c>
      <c r="B64" s="696" t="s">
        <v>5373</v>
      </c>
      <c r="C64" s="697" t="s">
        <v>5374</v>
      </c>
      <c r="D64" s="702" t="str">
        <f t="shared" si="0"/>
        <v>63. 010062 番椒（包括甜椒及辣椒）</v>
      </c>
    </row>
    <row r="65" spans="1:4">
      <c r="A65" s="695">
        <v>64</v>
      </c>
      <c r="B65" s="696" t="s">
        <v>5375</v>
      </c>
      <c r="C65" s="697" t="s">
        <v>5376</v>
      </c>
      <c r="D65" s="702" t="str">
        <f t="shared" si="0"/>
        <v>64. 010063 蔥類</v>
      </c>
    </row>
    <row r="66" spans="1:4">
      <c r="A66" s="695">
        <v>65</v>
      </c>
      <c r="B66" s="696" t="s">
        <v>5377</v>
      </c>
      <c r="C66" s="697" t="s">
        <v>5378</v>
      </c>
      <c r="D66" s="702" t="str">
        <f t="shared" ref="D66:D129" si="1">A66&amp;". "&amp;B66&amp;" "&amp;C66</f>
        <v>65. 010064 薑類</v>
      </c>
    </row>
    <row r="67" spans="1:4">
      <c r="A67" s="695">
        <v>66</v>
      </c>
      <c r="B67" s="696" t="s">
        <v>5379</v>
      </c>
      <c r="C67" s="697" t="s">
        <v>5380</v>
      </c>
      <c r="D67" s="702" t="str">
        <f t="shared" si="1"/>
        <v>66. 010065 洋蔥</v>
      </c>
    </row>
    <row r="68" spans="1:4">
      <c r="A68" s="695">
        <v>67</v>
      </c>
      <c r="B68" s="696" t="s">
        <v>5381</v>
      </c>
      <c r="C68" s="697" t="s">
        <v>5382</v>
      </c>
      <c r="D68" s="702" t="str">
        <f t="shared" si="1"/>
        <v>67. 010066 玉米</v>
      </c>
    </row>
    <row r="69" spans="1:4">
      <c r="A69" s="695">
        <v>68</v>
      </c>
      <c r="B69" s="696" t="s">
        <v>5383</v>
      </c>
      <c r="C69" s="697" t="s">
        <v>5384</v>
      </c>
      <c r="D69" s="702" t="str">
        <f t="shared" si="1"/>
        <v>68. 010067 甘藷(地瓜)</v>
      </c>
    </row>
    <row r="70" spans="1:4">
      <c r="A70" s="695">
        <v>69</v>
      </c>
      <c r="B70" s="696" t="s">
        <v>5385</v>
      </c>
      <c r="C70" s="697" t="s">
        <v>5386</v>
      </c>
      <c r="D70" s="702" t="str">
        <f t="shared" si="1"/>
        <v>69. 010068 山藥</v>
      </c>
    </row>
    <row r="71" spans="1:4">
      <c r="A71" s="695">
        <v>70</v>
      </c>
      <c r="B71" s="696" t="s">
        <v>5387</v>
      </c>
      <c r="C71" s="697" t="s">
        <v>5388</v>
      </c>
      <c r="D71" s="702" t="str">
        <f t="shared" si="1"/>
        <v>70. 010069 葛鬱金（粉薯）</v>
      </c>
    </row>
    <row r="72" spans="1:4">
      <c r="A72" s="695">
        <v>71</v>
      </c>
      <c r="B72" s="696" t="s">
        <v>5389</v>
      </c>
      <c r="C72" s="697" t="s">
        <v>5390</v>
      </c>
      <c r="D72" s="702" t="str">
        <f t="shared" si="1"/>
        <v>71. 010070 樹薯</v>
      </c>
    </row>
    <row r="73" spans="1:4">
      <c r="A73" s="695">
        <v>72</v>
      </c>
      <c r="B73" s="696" t="s">
        <v>5391</v>
      </c>
      <c r="C73" s="697" t="s">
        <v>5392</v>
      </c>
      <c r="D73" s="702" t="str">
        <f t="shared" si="1"/>
        <v>72. 010071 豆薯</v>
      </c>
    </row>
    <row r="74" spans="1:4">
      <c r="A74" s="695">
        <v>73</v>
      </c>
      <c r="B74" s="696" t="s">
        <v>5393</v>
      </c>
      <c r="C74" s="697" t="s">
        <v>5394</v>
      </c>
      <c r="D74" s="702" t="str">
        <f t="shared" si="1"/>
        <v>73. 010072 芋類(芋頭)</v>
      </c>
    </row>
    <row r="75" spans="1:4">
      <c r="A75" s="695">
        <v>74</v>
      </c>
      <c r="B75" s="696" t="s">
        <v>5395</v>
      </c>
      <c r="C75" s="697" t="s">
        <v>5396</v>
      </c>
      <c r="D75" s="702" t="str">
        <f t="shared" si="1"/>
        <v>74. 010073 馬鈴薯</v>
      </c>
    </row>
    <row r="76" spans="1:4">
      <c r="A76" s="695">
        <v>75</v>
      </c>
      <c r="B76" s="696" t="s">
        <v>5397</v>
      </c>
      <c r="C76" s="697" t="s">
        <v>5398</v>
      </c>
      <c r="D76" s="702" t="str">
        <f t="shared" si="1"/>
        <v>75. 010074 冬瓜</v>
      </c>
    </row>
    <row r="77" spans="1:4">
      <c r="A77" s="695">
        <v>76</v>
      </c>
      <c r="B77" s="696" t="s">
        <v>5399</v>
      </c>
      <c r="C77" s="697" t="s">
        <v>5400</v>
      </c>
      <c r="D77" s="702" t="str">
        <f t="shared" si="1"/>
        <v>76. 010075 瓜子瓜</v>
      </c>
    </row>
    <row r="78" spans="1:4">
      <c r="A78" s="695">
        <v>77</v>
      </c>
      <c r="B78" s="696" t="s">
        <v>5401</v>
      </c>
      <c r="C78" s="697" t="s">
        <v>5402</v>
      </c>
      <c r="D78" s="702" t="str">
        <f t="shared" si="1"/>
        <v>77. 010076 西瓜</v>
      </c>
    </row>
    <row r="79" spans="1:4">
      <c r="A79" s="695">
        <v>78</v>
      </c>
      <c r="B79" s="696" t="s">
        <v>5403</v>
      </c>
      <c r="C79" s="697" t="s">
        <v>5404</v>
      </c>
      <c r="D79" s="702" t="str">
        <f t="shared" si="1"/>
        <v>78. 010077 南瓜</v>
      </c>
    </row>
    <row r="80" spans="1:4">
      <c r="A80" s="695">
        <v>79</v>
      </c>
      <c r="B80" s="696" t="s">
        <v>5405</v>
      </c>
      <c r="C80" s="697" t="s">
        <v>5406</v>
      </c>
      <c r="D80" s="702" t="str">
        <f t="shared" si="1"/>
        <v>79. 010078 胡瓜</v>
      </c>
    </row>
    <row r="81" spans="1:4">
      <c r="A81" s="695">
        <v>80</v>
      </c>
      <c r="B81" s="696" t="s">
        <v>5407</v>
      </c>
      <c r="C81" s="697" t="s">
        <v>5408</v>
      </c>
      <c r="D81" s="702" t="str">
        <f t="shared" si="1"/>
        <v>80. 010079 苦瓜</v>
      </c>
    </row>
    <row r="82" spans="1:4">
      <c r="A82" s="695">
        <v>81</v>
      </c>
      <c r="B82" s="696" t="s">
        <v>5409</v>
      </c>
      <c r="C82" s="697" t="s">
        <v>5410</v>
      </c>
      <c r="D82" s="702" t="str">
        <f t="shared" si="1"/>
        <v>81. 010080 甜瓜</v>
      </c>
    </row>
    <row r="83" spans="1:4">
      <c r="A83" s="695">
        <v>82</v>
      </c>
      <c r="B83" s="696" t="s">
        <v>5411</v>
      </c>
      <c r="C83" s="697" t="s">
        <v>5412</v>
      </c>
      <c r="D83" s="702" t="str">
        <f t="shared" si="1"/>
        <v>82. 010081 越瓜</v>
      </c>
    </row>
    <row r="84" spans="1:4">
      <c r="A84" s="695">
        <v>83</v>
      </c>
      <c r="B84" s="696" t="s">
        <v>5413</v>
      </c>
      <c r="C84" s="697" t="s">
        <v>5414</v>
      </c>
      <c r="D84" s="702" t="str">
        <f t="shared" si="1"/>
        <v>83. 010082 木瓜</v>
      </c>
    </row>
    <row r="85" spans="1:4">
      <c r="A85" s="695">
        <v>84</v>
      </c>
      <c r="B85" s="696" t="s">
        <v>5415</v>
      </c>
      <c r="C85" s="697" t="s">
        <v>5416</v>
      </c>
      <c r="D85" s="702" t="str">
        <f t="shared" si="1"/>
        <v>84. 010083 向日葵</v>
      </c>
    </row>
    <row r="86" spans="1:4">
      <c r="A86" s="695">
        <v>85</v>
      </c>
      <c r="B86" s="696" t="s">
        <v>5417</v>
      </c>
      <c r="C86" s="697" t="s">
        <v>5418</v>
      </c>
      <c r="D86" s="702" t="str">
        <f t="shared" si="1"/>
        <v>85. 010084 杭菊</v>
      </c>
    </row>
    <row r="87" spans="1:4">
      <c r="A87" s="695">
        <v>86</v>
      </c>
      <c r="B87" s="696" t="s">
        <v>5419</v>
      </c>
      <c r="C87" s="697" t="s">
        <v>5420</v>
      </c>
      <c r="D87" s="702" t="str">
        <f t="shared" si="1"/>
        <v>86. 010085 甜菜</v>
      </c>
    </row>
    <row r="88" spans="1:4">
      <c r="A88" s="695">
        <v>87</v>
      </c>
      <c r="B88" s="696" t="s">
        <v>5421</v>
      </c>
      <c r="C88" s="697" t="s">
        <v>5422</v>
      </c>
      <c r="D88" s="702" t="str">
        <f t="shared" si="1"/>
        <v>87. 010086 牛蒡</v>
      </c>
    </row>
    <row r="89" spans="1:4">
      <c r="A89" s="695">
        <v>88</v>
      </c>
      <c r="B89" s="696" t="s">
        <v>5423</v>
      </c>
      <c r="C89" s="697" t="s">
        <v>5424</v>
      </c>
      <c r="D89" s="702" t="str">
        <f t="shared" si="1"/>
        <v>88. 010087 玉米筍</v>
      </c>
    </row>
    <row r="90" spans="1:4">
      <c r="A90" s="695">
        <v>89</v>
      </c>
      <c r="B90" s="696" t="s">
        <v>5425</v>
      </c>
      <c r="C90" s="697" t="s">
        <v>5426</v>
      </c>
      <c r="D90" s="702" t="str">
        <f t="shared" si="1"/>
        <v>89. 010088 白菜</v>
      </c>
    </row>
    <row r="91" spans="1:4">
      <c r="A91" s="695">
        <v>90</v>
      </c>
      <c r="B91" s="696" t="s">
        <v>5427</v>
      </c>
      <c r="C91" s="697" t="s">
        <v>5428</v>
      </c>
      <c r="D91" s="702" t="str">
        <f t="shared" si="1"/>
        <v>90. 010089 竹筍</v>
      </c>
    </row>
    <row r="92" spans="1:4">
      <c r="A92" s="695">
        <v>91</v>
      </c>
      <c r="B92" s="696" t="s">
        <v>5429</v>
      </c>
      <c r="C92" s="697" t="s">
        <v>5430</v>
      </c>
      <c r="D92" s="702" t="str">
        <f t="shared" si="1"/>
        <v>91. 010090 豆芽</v>
      </c>
    </row>
    <row r="93" spans="1:4">
      <c r="A93" s="695">
        <v>92</v>
      </c>
      <c r="B93" s="696" t="s">
        <v>5431</v>
      </c>
      <c r="C93" s="697" t="s">
        <v>5432</v>
      </c>
      <c r="D93" s="702" t="str">
        <f t="shared" si="1"/>
        <v>92. 010091 芹菜</v>
      </c>
    </row>
    <row r="94" spans="1:4">
      <c r="A94" s="695">
        <v>93</v>
      </c>
      <c r="B94" s="696" t="s">
        <v>5433</v>
      </c>
      <c r="C94" s="697" t="s">
        <v>5434</v>
      </c>
      <c r="D94" s="702" t="str">
        <f t="shared" si="1"/>
        <v>93. 010092 花椰菜</v>
      </c>
    </row>
    <row r="95" spans="1:4">
      <c r="A95" s="695">
        <v>94</v>
      </c>
      <c r="B95" s="696" t="s">
        <v>5435</v>
      </c>
      <c r="C95" s="697" t="s">
        <v>5436</v>
      </c>
      <c r="D95" s="702" t="str">
        <f t="shared" si="1"/>
        <v>94. 010093 芥菜</v>
      </c>
    </row>
    <row r="96" spans="1:4">
      <c r="A96" s="695">
        <v>95</v>
      </c>
      <c r="B96" s="696" t="s">
        <v>5437</v>
      </c>
      <c r="C96" s="697" t="s">
        <v>5438</v>
      </c>
      <c r="D96" s="702" t="str">
        <f t="shared" si="1"/>
        <v>95. 010094 金針菜</v>
      </c>
    </row>
    <row r="97" spans="1:4">
      <c r="A97" s="695">
        <v>96</v>
      </c>
      <c r="B97" s="696" t="s">
        <v>5439</v>
      </c>
      <c r="C97" s="697" t="s">
        <v>5440</v>
      </c>
      <c r="D97" s="702" t="str">
        <f t="shared" si="1"/>
        <v>96. 010095 青花菜</v>
      </c>
    </row>
    <row r="98" spans="1:4">
      <c r="A98" s="695">
        <v>97</v>
      </c>
      <c r="B98" s="696" t="s">
        <v>5441</v>
      </c>
      <c r="C98" s="697" t="s">
        <v>5442</v>
      </c>
      <c r="D98" s="702" t="str">
        <f t="shared" si="1"/>
        <v>97. 010096 茄子</v>
      </c>
    </row>
    <row r="99" spans="1:4">
      <c r="A99" s="695">
        <v>98</v>
      </c>
      <c r="B99" s="696" t="s">
        <v>5443</v>
      </c>
      <c r="C99" s="697" t="s">
        <v>5444</v>
      </c>
      <c r="D99" s="702" t="str">
        <f t="shared" si="1"/>
        <v>98. 010097 韭類</v>
      </c>
    </row>
    <row r="100" spans="1:4">
      <c r="A100" s="695">
        <v>99</v>
      </c>
      <c r="B100" s="696" t="s">
        <v>5445</v>
      </c>
      <c r="C100" s="697" t="s">
        <v>5446</v>
      </c>
      <c r="D100" s="702" t="str">
        <f t="shared" si="1"/>
        <v>99. 010098 茭白筍</v>
      </c>
    </row>
    <row r="101" spans="1:4">
      <c r="A101" s="695">
        <v>100</v>
      </c>
      <c r="B101" s="696" t="s">
        <v>5447</v>
      </c>
      <c r="C101" s="697" t="s">
        <v>5448</v>
      </c>
      <c r="D101" s="702" t="str">
        <f t="shared" si="1"/>
        <v>100. 010099 其他雜糧</v>
      </c>
    </row>
    <row r="102" spans="1:4">
      <c r="A102" s="695">
        <v>101</v>
      </c>
      <c r="B102" s="696" t="s">
        <v>5449</v>
      </c>
      <c r="C102" s="697" t="s">
        <v>5450</v>
      </c>
      <c r="D102" s="702" t="str">
        <f t="shared" si="1"/>
        <v>101. 010100 球莖甘藍</v>
      </c>
    </row>
    <row r="103" spans="1:4">
      <c r="A103" s="695">
        <v>102</v>
      </c>
      <c r="B103" s="696" t="s">
        <v>5451</v>
      </c>
      <c r="C103" s="697" t="s">
        <v>5452</v>
      </c>
      <c r="D103" s="702" t="str">
        <f t="shared" si="1"/>
        <v>102. 010101 荸薺</v>
      </c>
    </row>
    <row r="104" spans="1:4">
      <c r="A104" s="695">
        <v>103</v>
      </c>
      <c r="B104" s="696" t="s">
        <v>5453</v>
      </c>
      <c r="C104" s="697" t="s">
        <v>5454</v>
      </c>
      <c r="D104" s="702" t="str">
        <f t="shared" si="1"/>
        <v>103. 010102 莢豌豆</v>
      </c>
    </row>
    <row r="105" spans="1:4">
      <c r="A105" s="695">
        <v>104</v>
      </c>
      <c r="B105" s="696" t="s">
        <v>5455</v>
      </c>
      <c r="C105" s="697" t="s">
        <v>5456</v>
      </c>
      <c r="D105" s="702" t="str">
        <f t="shared" si="1"/>
        <v>104. 010103 菱角</v>
      </c>
    </row>
    <row r="106" spans="1:4">
      <c r="A106" s="695">
        <v>105</v>
      </c>
      <c r="B106" s="696" t="s">
        <v>5457</v>
      </c>
      <c r="C106" s="697" t="s">
        <v>5458</v>
      </c>
      <c r="D106" s="702" t="str">
        <f t="shared" si="1"/>
        <v>105. 010104 菜豆</v>
      </c>
    </row>
    <row r="107" spans="1:4">
      <c r="A107" s="695">
        <v>106</v>
      </c>
      <c r="B107" s="696" t="s">
        <v>5459</v>
      </c>
      <c r="C107" s="697" t="s">
        <v>5460</v>
      </c>
      <c r="D107" s="702" t="str">
        <f t="shared" si="1"/>
        <v>106. 010105 蓮子、藕</v>
      </c>
    </row>
    <row r="108" spans="1:4">
      <c r="A108" s="695">
        <v>107</v>
      </c>
      <c r="B108" s="696" t="s">
        <v>5461</v>
      </c>
      <c r="C108" s="697" t="s">
        <v>5462</v>
      </c>
      <c r="D108" s="702" t="str">
        <f t="shared" si="1"/>
        <v>107. 010106 甕菜</v>
      </c>
    </row>
    <row r="109" spans="1:4">
      <c r="A109" s="695">
        <v>108</v>
      </c>
      <c r="B109" s="696" t="s">
        <v>5463</v>
      </c>
      <c r="C109" s="697" t="s">
        <v>5464</v>
      </c>
      <c r="D109" s="702" t="str">
        <f t="shared" si="1"/>
        <v>108. 010107 蘆筍</v>
      </c>
    </row>
    <row r="110" spans="1:4">
      <c r="A110" s="695">
        <v>109</v>
      </c>
      <c r="B110" s="696" t="s">
        <v>5465</v>
      </c>
      <c r="C110" s="697" t="s">
        <v>5466</v>
      </c>
      <c r="D110" s="702" t="str">
        <f t="shared" si="1"/>
        <v>109. 010108 蘿蔔</v>
      </c>
    </row>
    <row r="111" spans="1:4">
      <c r="A111" s="695">
        <v>110</v>
      </c>
      <c r="B111" s="696" t="s">
        <v>5467</v>
      </c>
      <c r="C111" s="697" t="s">
        <v>5468</v>
      </c>
      <c r="D111" s="702" t="str">
        <f t="shared" si="1"/>
        <v>110. 010109 蘆薈</v>
      </c>
    </row>
    <row r="112" spans="1:4">
      <c r="A112" s="695">
        <v>111</v>
      </c>
      <c r="B112" s="696" t="s">
        <v>5469</v>
      </c>
      <c r="C112" s="697" t="s">
        <v>5470</v>
      </c>
      <c r="D112" s="702" t="str">
        <f t="shared" si="1"/>
        <v>111. 010110 蕃茄</v>
      </c>
    </row>
    <row r="113" spans="1:4">
      <c r="A113" s="695">
        <v>112</v>
      </c>
      <c r="B113" s="696" t="s">
        <v>5471</v>
      </c>
      <c r="C113" s="697" t="s">
        <v>5472</v>
      </c>
      <c r="D113" s="702" t="str">
        <f t="shared" si="1"/>
        <v>112. 010112 百香果</v>
      </c>
    </row>
    <row r="114" spans="1:4">
      <c r="A114" s="695">
        <v>113</v>
      </c>
      <c r="B114" s="696" t="s">
        <v>5473</v>
      </c>
      <c r="C114" s="697" t="s">
        <v>5474</v>
      </c>
      <c r="D114" s="702" t="str">
        <f t="shared" si="1"/>
        <v>113. 010113 草莓</v>
      </c>
    </row>
    <row r="115" spans="1:4">
      <c r="A115" s="695">
        <v>114</v>
      </c>
      <c r="B115" s="696" t="s">
        <v>5475</v>
      </c>
      <c r="C115" s="697" t="s">
        <v>5476</v>
      </c>
      <c r="D115" s="702" t="str">
        <f t="shared" si="1"/>
        <v>114. 010114 李</v>
      </c>
    </row>
    <row r="116" spans="1:4">
      <c r="A116" s="695">
        <v>115</v>
      </c>
      <c r="B116" s="696" t="s">
        <v>5477</v>
      </c>
      <c r="C116" s="697" t="s">
        <v>5478</v>
      </c>
      <c r="D116" s="702" t="str">
        <f t="shared" si="1"/>
        <v>115. 010115 杏</v>
      </c>
    </row>
    <row r="117" spans="1:4">
      <c r="A117" s="695">
        <v>116</v>
      </c>
      <c r="B117" s="696" t="s">
        <v>5479</v>
      </c>
      <c r="C117" s="697" t="s">
        <v>5480</v>
      </c>
      <c r="D117" s="702" t="str">
        <f t="shared" si="1"/>
        <v>116. 010116 芒果</v>
      </c>
    </row>
    <row r="118" spans="1:4">
      <c r="A118" s="695">
        <v>117</v>
      </c>
      <c r="B118" s="696" t="s">
        <v>5481</v>
      </c>
      <c r="C118" s="697" t="s">
        <v>5482</v>
      </c>
      <c r="D118" s="702" t="str">
        <f t="shared" si="1"/>
        <v>117. 010117 果桑</v>
      </c>
    </row>
    <row r="119" spans="1:4">
      <c r="A119" s="695">
        <v>118</v>
      </c>
      <c r="B119" s="696" t="s">
        <v>5483</v>
      </c>
      <c r="C119" s="697" t="s">
        <v>5484</v>
      </c>
      <c r="D119" s="702" t="str">
        <f t="shared" si="1"/>
        <v>118. 010118 枇杷</v>
      </c>
    </row>
    <row r="120" spans="1:4">
      <c r="A120" s="695">
        <v>119</v>
      </c>
      <c r="B120" s="696" t="s">
        <v>5485</v>
      </c>
      <c r="C120" s="697" t="s">
        <v>5486</v>
      </c>
      <c r="D120" s="702" t="str">
        <f t="shared" si="1"/>
        <v>119. 010119 柿</v>
      </c>
    </row>
    <row r="121" spans="1:4">
      <c r="A121" s="695">
        <v>120</v>
      </c>
      <c r="B121" s="696" t="s">
        <v>5487</v>
      </c>
      <c r="C121" s="697" t="s">
        <v>5488</v>
      </c>
      <c r="D121" s="702" t="str">
        <f t="shared" si="1"/>
        <v>120. 010120 柑桔類</v>
      </c>
    </row>
    <row r="122" spans="1:4">
      <c r="A122" s="695">
        <v>121</v>
      </c>
      <c r="B122" s="696" t="s">
        <v>5489</v>
      </c>
      <c r="C122" s="697" t="s">
        <v>5490</v>
      </c>
      <c r="D122" s="702" t="str">
        <f t="shared" si="1"/>
        <v>121. 010121 香蕉</v>
      </c>
    </row>
    <row r="123" spans="1:4">
      <c r="A123" s="695">
        <v>122</v>
      </c>
      <c r="B123" s="696" t="s">
        <v>5491</v>
      </c>
      <c r="C123" s="697" t="s">
        <v>5492</v>
      </c>
      <c r="D123" s="702" t="str">
        <f t="shared" si="1"/>
        <v>122. 010122 栗</v>
      </c>
    </row>
    <row r="124" spans="1:4">
      <c r="A124" s="695">
        <v>123</v>
      </c>
      <c r="B124" s="696" t="s">
        <v>5493</v>
      </c>
      <c r="C124" s="697" t="s">
        <v>5494</v>
      </c>
      <c r="D124" s="702" t="str">
        <f t="shared" si="1"/>
        <v>123. 010123 桃</v>
      </c>
    </row>
    <row r="125" spans="1:4">
      <c r="A125" s="695">
        <v>124</v>
      </c>
      <c r="B125" s="696" t="s">
        <v>5495</v>
      </c>
      <c r="C125" s="697" t="s">
        <v>5496</v>
      </c>
      <c r="D125" s="702" t="str">
        <f t="shared" si="1"/>
        <v>124. 010124 荔枝</v>
      </c>
    </row>
    <row r="126" spans="1:4">
      <c r="A126" s="695">
        <v>125</v>
      </c>
      <c r="B126" s="696" t="s">
        <v>5497</v>
      </c>
      <c r="C126" s="697" t="s">
        <v>5498</v>
      </c>
      <c r="D126" s="702" t="str">
        <f t="shared" si="1"/>
        <v>125. 010125 梅</v>
      </c>
    </row>
    <row r="127" spans="1:4">
      <c r="A127" s="695">
        <v>126</v>
      </c>
      <c r="B127" s="696" t="s">
        <v>5499</v>
      </c>
      <c r="C127" s="697" t="s">
        <v>5500</v>
      </c>
      <c r="D127" s="702" t="str">
        <f t="shared" si="1"/>
        <v>126. 010126 梨</v>
      </c>
    </row>
    <row r="128" spans="1:4">
      <c r="A128" s="695">
        <v>127</v>
      </c>
      <c r="B128" s="696" t="s">
        <v>5501</v>
      </c>
      <c r="C128" s="697" t="s">
        <v>5502</v>
      </c>
      <c r="D128" s="702" t="str">
        <f t="shared" si="1"/>
        <v>127. 010127 棗</v>
      </c>
    </row>
    <row r="129" spans="1:4">
      <c r="A129" s="695">
        <v>128</v>
      </c>
      <c r="B129" s="696" t="s">
        <v>5503</v>
      </c>
      <c r="C129" s="697" t="s">
        <v>5504</v>
      </c>
      <c r="D129" s="702" t="str">
        <f t="shared" si="1"/>
        <v>128. 010128 番荔枝</v>
      </c>
    </row>
    <row r="130" spans="1:4">
      <c r="A130" s="695">
        <v>129</v>
      </c>
      <c r="B130" s="696" t="s">
        <v>5505</v>
      </c>
      <c r="C130" s="697" t="s">
        <v>5506</v>
      </c>
      <c r="D130" s="702" t="str">
        <f t="shared" ref="D130:D193" si="2">A130&amp;". "&amp;B130&amp;" "&amp;C130</f>
        <v>129. 010129 番石榴</v>
      </c>
    </row>
    <row r="131" spans="1:4">
      <c r="A131" s="695">
        <v>130</v>
      </c>
      <c r="B131" s="696" t="s">
        <v>5507</v>
      </c>
      <c r="C131" s="697" t="s">
        <v>5508</v>
      </c>
      <c r="D131" s="702" t="str">
        <f t="shared" si="2"/>
        <v>130. 010130 椰子</v>
      </c>
    </row>
    <row r="132" spans="1:4">
      <c r="A132" s="695">
        <v>131</v>
      </c>
      <c r="B132" s="696" t="s">
        <v>5509</v>
      </c>
      <c r="C132" s="697" t="s">
        <v>5510</v>
      </c>
      <c r="D132" s="702" t="str">
        <f t="shared" si="2"/>
        <v>131. 010131 楊梅</v>
      </c>
    </row>
    <row r="133" spans="1:4">
      <c r="A133" s="695">
        <v>132</v>
      </c>
      <c r="B133" s="696" t="s">
        <v>5511</v>
      </c>
      <c r="C133" s="697" t="s">
        <v>5512</v>
      </c>
      <c r="D133" s="702" t="str">
        <f t="shared" si="2"/>
        <v>132. 010132 楊桃</v>
      </c>
    </row>
    <row r="134" spans="1:4">
      <c r="A134" s="695">
        <v>133</v>
      </c>
      <c r="B134" s="696" t="s">
        <v>5513</v>
      </c>
      <c r="C134" s="697" t="s">
        <v>5514</v>
      </c>
      <c r="D134" s="702" t="str">
        <f t="shared" si="2"/>
        <v>133. 010133 葡萄</v>
      </c>
    </row>
    <row r="135" spans="1:4">
      <c r="A135" s="695">
        <v>134</v>
      </c>
      <c r="B135" s="696" t="s">
        <v>5515</v>
      </c>
      <c r="C135" s="697" t="s">
        <v>5516</v>
      </c>
      <c r="D135" s="702" t="str">
        <f t="shared" si="2"/>
        <v>134. 010134 鳳梨</v>
      </c>
    </row>
    <row r="136" spans="1:4">
      <c r="A136" s="695">
        <v>135</v>
      </c>
      <c r="B136" s="696" t="s">
        <v>5517</v>
      </c>
      <c r="C136" s="697" t="s">
        <v>5518</v>
      </c>
      <c r="D136" s="702" t="str">
        <f t="shared" si="2"/>
        <v>135. 010135 蓮霧</v>
      </c>
    </row>
    <row r="137" spans="1:4">
      <c r="A137" s="695">
        <v>136</v>
      </c>
      <c r="B137" s="696" t="s">
        <v>5519</v>
      </c>
      <c r="C137" s="697" t="s">
        <v>5520</v>
      </c>
      <c r="D137" s="702" t="str">
        <f t="shared" si="2"/>
        <v>136. 010136 橄欖</v>
      </c>
    </row>
    <row r="138" spans="1:4">
      <c r="A138" s="695">
        <v>137</v>
      </c>
      <c r="B138" s="696" t="s">
        <v>5521</v>
      </c>
      <c r="C138" s="697" t="s">
        <v>5522</v>
      </c>
      <c r="D138" s="702" t="str">
        <f t="shared" si="2"/>
        <v>137. 010137 龍眼</v>
      </c>
    </row>
    <row r="139" spans="1:4">
      <c r="A139" s="695">
        <v>138</v>
      </c>
      <c r="B139" s="696" t="s">
        <v>5523</v>
      </c>
      <c r="C139" s="697" t="s">
        <v>5524</v>
      </c>
      <c r="D139" s="702" t="str">
        <f t="shared" si="2"/>
        <v>138. 010138 檳榔</v>
      </c>
    </row>
    <row r="140" spans="1:4">
      <c r="A140" s="695">
        <v>139</v>
      </c>
      <c r="B140" s="696" t="s">
        <v>5525</v>
      </c>
      <c r="C140" s="697" t="s">
        <v>5526</v>
      </c>
      <c r="D140" s="702" t="str">
        <f t="shared" si="2"/>
        <v>139. 010139 蘋果</v>
      </c>
    </row>
    <row r="141" spans="1:4">
      <c r="A141" s="695">
        <v>140</v>
      </c>
      <c r="B141" s="696" t="s">
        <v>5527</v>
      </c>
      <c r="C141" s="697" t="s">
        <v>5528</v>
      </c>
      <c r="D141" s="702" t="str">
        <f t="shared" si="2"/>
        <v>140. 010141 木耳</v>
      </c>
    </row>
    <row r="142" spans="1:4">
      <c r="A142" s="695">
        <v>141</v>
      </c>
      <c r="B142" s="696" t="s">
        <v>5529</v>
      </c>
      <c r="C142" s="697" t="s">
        <v>5530</v>
      </c>
      <c r="D142" s="702" t="str">
        <f t="shared" si="2"/>
        <v>141. 010142 金針菇</v>
      </c>
    </row>
    <row r="143" spans="1:4">
      <c r="A143" s="695">
        <v>142</v>
      </c>
      <c r="B143" s="696" t="s">
        <v>5531</v>
      </c>
      <c r="C143" s="697" t="s">
        <v>5532</v>
      </c>
      <c r="D143" s="702" t="str">
        <f t="shared" si="2"/>
        <v>142. 010143 洋菇</v>
      </c>
    </row>
    <row r="144" spans="1:4">
      <c r="A144" s="695">
        <v>143</v>
      </c>
      <c r="B144" s="696" t="s">
        <v>5533</v>
      </c>
      <c r="C144" s="697" t="s">
        <v>5534</v>
      </c>
      <c r="D144" s="702" t="str">
        <f t="shared" si="2"/>
        <v>143. 010144 香菇</v>
      </c>
    </row>
    <row r="145" spans="1:4">
      <c r="A145" s="695">
        <v>144</v>
      </c>
      <c r="B145" s="696" t="s">
        <v>5535</v>
      </c>
      <c r="C145" s="697" t="s">
        <v>5536</v>
      </c>
      <c r="D145" s="702" t="str">
        <f t="shared" si="2"/>
        <v>144. 010145 草菇</v>
      </c>
    </row>
    <row r="146" spans="1:4">
      <c r="A146" s="695">
        <v>145</v>
      </c>
      <c r="B146" s="696" t="s">
        <v>5537</v>
      </c>
      <c r="C146" s="697" t="s">
        <v>5538</v>
      </c>
      <c r="D146" s="702" t="str">
        <f t="shared" si="2"/>
        <v>145. 010146 食用菌菇類菌種</v>
      </c>
    </row>
    <row r="147" spans="1:4">
      <c r="A147" s="695">
        <v>146</v>
      </c>
      <c r="B147" s="696" t="s">
        <v>5539</v>
      </c>
      <c r="C147" s="697" t="s">
        <v>5540</v>
      </c>
      <c r="D147" s="702" t="str">
        <f t="shared" si="2"/>
        <v>146. 010147 切花植物</v>
      </c>
    </row>
    <row r="148" spans="1:4">
      <c r="A148" s="695">
        <v>147</v>
      </c>
      <c r="B148" s="696" t="s">
        <v>5541</v>
      </c>
      <c r="C148" s="697" t="s">
        <v>5542</v>
      </c>
      <c r="D148" s="702" t="str">
        <f t="shared" si="2"/>
        <v>147. 010148 盆景</v>
      </c>
    </row>
    <row r="149" spans="1:4">
      <c r="A149" s="695">
        <v>148</v>
      </c>
      <c r="B149" s="696" t="s">
        <v>5543</v>
      </c>
      <c r="C149" s="697" t="s">
        <v>5544</v>
      </c>
      <c r="D149" s="702" t="str">
        <f t="shared" si="2"/>
        <v>148. 010149 盆花植物</v>
      </c>
    </row>
    <row r="150" spans="1:4">
      <c r="A150" s="695">
        <v>149</v>
      </c>
      <c r="B150" s="696" t="s">
        <v>5545</v>
      </c>
      <c r="C150" s="697" t="s">
        <v>5546</v>
      </c>
      <c r="D150" s="702" t="str">
        <f t="shared" si="2"/>
        <v>149. 010150 觀葉植物</v>
      </c>
    </row>
    <row r="151" spans="1:4">
      <c r="A151" s="695">
        <v>150</v>
      </c>
      <c r="B151" s="696" t="s">
        <v>5547</v>
      </c>
      <c r="C151" s="697" t="s">
        <v>5548</v>
      </c>
      <c r="D151" s="702" t="str">
        <f t="shared" si="2"/>
        <v>150. 010151 觀賞水生植物</v>
      </c>
    </row>
    <row r="152" spans="1:4">
      <c r="A152" s="695">
        <v>151</v>
      </c>
      <c r="B152" s="696" t="s">
        <v>5549</v>
      </c>
      <c r="C152" s="697" t="s">
        <v>5550</v>
      </c>
      <c r="D152" s="702" t="str">
        <f t="shared" si="2"/>
        <v>151. 010153 行道樹</v>
      </c>
    </row>
    <row r="153" spans="1:4">
      <c r="A153" s="695">
        <v>152</v>
      </c>
      <c r="B153" s="696" t="s">
        <v>5551</v>
      </c>
      <c r="C153" s="697" t="s">
        <v>5552</v>
      </c>
      <c r="D153" s="702" t="str">
        <f t="shared" si="2"/>
        <v>152. 010154 庭園樹木</v>
      </c>
    </row>
    <row r="154" spans="1:4">
      <c r="A154" s="695">
        <v>153</v>
      </c>
      <c r="B154" s="696" t="s">
        <v>5553</v>
      </c>
      <c r="C154" s="697" t="s">
        <v>5554</v>
      </c>
      <c r="D154" s="702" t="str">
        <f t="shared" si="2"/>
        <v>153. 010155 草皮</v>
      </c>
    </row>
    <row r="155" spans="1:4">
      <c r="A155" s="695">
        <v>154</v>
      </c>
      <c r="B155" s="696" t="s">
        <v>5555</v>
      </c>
      <c r="C155" s="697" t="s">
        <v>5556</v>
      </c>
      <c r="D155" s="702" t="str">
        <f t="shared" si="2"/>
        <v>154. 010156 觀賞樹木</v>
      </c>
    </row>
    <row r="156" spans="1:4">
      <c r="A156" s="695">
        <v>155</v>
      </c>
      <c r="B156" s="696" t="s">
        <v>5557</v>
      </c>
      <c r="C156" s="697" t="s">
        <v>5558</v>
      </c>
      <c r="D156" s="702" t="str">
        <f t="shared" si="2"/>
        <v>155. 010157 種苗</v>
      </c>
    </row>
    <row r="157" spans="1:4">
      <c r="A157" s="695">
        <v>156</v>
      </c>
      <c r="B157" s="696" t="s">
        <v>5559</v>
      </c>
      <c r="C157" s="697" t="s">
        <v>5560</v>
      </c>
      <c r="D157" s="702" t="str">
        <f t="shared" si="2"/>
        <v>156. 010160 肉牛</v>
      </c>
    </row>
    <row r="158" spans="1:4">
      <c r="A158" s="695">
        <v>157</v>
      </c>
      <c r="B158" s="696" t="s">
        <v>5561</v>
      </c>
      <c r="C158" s="697" t="s">
        <v>5562</v>
      </c>
      <c r="D158" s="702" t="str">
        <f t="shared" si="2"/>
        <v>157. 010161 乳牛</v>
      </c>
    </row>
    <row r="159" spans="1:4">
      <c r="A159" s="695">
        <v>158</v>
      </c>
      <c r="B159" s="696" t="s">
        <v>5563</v>
      </c>
      <c r="C159" s="697" t="s">
        <v>5564</v>
      </c>
      <c r="D159" s="702" t="str">
        <f t="shared" si="2"/>
        <v>158. 010162 肉豬</v>
      </c>
    </row>
    <row r="160" spans="1:4">
      <c r="A160" s="695">
        <v>159</v>
      </c>
      <c r="B160" s="696" t="s">
        <v>5565</v>
      </c>
      <c r="C160" s="697" t="s">
        <v>5566</v>
      </c>
      <c r="D160" s="702" t="str">
        <f t="shared" si="2"/>
        <v>159. 010163 種豬</v>
      </c>
    </row>
    <row r="161" spans="1:4">
      <c r="A161" s="695">
        <v>160</v>
      </c>
      <c r="B161" s="696" t="s">
        <v>5567</v>
      </c>
      <c r="C161" s="697" t="s">
        <v>5568</v>
      </c>
      <c r="D161" s="702" t="str">
        <f t="shared" si="2"/>
        <v>160. 010164 肉雞</v>
      </c>
    </row>
    <row r="162" spans="1:4">
      <c r="A162" s="695">
        <v>161</v>
      </c>
      <c r="B162" s="696" t="s">
        <v>5569</v>
      </c>
      <c r="C162" s="697" t="s">
        <v>5570</v>
      </c>
      <c r="D162" s="702" t="str">
        <f t="shared" si="2"/>
        <v>161. 010165 蛋雞</v>
      </c>
    </row>
    <row r="163" spans="1:4">
      <c r="A163" s="695">
        <v>162</v>
      </c>
      <c r="B163" s="696" t="s">
        <v>5571</v>
      </c>
      <c r="C163" s="697" t="s">
        <v>5572</v>
      </c>
      <c r="D163" s="702" t="str">
        <f t="shared" si="2"/>
        <v>162. 010166 種雞</v>
      </c>
    </row>
    <row r="164" spans="1:4">
      <c r="A164" s="695">
        <v>163</v>
      </c>
      <c r="B164" s="696" t="s">
        <v>5573</v>
      </c>
      <c r="C164" s="697" t="s">
        <v>5574</v>
      </c>
      <c r="D164" s="702" t="str">
        <f t="shared" si="2"/>
        <v>163. 010167 肉鴨</v>
      </c>
    </row>
    <row r="165" spans="1:4">
      <c r="A165" s="695">
        <v>164</v>
      </c>
      <c r="B165" s="696" t="s">
        <v>5575</v>
      </c>
      <c r="C165" s="697" t="s">
        <v>5576</v>
      </c>
      <c r="D165" s="702" t="str">
        <f t="shared" si="2"/>
        <v>164. 010168 蛋鴨</v>
      </c>
    </row>
    <row r="166" spans="1:4">
      <c r="A166" s="695">
        <v>165</v>
      </c>
      <c r="B166" s="696" t="s">
        <v>5577</v>
      </c>
      <c r="C166" s="697" t="s">
        <v>5578</v>
      </c>
      <c r="D166" s="702" t="str">
        <f t="shared" si="2"/>
        <v>165. 010169 種鴨</v>
      </c>
    </row>
    <row r="167" spans="1:4">
      <c r="A167" s="695">
        <v>166</v>
      </c>
      <c r="B167" s="696" t="s">
        <v>5579</v>
      </c>
      <c r="C167" s="697" t="s">
        <v>5580</v>
      </c>
      <c r="D167" s="702" t="str">
        <f t="shared" si="2"/>
        <v>166. 010170 蛋</v>
      </c>
    </row>
    <row r="168" spans="1:4">
      <c r="A168" s="695">
        <v>167</v>
      </c>
      <c r="B168" s="696" t="s">
        <v>5581</v>
      </c>
      <c r="C168" s="697" t="s">
        <v>5582</v>
      </c>
      <c r="D168" s="702" t="str">
        <f t="shared" si="2"/>
        <v>167. 010171 羊</v>
      </c>
    </row>
    <row r="169" spans="1:4">
      <c r="A169" s="695">
        <v>168</v>
      </c>
      <c r="B169" s="696" t="s">
        <v>5583</v>
      </c>
      <c r="C169" s="697" t="s">
        <v>5584</v>
      </c>
      <c r="D169" s="702" t="str">
        <f t="shared" si="2"/>
        <v>168. 010172 綿羊</v>
      </c>
    </row>
    <row r="170" spans="1:4">
      <c r="A170" s="695">
        <v>169</v>
      </c>
      <c r="B170" s="696" t="s">
        <v>5585</v>
      </c>
      <c r="C170" s="697" t="s">
        <v>5586</v>
      </c>
      <c r="D170" s="702" t="str">
        <f t="shared" si="2"/>
        <v>169. 010173 兔</v>
      </c>
    </row>
    <row r="171" spans="1:4">
      <c r="A171" s="695">
        <v>170</v>
      </c>
      <c r="B171" s="696" t="s">
        <v>5587</v>
      </c>
      <c r="C171" s="697" t="s">
        <v>5588</v>
      </c>
      <c r="D171" s="702" t="str">
        <f t="shared" si="2"/>
        <v>170. 010174 狗</v>
      </c>
    </row>
    <row r="172" spans="1:4">
      <c r="A172" s="695">
        <v>171</v>
      </c>
      <c r="B172" s="696" t="s">
        <v>5589</v>
      </c>
      <c r="C172" s="697" t="s">
        <v>5590</v>
      </c>
      <c r="D172" s="702" t="str">
        <f t="shared" si="2"/>
        <v>171. 010175 馬</v>
      </c>
    </row>
    <row r="173" spans="1:4">
      <c r="A173" s="695">
        <v>172</v>
      </c>
      <c r="B173" s="696" t="s">
        <v>5591</v>
      </c>
      <c r="C173" s="697" t="s">
        <v>5592</v>
      </c>
      <c r="D173" s="702" t="str">
        <f t="shared" si="2"/>
        <v>172. 010176 騾</v>
      </c>
    </row>
    <row r="174" spans="1:4">
      <c r="A174" s="695">
        <v>173</v>
      </c>
      <c r="B174" s="696" t="s">
        <v>5593</v>
      </c>
      <c r="C174" s="697" t="s">
        <v>5594</v>
      </c>
      <c r="D174" s="702" t="str">
        <f t="shared" si="2"/>
        <v>173. 010177 驢</v>
      </c>
    </row>
    <row r="175" spans="1:4">
      <c r="A175" s="695">
        <v>174</v>
      </c>
      <c r="B175" s="696" t="s">
        <v>5595</v>
      </c>
      <c r="C175" s="697" t="s">
        <v>5596</v>
      </c>
      <c r="D175" s="702" t="str">
        <f t="shared" si="2"/>
        <v>174. 010178 鹿</v>
      </c>
    </row>
    <row r="176" spans="1:4">
      <c r="A176" s="695">
        <v>175</v>
      </c>
      <c r="B176" s="696" t="s">
        <v>5597</v>
      </c>
      <c r="C176" s="697" t="s">
        <v>5598</v>
      </c>
      <c r="D176" s="702" t="str">
        <f t="shared" si="2"/>
        <v>175. 010179 猴</v>
      </c>
    </row>
    <row r="177" spans="1:4">
      <c r="A177" s="695">
        <v>176</v>
      </c>
      <c r="B177" s="696" t="s">
        <v>5599</v>
      </c>
      <c r="C177" s="697" t="s">
        <v>5600</v>
      </c>
      <c r="D177" s="702" t="str">
        <f t="shared" si="2"/>
        <v>176. 010180 狐</v>
      </c>
    </row>
    <row r="178" spans="1:4">
      <c r="A178" s="695">
        <v>177</v>
      </c>
      <c r="B178" s="696" t="s">
        <v>5601</v>
      </c>
      <c r="C178" s="697" t="s">
        <v>5602</v>
      </c>
      <c r="D178" s="702" t="str">
        <f t="shared" si="2"/>
        <v>177. 010181 貂</v>
      </c>
    </row>
    <row r="179" spans="1:4">
      <c r="A179" s="695">
        <v>178</v>
      </c>
      <c r="B179" s="696" t="s">
        <v>5603</v>
      </c>
      <c r="C179" s="697" t="s">
        <v>5604</v>
      </c>
      <c r="D179" s="702" t="str">
        <f t="shared" si="2"/>
        <v>178. 010182 貓</v>
      </c>
    </row>
    <row r="180" spans="1:4">
      <c r="A180" s="695">
        <v>179</v>
      </c>
      <c r="B180" s="696" t="s">
        <v>5605</v>
      </c>
      <c r="C180" s="697" t="s">
        <v>5606</v>
      </c>
      <c r="D180" s="702" t="str">
        <f t="shared" si="2"/>
        <v>179. 010183 栗鼠</v>
      </c>
    </row>
    <row r="181" spans="1:4">
      <c r="A181" s="695">
        <v>180</v>
      </c>
      <c r="B181" s="696" t="s">
        <v>5607</v>
      </c>
      <c r="C181" s="697" t="s">
        <v>5608</v>
      </c>
      <c r="D181" s="702" t="str">
        <f t="shared" si="2"/>
        <v>180. 010184 火雞</v>
      </c>
    </row>
    <row r="182" spans="1:4">
      <c r="A182" s="695">
        <v>181</v>
      </c>
      <c r="B182" s="696" t="s">
        <v>5609</v>
      </c>
      <c r="C182" s="697" t="s">
        <v>5610</v>
      </c>
      <c r="D182" s="702" t="str">
        <f t="shared" si="2"/>
        <v>181. 010185 珠雞</v>
      </c>
    </row>
    <row r="183" spans="1:4">
      <c r="A183" s="695">
        <v>182</v>
      </c>
      <c r="B183" s="696" t="s">
        <v>5611</v>
      </c>
      <c r="C183" s="697" t="s">
        <v>5612</v>
      </c>
      <c r="D183" s="702" t="str">
        <f t="shared" si="2"/>
        <v>182. 010186 鵝</v>
      </c>
    </row>
    <row r="184" spans="1:4">
      <c r="A184" s="695">
        <v>183</v>
      </c>
      <c r="B184" s="696" t="s">
        <v>5613</v>
      </c>
      <c r="C184" s="697" t="s">
        <v>5614</v>
      </c>
      <c r="D184" s="702" t="str">
        <f t="shared" si="2"/>
        <v>183. 010187 鵪鶉</v>
      </c>
    </row>
    <row r="185" spans="1:4">
      <c r="A185" s="695">
        <v>184</v>
      </c>
      <c r="B185" s="696" t="s">
        <v>5615</v>
      </c>
      <c r="C185" s="697" t="s">
        <v>5616</v>
      </c>
      <c r="D185" s="702" t="str">
        <f t="shared" si="2"/>
        <v>184. 010188 鴿</v>
      </c>
    </row>
    <row r="186" spans="1:4">
      <c r="A186" s="695">
        <v>185</v>
      </c>
      <c r="B186" s="696" t="s">
        <v>5617</v>
      </c>
      <c r="C186" s="697" t="s">
        <v>5618</v>
      </c>
      <c r="D186" s="702" t="str">
        <f t="shared" si="2"/>
        <v>185. 010189 蛇</v>
      </c>
    </row>
    <row r="187" spans="1:4">
      <c r="A187" s="695">
        <v>186</v>
      </c>
      <c r="B187" s="696" t="s">
        <v>5619</v>
      </c>
      <c r="C187" s="697" t="s">
        <v>5620</v>
      </c>
      <c r="D187" s="702" t="str">
        <f t="shared" si="2"/>
        <v>186. 010190 蜂</v>
      </c>
    </row>
    <row r="188" spans="1:4">
      <c r="A188" s="695">
        <v>187</v>
      </c>
      <c r="B188" s="696" t="s">
        <v>5621</v>
      </c>
      <c r="C188" s="697" t="s">
        <v>5622</v>
      </c>
      <c r="D188" s="702" t="str">
        <f t="shared" si="2"/>
        <v>187. 010191 蠶</v>
      </c>
    </row>
    <row r="189" spans="1:4">
      <c r="A189" s="695">
        <v>188</v>
      </c>
      <c r="B189" s="696" t="s">
        <v>5623</v>
      </c>
      <c r="C189" s="697" t="s">
        <v>5624</v>
      </c>
      <c r="D189" s="702" t="str">
        <f t="shared" si="2"/>
        <v>188. 010192 蝸牛</v>
      </c>
    </row>
    <row r="190" spans="1:4">
      <c r="A190" s="695">
        <v>189</v>
      </c>
      <c r="B190" s="696" t="s">
        <v>5625</v>
      </c>
      <c r="C190" s="697" t="s">
        <v>5626</v>
      </c>
      <c r="D190" s="702" t="str">
        <f t="shared" si="2"/>
        <v>189. 010193 蚯蚓</v>
      </c>
    </row>
    <row r="191" spans="1:4">
      <c r="A191" s="695">
        <v>190</v>
      </c>
      <c r="B191" s="696" t="s">
        <v>5627</v>
      </c>
      <c r="C191" s="697" t="s">
        <v>5628</v>
      </c>
      <c r="D191" s="702" t="str">
        <f t="shared" si="2"/>
        <v>190. 010194 觀賞動物</v>
      </c>
    </row>
    <row r="192" spans="1:4">
      <c r="A192" s="695">
        <v>191</v>
      </c>
      <c r="B192" s="696" t="s">
        <v>5629</v>
      </c>
      <c r="C192" s="697" t="s">
        <v>5630</v>
      </c>
      <c r="D192" s="702" t="str">
        <f t="shared" si="2"/>
        <v>191. 010195 實驗動物</v>
      </c>
    </row>
    <row r="193" spans="1:4">
      <c r="A193" s="695">
        <v>192</v>
      </c>
      <c r="B193" s="696" t="s">
        <v>5631</v>
      </c>
      <c r="C193" s="697" t="s">
        <v>5632</v>
      </c>
      <c r="D193" s="702" t="str">
        <f t="shared" si="2"/>
        <v>192. 010196 野生動物</v>
      </c>
    </row>
    <row r="194" spans="1:4">
      <c r="A194" s="695">
        <v>193</v>
      </c>
      <c r="B194" s="696" t="s">
        <v>5633</v>
      </c>
      <c r="C194" s="697" t="s">
        <v>5634</v>
      </c>
      <c r="D194" s="702" t="str">
        <f t="shared" ref="D194:D257" si="3">A194&amp;". "&amp;B194&amp;" "&amp;C194</f>
        <v>193. 010197 表演海獸</v>
      </c>
    </row>
    <row r="195" spans="1:4">
      <c r="A195" s="695">
        <v>194</v>
      </c>
      <c r="B195" s="696" t="s">
        <v>5635</v>
      </c>
      <c r="C195" s="697" t="s">
        <v>5636</v>
      </c>
      <c r="D195" s="702" t="str">
        <f t="shared" si="3"/>
        <v>194. 010199 其他特用作物</v>
      </c>
    </row>
    <row r="196" spans="1:4">
      <c r="A196" s="695">
        <v>195</v>
      </c>
      <c r="B196" s="696" t="s">
        <v>5637</v>
      </c>
      <c r="C196" s="697" t="s">
        <v>5638</v>
      </c>
      <c r="D196" s="702" t="str">
        <f t="shared" si="3"/>
        <v>195. 010200 苗圃整理</v>
      </c>
    </row>
    <row r="197" spans="1:4">
      <c r="A197" s="695">
        <v>196</v>
      </c>
      <c r="B197" s="696" t="s">
        <v>5639</v>
      </c>
      <c r="C197" s="697" t="s">
        <v>5640</v>
      </c>
      <c r="D197" s="702" t="str">
        <f t="shared" si="3"/>
        <v>196. 010201 病蟲害防治</v>
      </c>
    </row>
    <row r="198" spans="1:4">
      <c r="A198" s="695">
        <v>197</v>
      </c>
      <c r="B198" s="696" t="s">
        <v>5641</v>
      </c>
      <c r="C198" s="697" t="s">
        <v>5642</v>
      </c>
      <c r="D198" s="702" t="str">
        <f t="shared" si="3"/>
        <v>197. 010202 犁土整地</v>
      </c>
    </row>
    <row r="199" spans="1:4">
      <c r="A199" s="695">
        <v>198</v>
      </c>
      <c r="B199" s="696" t="s">
        <v>5643</v>
      </c>
      <c r="C199" s="697" t="s">
        <v>5644</v>
      </c>
      <c r="D199" s="702" t="str">
        <f t="shared" si="3"/>
        <v>198. 010203 農作物種植</v>
      </c>
    </row>
    <row r="200" spans="1:4">
      <c r="A200" s="695">
        <v>199</v>
      </c>
      <c r="B200" s="696" t="s">
        <v>5645</v>
      </c>
      <c r="C200" s="697" t="s">
        <v>5646</v>
      </c>
      <c r="D200" s="702" t="str">
        <f t="shared" si="3"/>
        <v>199. 010204 農作物噴藥</v>
      </c>
    </row>
    <row r="201" spans="1:4">
      <c r="A201" s="695">
        <v>200</v>
      </c>
      <c r="B201" s="696" t="s">
        <v>5647</v>
      </c>
      <c r="C201" s="697" t="s">
        <v>5648</v>
      </c>
      <c r="D201" s="702" t="str">
        <f t="shared" si="3"/>
        <v>200. 010205 農作物採收</v>
      </c>
    </row>
    <row r="202" spans="1:4">
      <c r="A202" s="695">
        <v>201</v>
      </c>
      <c r="B202" s="696" t="s">
        <v>5649</v>
      </c>
      <c r="C202" s="697" t="s">
        <v>5650</v>
      </c>
      <c r="D202" s="702" t="str">
        <f t="shared" si="3"/>
        <v>201. 010206 農作物施肥</v>
      </c>
    </row>
    <row r="203" spans="1:4">
      <c r="A203" s="695">
        <v>202</v>
      </c>
      <c r="B203" s="696" t="s">
        <v>5651</v>
      </c>
      <c r="C203" s="697" t="s">
        <v>5652</v>
      </c>
      <c r="D203" s="702" t="str">
        <f t="shared" si="3"/>
        <v>202. 010207 農作物中耕除草</v>
      </c>
    </row>
    <row r="204" spans="1:4">
      <c r="A204" s="695">
        <v>203</v>
      </c>
      <c r="B204" s="696" t="s">
        <v>5653</v>
      </c>
      <c r="C204" s="697" t="s">
        <v>5654</v>
      </c>
      <c r="D204" s="702" t="str">
        <f t="shared" si="3"/>
        <v>203. 010208 鼠害防除</v>
      </c>
    </row>
    <row r="205" spans="1:4">
      <c r="A205" s="695">
        <v>204</v>
      </c>
      <c r="B205" s="696" t="s">
        <v>5655</v>
      </c>
      <c r="C205" s="697" t="s">
        <v>5656</v>
      </c>
      <c r="D205" s="702" t="str">
        <f t="shared" si="3"/>
        <v>204. 010209 農產品清洗</v>
      </c>
    </row>
    <row r="206" spans="1:4">
      <c r="A206" s="695">
        <v>205</v>
      </c>
      <c r="B206" s="696" t="s">
        <v>5657</v>
      </c>
      <c r="C206" s="697" t="s">
        <v>5658</v>
      </c>
      <c r="D206" s="702" t="str">
        <f t="shared" si="3"/>
        <v>205. 010210 農產品分級包裝</v>
      </c>
    </row>
    <row r="207" spans="1:4">
      <c r="A207" s="695">
        <v>206</v>
      </c>
      <c r="B207" s="696" t="s">
        <v>5659</v>
      </c>
      <c r="C207" s="697" t="s">
        <v>5660</v>
      </c>
      <c r="D207" s="702" t="str">
        <f t="shared" si="3"/>
        <v>206. 010211 農產品乾燥調製</v>
      </c>
    </row>
    <row r="208" spans="1:4">
      <c r="A208" s="695">
        <v>207</v>
      </c>
      <c r="B208" s="696" t="s">
        <v>5661</v>
      </c>
      <c r="C208" s="697" t="s">
        <v>5662</v>
      </c>
      <c r="D208" s="702" t="str">
        <f t="shared" si="3"/>
        <v>207. 010212 家畜剪毛</v>
      </c>
    </row>
    <row r="209" spans="1:4">
      <c r="A209" s="695">
        <v>208</v>
      </c>
      <c r="B209" s="696" t="s">
        <v>5663</v>
      </c>
      <c r="C209" s="697" t="s">
        <v>5664</v>
      </c>
      <c r="D209" s="702" t="str">
        <f t="shared" si="3"/>
        <v>208. 010213 家禽孵育</v>
      </c>
    </row>
    <row r="210" spans="1:4">
      <c r="A210" s="695">
        <v>209</v>
      </c>
      <c r="B210" s="696" t="s">
        <v>5665</v>
      </c>
      <c r="C210" s="697" t="s">
        <v>5666</v>
      </c>
      <c r="D210" s="702" t="str">
        <f t="shared" si="3"/>
        <v>209. 010214 家畜禽配種</v>
      </c>
    </row>
    <row r="211" spans="1:4">
      <c r="A211" s="695">
        <v>210</v>
      </c>
      <c r="B211" s="696" t="s">
        <v>5667</v>
      </c>
      <c r="C211" s="697" t="s">
        <v>5668</v>
      </c>
      <c r="D211" s="702" t="str">
        <f t="shared" si="3"/>
        <v>210. 010215 蛋類選洗包裝</v>
      </c>
    </row>
    <row r="212" spans="1:4">
      <c r="A212" s="695">
        <v>211</v>
      </c>
      <c r="B212" s="696" t="s">
        <v>5669</v>
      </c>
      <c r="C212" s="697" t="s">
        <v>5670</v>
      </c>
      <c r="D212" s="702" t="str">
        <f t="shared" si="3"/>
        <v>211. 010216 農藥調配</v>
      </c>
    </row>
    <row r="213" spans="1:4">
      <c r="A213" s="695">
        <v>212</v>
      </c>
      <c r="B213" s="696" t="s">
        <v>5671</v>
      </c>
      <c r="C213" s="697" t="s">
        <v>5672</v>
      </c>
      <c r="D213" s="702" t="str">
        <f t="shared" si="3"/>
        <v>212. 010217 農業推廣</v>
      </c>
    </row>
    <row r="214" spans="1:4">
      <c r="A214" s="695">
        <v>213</v>
      </c>
      <c r="B214" s="696" t="s">
        <v>5673</v>
      </c>
      <c r="C214" s="697" t="s">
        <v>5674</v>
      </c>
      <c r="D214" s="702" t="str">
        <f t="shared" si="3"/>
        <v>213. 010218 農工徵集與管理</v>
      </c>
    </row>
    <row r="215" spans="1:4">
      <c r="A215" s="695">
        <v>214</v>
      </c>
      <c r="B215" s="696" t="s">
        <v>5675</v>
      </c>
      <c r="C215" s="697" t="s">
        <v>5676</v>
      </c>
      <c r="D215" s="702" t="str">
        <f t="shared" si="3"/>
        <v>214. 010219 農田給水灌溉與排水</v>
      </c>
    </row>
    <row r="216" spans="1:4">
      <c r="A216" s="695">
        <v>215</v>
      </c>
      <c r="B216" s="696" t="s">
        <v>5677</v>
      </c>
      <c r="C216" s="697" t="s">
        <v>5678</v>
      </c>
      <c r="D216" s="702" t="str">
        <f t="shared" si="3"/>
        <v>215. 010220 殼（穀類）</v>
      </c>
    </row>
    <row r="217" spans="1:4">
      <c r="A217" s="695">
        <v>216</v>
      </c>
      <c r="B217" s="696" t="s">
        <v>5679</v>
      </c>
      <c r="C217" s="697" t="s">
        <v>5680</v>
      </c>
      <c r="D217" s="702" t="str">
        <f t="shared" si="3"/>
        <v>216. 010231 再生油品製品</v>
      </c>
    </row>
    <row r="218" spans="1:4">
      <c r="A218" s="695">
        <v>217</v>
      </c>
      <c r="B218" s="696" t="s">
        <v>5681</v>
      </c>
      <c r="C218" s="697" t="s">
        <v>5682</v>
      </c>
      <c r="D218" s="702" t="str">
        <f t="shared" si="3"/>
        <v>217. 010232 有機質栽培介質</v>
      </c>
    </row>
    <row r="219" spans="1:4">
      <c r="A219" s="695">
        <v>218</v>
      </c>
      <c r="B219" s="696" t="s">
        <v>5683</v>
      </c>
      <c r="C219" s="697" t="s">
        <v>5684</v>
      </c>
      <c r="D219" s="702" t="str">
        <f t="shared" si="3"/>
        <v>218. 010233 油子粕</v>
      </c>
    </row>
    <row r="220" spans="1:4">
      <c r="A220" s="695">
        <v>219</v>
      </c>
      <c r="B220" s="696" t="s">
        <v>5685</v>
      </c>
      <c r="C220" s="697" t="s">
        <v>5686</v>
      </c>
      <c r="D220" s="702" t="str">
        <f t="shared" si="3"/>
        <v>219. 010299 其他蔬菜</v>
      </c>
    </row>
    <row r="221" spans="1:4">
      <c r="A221" s="695">
        <v>220</v>
      </c>
      <c r="B221" s="696" t="s">
        <v>5687</v>
      </c>
      <c r="C221" s="697" t="s">
        <v>5688</v>
      </c>
      <c r="D221" s="702" t="str">
        <f t="shared" si="3"/>
        <v>220. 010399 其他果樹</v>
      </c>
    </row>
    <row r="222" spans="1:4">
      <c r="A222" s="695">
        <v>221</v>
      </c>
      <c r="B222" s="696" t="s">
        <v>5689</v>
      </c>
      <c r="C222" s="697" t="s">
        <v>5690</v>
      </c>
      <c r="D222" s="702" t="str">
        <f t="shared" si="3"/>
        <v>221. 010499 其他花卉</v>
      </c>
    </row>
    <row r="223" spans="1:4">
      <c r="A223" s="695">
        <v>222</v>
      </c>
      <c r="B223" s="696" t="s">
        <v>5691</v>
      </c>
      <c r="C223" s="697" t="s">
        <v>5692</v>
      </c>
      <c r="D223" s="702" t="str">
        <f t="shared" si="3"/>
        <v>222. 010599 其他農作物</v>
      </c>
    </row>
    <row r="224" spans="1:4">
      <c r="A224" s="695">
        <v>223</v>
      </c>
      <c r="B224" s="696" t="s">
        <v>5693</v>
      </c>
      <c r="C224" s="697" t="s">
        <v>5694</v>
      </c>
      <c r="D224" s="702" t="str">
        <f t="shared" si="3"/>
        <v>223. 010699 其他動物</v>
      </c>
    </row>
    <row r="225" spans="1:4">
      <c r="A225" s="695">
        <v>224</v>
      </c>
      <c r="B225" s="696" t="s">
        <v>5695</v>
      </c>
      <c r="C225" s="697" t="s">
        <v>5696</v>
      </c>
      <c r="D225" s="702" t="str">
        <f t="shared" si="3"/>
        <v>224. 010799 其他非食用穀類</v>
      </c>
    </row>
    <row r="226" spans="1:4">
      <c r="A226" s="695">
        <v>225</v>
      </c>
      <c r="B226" s="696" t="s">
        <v>5697</v>
      </c>
      <c r="C226" s="697" t="s">
        <v>5698</v>
      </c>
      <c r="D226" s="702" t="str">
        <f t="shared" si="3"/>
        <v>225. 010899 其他食用穀類</v>
      </c>
    </row>
    <row r="227" spans="1:4">
      <c r="A227" s="695">
        <v>226</v>
      </c>
      <c r="B227" s="696" t="s">
        <v>2697</v>
      </c>
      <c r="C227" s="697" t="s">
        <v>5699</v>
      </c>
      <c r="D227" s="702" t="str">
        <f t="shared" si="3"/>
        <v>226. 020001 竹種植</v>
      </c>
    </row>
    <row r="228" spans="1:4">
      <c r="A228" s="695">
        <v>227</v>
      </c>
      <c r="B228" s="696" t="s">
        <v>2699</v>
      </c>
      <c r="C228" s="697" t="s">
        <v>5700</v>
      </c>
      <c r="D228" s="702" t="str">
        <f t="shared" si="3"/>
        <v>227. 020002 林木育苗</v>
      </c>
    </row>
    <row r="229" spans="1:4">
      <c r="A229" s="695">
        <v>228</v>
      </c>
      <c r="B229" s="696" t="s">
        <v>5701</v>
      </c>
      <c r="C229" s="697" t="s">
        <v>5702</v>
      </c>
      <c r="D229" s="702" t="str">
        <f t="shared" si="3"/>
        <v>228. 020003 林木採種</v>
      </c>
    </row>
    <row r="230" spans="1:4">
      <c r="A230" s="695">
        <v>229</v>
      </c>
      <c r="B230" s="696" t="s">
        <v>5703</v>
      </c>
      <c r="C230" s="697" t="s">
        <v>5704</v>
      </c>
      <c r="D230" s="702" t="str">
        <f t="shared" si="3"/>
        <v>229. 020004 林木撫育</v>
      </c>
    </row>
    <row r="231" spans="1:4">
      <c r="A231" s="695">
        <v>230</v>
      </c>
      <c r="B231" s="696" t="s">
        <v>5705</v>
      </c>
      <c r="C231" s="697" t="s">
        <v>5706</v>
      </c>
      <c r="D231" s="702" t="str">
        <f t="shared" si="3"/>
        <v>230. 020005 林木栽植</v>
      </c>
    </row>
    <row r="232" spans="1:4">
      <c r="A232" s="695">
        <v>231</v>
      </c>
      <c r="B232" s="696" t="s">
        <v>5707</v>
      </c>
      <c r="C232" s="697" t="s">
        <v>5708</v>
      </c>
      <c r="D232" s="702" t="str">
        <f t="shared" si="3"/>
        <v>231. 020006 林木病蟲害防治</v>
      </c>
    </row>
    <row r="233" spans="1:4">
      <c r="A233" s="695">
        <v>232</v>
      </c>
      <c r="B233" s="696" t="s">
        <v>5709</v>
      </c>
      <c r="C233" s="697" t="s">
        <v>5710</v>
      </c>
      <c r="D233" s="702" t="str">
        <f t="shared" si="3"/>
        <v>232. 020007 山地木材集運</v>
      </c>
    </row>
    <row r="234" spans="1:4">
      <c r="A234" s="695">
        <v>233</v>
      </c>
      <c r="B234" s="696" t="s">
        <v>5711</v>
      </c>
      <c r="C234" s="697" t="s">
        <v>5712</v>
      </c>
      <c r="D234" s="702" t="str">
        <f t="shared" si="3"/>
        <v>233. 020008 木材溜集</v>
      </c>
    </row>
    <row r="235" spans="1:4">
      <c r="A235" s="695">
        <v>234</v>
      </c>
      <c r="B235" s="696" t="s">
        <v>5713</v>
      </c>
      <c r="C235" s="697" t="s">
        <v>5714</v>
      </c>
      <c r="D235" s="702" t="str">
        <f t="shared" si="3"/>
        <v>234. 020009 包工伐木</v>
      </c>
    </row>
    <row r="236" spans="1:4">
      <c r="A236" s="695">
        <v>235</v>
      </c>
      <c r="B236" s="696" t="s">
        <v>5715</v>
      </c>
      <c r="C236" s="697" t="s">
        <v>5716</v>
      </c>
      <c r="D236" s="702" t="str">
        <f t="shared" si="3"/>
        <v>235. 020010 伐木及粗解</v>
      </c>
    </row>
    <row r="237" spans="1:4">
      <c r="A237" s="695">
        <v>236</v>
      </c>
      <c r="B237" s="696" t="s">
        <v>5717</v>
      </c>
      <c r="C237" s="697" t="s">
        <v>5718</v>
      </c>
      <c r="D237" s="702" t="str">
        <f t="shared" si="3"/>
        <v>236. 020011 竹林砍伐</v>
      </c>
    </row>
    <row r="238" spans="1:4">
      <c r="A238" s="695">
        <v>237</v>
      </c>
      <c r="B238" s="696" t="s">
        <v>5719</v>
      </c>
      <c r="C238" s="697" t="s">
        <v>5720</v>
      </c>
      <c r="D238" s="702" t="str">
        <f t="shared" si="3"/>
        <v>237. 020012 燒製木炭</v>
      </c>
    </row>
    <row r="239" spans="1:4">
      <c r="A239" s="695">
        <v>238</v>
      </c>
      <c r="B239" s="696" t="s">
        <v>5721</v>
      </c>
      <c r="C239" s="697" t="s">
        <v>5722</v>
      </c>
      <c r="D239" s="702" t="str">
        <f t="shared" si="3"/>
        <v>238. 020013 薪材採取</v>
      </c>
    </row>
    <row r="240" spans="1:4">
      <c r="A240" s="695">
        <v>239</v>
      </c>
      <c r="B240" s="696" t="s">
        <v>5723</v>
      </c>
      <c r="C240" s="697" t="s">
        <v>5724</v>
      </c>
      <c r="D240" s="702" t="str">
        <f t="shared" si="3"/>
        <v>239. 020014 薪材砍伐</v>
      </c>
    </row>
    <row r="241" spans="1:4">
      <c r="A241" s="695">
        <v>240</v>
      </c>
      <c r="B241" s="696" t="s">
        <v>5725</v>
      </c>
      <c r="C241" s="697" t="s">
        <v>5726</v>
      </c>
      <c r="D241" s="702" t="str">
        <f t="shared" si="3"/>
        <v>240. 020015 中藥</v>
      </c>
    </row>
    <row r="242" spans="1:4">
      <c r="A242" s="695">
        <v>241</v>
      </c>
      <c r="B242" s="696" t="s">
        <v>5727</v>
      </c>
      <c r="C242" s="697" t="s">
        <v>5728</v>
      </c>
      <c r="D242" s="702" t="str">
        <f t="shared" si="3"/>
        <v>241. 020016 昆蟲</v>
      </c>
    </row>
    <row r="243" spans="1:4">
      <c r="A243" s="695">
        <v>242</v>
      </c>
      <c r="B243" s="696" t="s">
        <v>5729</v>
      </c>
      <c r="C243" s="697" t="s">
        <v>5730</v>
      </c>
      <c r="D243" s="702" t="str">
        <f t="shared" si="3"/>
        <v>242. 020017 果實</v>
      </c>
    </row>
    <row r="244" spans="1:4">
      <c r="A244" s="695">
        <v>243</v>
      </c>
      <c r="B244" s="696" t="s">
        <v>5731</v>
      </c>
      <c r="C244" s="697" t="s">
        <v>5732</v>
      </c>
      <c r="D244" s="702" t="str">
        <f t="shared" si="3"/>
        <v>243. 020018 松脂</v>
      </c>
    </row>
    <row r="245" spans="1:4">
      <c r="A245" s="695">
        <v>244</v>
      </c>
      <c r="B245" s="696" t="s">
        <v>5733</v>
      </c>
      <c r="C245" s="697" t="s">
        <v>5734</v>
      </c>
      <c r="D245" s="702" t="str">
        <f t="shared" si="3"/>
        <v>244. 020019 苔蘚</v>
      </c>
    </row>
    <row r="246" spans="1:4">
      <c r="A246" s="695">
        <v>245</v>
      </c>
      <c r="B246" s="696" t="s">
        <v>5735</v>
      </c>
      <c r="C246" s="697" t="s">
        <v>5736</v>
      </c>
      <c r="D246" s="702" t="str">
        <f t="shared" si="3"/>
        <v>245. 020020 堅果</v>
      </c>
    </row>
    <row r="247" spans="1:4">
      <c r="A247" s="695">
        <v>246</v>
      </c>
      <c r="B247" s="696" t="s">
        <v>5737</v>
      </c>
      <c r="C247" s="697" t="s">
        <v>5738</v>
      </c>
      <c r="D247" s="702" t="str">
        <f t="shared" si="3"/>
        <v>246. 020021 野菌菇</v>
      </c>
    </row>
    <row r="248" spans="1:4">
      <c r="A248" s="695">
        <v>247</v>
      </c>
      <c r="B248" s="696" t="s">
        <v>5739</v>
      </c>
      <c r="C248" s="697" t="s">
        <v>5740</v>
      </c>
      <c r="D248" s="702" t="str">
        <f t="shared" si="3"/>
        <v>247. 020022 野蠶繭</v>
      </c>
    </row>
    <row r="249" spans="1:4">
      <c r="A249" s="695">
        <v>248</v>
      </c>
      <c r="B249" s="696" t="s">
        <v>5741</v>
      </c>
      <c r="C249" s="697" t="s">
        <v>5742</v>
      </c>
      <c r="D249" s="702" t="str">
        <f t="shared" si="3"/>
        <v>248. 020023 野蜂蜜</v>
      </c>
    </row>
    <row r="250" spans="1:4">
      <c r="A250" s="695">
        <v>249</v>
      </c>
      <c r="B250" s="696" t="s">
        <v>5743</v>
      </c>
      <c r="C250" s="697" t="s">
        <v>5744</v>
      </c>
      <c r="D250" s="702" t="str">
        <f t="shared" si="3"/>
        <v>249. 020024 染料植物</v>
      </c>
    </row>
    <row r="251" spans="1:4">
      <c r="A251" s="695">
        <v>250</v>
      </c>
      <c r="B251" s="696" t="s">
        <v>5745</v>
      </c>
      <c r="C251" s="697" t="s">
        <v>5746</v>
      </c>
      <c r="D251" s="702" t="str">
        <f t="shared" si="3"/>
        <v>250. 020025 樹液</v>
      </c>
    </row>
    <row r="252" spans="1:4">
      <c r="A252" s="695">
        <v>251</v>
      </c>
      <c r="B252" s="696" t="s">
        <v>5747</v>
      </c>
      <c r="C252" s="697" t="s">
        <v>5748</v>
      </c>
      <c r="D252" s="702" t="str">
        <f t="shared" si="3"/>
        <v>251. 020026 樹膠</v>
      </c>
    </row>
    <row r="253" spans="1:4">
      <c r="A253" s="695">
        <v>252</v>
      </c>
      <c r="B253" s="696" t="s">
        <v>5749</v>
      </c>
      <c r="C253" s="697" t="s">
        <v>5750</v>
      </c>
      <c r="D253" s="702" t="str">
        <f t="shared" si="3"/>
        <v>252. 020027 樹脂</v>
      </c>
    </row>
    <row r="254" spans="1:4">
      <c r="A254" s="695">
        <v>253</v>
      </c>
      <c r="B254" s="696" t="s">
        <v>5751</v>
      </c>
      <c r="C254" s="697" t="s">
        <v>5752</v>
      </c>
      <c r="D254" s="702" t="str">
        <f t="shared" si="3"/>
        <v>253. 020028 蕨類</v>
      </c>
    </row>
    <row r="255" spans="1:4">
      <c r="A255" s="695">
        <v>254</v>
      </c>
      <c r="B255" s="696" t="s">
        <v>5753</v>
      </c>
      <c r="C255" s="697" t="s">
        <v>5754</v>
      </c>
      <c r="D255" s="702" t="str">
        <f t="shared" si="3"/>
        <v>254. 020029 檞寄生</v>
      </c>
    </row>
    <row r="256" spans="1:4">
      <c r="A256" s="695">
        <v>255</v>
      </c>
      <c r="B256" s="696" t="s">
        <v>5755</v>
      </c>
      <c r="C256" s="697" t="s">
        <v>5756</v>
      </c>
      <c r="D256" s="702" t="str">
        <f t="shared" si="3"/>
        <v>255. 020030 蟲蠟</v>
      </c>
    </row>
    <row r="257" spans="1:4">
      <c r="A257" s="695">
        <v>256</v>
      </c>
      <c r="B257" s="696" t="s">
        <v>5757</v>
      </c>
      <c r="C257" s="697" t="s">
        <v>5758</v>
      </c>
      <c r="D257" s="702" t="str">
        <f t="shared" si="3"/>
        <v>256. 020031 藤</v>
      </c>
    </row>
    <row r="258" spans="1:4">
      <c r="A258" s="695">
        <v>257</v>
      </c>
      <c r="B258" s="696" t="s">
        <v>5759</v>
      </c>
      <c r="C258" s="697" t="s">
        <v>5760</v>
      </c>
      <c r="D258" s="702" t="str">
        <f t="shared" ref="D258:D321" si="4">A258&amp;". "&amp;B258&amp;" "&amp;C258</f>
        <v>257. 020032 蘭</v>
      </c>
    </row>
    <row r="259" spans="1:4">
      <c r="A259" s="695">
        <v>258</v>
      </c>
      <c r="B259" s="696" t="s">
        <v>5761</v>
      </c>
      <c r="C259" s="697" t="s">
        <v>5762</v>
      </c>
      <c r="D259" s="702" t="str">
        <f t="shared" si="4"/>
        <v>258. 020033 觀賞用枝葉</v>
      </c>
    </row>
    <row r="260" spans="1:4">
      <c r="A260" s="695">
        <v>259</v>
      </c>
      <c r="B260" s="696" t="s">
        <v>2701</v>
      </c>
      <c r="C260" s="697" t="s">
        <v>5763</v>
      </c>
      <c r="D260" s="702" t="str">
        <f t="shared" si="4"/>
        <v>259. 030001 旗魚</v>
      </c>
    </row>
    <row r="261" spans="1:4">
      <c r="A261" s="695">
        <v>260</v>
      </c>
      <c r="B261" s="696" t="s">
        <v>2703</v>
      </c>
      <c r="C261" s="697" t="s">
        <v>5764</v>
      </c>
      <c r="D261" s="702" t="str">
        <f t="shared" si="4"/>
        <v>260. 030002 鮪魚</v>
      </c>
    </row>
    <row r="262" spans="1:4">
      <c r="A262" s="695">
        <v>261</v>
      </c>
      <c r="B262" s="696" t="s">
        <v>2705</v>
      </c>
      <c r="C262" s="697" t="s">
        <v>5765</v>
      </c>
      <c r="D262" s="702" t="str">
        <f t="shared" si="4"/>
        <v>261. 030003 鯛魚</v>
      </c>
    </row>
    <row r="263" spans="1:4">
      <c r="A263" s="695">
        <v>262</v>
      </c>
      <c r="B263" s="696" t="s">
        <v>5766</v>
      </c>
      <c r="C263" s="697" t="s">
        <v>5767</v>
      </c>
      <c r="D263" s="702" t="str">
        <f t="shared" si="4"/>
        <v>262. 030004 鰹魚</v>
      </c>
    </row>
    <row r="264" spans="1:4">
      <c r="A264" s="695">
        <v>263</v>
      </c>
      <c r="B264" s="696" t="s">
        <v>5768</v>
      </c>
      <c r="C264" s="697" t="s">
        <v>5769</v>
      </c>
      <c r="D264" s="702" t="str">
        <f t="shared" si="4"/>
        <v>263. 030005 鯖魚</v>
      </c>
    </row>
    <row r="265" spans="1:4">
      <c r="A265" s="695">
        <v>264</v>
      </c>
      <c r="B265" s="696" t="s">
        <v>5770</v>
      </c>
      <c r="C265" s="697" t="s">
        <v>5771</v>
      </c>
      <c r="D265" s="702" t="str">
        <f t="shared" si="4"/>
        <v>264. 030006 魚參魚</v>
      </c>
    </row>
    <row r="266" spans="1:4">
      <c r="A266" s="695">
        <v>265</v>
      </c>
      <c r="B266" s="696" t="s">
        <v>5772</v>
      </c>
      <c r="C266" s="697" t="s">
        <v>5773</v>
      </c>
      <c r="D266" s="702" t="str">
        <f t="shared" si="4"/>
        <v>265. 030007 秋刀魚</v>
      </c>
    </row>
    <row r="267" spans="1:4">
      <c r="A267" s="695">
        <v>266</v>
      </c>
      <c r="B267" s="696" t="s">
        <v>5774</v>
      </c>
      <c r="C267" s="697" t="s">
        <v>5775</v>
      </c>
      <c r="D267" s="702" t="str">
        <f t="shared" si="4"/>
        <v>266. 030008 魷魚</v>
      </c>
    </row>
    <row r="268" spans="1:4">
      <c r="A268" s="695">
        <v>267</v>
      </c>
      <c r="B268" s="696" t="s">
        <v>5776</v>
      </c>
      <c r="C268" s="697" t="s">
        <v>5777</v>
      </c>
      <c r="D268" s="702" t="str">
        <f t="shared" si="4"/>
        <v>267. 030009 雜魚</v>
      </c>
    </row>
    <row r="269" spans="1:4">
      <c r="A269" s="695">
        <v>268</v>
      </c>
      <c r="B269" s="696" t="s">
        <v>5778</v>
      </c>
      <c r="C269" s="697" t="s">
        <v>5779</v>
      </c>
      <c r="D269" s="702" t="str">
        <f t="shared" si="4"/>
        <v>268. 030010 魚苗</v>
      </c>
    </row>
    <row r="270" spans="1:4">
      <c r="A270" s="695">
        <v>269</v>
      </c>
      <c r="B270" s="696" t="s">
        <v>5780</v>
      </c>
      <c r="C270" s="697" t="s">
        <v>5781</v>
      </c>
      <c r="D270" s="702" t="str">
        <f t="shared" si="4"/>
        <v>269. 030011 貝苗</v>
      </c>
    </row>
    <row r="271" spans="1:4">
      <c r="A271" s="695">
        <v>270</v>
      </c>
      <c r="B271" s="696" t="s">
        <v>5782</v>
      </c>
      <c r="C271" s="697" t="s">
        <v>5783</v>
      </c>
      <c r="D271" s="702" t="str">
        <f t="shared" si="4"/>
        <v>270. 030012 蝦</v>
      </c>
    </row>
    <row r="272" spans="1:4">
      <c r="A272" s="695">
        <v>271</v>
      </c>
      <c r="B272" s="696" t="s">
        <v>5784</v>
      </c>
      <c r="C272" s="697" t="s">
        <v>5785</v>
      </c>
      <c r="D272" s="702" t="str">
        <f t="shared" si="4"/>
        <v>271. 030014 一支釣</v>
      </c>
    </row>
    <row r="273" spans="1:4">
      <c r="A273" s="695">
        <v>272</v>
      </c>
      <c r="B273" s="696" t="s">
        <v>5786</v>
      </c>
      <c r="C273" s="697" t="s">
        <v>5787</v>
      </c>
      <c r="D273" s="702" t="str">
        <f t="shared" si="4"/>
        <v>272. 030015 延繩釣</v>
      </c>
    </row>
    <row r="274" spans="1:4">
      <c r="A274" s="695">
        <v>273</v>
      </c>
      <c r="B274" s="696" t="s">
        <v>5788</v>
      </c>
      <c r="C274" s="697" t="s">
        <v>5789</v>
      </c>
      <c r="D274" s="702" t="str">
        <f t="shared" si="4"/>
        <v>273. 030016 曳繩釣</v>
      </c>
    </row>
    <row r="275" spans="1:4">
      <c r="A275" s="695">
        <v>274</v>
      </c>
      <c r="B275" s="696" t="s">
        <v>5790</v>
      </c>
      <c r="C275" s="697" t="s">
        <v>5791</v>
      </c>
      <c r="D275" s="702" t="str">
        <f t="shared" si="4"/>
        <v>274. 030017 巾著網</v>
      </c>
    </row>
    <row r="276" spans="1:4">
      <c r="A276" s="695">
        <v>275</v>
      </c>
      <c r="B276" s="696" t="s">
        <v>5792</v>
      </c>
      <c r="C276" s="697" t="s">
        <v>5793</v>
      </c>
      <c r="D276" s="702" t="str">
        <f t="shared" si="4"/>
        <v>275. 030018 火誘網</v>
      </c>
    </row>
    <row r="277" spans="1:4">
      <c r="A277" s="695">
        <v>276</v>
      </c>
      <c r="B277" s="696" t="s">
        <v>5794</v>
      </c>
      <c r="C277" s="697" t="s">
        <v>5795</v>
      </c>
      <c r="D277" s="702" t="str">
        <f t="shared" si="4"/>
        <v>276. 030019 托曳網</v>
      </c>
    </row>
    <row r="278" spans="1:4">
      <c r="A278" s="695">
        <v>277</v>
      </c>
      <c r="B278" s="696" t="s">
        <v>5796</v>
      </c>
      <c r="C278" s="697" t="s">
        <v>5797</v>
      </c>
      <c r="D278" s="702" t="str">
        <f t="shared" si="4"/>
        <v>277. 030020 刺網</v>
      </c>
    </row>
    <row r="279" spans="1:4">
      <c r="A279" s="695">
        <v>278</v>
      </c>
      <c r="B279" s="696" t="s">
        <v>5798</v>
      </c>
      <c r="C279" s="697" t="s">
        <v>5799</v>
      </c>
      <c r="D279" s="702" t="str">
        <f t="shared" si="4"/>
        <v>278. 030021 追逐網</v>
      </c>
    </row>
    <row r="280" spans="1:4">
      <c r="A280" s="695">
        <v>279</v>
      </c>
      <c r="B280" s="696" t="s">
        <v>5800</v>
      </c>
      <c r="C280" s="697" t="s">
        <v>5801</v>
      </c>
      <c r="D280" s="702" t="str">
        <f t="shared" si="4"/>
        <v>279. 030022 圍網</v>
      </c>
    </row>
    <row r="281" spans="1:4">
      <c r="A281" s="695">
        <v>280</v>
      </c>
      <c r="B281" s="696" t="s">
        <v>5802</v>
      </c>
      <c r="C281" s="697" t="s">
        <v>5803</v>
      </c>
      <c r="D281" s="702" t="str">
        <f t="shared" si="4"/>
        <v>280. 030023 定置網</v>
      </c>
    </row>
    <row r="282" spans="1:4">
      <c r="A282" s="695">
        <v>281</v>
      </c>
      <c r="B282" s="696" t="s">
        <v>5804</v>
      </c>
      <c r="C282" s="697" t="s">
        <v>5805</v>
      </c>
      <c r="D282" s="702" t="str">
        <f t="shared" si="4"/>
        <v>281. 030024 雙船拖網</v>
      </c>
    </row>
    <row r="283" spans="1:4">
      <c r="A283" s="695">
        <v>282</v>
      </c>
      <c r="B283" s="696" t="s">
        <v>5806</v>
      </c>
      <c r="C283" s="697" t="s">
        <v>5807</v>
      </c>
      <c r="D283" s="702" t="str">
        <f t="shared" si="4"/>
        <v>282. 030025 單船拖網</v>
      </c>
    </row>
    <row r="284" spans="1:4">
      <c r="A284" s="695">
        <v>283</v>
      </c>
      <c r="B284" s="696" t="s">
        <v>5808</v>
      </c>
      <c r="C284" s="697" t="s">
        <v>5809</v>
      </c>
      <c r="D284" s="702" t="str">
        <f t="shared" si="4"/>
        <v>283. 030026 棒受網</v>
      </c>
    </row>
    <row r="285" spans="1:4">
      <c r="A285" s="695">
        <v>284</v>
      </c>
      <c r="B285" s="696" t="s">
        <v>5810</v>
      </c>
      <c r="C285" s="697" t="s">
        <v>5811</v>
      </c>
      <c r="D285" s="702" t="str">
        <f t="shared" si="4"/>
        <v>284. 030027 魚鏢</v>
      </c>
    </row>
    <row r="286" spans="1:4">
      <c r="A286" s="695">
        <v>285</v>
      </c>
      <c r="B286" s="696" t="s">
        <v>5812</v>
      </c>
      <c r="C286" s="697" t="s">
        <v>5813</v>
      </c>
      <c r="D286" s="702" t="str">
        <f t="shared" si="4"/>
        <v>285. 030028 籠具</v>
      </c>
    </row>
    <row r="287" spans="1:4">
      <c r="A287" s="695">
        <v>286</v>
      </c>
      <c r="B287" s="696" t="s">
        <v>5814</v>
      </c>
      <c r="C287" s="697" t="s">
        <v>5815</v>
      </c>
      <c r="D287" s="702" t="str">
        <f t="shared" si="4"/>
        <v>286. 030029 水庫漁撈</v>
      </c>
    </row>
    <row r="288" spans="1:4">
      <c r="A288" s="695">
        <v>287</v>
      </c>
      <c r="B288" s="696" t="s">
        <v>5816</v>
      </c>
      <c r="C288" s="697" t="s">
        <v>5817</v>
      </c>
      <c r="D288" s="702" t="str">
        <f t="shared" si="4"/>
        <v>287. 030030 河川漁撈</v>
      </c>
    </row>
    <row r="289" spans="1:4">
      <c r="A289" s="695">
        <v>288</v>
      </c>
      <c r="B289" s="696" t="s">
        <v>5818</v>
      </c>
      <c r="C289" s="697" t="s">
        <v>5819</v>
      </c>
      <c r="D289" s="702" t="str">
        <f t="shared" si="4"/>
        <v>288. 030031 海洋箱網</v>
      </c>
    </row>
    <row r="290" spans="1:4">
      <c r="A290" s="695">
        <v>289</v>
      </c>
      <c r="B290" s="696" t="s">
        <v>5820</v>
      </c>
      <c r="C290" s="697" t="s">
        <v>5821</v>
      </c>
      <c r="D290" s="702" t="str">
        <f t="shared" si="4"/>
        <v>289. 030032 水庫湖沼箱網</v>
      </c>
    </row>
    <row r="291" spans="1:4">
      <c r="A291" s="695">
        <v>290</v>
      </c>
      <c r="B291" s="696" t="s">
        <v>5822</v>
      </c>
      <c r="C291" s="697" t="s">
        <v>5823</v>
      </c>
      <c r="D291" s="702" t="str">
        <f t="shared" si="4"/>
        <v>290. 030033 淡水魚塭</v>
      </c>
    </row>
    <row r="292" spans="1:4">
      <c r="A292" s="695">
        <v>291</v>
      </c>
      <c r="B292" s="696" t="s">
        <v>5824</v>
      </c>
      <c r="C292" s="697" t="s">
        <v>5825</v>
      </c>
      <c r="D292" s="702" t="str">
        <f t="shared" si="4"/>
        <v>291. 030034 鹹水魚塭</v>
      </c>
    </row>
    <row r="293" spans="1:4">
      <c r="A293" s="695">
        <v>292</v>
      </c>
      <c r="B293" s="696" t="s">
        <v>5826</v>
      </c>
      <c r="C293" s="697" t="s">
        <v>5827</v>
      </c>
      <c r="D293" s="702" t="str">
        <f t="shared" si="4"/>
        <v>292. 030035 觀賞魚類</v>
      </c>
    </row>
    <row r="294" spans="1:4">
      <c r="A294" s="695">
        <v>293</v>
      </c>
      <c r="B294" s="696" t="s">
        <v>5828</v>
      </c>
      <c r="C294" s="697" t="s">
        <v>5829</v>
      </c>
      <c r="D294" s="702" t="str">
        <f t="shared" si="4"/>
        <v>293. 030099 其他水產</v>
      </c>
    </row>
    <row r="295" spans="1:4">
      <c r="A295" s="695">
        <v>294</v>
      </c>
      <c r="B295" s="696" t="s">
        <v>718</v>
      </c>
      <c r="C295" s="697" t="s">
        <v>719</v>
      </c>
      <c r="D295" s="702" t="str">
        <f t="shared" si="4"/>
        <v>294. 050001 原油</v>
      </c>
    </row>
    <row r="296" spans="1:4">
      <c r="A296" s="695">
        <v>295</v>
      </c>
      <c r="B296" s="696" t="s">
        <v>251</v>
      </c>
      <c r="C296" s="697" t="s">
        <v>721</v>
      </c>
      <c r="D296" s="702" t="str">
        <f t="shared" si="4"/>
        <v>295. 050002 天然氣</v>
      </c>
    </row>
    <row r="297" spans="1:4">
      <c r="A297" s="695">
        <v>296</v>
      </c>
      <c r="B297" s="696" t="s">
        <v>5830</v>
      </c>
      <c r="C297" s="697" t="s">
        <v>5831</v>
      </c>
      <c r="D297" s="702" t="str">
        <f t="shared" si="4"/>
        <v>296. 050003 原料油</v>
      </c>
    </row>
    <row r="298" spans="1:4">
      <c r="A298" s="695">
        <v>297</v>
      </c>
      <c r="B298" s="696" t="s">
        <v>724</v>
      </c>
      <c r="C298" s="697" t="s">
        <v>725</v>
      </c>
      <c r="D298" s="702" t="str">
        <f t="shared" si="4"/>
        <v>297. 050004 液化天然氣</v>
      </c>
    </row>
    <row r="299" spans="1:4">
      <c r="A299" s="695">
        <v>298</v>
      </c>
      <c r="B299" s="696" t="s">
        <v>2709</v>
      </c>
      <c r="C299" s="697" t="s">
        <v>5832</v>
      </c>
      <c r="D299" s="702" t="str">
        <f t="shared" si="4"/>
        <v>298. 060001 瓷土</v>
      </c>
    </row>
    <row r="300" spans="1:4">
      <c r="A300" s="695">
        <v>299</v>
      </c>
      <c r="B300" s="696" t="s">
        <v>2711</v>
      </c>
      <c r="C300" s="697" t="s">
        <v>5833</v>
      </c>
      <c r="D300" s="702" t="str">
        <f t="shared" si="4"/>
        <v>299. 060002 火黏土</v>
      </c>
    </row>
    <row r="301" spans="1:4">
      <c r="A301" s="695">
        <v>300</v>
      </c>
      <c r="B301" s="696" t="s">
        <v>5834</v>
      </c>
      <c r="C301" s="697" t="s">
        <v>5835</v>
      </c>
      <c r="D301" s="702" t="str">
        <f t="shared" si="4"/>
        <v>300. 060003 黏土</v>
      </c>
    </row>
    <row r="302" spans="1:4">
      <c r="A302" s="695">
        <v>301</v>
      </c>
      <c r="B302" s="696" t="s">
        <v>5836</v>
      </c>
      <c r="C302" s="697" t="s">
        <v>5837</v>
      </c>
      <c r="D302" s="702" t="str">
        <f t="shared" si="4"/>
        <v>301. 060004 陶土</v>
      </c>
    </row>
    <row r="303" spans="1:4">
      <c r="A303" s="695">
        <v>302</v>
      </c>
      <c r="B303" s="696" t="s">
        <v>5838</v>
      </c>
      <c r="C303" s="697" t="s">
        <v>5839</v>
      </c>
      <c r="D303" s="702" t="str">
        <f t="shared" si="4"/>
        <v>302. 060006 原料用大理石</v>
      </c>
    </row>
    <row r="304" spans="1:4">
      <c r="A304" s="695">
        <v>303</v>
      </c>
      <c r="B304" s="696" t="s">
        <v>5840</v>
      </c>
      <c r="C304" s="697" t="s">
        <v>5841</v>
      </c>
      <c r="D304" s="702" t="str">
        <f t="shared" si="4"/>
        <v>303. 060007 石材用大理石</v>
      </c>
    </row>
    <row r="305" spans="1:4">
      <c r="A305" s="695">
        <v>304</v>
      </c>
      <c r="B305" s="696" t="s">
        <v>5842</v>
      </c>
      <c r="C305" s="697" t="s">
        <v>5843</v>
      </c>
      <c r="D305" s="702" t="str">
        <f t="shared" si="4"/>
        <v>304. 060008 原料用石灰石</v>
      </c>
    </row>
    <row r="306" spans="1:4">
      <c r="A306" s="695">
        <v>305</v>
      </c>
      <c r="B306" s="696" t="s">
        <v>5844</v>
      </c>
      <c r="C306" s="697" t="s">
        <v>5845</v>
      </c>
      <c r="D306" s="702" t="str">
        <f t="shared" si="4"/>
        <v>305. 060009 石材用石灰石</v>
      </c>
    </row>
    <row r="307" spans="1:4">
      <c r="A307" s="695">
        <v>306</v>
      </c>
      <c r="B307" s="696" t="s">
        <v>5846</v>
      </c>
      <c r="C307" s="697" t="s">
        <v>5847</v>
      </c>
      <c r="D307" s="702" t="str">
        <f t="shared" si="4"/>
        <v>306. 060010 蛇紋石</v>
      </c>
    </row>
    <row r="308" spans="1:4">
      <c r="A308" s="695">
        <v>307</v>
      </c>
      <c r="B308" s="696" t="s">
        <v>5848</v>
      </c>
      <c r="C308" s="697" t="s">
        <v>5849</v>
      </c>
      <c r="D308" s="702" t="str">
        <f t="shared" si="4"/>
        <v>307. 060011 石膏(含水)</v>
      </c>
    </row>
    <row r="309" spans="1:4">
      <c r="A309" s="695">
        <v>308</v>
      </c>
      <c r="B309" s="696" t="s">
        <v>5850</v>
      </c>
      <c r="C309" s="697" t="s">
        <v>5851</v>
      </c>
      <c r="D309" s="702" t="str">
        <f t="shared" si="4"/>
        <v>308. 060012 硬石膏(不含水)</v>
      </c>
    </row>
    <row r="310" spans="1:4">
      <c r="A310" s="695">
        <v>309</v>
      </c>
      <c r="B310" s="696" t="s">
        <v>5852</v>
      </c>
      <c r="C310" s="697" t="s">
        <v>5853</v>
      </c>
      <c r="D310" s="702" t="str">
        <f t="shared" si="4"/>
        <v>309. 060013 白雲石</v>
      </c>
    </row>
    <row r="311" spans="1:4">
      <c r="A311" s="695">
        <v>310</v>
      </c>
      <c r="B311" s="696" t="s">
        <v>5854</v>
      </c>
      <c r="C311" s="697" t="s">
        <v>5855</v>
      </c>
      <c r="D311" s="702" t="str">
        <f t="shared" si="4"/>
        <v>310. 060014 土石</v>
      </c>
    </row>
    <row r="312" spans="1:4">
      <c r="A312" s="695">
        <v>311</v>
      </c>
      <c r="B312" s="696" t="s">
        <v>5856</v>
      </c>
      <c r="C312" s="697" t="s">
        <v>5857</v>
      </c>
      <c r="D312" s="702" t="str">
        <f t="shared" si="4"/>
        <v>311. 060015 片麻石</v>
      </c>
    </row>
    <row r="313" spans="1:4">
      <c r="A313" s="695">
        <v>312</v>
      </c>
      <c r="B313" s="696" t="s">
        <v>5858</v>
      </c>
      <c r="C313" s="697" t="s">
        <v>5859</v>
      </c>
      <c r="D313" s="702" t="str">
        <f t="shared" si="4"/>
        <v>312. 060016 正長石</v>
      </c>
    </row>
    <row r="314" spans="1:4">
      <c r="A314" s="695">
        <v>313</v>
      </c>
      <c r="B314" s="696" t="s">
        <v>5860</v>
      </c>
      <c r="C314" s="697" t="s">
        <v>5861</v>
      </c>
      <c r="D314" s="702" t="str">
        <f t="shared" si="4"/>
        <v>313. 060017 玄武石</v>
      </c>
    </row>
    <row r="315" spans="1:4">
      <c r="A315" s="695">
        <v>314</v>
      </c>
      <c r="B315" s="696" t="s">
        <v>5862</v>
      </c>
      <c r="C315" s="697" t="s">
        <v>5863</v>
      </c>
      <c r="D315" s="702" t="str">
        <f t="shared" si="4"/>
        <v>314. 060018 石英石</v>
      </c>
    </row>
    <row r="316" spans="1:4">
      <c r="A316" s="695">
        <v>315</v>
      </c>
      <c r="B316" s="696" t="s">
        <v>5864</v>
      </c>
      <c r="C316" s="697" t="s">
        <v>5865</v>
      </c>
      <c r="D316" s="702" t="str">
        <f t="shared" si="4"/>
        <v>315. 060019 安山石</v>
      </c>
    </row>
    <row r="317" spans="1:4">
      <c r="A317" s="695">
        <v>316</v>
      </c>
      <c r="B317" s="696" t="s">
        <v>5866</v>
      </c>
      <c r="C317" s="697" t="s">
        <v>5867</v>
      </c>
      <c r="D317" s="702" t="str">
        <f t="shared" si="4"/>
        <v>316. 060020 角閃岩</v>
      </c>
    </row>
    <row r="318" spans="1:4">
      <c r="A318" s="695">
        <v>317</v>
      </c>
      <c r="B318" s="696" t="s">
        <v>5868</v>
      </c>
      <c r="C318" s="697" t="s">
        <v>5869</v>
      </c>
      <c r="D318" s="702" t="str">
        <f t="shared" si="4"/>
        <v>317. 060021 板岩</v>
      </c>
    </row>
    <row r="319" spans="1:4">
      <c r="A319" s="695">
        <v>318</v>
      </c>
      <c r="B319" s="696" t="s">
        <v>5870</v>
      </c>
      <c r="C319" s="697" t="s">
        <v>5871</v>
      </c>
      <c r="D319" s="702" t="str">
        <f t="shared" si="4"/>
        <v>318. 060022 矽砂礦</v>
      </c>
    </row>
    <row r="320" spans="1:4">
      <c r="A320" s="695">
        <v>319</v>
      </c>
      <c r="B320" s="696" t="s">
        <v>5872</v>
      </c>
      <c r="C320" s="697" t="s">
        <v>5873</v>
      </c>
      <c r="D320" s="702" t="str">
        <f t="shared" si="4"/>
        <v>319. 060023 花崗石</v>
      </c>
    </row>
    <row r="321" spans="1:4">
      <c r="A321" s="695">
        <v>320</v>
      </c>
      <c r="B321" s="696" t="s">
        <v>5874</v>
      </c>
      <c r="C321" s="697" t="s">
        <v>5875</v>
      </c>
      <c r="D321" s="702" t="str">
        <f t="shared" si="4"/>
        <v>320. 060024 砂石</v>
      </c>
    </row>
    <row r="322" spans="1:4">
      <c r="A322" s="695">
        <v>321</v>
      </c>
      <c r="B322" s="696" t="s">
        <v>5876</v>
      </c>
      <c r="C322" s="697" t="s">
        <v>5877</v>
      </c>
      <c r="D322" s="702" t="str">
        <f t="shared" ref="D322:D385" si="5">A322&amp;". "&amp;B322&amp;" "&amp;C322</f>
        <v>321. 060025 頁岩</v>
      </c>
    </row>
    <row r="323" spans="1:4">
      <c r="A323" s="695">
        <v>322</v>
      </c>
      <c r="B323" s="696" t="s">
        <v>5878</v>
      </c>
      <c r="C323" s="697" t="s">
        <v>5879</v>
      </c>
      <c r="D323" s="702" t="str">
        <f t="shared" si="5"/>
        <v>322. 060026 閃長石</v>
      </c>
    </row>
    <row r="324" spans="1:4">
      <c r="A324" s="695">
        <v>323</v>
      </c>
      <c r="B324" s="696" t="s">
        <v>5880</v>
      </c>
      <c r="C324" s="697" t="s">
        <v>5881</v>
      </c>
      <c r="D324" s="702" t="str">
        <f t="shared" si="5"/>
        <v>323. 060027 白土</v>
      </c>
    </row>
    <row r="325" spans="1:4">
      <c r="A325" s="695">
        <v>324</v>
      </c>
      <c r="B325" s="696" t="s">
        <v>5882</v>
      </c>
      <c r="C325" s="697" t="s">
        <v>5883</v>
      </c>
      <c r="D325" s="702" t="str">
        <f t="shared" si="5"/>
        <v>324. 060028 輝綠石</v>
      </c>
    </row>
    <row r="326" spans="1:4">
      <c r="A326" s="695">
        <v>325</v>
      </c>
      <c r="B326" s="696" t="s">
        <v>5884</v>
      </c>
      <c r="C326" s="697" t="s">
        <v>5885</v>
      </c>
      <c r="D326" s="702" t="str">
        <f t="shared" si="5"/>
        <v>325. 060030 白雲土</v>
      </c>
    </row>
    <row r="327" spans="1:4">
      <c r="A327" s="695">
        <v>326</v>
      </c>
      <c r="B327" s="696" t="s">
        <v>5886</v>
      </c>
      <c r="C327" s="697" t="s">
        <v>5887</v>
      </c>
      <c r="D327" s="702" t="str">
        <f t="shared" si="5"/>
        <v>326. 060031 岩石</v>
      </c>
    </row>
    <row r="328" spans="1:4">
      <c r="A328" s="695">
        <v>327</v>
      </c>
      <c r="B328" s="696" t="s">
        <v>5888</v>
      </c>
      <c r="C328" s="697" t="s">
        <v>5889</v>
      </c>
      <c r="D328" s="702" t="str">
        <f t="shared" si="5"/>
        <v>327. 060032 爐石</v>
      </c>
    </row>
    <row r="329" spans="1:4">
      <c r="A329" s="695">
        <v>328</v>
      </c>
      <c r="B329" s="696" t="s">
        <v>5890</v>
      </c>
      <c r="C329" s="697" t="s">
        <v>5891</v>
      </c>
      <c r="D329" s="702" t="str">
        <f t="shared" si="5"/>
        <v>328. 060033 砂石混合物</v>
      </c>
    </row>
    <row r="330" spans="1:4">
      <c r="A330" s="695">
        <v>329</v>
      </c>
      <c r="B330" s="696" t="s">
        <v>5892</v>
      </c>
      <c r="C330" s="697" t="s">
        <v>5893</v>
      </c>
      <c r="D330" s="702" t="str">
        <f t="shared" si="5"/>
        <v>329. 060036 馬來砂</v>
      </c>
    </row>
    <row r="331" spans="1:4">
      <c r="A331" s="695">
        <v>330</v>
      </c>
      <c r="B331" s="696" t="s">
        <v>5894</v>
      </c>
      <c r="C331" s="697" t="s">
        <v>5895</v>
      </c>
      <c r="D331" s="702" t="str">
        <f t="shared" si="5"/>
        <v>330. 060099 其他土類</v>
      </c>
    </row>
    <row r="332" spans="1:4">
      <c r="A332" s="695">
        <v>331</v>
      </c>
      <c r="B332" s="696" t="s">
        <v>5896</v>
      </c>
      <c r="C332" s="697" t="s">
        <v>5897</v>
      </c>
      <c r="D332" s="702" t="str">
        <f t="shared" si="5"/>
        <v>331. 060199 其他石礦</v>
      </c>
    </row>
    <row r="333" spans="1:4">
      <c r="A333" s="695">
        <v>332</v>
      </c>
      <c r="B333" s="696" t="s">
        <v>5898</v>
      </c>
      <c r="C333" s="697" t="s">
        <v>5899</v>
      </c>
      <c r="D333" s="702" t="str">
        <f t="shared" si="5"/>
        <v>332. 060299 其他石粉</v>
      </c>
    </row>
    <row r="334" spans="1:4">
      <c r="A334" s="695">
        <v>333</v>
      </c>
      <c r="B334" s="696" t="s">
        <v>728</v>
      </c>
      <c r="C334" s="697" t="s">
        <v>729</v>
      </c>
      <c r="D334" s="702" t="str">
        <f t="shared" si="5"/>
        <v>333. 070001 泥煤</v>
      </c>
    </row>
    <row r="335" spans="1:4">
      <c r="A335" s="695">
        <v>334</v>
      </c>
      <c r="B335" s="696" t="s">
        <v>731</v>
      </c>
      <c r="C335" s="697" t="s">
        <v>732</v>
      </c>
      <c r="D335" s="702" t="str">
        <f t="shared" si="5"/>
        <v>334. 070002 褐煤</v>
      </c>
    </row>
    <row r="336" spans="1:4">
      <c r="A336" s="695">
        <v>335</v>
      </c>
      <c r="B336" s="696" t="s">
        <v>734</v>
      </c>
      <c r="C336" s="697" t="s">
        <v>735</v>
      </c>
      <c r="D336" s="702" t="str">
        <f t="shared" si="5"/>
        <v>335. 070003 煙煤</v>
      </c>
    </row>
    <row r="337" spans="1:4">
      <c r="A337" s="695">
        <v>336</v>
      </c>
      <c r="B337" s="696" t="s">
        <v>737</v>
      </c>
      <c r="C337" s="697" t="s">
        <v>5900</v>
      </c>
      <c r="D337" s="702" t="str">
        <f t="shared" si="5"/>
        <v>336. 070004 半煙煤</v>
      </c>
    </row>
    <row r="338" spans="1:4">
      <c r="A338" s="695">
        <v>337</v>
      </c>
      <c r="B338" s="696" t="s">
        <v>740</v>
      </c>
      <c r="C338" s="697" t="s">
        <v>741</v>
      </c>
      <c r="D338" s="702" t="str">
        <f t="shared" si="5"/>
        <v>337. 070005 無煙煤</v>
      </c>
    </row>
    <row r="339" spans="1:4">
      <c r="A339" s="695">
        <v>338</v>
      </c>
      <c r="B339" s="696" t="s">
        <v>2718</v>
      </c>
      <c r="C339" s="697" t="s">
        <v>5901</v>
      </c>
      <c r="D339" s="702" t="str">
        <f t="shared" si="5"/>
        <v>338. 070006 生煤</v>
      </c>
    </row>
    <row r="340" spans="1:4">
      <c r="A340" s="695">
        <v>339</v>
      </c>
      <c r="B340" s="696" t="s">
        <v>2720</v>
      </c>
      <c r="C340" s="697" t="s">
        <v>5902</v>
      </c>
      <c r="D340" s="702" t="str">
        <f t="shared" si="5"/>
        <v>339. 070007 鐵礦(砂)</v>
      </c>
    </row>
    <row r="341" spans="1:4">
      <c r="A341" s="695">
        <v>340</v>
      </c>
      <c r="B341" s="696" t="s">
        <v>5903</v>
      </c>
      <c r="C341" s="697" t="s">
        <v>5904</v>
      </c>
      <c r="D341" s="702" t="str">
        <f t="shared" si="5"/>
        <v>340. 070008 金礦(砂)</v>
      </c>
    </row>
    <row r="342" spans="1:4">
      <c r="A342" s="695">
        <v>341</v>
      </c>
      <c r="B342" s="696" t="s">
        <v>5905</v>
      </c>
      <c r="C342" s="697" t="s">
        <v>5906</v>
      </c>
      <c r="D342" s="702" t="str">
        <f t="shared" si="5"/>
        <v>341. 070009 銀礦(砂)</v>
      </c>
    </row>
    <row r="343" spans="1:4">
      <c r="A343" s="695">
        <v>342</v>
      </c>
      <c r="B343" s="696" t="s">
        <v>5907</v>
      </c>
      <c r="C343" s="697" t="s">
        <v>5908</v>
      </c>
      <c r="D343" s="702" t="str">
        <f t="shared" si="5"/>
        <v>342. 070010 銅礦(砂)</v>
      </c>
    </row>
    <row r="344" spans="1:4">
      <c r="A344" s="695">
        <v>343</v>
      </c>
      <c r="B344" s="696" t="s">
        <v>5909</v>
      </c>
      <c r="C344" s="697" t="s">
        <v>5910</v>
      </c>
      <c r="D344" s="702" t="str">
        <f t="shared" si="5"/>
        <v>343. 070011 鋅礦(砂)</v>
      </c>
    </row>
    <row r="345" spans="1:4">
      <c r="A345" s="695">
        <v>344</v>
      </c>
      <c r="B345" s="696" t="s">
        <v>5911</v>
      </c>
      <c r="C345" s="697" t="s">
        <v>5912</v>
      </c>
      <c r="D345" s="702" t="str">
        <f t="shared" si="5"/>
        <v>344. 070012 鍺礦(砂)</v>
      </c>
    </row>
    <row r="346" spans="1:4">
      <c r="A346" s="695">
        <v>345</v>
      </c>
      <c r="B346" s="696" t="s">
        <v>5913</v>
      </c>
      <c r="C346" s="697" t="s">
        <v>5914</v>
      </c>
      <c r="D346" s="702" t="str">
        <f t="shared" si="5"/>
        <v>345. 070013 鋇礦(砂)</v>
      </c>
    </row>
    <row r="347" spans="1:4">
      <c r="A347" s="695">
        <v>346</v>
      </c>
      <c r="B347" s="696" t="s">
        <v>5915</v>
      </c>
      <c r="C347" s="697" t="s">
        <v>5916</v>
      </c>
      <c r="D347" s="702" t="str">
        <f t="shared" si="5"/>
        <v>346. 070014 鉛礦(砂)</v>
      </c>
    </row>
    <row r="348" spans="1:4">
      <c r="A348" s="695">
        <v>347</v>
      </c>
      <c r="B348" s="696" t="s">
        <v>5917</v>
      </c>
      <c r="C348" s="697" t="s">
        <v>5918</v>
      </c>
      <c r="D348" s="702" t="str">
        <f t="shared" si="5"/>
        <v>347. 070015 鎂礦(砂)</v>
      </c>
    </row>
    <row r="349" spans="1:4">
      <c r="A349" s="695">
        <v>348</v>
      </c>
      <c r="B349" s="696" t="s">
        <v>5919</v>
      </c>
      <c r="C349" s="697" t="s">
        <v>5920</v>
      </c>
      <c r="D349" s="702" t="str">
        <f t="shared" si="5"/>
        <v>348. 070016 鋁礦(砂)</v>
      </c>
    </row>
    <row r="350" spans="1:4">
      <c r="A350" s="695">
        <v>349</v>
      </c>
      <c r="B350" s="696" t="s">
        <v>5921</v>
      </c>
      <c r="C350" s="697" t="s">
        <v>5922</v>
      </c>
      <c r="D350" s="702" t="str">
        <f t="shared" si="5"/>
        <v>349. 070017 鈦鐵礦(砂)</v>
      </c>
    </row>
    <row r="351" spans="1:4">
      <c r="A351" s="695">
        <v>350</v>
      </c>
      <c r="B351" s="696" t="s">
        <v>5923</v>
      </c>
      <c r="C351" s="697" t="s">
        <v>5924</v>
      </c>
      <c r="D351" s="702" t="str">
        <f t="shared" si="5"/>
        <v>350. 070018 汞礦(砂)</v>
      </c>
    </row>
    <row r="352" spans="1:4">
      <c r="A352" s="695">
        <v>351</v>
      </c>
      <c r="B352" s="696" t="s">
        <v>5925</v>
      </c>
      <c r="C352" s="697" t="s">
        <v>5926</v>
      </c>
      <c r="D352" s="702" t="str">
        <f t="shared" si="5"/>
        <v>351. 070019 晒鹽</v>
      </c>
    </row>
    <row r="353" spans="1:4">
      <c r="A353" s="695">
        <v>352</v>
      </c>
      <c r="B353" s="696" t="s">
        <v>5927</v>
      </c>
      <c r="C353" s="697" t="s">
        <v>5928</v>
      </c>
      <c r="D353" s="702" t="str">
        <f t="shared" si="5"/>
        <v>352. 070020 雲母</v>
      </c>
    </row>
    <row r="354" spans="1:4">
      <c r="A354" s="695">
        <v>353</v>
      </c>
      <c r="B354" s="696" t="s">
        <v>5929</v>
      </c>
      <c r="C354" s="697" t="s">
        <v>5930</v>
      </c>
      <c r="D354" s="702" t="str">
        <f t="shared" si="5"/>
        <v>353. 070021 硫磺(礦)</v>
      </c>
    </row>
    <row r="355" spans="1:4">
      <c r="A355" s="695">
        <v>354</v>
      </c>
      <c r="B355" s="696" t="s">
        <v>5931</v>
      </c>
      <c r="C355" s="697" t="s">
        <v>5932</v>
      </c>
      <c r="D355" s="702" t="str">
        <f t="shared" si="5"/>
        <v>354. 070022 磷礦</v>
      </c>
    </row>
    <row r="356" spans="1:4">
      <c r="A356" s="695">
        <v>355</v>
      </c>
      <c r="B356" s="696" t="s">
        <v>5933</v>
      </c>
      <c r="C356" s="697" t="s">
        <v>5934</v>
      </c>
      <c r="D356" s="702" t="str">
        <f t="shared" si="5"/>
        <v>355. 070023 寶石</v>
      </c>
    </row>
    <row r="357" spans="1:4">
      <c r="A357" s="695">
        <v>356</v>
      </c>
      <c r="B357" s="696" t="s">
        <v>5935</v>
      </c>
      <c r="C357" s="697" t="s">
        <v>5936</v>
      </c>
      <c r="D357" s="702" t="str">
        <f t="shared" si="5"/>
        <v>356. 070024 水晶</v>
      </c>
    </row>
    <row r="358" spans="1:4">
      <c r="A358" s="695">
        <v>357</v>
      </c>
      <c r="B358" s="696" t="s">
        <v>5937</v>
      </c>
      <c r="C358" s="697" t="s">
        <v>5938</v>
      </c>
      <c r="D358" s="702" t="str">
        <f t="shared" si="5"/>
        <v>357. 070025 玉髓</v>
      </c>
    </row>
    <row r="359" spans="1:4">
      <c r="A359" s="695">
        <v>358</v>
      </c>
      <c r="B359" s="696" t="s">
        <v>5939</v>
      </c>
      <c r="C359" s="697" t="s">
        <v>5940</v>
      </c>
      <c r="D359" s="702" t="str">
        <f t="shared" si="5"/>
        <v>358. 070026 石棉</v>
      </c>
    </row>
    <row r="360" spans="1:4">
      <c r="A360" s="695">
        <v>359</v>
      </c>
      <c r="B360" s="696" t="s">
        <v>5941</v>
      </c>
      <c r="C360" s="697" t="s">
        <v>5942</v>
      </c>
      <c r="D360" s="702" t="str">
        <f t="shared" si="5"/>
        <v>359. 070027 滑石</v>
      </c>
    </row>
    <row r="361" spans="1:4">
      <c r="A361" s="695">
        <v>360</v>
      </c>
      <c r="B361" s="696" t="s">
        <v>5943</v>
      </c>
      <c r="C361" s="697" t="s">
        <v>5944</v>
      </c>
      <c r="D361" s="702" t="str">
        <f t="shared" si="5"/>
        <v>360. 070028 長石</v>
      </c>
    </row>
    <row r="362" spans="1:4">
      <c r="A362" s="695">
        <v>361</v>
      </c>
      <c r="B362" s="696" t="s">
        <v>5945</v>
      </c>
      <c r="C362" s="697" t="s">
        <v>5946</v>
      </c>
      <c r="D362" s="702" t="str">
        <f t="shared" si="5"/>
        <v>361. 070029 沸石</v>
      </c>
    </row>
    <row r="363" spans="1:4">
      <c r="A363" s="695">
        <v>362</v>
      </c>
      <c r="B363" s="696" t="s">
        <v>5947</v>
      </c>
      <c r="C363" s="697" t="s">
        <v>5948</v>
      </c>
      <c r="D363" s="702" t="str">
        <f t="shared" si="5"/>
        <v>362. 070030 一般建築用砂</v>
      </c>
    </row>
    <row r="364" spans="1:4">
      <c r="A364" s="695">
        <v>363</v>
      </c>
      <c r="B364" s="696" t="s">
        <v>5949</v>
      </c>
      <c r="C364" s="697" t="s">
        <v>5950</v>
      </c>
      <c r="D364" s="702" t="str">
        <f t="shared" si="5"/>
        <v>363. 070031 砂心用樹脂砂</v>
      </c>
    </row>
    <row r="365" spans="1:4">
      <c r="A365" s="695">
        <v>364</v>
      </c>
      <c r="B365" s="696" t="s">
        <v>5951</v>
      </c>
      <c r="C365" s="697" t="s">
        <v>5952</v>
      </c>
      <c r="D365" s="702" t="str">
        <f t="shared" si="5"/>
        <v>364. 070032 金紅石</v>
      </c>
    </row>
    <row r="366" spans="1:4">
      <c r="A366" s="695">
        <v>365</v>
      </c>
      <c r="B366" s="696" t="s">
        <v>5953</v>
      </c>
      <c r="C366" s="697" t="s">
        <v>5954</v>
      </c>
      <c r="D366" s="702" t="str">
        <f t="shared" si="5"/>
        <v>365. 070033 燒結礦</v>
      </c>
    </row>
    <row r="367" spans="1:4">
      <c r="A367" s="695">
        <v>366</v>
      </c>
      <c r="B367" s="696" t="s">
        <v>5955</v>
      </c>
      <c r="C367" s="697" t="s">
        <v>5956</v>
      </c>
      <c r="D367" s="702" t="str">
        <f t="shared" si="5"/>
        <v>366. 070034 煤焦粉</v>
      </c>
    </row>
    <row r="368" spans="1:4">
      <c r="A368" s="695">
        <v>367</v>
      </c>
      <c r="B368" s="696" t="s">
        <v>2722</v>
      </c>
      <c r="C368" s="697" t="s">
        <v>5957</v>
      </c>
      <c r="D368" s="702" t="str">
        <f t="shared" si="5"/>
        <v>367. 070099 其他非鐵金屬礦(砂)</v>
      </c>
    </row>
    <row r="369" spans="1:4">
      <c r="A369" s="695">
        <v>368</v>
      </c>
      <c r="B369" s="696" t="s">
        <v>5958</v>
      </c>
      <c r="C369" s="697" t="s">
        <v>5959</v>
      </c>
      <c r="D369" s="702" t="str">
        <f t="shared" si="5"/>
        <v>368. 070199 其他非金屬礦</v>
      </c>
    </row>
    <row r="370" spans="1:4">
      <c r="A370" s="695">
        <v>369</v>
      </c>
      <c r="B370" s="696" t="s">
        <v>2724</v>
      </c>
      <c r="C370" s="697" t="s">
        <v>5960</v>
      </c>
      <c r="D370" s="702" t="str">
        <f t="shared" si="5"/>
        <v>369. 080001 豬肉</v>
      </c>
    </row>
    <row r="371" spans="1:4">
      <c r="A371" s="695">
        <v>370</v>
      </c>
      <c r="B371" s="696" t="s">
        <v>2726</v>
      </c>
      <c r="C371" s="697" t="s">
        <v>5961</v>
      </c>
      <c r="D371" s="702" t="str">
        <f t="shared" si="5"/>
        <v>370. 080002 牛肉</v>
      </c>
    </row>
    <row r="372" spans="1:4">
      <c r="A372" s="695">
        <v>371</v>
      </c>
      <c r="B372" s="696" t="s">
        <v>5962</v>
      </c>
      <c r="C372" s="697" t="s">
        <v>5963</v>
      </c>
      <c r="D372" s="702" t="str">
        <f t="shared" si="5"/>
        <v>371. 080003 羊肉</v>
      </c>
    </row>
    <row r="373" spans="1:4">
      <c r="A373" s="695">
        <v>372</v>
      </c>
      <c r="B373" s="696" t="s">
        <v>5964</v>
      </c>
      <c r="C373" s="697" t="s">
        <v>5965</v>
      </c>
      <c r="D373" s="702" t="str">
        <f t="shared" si="5"/>
        <v>372. 080004 馬肉</v>
      </c>
    </row>
    <row r="374" spans="1:4">
      <c r="A374" s="695">
        <v>373</v>
      </c>
      <c r="B374" s="696" t="s">
        <v>5966</v>
      </c>
      <c r="C374" s="697" t="s">
        <v>5967</v>
      </c>
      <c r="D374" s="702" t="str">
        <f t="shared" si="5"/>
        <v>373. 080006 雞肉</v>
      </c>
    </row>
    <row r="375" spans="1:4">
      <c r="A375" s="695">
        <v>374</v>
      </c>
      <c r="B375" s="696" t="s">
        <v>5968</v>
      </c>
      <c r="C375" s="697" t="s">
        <v>5969</v>
      </c>
      <c r="D375" s="702" t="str">
        <f t="shared" si="5"/>
        <v>374. 080007 鴨肉</v>
      </c>
    </row>
    <row r="376" spans="1:4">
      <c r="A376" s="695">
        <v>375</v>
      </c>
      <c r="B376" s="696" t="s">
        <v>5970</v>
      </c>
      <c r="C376" s="697" t="s">
        <v>5971</v>
      </c>
      <c r="D376" s="702" t="str">
        <f t="shared" si="5"/>
        <v>375. 080008 鵝肉</v>
      </c>
    </row>
    <row r="377" spans="1:4">
      <c r="A377" s="695">
        <v>376</v>
      </c>
      <c r="B377" s="696" t="s">
        <v>5972</v>
      </c>
      <c r="C377" s="697" t="s">
        <v>5973</v>
      </c>
      <c r="D377" s="702" t="str">
        <f t="shared" si="5"/>
        <v>376. 080010 禽畜雜碎</v>
      </c>
    </row>
    <row r="378" spans="1:4">
      <c r="A378" s="695">
        <v>377</v>
      </c>
      <c r="B378" s="696" t="s">
        <v>5974</v>
      </c>
      <c r="C378" s="697" t="s">
        <v>5975</v>
      </c>
      <c r="D378" s="702" t="str">
        <f t="shared" si="5"/>
        <v>377. 080011 冷凍畜肉</v>
      </c>
    </row>
    <row r="379" spans="1:4">
      <c r="A379" s="695">
        <v>378</v>
      </c>
      <c r="B379" s="696" t="s">
        <v>2730</v>
      </c>
      <c r="C379" s="697" t="s">
        <v>5976</v>
      </c>
      <c r="D379" s="702" t="str">
        <f t="shared" si="5"/>
        <v>378. 080012 冷凍禽肉</v>
      </c>
    </row>
    <row r="380" spans="1:4">
      <c r="A380" s="695">
        <v>379</v>
      </c>
      <c r="B380" s="696" t="s">
        <v>5977</v>
      </c>
      <c r="C380" s="697" t="s">
        <v>5978</v>
      </c>
      <c r="D380" s="702" t="str">
        <f t="shared" si="5"/>
        <v>379. 080013 冷凍禽畜雜碎</v>
      </c>
    </row>
    <row r="381" spans="1:4">
      <c r="A381" s="695">
        <v>380</v>
      </c>
      <c r="B381" s="696" t="s">
        <v>5979</v>
      </c>
      <c r="C381" s="697" t="s">
        <v>5980</v>
      </c>
      <c r="D381" s="702" t="str">
        <f t="shared" si="5"/>
        <v>380. 080015 脫水肉類</v>
      </c>
    </row>
    <row r="382" spans="1:4">
      <c r="A382" s="695">
        <v>381</v>
      </c>
      <c r="B382" s="696" t="s">
        <v>5981</v>
      </c>
      <c r="C382" s="697" t="s">
        <v>5982</v>
      </c>
      <c r="D382" s="702" t="str">
        <f t="shared" si="5"/>
        <v>381. 080016 香腸</v>
      </c>
    </row>
    <row r="383" spans="1:4">
      <c r="A383" s="695">
        <v>382</v>
      </c>
      <c r="B383" s="696" t="s">
        <v>5983</v>
      </c>
      <c r="C383" s="697" t="s">
        <v>5984</v>
      </c>
      <c r="D383" s="702" t="str">
        <f t="shared" si="5"/>
        <v>382. 080017 火腿</v>
      </c>
    </row>
    <row r="384" spans="1:4">
      <c r="A384" s="695">
        <v>383</v>
      </c>
      <c r="B384" s="696" t="s">
        <v>2732</v>
      </c>
      <c r="C384" s="697" t="s">
        <v>5985</v>
      </c>
      <c r="D384" s="702" t="str">
        <f t="shared" si="5"/>
        <v>383. 080019 冷凍魚類(含肝、卵)</v>
      </c>
    </row>
    <row r="385" spans="1:4">
      <c r="A385" s="695">
        <v>384</v>
      </c>
      <c r="B385" s="696" t="s">
        <v>5986</v>
      </c>
      <c r="C385" s="697" t="s">
        <v>5987</v>
      </c>
      <c r="D385" s="702" t="str">
        <f t="shared" si="5"/>
        <v>384. 080020 冷凍蝦類</v>
      </c>
    </row>
    <row r="386" spans="1:4">
      <c r="A386" s="695">
        <v>385</v>
      </c>
      <c r="B386" s="696" t="s">
        <v>5988</v>
      </c>
      <c r="C386" s="697" t="s">
        <v>5989</v>
      </c>
      <c r="D386" s="702" t="str">
        <f t="shared" ref="D386:D449" si="6">A386&amp;". "&amp;B386&amp;" "&amp;C386</f>
        <v>385. 080021 冷凍魚漿</v>
      </c>
    </row>
    <row r="387" spans="1:4">
      <c r="A387" s="695">
        <v>386</v>
      </c>
      <c r="B387" s="696" t="s">
        <v>2734</v>
      </c>
      <c r="C387" s="697" t="s">
        <v>5990</v>
      </c>
      <c r="D387" s="702" t="str">
        <f t="shared" si="6"/>
        <v>386. 080022 冷凍白燒鰻</v>
      </c>
    </row>
    <row r="388" spans="1:4">
      <c r="A388" s="695">
        <v>387</v>
      </c>
      <c r="B388" s="696" t="s">
        <v>2738</v>
      </c>
      <c r="C388" s="697" t="s">
        <v>5991</v>
      </c>
      <c r="D388" s="702" t="str">
        <f t="shared" si="6"/>
        <v>387. 080024 柴魚</v>
      </c>
    </row>
    <row r="389" spans="1:4">
      <c r="A389" s="695">
        <v>388</v>
      </c>
      <c r="B389" s="696" t="s">
        <v>5992</v>
      </c>
      <c r="C389" s="697" t="s">
        <v>5993</v>
      </c>
      <c r="D389" s="702" t="str">
        <f t="shared" si="6"/>
        <v>388. 080025 魚粉</v>
      </c>
    </row>
    <row r="390" spans="1:4">
      <c r="A390" s="695">
        <v>389</v>
      </c>
      <c r="B390" s="696" t="s">
        <v>5994</v>
      </c>
      <c r="C390" s="697" t="s">
        <v>5995</v>
      </c>
      <c r="D390" s="702" t="str">
        <f t="shared" si="6"/>
        <v>389. 080026 脫水水產食品</v>
      </c>
    </row>
    <row r="391" spans="1:4">
      <c r="A391" s="695">
        <v>390</v>
      </c>
      <c r="B391" s="696" t="s">
        <v>5996</v>
      </c>
      <c r="C391" s="697" t="s">
        <v>5997</v>
      </c>
      <c r="D391" s="702" t="str">
        <f t="shared" si="6"/>
        <v>390. 080027 魚子</v>
      </c>
    </row>
    <row r="392" spans="1:4">
      <c r="A392" s="695">
        <v>391</v>
      </c>
      <c r="B392" s="696" t="s">
        <v>5998</v>
      </c>
      <c r="C392" s="697" t="s">
        <v>5999</v>
      </c>
      <c r="D392" s="702" t="str">
        <f t="shared" si="6"/>
        <v>391. 080028 魚漿</v>
      </c>
    </row>
    <row r="393" spans="1:4">
      <c r="A393" s="695">
        <v>392</v>
      </c>
      <c r="B393" s="696" t="s">
        <v>2740</v>
      </c>
      <c r="C393" s="697" t="s">
        <v>6000</v>
      </c>
      <c r="D393" s="702" t="str">
        <f t="shared" si="6"/>
        <v>392. 080029 魚子醬</v>
      </c>
    </row>
    <row r="394" spans="1:4">
      <c r="A394" s="695">
        <v>393</v>
      </c>
      <c r="B394" s="696" t="s">
        <v>6001</v>
      </c>
      <c r="C394" s="697" t="s">
        <v>6002</v>
      </c>
      <c r="D394" s="702" t="str">
        <f t="shared" si="6"/>
        <v>393. 080030 醃漬水產食品</v>
      </c>
    </row>
    <row r="395" spans="1:4">
      <c r="A395" s="695">
        <v>394</v>
      </c>
      <c r="B395" s="696" t="s">
        <v>2742</v>
      </c>
      <c r="C395" s="697" t="s">
        <v>6003</v>
      </c>
      <c r="D395" s="702" t="str">
        <f t="shared" si="6"/>
        <v>394. 080031 冷凍豆類</v>
      </c>
    </row>
    <row r="396" spans="1:4">
      <c r="A396" s="695">
        <v>395</v>
      </c>
      <c r="B396" s="696" t="s">
        <v>2744</v>
      </c>
      <c r="C396" s="697" t="s">
        <v>6004</v>
      </c>
      <c r="D396" s="702" t="str">
        <f t="shared" si="6"/>
        <v>395. 080032 冷凍混合蔬菜</v>
      </c>
    </row>
    <row r="397" spans="1:4">
      <c r="A397" s="695">
        <v>396</v>
      </c>
      <c r="B397" s="696" t="s">
        <v>2748</v>
      </c>
      <c r="C397" s="697" t="s">
        <v>6005</v>
      </c>
      <c r="D397" s="702" t="str">
        <f t="shared" si="6"/>
        <v>396. 080034 冷凍果實</v>
      </c>
    </row>
    <row r="398" spans="1:4">
      <c r="A398" s="695">
        <v>397</v>
      </c>
      <c r="B398" s="696" t="s">
        <v>2750</v>
      </c>
      <c r="C398" s="697" t="s">
        <v>6006</v>
      </c>
      <c r="D398" s="702" t="str">
        <f t="shared" si="6"/>
        <v>397. 080035 脫水蔬菜</v>
      </c>
    </row>
    <row r="399" spans="1:4">
      <c r="A399" s="695">
        <v>398</v>
      </c>
      <c r="B399" s="696" t="s">
        <v>2752</v>
      </c>
      <c r="C399" s="697" t="s">
        <v>6007</v>
      </c>
      <c r="D399" s="702" t="str">
        <f t="shared" si="6"/>
        <v>398. 080036 脫水果實</v>
      </c>
    </row>
    <row r="400" spans="1:4">
      <c r="A400" s="695">
        <v>399</v>
      </c>
      <c r="B400" s="696" t="s">
        <v>2754</v>
      </c>
      <c r="C400" s="697" t="s">
        <v>6008</v>
      </c>
      <c r="D400" s="702" t="str">
        <f t="shared" si="6"/>
        <v>399. 080037 脫水種子</v>
      </c>
    </row>
    <row r="401" spans="1:4">
      <c r="A401" s="695">
        <v>400</v>
      </c>
      <c r="B401" s="696" t="s">
        <v>2758</v>
      </c>
      <c r="C401" s="697" t="s">
        <v>6009</v>
      </c>
      <c r="D401" s="702" t="str">
        <f t="shared" si="6"/>
        <v>400. 080039 醃漬蔬菜</v>
      </c>
    </row>
    <row r="402" spans="1:4">
      <c r="A402" s="695">
        <v>401</v>
      </c>
      <c r="B402" s="696" t="s">
        <v>2760</v>
      </c>
      <c r="C402" s="697" t="s">
        <v>6010</v>
      </c>
      <c r="D402" s="702" t="str">
        <f t="shared" si="6"/>
        <v>401. 080040 醃漬果實</v>
      </c>
    </row>
    <row r="403" spans="1:4">
      <c r="A403" s="695">
        <v>402</v>
      </c>
      <c r="B403" s="696" t="s">
        <v>2764</v>
      </c>
      <c r="C403" s="697" t="s">
        <v>6011</v>
      </c>
      <c r="D403" s="702" t="str">
        <f t="shared" si="6"/>
        <v>402. 080042 豆皮</v>
      </c>
    </row>
    <row r="404" spans="1:4">
      <c r="A404" s="695">
        <v>403</v>
      </c>
      <c r="B404" s="696" t="s">
        <v>6012</v>
      </c>
      <c r="C404" s="697" t="s">
        <v>6013</v>
      </c>
      <c r="D404" s="702" t="str">
        <f t="shared" si="6"/>
        <v>403. 080043 豆腐</v>
      </c>
    </row>
    <row r="405" spans="1:4">
      <c r="A405" s="695">
        <v>404</v>
      </c>
      <c r="B405" s="696" t="s">
        <v>2766</v>
      </c>
      <c r="C405" s="697" t="s">
        <v>6014</v>
      </c>
      <c r="D405" s="702" t="str">
        <f t="shared" si="6"/>
        <v>404. 080044 豆乾</v>
      </c>
    </row>
    <row r="406" spans="1:4">
      <c r="A406" s="695">
        <v>405</v>
      </c>
      <c r="B406" s="696" t="s">
        <v>2768</v>
      </c>
      <c r="C406" s="697" t="s">
        <v>6015</v>
      </c>
      <c r="D406" s="702" t="str">
        <f t="shared" si="6"/>
        <v>405. 080045 豆沙(餡)</v>
      </c>
    </row>
    <row r="407" spans="1:4">
      <c r="A407" s="695">
        <v>406</v>
      </c>
      <c r="B407" s="696" t="s">
        <v>2770</v>
      </c>
      <c r="C407" s="697" t="s">
        <v>6016</v>
      </c>
      <c r="D407" s="702" t="str">
        <f t="shared" si="6"/>
        <v>406. 080046 素肉(人造肉)產品</v>
      </c>
    </row>
    <row r="408" spans="1:4">
      <c r="A408" s="695">
        <v>407</v>
      </c>
      <c r="B408" s="696" t="s">
        <v>2772</v>
      </c>
      <c r="C408" s="697" t="s">
        <v>6017</v>
      </c>
      <c r="D408" s="702" t="str">
        <f t="shared" si="6"/>
        <v>407. 080047 豆腐乳</v>
      </c>
    </row>
    <row r="409" spans="1:4">
      <c r="A409" s="695">
        <v>408</v>
      </c>
      <c r="B409" s="696" t="s">
        <v>2774</v>
      </c>
      <c r="C409" s="697" t="s">
        <v>6018</v>
      </c>
      <c r="D409" s="702" t="str">
        <f t="shared" si="6"/>
        <v>408. 080048 豆漿</v>
      </c>
    </row>
    <row r="410" spans="1:4">
      <c r="A410" s="695">
        <v>409</v>
      </c>
      <c r="B410" s="696" t="s">
        <v>2776</v>
      </c>
      <c r="C410" s="697" t="s">
        <v>6019</v>
      </c>
      <c r="D410" s="702" t="str">
        <f t="shared" si="6"/>
        <v>409. 080049 豆花</v>
      </c>
    </row>
    <row r="411" spans="1:4">
      <c r="A411" s="695">
        <v>410</v>
      </c>
      <c r="B411" s="696" t="s">
        <v>2778</v>
      </c>
      <c r="C411" s="697" t="s">
        <v>6020</v>
      </c>
      <c r="D411" s="702" t="str">
        <f t="shared" si="6"/>
        <v>410. 080050 豆豉</v>
      </c>
    </row>
    <row r="412" spans="1:4">
      <c r="A412" s="695">
        <v>411</v>
      </c>
      <c r="B412" s="696" t="s">
        <v>2782</v>
      </c>
      <c r="C412" s="697" t="s">
        <v>6021</v>
      </c>
      <c r="D412" s="702" t="str">
        <f t="shared" si="6"/>
        <v>411. 080052 果醬</v>
      </c>
    </row>
    <row r="413" spans="1:4">
      <c r="A413" s="695">
        <v>412</v>
      </c>
      <c r="B413" s="696" t="s">
        <v>2784</v>
      </c>
      <c r="C413" s="697" t="s">
        <v>6022</v>
      </c>
      <c r="D413" s="702" t="str">
        <f t="shared" si="6"/>
        <v>412. 080053 果膠</v>
      </c>
    </row>
    <row r="414" spans="1:4">
      <c r="A414" s="695">
        <v>413</v>
      </c>
      <c r="B414" s="696" t="s">
        <v>2786</v>
      </c>
      <c r="C414" s="697" t="s">
        <v>6023</v>
      </c>
      <c r="D414" s="702" t="str">
        <f t="shared" si="6"/>
        <v>413. 080054 果凍</v>
      </c>
    </row>
    <row r="415" spans="1:4">
      <c r="A415" s="695">
        <v>414</v>
      </c>
      <c r="B415" s="696" t="s">
        <v>2788</v>
      </c>
      <c r="C415" s="697" t="s">
        <v>6024</v>
      </c>
      <c r="D415" s="702" t="str">
        <f t="shared" si="6"/>
        <v>414. 080055 果汁粉</v>
      </c>
    </row>
    <row r="416" spans="1:4">
      <c r="A416" s="695">
        <v>415</v>
      </c>
      <c r="B416" s="696" t="s">
        <v>6025</v>
      </c>
      <c r="C416" s="697" t="s">
        <v>6026</v>
      </c>
      <c r="D416" s="702" t="str">
        <f t="shared" si="6"/>
        <v>415. 080056 花生醬</v>
      </c>
    </row>
    <row r="417" spans="1:4">
      <c r="A417" s="695">
        <v>416</v>
      </c>
      <c r="B417" s="696" t="s">
        <v>6027</v>
      </c>
      <c r="C417" s="697" t="s">
        <v>6028</v>
      </c>
      <c r="D417" s="702" t="str">
        <f t="shared" si="6"/>
        <v>416. 080057 乾果</v>
      </c>
    </row>
    <row r="418" spans="1:4">
      <c r="A418" s="695">
        <v>417</v>
      </c>
      <c r="B418" s="696" t="s">
        <v>6029</v>
      </c>
      <c r="C418" s="697" t="s">
        <v>6030</v>
      </c>
      <c r="D418" s="702" t="str">
        <f t="shared" si="6"/>
        <v>417. 080058 堅果醬</v>
      </c>
    </row>
    <row r="419" spans="1:4">
      <c r="A419" s="695">
        <v>418</v>
      </c>
      <c r="B419" s="696" t="s">
        <v>6031</v>
      </c>
      <c r="C419" s="697" t="s">
        <v>6032</v>
      </c>
      <c r="D419" s="702" t="str">
        <f t="shared" si="6"/>
        <v>418. 080059 蜜餞</v>
      </c>
    </row>
    <row r="420" spans="1:4">
      <c r="A420" s="695">
        <v>419</v>
      </c>
      <c r="B420" s="696" t="s">
        <v>6033</v>
      </c>
      <c r="C420" s="697" t="s">
        <v>6034</v>
      </c>
      <c r="D420" s="702" t="str">
        <f t="shared" si="6"/>
        <v>419. 080060 蔬果濃縮物</v>
      </c>
    </row>
    <row r="421" spans="1:4">
      <c r="A421" s="695">
        <v>420</v>
      </c>
      <c r="B421" s="696" t="s">
        <v>6035</v>
      </c>
      <c r="C421" s="697" t="s">
        <v>6036</v>
      </c>
      <c r="D421" s="702" t="str">
        <f t="shared" si="6"/>
        <v>420. 080061 去皮蔬果</v>
      </c>
    </row>
    <row r="422" spans="1:4">
      <c r="A422" s="695">
        <v>421</v>
      </c>
      <c r="B422" s="696" t="s">
        <v>6037</v>
      </c>
      <c r="C422" s="697" t="s">
        <v>6038</v>
      </c>
      <c r="D422" s="702" t="str">
        <f t="shared" si="6"/>
        <v>421. 080062 生菜沙拉</v>
      </c>
    </row>
    <row r="423" spans="1:4">
      <c r="A423" s="695">
        <v>422</v>
      </c>
      <c r="B423" s="696" t="s">
        <v>6039</v>
      </c>
      <c r="C423" s="697" t="s">
        <v>6040</v>
      </c>
      <c r="D423" s="702" t="str">
        <f t="shared" si="6"/>
        <v>422. 080063 豬油脂</v>
      </c>
    </row>
    <row r="424" spans="1:4">
      <c r="A424" s="695">
        <v>423</v>
      </c>
      <c r="B424" s="696" t="s">
        <v>6041</v>
      </c>
      <c r="C424" s="697" t="s">
        <v>6042</v>
      </c>
      <c r="D424" s="702" t="str">
        <f t="shared" si="6"/>
        <v>423. 080065 粗製黃豆油</v>
      </c>
    </row>
    <row r="425" spans="1:4">
      <c r="A425" s="695">
        <v>424</v>
      </c>
      <c r="B425" s="696" t="s">
        <v>6043</v>
      </c>
      <c r="C425" s="697" t="s">
        <v>6044</v>
      </c>
      <c r="D425" s="702" t="str">
        <f t="shared" si="6"/>
        <v>424. 080066 精製黃豆油</v>
      </c>
    </row>
    <row r="426" spans="1:4">
      <c r="A426" s="695">
        <v>425</v>
      </c>
      <c r="B426" s="696" t="s">
        <v>6045</v>
      </c>
      <c r="C426" s="697" t="s">
        <v>6046</v>
      </c>
      <c r="D426" s="702" t="str">
        <f t="shared" si="6"/>
        <v>425. 080067 大豆(黃豆)沙拉油</v>
      </c>
    </row>
    <row r="427" spans="1:4">
      <c r="A427" s="695">
        <v>426</v>
      </c>
      <c r="B427" s="696" t="s">
        <v>6047</v>
      </c>
      <c r="C427" s="697" t="s">
        <v>6048</v>
      </c>
      <c r="D427" s="702" t="str">
        <f t="shared" si="6"/>
        <v>426. 080068 花生油</v>
      </c>
    </row>
    <row r="428" spans="1:4">
      <c r="A428" s="695">
        <v>427</v>
      </c>
      <c r="B428" s="696" t="s">
        <v>6049</v>
      </c>
      <c r="C428" s="697" t="s">
        <v>6050</v>
      </c>
      <c r="D428" s="702" t="str">
        <f t="shared" si="6"/>
        <v>427. 080069 麻油</v>
      </c>
    </row>
    <row r="429" spans="1:4">
      <c r="A429" s="695">
        <v>428</v>
      </c>
      <c r="B429" s="696" t="s">
        <v>6051</v>
      </c>
      <c r="C429" s="697" t="s">
        <v>6052</v>
      </c>
      <c r="D429" s="702" t="str">
        <f t="shared" si="6"/>
        <v>428. 080070 精製葵花籽油</v>
      </c>
    </row>
    <row r="430" spans="1:4">
      <c r="A430" s="695">
        <v>429</v>
      </c>
      <c r="B430" s="696" t="s">
        <v>6053</v>
      </c>
      <c r="C430" s="697" t="s">
        <v>6054</v>
      </c>
      <c r="D430" s="702" t="str">
        <f t="shared" si="6"/>
        <v>429. 080071 精製油菜籽油</v>
      </c>
    </row>
    <row r="431" spans="1:4">
      <c r="A431" s="695">
        <v>430</v>
      </c>
      <c r="B431" s="696" t="s">
        <v>6055</v>
      </c>
      <c r="C431" s="697" t="s">
        <v>6056</v>
      </c>
      <c r="D431" s="702" t="str">
        <f t="shared" si="6"/>
        <v>430. 080072 橄欖油</v>
      </c>
    </row>
    <row r="432" spans="1:4">
      <c r="A432" s="695">
        <v>431</v>
      </c>
      <c r="B432" s="696" t="s">
        <v>6057</v>
      </c>
      <c r="C432" s="697" t="s">
        <v>6058</v>
      </c>
      <c r="D432" s="702" t="str">
        <f t="shared" si="6"/>
        <v>431. 080073 蓖麻油</v>
      </c>
    </row>
    <row r="433" spans="1:4">
      <c r="A433" s="695">
        <v>432</v>
      </c>
      <c r="B433" s="696" t="s">
        <v>6059</v>
      </c>
      <c r="C433" s="697" t="s">
        <v>6060</v>
      </c>
      <c r="D433" s="702" t="str">
        <f t="shared" si="6"/>
        <v>432. 080074 亞麻仁油</v>
      </c>
    </row>
    <row r="434" spans="1:4">
      <c r="A434" s="695">
        <v>433</v>
      </c>
      <c r="B434" s="696" t="s">
        <v>6061</v>
      </c>
      <c r="C434" s="697" t="s">
        <v>6062</v>
      </c>
      <c r="D434" s="702" t="str">
        <f t="shared" si="6"/>
        <v>433. 080076 人造奶油</v>
      </c>
    </row>
    <row r="435" spans="1:4">
      <c r="A435" s="695">
        <v>434</v>
      </c>
      <c r="B435" s="696" t="s">
        <v>6063</v>
      </c>
      <c r="C435" s="697" t="s">
        <v>6064</v>
      </c>
      <c r="D435" s="702" t="str">
        <f t="shared" si="6"/>
        <v>434. 080077 烤酥油</v>
      </c>
    </row>
    <row r="436" spans="1:4">
      <c r="A436" s="695">
        <v>435</v>
      </c>
      <c r="B436" s="696" t="s">
        <v>6065</v>
      </c>
      <c r="C436" s="697" t="s">
        <v>6066</v>
      </c>
      <c r="D436" s="702" t="str">
        <f t="shared" si="6"/>
        <v>435. 080078 食用油脂混合品或調製品(動植物混合油)</v>
      </c>
    </row>
    <row r="437" spans="1:4">
      <c r="A437" s="695">
        <v>436</v>
      </c>
      <c r="B437" s="696" t="s">
        <v>6067</v>
      </c>
      <c r="C437" s="697" t="s">
        <v>6068</v>
      </c>
      <c r="D437" s="702" t="str">
        <f t="shared" si="6"/>
        <v>436. 080079 鮮乳(不加糖)</v>
      </c>
    </row>
    <row r="438" spans="1:4">
      <c r="A438" s="695">
        <v>437</v>
      </c>
      <c r="B438" s="696" t="s">
        <v>6069</v>
      </c>
      <c r="C438" s="697" t="s">
        <v>6070</v>
      </c>
      <c r="D438" s="702" t="str">
        <f t="shared" si="6"/>
        <v>437. 080080 保久乳</v>
      </c>
    </row>
    <row r="439" spans="1:4">
      <c r="A439" s="695">
        <v>438</v>
      </c>
      <c r="B439" s="696" t="s">
        <v>6071</v>
      </c>
      <c r="C439" s="697" t="s">
        <v>6072</v>
      </c>
      <c r="D439" s="702" t="str">
        <f t="shared" si="6"/>
        <v>438. 080081 高脂乳</v>
      </c>
    </row>
    <row r="440" spans="1:4">
      <c r="A440" s="695">
        <v>439</v>
      </c>
      <c r="B440" s="696" t="s">
        <v>6073</v>
      </c>
      <c r="C440" s="697" t="s">
        <v>6074</v>
      </c>
      <c r="D440" s="702" t="str">
        <f t="shared" si="6"/>
        <v>439. 080082 低脂乳</v>
      </c>
    </row>
    <row r="441" spans="1:4">
      <c r="A441" s="695">
        <v>440</v>
      </c>
      <c r="B441" s="696" t="s">
        <v>6075</v>
      </c>
      <c r="C441" s="697" t="s">
        <v>6076</v>
      </c>
      <c r="D441" s="702" t="str">
        <f t="shared" si="6"/>
        <v>440. 080083 脫脂乳</v>
      </c>
    </row>
    <row r="442" spans="1:4">
      <c r="A442" s="695">
        <v>441</v>
      </c>
      <c r="B442" s="696" t="s">
        <v>6077</v>
      </c>
      <c r="C442" s="697" t="s">
        <v>6078</v>
      </c>
      <c r="D442" s="702" t="str">
        <f t="shared" si="6"/>
        <v>441. 080084 合成乳（還原乳）</v>
      </c>
    </row>
    <row r="443" spans="1:4">
      <c r="A443" s="695">
        <v>442</v>
      </c>
      <c r="B443" s="696" t="s">
        <v>6079</v>
      </c>
      <c r="C443" s="697" t="s">
        <v>6080</v>
      </c>
      <c r="D443" s="702" t="str">
        <f t="shared" si="6"/>
        <v>442. 080085 全脂乳粉</v>
      </c>
    </row>
    <row r="444" spans="1:4">
      <c r="A444" s="695">
        <v>443</v>
      </c>
      <c r="B444" s="696" t="s">
        <v>6081</v>
      </c>
      <c r="C444" s="697" t="s">
        <v>6082</v>
      </c>
      <c r="D444" s="702" t="str">
        <f t="shared" si="6"/>
        <v>443. 080086 加糖乳粉</v>
      </c>
    </row>
    <row r="445" spans="1:4">
      <c r="A445" s="695">
        <v>444</v>
      </c>
      <c r="B445" s="696" t="s">
        <v>6083</v>
      </c>
      <c r="C445" s="697" t="s">
        <v>6084</v>
      </c>
      <c r="D445" s="702" t="str">
        <f t="shared" si="6"/>
        <v>444. 080087 脫脂乳粉</v>
      </c>
    </row>
    <row r="446" spans="1:4">
      <c r="A446" s="695">
        <v>445</v>
      </c>
      <c r="B446" s="696" t="s">
        <v>6085</v>
      </c>
      <c r="C446" s="697" t="s">
        <v>6086</v>
      </c>
      <c r="D446" s="702" t="str">
        <f t="shared" si="6"/>
        <v>445. 080088 調味乳粉</v>
      </c>
    </row>
    <row r="447" spans="1:4">
      <c r="A447" s="695">
        <v>446</v>
      </c>
      <c r="B447" s="696" t="s">
        <v>6087</v>
      </c>
      <c r="C447" s="697" t="s">
        <v>6088</v>
      </c>
      <c r="D447" s="702" t="str">
        <f t="shared" si="6"/>
        <v>446. 080090 煉乳</v>
      </c>
    </row>
    <row r="448" spans="1:4">
      <c r="A448" s="695">
        <v>447</v>
      </c>
      <c r="B448" s="696" t="s">
        <v>6089</v>
      </c>
      <c r="C448" s="697" t="s">
        <v>6090</v>
      </c>
      <c r="D448" s="702" t="str">
        <f t="shared" si="6"/>
        <v>447. 080091 乳水</v>
      </c>
    </row>
    <row r="449" spans="1:4">
      <c r="A449" s="695">
        <v>448</v>
      </c>
      <c r="B449" s="696" t="s">
        <v>6091</v>
      </c>
      <c r="C449" s="697" t="s">
        <v>6092</v>
      </c>
      <c r="D449" s="702" t="str">
        <f t="shared" si="6"/>
        <v>448. 080092 乳油</v>
      </c>
    </row>
    <row r="450" spans="1:4">
      <c r="A450" s="695">
        <v>449</v>
      </c>
      <c r="B450" s="696" t="s">
        <v>6093</v>
      </c>
      <c r="C450" s="697" t="s">
        <v>6094</v>
      </c>
      <c r="D450" s="702" t="str">
        <f t="shared" ref="D450:D513" si="7">A450&amp;". "&amp;B450&amp;" "&amp;C450</f>
        <v>449. 080093 乳酪</v>
      </c>
    </row>
    <row r="451" spans="1:4">
      <c r="A451" s="695">
        <v>450</v>
      </c>
      <c r="B451" s="696" t="s">
        <v>6095</v>
      </c>
      <c r="C451" s="697" t="s">
        <v>6096</v>
      </c>
      <c r="D451" s="702" t="str">
        <f t="shared" si="7"/>
        <v>450. 080094 乾酪及凝乳</v>
      </c>
    </row>
    <row r="452" spans="1:4">
      <c r="A452" s="695">
        <v>451</v>
      </c>
      <c r="B452" s="696" t="s">
        <v>6097</v>
      </c>
      <c r="C452" s="697" t="s">
        <v>6098</v>
      </c>
      <c r="D452" s="702" t="str">
        <f t="shared" si="7"/>
        <v>451. 080095 乾酪素</v>
      </c>
    </row>
    <row r="453" spans="1:4">
      <c r="A453" s="695">
        <v>452</v>
      </c>
      <c r="B453" s="696" t="s">
        <v>6099</v>
      </c>
      <c r="C453" s="697" t="s">
        <v>6100</v>
      </c>
      <c r="D453" s="702" t="str">
        <f t="shared" si="7"/>
        <v>452. 080096 調味乳</v>
      </c>
    </row>
    <row r="454" spans="1:4">
      <c r="A454" s="695">
        <v>453</v>
      </c>
      <c r="B454" s="696" t="s">
        <v>6101</v>
      </c>
      <c r="C454" s="697" t="s">
        <v>6102</v>
      </c>
      <c r="D454" s="702" t="str">
        <f t="shared" si="7"/>
        <v>453. 080097 發酵乳</v>
      </c>
    </row>
    <row r="455" spans="1:4">
      <c r="A455" s="695">
        <v>454</v>
      </c>
      <c r="B455" s="696" t="s">
        <v>6103</v>
      </c>
      <c r="C455" s="697" t="s">
        <v>6104</v>
      </c>
      <c r="D455" s="702" t="str">
        <f t="shared" si="7"/>
        <v>454. 080098 優格</v>
      </c>
    </row>
    <row r="456" spans="1:4">
      <c r="A456" s="695">
        <v>455</v>
      </c>
      <c r="B456" s="696" t="s">
        <v>6105</v>
      </c>
      <c r="C456" s="697" t="s">
        <v>6106</v>
      </c>
      <c r="D456" s="702" t="str">
        <f t="shared" si="7"/>
        <v>455. 080099 其他發酵乳品</v>
      </c>
    </row>
    <row r="457" spans="1:4">
      <c r="A457" s="695">
        <v>456</v>
      </c>
      <c r="B457" s="696" t="s">
        <v>6107</v>
      </c>
      <c r="C457" s="697" t="s">
        <v>6108</v>
      </c>
      <c r="D457" s="702" t="str">
        <f t="shared" si="7"/>
        <v>456. 080100 冰淇淋</v>
      </c>
    </row>
    <row r="458" spans="1:4">
      <c r="A458" s="695">
        <v>457</v>
      </c>
      <c r="B458" s="696" t="s">
        <v>6109</v>
      </c>
      <c r="C458" s="697" t="s">
        <v>6110</v>
      </c>
      <c r="D458" s="702" t="str">
        <f t="shared" si="7"/>
        <v>457. 080101 冰淇淋粉</v>
      </c>
    </row>
    <row r="459" spans="1:4">
      <c r="A459" s="695">
        <v>458</v>
      </c>
      <c r="B459" s="696" t="s">
        <v>6111</v>
      </c>
      <c r="C459" s="697" t="s">
        <v>6112</v>
      </c>
      <c r="D459" s="702" t="str">
        <f t="shared" si="7"/>
        <v>458. 080103 糙米</v>
      </c>
    </row>
    <row r="460" spans="1:4">
      <c r="A460" s="695">
        <v>459</v>
      </c>
      <c r="B460" s="696" t="s">
        <v>6113</v>
      </c>
      <c r="C460" s="697" t="s">
        <v>6114</v>
      </c>
      <c r="D460" s="702" t="str">
        <f t="shared" si="7"/>
        <v>459. 080104 米</v>
      </c>
    </row>
    <row r="461" spans="1:4">
      <c r="A461" s="695">
        <v>460</v>
      </c>
      <c r="B461" s="696" t="s">
        <v>6115</v>
      </c>
      <c r="C461" s="697" t="s">
        <v>6116</v>
      </c>
      <c r="D461" s="702" t="str">
        <f t="shared" si="7"/>
        <v>460. 080106 麵粉</v>
      </c>
    </row>
    <row r="462" spans="1:4">
      <c r="A462" s="695">
        <v>461</v>
      </c>
      <c r="B462" s="696" t="s">
        <v>6117</v>
      </c>
      <c r="C462" s="697" t="s">
        <v>6118</v>
      </c>
      <c r="D462" s="702" t="str">
        <f t="shared" si="7"/>
        <v>461. 080107 食用黃豆粉及餅</v>
      </c>
    </row>
    <row r="463" spans="1:4">
      <c r="A463" s="695">
        <v>462</v>
      </c>
      <c r="B463" s="696" t="s">
        <v>6119</v>
      </c>
      <c r="C463" s="697" t="s">
        <v>6120</v>
      </c>
      <c r="D463" s="702" t="str">
        <f t="shared" si="7"/>
        <v>462. 080108 脫脂黃豆粉及餅</v>
      </c>
    </row>
    <row r="464" spans="1:4">
      <c r="A464" s="695">
        <v>463</v>
      </c>
      <c r="B464" s="696" t="s">
        <v>6121</v>
      </c>
      <c r="C464" s="697" t="s">
        <v>6122</v>
      </c>
      <c r="D464" s="702" t="str">
        <f t="shared" si="7"/>
        <v>463. 080109 大麥粉</v>
      </c>
    </row>
    <row r="465" spans="1:4">
      <c r="A465" s="695">
        <v>464</v>
      </c>
      <c r="B465" s="696" t="s">
        <v>6123</v>
      </c>
      <c r="C465" s="697" t="s">
        <v>6124</v>
      </c>
      <c r="D465" s="702" t="str">
        <f t="shared" si="7"/>
        <v>464. 080110 可可粉</v>
      </c>
    </row>
    <row r="466" spans="1:4">
      <c r="A466" s="695">
        <v>465</v>
      </c>
      <c r="B466" s="696" t="s">
        <v>6125</v>
      </c>
      <c r="C466" s="697" t="s">
        <v>6126</v>
      </c>
      <c r="D466" s="702" t="str">
        <f t="shared" si="7"/>
        <v>465. 080111 巧克力粉</v>
      </c>
    </row>
    <row r="467" spans="1:4">
      <c r="A467" s="695">
        <v>466</v>
      </c>
      <c r="B467" s="696" t="s">
        <v>6127</v>
      </c>
      <c r="C467" s="697" t="s">
        <v>6128</v>
      </c>
      <c r="D467" s="702" t="str">
        <f t="shared" si="7"/>
        <v>466. 080112 杏仁粉</v>
      </c>
    </row>
    <row r="468" spans="1:4">
      <c r="A468" s="695">
        <v>467</v>
      </c>
      <c r="B468" s="696" t="s">
        <v>6129</v>
      </c>
      <c r="C468" s="697" t="s">
        <v>6130</v>
      </c>
      <c r="D468" s="702" t="str">
        <f t="shared" si="7"/>
        <v>467. 080113 豆類磨粉</v>
      </c>
    </row>
    <row r="469" spans="1:4">
      <c r="A469" s="695">
        <v>468</v>
      </c>
      <c r="B469" s="696" t="s">
        <v>6131</v>
      </c>
      <c r="C469" s="697" t="s">
        <v>6132</v>
      </c>
      <c r="D469" s="702" t="str">
        <f t="shared" si="7"/>
        <v>468. 080114 秈米粉</v>
      </c>
    </row>
    <row r="470" spans="1:4">
      <c r="A470" s="695">
        <v>469</v>
      </c>
      <c r="B470" s="696" t="s">
        <v>6133</v>
      </c>
      <c r="C470" s="697" t="s">
        <v>6134</v>
      </c>
      <c r="D470" s="702" t="str">
        <f t="shared" si="7"/>
        <v>469. 080115 芡粉</v>
      </c>
    </row>
    <row r="471" spans="1:4">
      <c r="A471" s="695">
        <v>470</v>
      </c>
      <c r="B471" s="696" t="s">
        <v>6135</v>
      </c>
      <c r="C471" s="697" t="s">
        <v>6136</v>
      </c>
      <c r="D471" s="702" t="str">
        <f t="shared" si="7"/>
        <v>470. 080116 食用預拌粉</v>
      </c>
    </row>
    <row r="472" spans="1:4">
      <c r="A472" s="695">
        <v>471</v>
      </c>
      <c r="B472" s="696" t="s">
        <v>6137</v>
      </c>
      <c r="C472" s="697" t="s">
        <v>6138</v>
      </c>
      <c r="D472" s="702" t="str">
        <f t="shared" si="7"/>
        <v>471. 080117 速食穀片</v>
      </c>
    </row>
    <row r="473" spans="1:4">
      <c r="A473" s="695">
        <v>472</v>
      </c>
      <c r="B473" s="696" t="s">
        <v>6139</v>
      </c>
      <c r="C473" s="697" t="s">
        <v>6140</v>
      </c>
      <c r="D473" s="702" t="str">
        <f t="shared" si="7"/>
        <v>472. 080118 速食穀粉</v>
      </c>
    </row>
    <row r="474" spans="1:4">
      <c r="A474" s="695">
        <v>473</v>
      </c>
      <c r="B474" s="696" t="s">
        <v>6141</v>
      </c>
      <c r="C474" s="697" t="s">
        <v>6142</v>
      </c>
      <c r="D474" s="702" t="str">
        <f t="shared" si="7"/>
        <v>473. 080119 麥麩</v>
      </c>
    </row>
    <row r="475" spans="1:4">
      <c r="A475" s="695">
        <v>474</v>
      </c>
      <c r="B475" s="696" t="s">
        <v>6143</v>
      </c>
      <c r="C475" s="697" t="s">
        <v>6144</v>
      </c>
      <c r="D475" s="702" t="str">
        <f t="shared" si="7"/>
        <v>474. 080120 菱粉</v>
      </c>
    </row>
    <row r="476" spans="1:4">
      <c r="A476" s="695">
        <v>475</v>
      </c>
      <c r="B476" s="696" t="s">
        <v>6145</v>
      </c>
      <c r="C476" s="697" t="s">
        <v>6146</v>
      </c>
      <c r="D476" s="702" t="str">
        <f t="shared" si="7"/>
        <v>475. 080121 稞麥粉</v>
      </c>
    </row>
    <row r="477" spans="1:4">
      <c r="A477" s="695">
        <v>476</v>
      </c>
      <c r="B477" s="696" t="s">
        <v>6147</v>
      </c>
      <c r="C477" s="697" t="s">
        <v>6148</v>
      </c>
      <c r="D477" s="702" t="str">
        <f t="shared" si="7"/>
        <v>476. 080122 粳米粉</v>
      </c>
    </row>
    <row r="478" spans="1:4">
      <c r="A478" s="695">
        <v>477</v>
      </c>
      <c r="B478" s="696" t="s">
        <v>6149</v>
      </c>
      <c r="C478" s="697" t="s">
        <v>6150</v>
      </c>
      <c r="D478" s="702" t="str">
        <f t="shared" si="7"/>
        <v>477. 080123 葛粉</v>
      </c>
    </row>
    <row r="479" spans="1:4">
      <c r="A479" s="695">
        <v>478</v>
      </c>
      <c r="B479" s="696" t="s">
        <v>6151</v>
      </c>
      <c r="C479" s="697" t="s">
        <v>6152</v>
      </c>
      <c r="D479" s="702" t="str">
        <f t="shared" si="7"/>
        <v>478. 080124 穀類軋片</v>
      </c>
    </row>
    <row r="480" spans="1:4">
      <c r="A480" s="695">
        <v>479</v>
      </c>
      <c r="B480" s="696" t="s">
        <v>6153</v>
      </c>
      <c r="C480" s="697" t="s">
        <v>6154</v>
      </c>
      <c r="D480" s="702" t="str">
        <f t="shared" si="7"/>
        <v>479. 080125 燕麥粉</v>
      </c>
    </row>
    <row r="481" spans="1:4">
      <c r="A481" s="695">
        <v>480</v>
      </c>
      <c r="B481" s="696" t="s">
        <v>6155</v>
      </c>
      <c r="C481" s="697" t="s">
        <v>6156</v>
      </c>
      <c r="D481" s="702" t="str">
        <f t="shared" si="7"/>
        <v>480. 080126 蕎麥粉</v>
      </c>
    </row>
    <row r="482" spans="1:4">
      <c r="A482" s="695">
        <v>481</v>
      </c>
      <c r="B482" s="696" t="s">
        <v>6157</v>
      </c>
      <c r="C482" s="697" t="s">
        <v>6158</v>
      </c>
      <c r="D482" s="702" t="str">
        <f t="shared" si="7"/>
        <v>481. 080127 薯粉</v>
      </c>
    </row>
    <row r="483" spans="1:4">
      <c r="A483" s="695">
        <v>482</v>
      </c>
      <c r="B483" s="696" t="s">
        <v>6159</v>
      </c>
      <c r="C483" s="697" t="s">
        <v>6160</v>
      </c>
      <c r="D483" s="702" t="str">
        <f t="shared" si="7"/>
        <v>482. 080128 薯籤</v>
      </c>
    </row>
    <row r="484" spans="1:4">
      <c r="A484" s="695">
        <v>483</v>
      </c>
      <c r="B484" s="696" t="s">
        <v>6161</v>
      </c>
      <c r="C484" s="697" t="s">
        <v>6162</v>
      </c>
      <c r="D484" s="702" t="str">
        <f t="shared" si="7"/>
        <v>483. 080129 薯片</v>
      </c>
    </row>
    <row r="485" spans="1:4">
      <c r="A485" s="695">
        <v>484</v>
      </c>
      <c r="B485" s="696" t="s">
        <v>6163</v>
      </c>
      <c r="C485" s="697" t="s">
        <v>6164</v>
      </c>
      <c r="D485" s="702" t="str">
        <f t="shared" si="7"/>
        <v>484. 080130 藕粉</v>
      </c>
    </row>
    <row r="486" spans="1:4">
      <c r="A486" s="695">
        <v>485</v>
      </c>
      <c r="B486" s="696" t="s">
        <v>6165</v>
      </c>
      <c r="C486" s="697" t="s">
        <v>6166</v>
      </c>
      <c r="D486" s="702" t="str">
        <f t="shared" si="7"/>
        <v>485. 080131 糯米粉</v>
      </c>
    </row>
    <row r="487" spans="1:4">
      <c r="A487" s="695">
        <v>486</v>
      </c>
      <c r="B487" s="696" t="s">
        <v>6167</v>
      </c>
      <c r="C487" s="697" t="s">
        <v>6168</v>
      </c>
      <c r="D487" s="702" t="str">
        <f t="shared" si="7"/>
        <v>486. 080132 麵糰</v>
      </c>
    </row>
    <row r="488" spans="1:4">
      <c r="A488" s="695">
        <v>487</v>
      </c>
      <c r="B488" s="696" t="s">
        <v>6169</v>
      </c>
      <c r="C488" s="697" t="s">
        <v>6170</v>
      </c>
      <c r="D488" s="702" t="str">
        <f t="shared" si="7"/>
        <v>487. 080133 玉米粉</v>
      </c>
    </row>
    <row r="489" spans="1:4">
      <c r="A489" s="695">
        <v>488</v>
      </c>
      <c r="B489" s="696" t="s">
        <v>6171</v>
      </c>
      <c r="C489" s="697" t="s">
        <v>6172</v>
      </c>
      <c r="D489" s="702" t="str">
        <f t="shared" si="7"/>
        <v>488. 080135 食用澱粉</v>
      </c>
    </row>
    <row r="490" spans="1:4">
      <c r="A490" s="695">
        <v>489</v>
      </c>
      <c r="B490" s="696" t="s">
        <v>6173</v>
      </c>
      <c r="C490" s="697" t="s">
        <v>6174</v>
      </c>
      <c r="D490" s="702" t="str">
        <f t="shared" si="7"/>
        <v>489. 080136 澱粉糖</v>
      </c>
    </row>
    <row r="491" spans="1:4">
      <c r="A491" s="695">
        <v>490</v>
      </c>
      <c r="B491" s="696" t="s">
        <v>6175</v>
      </c>
      <c r="C491" s="697" t="s">
        <v>6176</v>
      </c>
      <c r="D491" s="702" t="str">
        <f t="shared" si="7"/>
        <v>490. 080137 果糖</v>
      </c>
    </row>
    <row r="492" spans="1:4">
      <c r="A492" s="695">
        <v>491</v>
      </c>
      <c r="B492" s="696" t="s">
        <v>6177</v>
      </c>
      <c r="C492" s="697" t="s">
        <v>6178</v>
      </c>
      <c r="D492" s="702" t="str">
        <f t="shared" si="7"/>
        <v>491. 080138 葡萄糖</v>
      </c>
    </row>
    <row r="493" spans="1:4">
      <c r="A493" s="695">
        <v>492</v>
      </c>
      <c r="B493" s="696" t="s">
        <v>6179</v>
      </c>
      <c r="C493" s="697" t="s">
        <v>6180</v>
      </c>
      <c r="D493" s="702" t="str">
        <f t="shared" si="7"/>
        <v>492. 080139 麥芽糖</v>
      </c>
    </row>
    <row r="494" spans="1:4">
      <c r="A494" s="695">
        <v>493</v>
      </c>
      <c r="B494" s="696" t="s">
        <v>6181</v>
      </c>
      <c r="C494" s="697" t="s">
        <v>6182</v>
      </c>
      <c r="D494" s="702" t="str">
        <f t="shared" si="7"/>
        <v>493. 080140 高果糖漿</v>
      </c>
    </row>
    <row r="495" spans="1:4">
      <c r="A495" s="695">
        <v>494</v>
      </c>
      <c r="B495" s="696" t="s">
        <v>6183</v>
      </c>
      <c r="C495" s="697" t="s">
        <v>6184</v>
      </c>
      <c r="D495" s="702" t="str">
        <f t="shared" si="7"/>
        <v>494. 080141 葡萄糖糖漿</v>
      </c>
    </row>
    <row r="496" spans="1:4">
      <c r="A496" s="695">
        <v>495</v>
      </c>
      <c r="B496" s="696" t="s">
        <v>6185</v>
      </c>
      <c r="C496" s="697" t="s">
        <v>6186</v>
      </c>
      <c r="D496" s="702" t="str">
        <f t="shared" si="7"/>
        <v>495. 080142 樹薯粉</v>
      </c>
    </row>
    <row r="497" spans="1:4">
      <c r="A497" s="695">
        <v>496</v>
      </c>
      <c r="B497" s="696" t="s">
        <v>6187</v>
      </c>
      <c r="C497" s="697" t="s">
        <v>6188</v>
      </c>
      <c r="D497" s="702" t="str">
        <f t="shared" si="7"/>
        <v>496. 080144 配合飼料</v>
      </c>
    </row>
    <row r="498" spans="1:4">
      <c r="A498" s="695">
        <v>497</v>
      </c>
      <c r="B498" s="696" t="s">
        <v>6189</v>
      </c>
      <c r="C498" s="697" t="s">
        <v>6190</v>
      </c>
      <c r="D498" s="702" t="str">
        <f t="shared" si="7"/>
        <v>497. 080145 單一飼料</v>
      </c>
    </row>
    <row r="499" spans="1:4">
      <c r="A499" s="695">
        <v>498</v>
      </c>
      <c r="B499" s="696" t="s">
        <v>6191</v>
      </c>
      <c r="C499" s="697" t="s">
        <v>6192</v>
      </c>
      <c r="D499" s="702" t="str">
        <f t="shared" si="7"/>
        <v>498. 080146 動物性單一飼料</v>
      </c>
    </row>
    <row r="500" spans="1:4">
      <c r="A500" s="695">
        <v>499</v>
      </c>
      <c r="B500" s="696" t="s">
        <v>6193</v>
      </c>
      <c r="C500" s="697" t="s">
        <v>6194</v>
      </c>
      <c r="D500" s="702" t="str">
        <f t="shared" si="7"/>
        <v>499. 080147 植物性單一飼料</v>
      </c>
    </row>
    <row r="501" spans="1:4">
      <c r="A501" s="695">
        <v>500</v>
      </c>
      <c r="B501" s="696" t="s">
        <v>6195</v>
      </c>
      <c r="C501" s="697" t="s">
        <v>6196</v>
      </c>
      <c r="D501" s="702" t="str">
        <f t="shared" si="7"/>
        <v>500. 080148 補助飼料</v>
      </c>
    </row>
    <row r="502" spans="1:4">
      <c r="A502" s="695">
        <v>501</v>
      </c>
      <c r="B502" s="696" t="s">
        <v>6197</v>
      </c>
      <c r="C502" s="697" t="s">
        <v>6198</v>
      </c>
      <c r="D502" s="702" t="str">
        <f t="shared" si="7"/>
        <v>501. 080149 飼料添加物</v>
      </c>
    </row>
    <row r="503" spans="1:4">
      <c r="A503" s="695">
        <v>502</v>
      </c>
      <c r="B503" s="696" t="s">
        <v>6199</v>
      </c>
      <c r="C503" s="697" t="s">
        <v>6200</v>
      </c>
      <c r="D503" s="702" t="str">
        <f t="shared" si="7"/>
        <v>502. 080150 麵包</v>
      </c>
    </row>
    <row r="504" spans="1:4">
      <c r="A504" s="695">
        <v>503</v>
      </c>
      <c r="B504" s="696" t="s">
        <v>6201</v>
      </c>
      <c r="C504" s="697" t="s">
        <v>6202</v>
      </c>
      <c r="D504" s="702" t="str">
        <f t="shared" si="7"/>
        <v>503. 080151 餅乾</v>
      </c>
    </row>
    <row r="505" spans="1:4">
      <c r="A505" s="695">
        <v>504</v>
      </c>
      <c r="B505" s="696" t="s">
        <v>6203</v>
      </c>
      <c r="C505" s="697" t="s">
        <v>6204</v>
      </c>
      <c r="D505" s="702" t="str">
        <f t="shared" si="7"/>
        <v>504. 080152 蛋糕</v>
      </c>
    </row>
    <row r="506" spans="1:4">
      <c r="A506" s="695">
        <v>505</v>
      </c>
      <c r="B506" s="696" t="s">
        <v>6205</v>
      </c>
      <c r="C506" s="697" t="s">
        <v>6206</v>
      </c>
      <c r="D506" s="702" t="str">
        <f t="shared" si="7"/>
        <v>505. 080153 西點</v>
      </c>
    </row>
    <row r="507" spans="1:4">
      <c r="A507" s="695">
        <v>506</v>
      </c>
      <c r="B507" s="696" t="s">
        <v>6207</v>
      </c>
      <c r="C507" s="697" t="s">
        <v>6208</v>
      </c>
      <c r="D507" s="702" t="str">
        <f t="shared" si="7"/>
        <v>506. 080154 中式茶食</v>
      </c>
    </row>
    <row r="508" spans="1:4">
      <c r="A508" s="695">
        <v>507</v>
      </c>
      <c r="B508" s="696" t="s">
        <v>6209</v>
      </c>
      <c r="C508" s="697" t="s">
        <v>6210</v>
      </c>
      <c r="D508" s="702" t="str">
        <f t="shared" si="7"/>
        <v>507. 080155 米果</v>
      </c>
    </row>
    <row r="509" spans="1:4">
      <c r="A509" s="695">
        <v>508</v>
      </c>
      <c r="B509" s="696" t="s">
        <v>6211</v>
      </c>
      <c r="C509" s="697" t="s">
        <v>6212</v>
      </c>
      <c r="D509" s="702" t="str">
        <f t="shared" si="7"/>
        <v>508. 080156 米香</v>
      </c>
    </row>
    <row r="510" spans="1:4">
      <c r="A510" s="695">
        <v>509</v>
      </c>
      <c r="B510" s="696" t="s">
        <v>6213</v>
      </c>
      <c r="C510" s="697" t="s">
        <v>6214</v>
      </c>
      <c r="D510" s="702" t="str">
        <f t="shared" si="7"/>
        <v>509. 080157 年糕</v>
      </c>
    </row>
    <row r="511" spans="1:4">
      <c r="A511" s="695">
        <v>510</v>
      </c>
      <c r="B511" s="696" t="s">
        <v>6215</v>
      </c>
      <c r="C511" s="697" t="s">
        <v>6216</v>
      </c>
      <c r="D511" s="702" t="str">
        <f t="shared" si="7"/>
        <v>510. 080158 發糕</v>
      </c>
    </row>
    <row r="512" spans="1:4">
      <c r="A512" s="695">
        <v>511</v>
      </c>
      <c r="B512" s="696" t="s">
        <v>6217</v>
      </c>
      <c r="C512" s="697" t="s">
        <v>6218</v>
      </c>
      <c r="D512" s="702" t="str">
        <f t="shared" si="7"/>
        <v>511. 080159 麻糬</v>
      </c>
    </row>
    <row r="513" spans="1:4">
      <c r="A513" s="695">
        <v>512</v>
      </c>
      <c r="B513" s="696" t="s">
        <v>6219</v>
      </c>
      <c r="C513" s="697" t="s">
        <v>6220</v>
      </c>
      <c r="D513" s="702" t="str">
        <f t="shared" si="7"/>
        <v>512. 080160 蘿蔔糕</v>
      </c>
    </row>
    <row r="514" spans="1:4">
      <c r="A514" s="695">
        <v>513</v>
      </c>
      <c r="B514" s="696" t="s">
        <v>6221</v>
      </c>
      <c r="C514" s="697" t="s">
        <v>6222</v>
      </c>
      <c r="D514" s="702" t="str">
        <f t="shared" ref="D514:D577" si="8">A514&amp;". "&amp;B514&amp;" "&amp;C514</f>
        <v>513. 080161 芋頭糕</v>
      </c>
    </row>
    <row r="515" spans="1:4">
      <c r="A515" s="695">
        <v>514</v>
      </c>
      <c r="B515" s="696" t="s">
        <v>6223</v>
      </c>
      <c r="C515" s="697" t="s">
        <v>6224</v>
      </c>
      <c r="D515" s="702" t="str">
        <f t="shared" si="8"/>
        <v>514. 080162 糕粿糬類製品</v>
      </c>
    </row>
    <row r="516" spans="1:4">
      <c r="A516" s="695">
        <v>515</v>
      </c>
      <c r="B516" s="696" t="s">
        <v>6225</v>
      </c>
      <c r="C516" s="697" t="s">
        <v>6226</v>
      </c>
      <c r="D516" s="702" t="str">
        <f t="shared" si="8"/>
        <v>515. 080164 麵條</v>
      </c>
    </row>
    <row r="517" spans="1:4">
      <c r="A517" s="695">
        <v>516</v>
      </c>
      <c r="B517" s="696" t="s">
        <v>6227</v>
      </c>
      <c r="C517" s="697" t="s">
        <v>6228</v>
      </c>
      <c r="D517" s="702" t="str">
        <f t="shared" si="8"/>
        <v>516. 080165 米粉</v>
      </c>
    </row>
    <row r="518" spans="1:4">
      <c r="A518" s="695">
        <v>517</v>
      </c>
      <c r="B518" s="696" t="s">
        <v>6229</v>
      </c>
      <c r="C518" s="697" t="s">
        <v>6230</v>
      </c>
      <c r="D518" s="702" t="str">
        <f t="shared" si="8"/>
        <v>517. 080166 冬粉</v>
      </c>
    </row>
    <row r="519" spans="1:4">
      <c r="A519" s="695">
        <v>518</v>
      </c>
      <c r="B519" s="696" t="s">
        <v>6231</v>
      </c>
      <c r="C519" s="697" t="s">
        <v>6232</v>
      </c>
      <c r="D519" s="702" t="str">
        <f t="shared" si="8"/>
        <v>518. 080167 粉條</v>
      </c>
    </row>
    <row r="520" spans="1:4">
      <c r="A520" s="695">
        <v>519</v>
      </c>
      <c r="B520" s="696" t="s">
        <v>6233</v>
      </c>
      <c r="C520" s="697" t="s">
        <v>6234</v>
      </c>
      <c r="D520" s="702" t="str">
        <f t="shared" si="8"/>
        <v>519. 080168 通心粉</v>
      </c>
    </row>
    <row r="521" spans="1:4">
      <c r="A521" s="695">
        <v>520</v>
      </c>
      <c r="B521" s="696" t="s">
        <v>6235</v>
      </c>
      <c r="C521" s="697" t="s">
        <v>6236</v>
      </c>
      <c r="D521" s="702" t="str">
        <f t="shared" si="8"/>
        <v>520. 080170 速食麵條</v>
      </c>
    </row>
    <row r="522" spans="1:4">
      <c r="A522" s="695">
        <v>521</v>
      </c>
      <c r="B522" s="696" t="s">
        <v>6237</v>
      </c>
      <c r="C522" s="697" t="s">
        <v>6238</v>
      </c>
      <c r="D522" s="702" t="str">
        <f t="shared" si="8"/>
        <v>521. 080171 速食米粉</v>
      </c>
    </row>
    <row r="523" spans="1:4">
      <c r="A523" s="695">
        <v>522</v>
      </c>
      <c r="B523" s="696" t="s">
        <v>6239</v>
      </c>
      <c r="C523" s="697" t="s">
        <v>6240</v>
      </c>
      <c r="D523" s="702" t="str">
        <f t="shared" si="8"/>
        <v>522. 080172 速食粉條</v>
      </c>
    </row>
    <row r="524" spans="1:4">
      <c r="A524" s="695">
        <v>523</v>
      </c>
      <c r="B524" s="696" t="s">
        <v>6241</v>
      </c>
      <c r="C524" s="697" t="s">
        <v>6242</v>
      </c>
      <c r="D524" s="702" t="str">
        <f t="shared" si="8"/>
        <v>523. 080174 紅糖</v>
      </c>
    </row>
    <row r="525" spans="1:4">
      <c r="A525" s="695">
        <v>524</v>
      </c>
      <c r="B525" s="696" t="s">
        <v>6243</v>
      </c>
      <c r="C525" s="697" t="s">
        <v>6244</v>
      </c>
      <c r="D525" s="702" t="str">
        <f t="shared" si="8"/>
        <v>524. 080175 砂糖</v>
      </c>
    </row>
    <row r="526" spans="1:4">
      <c r="A526" s="695">
        <v>525</v>
      </c>
      <c r="B526" s="696" t="s">
        <v>6245</v>
      </c>
      <c r="C526" s="697" t="s">
        <v>6246</v>
      </c>
      <c r="D526" s="702" t="str">
        <f t="shared" si="8"/>
        <v>525. 080176 方糖</v>
      </c>
    </row>
    <row r="527" spans="1:4">
      <c r="A527" s="695">
        <v>526</v>
      </c>
      <c r="B527" s="696" t="s">
        <v>6247</v>
      </c>
      <c r="C527" s="697" t="s">
        <v>6248</v>
      </c>
      <c r="D527" s="702" t="str">
        <f t="shared" si="8"/>
        <v>526. 080177 冰糖</v>
      </c>
    </row>
    <row r="528" spans="1:4">
      <c r="A528" s="695">
        <v>527</v>
      </c>
      <c r="B528" s="696" t="s">
        <v>6249</v>
      </c>
      <c r="C528" s="697" t="s">
        <v>6250</v>
      </c>
      <c r="D528" s="702" t="str">
        <f t="shared" si="8"/>
        <v>527. 080178 粉糖</v>
      </c>
    </row>
    <row r="529" spans="1:4">
      <c r="A529" s="695">
        <v>528</v>
      </c>
      <c r="B529" s="696" t="s">
        <v>6251</v>
      </c>
      <c r="C529" s="697" t="s">
        <v>6252</v>
      </c>
      <c r="D529" s="702" t="str">
        <f t="shared" si="8"/>
        <v>528. 080179 液糖</v>
      </c>
    </row>
    <row r="530" spans="1:4">
      <c r="A530" s="695">
        <v>529</v>
      </c>
      <c r="B530" s="696" t="s">
        <v>6253</v>
      </c>
      <c r="C530" s="697" t="s">
        <v>6254</v>
      </c>
      <c r="D530" s="702" t="str">
        <f t="shared" si="8"/>
        <v>529. 080180 糖蜜</v>
      </c>
    </row>
    <row r="531" spans="1:4">
      <c r="A531" s="695">
        <v>530</v>
      </c>
      <c r="B531" s="696" t="s">
        <v>6255</v>
      </c>
      <c r="C531" s="697" t="s">
        <v>6256</v>
      </c>
      <c r="D531" s="702" t="str">
        <f t="shared" si="8"/>
        <v>530. 080181 糖漿</v>
      </c>
    </row>
    <row r="532" spans="1:4">
      <c r="A532" s="695">
        <v>531</v>
      </c>
      <c r="B532" s="696" t="s">
        <v>6257</v>
      </c>
      <c r="C532" s="697" t="s">
        <v>6258</v>
      </c>
      <c r="D532" s="702" t="str">
        <f t="shared" si="8"/>
        <v>531. 080182 轉化糖</v>
      </c>
    </row>
    <row r="533" spans="1:4">
      <c r="A533" s="695">
        <v>532</v>
      </c>
      <c r="B533" s="696" t="s">
        <v>6259</v>
      </c>
      <c r="C533" s="697" t="s">
        <v>6260</v>
      </c>
      <c r="D533" s="702" t="str">
        <f t="shared" si="8"/>
        <v>532. 080183 口香糖</v>
      </c>
    </row>
    <row r="534" spans="1:4">
      <c r="A534" s="695">
        <v>533</v>
      </c>
      <c r="B534" s="696" t="s">
        <v>6261</v>
      </c>
      <c r="C534" s="697" t="s">
        <v>6262</v>
      </c>
      <c r="D534" s="702" t="str">
        <f t="shared" si="8"/>
        <v>533. 080184 巧克力糖</v>
      </c>
    </row>
    <row r="535" spans="1:4">
      <c r="A535" s="695">
        <v>534</v>
      </c>
      <c r="B535" s="696" t="s">
        <v>6263</v>
      </c>
      <c r="C535" s="697" t="s">
        <v>6264</v>
      </c>
      <c r="D535" s="702" t="str">
        <f t="shared" si="8"/>
        <v>534. 080185 水果糖</v>
      </c>
    </row>
    <row r="536" spans="1:4">
      <c r="A536" s="695">
        <v>535</v>
      </c>
      <c r="B536" s="696" t="s">
        <v>6265</v>
      </c>
      <c r="C536" s="697" t="s">
        <v>6266</v>
      </c>
      <c r="D536" s="702" t="str">
        <f t="shared" si="8"/>
        <v>535. 080186 牛軋糖</v>
      </c>
    </row>
    <row r="537" spans="1:4">
      <c r="A537" s="695">
        <v>536</v>
      </c>
      <c r="B537" s="696" t="s">
        <v>6267</v>
      </c>
      <c r="C537" s="697" t="s">
        <v>6268</v>
      </c>
      <c r="D537" s="702" t="str">
        <f t="shared" si="8"/>
        <v>536. 080187 牛奶糖</v>
      </c>
    </row>
    <row r="538" spans="1:4">
      <c r="A538" s="695">
        <v>537</v>
      </c>
      <c r="B538" s="696" t="s">
        <v>6269</v>
      </c>
      <c r="C538" s="697" t="s">
        <v>6270</v>
      </c>
      <c r="D538" s="702" t="str">
        <f t="shared" si="8"/>
        <v>537. 080188 奶油糖</v>
      </c>
    </row>
    <row r="539" spans="1:4">
      <c r="A539" s="695">
        <v>538</v>
      </c>
      <c r="B539" s="696" t="s">
        <v>6271</v>
      </c>
      <c r="C539" s="697" t="s">
        <v>6272</v>
      </c>
      <c r="D539" s="702" t="str">
        <f t="shared" si="8"/>
        <v>538. 080189 花生糖</v>
      </c>
    </row>
    <row r="540" spans="1:4">
      <c r="A540" s="695">
        <v>539</v>
      </c>
      <c r="B540" s="696" t="s">
        <v>6273</v>
      </c>
      <c r="C540" s="697" t="s">
        <v>6274</v>
      </c>
      <c r="D540" s="702" t="str">
        <f t="shared" si="8"/>
        <v>539. 080190 軟糖</v>
      </c>
    </row>
    <row r="541" spans="1:4">
      <c r="A541" s="695">
        <v>540</v>
      </c>
      <c r="B541" s="696" t="s">
        <v>6275</v>
      </c>
      <c r="C541" s="697" t="s">
        <v>6276</v>
      </c>
      <c r="D541" s="702" t="str">
        <f t="shared" si="8"/>
        <v>540. 080191 硬糖</v>
      </c>
    </row>
    <row r="542" spans="1:4">
      <c r="A542" s="695">
        <v>541</v>
      </c>
      <c r="B542" s="696" t="s">
        <v>6277</v>
      </c>
      <c r="C542" s="697" t="s">
        <v>6278</v>
      </c>
      <c r="D542" s="702" t="str">
        <f t="shared" si="8"/>
        <v>541. 080192 糖衣乾果</v>
      </c>
    </row>
    <row r="543" spans="1:4">
      <c r="A543" s="695">
        <v>542</v>
      </c>
      <c r="B543" s="696" t="s">
        <v>6279</v>
      </c>
      <c r="C543" s="697" t="s">
        <v>6280</v>
      </c>
      <c r="D543" s="702" t="str">
        <f t="shared" si="8"/>
        <v>542. 080194 完全發酵茶</v>
      </c>
    </row>
    <row r="544" spans="1:4">
      <c r="A544" s="695">
        <v>543</v>
      </c>
      <c r="B544" s="696" t="s">
        <v>6281</v>
      </c>
      <c r="C544" s="697" t="s">
        <v>6282</v>
      </c>
      <c r="D544" s="702" t="str">
        <f t="shared" si="8"/>
        <v>543. 080195 不發酵茶</v>
      </c>
    </row>
    <row r="545" spans="1:4">
      <c r="A545" s="695">
        <v>544</v>
      </c>
      <c r="B545" s="696" t="s">
        <v>6283</v>
      </c>
      <c r="C545" s="697" t="s">
        <v>6284</v>
      </c>
      <c r="D545" s="702" t="str">
        <f t="shared" si="8"/>
        <v>544. 080196 烏龍茶</v>
      </c>
    </row>
    <row r="546" spans="1:4">
      <c r="A546" s="695">
        <v>545</v>
      </c>
      <c r="B546" s="696" t="s">
        <v>6285</v>
      </c>
      <c r="C546" s="697" t="s">
        <v>6286</v>
      </c>
      <c r="D546" s="702" t="str">
        <f t="shared" si="8"/>
        <v>545. 080197 包種茶</v>
      </c>
    </row>
    <row r="547" spans="1:4">
      <c r="A547" s="695">
        <v>546</v>
      </c>
      <c r="B547" s="696" t="s">
        <v>6287</v>
      </c>
      <c r="C547" s="697" t="s">
        <v>6288</v>
      </c>
      <c r="D547" s="702" t="str">
        <f t="shared" si="8"/>
        <v>546. 080198 加味茶</v>
      </c>
    </row>
    <row r="548" spans="1:4">
      <c r="A548" s="695">
        <v>547</v>
      </c>
      <c r="B548" s="696" t="s">
        <v>6289</v>
      </c>
      <c r="C548" s="697" t="s">
        <v>6290</v>
      </c>
      <c r="D548" s="702" t="str">
        <f t="shared" si="8"/>
        <v>547. 080199 其他茶製品</v>
      </c>
    </row>
    <row r="549" spans="1:4">
      <c r="A549" s="695">
        <v>548</v>
      </c>
      <c r="B549" s="696" t="s">
        <v>6291</v>
      </c>
      <c r="C549" s="697" t="s">
        <v>6292</v>
      </c>
      <c r="D549" s="702" t="str">
        <f t="shared" si="8"/>
        <v>548. 080200 紅茶</v>
      </c>
    </row>
    <row r="550" spans="1:4">
      <c r="A550" s="695">
        <v>549</v>
      </c>
      <c r="B550" s="696" t="s">
        <v>6293</v>
      </c>
      <c r="C550" s="697" t="s">
        <v>6294</v>
      </c>
      <c r="D550" s="702" t="str">
        <f t="shared" si="8"/>
        <v>549. 080201 香片茶</v>
      </c>
    </row>
    <row r="551" spans="1:4">
      <c r="A551" s="695">
        <v>550</v>
      </c>
      <c r="B551" s="696" t="s">
        <v>6295</v>
      </c>
      <c r="C551" s="697" t="s">
        <v>6296</v>
      </c>
      <c r="D551" s="702" t="str">
        <f t="shared" si="8"/>
        <v>550. 080203 綠茶</v>
      </c>
    </row>
    <row r="552" spans="1:4">
      <c r="A552" s="695">
        <v>551</v>
      </c>
      <c r="B552" s="696" t="s">
        <v>6297</v>
      </c>
      <c r="C552" s="697" t="s">
        <v>6298</v>
      </c>
      <c r="D552" s="702" t="str">
        <f t="shared" si="8"/>
        <v>551. 080204 味精(麩胺酸鈉)</v>
      </c>
    </row>
    <row r="553" spans="1:4">
      <c r="A553" s="695">
        <v>552</v>
      </c>
      <c r="B553" s="696" t="s">
        <v>6299</v>
      </c>
      <c r="C553" s="697" t="s">
        <v>6300</v>
      </c>
      <c r="D553" s="702" t="str">
        <f t="shared" si="8"/>
        <v>552. 080205 高鮮味精</v>
      </c>
    </row>
    <row r="554" spans="1:4">
      <c r="A554" s="695">
        <v>553</v>
      </c>
      <c r="B554" s="696" t="s">
        <v>6301</v>
      </c>
      <c r="C554" s="697" t="s">
        <v>6302</v>
      </c>
      <c r="D554" s="702" t="str">
        <f t="shared" si="8"/>
        <v>553. 080207 高級精鹽</v>
      </c>
    </row>
    <row r="555" spans="1:4">
      <c r="A555" s="695">
        <v>554</v>
      </c>
      <c r="B555" s="696" t="s">
        <v>6303</v>
      </c>
      <c r="C555" s="697" t="s">
        <v>6304</v>
      </c>
      <c r="D555" s="702" t="str">
        <f t="shared" si="8"/>
        <v>554. 080208 普通精鹽</v>
      </c>
    </row>
    <row r="556" spans="1:4">
      <c r="A556" s="695">
        <v>555</v>
      </c>
      <c r="B556" s="696" t="s">
        <v>6305</v>
      </c>
      <c r="C556" s="697" t="s">
        <v>6306</v>
      </c>
      <c r="D556" s="702" t="str">
        <f t="shared" si="8"/>
        <v>555. 080209 洗滌鹽</v>
      </c>
    </row>
    <row r="557" spans="1:4">
      <c r="A557" s="695">
        <v>556</v>
      </c>
      <c r="B557" s="696" t="s">
        <v>6307</v>
      </c>
      <c r="C557" s="697" t="s">
        <v>6308</v>
      </c>
      <c r="D557" s="702" t="str">
        <f t="shared" si="8"/>
        <v>556. 080210 餐桌鹽</v>
      </c>
    </row>
    <row r="558" spans="1:4">
      <c r="A558" s="695">
        <v>557</v>
      </c>
      <c r="B558" s="696" t="s">
        <v>6309</v>
      </c>
      <c r="C558" s="697" t="s">
        <v>6310</v>
      </c>
      <c r="D558" s="702" t="str">
        <f t="shared" si="8"/>
        <v>557. 080211 低鈉鹽</v>
      </c>
    </row>
    <row r="559" spans="1:4">
      <c r="A559" s="695">
        <v>558</v>
      </c>
      <c r="B559" s="696" t="s">
        <v>6311</v>
      </c>
      <c r="C559" s="697" t="s">
        <v>6312</v>
      </c>
      <c r="D559" s="702" t="str">
        <f t="shared" si="8"/>
        <v>558. 080212 粗鹽</v>
      </c>
    </row>
    <row r="560" spans="1:4">
      <c r="A560" s="695">
        <v>559</v>
      </c>
      <c r="B560" s="696" t="s">
        <v>6313</v>
      </c>
      <c r="C560" s="697" t="s">
        <v>6314</v>
      </c>
      <c r="D560" s="702" t="str">
        <f t="shared" si="8"/>
        <v>559. 080214 醬油</v>
      </c>
    </row>
    <row r="561" spans="1:4">
      <c r="A561" s="695">
        <v>560</v>
      </c>
      <c r="B561" s="696" t="s">
        <v>6315</v>
      </c>
      <c r="C561" s="697" t="s">
        <v>6316</v>
      </c>
      <c r="D561" s="702" t="str">
        <f t="shared" si="8"/>
        <v>560. 080215 醬油膏</v>
      </c>
    </row>
    <row r="562" spans="1:4">
      <c r="A562" s="695">
        <v>561</v>
      </c>
      <c r="B562" s="696" t="s">
        <v>6317</v>
      </c>
      <c r="C562" s="697" t="s">
        <v>6318</v>
      </c>
      <c r="D562" s="702" t="str">
        <f t="shared" si="8"/>
        <v>561. 080216 沙拉醬(蛋黃醬)</v>
      </c>
    </row>
    <row r="563" spans="1:4">
      <c r="A563" s="695">
        <v>562</v>
      </c>
      <c r="B563" s="696" t="s">
        <v>6319</v>
      </c>
      <c r="C563" s="697" t="s">
        <v>6320</v>
      </c>
      <c r="D563" s="702" t="str">
        <f t="shared" si="8"/>
        <v>562. 080217 沙茶醬</v>
      </c>
    </row>
    <row r="564" spans="1:4">
      <c r="A564" s="695">
        <v>563</v>
      </c>
      <c r="B564" s="696" t="s">
        <v>6321</v>
      </c>
      <c r="C564" s="697" t="s">
        <v>6322</v>
      </c>
      <c r="D564" s="702" t="str">
        <f t="shared" si="8"/>
        <v>563. 080218 番茄醬</v>
      </c>
    </row>
    <row r="565" spans="1:4">
      <c r="A565" s="695">
        <v>564</v>
      </c>
      <c r="B565" s="696" t="s">
        <v>6323</v>
      </c>
      <c r="C565" s="697" t="s">
        <v>6324</v>
      </c>
      <c r="D565" s="702" t="str">
        <f t="shared" si="8"/>
        <v>564. 080219 豆瓣醬</v>
      </c>
    </row>
    <row r="566" spans="1:4">
      <c r="A566" s="695">
        <v>565</v>
      </c>
      <c r="B566" s="696" t="s">
        <v>6325</v>
      </c>
      <c r="C566" s="697" t="s">
        <v>6326</v>
      </c>
      <c r="D566" s="702" t="str">
        <f t="shared" si="8"/>
        <v>565. 080220 味噌</v>
      </c>
    </row>
    <row r="567" spans="1:4">
      <c r="A567" s="695">
        <v>566</v>
      </c>
      <c r="B567" s="696" t="s">
        <v>6327</v>
      </c>
      <c r="C567" s="697" t="s">
        <v>6328</v>
      </c>
      <c r="D567" s="702" t="str">
        <f t="shared" si="8"/>
        <v>566. 080221 咖哩醬</v>
      </c>
    </row>
    <row r="568" spans="1:4">
      <c r="A568" s="695">
        <v>567</v>
      </c>
      <c r="B568" s="696" t="s">
        <v>6329</v>
      </c>
      <c r="C568" s="697" t="s">
        <v>6330</v>
      </c>
      <c r="D568" s="702" t="str">
        <f t="shared" si="8"/>
        <v>567. 080222 咖哩粉</v>
      </c>
    </row>
    <row r="569" spans="1:4">
      <c r="A569" s="695">
        <v>568</v>
      </c>
      <c r="B569" s="696" t="s">
        <v>6331</v>
      </c>
      <c r="C569" s="697" t="s">
        <v>6332</v>
      </c>
      <c r="D569" s="702" t="str">
        <f t="shared" si="8"/>
        <v>568. 080223 芝麻醬</v>
      </c>
    </row>
    <row r="570" spans="1:4">
      <c r="A570" s="695">
        <v>569</v>
      </c>
      <c r="B570" s="696" t="s">
        <v>6333</v>
      </c>
      <c r="C570" s="697" t="s">
        <v>6334</v>
      </c>
      <c r="D570" s="702" t="str">
        <f t="shared" si="8"/>
        <v>569. 080224 甜辣醬</v>
      </c>
    </row>
    <row r="571" spans="1:4">
      <c r="A571" s="695">
        <v>570</v>
      </c>
      <c r="B571" s="696" t="s">
        <v>6335</v>
      </c>
      <c r="C571" s="697" t="s">
        <v>6336</v>
      </c>
      <c r="D571" s="702" t="str">
        <f t="shared" si="8"/>
        <v>570. 080225 黑胡椒醬</v>
      </c>
    </row>
    <row r="572" spans="1:4">
      <c r="A572" s="695">
        <v>571</v>
      </c>
      <c r="B572" s="696" t="s">
        <v>6337</v>
      </c>
      <c r="C572" s="697" t="s">
        <v>6338</v>
      </c>
      <c r="D572" s="702" t="str">
        <f t="shared" si="8"/>
        <v>571. 080226 辣椒醬</v>
      </c>
    </row>
    <row r="573" spans="1:4">
      <c r="A573" s="695">
        <v>572</v>
      </c>
      <c r="B573" s="696" t="s">
        <v>6339</v>
      </c>
      <c r="C573" s="697" t="s">
        <v>6340</v>
      </c>
      <c r="D573" s="702" t="str">
        <f t="shared" si="8"/>
        <v>572. 080227 蝦醬</v>
      </c>
    </row>
    <row r="574" spans="1:4">
      <c r="A574" s="695">
        <v>573</v>
      </c>
      <c r="B574" s="696" t="s">
        <v>6341</v>
      </c>
      <c r="C574" s="697" t="s">
        <v>6342</v>
      </c>
      <c r="D574" s="702" t="str">
        <f t="shared" si="8"/>
        <v>573. 080228 蝦油</v>
      </c>
    </row>
    <row r="575" spans="1:4">
      <c r="A575" s="695">
        <v>574</v>
      </c>
      <c r="B575" s="696" t="s">
        <v>6343</v>
      </c>
      <c r="C575" s="697" t="s">
        <v>6344</v>
      </c>
      <c r="D575" s="702" t="str">
        <f t="shared" si="8"/>
        <v>574. 080229 蘑菇醬</v>
      </c>
    </row>
    <row r="576" spans="1:4">
      <c r="A576" s="695">
        <v>575</v>
      </c>
      <c r="B576" s="696" t="s">
        <v>6345</v>
      </c>
      <c r="C576" s="697" t="s">
        <v>6346</v>
      </c>
      <c r="D576" s="702" t="str">
        <f t="shared" si="8"/>
        <v>575. 080230 蘇梅醬</v>
      </c>
    </row>
    <row r="577" spans="1:4">
      <c r="A577" s="695">
        <v>576</v>
      </c>
      <c r="B577" s="696" t="s">
        <v>6347</v>
      </c>
      <c r="C577" s="697" t="s">
        <v>6348</v>
      </c>
      <c r="D577" s="702" t="str">
        <f t="shared" si="8"/>
        <v>576. 080231 蠔油</v>
      </c>
    </row>
    <row r="578" spans="1:4">
      <c r="A578" s="695">
        <v>577</v>
      </c>
      <c r="B578" s="696" t="s">
        <v>6349</v>
      </c>
      <c r="C578" s="697" t="s">
        <v>6350</v>
      </c>
      <c r="D578" s="702" t="str">
        <f t="shared" ref="D578:D641" si="9">A578&amp;". "&amp;B578&amp;" "&amp;C578</f>
        <v>577. 080233 食用醋</v>
      </c>
    </row>
    <row r="579" spans="1:4">
      <c r="A579" s="695">
        <v>578</v>
      </c>
      <c r="B579" s="696" t="s">
        <v>6351</v>
      </c>
      <c r="C579" s="697" t="s">
        <v>6352</v>
      </c>
      <c r="D579" s="702" t="str">
        <f t="shared" si="9"/>
        <v>578. 080234 釀造醋</v>
      </c>
    </row>
    <row r="580" spans="1:4">
      <c r="A580" s="695">
        <v>579</v>
      </c>
      <c r="B580" s="696" t="s">
        <v>6353</v>
      </c>
      <c r="C580" s="697" t="s">
        <v>6354</v>
      </c>
      <c r="D580" s="702" t="str">
        <f t="shared" si="9"/>
        <v>579. 080235 水果醋</v>
      </c>
    </row>
    <row r="581" spans="1:4">
      <c r="A581" s="695">
        <v>580</v>
      </c>
      <c r="B581" s="696" t="s">
        <v>6355</v>
      </c>
      <c r="C581" s="697" t="s">
        <v>6356</v>
      </c>
      <c r="D581" s="702" t="str">
        <f t="shared" si="9"/>
        <v>580. 080236 烏醋</v>
      </c>
    </row>
    <row r="582" spans="1:4">
      <c r="A582" s="695">
        <v>581</v>
      </c>
      <c r="B582" s="696" t="s">
        <v>6357</v>
      </c>
      <c r="C582" s="697" t="s">
        <v>6358</v>
      </c>
      <c r="D582" s="702" t="str">
        <f t="shared" si="9"/>
        <v>581. 080237 穀類醋</v>
      </c>
    </row>
    <row r="583" spans="1:4">
      <c r="A583" s="695">
        <v>582</v>
      </c>
      <c r="B583" s="696" t="s">
        <v>6359</v>
      </c>
      <c r="C583" s="697" t="s">
        <v>6360</v>
      </c>
      <c r="D583" s="702" t="str">
        <f t="shared" si="9"/>
        <v>582. 080238 薑粉</v>
      </c>
    </row>
    <row r="584" spans="1:4">
      <c r="A584" s="695">
        <v>583</v>
      </c>
      <c r="B584" s="696" t="s">
        <v>6361</v>
      </c>
      <c r="C584" s="697" t="s">
        <v>6362</v>
      </c>
      <c r="D584" s="702" t="str">
        <f t="shared" si="9"/>
        <v>583. 080239 蔥粉</v>
      </c>
    </row>
    <row r="585" spans="1:4">
      <c r="A585" s="695">
        <v>584</v>
      </c>
      <c r="B585" s="696" t="s">
        <v>6363</v>
      </c>
      <c r="C585" s="697" t="s">
        <v>6364</v>
      </c>
      <c r="D585" s="702" t="str">
        <f t="shared" si="9"/>
        <v>584. 080240 蒜粉</v>
      </c>
    </row>
    <row r="586" spans="1:4">
      <c r="A586" s="695">
        <v>585</v>
      </c>
      <c r="B586" s="696" t="s">
        <v>6365</v>
      </c>
      <c r="C586" s="697" t="s">
        <v>6366</v>
      </c>
      <c r="D586" s="702" t="str">
        <f t="shared" si="9"/>
        <v>585. 080241 蒜汁</v>
      </c>
    </row>
    <row r="587" spans="1:4">
      <c r="A587" s="695">
        <v>586</v>
      </c>
      <c r="B587" s="696" t="s">
        <v>6367</v>
      </c>
      <c r="C587" s="697" t="s">
        <v>6368</v>
      </c>
      <c r="D587" s="702" t="str">
        <f t="shared" si="9"/>
        <v>586. 080242 辣椒粉</v>
      </c>
    </row>
    <row r="588" spans="1:4">
      <c r="A588" s="695">
        <v>587</v>
      </c>
      <c r="B588" s="696" t="s">
        <v>6369</v>
      </c>
      <c r="C588" s="697" t="s">
        <v>6370</v>
      </c>
      <c r="D588" s="702" t="str">
        <f t="shared" si="9"/>
        <v>587. 080243 香辛料</v>
      </c>
    </row>
    <row r="589" spans="1:4">
      <c r="A589" s="695">
        <v>588</v>
      </c>
      <c r="B589" s="696" t="s">
        <v>6371</v>
      </c>
      <c r="C589" s="697" t="s">
        <v>6372</v>
      </c>
      <c r="D589" s="702" t="str">
        <f t="shared" si="9"/>
        <v>588. 080244 胡椒粉</v>
      </c>
    </row>
    <row r="590" spans="1:4">
      <c r="A590" s="695">
        <v>589</v>
      </c>
      <c r="B590" s="696" t="s">
        <v>6373</v>
      </c>
      <c r="C590" s="697" t="s">
        <v>6374</v>
      </c>
      <c r="D590" s="702" t="str">
        <f t="shared" si="9"/>
        <v>589. 080245 芥末</v>
      </c>
    </row>
    <row r="591" spans="1:4">
      <c r="A591" s="695">
        <v>590</v>
      </c>
      <c r="B591" s="696" t="s">
        <v>6375</v>
      </c>
      <c r="C591" s="697" t="s">
        <v>6376</v>
      </c>
      <c r="D591" s="702" t="str">
        <f t="shared" si="9"/>
        <v>590. 080246 山葵膏</v>
      </c>
    </row>
    <row r="592" spans="1:4">
      <c r="A592" s="695">
        <v>591</v>
      </c>
      <c r="B592" s="696" t="s">
        <v>6377</v>
      </c>
      <c r="C592" s="697" t="s">
        <v>6378</v>
      </c>
      <c r="D592" s="702" t="str">
        <f t="shared" si="9"/>
        <v>591. 080248 蘆筍罐頭</v>
      </c>
    </row>
    <row r="593" spans="1:4">
      <c r="A593" s="695">
        <v>592</v>
      </c>
      <c r="B593" s="696" t="s">
        <v>6379</v>
      </c>
      <c r="C593" s="697" t="s">
        <v>6380</v>
      </c>
      <c r="D593" s="702" t="str">
        <f t="shared" si="9"/>
        <v>592. 080249 洋菇罐頭</v>
      </c>
    </row>
    <row r="594" spans="1:4">
      <c r="A594" s="695">
        <v>593</v>
      </c>
      <c r="B594" s="696" t="s">
        <v>6381</v>
      </c>
      <c r="C594" s="697" t="s">
        <v>6382</v>
      </c>
      <c r="D594" s="702" t="str">
        <f t="shared" si="9"/>
        <v>593. 080250 竹筍罐頭</v>
      </c>
    </row>
    <row r="595" spans="1:4">
      <c r="A595" s="695">
        <v>594</v>
      </c>
      <c r="B595" s="696" t="s">
        <v>6383</v>
      </c>
      <c r="C595" s="697" t="s">
        <v>6384</v>
      </c>
      <c r="D595" s="702" t="str">
        <f t="shared" si="9"/>
        <v>594. 080251 番茄罐頭</v>
      </c>
    </row>
    <row r="596" spans="1:4">
      <c r="A596" s="695">
        <v>595</v>
      </c>
      <c r="B596" s="696" t="s">
        <v>6385</v>
      </c>
      <c r="C596" s="697" t="s">
        <v>6386</v>
      </c>
      <c r="D596" s="702" t="str">
        <f t="shared" si="9"/>
        <v>595. 080252 玉米罐頭</v>
      </c>
    </row>
    <row r="597" spans="1:4">
      <c r="A597" s="695">
        <v>596</v>
      </c>
      <c r="B597" s="696" t="s">
        <v>6387</v>
      </c>
      <c r="C597" s="697" t="s">
        <v>6388</v>
      </c>
      <c r="D597" s="702" t="str">
        <f t="shared" si="9"/>
        <v>596. 080253 蔬菜罐頭</v>
      </c>
    </row>
    <row r="598" spans="1:4">
      <c r="A598" s="695">
        <v>597</v>
      </c>
      <c r="B598" s="696" t="s">
        <v>6389</v>
      </c>
      <c r="C598" s="697" t="s">
        <v>6390</v>
      </c>
      <c r="D598" s="702" t="str">
        <f t="shared" si="9"/>
        <v>597. 080255 鳳梨罐頭</v>
      </c>
    </row>
    <row r="599" spans="1:4">
      <c r="A599" s="695">
        <v>598</v>
      </c>
      <c r="B599" s="696" t="s">
        <v>6391</v>
      </c>
      <c r="C599" s="697" t="s">
        <v>6392</v>
      </c>
      <c r="D599" s="702" t="str">
        <f t="shared" si="9"/>
        <v>598. 080256 水果罐頭</v>
      </c>
    </row>
    <row r="600" spans="1:4">
      <c r="A600" s="695">
        <v>599</v>
      </c>
      <c r="B600" s="696" t="s">
        <v>6393</v>
      </c>
      <c r="C600" s="697" t="s">
        <v>6394</v>
      </c>
      <c r="D600" s="702" t="str">
        <f t="shared" si="9"/>
        <v>599. 080258 肉類罐頭</v>
      </c>
    </row>
    <row r="601" spans="1:4">
      <c r="A601" s="695">
        <v>600</v>
      </c>
      <c r="B601" s="696" t="s">
        <v>6395</v>
      </c>
      <c r="C601" s="697" t="s">
        <v>6396</v>
      </c>
      <c r="D601" s="702" t="str">
        <f t="shared" si="9"/>
        <v>600. 080259 水產品罐頭</v>
      </c>
    </row>
    <row r="602" spans="1:4">
      <c r="A602" s="695">
        <v>601</v>
      </c>
      <c r="B602" s="696" t="s">
        <v>6397</v>
      </c>
      <c r="C602" s="697" t="s">
        <v>6398</v>
      </c>
      <c r="D602" s="702" t="str">
        <f t="shared" si="9"/>
        <v>601. 080260 醬菜罐頭</v>
      </c>
    </row>
    <row r="603" spans="1:4">
      <c r="A603" s="695">
        <v>602</v>
      </c>
      <c r="B603" s="696" t="s">
        <v>6399</v>
      </c>
      <c r="C603" s="697" t="s">
        <v>6400</v>
      </c>
      <c r="D603" s="702" t="str">
        <f t="shared" si="9"/>
        <v>602. 080261 素味罐頭</v>
      </c>
    </row>
    <row r="604" spans="1:4">
      <c r="A604" s="695">
        <v>603</v>
      </c>
      <c r="B604" s="696" t="s">
        <v>6401</v>
      </c>
      <c r="C604" s="697" t="s">
        <v>6402</v>
      </c>
      <c r="D604" s="702" t="str">
        <f t="shared" si="9"/>
        <v>603. 080262 粥類罐頭</v>
      </c>
    </row>
    <row r="605" spans="1:4">
      <c r="A605" s="695">
        <v>604</v>
      </c>
      <c r="B605" s="696" t="s">
        <v>6403</v>
      </c>
      <c r="C605" s="697" t="s">
        <v>6404</v>
      </c>
      <c r="D605" s="702" t="str">
        <f t="shared" si="9"/>
        <v>604. 080263 湯類罐頭</v>
      </c>
    </row>
    <row r="606" spans="1:4">
      <c r="A606" s="695">
        <v>605</v>
      </c>
      <c r="B606" s="696" t="s">
        <v>6405</v>
      </c>
      <c r="C606" s="697" t="s">
        <v>6406</v>
      </c>
      <c r="D606" s="702" t="str">
        <f t="shared" si="9"/>
        <v>605. 080264 菜餚罐頭</v>
      </c>
    </row>
    <row r="607" spans="1:4">
      <c r="A607" s="695">
        <v>606</v>
      </c>
      <c r="B607" s="696" t="s">
        <v>6407</v>
      </c>
      <c r="C607" s="697" t="s">
        <v>6408</v>
      </c>
      <c r="D607" s="702" t="str">
        <f t="shared" si="9"/>
        <v>606. 080265 點心罐頭</v>
      </c>
    </row>
    <row r="608" spans="1:4">
      <c r="A608" s="695">
        <v>607</v>
      </c>
      <c r="B608" s="696" t="s">
        <v>6409</v>
      </c>
      <c r="C608" s="697" t="s">
        <v>6410</v>
      </c>
      <c r="D608" s="702" t="str">
        <f t="shared" si="9"/>
        <v>607. 080267 冷凍調理鰻</v>
      </c>
    </row>
    <row r="609" spans="1:4">
      <c r="A609" s="695">
        <v>608</v>
      </c>
      <c r="B609" s="696" t="s">
        <v>6411</v>
      </c>
      <c r="C609" s="697" t="s">
        <v>6412</v>
      </c>
      <c r="D609" s="702" t="str">
        <f t="shared" si="9"/>
        <v>608. 080268 冷凍水餃</v>
      </c>
    </row>
    <row r="610" spans="1:4">
      <c r="A610" s="695">
        <v>609</v>
      </c>
      <c r="B610" s="696" t="s">
        <v>6413</v>
      </c>
      <c r="C610" s="697" t="s">
        <v>6414</v>
      </c>
      <c r="D610" s="702" t="str">
        <f t="shared" si="9"/>
        <v>609. 080269 冷凍粽子</v>
      </c>
    </row>
    <row r="611" spans="1:4">
      <c r="A611" s="695">
        <v>610</v>
      </c>
      <c r="B611" s="696" t="s">
        <v>6415</v>
      </c>
      <c r="C611" s="697" t="s">
        <v>6416</v>
      </c>
      <c r="D611" s="702" t="str">
        <f t="shared" si="9"/>
        <v>610. 080270 冷凍披薩</v>
      </c>
    </row>
    <row r="612" spans="1:4">
      <c r="A612" s="695">
        <v>611</v>
      </c>
      <c r="B612" s="696" t="s">
        <v>6417</v>
      </c>
      <c r="C612" s="697" t="s">
        <v>6418</v>
      </c>
      <c r="D612" s="702" t="str">
        <f t="shared" si="9"/>
        <v>611. 080271 冷凍盒餐</v>
      </c>
    </row>
    <row r="613" spans="1:4">
      <c r="A613" s="695">
        <v>612</v>
      </c>
      <c r="B613" s="696" t="s">
        <v>6419</v>
      </c>
      <c r="C613" s="697" t="s">
        <v>6420</v>
      </c>
      <c r="D613" s="702" t="str">
        <f t="shared" si="9"/>
        <v>612. 080273 冷凍麵糰</v>
      </c>
    </row>
    <row r="614" spans="1:4">
      <c r="A614" s="695">
        <v>613</v>
      </c>
      <c r="B614" s="696" t="s">
        <v>6421</v>
      </c>
      <c r="C614" s="697" t="s">
        <v>6422</v>
      </c>
      <c r="D614" s="702" t="str">
        <f t="shared" si="9"/>
        <v>613. 080274 冷凍蛋品</v>
      </c>
    </row>
    <row r="615" spans="1:4">
      <c r="A615" s="695">
        <v>614</v>
      </c>
      <c r="B615" s="696" t="s">
        <v>6423</v>
      </c>
      <c r="C615" s="697" t="s">
        <v>6424</v>
      </c>
      <c r="D615" s="702" t="str">
        <f t="shared" si="9"/>
        <v>614. 080276 即食餐食</v>
      </c>
    </row>
    <row r="616" spans="1:4">
      <c r="A616" s="695">
        <v>615</v>
      </c>
      <c r="B616" s="696" t="s">
        <v>6425</v>
      </c>
      <c r="C616" s="697" t="s">
        <v>6426</v>
      </c>
      <c r="D616" s="702" t="str">
        <f t="shared" si="9"/>
        <v>615. 080277 現成菜餚</v>
      </c>
    </row>
    <row r="617" spans="1:4">
      <c r="A617" s="695">
        <v>616</v>
      </c>
      <c r="B617" s="696" t="s">
        <v>6427</v>
      </c>
      <c r="C617" s="697" t="s">
        <v>6428</v>
      </c>
      <c r="D617" s="702" t="str">
        <f t="shared" si="9"/>
        <v>616. 080278 三明治</v>
      </c>
    </row>
    <row r="618" spans="1:4">
      <c r="A618" s="695">
        <v>617</v>
      </c>
      <c r="B618" s="696" t="s">
        <v>6429</v>
      </c>
      <c r="C618" s="697" t="s">
        <v>6430</v>
      </c>
      <c r="D618" s="702" t="str">
        <f t="shared" si="9"/>
        <v>617. 080279 蛋製品</v>
      </c>
    </row>
    <row r="619" spans="1:4">
      <c r="A619" s="695">
        <v>618</v>
      </c>
      <c r="B619" s="696" t="s">
        <v>6431</v>
      </c>
      <c r="C619" s="697" t="s">
        <v>6432</v>
      </c>
      <c r="D619" s="702" t="str">
        <f t="shared" si="9"/>
        <v>618. 080280 冰棒</v>
      </c>
    </row>
    <row r="620" spans="1:4">
      <c r="A620" s="695">
        <v>619</v>
      </c>
      <c r="B620" s="696" t="s">
        <v>6433</v>
      </c>
      <c r="C620" s="697" t="s">
        <v>6434</v>
      </c>
      <c r="D620" s="702" t="str">
        <f t="shared" si="9"/>
        <v>619. 080281 冰塊</v>
      </c>
    </row>
    <row r="621" spans="1:4">
      <c r="A621" s="695">
        <v>620</v>
      </c>
      <c r="B621" s="696" t="s">
        <v>6435</v>
      </c>
      <c r="C621" s="697" t="s">
        <v>6436</v>
      </c>
      <c r="D621" s="702" t="str">
        <f t="shared" si="9"/>
        <v>620. 080283 病患用食品</v>
      </c>
    </row>
    <row r="622" spans="1:4">
      <c r="A622" s="695">
        <v>621</v>
      </c>
      <c r="B622" s="696" t="s">
        <v>6437</v>
      </c>
      <c r="C622" s="697" t="s">
        <v>6438</v>
      </c>
      <c r="D622" s="702" t="str">
        <f t="shared" si="9"/>
        <v>621. 080284 嬰兒配方食品</v>
      </c>
    </row>
    <row r="623" spans="1:4">
      <c r="A623" s="695">
        <v>622</v>
      </c>
      <c r="B623" s="696" t="s">
        <v>6439</v>
      </c>
      <c r="C623" s="697" t="s">
        <v>6440</v>
      </c>
      <c r="D623" s="702" t="str">
        <f t="shared" si="9"/>
        <v>622. 080285 食用酵素</v>
      </c>
    </row>
    <row r="624" spans="1:4">
      <c r="A624" s="695">
        <v>623</v>
      </c>
      <c r="B624" s="696" t="s">
        <v>6441</v>
      </c>
      <c r="C624" s="697" t="s">
        <v>6442</v>
      </c>
      <c r="D624" s="702" t="str">
        <f t="shared" si="9"/>
        <v>623. 080286 健康食品</v>
      </c>
    </row>
    <row r="625" spans="1:4">
      <c r="A625" s="695">
        <v>624</v>
      </c>
      <c r="B625" s="696" t="s">
        <v>6443</v>
      </c>
      <c r="C625" s="697" t="s">
        <v>6444</v>
      </c>
      <c r="D625" s="702" t="str">
        <f t="shared" si="9"/>
        <v>624. 080287 綠藻食品</v>
      </c>
    </row>
    <row r="626" spans="1:4">
      <c r="A626" s="695">
        <v>625</v>
      </c>
      <c r="B626" s="696" t="s">
        <v>6445</v>
      </c>
      <c r="C626" s="697" t="s">
        <v>6446</v>
      </c>
      <c r="D626" s="702" t="str">
        <f t="shared" si="9"/>
        <v>625. 080288 較大嬰兒配方輔助食品</v>
      </c>
    </row>
    <row r="627" spans="1:4">
      <c r="A627" s="695">
        <v>626</v>
      </c>
      <c r="B627" s="696" t="s">
        <v>6447</v>
      </c>
      <c r="C627" s="697" t="s">
        <v>6448</v>
      </c>
      <c r="D627" s="702" t="str">
        <f t="shared" si="9"/>
        <v>626. 080290 食品添加物</v>
      </c>
    </row>
    <row r="628" spans="1:4">
      <c r="A628" s="695">
        <v>627</v>
      </c>
      <c r="B628" s="696" t="s">
        <v>6449</v>
      </c>
      <c r="C628" s="697" t="s">
        <v>6450</v>
      </c>
      <c r="D628" s="702" t="str">
        <f t="shared" si="9"/>
        <v>627. 080291 白發粉</v>
      </c>
    </row>
    <row r="629" spans="1:4">
      <c r="A629" s="695">
        <v>628</v>
      </c>
      <c r="B629" s="696" t="s">
        <v>6451</v>
      </c>
      <c r="C629" s="697" t="s">
        <v>6452</v>
      </c>
      <c r="D629" s="702" t="str">
        <f t="shared" si="9"/>
        <v>628. 080292 奶精</v>
      </c>
    </row>
    <row r="630" spans="1:4">
      <c r="A630" s="695">
        <v>629</v>
      </c>
      <c r="B630" s="696" t="s">
        <v>6453</v>
      </c>
      <c r="C630" s="697" t="s">
        <v>6454</v>
      </c>
      <c r="D630" s="702" t="str">
        <f t="shared" si="9"/>
        <v>629. 080293 紅麴</v>
      </c>
    </row>
    <row r="631" spans="1:4">
      <c r="A631" s="695">
        <v>630</v>
      </c>
      <c r="B631" s="696" t="s">
        <v>6455</v>
      </c>
      <c r="C631" s="697" t="s">
        <v>6456</v>
      </c>
      <c r="D631" s="702" t="str">
        <f t="shared" si="9"/>
        <v>630. 080294 速食粥</v>
      </c>
    </row>
    <row r="632" spans="1:4">
      <c r="A632" s="695">
        <v>631</v>
      </c>
      <c r="B632" s="696" t="s">
        <v>6457</v>
      </c>
      <c r="C632" s="697" t="s">
        <v>6458</v>
      </c>
      <c r="D632" s="702" t="str">
        <f t="shared" si="9"/>
        <v>631. 080295 米漿</v>
      </c>
    </row>
    <row r="633" spans="1:4">
      <c r="A633" s="695">
        <v>632</v>
      </c>
      <c r="B633" s="696" t="s">
        <v>6459</v>
      </c>
      <c r="C633" s="697" t="s">
        <v>6460</v>
      </c>
      <c r="D633" s="702" t="str">
        <f t="shared" si="9"/>
        <v>632. 080296 速食湯</v>
      </c>
    </row>
    <row r="634" spans="1:4">
      <c r="A634" s="695">
        <v>633</v>
      </c>
      <c r="B634" s="696" t="s">
        <v>6461</v>
      </c>
      <c r="C634" s="697" t="s">
        <v>6462</v>
      </c>
      <c r="D634" s="702" t="str">
        <f t="shared" si="9"/>
        <v>633. 080297 糊精</v>
      </c>
    </row>
    <row r="635" spans="1:4">
      <c r="A635" s="695">
        <v>634</v>
      </c>
      <c r="B635" s="696" t="s">
        <v>6463</v>
      </c>
      <c r="C635" s="697" t="s">
        <v>6464</v>
      </c>
      <c r="D635" s="702" t="str">
        <f t="shared" si="9"/>
        <v>634. 080298 酵母粉(含健素類)</v>
      </c>
    </row>
    <row r="636" spans="1:4">
      <c r="A636" s="695">
        <v>635</v>
      </c>
      <c r="B636" s="696" t="s">
        <v>6465</v>
      </c>
      <c r="C636" s="697" t="s">
        <v>6466</v>
      </c>
      <c r="D636" s="702" t="str">
        <f t="shared" si="9"/>
        <v>635. 080300 麵筋</v>
      </c>
    </row>
    <row r="637" spans="1:4">
      <c r="A637" s="695">
        <v>636</v>
      </c>
      <c r="B637" s="696" t="s">
        <v>6467</v>
      </c>
      <c r="C637" s="697" t="s">
        <v>6468</v>
      </c>
      <c r="D637" s="702" t="str">
        <f t="shared" si="9"/>
        <v>636. 080301 食用膠</v>
      </c>
    </row>
    <row r="638" spans="1:4">
      <c r="A638" s="695">
        <v>637</v>
      </c>
      <c r="B638" s="696" t="s">
        <v>6469</v>
      </c>
      <c r="C638" s="697" t="s">
        <v>6470</v>
      </c>
      <c r="D638" s="702" t="str">
        <f t="shared" si="9"/>
        <v>637. 080302 布丁（粉）</v>
      </c>
    </row>
    <row r="639" spans="1:4">
      <c r="A639" s="695">
        <v>638</v>
      </c>
      <c r="B639" s="696" t="s">
        <v>6471</v>
      </c>
      <c r="C639" s="697" t="s">
        <v>6472</v>
      </c>
      <c r="D639" s="702" t="str">
        <f t="shared" si="9"/>
        <v>638. 080303 焦糖</v>
      </c>
    </row>
    <row r="640" spans="1:4">
      <c r="A640" s="695">
        <v>639</v>
      </c>
      <c r="B640" s="696" t="s">
        <v>6473</v>
      </c>
      <c r="C640" s="697" t="s">
        <v>6474</v>
      </c>
      <c r="D640" s="702" t="str">
        <f t="shared" si="9"/>
        <v>639. 080304 筋膠</v>
      </c>
    </row>
    <row r="641" spans="1:4">
      <c r="A641" s="695">
        <v>640</v>
      </c>
      <c r="B641" s="696" t="s">
        <v>6475</v>
      </c>
      <c r="C641" s="697" t="s">
        <v>6476</v>
      </c>
      <c r="D641" s="702" t="str">
        <f t="shared" si="9"/>
        <v>640. 080305 即溶咖啡</v>
      </c>
    </row>
    <row r="642" spans="1:4">
      <c r="A642" s="695">
        <v>641</v>
      </c>
      <c r="B642" s="696" t="s">
        <v>6477</v>
      </c>
      <c r="C642" s="697" t="s">
        <v>6478</v>
      </c>
      <c r="D642" s="702" t="str">
        <f t="shared" ref="D642:D705" si="10">A642&amp;". "&amp;B642&amp;" "&amp;C642</f>
        <v>641. 080306 咖啡粉</v>
      </c>
    </row>
    <row r="643" spans="1:4">
      <c r="A643" s="695">
        <v>642</v>
      </c>
      <c r="B643" s="696" t="s">
        <v>6479</v>
      </c>
      <c r="C643" s="697" t="s">
        <v>6480</v>
      </c>
      <c r="D643" s="702" t="str">
        <f t="shared" si="10"/>
        <v>642. 080307 人造蜂蜜</v>
      </c>
    </row>
    <row r="644" spans="1:4">
      <c r="A644" s="695">
        <v>643</v>
      </c>
      <c r="B644" s="696" t="s">
        <v>6481</v>
      </c>
      <c r="C644" s="697" t="s">
        <v>6482</v>
      </c>
      <c r="D644" s="702" t="str">
        <f t="shared" si="10"/>
        <v>643. 080309 魚鬆</v>
      </c>
    </row>
    <row r="645" spans="1:4">
      <c r="A645" s="695">
        <v>644</v>
      </c>
      <c r="B645" s="696" t="s">
        <v>6483</v>
      </c>
      <c r="C645" s="697" t="s">
        <v>6484</v>
      </c>
      <c r="D645" s="702" t="str">
        <f t="shared" si="10"/>
        <v>644. 080311 炸豬皮</v>
      </c>
    </row>
    <row r="646" spans="1:4">
      <c r="A646" s="695">
        <v>645</v>
      </c>
      <c r="B646" s="696" t="s">
        <v>6485</v>
      </c>
      <c r="C646" s="697" t="s">
        <v>6486</v>
      </c>
      <c r="D646" s="702" t="str">
        <f t="shared" si="10"/>
        <v>645. 080312 肉汁</v>
      </c>
    </row>
    <row r="647" spans="1:4">
      <c r="A647" s="695">
        <v>646</v>
      </c>
      <c r="B647" s="696" t="s">
        <v>6487</v>
      </c>
      <c r="C647" s="697" t="s">
        <v>6488</v>
      </c>
      <c r="D647" s="702" t="str">
        <f t="shared" si="10"/>
        <v>646. 080313 肉凍</v>
      </c>
    </row>
    <row r="648" spans="1:4">
      <c r="A648" s="695">
        <v>647</v>
      </c>
      <c r="B648" s="696" t="s">
        <v>6489</v>
      </c>
      <c r="C648" s="697" t="s">
        <v>6490</v>
      </c>
      <c r="D648" s="702" t="str">
        <f t="shared" si="10"/>
        <v>647. 080314 肉鬆</v>
      </c>
    </row>
    <row r="649" spans="1:4">
      <c r="A649" s="695">
        <v>648</v>
      </c>
      <c r="B649" s="696" t="s">
        <v>6491</v>
      </c>
      <c r="C649" s="697" t="s">
        <v>6492</v>
      </c>
      <c r="D649" s="702" t="str">
        <f t="shared" si="10"/>
        <v>648. 080315 肉汁粉</v>
      </c>
    </row>
    <row r="650" spans="1:4">
      <c r="A650" s="695">
        <v>649</v>
      </c>
      <c r="B650" s="696" t="s">
        <v>6493</v>
      </c>
      <c r="C650" s="697" t="s">
        <v>6494</v>
      </c>
      <c r="D650" s="702" t="str">
        <f t="shared" si="10"/>
        <v>649. 080316 調味牛肉乾</v>
      </c>
    </row>
    <row r="651" spans="1:4">
      <c r="A651" s="695">
        <v>650</v>
      </c>
      <c r="B651" s="696" t="s">
        <v>6495</v>
      </c>
      <c r="C651" s="697" t="s">
        <v>6496</v>
      </c>
      <c r="D651" s="702" t="str">
        <f t="shared" si="10"/>
        <v>650. 080317 調味豬肉乾</v>
      </c>
    </row>
    <row r="652" spans="1:4">
      <c r="A652" s="695">
        <v>651</v>
      </c>
      <c r="B652" s="696" t="s">
        <v>6497</v>
      </c>
      <c r="C652" s="697" t="s">
        <v>6498</v>
      </c>
      <c r="D652" s="702" t="str">
        <f t="shared" si="10"/>
        <v>651. 080321 烹調油</v>
      </c>
    </row>
    <row r="653" spans="1:4">
      <c r="A653" s="695">
        <v>652</v>
      </c>
      <c r="B653" s="696" t="s">
        <v>6499</v>
      </c>
      <c r="C653" s="697" t="s">
        <v>6500</v>
      </c>
      <c r="D653" s="702" t="str">
        <f t="shared" si="10"/>
        <v>652. 080322 粗糠</v>
      </c>
    </row>
    <row r="654" spans="1:4">
      <c r="A654" s="695">
        <v>653</v>
      </c>
      <c r="B654" s="696" t="s">
        <v>6501</v>
      </c>
      <c r="C654" s="697" t="s">
        <v>6502</v>
      </c>
      <c r="D654" s="702" t="str">
        <f t="shared" si="10"/>
        <v>653. 080323 米糠</v>
      </c>
    </row>
    <row r="655" spans="1:4">
      <c r="A655" s="695">
        <v>654</v>
      </c>
      <c r="B655" s="696" t="s">
        <v>6503</v>
      </c>
      <c r="C655" s="697" t="s">
        <v>6504</v>
      </c>
      <c r="D655" s="702" t="str">
        <f t="shared" si="10"/>
        <v>654. 080324 蔗糖</v>
      </c>
    </row>
    <row r="656" spans="1:4">
      <c r="A656" s="695">
        <v>655</v>
      </c>
      <c r="B656" s="696" t="s">
        <v>6505</v>
      </c>
      <c r="C656" s="697" t="s">
        <v>6506</v>
      </c>
      <c r="D656" s="702" t="str">
        <f t="shared" si="10"/>
        <v>655. 080326 糖類－碳水化合物</v>
      </c>
    </row>
    <row r="657" spans="1:4">
      <c r="A657" s="695">
        <v>656</v>
      </c>
      <c r="B657" s="696" t="s">
        <v>6507</v>
      </c>
      <c r="C657" s="697" t="s">
        <v>6508</v>
      </c>
      <c r="D657" s="702" t="str">
        <f t="shared" si="10"/>
        <v>656. 080399 其他糖類</v>
      </c>
    </row>
    <row r="658" spans="1:4">
      <c r="A658" s="695">
        <v>657</v>
      </c>
      <c r="B658" s="696" t="s">
        <v>6509</v>
      </c>
      <c r="C658" s="697" t="s">
        <v>6510</v>
      </c>
      <c r="D658" s="702" t="str">
        <f t="shared" si="10"/>
        <v>657. 080499 其他肉類</v>
      </c>
    </row>
    <row r="659" spans="1:4">
      <c r="A659" s="695">
        <v>658</v>
      </c>
      <c r="B659" s="696" t="s">
        <v>6511</v>
      </c>
      <c r="C659" s="697" t="s">
        <v>6512</v>
      </c>
      <c r="D659" s="702" t="str">
        <f t="shared" si="10"/>
        <v>658. 080599 其他冷凍肉類</v>
      </c>
    </row>
    <row r="660" spans="1:4">
      <c r="A660" s="695">
        <v>659</v>
      </c>
      <c r="B660" s="696" t="s">
        <v>6513</v>
      </c>
      <c r="C660" s="697" t="s">
        <v>6514</v>
      </c>
      <c r="D660" s="702" t="str">
        <f t="shared" si="10"/>
        <v>659. 080699 其他醃漬肉類</v>
      </c>
    </row>
    <row r="661" spans="1:4">
      <c r="A661" s="695">
        <v>660</v>
      </c>
      <c r="B661" s="696" t="s">
        <v>6515</v>
      </c>
      <c r="C661" s="697" t="s">
        <v>6516</v>
      </c>
      <c r="D661" s="702" t="str">
        <f t="shared" si="10"/>
        <v>660. 080799 其他冷凍水產食品</v>
      </c>
    </row>
    <row r="662" spans="1:4">
      <c r="A662" s="695">
        <v>661</v>
      </c>
      <c r="B662" s="696" t="s">
        <v>6517</v>
      </c>
      <c r="C662" s="697" t="s">
        <v>6518</v>
      </c>
      <c r="D662" s="702" t="str">
        <f t="shared" si="10"/>
        <v>661. 080899 其他冷凍蔬菜</v>
      </c>
    </row>
    <row r="663" spans="1:4">
      <c r="A663" s="695">
        <v>662</v>
      </c>
      <c r="B663" s="696" t="s">
        <v>2790</v>
      </c>
      <c r="C663" s="697" t="s">
        <v>6519</v>
      </c>
      <c r="D663" s="702" t="str">
        <f t="shared" si="10"/>
        <v>662. 080999 其他脫水食品</v>
      </c>
    </row>
    <row r="664" spans="1:4">
      <c r="A664" s="695">
        <v>663</v>
      </c>
      <c r="B664" s="696" t="s">
        <v>6520</v>
      </c>
      <c r="C664" s="697" t="s">
        <v>6521</v>
      </c>
      <c r="D664" s="702" t="str">
        <f t="shared" si="10"/>
        <v>663. 081099 其他醃漬燻食品</v>
      </c>
    </row>
    <row r="665" spans="1:4">
      <c r="A665" s="695">
        <v>664</v>
      </c>
      <c r="B665" s="696" t="s">
        <v>6522</v>
      </c>
      <c r="C665" s="697" t="s">
        <v>6523</v>
      </c>
      <c r="D665" s="702" t="str">
        <f t="shared" si="10"/>
        <v>664. 081199 其他豆類加工食品</v>
      </c>
    </row>
    <row r="666" spans="1:4">
      <c r="A666" s="695">
        <v>665</v>
      </c>
      <c r="B666" s="696" t="s">
        <v>6524</v>
      </c>
      <c r="C666" s="697" t="s">
        <v>6525</v>
      </c>
      <c r="D666" s="702" t="str">
        <f t="shared" si="10"/>
        <v>665. 081299 其他食用動物油脂</v>
      </c>
    </row>
    <row r="667" spans="1:4">
      <c r="A667" s="695">
        <v>666</v>
      </c>
      <c r="B667" s="696" t="s">
        <v>6526</v>
      </c>
      <c r="C667" s="697" t="s">
        <v>6527</v>
      </c>
      <c r="D667" s="702" t="str">
        <f t="shared" si="10"/>
        <v>666. 081399 其他食用植物油</v>
      </c>
    </row>
    <row r="668" spans="1:4">
      <c r="A668" s="695">
        <v>667</v>
      </c>
      <c r="B668" s="696" t="s">
        <v>6528</v>
      </c>
      <c r="C668" s="697" t="s">
        <v>6529</v>
      </c>
      <c r="D668" s="702" t="str">
        <f t="shared" si="10"/>
        <v>667. 081499 其他乳粉</v>
      </c>
    </row>
    <row r="669" spans="1:4">
      <c r="A669" s="695">
        <v>668</v>
      </c>
      <c r="B669" s="696" t="s">
        <v>6530</v>
      </c>
      <c r="C669" s="697" t="s">
        <v>6531</v>
      </c>
      <c r="D669" s="702" t="str">
        <f t="shared" si="10"/>
        <v>668. 081599 其他乳製品</v>
      </c>
    </row>
    <row r="670" spans="1:4">
      <c r="A670" s="695">
        <v>669</v>
      </c>
      <c r="B670" s="696" t="s">
        <v>6532</v>
      </c>
      <c r="C670" s="697" t="s">
        <v>6533</v>
      </c>
      <c r="D670" s="702" t="str">
        <f t="shared" si="10"/>
        <v>669. 081699 其他穀物碾製品</v>
      </c>
    </row>
    <row r="671" spans="1:4">
      <c r="A671" s="695">
        <v>670</v>
      </c>
      <c r="B671" s="696" t="s">
        <v>6534</v>
      </c>
      <c r="C671" s="697" t="s">
        <v>6535</v>
      </c>
      <c r="D671" s="702" t="str">
        <f t="shared" si="10"/>
        <v>670. 081799 其他製粉</v>
      </c>
    </row>
    <row r="672" spans="1:4">
      <c r="A672" s="695">
        <v>671</v>
      </c>
      <c r="B672" s="696" t="s">
        <v>6536</v>
      </c>
      <c r="C672" s="697" t="s">
        <v>6537</v>
      </c>
      <c r="D672" s="702" t="str">
        <f t="shared" si="10"/>
        <v>671. 081899 其他糖製品</v>
      </c>
    </row>
    <row r="673" spans="1:4">
      <c r="A673" s="695">
        <v>672</v>
      </c>
      <c r="B673" s="696" t="s">
        <v>6538</v>
      </c>
      <c r="C673" s="697" t="s">
        <v>6539</v>
      </c>
      <c r="D673" s="702" t="str">
        <f t="shared" si="10"/>
        <v>672. 081999 其他穀類烘焙製品</v>
      </c>
    </row>
    <row r="674" spans="1:4">
      <c r="A674" s="695">
        <v>673</v>
      </c>
      <c r="B674" s="696" t="s">
        <v>6540</v>
      </c>
      <c r="C674" s="697" t="s">
        <v>6541</v>
      </c>
      <c r="D674" s="702" t="str">
        <f t="shared" si="10"/>
        <v>673. 082099 其他粉條類食品</v>
      </c>
    </row>
    <row r="675" spans="1:4">
      <c r="A675" s="695">
        <v>674</v>
      </c>
      <c r="B675" s="696" t="s">
        <v>6542</v>
      </c>
      <c r="C675" s="697" t="s">
        <v>6543</v>
      </c>
      <c r="D675" s="702" t="str">
        <f t="shared" si="10"/>
        <v>674. 082199 其他速食粉條類製品</v>
      </c>
    </row>
    <row r="676" spans="1:4">
      <c r="A676" s="695">
        <v>675</v>
      </c>
      <c r="B676" s="696" t="s">
        <v>6544</v>
      </c>
      <c r="C676" s="697" t="s">
        <v>6545</v>
      </c>
      <c r="D676" s="702" t="str">
        <f t="shared" si="10"/>
        <v>675. 082299 其他糖果</v>
      </c>
    </row>
    <row r="677" spans="1:4">
      <c r="A677" s="695">
        <v>676</v>
      </c>
      <c r="B677" s="696" t="s">
        <v>6546</v>
      </c>
      <c r="C677" s="697" t="s">
        <v>6547</v>
      </c>
      <c r="D677" s="702" t="str">
        <f t="shared" si="10"/>
        <v>676. 082399 其他部分發酵茶</v>
      </c>
    </row>
    <row r="678" spans="1:4">
      <c r="A678" s="695">
        <v>677</v>
      </c>
      <c r="B678" s="696" t="s">
        <v>6548</v>
      </c>
      <c r="C678" s="697" t="s">
        <v>6549</v>
      </c>
      <c r="D678" s="702" t="str">
        <f t="shared" si="10"/>
        <v>677. 082499 其他胺基酸</v>
      </c>
    </row>
    <row r="679" spans="1:4">
      <c r="A679" s="695">
        <v>678</v>
      </c>
      <c r="B679" s="696" t="s">
        <v>6550</v>
      </c>
      <c r="C679" s="697" t="s">
        <v>6551</v>
      </c>
      <c r="D679" s="702" t="str">
        <f t="shared" si="10"/>
        <v>678. 082599 其他鹽(經加工)</v>
      </c>
    </row>
    <row r="680" spans="1:4">
      <c r="A680" s="695">
        <v>679</v>
      </c>
      <c r="B680" s="696" t="s">
        <v>6552</v>
      </c>
      <c r="C680" s="697" t="s">
        <v>6553</v>
      </c>
      <c r="D680" s="702" t="str">
        <f t="shared" si="10"/>
        <v>679. 082699 其他調味醬</v>
      </c>
    </row>
    <row r="681" spans="1:4">
      <c r="A681" s="695">
        <v>680</v>
      </c>
      <c r="B681" s="696" t="s">
        <v>6554</v>
      </c>
      <c r="C681" s="697" t="s">
        <v>6555</v>
      </c>
      <c r="D681" s="702" t="str">
        <f t="shared" si="10"/>
        <v>680. 082799 其他調味品(含香辛料)</v>
      </c>
    </row>
    <row r="682" spans="1:4">
      <c r="A682" s="695">
        <v>681</v>
      </c>
      <c r="B682" s="696" t="s">
        <v>6556</v>
      </c>
      <c r="C682" s="697" t="s">
        <v>6557</v>
      </c>
      <c r="D682" s="702" t="str">
        <f t="shared" si="10"/>
        <v>681. 082899 其他蔬菜罐頭</v>
      </c>
    </row>
    <row r="683" spans="1:4">
      <c r="A683" s="695">
        <v>682</v>
      </c>
      <c r="B683" s="696" t="s">
        <v>6558</v>
      </c>
      <c r="C683" s="697" t="s">
        <v>6559</v>
      </c>
      <c r="D683" s="702" t="str">
        <f t="shared" si="10"/>
        <v>682. 082999 其他水果罐頭</v>
      </c>
    </row>
    <row r="684" spans="1:4">
      <c r="A684" s="695">
        <v>683</v>
      </c>
      <c r="B684" s="696" t="s">
        <v>6560</v>
      </c>
      <c r="C684" s="697" t="s">
        <v>6561</v>
      </c>
      <c r="D684" s="702" t="str">
        <f t="shared" si="10"/>
        <v>683. 083099 其他雜項食品罐頭</v>
      </c>
    </row>
    <row r="685" spans="1:4">
      <c r="A685" s="695">
        <v>684</v>
      </c>
      <c r="B685" s="696" t="s">
        <v>6562</v>
      </c>
      <c r="C685" s="697" t="s">
        <v>6563</v>
      </c>
      <c r="D685" s="702" t="str">
        <f t="shared" si="10"/>
        <v>684. 083199 其他冷凍調理食品</v>
      </c>
    </row>
    <row r="686" spans="1:4">
      <c r="A686" s="695">
        <v>685</v>
      </c>
      <c r="B686" s="696" t="s">
        <v>6564</v>
      </c>
      <c r="C686" s="697" t="s">
        <v>6565</v>
      </c>
      <c r="D686" s="702" t="str">
        <f t="shared" si="10"/>
        <v>685. 083299 其他雜項冷凍食品</v>
      </c>
    </row>
    <row r="687" spans="1:4">
      <c r="A687" s="695">
        <v>686</v>
      </c>
      <c r="B687" s="696" t="s">
        <v>6566</v>
      </c>
      <c r="C687" s="697" t="s">
        <v>6567</v>
      </c>
      <c r="D687" s="702" t="str">
        <f t="shared" si="10"/>
        <v>686. 083399 其他食用冰製品</v>
      </c>
    </row>
    <row r="688" spans="1:4">
      <c r="A688" s="695">
        <v>687</v>
      </c>
      <c r="B688" s="696" t="s">
        <v>6568</v>
      </c>
      <c r="C688" s="697" t="s">
        <v>6569</v>
      </c>
      <c r="D688" s="702" t="str">
        <f t="shared" si="10"/>
        <v>687. 083499 其他營養保健食品</v>
      </c>
    </row>
    <row r="689" spans="1:4">
      <c r="A689" s="695">
        <v>688</v>
      </c>
      <c r="B689" s="696" t="s">
        <v>6570</v>
      </c>
      <c r="C689" s="697" t="s">
        <v>6571</v>
      </c>
      <c r="D689" s="702" t="str">
        <f t="shared" si="10"/>
        <v>688. 083599 其他雜項米加工食品</v>
      </c>
    </row>
    <row r="690" spans="1:4">
      <c r="A690" s="695">
        <v>689</v>
      </c>
      <c r="B690" s="696" t="s">
        <v>6572</v>
      </c>
      <c r="C690" s="697" t="s">
        <v>6573</v>
      </c>
      <c r="D690" s="702" t="str">
        <f t="shared" si="10"/>
        <v>689. 083699 其他雜項農產加工食品</v>
      </c>
    </row>
    <row r="691" spans="1:4">
      <c r="A691" s="695">
        <v>690</v>
      </c>
      <c r="B691" s="696" t="s">
        <v>6574</v>
      </c>
      <c r="C691" s="697" t="s">
        <v>6575</v>
      </c>
      <c r="D691" s="702" t="str">
        <f t="shared" si="10"/>
        <v>690. 083799 其他雜項水產加工食品</v>
      </c>
    </row>
    <row r="692" spans="1:4">
      <c r="A692" s="695">
        <v>691</v>
      </c>
      <c r="B692" s="696" t="s">
        <v>6576</v>
      </c>
      <c r="C692" s="697" t="s">
        <v>6577</v>
      </c>
      <c r="D692" s="702" t="str">
        <f t="shared" si="10"/>
        <v>691. 083899 其他雜項畜產加工食品</v>
      </c>
    </row>
    <row r="693" spans="1:4">
      <c r="A693" s="695">
        <v>692</v>
      </c>
      <c r="B693" s="696" t="s">
        <v>6578</v>
      </c>
      <c r="C693" s="697" t="s">
        <v>6579</v>
      </c>
      <c r="D693" s="702" t="str">
        <f t="shared" si="10"/>
        <v>692. 083999 未分類其他食品</v>
      </c>
    </row>
    <row r="694" spans="1:4">
      <c r="A694" s="695">
        <v>693</v>
      </c>
      <c r="B694" s="696" t="s">
        <v>2792</v>
      </c>
      <c r="C694" s="697" t="s">
        <v>6580</v>
      </c>
      <c r="D694" s="702" t="str">
        <f t="shared" si="10"/>
        <v>693. 090001 啤酒</v>
      </c>
    </row>
    <row r="695" spans="1:4">
      <c r="A695" s="695">
        <v>694</v>
      </c>
      <c r="B695" s="696" t="s">
        <v>2794</v>
      </c>
      <c r="C695" s="697" t="s">
        <v>6581</v>
      </c>
      <c r="D695" s="702" t="str">
        <f t="shared" si="10"/>
        <v>694. 090002 黑啤酒</v>
      </c>
    </row>
    <row r="696" spans="1:4">
      <c r="A696" s="695">
        <v>695</v>
      </c>
      <c r="B696" s="696" t="s">
        <v>2796</v>
      </c>
      <c r="C696" s="697" t="s">
        <v>6582</v>
      </c>
      <c r="D696" s="702" t="str">
        <f t="shared" si="10"/>
        <v>695. 090003 米糧釀製酒</v>
      </c>
    </row>
    <row r="697" spans="1:4">
      <c r="A697" s="695">
        <v>696</v>
      </c>
      <c r="B697" s="696" t="s">
        <v>6583</v>
      </c>
      <c r="C697" s="697" t="s">
        <v>6584</v>
      </c>
      <c r="D697" s="702" t="str">
        <f t="shared" si="10"/>
        <v>696. 090004 水果釀製酒</v>
      </c>
    </row>
    <row r="698" spans="1:4">
      <c r="A698" s="695">
        <v>697</v>
      </c>
      <c r="B698" s="696" t="s">
        <v>6585</v>
      </c>
      <c r="C698" s="697" t="s">
        <v>6586</v>
      </c>
      <c r="D698" s="702" t="str">
        <f t="shared" si="10"/>
        <v>697. 090005 米酒</v>
      </c>
    </row>
    <row r="699" spans="1:4">
      <c r="A699" s="695">
        <v>698</v>
      </c>
      <c r="B699" s="696" t="s">
        <v>6587</v>
      </c>
      <c r="C699" s="697" t="s">
        <v>6588</v>
      </c>
      <c r="D699" s="702" t="str">
        <f t="shared" si="10"/>
        <v>698. 090006 高梁酒</v>
      </c>
    </row>
    <row r="700" spans="1:4">
      <c r="A700" s="695">
        <v>699</v>
      </c>
      <c r="B700" s="696" t="s">
        <v>6589</v>
      </c>
      <c r="C700" s="697" t="s">
        <v>6590</v>
      </c>
      <c r="D700" s="702" t="str">
        <f t="shared" si="10"/>
        <v>699. 090008 水果蒸餾酒</v>
      </c>
    </row>
    <row r="701" spans="1:4">
      <c r="A701" s="695">
        <v>700</v>
      </c>
      <c r="B701" s="696" t="s">
        <v>2798</v>
      </c>
      <c r="C701" s="697" t="s">
        <v>6591</v>
      </c>
      <c r="D701" s="702" t="str">
        <f t="shared" si="10"/>
        <v>700. 090009 再製酒</v>
      </c>
    </row>
    <row r="702" spans="1:4">
      <c r="A702" s="695">
        <v>701</v>
      </c>
      <c r="B702" s="696" t="s">
        <v>6592</v>
      </c>
      <c r="C702" s="697" t="s">
        <v>6593</v>
      </c>
      <c r="D702" s="702" t="str">
        <f t="shared" si="10"/>
        <v>701. 090010 料理酒</v>
      </c>
    </row>
    <row r="703" spans="1:4">
      <c r="A703" s="695">
        <v>702</v>
      </c>
      <c r="B703" s="696" t="s">
        <v>6594</v>
      </c>
      <c r="C703" s="697" t="s">
        <v>6595</v>
      </c>
      <c r="D703" s="702" t="str">
        <f t="shared" si="10"/>
        <v>702. 090012 濃縮果蔬汁(果汁、蔬菜汁)</v>
      </c>
    </row>
    <row r="704" spans="1:4">
      <c r="A704" s="695">
        <v>703</v>
      </c>
      <c r="B704" s="696" t="s">
        <v>6596</v>
      </c>
      <c r="C704" s="697" t="s">
        <v>6597</v>
      </c>
      <c r="D704" s="702" t="str">
        <f t="shared" si="10"/>
        <v>703. 090013 天然果蔬汁(果汁、蔬菜汁)</v>
      </c>
    </row>
    <row r="705" spans="1:4">
      <c r="A705" s="695">
        <v>704</v>
      </c>
      <c r="B705" s="696" t="s">
        <v>6598</v>
      </c>
      <c r="C705" s="697" t="s">
        <v>6599</v>
      </c>
      <c r="D705" s="702" t="str">
        <f t="shared" si="10"/>
        <v>704. 090014 稀釋果蔬汁(果汁、蔬菜汁)</v>
      </c>
    </row>
    <row r="706" spans="1:4">
      <c r="A706" s="695">
        <v>705</v>
      </c>
      <c r="B706" s="696" t="s">
        <v>6600</v>
      </c>
      <c r="C706" s="697" t="s">
        <v>6601</v>
      </c>
      <c r="D706" s="702" t="str">
        <f t="shared" ref="D706:D769" si="11">A706&amp;". "&amp;B706&amp;" "&amp;C706</f>
        <v>705. 090015 清淡果蔬汁(果汁、蔬菜汁)</v>
      </c>
    </row>
    <row r="707" spans="1:4">
      <c r="A707" s="695">
        <v>706</v>
      </c>
      <c r="B707" s="696" t="s">
        <v>6602</v>
      </c>
      <c r="C707" s="697" t="s">
        <v>6603</v>
      </c>
      <c r="D707" s="702" t="str">
        <f t="shared" si="11"/>
        <v>706. 090017 碳酸飲料</v>
      </c>
    </row>
    <row r="708" spans="1:4">
      <c r="A708" s="695">
        <v>707</v>
      </c>
      <c r="B708" s="696" t="s">
        <v>6604</v>
      </c>
      <c r="C708" s="697" t="s">
        <v>6605</v>
      </c>
      <c r="D708" s="702" t="str">
        <f t="shared" si="11"/>
        <v>707. 090018 礦泉水</v>
      </c>
    </row>
    <row r="709" spans="1:4">
      <c r="A709" s="695">
        <v>708</v>
      </c>
      <c r="B709" s="696" t="s">
        <v>6606</v>
      </c>
      <c r="C709" s="697" t="s">
        <v>6607</v>
      </c>
      <c r="D709" s="702" t="str">
        <f t="shared" si="11"/>
        <v>708. 090019 蒸餾水</v>
      </c>
    </row>
    <row r="710" spans="1:4">
      <c r="A710" s="695">
        <v>709</v>
      </c>
      <c r="B710" s="696" t="s">
        <v>6608</v>
      </c>
      <c r="C710" s="697" t="s">
        <v>6609</v>
      </c>
      <c r="D710" s="702" t="str">
        <f t="shared" si="11"/>
        <v>709. 090020 加味水</v>
      </c>
    </row>
    <row r="711" spans="1:4">
      <c r="A711" s="695">
        <v>710</v>
      </c>
      <c r="B711" s="696" t="s">
        <v>6610</v>
      </c>
      <c r="C711" s="697" t="s">
        <v>6611</v>
      </c>
      <c r="D711" s="702" t="str">
        <f t="shared" si="11"/>
        <v>710. 090021 包裝飲用水</v>
      </c>
    </row>
    <row r="712" spans="1:4">
      <c r="A712" s="695">
        <v>711</v>
      </c>
      <c r="B712" s="696" t="s">
        <v>6612</v>
      </c>
      <c r="C712" s="697" t="s">
        <v>6613</v>
      </c>
      <c r="D712" s="702" t="str">
        <f t="shared" si="11"/>
        <v>711. 090022 運動飲料</v>
      </c>
    </row>
    <row r="713" spans="1:4">
      <c r="A713" s="695">
        <v>712</v>
      </c>
      <c r="B713" s="696" t="s">
        <v>6614</v>
      </c>
      <c r="C713" s="697" t="s">
        <v>6615</v>
      </c>
      <c r="D713" s="702" t="str">
        <f t="shared" si="11"/>
        <v>712. 090023 咖啡飲料</v>
      </c>
    </row>
    <row r="714" spans="1:4">
      <c r="A714" s="695">
        <v>713</v>
      </c>
      <c r="B714" s="696" t="s">
        <v>6616</v>
      </c>
      <c r="C714" s="697" t="s">
        <v>6617</v>
      </c>
      <c r="D714" s="702" t="str">
        <f t="shared" si="11"/>
        <v>713. 090024 茶類飲料</v>
      </c>
    </row>
    <row r="715" spans="1:4">
      <c r="A715" s="695">
        <v>714</v>
      </c>
      <c r="B715" s="696" t="s">
        <v>6618</v>
      </c>
      <c r="C715" s="697" t="s">
        <v>6619</v>
      </c>
      <c r="D715" s="702" t="str">
        <f t="shared" si="11"/>
        <v>714. 090025 麥芽飲料</v>
      </c>
    </row>
    <row r="716" spans="1:4">
      <c r="A716" s="695">
        <v>715</v>
      </c>
      <c r="B716" s="696" t="s">
        <v>6620</v>
      </c>
      <c r="C716" s="697" t="s">
        <v>6621</v>
      </c>
      <c r="D716" s="702" t="str">
        <f t="shared" si="11"/>
        <v>715. 090026 醋飲料</v>
      </c>
    </row>
    <row r="717" spans="1:4">
      <c r="A717" s="695">
        <v>716</v>
      </c>
      <c r="B717" s="696" t="s">
        <v>6622</v>
      </c>
      <c r="C717" s="697" t="s">
        <v>6623</v>
      </c>
      <c r="D717" s="702" t="str">
        <f t="shared" si="11"/>
        <v>716. 090027 機能性飲料</v>
      </c>
    </row>
    <row r="718" spans="1:4">
      <c r="A718" s="695">
        <v>717</v>
      </c>
      <c r="B718" s="696" t="s">
        <v>6624</v>
      </c>
      <c r="C718" s="697" t="s">
        <v>6625</v>
      </c>
      <c r="D718" s="702" t="str">
        <f t="shared" si="11"/>
        <v>717. 090028 鋁箔包飲料</v>
      </c>
    </row>
    <row r="719" spans="1:4">
      <c r="A719" s="695">
        <v>718</v>
      </c>
      <c r="B719" s="696" t="s">
        <v>6626</v>
      </c>
      <c r="C719" s="697" t="s">
        <v>6627</v>
      </c>
      <c r="D719" s="702" t="str">
        <f t="shared" si="11"/>
        <v>718. 090029 寶特瓶飲料</v>
      </c>
    </row>
    <row r="720" spans="1:4">
      <c r="A720" s="695">
        <v>719</v>
      </c>
      <c r="B720" s="696" t="s">
        <v>6628</v>
      </c>
      <c r="C720" s="697" t="s">
        <v>6629</v>
      </c>
      <c r="D720" s="702" t="str">
        <f t="shared" si="11"/>
        <v>719. 090031 乳品飲料</v>
      </c>
    </row>
    <row r="721" spans="1:4">
      <c r="A721" s="695">
        <v>720</v>
      </c>
      <c r="B721" s="696" t="s">
        <v>6630</v>
      </c>
      <c r="C721" s="697" t="s">
        <v>6631</v>
      </c>
      <c r="D721" s="702" t="str">
        <f t="shared" si="11"/>
        <v>720. 090099 其他米糧蒸餾酒</v>
      </c>
    </row>
    <row r="722" spans="1:4">
      <c r="A722" s="695">
        <v>721</v>
      </c>
      <c r="B722" s="696" t="s">
        <v>6632</v>
      </c>
      <c r="C722" s="697" t="s">
        <v>6633</v>
      </c>
      <c r="D722" s="702" t="str">
        <f t="shared" si="11"/>
        <v>721. 090199 其他酒類</v>
      </c>
    </row>
    <row r="723" spans="1:4">
      <c r="A723" s="695">
        <v>722</v>
      </c>
      <c r="B723" s="696" t="s">
        <v>6634</v>
      </c>
      <c r="C723" s="697" t="s">
        <v>6635</v>
      </c>
      <c r="D723" s="702" t="str">
        <f t="shared" si="11"/>
        <v>722. 090299 其他果蔬類飲料</v>
      </c>
    </row>
    <row r="724" spans="1:4">
      <c r="A724" s="695">
        <v>723</v>
      </c>
      <c r="B724" s="696" t="s">
        <v>6636</v>
      </c>
      <c r="C724" s="697" t="s">
        <v>6637</v>
      </c>
      <c r="D724" s="702" t="str">
        <f t="shared" si="11"/>
        <v>723. 090399 其他不含酒精飲料</v>
      </c>
    </row>
    <row r="725" spans="1:4">
      <c r="A725" s="695">
        <v>724</v>
      </c>
      <c r="B725" s="696" t="s">
        <v>2800</v>
      </c>
      <c r="C725" s="697" t="s">
        <v>6638</v>
      </c>
      <c r="D725" s="702" t="str">
        <f t="shared" si="11"/>
        <v>724. 100001 濾嘴菸(紙菸)</v>
      </c>
    </row>
    <row r="726" spans="1:4">
      <c r="A726" s="695">
        <v>725</v>
      </c>
      <c r="B726" s="696" t="s">
        <v>6639</v>
      </c>
      <c r="C726" s="697" t="s">
        <v>6640</v>
      </c>
      <c r="D726" s="702" t="str">
        <f t="shared" si="11"/>
        <v>725. 100002 非濾嘴菸(紙菸)</v>
      </c>
    </row>
    <row r="727" spans="1:4">
      <c r="A727" s="695">
        <v>726</v>
      </c>
      <c r="B727" s="696" t="s">
        <v>6641</v>
      </c>
      <c r="C727" s="697" t="s">
        <v>6642</v>
      </c>
      <c r="D727" s="702" t="str">
        <f t="shared" si="11"/>
        <v>726. 100003 雪茄</v>
      </c>
    </row>
    <row r="728" spans="1:4">
      <c r="A728" s="695">
        <v>727</v>
      </c>
      <c r="B728" s="696" t="s">
        <v>6643</v>
      </c>
      <c r="C728" s="697" t="s">
        <v>6644</v>
      </c>
      <c r="D728" s="702" t="str">
        <f t="shared" si="11"/>
        <v>727. 100004 菸絲</v>
      </c>
    </row>
    <row r="729" spans="1:4">
      <c r="A729" s="695">
        <v>728</v>
      </c>
      <c r="B729" s="696" t="s">
        <v>6645</v>
      </c>
      <c r="C729" s="697" t="s">
        <v>6646</v>
      </c>
      <c r="D729" s="702" t="str">
        <f t="shared" si="11"/>
        <v>728. 100005 鼻菸</v>
      </c>
    </row>
    <row r="730" spans="1:4">
      <c r="A730" s="695">
        <v>729</v>
      </c>
      <c r="B730" s="696" t="s">
        <v>6647</v>
      </c>
      <c r="C730" s="697" t="s">
        <v>6648</v>
      </c>
      <c r="D730" s="702" t="str">
        <f t="shared" si="11"/>
        <v>729. 100006 嚼菸</v>
      </c>
    </row>
    <row r="731" spans="1:4">
      <c r="A731" s="695">
        <v>730</v>
      </c>
      <c r="B731" s="696" t="s">
        <v>6649</v>
      </c>
      <c r="C731" s="697" t="s">
        <v>6650</v>
      </c>
      <c r="D731" s="702" t="str">
        <f t="shared" si="11"/>
        <v>730. 100099 其他菸草製品</v>
      </c>
    </row>
    <row r="732" spans="1:4">
      <c r="A732" s="695">
        <v>731</v>
      </c>
      <c r="B732" s="696" t="s">
        <v>2802</v>
      </c>
      <c r="C732" s="697" t="s">
        <v>6651</v>
      </c>
      <c r="D732" s="702" t="str">
        <f t="shared" si="11"/>
        <v>731. 110001 棉紗(原棉85%以上且不含彈性纖維)</v>
      </c>
    </row>
    <row r="733" spans="1:4">
      <c r="A733" s="695">
        <v>732</v>
      </c>
      <c r="B733" s="696" t="s">
        <v>2804</v>
      </c>
      <c r="C733" s="697" t="s">
        <v>6652</v>
      </c>
      <c r="D733" s="702" t="str">
        <f t="shared" si="11"/>
        <v>732. 110002 棉質彈性紗(原棉85%以上且含彈性纖維)</v>
      </c>
    </row>
    <row r="734" spans="1:4">
      <c r="A734" s="695">
        <v>733</v>
      </c>
      <c r="B734" s="696" t="s">
        <v>2806</v>
      </c>
      <c r="C734" s="697" t="s">
        <v>6653</v>
      </c>
      <c r="D734" s="702" t="str">
        <f t="shared" si="11"/>
        <v>733. 110003 棉混紡紗(原棉未滿85%且不含彈性纖維)</v>
      </c>
    </row>
    <row r="735" spans="1:4">
      <c r="A735" s="695">
        <v>734</v>
      </c>
      <c r="B735" s="696" t="s">
        <v>2808</v>
      </c>
      <c r="C735" s="697" t="s">
        <v>6654</v>
      </c>
      <c r="D735" s="702" t="str">
        <f t="shared" si="11"/>
        <v>734. 110004 棉混紡彈性紗(原棉未滿85%且含彈性纖維)</v>
      </c>
    </row>
    <row r="736" spans="1:4">
      <c r="A736" s="695">
        <v>735</v>
      </c>
      <c r="B736" s="696" t="s">
        <v>2810</v>
      </c>
      <c r="C736" s="697" t="s">
        <v>6655</v>
      </c>
      <c r="D736" s="702" t="str">
        <f t="shared" si="11"/>
        <v>735. 110005 棉縫線</v>
      </c>
    </row>
    <row r="737" spans="1:4">
      <c r="A737" s="695">
        <v>736</v>
      </c>
      <c r="B737" s="696" t="s">
        <v>6656</v>
      </c>
      <c r="C737" s="697" t="s">
        <v>6657</v>
      </c>
      <c r="D737" s="702" t="str">
        <f t="shared" si="11"/>
        <v>736. 110006 下腳棉</v>
      </c>
    </row>
    <row r="738" spans="1:4">
      <c r="A738" s="695">
        <v>737</v>
      </c>
      <c r="B738" s="696" t="s">
        <v>6658</v>
      </c>
      <c r="C738" s="697" t="s">
        <v>6659</v>
      </c>
      <c r="D738" s="702" t="str">
        <f t="shared" si="11"/>
        <v>737. 110007 碳化羊毛</v>
      </c>
    </row>
    <row r="739" spans="1:4">
      <c r="A739" s="695">
        <v>738</v>
      </c>
      <c r="B739" s="696" t="s">
        <v>6660</v>
      </c>
      <c r="C739" s="697" t="s">
        <v>6661</v>
      </c>
      <c r="D739" s="702" t="str">
        <f t="shared" si="11"/>
        <v>738. 110008 羊毛毛條(羊毛85%以上)</v>
      </c>
    </row>
    <row r="740" spans="1:4">
      <c r="A740" s="695">
        <v>739</v>
      </c>
      <c r="B740" s="696" t="s">
        <v>2812</v>
      </c>
      <c r="C740" s="697" t="s">
        <v>6662</v>
      </c>
      <c r="D740" s="702" t="str">
        <f t="shared" si="11"/>
        <v>739. 110009 脫脂羊毛</v>
      </c>
    </row>
    <row r="741" spans="1:4">
      <c r="A741" s="695">
        <v>740</v>
      </c>
      <c r="B741" s="696" t="s">
        <v>6663</v>
      </c>
      <c r="C741" s="697" t="s">
        <v>6664</v>
      </c>
      <c r="D741" s="702" t="str">
        <f t="shared" si="11"/>
        <v>740. 110010 羊毛梳毛紗(羊毛85%以上且不含彈性纖維)</v>
      </c>
    </row>
    <row r="742" spans="1:4">
      <c r="A742" s="695">
        <v>741</v>
      </c>
      <c r="B742" s="696" t="s">
        <v>2814</v>
      </c>
      <c r="C742" s="697" t="s">
        <v>6665</v>
      </c>
      <c r="D742" s="702" t="str">
        <f t="shared" si="11"/>
        <v>741. 110011 羊毛梳毛彈性紗(羊毛85%以上且含彈性纖維)</v>
      </c>
    </row>
    <row r="743" spans="1:4">
      <c r="A743" s="695">
        <v>742</v>
      </c>
      <c r="B743" s="696" t="s">
        <v>2816</v>
      </c>
      <c r="C743" s="697" t="s">
        <v>6666</v>
      </c>
      <c r="D743" s="702" t="str">
        <f t="shared" si="11"/>
        <v>742. 110012 羊毛紡毛紗(羊毛85%以上)</v>
      </c>
    </row>
    <row r="744" spans="1:4">
      <c r="A744" s="695">
        <v>743</v>
      </c>
      <c r="B744" s="696" t="s">
        <v>2818</v>
      </c>
      <c r="C744" s="697" t="s">
        <v>6667</v>
      </c>
      <c r="D744" s="702" t="str">
        <f t="shared" si="11"/>
        <v>743. 110013 羊毛毛線(羊毛85%以上)</v>
      </c>
    </row>
    <row r="745" spans="1:4">
      <c r="A745" s="695">
        <v>744</v>
      </c>
      <c r="B745" s="696" t="s">
        <v>2820</v>
      </c>
      <c r="C745" s="697" t="s">
        <v>6668</v>
      </c>
      <c r="D745" s="702" t="str">
        <f t="shared" si="11"/>
        <v>744. 110014 羊毛混紡梳毛紗(羊毛未滿85%且不含彈性纖維)</v>
      </c>
    </row>
    <row r="746" spans="1:4">
      <c r="A746" s="695">
        <v>745</v>
      </c>
      <c r="B746" s="696" t="s">
        <v>2822</v>
      </c>
      <c r="C746" s="697" t="s">
        <v>6669</v>
      </c>
      <c r="D746" s="702" t="str">
        <f t="shared" si="11"/>
        <v>745. 110015 羊毛混紡梳毛彈性紗(羊毛未滿85%且含彈性纖維)</v>
      </c>
    </row>
    <row r="747" spans="1:4">
      <c r="A747" s="695">
        <v>746</v>
      </c>
      <c r="B747" s="696" t="s">
        <v>6670</v>
      </c>
      <c r="C747" s="697" t="s">
        <v>6671</v>
      </c>
      <c r="D747" s="702" t="str">
        <f t="shared" si="11"/>
        <v>746. 110016 羊毛混紡紡毛紗(羊毛未滿85%)</v>
      </c>
    </row>
    <row r="748" spans="1:4">
      <c r="A748" s="695">
        <v>747</v>
      </c>
      <c r="B748" s="696" t="s">
        <v>6672</v>
      </c>
      <c r="C748" s="697" t="s">
        <v>6673</v>
      </c>
      <c r="D748" s="702" t="str">
        <f t="shared" si="11"/>
        <v>747. 110017 羊毛混紡毛線(羊毛未滿85%)</v>
      </c>
    </row>
    <row r="749" spans="1:4">
      <c r="A749" s="695">
        <v>748</v>
      </c>
      <c r="B749" s="696" t="s">
        <v>6674</v>
      </c>
      <c r="C749" s="697" t="s">
        <v>6675</v>
      </c>
      <c r="D749" s="702" t="str">
        <f t="shared" si="11"/>
        <v>748. 110018 下腳毛</v>
      </c>
    </row>
    <row r="750" spans="1:4">
      <c r="A750" s="695">
        <v>749</v>
      </c>
      <c r="B750" s="696" t="s">
        <v>6676</v>
      </c>
      <c r="C750" s="697" t="s">
        <v>6677</v>
      </c>
      <c r="D750" s="702" t="str">
        <f t="shared" si="11"/>
        <v>749. 110020 人纖毛條(人纖85%以上)</v>
      </c>
    </row>
    <row r="751" spans="1:4">
      <c r="A751" s="695">
        <v>750</v>
      </c>
      <c r="B751" s="696" t="s">
        <v>2826</v>
      </c>
      <c r="C751" s="697" t="s">
        <v>6678</v>
      </c>
      <c r="D751" s="702" t="str">
        <f t="shared" si="11"/>
        <v>750. 110021 人纖絲縫線</v>
      </c>
    </row>
    <row r="752" spans="1:4">
      <c r="A752" s="695">
        <v>751</v>
      </c>
      <c r="B752" s="696" t="s">
        <v>2828</v>
      </c>
      <c r="C752" s="697" t="s">
        <v>6679</v>
      </c>
      <c r="D752" s="702" t="str">
        <f t="shared" si="11"/>
        <v>751. 110022 人纖棉縫線</v>
      </c>
    </row>
    <row r="753" spans="1:4">
      <c r="A753" s="695">
        <v>752</v>
      </c>
      <c r="B753" s="696" t="s">
        <v>2830</v>
      </c>
      <c r="C753" s="697" t="s">
        <v>6680</v>
      </c>
      <c r="D753" s="702" t="str">
        <f t="shared" si="11"/>
        <v>752. 110023 梳毛合纖紗(合纖85%以上且不含彈性纖維)－毛紡系</v>
      </c>
    </row>
    <row r="754" spans="1:4">
      <c r="A754" s="695">
        <v>753</v>
      </c>
      <c r="B754" s="696" t="s">
        <v>2832</v>
      </c>
      <c r="C754" s="697" t="s">
        <v>6681</v>
      </c>
      <c r="D754" s="702" t="str">
        <f t="shared" si="11"/>
        <v>753. 110024 合成纖維彈性加工紗(合纖85%以上且含彈性纖維)</v>
      </c>
    </row>
    <row r="755" spans="1:4">
      <c r="A755" s="695">
        <v>754</v>
      </c>
      <c r="B755" s="696" t="s">
        <v>2834</v>
      </c>
      <c r="C755" s="697" t="s">
        <v>6682</v>
      </c>
      <c r="D755" s="702" t="str">
        <f t="shared" si="11"/>
        <v>754. 110025 紡毛合纖紗(合纖85%以上)－毛紡系</v>
      </c>
    </row>
    <row r="756" spans="1:4">
      <c r="A756" s="695">
        <v>755</v>
      </c>
      <c r="B756" s="696" t="s">
        <v>2836</v>
      </c>
      <c r="C756" s="697" t="s">
        <v>6683</v>
      </c>
      <c r="D756" s="702" t="str">
        <f t="shared" si="11"/>
        <v>755. 110026 聚酯棉紗(聚酯短纖維85%以上且不含彈性纖維)</v>
      </c>
    </row>
    <row r="757" spans="1:4">
      <c r="A757" s="695">
        <v>756</v>
      </c>
      <c r="B757" s="696" t="s">
        <v>2838</v>
      </c>
      <c r="C757" s="697" t="s">
        <v>6684</v>
      </c>
      <c r="D757" s="702" t="str">
        <f t="shared" si="11"/>
        <v>756. 110027 嫘縈棉紗(嫘縈短纖維85%以上且不含彈性纖維)</v>
      </c>
    </row>
    <row r="758" spans="1:4">
      <c r="A758" s="695">
        <v>757</v>
      </c>
      <c r="B758" s="696" t="s">
        <v>6685</v>
      </c>
      <c r="C758" s="697" t="s">
        <v>6686</v>
      </c>
      <c r="D758" s="702" t="str">
        <f t="shared" si="11"/>
        <v>757. 110028 聚丙烯棉紗(聚丙烯短纖85%以上且不含彈性纖維)</v>
      </c>
    </row>
    <row r="759" spans="1:4">
      <c r="A759" s="695">
        <v>758</v>
      </c>
      <c r="B759" s="696" t="s">
        <v>6687</v>
      </c>
      <c r="C759" s="697" t="s">
        <v>6688</v>
      </c>
      <c r="D759" s="702" t="str">
        <f t="shared" si="11"/>
        <v>758. 110030 梳毛合纖混紡紗－毛紡系(不含彈性纖維)</v>
      </c>
    </row>
    <row r="760" spans="1:4">
      <c r="A760" s="695">
        <v>759</v>
      </c>
      <c r="B760" s="696" t="s">
        <v>2842</v>
      </c>
      <c r="C760" s="697" t="s">
        <v>6689</v>
      </c>
      <c r="D760" s="702" t="str">
        <f t="shared" si="11"/>
        <v>759. 110031 紡毛合纖混紡紗－毛紡系</v>
      </c>
    </row>
    <row r="761" spans="1:4">
      <c r="A761" s="695">
        <v>760</v>
      </c>
      <c r="B761" s="696" t="s">
        <v>2844</v>
      </c>
      <c r="C761" s="697" t="s">
        <v>6690</v>
      </c>
      <c r="D761" s="702" t="str">
        <f t="shared" si="11"/>
        <v>760. 110032 聚酯棉混紡紗(不含彈性纖維)</v>
      </c>
    </row>
    <row r="762" spans="1:4">
      <c r="A762" s="695">
        <v>761</v>
      </c>
      <c r="B762" s="696" t="s">
        <v>2846</v>
      </c>
      <c r="C762" s="697" t="s">
        <v>6691</v>
      </c>
      <c r="D762" s="702" t="str">
        <f t="shared" si="11"/>
        <v>761. 110033 嫘縈棉混紡紗(不含彈性纖維)</v>
      </c>
    </row>
    <row r="763" spans="1:4">
      <c r="A763" s="695">
        <v>762</v>
      </c>
      <c r="B763" s="696" t="s">
        <v>2848</v>
      </c>
      <c r="C763" s="697" t="s">
        <v>6692</v>
      </c>
      <c r="D763" s="702" t="str">
        <f t="shared" si="11"/>
        <v>762. 110034 聚丙烯棉混紡紗(不含彈性纖維)</v>
      </c>
    </row>
    <row r="764" spans="1:4">
      <c r="A764" s="695">
        <v>763</v>
      </c>
      <c r="B764" s="696" t="s">
        <v>2850</v>
      </c>
      <c r="C764" s="697" t="s">
        <v>6693</v>
      </c>
      <c r="D764" s="702" t="str">
        <f t="shared" si="11"/>
        <v>763. 110035 人造棉彈性紗(人造棉50%以上且含彈性纖維)</v>
      </c>
    </row>
    <row r="765" spans="1:4">
      <c r="A765" s="695">
        <v>764</v>
      </c>
      <c r="B765" s="696" t="s">
        <v>2854</v>
      </c>
      <c r="C765" s="697" t="s">
        <v>6694</v>
      </c>
      <c r="D765" s="702" t="str">
        <f t="shared" si="11"/>
        <v>764. 110037 尼龍加工絲(聚醯胺加工絲，不含彈性纖維)</v>
      </c>
    </row>
    <row r="766" spans="1:4">
      <c r="A766" s="695">
        <v>765</v>
      </c>
      <c r="B766" s="696" t="s">
        <v>2856</v>
      </c>
      <c r="C766" s="697" t="s">
        <v>6695</v>
      </c>
      <c r="D766" s="702" t="str">
        <f t="shared" si="11"/>
        <v>765. 110038 尼龍彈性複合紗(尼龍絲85%以上且含彈性纖維)</v>
      </c>
    </row>
    <row r="767" spans="1:4">
      <c r="A767" s="695">
        <v>766</v>
      </c>
      <c r="B767" s="696" t="s">
        <v>2858</v>
      </c>
      <c r="C767" s="697" t="s">
        <v>6696</v>
      </c>
      <c r="D767" s="702" t="str">
        <f t="shared" si="11"/>
        <v>766. 110039 聚酯加工絲(不含彈性纖維)</v>
      </c>
    </row>
    <row r="768" spans="1:4">
      <c r="A768" s="695">
        <v>767</v>
      </c>
      <c r="B768" s="696" t="s">
        <v>2860</v>
      </c>
      <c r="C768" s="697" t="s">
        <v>6697</v>
      </c>
      <c r="D768" s="702" t="str">
        <f t="shared" si="11"/>
        <v>767. 110040 聚酯彈性複合紗(聚酯絲或聚酯加工絲85%以上且含彈性纖維)</v>
      </c>
    </row>
    <row r="769" spans="1:4">
      <c r="A769" s="695">
        <v>768</v>
      </c>
      <c r="B769" s="696" t="s">
        <v>2862</v>
      </c>
      <c r="C769" s="697" t="s">
        <v>6698</v>
      </c>
      <c r="D769" s="702" t="str">
        <f t="shared" si="11"/>
        <v>768. 110041 聚丙烯加工絲</v>
      </c>
    </row>
    <row r="770" spans="1:4">
      <c r="A770" s="695">
        <v>769</v>
      </c>
      <c r="B770" s="696" t="s">
        <v>6699</v>
      </c>
      <c r="C770" s="697" t="s">
        <v>6700</v>
      </c>
      <c r="D770" s="702" t="str">
        <f t="shared" ref="D770:D833" si="12">A770&amp;". "&amp;B770&amp;" "&amp;C770</f>
        <v>769. 110042 聚胺棉紗（線）</v>
      </c>
    </row>
    <row r="771" spans="1:4">
      <c r="A771" s="695">
        <v>770</v>
      </c>
      <c r="B771" s="696" t="s">
        <v>6701</v>
      </c>
      <c r="C771" s="697" t="s">
        <v>6702</v>
      </c>
      <c r="D771" s="702" t="str">
        <f t="shared" si="12"/>
        <v>770. 110043 聚胺棉混紡紗（線）</v>
      </c>
    </row>
    <row r="772" spans="1:4">
      <c r="A772" s="695">
        <v>771</v>
      </c>
      <c r="B772" s="696" t="s">
        <v>6703</v>
      </c>
      <c r="C772" s="697" t="s">
        <v>6704</v>
      </c>
      <c r="D772" s="702" t="str">
        <f t="shared" si="12"/>
        <v>771. 110044 聚丙烯睛棉紗（線）</v>
      </c>
    </row>
    <row r="773" spans="1:4">
      <c r="A773" s="695">
        <v>772</v>
      </c>
      <c r="B773" s="696" t="s">
        <v>6705</v>
      </c>
      <c r="C773" s="697" t="s">
        <v>6706</v>
      </c>
      <c r="D773" s="702" t="str">
        <f t="shared" si="12"/>
        <v>772. 110045 聚丙烯睛棉混紡紗（線）</v>
      </c>
    </row>
    <row r="774" spans="1:4">
      <c r="A774" s="695">
        <v>773</v>
      </c>
      <c r="B774" s="696" t="s">
        <v>6707</v>
      </c>
      <c r="C774" s="697" t="s">
        <v>6708</v>
      </c>
      <c r="D774" s="702" t="str">
        <f t="shared" si="12"/>
        <v>773. 110046 聚丙烯睛加工絲</v>
      </c>
    </row>
    <row r="775" spans="1:4">
      <c r="A775" s="695">
        <v>774</v>
      </c>
      <c r="B775" s="696" t="s">
        <v>6709</v>
      </c>
      <c r="C775" s="697" t="s">
        <v>6710</v>
      </c>
      <c r="D775" s="702" t="str">
        <f t="shared" si="12"/>
        <v>774. 110048 生絲</v>
      </c>
    </row>
    <row r="776" spans="1:4">
      <c r="A776" s="695">
        <v>775</v>
      </c>
      <c r="B776" s="696" t="s">
        <v>2864</v>
      </c>
      <c r="C776" s="697" t="s">
        <v>6711</v>
      </c>
      <c r="D776" s="702" t="str">
        <f t="shared" si="12"/>
        <v>775. 110049 蠶絲紗(蠶絲85%以上)</v>
      </c>
    </row>
    <row r="777" spans="1:4">
      <c r="A777" s="695">
        <v>776</v>
      </c>
      <c r="B777" s="696" t="s">
        <v>6712</v>
      </c>
      <c r="C777" s="697" t="s">
        <v>6713</v>
      </c>
      <c r="D777" s="702" t="str">
        <f t="shared" si="12"/>
        <v>776. 110050 蠶絲混紡紗(蠶絲未滿85%)</v>
      </c>
    </row>
    <row r="778" spans="1:4">
      <c r="A778" s="695">
        <v>777</v>
      </c>
      <c r="B778" s="696" t="s">
        <v>6714</v>
      </c>
      <c r="C778" s="697" t="s">
        <v>6715</v>
      </c>
      <c r="D778" s="702" t="str">
        <f t="shared" si="12"/>
        <v>777. 110051 蠶絲線</v>
      </c>
    </row>
    <row r="779" spans="1:4">
      <c r="A779" s="695">
        <v>778</v>
      </c>
      <c r="B779" s="696" t="s">
        <v>6716</v>
      </c>
      <c r="C779" s="697" t="s">
        <v>6717</v>
      </c>
      <c r="D779" s="702" t="str">
        <f t="shared" si="12"/>
        <v>778. 110052 麻紗(麻85%以上)</v>
      </c>
    </row>
    <row r="780" spans="1:4">
      <c r="A780" s="695">
        <v>779</v>
      </c>
      <c r="B780" s="696" t="s">
        <v>6718</v>
      </c>
      <c r="C780" s="697" t="s">
        <v>6719</v>
      </c>
      <c r="D780" s="702" t="str">
        <f t="shared" si="12"/>
        <v>779. 110053 麻混紡紗(麻未滿85%)</v>
      </c>
    </row>
    <row r="781" spans="1:4">
      <c r="A781" s="695">
        <v>780</v>
      </c>
      <c r="B781" s="696" t="s">
        <v>6720</v>
      </c>
      <c r="C781" s="697" t="s">
        <v>6721</v>
      </c>
      <c r="D781" s="702" t="str">
        <f t="shared" si="12"/>
        <v>780. 110054 韌性植物纖維</v>
      </c>
    </row>
    <row r="782" spans="1:4">
      <c r="A782" s="695">
        <v>781</v>
      </c>
      <c r="B782" s="696" t="s">
        <v>6722</v>
      </c>
      <c r="C782" s="697" t="s">
        <v>6723</v>
      </c>
      <c r="D782" s="702" t="str">
        <f t="shared" si="12"/>
        <v>781. 110055 棉梭織布(原棉85%以上)</v>
      </c>
    </row>
    <row r="783" spans="1:4">
      <c r="A783" s="695">
        <v>782</v>
      </c>
      <c r="B783" s="696" t="s">
        <v>6724</v>
      </c>
      <c r="C783" s="697" t="s">
        <v>6725</v>
      </c>
      <c r="D783" s="702" t="str">
        <f t="shared" si="12"/>
        <v>782. 110056 棉混紡梭織布(原棉未滿85%)</v>
      </c>
    </row>
    <row r="784" spans="1:4">
      <c r="A784" s="695">
        <v>783</v>
      </c>
      <c r="B784" s="696" t="s">
        <v>6726</v>
      </c>
      <c r="C784" s="697" t="s">
        <v>6727</v>
      </c>
      <c r="D784" s="702" t="str">
        <f t="shared" si="12"/>
        <v>783. 110057 棉交織梭織布</v>
      </c>
    </row>
    <row r="785" spans="1:4">
      <c r="A785" s="695">
        <v>784</v>
      </c>
      <c r="B785" s="696" t="s">
        <v>6728</v>
      </c>
      <c r="C785" s="697" t="s">
        <v>6729</v>
      </c>
      <c r="D785" s="702" t="str">
        <f t="shared" si="12"/>
        <v>784. 110058 梳毛梭織布(羊毛85%以上)</v>
      </c>
    </row>
    <row r="786" spans="1:4">
      <c r="A786" s="695">
        <v>785</v>
      </c>
      <c r="B786" s="696" t="s">
        <v>6730</v>
      </c>
      <c r="C786" s="697" t="s">
        <v>6731</v>
      </c>
      <c r="D786" s="702" t="str">
        <f t="shared" si="12"/>
        <v>785. 110059 紡毛梭織布(羊毛85%以上)</v>
      </c>
    </row>
    <row r="787" spans="1:4">
      <c r="A787" s="695">
        <v>786</v>
      </c>
      <c r="B787" s="696" t="s">
        <v>6732</v>
      </c>
      <c r="C787" s="697" t="s">
        <v>6733</v>
      </c>
      <c r="D787" s="702" t="str">
        <f t="shared" si="12"/>
        <v>786. 110060 梳毛混紡梭織布(羊毛未滿85%)</v>
      </c>
    </row>
    <row r="788" spans="1:4">
      <c r="A788" s="695">
        <v>787</v>
      </c>
      <c r="B788" s="696" t="s">
        <v>6734</v>
      </c>
      <c r="C788" s="697" t="s">
        <v>6735</v>
      </c>
      <c r="D788" s="702" t="str">
        <f t="shared" si="12"/>
        <v>787. 110061 紡毛混紡梭織布(羊毛未滿85%)</v>
      </c>
    </row>
    <row r="789" spans="1:4">
      <c r="A789" s="695">
        <v>788</v>
      </c>
      <c r="B789" s="696" t="s">
        <v>6736</v>
      </c>
      <c r="C789" s="697" t="s">
        <v>6737</v>
      </c>
      <c r="D789" s="702" t="str">
        <f t="shared" si="12"/>
        <v>788. 110063 聚酯絲梭織布(聚酯絲85%以上)</v>
      </c>
    </row>
    <row r="790" spans="1:4">
      <c r="A790" s="695">
        <v>789</v>
      </c>
      <c r="B790" s="696" t="s">
        <v>6738</v>
      </c>
      <c r="C790" s="697" t="s">
        <v>6739</v>
      </c>
      <c r="D790" s="702" t="str">
        <f t="shared" si="12"/>
        <v>789. 110064 尼龍絲梭織布(尼龍絲85%以上)</v>
      </c>
    </row>
    <row r="791" spans="1:4">
      <c r="A791" s="695">
        <v>790</v>
      </c>
      <c r="B791" s="696" t="s">
        <v>6740</v>
      </c>
      <c r="C791" s="697" t="s">
        <v>6741</v>
      </c>
      <c r="D791" s="702" t="str">
        <f t="shared" si="12"/>
        <v>790. 110065 嫘縈絲梭織布(縲縈絲85%以上)</v>
      </c>
    </row>
    <row r="792" spans="1:4">
      <c r="A792" s="695">
        <v>791</v>
      </c>
      <c r="B792" s="696" t="s">
        <v>6742</v>
      </c>
      <c r="C792" s="697" t="s">
        <v>6743</v>
      </c>
      <c r="D792" s="702" t="str">
        <f t="shared" si="12"/>
        <v>791. 110066 輪胎簾布</v>
      </c>
    </row>
    <row r="793" spans="1:4">
      <c r="A793" s="695">
        <v>792</v>
      </c>
      <c r="B793" s="696" t="s">
        <v>6744</v>
      </c>
      <c r="C793" s="697" t="s">
        <v>6745</v>
      </c>
      <c r="D793" s="702" t="str">
        <f t="shared" si="12"/>
        <v>792. 110068 聚酯絲交織布(聚酯絲未滿85%)</v>
      </c>
    </row>
    <row r="794" spans="1:4">
      <c r="A794" s="695">
        <v>793</v>
      </c>
      <c r="B794" s="696" t="s">
        <v>6746</v>
      </c>
      <c r="C794" s="697" t="s">
        <v>6747</v>
      </c>
      <c r="D794" s="702" t="str">
        <f t="shared" si="12"/>
        <v>793. 110069 尼龍絲交織布(尼龍絲未滿85%)</v>
      </c>
    </row>
    <row r="795" spans="1:4">
      <c r="A795" s="695">
        <v>794</v>
      </c>
      <c r="B795" s="696" t="s">
        <v>6748</v>
      </c>
      <c r="C795" s="697" t="s">
        <v>6749</v>
      </c>
      <c r="D795" s="702" t="str">
        <f t="shared" si="12"/>
        <v>794. 110071 聚酯棉梭織布(聚酯棉85%以上)</v>
      </c>
    </row>
    <row r="796" spans="1:4">
      <c r="A796" s="695">
        <v>795</v>
      </c>
      <c r="B796" s="696" t="s">
        <v>6750</v>
      </c>
      <c r="C796" s="697" t="s">
        <v>6751</v>
      </c>
      <c r="D796" s="702" t="str">
        <f t="shared" si="12"/>
        <v>795. 110072 嫘縈棉梭織布(嫘縈棉85%以上)</v>
      </c>
    </row>
    <row r="797" spans="1:4">
      <c r="A797" s="695">
        <v>796</v>
      </c>
      <c r="B797" s="696" t="s">
        <v>6752</v>
      </c>
      <c r="C797" s="697" t="s">
        <v>6753</v>
      </c>
      <c r="D797" s="702" t="str">
        <f t="shared" si="12"/>
        <v>796. 110073 聚丙烯纖維梭織布</v>
      </c>
    </row>
    <row r="798" spans="1:4">
      <c r="A798" s="695">
        <v>797</v>
      </c>
      <c r="B798" s="696" t="s">
        <v>6754</v>
      </c>
      <c r="C798" s="697" t="s">
        <v>6755</v>
      </c>
      <c r="D798" s="702" t="str">
        <f t="shared" si="12"/>
        <v>797. 110074 亞克力纖維梭織布</v>
      </c>
    </row>
    <row r="799" spans="1:4">
      <c r="A799" s="695">
        <v>798</v>
      </c>
      <c r="B799" s="696" t="s">
        <v>6756</v>
      </c>
      <c r="C799" s="697" t="s">
        <v>6757</v>
      </c>
      <c r="D799" s="702" t="str">
        <f t="shared" si="12"/>
        <v>798. 110075 芳香族聚醯胺纖維梭織布</v>
      </c>
    </row>
    <row r="800" spans="1:4">
      <c r="A800" s="695">
        <v>799</v>
      </c>
      <c r="B800" s="696" t="s">
        <v>6758</v>
      </c>
      <c r="C800" s="697" t="s">
        <v>6759</v>
      </c>
      <c r="D800" s="702" t="str">
        <f t="shared" si="12"/>
        <v>799. 110076 溶劑型纖維素纖維梭織布</v>
      </c>
    </row>
    <row r="801" spans="1:4">
      <c r="A801" s="695">
        <v>800</v>
      </c>
      <c r="B801" s="696" t="s">
        <v>6760</v>
      </c>
      <c r="C801" s="697" t="s">
        <v>6761</v>
      </c>
      <c r="D801" s="702" t="str">
        <f t="shared" si="12"/>
        <v>800. 110078 聚酯棉混紡梭織布(聚酯棉未滿85%)</v>
      </c>
    </row>
    <row r="802" spans="1:4">
      <c r="A802" s="695">
        <v>801</v>
      </c>
      <c r="B802" s="696" t="s">
        <v>6762</v>
      </c>
      <c r="C802" s="697" t="s">
        <v>6763</v>
      </c>
      <c r="D802" s="702" t="str">
        <f t="shared" si="12"/>
        <v>801. 110080 玻璃纖維布</v>
      </c>
    </row>
    <row r="803" spans="1:4">
      <c r="A803" s="695">
        <v>802</v>
      </c>
      <c r="B803" s="696" t="s">
        <v>6764</v>
      </c>
      <c r="C803" s="697" t="s">
        <v>6765</v>
      </c>
      <c r="D803" s="702" t="str">
        <f t="shared" si="12"/>
        <v>802. 110081 玻璃纖維帶</v>
      </c>
    </row>
    <row r="804" spans="1:4">
      <c r="A804" s="695">
        <v>803</v>
      </c>
      <c r="B804" s="696" t="s">
        <v>6766</v>
      </c>
      <c r="C804" s="697" t="s">
        <v>6767</v>
      </c>
      <c r="D804" s="702" t="str">
        <f t="shared" si="12"/>
        <v>803. 110083 經編針織布</v>
      </c>
    </row>
    <row r="805" spans="1:4">
      <c r="A805" s="695">
        <v>804</v>
      </c>
      <c r="B805" s="696" t="s">
        <v>6768</v>
      </c>
      <c r="C805" s="697" t="s">
        <v>6769</v>
      </c>
      <c r="D805" s="702" t="str">
        <f t="shared" si="12"/>
        <v>804. 110084 圓編圈絨(毛巾)布</v>
      </c>
    </row>
    <row r="806" spans="1:4">
      <c r="A806" s="695">
        <v>805</v>
      </c>
      <c r="B806" s="696" t="s">
        <v>6770</v>
      </c>
      <c r="C806" s="697" t="s">
        <v>6771</v>
      </c>
      <c r="D806" s="702" t="str">
        <f t="shared" si="12"/>
        <v>805. 110085 圓編針織布</v>
      </c>
    </row>
    <row r="807" spans="1:4">
      <c r="A807" s="695">
        <v>806</v>
      </c>
      <c r="B807" s="696" t="s">
        <v>6772</v>
      </c>
      <c r="C807" s="697" t="s">
        <v>6773</v>
      </c>
      <c r="D807" s="702" t="str">
        <f t="shared" si="12"/>
        <v>806. 110087 橫編針織布</v>
      </c>
    </row>
    <row r="808" spans="1:4">
      <c r="A808" s="695">
        <v>807</v>
      </c>
      <c r="B808" s="696" t="s">
        <v>6774</v>
      </c>
      <c r="C808" s="697" t="s">
        <v>6775</v>
      </c>
      <c r="D808" s="702" t="str">
        <f t="shared" si="12"/>
        <v>807. 110089 蠶絲梭織布(蠶絲85%以上)</v>
      </c>
    </row>
    <row r="809" spans="1:4">
      <c r="A809" s="695">
        <v>808</v>
      </c>
      <c r="B809" s="696" t="s">
        <v>6776</v>
      </c>
      <c r="C809" s="697" t="s">
        <v>6777</v>
      </c>
      <c r="D809" s="702" t="str">
        <f t="shared" si="12"/>
        <v>808. 110090 蠶絲交織布(蠶絲未滿85%)</v>
      </c>
    </row>
    <row r="810" spans="1:4">
      <c r="A810" s="695">
        <v>809</v>
      </c>
      <c r="B810" s="696" t="s">
        <v>6778</v>
      </c>
      <c r="C810" s="697" t="s">
        <v>6779</v>
      </c>
      <c r="D810" s="702" t="str">
        <f t="shared" si="12"/>
        <v>809. 110091 麻布(麻85%以上)</v>
      </c>
    </row>
    <row r="811" spans="1:4">
      <c r="A811" s="695">
        <v>810</v>
      </c>
      <c r="B811" s="696" t="s">
        <v>6780</v>
      </c>
      <c r="C811" s="697" t="s">
        <v>6781</v>
      </c>
      <c r="D811" s="702" t="str">
        <f t="shared" si="12"/>
        <v>810. 110092 麻混紡布(麻未滿85%)</v>
      </c>
    </row>
    <row r="812" spans="1:4">
      <c r="A812" s="695">
        <v>811</v>
      </c>
      <c r="B812" s="696" t="s">
        <v>6782</v>
      </c>
      <c r="C812" s="697" t="s">
        <v>6783</v>
      </c>
      <c r="D812" s="702" t="str">
        <f t="shared" si="12"/>
        <v>811. 110093 化學粘合不織布</v>
      </c>
    </row>
    <row r="813" spans="1:4">
      <c r="A813" s="695">
        <v>812</v>
      </c>
      <c r="B813" s="696" t="s">
        <v>6784</v>
      </c>
      <c r="C813" s="697" t="s">
        <v>6785</v>
      </c>
      <c r="D813" s="702" t="str">
        <f t="shared" si="12"/>
        <v>812. 110094 針軋不織布</v>
      </c>
    </row>
    <row r="814" spans="1:4">
      <c r="A814" s="695">
        <v>813</v>
      </c>
      <c r="B814" s="696" t="s">
        <v>6786</v>
      </c>
      <c r="C814" s="697" t="s">
        <v>6787</v>
      </c>
      <c r="D814" s="702" t="str">
        <f t="shared" si="12"/>
        <v>813. 110095 針縫(縫錠)不織布</v>
      </c>
    </row>
    <row r="815" spans="1:4">
      <c r="A815" s="695">
        <v>814</v>
      </c>
      <c r="B815" s="696" t="s">
        <v>6788</v>
      </c>
      <c r="C815" s="697" t="s">
        <v>6789</v>
      </c>
      <c r="D815" s="702" t="str">
        <f t="shared" si="12"/>
        <v>814. 110096 熔噴不織布</v>
      </c>
    </row>
    <row r="816" spans="1:4">
      <c r="A816" s="695">
        <v>815</v>
      </c>
      <c r="B816" s="696" t="s">
        <v>6790</v>
      </c>
      <c r="C816" s="697" t="s">
        <v>6791</v>
      </c>
      <c r="D816" s="702" t="str">
        <f t="shared" si="12"/>
        <v>815. 110097 紡粘不織布</v>
      </c>
    </row>
    <row r="817" spans="1:4">
      <c r="A817" s="695">
        <v>816</v>
      </c>
      <c r="B817" s="696" t="s">
        <v>6792</v>
      </c>
      <c r="C817" s="697" t="s">
        <v>6793</v>
      </c>
      <c r="D817" s="702" t="str">
        <f t="shared" si="12"/>
        <v>816. 110098 濕式不織布</v>
      </c>
    </row>
    <row r="818" spans="1:4">
      <c r="A818" s="695">
        <v>817</v>
      </c>
      <c r="B818" s="696" t="s">
        <v>6794</v>
      </c>
      <c r="C818" s="697" t="s">
        <v>6795</v>
      </c>
      <c r="D818" s="702" t="str">
        <f t="shared" si="12"/>
        <v>817. 110099 其他不織布</v>
      </c>
    </row>
    <row r="819" spans="1:4">
      <c r="A819" s="695">
        <v>818</v>
      </c>
      <c r="B819" s="696" t="s">
        <v>6796</v>
      </c>
      <c r="C819" s="697" t="s">
        <v>6797</v>
      </c>
      <c r="D819" s="702" t="str">
        <f t="shared" si="12"/>
        <v>818. 110100 熱風不織布</v>
      </c>
    </row>
    <row r="820" spans="1:4">
      <c r="A820" s="695">
        <v>819</v>
      </c>
      <c r="B820" s="696" t="s">
        <v>6798</v>
      </c>
      <c r="C820" s="697" t="s">
        <v>6799</v>
      </c>
      <c r="D820" s="702" t="str">
        <f t="shared" si="12"/>
        <v>819. 110101 熱壓不織布</v>
      </c>
    </row>
    <row r="821" spans="1:4">
      <c r="A821" s="695">
        <v>820</v>
      </c>
      <c r="B821" s="696" t="s">
        <v>6800</v>
      </c>
      <c r="C821" s="697" t="s">
        <v>6801</v>
      </c>
      <c r="D821" s="702" t="str">
        <f t="shared" si="12"/>
        <v>820. 110102 氣流成網不織布</v>
      </c>
    </row>
    <row r="822" spans="1:4">
      <c r="A822" s="695">
        <v>821</v>
      </c>
      <c r="B822" s="696" t="s">
        <v>6802</v>
      </c>
      <c r="C822" s="697" t="s">
        <v>6803</v>
      </c>
      <c r="D822" s="702" t="str">
        <f t="shared" si="12"/>
        <v>821. 110103 複合不織布</v>
      </c>
    </row>
    <row r="823" spans="1:4">
      <c r="A823" s="695">
        <v>822</v>
      </c>
      <c r="B823" s="696" t="s">
        <v>6804</v>
      </c>
      <c r="C823" s="697" t="s">
        <v>6805</v>
      </c>
      <c r="D823" s="702" t="str">
        <f t="shared" si="12"/>
        <v>822. 110104 水針不織布</v>
      </c>
    </row>
    <row r="824" spans="1:4">
      <c r="A824" s="695">
        <v>823</v>
      </c>
      <c r="B824" s="696" t="s">
        <v>6806</v>
      </c>
      <c r="C824" s="697" t="s">
        <v>6807</v>
      </c>
      <c r="D824" s="702" t="str">
        <f t="shared" si="12"/>
        <v>823. 110105 梭織布(染色整理)</v>
      </c>
    </row>
    <row r="825" spans="1:4">
      <c r="A825" s="695">
        <v>824</v>
      </c>
      <c r="B825" s="696" t="s">
        <v>6808</v>
      </c>
      <c r="C825" s="697" t="s">
        <v>6809</v>
      </c>
      <c r="D825" s="702" t="str">
        <f t="shared" si="12"/>
        <v>824. 110106 針織布(染色整理)</v>
      </c>
    </row>
    <row r="826" spans="1:4">
      <c r="A826" s="695">
        <v>825</v>
      </c>
      <c r="B826" s="696" t="s">
        <v>6810</v>
      </c>
      <c r="C826" s="697" t="s">
        <v>6811</v>
      </c>
      <c r="D826" s="702" t="str">
        <f t="shared" si="12"/>
        <v>825. 110107 紗絲線(染色整理)</v>
      </c>
    </row>
    <row r="827" spans="1:4">
      <c r="A827" s="695">
        <v>826</v>
      </c>
      <c r="B827" s="696" t="s">
        <v>6812</v>
      </c>
      <c r="C827" s="697" t="s">
        <v>6813</v>
      </c>
      <c r="D827" s="702" t="str">
        <f t="shared" si="12"/>
        <v>826. 110108 梭織布(印花整理)</v>
      </c>
    </row>
    <row r="828" spans="1:4">
      <c r="A828" s="695">
        <v>827</v>
      </c>
      <c r="B828" s="696" t="s">
        <v>6814</v>
      </c>
      <c r="C828" s="697" t="s">
        <v>6815</v>
      </c>
      <c r="D828" s="702" t="str">
        <f t="shared" si="12"/>
        <v>827. 110109 針織布(印花整理)</v>
      </c>
    </row>
    <row r="829" spans="1:4">
      <c r="A829" s="695">
        <v>828</v>
      </c>
      <c r="B829" s="696" t="s">
        <v>6816</v>
      </c>
      <c r="C829" s="697" t="s">
        <v>6817</v>
      </c>
      <c r="D829" s="702" t="str">
        <f t="shared" si="12"/>
        <v>828. 110110 塗布／貼合加工布整理</v>
      </c>
    </row>
    <row r="830" spans="1:4">
      <c r="A830" s="695">
        <v>829</v>
      </c>
      <c r="B830" s="696" t="s">
        <v>6818</v>
      </c>
      <c r="C830" s="697" t="s">
        <v>6819</v>
      </c>
      <c r="D830" s="702" t="str">
        <f t="shared" si="12"/>
        <v>829. 110112 機織地毯</v>
      </c>
    </row>
    <row r="831" spans="1:4">
      <c r="A831" s="695">
        <v>830</v>
      </c>
      <c r="B831" s="696" t="s">
        <v>6820</v>
      </c>
      <c r="C831" s="697" t="s">
        <v>6821</v>
      </c>
      <c r="D831" s="702" t="str">
        <f t="shared" si="12"/>
        <v>830. 110113 針地毯</v>
      </c>
    </row>
    <row r="832" spans="1:4">
      <c r="A832" s="695">
        <v>831</v>
      </c>
      <c r="B832" s="696" t="s">
        <v>6822</v>
      </c>
      <c r="C832" s="697" t="s">
        <v>6823</v>
      </c>
      <c r="D832" s="702" t="str">
        <f t="shared" si="12"/>
        <v>831. 110114 毛毯</v>
      </c>
    </row>
    <row r="833" spans="1:4">
      <c r="A833" s="695">
        <v>832</v>
      </c>
      <c r="B833" s="696" t="s">
        <v>6824</v>
      </c>
      <c r="C833" s="697" t="s">
        <v>6825</v>
      </c>
      <c r="D833" s="702" t="str">
        <f t="shared" si="12"/>
        <v>832. 110115 刺繡毛毯</v>
      </c>
    </row>
    <row r="834" spans="1:4">
      <c r="A834" s="695">
        <v>833</v>
      </c>
      <c r="B834" s="696" t="s">
        <v>6826</v>
      </c>
      <c r="C834" s="697" t="s">
        <v>6827</v>
      </c>
      <c r="D834" s="702" t="str">
        <f t="shared" ref="D834:D897" si="13">A834&amp;". "&amp;B834&amp;" "&amp;C834</f>
        <v>833. 110117 毛巾</v>
      </c>
    </row>
    <row r="835" spans="1:4">
      <c r="A835" s="695">
        <v>834</v>
      </c>
      <c r="B835" s="696" t="s">
        <v>6828</v>
      </c>
      <c r="C835" s="697" t="s">
        <v>6829</v>
      </c>
      <c r="D835" s="702" t="str">
        <f t="shared" si="13"/>
        <v>834. 110118 浴巾</v>
      </c>
    </row>
    <row r="836" spans="1:4">
      <c r="A836" s="695">
        <v>835</v>
      </c>
      <c r="B836" s="696" t="s">
        <v>6830</v>
      </c>
      <c r="C836" s="697" t="s">
        <v>6831</v>
      </c>
      <c r="D836" s="702" t="str">
        <f t="shared" si="13"/>
        <v>835. 110119 毛巾被</v>
      </c>
    </row>
    <row r="837" spans="1:4">
      <c r="A837" s="695">
        <v>836</v>
      </c>
      <c r="B837" s="696" t="s">
        <v>6832</v>
      </c>
      <c r="C837" s="697" t="s">
        <v>6833</v>
      </c>
      <c r="D837" s="702" t="str">
        <f t="shared" si="13"/>
        <v>836. 110121 床單、床罩</v>
      </c>
    </row>
    <row r="838" spans="1:4">
      <c r="A838" s="695">
        <v>837</v>
      </c>
      <c r="B838" s="696" t="s">
        <v>6834</v>
      </c>
      <c r="C838" s="697" t="s">
        <v>6835</v>
      </c>
      <c r="D838" s="702" t="str">
        <f t="shared" si="13"/>
        <v>837. 110123 帆布袋</v>
      </c>
    </row>
    <row r="839" spans="1:4">
      <c r="A839" s="695">
        <v>838</v>
      </c>
      <c r="B839" s="696" t="s">
        <v>6836</v>
      </c>
      <c r="C839" s="697" t="s">
        <v>6837</v>
      </c>
      <c r="D839" s="702" t="str">
        <f t="shared" si="13"/>
        <v>838. 110124 帆布床</v>
      </c>
    </row>
    <row r="840" spans="1:4">
      <c r="A840" s="695">
        <v>839</v>
      </c>
      <c r="B840" s="696" t="s">
        <v>6838</v>
      </c>
      <c r="C840" s="697" t="s">
        <v>6839</v>
      </c>
      <c r="D840" s="702" t="str">
        <f t="shared" si="13"/>
        <v>839. 110125 帆布衣櫃</v>
      </c>
    </row>
    <row r="841" spans="1:4">
      <c r="A841" s="695">
        <v>840</v>
      </c>
      <c r="B841" s="696" t="s">
        <v>6840</v>
      </c>
      <c r="C841" s="697" t="s">
        <v>6841</v>
      </c>
      <c r="D841" s="702" t="str">
        <f t="shared" si="13"/>
        <v>840. 110127 帳蓬</v>
      </c>
    </row>
    <row r="842" spans="1:4">
      <c r="A842" s="695">
        <v>841</v>
      </c>
      <c r="B842" s="696" t="s">
        <v>6842</v>
      </c>
      <c r="C842" s="697" t="s">
        <v>6843</v>
      </c>
      <c r="D842" s="702" t="str">
        <f t="shared" si="13"/>
        <v>841. 110128 傘面</v>
      </c>
    </row>
    <row r="843" spans="1:4">
      <c r="A843" s="695">
        <v>842</v>
      </c>
      <c r="B843" s="696" t="s">
        <v>6844</v>
      </c>
      <c r="C843" s="697" t="s">
        <v>6845</v>
      </c>
      <c r="D843" s="702" t="str">
        <f t="shared" si="13"/>
        <v>842. 110129 睡袋</v>
      </c>
    </row>
    <row r="844" spans="1:4">
      <c r="A844" s="695">
        <v>843</v>
      </c>
      <c r="B844" s="696" t="s">
        <v>6846</v>
      </c>
      <c r="C844" s="697" t="s">
        <v>6847</v>
      </c>
      <c r="D844" s="702" t="str">
        <f t="shared" si="13"/>
        <v>843. 110130 棉被、枕頭、枕套</v>
      </c>
    </row>
    <row r="845" spans="1:4">
      <c r="A845" s="695">
        <v>844</v>
      </c>
      <c r="B845" s="696" t="s">
        <v>6848</v>
      </c>
      <c r="C845" s="697" t="s">
        <v>6849</v>
      </c>
      <c r="D845" s="702" t="str">
        <f t="shared" si="13"/>
        <v>844. 110131 被套</v>
      </c>
    </row>
    <row r="846" spans="1:4">
      <c r="A846" s="695">
        <v>845</v>
      </c>
      <c r="B846" s="696" t="s">
        <v>6850</v>
      </c>
      <c r="C846" s="697" t="s">
        <v>6851</v>
      </c>
      <c r="D846" s="702" t="str">
        <f t="shared" si="13"/>
        <v>845. 110132 被褥</v>
      </c>
    </row>
    <row r="847" spans="1:4">
      <c r="A847" s="695">
        <v>846</v>
      </c>
      <c r="B847" s="696" t="s">
        <v>6852</v>
      </c>
      <c r="C847" s="697" t="s">
        <v>6853</v>
      </c>
      <c r="D847" s="702" t="str">
        <f t="shared" si="13"/>
        <v>846. 110133 沙發套</v>
      </c>
    </row>
    <row r="848" spans="1:4">
      <c r="A848" s="695">
        <v>847</v>
      </c>
      <c r="B848" s="696" t="s">
        <v>6854</v>
      </c>
      <c r="C848" s="697" t="s">
        <v>6855</v>
      </c>
      <c r="D848" s="702" t="str">
        <f t="shared" si="13"/>
        <v>847. 110134 車套</v>
      </c>
    </row>
    <row r="849" spans="1:4">
      <c r="A849" s="695">
        <v>848</v>
      </c>
      <c r="B849" s="696" t="s">
        <v>6856</v>
      </c>
      <c r="C849" s="697" t="s">
        <v>6857</v>
      </c>
      <c r="D849" s="702" t="str">
        <f t="shared" si="13"/>
        <v>848. 110135 汽車椅套</v>
      </c>
    </row>
    <row r="850" spans="1:4">
      <c r="A850" s="695">
        <v>849</v>
      </c>
      <c r="B850" s="696" t="s">
        <v>6858</v>
      </c>
      <c r="C850" s="697" t="s">
        <v>6859</v>
      </c>
      <c r="D850" s="702" t="str">
        <f t="shared" si="13"/>
        <v>849. 110136 窗簾</v>
      </c>
    </row>
    <row r="851" spans="1:4">
      <c r="A851" s="695">
        <v>850</v>
      </c>
      <c r="B851" s="696" t="s">
        <v>6860</v>
      </c>
      <c r="C851" s="697" t="s">
        <v>6861</v>
      </c>
      <c r="D851" s="702" t="str">
        <f t="shared" si="13"/>
        <v>850. 110137 桌布</v>
      </c>
    </row>
    <row r="852" spans="1:4">
      <c r="A852" s="695">
        <v>851</v>
      </c>
      <c r="B852" s="696" t="s">
        <v>6862</v>
      </c>
      <c r="C852" s="697" t="s">
        <v>6863</v>
      </c>
      <c r="D852" s="702" t="str">
        <f t="shared" si="13"/>
        <v>851. 110138 耳罩</v>
      </c>
    </row>
    <row r="853" spans="1:4">
      <c r="A853" s="695">
        <v>852</v>
      </c>
      <c r="B853" s="696" t="s">
        <v>6864</v>
      </c>
      <c r="C853" s="697" t="s">
        <v>6865</v>
      </c>
      <c r="D853" s="702" t="str">
        <f t="shared" si="13"/>
        <v>852. 110139 口罩</v>
      </c>
    </row>
    <row r="854" spans="1:4">
      <c r="A854" s="695">
        <v>853</v>
      </c>
      <c r="B854" s="696" t="s">
        <v>6866</v>
      </c>
      <c r="C854" s="697" t="s">
        <v>6867</v>
      </c>
      <c r="D854" s="702" t="str">
        <f t="shared" si="13"/>
        <v>853. 110140 眼罩</v>
      </c>
    </row>
    <row r="855" spans="1:4">
      <c r="A855" s="695">
        <v>854</v>
      </c>
      <c r="B855" s="696" t="s">
        <v>6868</v>
      </c>
      <c r="C855" s="697" t="s">
        <v>6869</v>
      </c>
      <c r="D855" s="702" t="str">
        <f t="shared" si="13"/>
        <v>854. 110141 旗幟</v>
      </c>
    </row>
    <row r="856" spans="1:4">
      <c r="A856" s="695">
        <v>855</v>
      </c>
      <c r="B856" s="696" t="s">
        <v>6870</v>
      </c>
      <c r="C856" s="697" t="s">
        <v>6871</v>
      </c>
      <c r="D856" s="702" t="str">
        <f t="shared" si="13"/>
        <v>855. 110142 遮陽篷</v>
      </c>
    </row>
    <row r="857" spans="1:4">
      <c r="A857" s="695">
        <v>856</v>
      </c>
      <c r="B857" s="696" t="s">
        <v>6872</v>
      </c>
      <c r="C857" s="697" t="s">
        <v>6873</v>
      </c>
      <c r="D857" s="702" t="str">
        <f t="shared" si="13"/>
        <v>856. 110143 船帆</v>
      </c>
    </row>
    <row r="858" spans="1:4">
      <c r="A858" s="695">
        <v>857</v>
      </c>
      <c r="B858" s="696" t="s">
        <v>6874</v>
      </c>
      <c r="C858" s="697" t="s">
        <v>6875</v>
      </c>
      <c r="D858" s="702" t="str">
        <f t="shared" si="13"/>
        <v>857. 110144 救生衣</v>
      </c>
    </row>
    <row r="859" spans="1:4">
      <c r="A859" s="695">
        <v>858</v>
      </c>
      <c r="B859" s="696" t="s">
        <v>6876</v>
      </c>
      <c r="C859" s="697" t="s">
        <v>6877</v>
      </c>
      <c r="D859" s="702" t="str">
        <f t="shared" si="13"/>
        <v>858. 110145 濾袋</v>
      </c>
    </row>
    <row r="860" spans="1:4">
      <c r="A860" s="695">
        <v>859</v>
      </c>
      <c r="B860" s="696" t="s">
        <v>6878</v>
      </c>
      <c r="C860" s="697" t="s">
        <v>6879</v>
      </c>
      <c r="D860" s="702" t="str">
        <f t="shared" si="13"/>
        <v>859. 110146 尼龍繩索、尼龍纜</v>
      </c>
    </row>
    <row r="861" spans="1:4">
      <c r="A861" s="695">
        <v>860</v>
      </c>
      <c r="B861" s="696" t="s">
        <v>6880</v>
      </c>
      <c r="C861" s="697" t="s">
        <v>6881</v>
      </c>
      <c r="D861" s="702" t="str">
        <f t="shared" si="13"/>
        <v>860. 110147 麻繩索、麻纜</v>
      </c>
    </row>
    <row r="862" spans="1:4">
      <c r="A862" s="695">
        <v>861</v>
      </c>
      <c r="B862" s="696" t="s">
        <v>6882</v>
      </c>
      <c r="C862" s="697" t="s">
        <v>6883</v>
      </c>
      <c r="D862" s="702" t="str">
        <f t="shared" si="13"/>
        <v>861. 110148 草繩</v>
      </c>
    </row>
    <row r="863" spans="1:4">
      <c r="A863" s="695">
        <v>862</v>
      </c>
      <c r="B863" s="696" t="s">
        <v>6884</v>
      </c>
      <c r="C863" s="697" t="s">
        <v>6885</v>
      </c>
      <c r="D863" s="702" t="str">
        <f t="shared" si="13"/>
        <v>862. 110149 棕繩索、棕纜</v>
      </c>
    </row>
    <row r="864" spans="1:4">
      <c r="A864" s="695">
        <v>863</v>
      </c>
      <c r="B864" s="696" t="s">
        <v>6886</v>
      </c>
      <c r="C864" s="697" t="s">
        <v>6887</v>
      </c>
      <c r="D864" s="702" t="str">
        <f t="shared" si="13"/>
        <v>863. 110151 吊床網</v>
      </c>
    </row>
    <row r="865" spans="1:4">
      <c r="A865" s="695">
        <v>864</v>
      </c>
      <c r="B865" s="696" t="s">
        <v>6888</v>
      </c>
      <c r="C865" s="697" t="s">
        <v>6889</v>
      </c>
      <c r="D865" s="702" t="str">
        <f t="shared" si="13"/>
        <v>864. 110153 漁網</v>
      </c>
    </row>
    <row r="866" spans="1:4">
      <c r="A866" s="695">
        <v>865</v>
      </c>
      <c r="B866" s="696" t="s">
        <v>6890</v>
      </c>
      <c r="C866" s="697" t="s">
        <v>6891</v>
      </c>
      <c r="D866" s="702" t="str">
        <f t="shared" si="13"/>
        <v>865. 110154 線網</v>
      </c>
    </row>
    <row r="867" spans="1:4">
      <c r="A867" s="695">
        <v>866</v>
      </c>
      <c r="B867" s="696" t="s">
        <v>6892</v>
      </c>
      <c r="C867" s="697" t="s">
        <v>6893</v>
      </c>
      <c r="D867" s="702" t="str">
        <f t="shared" si="13"/>
        <v>866. 110155 繩梯</v>
      </c>
    </row>
    <row r="868" spans="1:4">
      <c r="A868" s="695">
        <v>867</v>
      </c>
      <c r="B868" s="696" t="s">
        <v>6894</v>
      </c>
      <c r="C868" s="697" t="s">
        <v>6895</v>
      </c>
      <c r="D868" s="702" t="str">
        <f t="shared" si="13"/>
        <v>867. 110156 蚊帳</v>
      </c>
    </row>
    <row r="869" spans="1:4">
      <c r="A869" s="695">
        <v>868</v>
      </c>
      <c r="B869" s="696" t="s">
        <v>6896</v>
      </c>
      <c r="C869" s="697" t="s">
        <v>6897</v>
      </c>
      <c r="D869" s="702" t="str">
        <f t="shared" si="13"/>
        <v>868. 110157 氈類、掛毯</v>
      </c>
    </row>
    <row r="870" spans="1:4">
      <c r="A870" s="695">
        <v>869</v>
      </c>
      <c r="B870" s="696" t="s">
        <v>6898</v>
      </c>
      <c r="C870" s="697" t="s">
        <v>6899</v>
      </c>
      <c r="D870" s="702" t="str">
        <f t="shared" si="13"/>
        <v>869. 110158 鬆緊帶</v>
      </c>
    </row>
    <row r="871" spans="1:4">
      <c r="A871" s="695">
        <v>870</v>
      </c>
      <c r="B871" s="696" t="s">
        <v>6900</v>
      </c>
      <c r="C871" s="697" t="s">
        <v>6901</v>
      </c>
      <c r="D871" s="702" t="str">
        <f t="shared" si="13"/>
        <v>870. 110160 帆布</v>
      </c>
    </row>
    <row r="872" spans="1:4">
      <c r="A872" s="695">
        <v>871</v>
      </c>
      <c r="B872" s="696" t="s">
        <v>6902</v>
      </c>
      <c r="C872" s="697" t="s">
        <v>6903</v>
      </c>
      <c r="D872" s="702" t="str">
        <f t="shared" si="13"/>
        <v>871. 110161 刺繡布</v>
      </c>
    </row>
    <row r="873" spans="1:4">
      <c r="A873" s="695">
        <v>872</v>
      </c>
      <c r="B873" s="696" t="s">
        <v>6904</v>
      </c>
      <c r="C873" s="697" t="s">
        <v>6905</v>
      </c>
      <c r="D873" s="702" t="str">
        <f t="shared" si="13"/>
        <v>872. 110199 其他未列名毛紗</v>
      </c>
    </row>
    <row r="874" spans="1:4">
      <c r="A874" s="695">
        <v>873</v>
      </c>
      <c r="B874" s="696" t="s">
        <v>6906</v>
      </c>
      <c r="C874" s="697" t="s">
        <v>6907</v>
      </c>
      <c r="D874" s="702" t="str">
        <f t="shared" si="13"/>
        <v>873. 110299 其他人纖紗</v>
      </c>
    </row>
    <row r="875" spans="1:4">
      <c r="A875" s="695">
        <v>874</v>
      </c>
      <c r="B875" s="696" t="s">
        <v>6908</v>
      </c>
      <c r="C875" s="697" t="s">
        <v>6909</v>
      </c>
      <c r="D875" s="702" t="str">
        <f t="shared" si="13"/>
        <v>874. 110399 其他人纖混紡紗(不含彈性纖維)</v>
      </c>
    </row>
    <row r="876" spans="1:4">
      <c r="A876" s="695">
        <v>875</v>
      </c>
      <c r="B876" s="696" t="s">
        <v>6910</v>
      </c>
      <c r="C876" s="697" t="s">
        <v>6911</v>
      </c>
      <c r="D876" s="702" t="str">
        <f t="shared" si="13"/>
        <v>875. 110499 其他人纖加工絲</v>
      </c>
    </row>
    <row r="877" spans="1:4">
      <c r="A877" s="695">
        <v>876</v>
      </c>
      <c r="B877" s="696" t="s">
        <v>6912</v>
      </c>
      <c r="C877" s="697" t="s">
        <v>6913</v>
      </c>
      <c r="D877" s="702" t="str">
        <f t="shared" si="13"/>
        <v>876. 110599 其他未列名毛梭織布</v>
      </c>
    </row>
    <row r="878" spans="1:4">
      <c r="A878" s="695">
        <v>877</v>
      </c>
      <c r="B878" s="696" t="s">
        <v>6914</v>
      </c>
      <c r="C878" s="697" t="s">
        <v>6915</v>
      </c>
      <c r="D878" s="702" t="str">
        <f t="shared" si="13"/>
        <v>877. 110699 其他人纖絲梭織布</v>
      </c>
    </row>
    <row r="879" spans="1:4">
      <c r="A879" s="695">
        <v>878</v>
      </c>
      <c r="B879" s="696" t="s">
        <v>6916</v>
      </c>
      <c r="C879" s="697" t="s">
        <v>6917</v>
      </c>
      <c r="D879" s="702" t="str">
        <f t="shared" si="13"/>
        <v>878. 110799 其他人纖絲交織布(人纖未滿85%)</v>
      </c>
    </row>
    <row r="880" spans="1:4">
      <c r="A880" s="695">
        <v>879</v>
      </c>
      <c r="B880" s="696" t="s">
        <v>6918</v>
      </c>
      <c r="C880" s="697" t="s">
        <v>6919</v>
      </c>
      <c r="D880" s="702" t="str">
        <f t="shared" si="13"/>
        <v>879. 110899 其他人纖棉梭織布(人纖棉85%以上)</v>
      </c>
    </row>
    <row r="881" spans="1:4">
      <c r="A881" s="695">
        <v>880</v>
      </c>
      <c r="B881" s="696" t="s">
        <v>6920</v>
      </c>
      <c r="C881" s="697" t="s">
        <v>6921</v>
      </c>
      <c r="D881" s="702" t="str">
        <f t="shared" si="13"/>
        <v>880. 110999 其他人纖棉混紡梭織布</v>
      </c>
    </row>
    <row r="882" spans="1:4">
      <c r="A882" s="695">
        <v>881</v>
      </c>
      <c r="B882" s="696" t="s">
        <v>6922</v>
      </c>
      <c r="C882" s="697" t="s">
        <v>6923</v>
      </c>
      <c r="D882" s="702" t="str">
        <f t="shared" si="13"/>
        <v>881. 111099 其他玻璃纖維編織物</v>
      </c>
    </row>
    <row r="883" spans="1:4">
      <c r="A883" s="695">
        <v>882</v>
      </c>
      <c r="B883" s="696" t="s">
        <v>6924</v>
      </c>
      <c r="C883" s="697" t="s">
        <v>6925</v>
      </c>
      <c r="D883" s="702" t="str">
        <f t="shared" si="13"/>
        <v>882. 111199 其他圓編針織布</v>
      </c>
    </row>
    <row r="884" spans="1:4">
      <c r="A884" s="695">
        <v>883</v>
      </c>
      <c r="B884" s="696" t="s">
        <v>6926</v>
      </c>
      <c r="C884" s="697" t="s">
        <v>6927</v>
      </c>
      <c r="D884" s="702" t="str">
        <f t="shared" si="13"/>
        <v>883. 111299 其他針織布</v>
      </c>
    </row>
    <row r="885" spans="1:4">
      <c r="A885" s="695">
        <v>884</v>
      </c>
      <c r="B885" s="696" t="s">
        <v>6928</v>
      </c>
      <c r="C885" s="697" t="s">
        <v>6929</v>
      </c>
      <c r="D885" s="702" t="str">
        <f t="shared" si="13"/>
        <v>884. 111399 其他整理</v>
      </c>
    </row>
    <row r="886" spans="1:4">
      <c r="A886" s="695">
        <v>885</v>
      </c>
      <c r="B886" s="696" t="s">
        <v>6930</v>
      </c>
      <c r="C886" s="697" t="s">
        <v>6931</v>
      </c>
      <c r="D886" s="702" t="str">
        <f t="shared" si="13"/>
        <v>885. 111499 其他毯</v>
      </c>
    </row>
    <row r="887" spans="1:4">
      <c r="A887" s="695">
        <v>886</v>
      </c>
      <c r="B887" s="696" t="s">
        <v>6932</v>
      </c>
      <c r="C887" s="697" t="s">
        <v>6933</v>
      </c>
      <c r="D887" s="702" t="str">
        <f t="shared" si="13"/>
        <v>886. 111599 其他毛巾物</v>
      </c>
    </row>
    <row r="888" spans="1:4">
      <c r="A888" s="695">
        <v>887</v>
      </c>
      <c r="B888" s="696" t="s">
        <v>6934</v>
      </c>
      <c r="C888" s="697" t="s">
        <v>6935</v>
      </c>
      <c r="D888" s="702" t="str">
        <f t="shared" si="13"/>
        <v>887. 111699 其他床單物</v>
      </c>
    </row>
    <row r="889" spans="1:4">
      <c r="A889" s="695">
        <v>888</v>
      </c>
      <c r="B889" s="696" t="s">
        <v>6936</v>
      </c>
      <c r="C889" s="697" t="s">
        <v>6937</v>
      </c>
      <c r="D889" s="702" t="str">
        <f t="shared" si="13"/>
        <v>888. 111799 其他帆布製品</v>
      </c>
    </row>
    <row r="890" spans="1:4">
      <c r="A890" s="695">
        <v>889</v>
      </c>
      <c r="B890" s="696" t="s">
        <v>6938</v>
      </c>
      <c r="C890" s="697" t="s">
        <v>6939</v>
      </c>
      <c r="D890" s="702" t="str">
        <f t="shared" si="13"/>
        <v>889. 111899 其他繩索</v>
      </c>
    </row>
    <row r="891" spans="1:4">
      <c r="A891" s="695">
        <v>890</v>
      </c>
      <c r="B891" s="696" t="s">
        <v>6940</v>
      </c>
      <c r="C891" s="697" t="s">
        <v>6941</v>
      </c>
      <c r="D891" s="702" t="str">
        <f t="shared" si="13"/>
        <v>890. 111999 其他纜網</v>
      </c>
    </row>
    <row r="892" spans="1:4">
      <c r="A892" s="695">
        <v>891</v>
      </c>
      <c r="B892" s="696" t="s">
        <v>6942</v>
      </c>
      <c r="C892" s="697" t="s">
        <v>6943</v>
      </c>
      <c r="D892" s="702" t="str">
        <f t="shared" si="13"/>
        <v>891. 112099 其他織帶</v>
      </c>
    </row>
    <row r="893" spans="1:4">
      <c r="A893" s="695">
        <v>892</v>
      </c>
      <c r="B893" s="696" t="s">
        <v>6944</v>
      </c>
      <c r="C893" s="697" t="s">
        <v>6945</v>
      </c>
      <c r="D893" s="702" t="str">
        <f t="shared" si="13"/>
        <v>892. 112199 其他蠶絲織品(不含蠶絲織布)</v>
      </c>
    </row>
    <row r="894" spans="1:4">
      <c r="A894" s="695">
        <v>893</v>
      </c>
      <c r="B894" s="696" t="s">
        <v>6946</v>
      </c>
      <c r="C894" s="697" t="s">
        <v>6947</v>
      </c>
      <c r="D894" s="702" t="str">
        <f t="shared" si="13"/>
        <v>893. 112299 其他紡織品</v>
      </c>
    </row>
    <row r="895" spans="1:4">
      <c r="A895" s="695">
        <v>894</v>
      </c>
      <c r="B895" s="696" t="s">
        <v>2866</v>
      </c>
      <c r="C895" s="697" t="s">
        <v>6948</v>
      </c>
      <c r="D895" s="702" t="str">
        <f t="shared" si="13"/>
        <v>894. 120001 梭織男外衣</v>
      </c>
    </row>
    <row r="896" spans="1:4">
      <c r="A896" s="695">
        <v>895</v>
      </c>
      <c r="B896" s="696" t="s">
        <v>6949</v>
      </c>
      <c r="C896" s="697" t="s">
        <v>6950</v>
      </c>
      <c r="D896" s="702" t="str">
        <f t="shared" si="13"/>
        <v>895. 120002 梭織女外衣</v>
      </c>
    </row>
    <row r="897" spans="1:4">
      <c r="A897" s="695">
        <v>896</v>
      </c>
      <c r="B897" s="696" t="s">
        <v>6951</v>
      </c>
      <c r="C897" s="697" t="s">
        <v>6952</v>
      </c>
      <c r="D897" s="702" t="str">
        <f t="shared" si="13"/>
        <v>896. 120004 梭織運動服(含泳衣)</v>
      </c>
    </row>
    <row r="898" spans="1:4">
      <c r="A898" s="695">
        <v>897</v>
      </c>
      <c r="B898" s="696" t="s">
        <v>6953</v>
      </c>
      <c r="C898" s="697" t="s">
        <v>6954</v>
      </c>
      <c r="D898" s="702" t="str">
        <f t="shared" ref="D898:D961" si="14">A898&amp;". "&amp;B898&amp;" "&amp;C898</f>
        <v>897. 120005 梭織男襯衫</v>
      </c>
    </row>
    <row r="899" spans="1:4">
      <c r="A899" s="695">
        <v>898</v>
      </c>
      <c r="B899" s="696" t="s">
        <v>6955</v>
      </c>
      <c r="C899" s="697" t="s">
        <v>6956</v>
      </c>
      <c r="D899" s="702" t="str">
        <f t="shared" si="14"/>
        <v>898. 120006 梭織女襯衫</v>
      </c>
    </row>
    <row r="900" spans="1:4">
      <c r="A900" s="695">
        <v>899</v>
      </c>
      <c r="B900" s="696" t="s">
        <v>6957</v>
      </c>
      <c r="C900" s="697" t="s">
        <v>6958</v>
      </c>
      <c r="D900" s="702" t="str">
        <f t="shared" si="14"/>
        <v>899. 120007 梭織嬰兒衣著及服飾品</v>
      </c>
    </row>
    <row r="901" spans="1:4">
      <c r="A901" s="695">
        <v>900</v>
      </c>
      <c r="B901" s="696" t="s">
        <v>6959</v>
      </c>
      <c r="C901" s="697" t="s">
        <v>6960</v>
      </c>
      <c r="D901" s="702" t="str">
        <f t="shared" si="14"/>
        <v>900. 120008 梭織男內衣褲</v>
      </c>
    </row>
    <row r="902" spans="1:4">
      <c r="A902" s="695">
        <v>901</v>
      </c>
      <c r="B902" s="696" t="s">
        <v>6961</v>
      </c>
      <c r="C902" s="697" t="s">
        <v>6962</v>
      </c>
      <c r="D902" s="702" t="str">
        <f t="shared" si="14"/>
        <v>901. 120009 梭織女內衣褲</v>
      </c>
    </row>
    <row r="903" spans="1:4">
      <c r="A903" s="695">
        <v>902</v>
      </c>
      <c r="B903" s="696" t="s">
        <v>6963</v>
      </c>
      <c r="C903" s="697" t="s">
        <v>6964</v>
      </c>
      <c r="D903" s="702" t="str">
        <f t="shared" si="14"/>
        <v>902. 120010 梭織睡衣褲</v>
      </c>
    </row>
    <row r="904" spans="1:4">
      <c r="A904" s="695">
        <v>903</v>
      </c>
      <c r="B904" s="696" t="s">
        <v>6965</v>
      </c>
      <c r="C904" s="697" t="s">
        <v>6966</v>
      </c>
      <c r="D904" s="702" t="str">
        <f t="shared" si="14"/>
        <v>903. 120011 梭織胸罩</v>
      </c>
    </row>
    <row r="905" spans="1:4">
      <c r="A905" s="695">
        <v>904</v>
      </c>
      <c r="B905" s="696" t="s">
        <v>6967</v>
      </c>
      <c r="C905" s="697" t="s">
        <v>6968</v>
      </c>
      <c r="D905" s="702" t="str">
        <f t="shared" si="14"/>
        <v>904. 120012 梭織束腹（褲）</v>
      </c>
    </row>
    <row r="906" spans="1:4">
      <c r="A906" s="695">
        <v>905</v>
      </c>
      <c r="B906" s="696" t="s">
        <v>6969</v>
      </c>
      <c r="C906" s="697" t="s">
        <v>6970</v>
      </c>
      <c r="D906" s="702" t="str">
        <f t="shared" si="14"/>
        <v>905. 120013 梭織成衣局部加工</v>
      </c>
    </row>
    <row r="907" spans="1:4">
      <c r="A907" s="695">
        <v>906</v>
      </c>
      <c r="B907" s="696" t="s">
        <v>6971</v>
      </c>
      <c r="C907" s="697" t="s">
        <v>6972</v>
      </c>
      <c r="D907" s="702" t="str">
        <f t="shared" si="14"/>
        <v>906. 120014 針織男外衣</v>
      </c>
    </row>
    <row r="908" spans="1:4">
      <c r="A908" s="695">
        <v>907</v>
      </c>
      <c r="B908" s="696" t="s">
        <v>6973</v>
      </c>
      <c r="C908" s="697" t="s">
        <v>6974</v>
      </c>
      <c r="D908" s="702" t="str">
        <f t="shared" si="14"/>
        <v>907. 120015 針織女外衣</v>
      </c>
    </row>
    <row r="909" spans="1:4">
      <c r="A909" s="695">
        <v>908</v>
      </c>
      <c r="B909" s="696" t="s">
        <v>6975</v>
      </c>
      <c r="C909" s="697" t="s">
        <v>6976</v>
      </c>
      <c r="D909" s="702" t="str">
        <f t="shared" si="14"/>
        <v>908. 120016 針織運動服(含泳衣)</v>
      </c>
    </row>
    <row r="910" spans="1:4">
      <c r="A910" s="695">
        <v>909</v>
      </c>
      <c r="B910" s="696" t="s">
        <v>6977</v>
      </c>
      <c r="C910" s="697" t="s">
        <v>6978</v>
      </c>
      <c r="D910" s="702" t="str">
        <f t="shared" si="14"/>
        <v>909. 120017 針織男襯衫</v>
      </c>
    </row>
    <row r="911" spans="1:4">
      <c r="A911" s="695">
        <v>910</v>
      </c>
      <c r="B911" s="696" t="s">
        <v>6979</v>
      </c>
      <c r="C911" s="697" t="s">
        <v>6980</v>
      </c>
      <c r="D911" s="702" t="str">
        <f t="shared" si="14"/>
        <v>910. 120018 針織女襯衫</v>
      </c>
    </row>
    <row r="912" spans="1:4">
      <c r="A912" s="695">
        <v>911</v>
      </c>
      <c r="B912" s="696" t="s">
        <v>6981</v>
      </c>
      <c r="C912" s="697" t="s">
        <v>6982</v>
      </c>
      <c r="D912" s="702" t="str">
        <f t="shared" si="14"/>
        <v>911. 120019 針織嬰兒服裝及服飾附屬品</v>
      </c>
    </row>
    <row r="913" spans="1:4">
      <c r="A913" s="695">
        <v>912</v>
      </c>
      <c r="B913" s="696" t="s">
        <v>6983</v>
      </c>
      <c r="C913" s="697" t="s">
        <v>6984</v>
      </c>
      <c r="D913" s="702" t="str">
        <f t="shared" si="14"/>
        <v>912. 120020 針織毛衣(褲)</v>
      </c>
    </row>
    <row r="914" spans="1:4">
      <c r="A914" s="695">
        <v>913</v>
      </c>
      <c r="B914" s="696" t="s">
        <v>6985</v>
      </c>
      <c r="C914" s="697" t="s">
        <v>6986</v>
      </c>
      <c r="D914" s="702" t="str">
        <f t="shared" si="14"/>
        <v>913. 120021 針織男內衣褲</v>
      </c>
    </row>
    <row r="915" spans="1:4">
      <c r="A915" s="695">
        <v>914</v>
      </c>
      <c r="B915" s="696" t="s">
        <v>6987</v>
      </c>
      <c r="C915" s="697" t="s">
        <v>6988</v>
      </c>
      <c r="D915" s="702" t="str">
        <f t="shared" si="14"/>
        <v>914. 120022 針織女內衣褲</v>
      </c>
    </row>
    <row r="916" spans="1:4">
      <c r="A916" s="695">
        <v>915</v>
      </c>
      <c r="B916" s="696" t="s">
        <v>6989</v>
      </c>
      <c r="C916" s="697" t="s">
        <v>6990</v>
      </c>
      <c r="D916" s="702" t="str">
        <f t="shared" si="14"/>
        <v>915. 120023 針織睡衣褲</v>
      </c>
    </row>
    <row r="917" spans="1:4">
      <c r="A917" s="695">
        <v>916</v>
      </c>
      <c r="B917" s="696" t="s">
        <v>6991</v>
      </c>
      <c r="C917" s="697" t="s">
        <v>6992</v>
      </c>
      <c r="D917" s="702" t="str">
        <f t="shared" si="14"/>
        <v>916. 120024 針織胸罩</v>
      </c>
    </row>
    <row r="918" spans="1:4">
      <c r="A918" s="695">
        <v>917</v>
      </c>
      <c r="B918" s="696" t="s">
        <v>6993</v>
      </c>
      <c r="C918" s="697" t="s">
        <v>6994</v>
      </c>
      <c r="D918" s="702" t="str">
        <f t="shared" si="14"/>
        <v>917. 120025 針織束腹（褲）</v>
      </c>
    </row>
    <row r="919" spans="1:4">
      <c r="A919" s="695">
        <v>918</v>
      </c>
      <c r="B919" s="696" t="s">
        <v>6995</v>
      </c>
      <c r="C919" s="697" t="s">
        <v>6996</v>
      </c>
      <c r="D919" s="702" t="str">
        <f t="shared" si="14"/>
        <v>918. 120026 針織成衣局部加工</v>
      </c>
    </row>
    <row r="920" spans="1:4">
      <c r="A920" s="695">
        <v>919</v>
      </c>
      <c r="B920" s="696" t="s">
        <v>6997</v>
      </c>
      <c r="C920" s="697" t="s">
        <v>6998</v>
      </c>
      <c r="D920" s="702" t="str">
        <f t="shared" si="14"/>
        <v>919. 120027 短襪</v>
      </c>
    </row>
    <row r="921" spans="1:4">
      <c r="A921" s="695">
        <v>920</v>
      </c>
      <c r="B921" s="696" t="s">
        <v>6999</v>
      </c>
      <c r="C921" s="697" t="s">
        <v>7000</v>
      </c>
      <c r="D921" s="702" t="str">
        <f t="shared" si="14"/>
        <v>920. 120028 長襪</v>
      </c>
    </row>
    <row r="922" spans="1:4">
      <c r="A922" s="695">
        <v>921</v>
      </c>
      <c r="B922" s="696" t="s">
        <v>7001</v>
      </c>
      <c r="C922" s="697" t="s">
        <v>7002</v>
      </c>
      <c r="D922" s="702" t="str">
        <f t="shared" si="14"/>
        <v>921. 120029 褲襪</v>
      </c>
    </row>
    <row r="923" spans="1:4">
      <c r="A923" s="695">
        <v>922</v>
      </c>
      <c r="B923" s="696" t="s">
        <v>7003</v>
      </c>
      <c r="C923" s="697" t="s">
        <v>7004</v>
      </c>
      <c r="D923" s="702" t="str">
        <f t="shared" si="14"/>
        <v>922. 120031 車縫手套</v>
      </c>
    </row>
    <row r="924" spans="1:4">
      <c r="A924" s="695">
        <v>923</v>
      </c>
      <c r="B924" s="696" t="s">
        <v>7005</v>
      </c>
      <c r="C924" s="697" t="s">
        <v>7006</v>
      </c>
      <c r="D924" s="702" t="str">
        <f t="shared" si="14"/>
        <v>923. 120032 針織手套</v>
      </c>
    </row>
    <row r="925" spans="1:4">
      <c r="A925" s="695">
        <v>924</v>
      </c>
      <c r="B925" s="696" t="s">
        <v>7007</v>
      </c>
      <c r="C925" s="697" t="s">
        <v>7008</v>
      </c>
      <c r="D925" s="702" t="str">
        <f t="shared" si="14"/>
        <v>924. 120033 梭織帽</v>
      </c>
    </row>
    <row r="926" spans="1:4">
      <c r="A926" s="695">
        <v>925</v>
      </c>
      <c r="B926" s="696" t="s">
        <v>7009</v>
      </c>
      <c r="C926" s="697" t="s">
        <v>7010</v>
      </c>
      <c r="D926" s="702" t="str">
        <f t="shared" si="14"/>
        <v>925. 120034 針織帽</v>
      </c>
    </row>
    <row r="927" spans="1:4">
      <c r="A927" s="695">
        <v>926</v>
      </c>
      <c r="B927" s="696" t="s">
        <v>7011</v>
      </c>
      <c r="C927" s="697" t="s">
        <v>7012</v>
      </c>
      <c r="D927" s="702" t="str">
        <f t="shared" si="14"/>
        <v>926. 120035 草帽</v>
      </c>
    </row>
    <row r="928" spans="1:4">
      <c r="A928" s="695">
        <v>927</v>
      </c>
      <c r="B928" s="696" t="s">
        <v>7013</v>
      </c>
      <c r="C928" s="697" t="s">
        <v>7014</v>
      </c>
      <c r="D928" s="702" t="str">
        <f t="shared" si="14"/>
        <v>927. 120036 絲絨帽</v>
      </c>
    </row>
    <row r="929" spans="1:4">
      <c r="A929" s="695">
        <v>928</v>
      </c>
      <c r="B929" s="696" t="s">
        <v>7015</v>
      </c>
      <c r="C929" s="697" t="s">
        <v>7016</v>
      </c>
      <c r="D929" s="702" t="str">
        <f t="shared" si="14"/>
        <v>928. 120037 氈帽</v>
      </c>
    </row>
    <row r="930" spans="1:4">
      <c r="A930" s="695">
        <v>929</v>
      </c>
      <c r="B930" s="696" t="s">
        <v>7017</v>
      </c>
      <c r="C930" s="697" t="s">
        <v>7018</v>
      </c>
      <c r="D930" s="702" t="str">
        <f t="shared" si="14"/>
        <v>929. 120038 塑膠編織帽</v>
      </c>
    </row>
    <row r="931" spans="1:4">
      <c r="A931" s="695">
        <v>930</v>
      </c>
      <c r="B931" s="696" t="s">
        <v>7019</v>
      </c>
      <c r="C931" s="697" t="s">
        <v>7020</v>
      </c>
      <c r="D931" s="702" t="str">
        <f t="shared" si="14"/>
        <v>930. 120040 圍巾、頭巾</v>
      </c>
    </row>
    <row r="932" spans="1:4">
      <c r="A932" s="695">
        <v>931</v>
      </c>
      <c r="B932" s="696" t="s">
        <v>7021</v>
      </c>
      <c r="C932" s="697" t="s">
        <v>7022</v>
      </c>
      <c r="D932" s="702" t="str">
        <f t="shared" si="14"/>
        <v>931. 120041 領帶(結、巾)</v>
      </c>
    </row>
    <row r="933" spans="1:4">
      <c r="A933" s="695">
        <v>932</v>
      </c>
      <c r="B933" s="696" t="s">
        <v>7023</v>
      </c>
      <c r="C933" s="697" t="s">
        <v>7024</v>
      </c>
      <c r="D933" s="702" t="str">
        <f t="shared" si="14"/>
        <v>932. 120042 絲巾、手帕</v>
      </c>
    </row>
    <row r="934" spans="1:4">
      <c r="A934" s="695">
        <v>933</v>
      </c>
      <c r="B934" s="696" t="s">
        <v>7025</v>
      </c>
      <c r="C934" s="697" t="s">
        <v>7026</v>
      </c>
      <c r="D934" s="702" t="str">
        <f t="shared" si="14"/>
        <v>933. 120043 護膝、護脛</v>
      </c>
    </row>
    <row r="935" spans="1:4">
      <c r="A935" s="695">
        <v>934</v>
      </c>
      <c r="B935" s="696" t="s">
        <v>7027</v>
      </c>
      <c r="C935" s="697" t="s">
        <v>7028</v>
      </c>
      <c r="D935" s="702" t="str">
        <f t="shared" si="14"/>
        <v>934. 120044 乾洗衣料</v>
      </c>
    </row>
    <row r="936" spans="1:4">
      <c r="A936" s="695">
        <v>935</v>
      </c>
      <c r="B936" s="696" t="s">
        <v>7029</v>
      </c>
      <c r="C936" s="697" t="s">
        <v>7030</v>
      </c>
      <c r="D936" s="702" t="str">
        <f t="shared" si="14"/>
        <v>935. 120099 其他梭織外衣</v>
      </c>
    </row>
    <row r="937" spans="1:4">
      <c r="A937" s="695">
        <v>936</v>
      </c>
      <c r="B937" s="696" t="s">
        <v>7031</v>
      </c>
      <c r="C937" s="697" t="s">
        <v>7032</v>
      </c>
      <c r="D937" s="702" t="str">
        <f t="shared" si="14"/>
        <v>936. 120199 其他襪類</v>
      </c>
    </row>
    <row r="938" spans="1:4">
      <c r="A938" s="695">
        <v>937</v>
      </c>
      <c r="B938" s="696" t="s">
        <v>7033</v>
      </c>
      <c r="C938" s="697" t="s">
        <v>7034</v>
      </c>
      <c r="D938" s="702" t="str">
        <f t="shared" si="14"/>
        <v>937. 120299 其他紡織帽</v>
      </c>
    </row>
    <row r="939" spans="1:4">
      <c r="A939" s="695">
        <v>938</v>
      </c>
      <c r="B939" s="696" t="s">
        <v>7035</v>
      </c>
      <c r="C939" s="697" t="s">
        <v>7036</v>
      </c>
      <c r="D939" s="702" t="str">
        <f t="shared" si="14"/>
        <v>938. 120399 其他服飾品</v>
      </c>
    </row>
    <row r="940" spans="1:4">
      <c r="A940" s="695">
        <v>939</v>
      </c>
      <c r="B940" s="696" t="s">
        <v>2868</v>
      </c>
      <c r="C940" s="697" t="s">
        <v>7037</v>
      </c>
      <c r="D940" s="702" t="str">
        <f t="shared" si="14"/>
        <v>939. 130001 牛面皮革</v>
      </c>
    </row>
    <row r="941" spans="1:4">
      <c r="A941" s="695">
        <v>940</v>
      </c>
      <c r="B941" s="696" t="s">
        <v>2870</v>
      </c>
      <c r="C941" s="697" t="s">
        <v>7038</v>
      </c>
      <c r="D941" s="702" t="str">
        <f t="shared" si="14"/>
        <v>940. 130002 豬面皮革</v>
      </c>
    </row>
    <row r="942" spans="1:4">
      <c r="A942" s="695">
        <v>941</v>
      </c>
      <c r="B942" s="696" t="s">
        <v>2874</v>
      </c>
      <c r="C942" s="697" t="s">
        <v>7039</v>
      </c>
      <c r="D942" s="702" t="str">
        <f t="shared" si="14"/>
        <v>941. 130004 牛榔皮革</v>
      </c>
    </row>
    <row r="943" spans="1:4">
      <c r="A943" s="695">
        <v>942</v>
      </c>
      <c r="B943" s="696" t="s">
        <v>7040</v>
      </c>
      <c r="C943" s="697" t="s">
        <v>7041</v>
      </c>
      <c r="D943" s="702" t="str">
        <f t="shared" si="14"/>
        <v>942. 130005 豬榔皮革</v>
      </c>
    </row>
    <row r="944" spans="1:4">
      <c r="A944" s="695">
        <v>943</v>
      </c>
      <c r="B944" s="696" t="s">
        <v>7042</v>
      </c>
      <c r="C944" s="697" t="s">
        <v>7043</v>
      </c>
      <c r="D944" s="702" t="str">
        <f t="shared" si="14"/>
        <v>943. 130007 牛底皮革</v>
      </c>
    </row>
    <row r="945" spans="1:4">
      <c r="A945" s="695">
        <v>944</v>
      </c>
      <c r="B945" s="696" t="s">
        <v>7044</v>
      </c>
      <c r="C945" s="697" t="s">
        <v>7045</v>
      </c>
      <c r="D945" s="702" t="str">
        <f t="shared" si="14"/>
        <v>944. 130008 豬底皮革</v>
      </c>
    </row>
    <row r="946" spans="1:4">
      <c r="A946" s="695">
        <v>945</v>
      </c>
      <c r="B946" s="696" t="s">
        <v>7046</v>
      </c>
      <c r="C946" s="697" t="s">
        <v>7047</v>
      </c>
      <c r="D946" s="702" t="str">
        <f t="shared" si="14"/>
        <v>945. 130010 皮革局部加工</v>
      </c>
    </row>
    <row r="947" spans="1:4">
      <c r="A947" s="695">
        <v>946</v>
      </c>
      <c r="B947" s="696" t="s">
        <v>2876</v>
      </c>
      <c r="C947" s="697" t="s">
        <v>7048</v>
      </c>
      <c r="D947" s="702" t="str">
        <f t="shared" si="14"/>
        <v>946. 130011 皮製紳士鞋(平鞋)</v>
      </c>
    </row>
    <row r="948" spans="1:4">
      <c r="A948" s="695">
        <v>947</v>
      </c>
      <c r="B948" s="696" t="s">
        <v>2878</v>
      </c>
      <c r="C948" s="697" t="s">
        <v>7049</v>
      </c>
      <c r="D948" s="702" t="str">
        <f t="shared" si="14"/>
        <v>947. 130012 皮製高跟鞋</v>
      </c>
    </row>
    <row r="949" spans="1:4">
      <c r="A949" s="695">
        <v>948</v>
      </c>
      <c r="B949" s="696" t="s">
        <v>2880</v>
      </c>
      <c r="C949" s="697" t="s">
        <v>7050</v>
      </c>
      <c r="D949" s="702" t="str">
        <f t="shared" si="14"/>
        <v>948. 130013 皮製兒童鞋</v>
      </c>
    </row>
    <row r="950" spans="1:4">
      <c r="A950" s="695">
        <v>949</v>
      </c>
      <c r="B950" s="696" t="s">
        <v>2882</v>
      </c>
      <c r="C950" s="697" t="s">
        <v>7051</v>
      </c>
      <c r="D950" s="702" t="str">
        <f t="shared" si="14"/>
        <v>949. 130014 皮製運動鞋</v>
      </c>
    </row>
    <row r="951" spans="1:4">
      <c r="A951" s="695">
        <v>950</v>
      </c>
      <c r="B951" s="696" t="s">
        <v>7052</v>
      </c>
      <c r="C951" s="697" t="s">
        <v>7053</v>
      </c>
      <c r="D951" s="702" t="str">
        <f t="shared" si="14"/>
        <v>950. 130015 皮製便鞋</v>
      </c>
    </row>
    <row r="952" spans="1:4">
      <c r="A952" s="695">
        <v>951</v>
      </c>
      <c r="B952" s="696" t="s">
        <v>7054</v>
      </c>
      <c r="C952" s="697" t="s">
        <v>7055</v>
      </c>
      <c r="D952" s="702" t="str">
        <f t="shared" si="14"/>
        <v>951. 130016 皮製涼鞋</v>
      </c>
    </row>
    <row r="953" spans="1:4">
      <c r="A953" s="695">
        <v>952</v>
      </c>
      <c r="B953" s="696" t="s">
        <v>7056</v>
      </c>
      <c r="C953" s="697" t="s">
        <v>7057</v>
      </c>
      <c r="D953" s="702" t="str">
        <f t="shared" si="14"/>
        <v>952. 130017 皮製拖鞋</v>
      </c>
    </row>
    <row r="954" spans="1:4">
      <c r="A954" s="695">
        <v>953</v>
      </c>
      <c r="B954" s="696" t="s">
        <v>2884</v>
      </c>
      <c r="C954" s="697" t="s">
        <v>7058</v>
      </c>
      <c r="D954" s="702" t="str">
        <f t="shared" si="14"/>
        <v>953. 130019 塑膠皮製運動鞋</v>
      </c>
    </row>
    <row r="955" spans="1:4">
      <c r="A955" s="695">
        <v>954</v>
      </c>
      <c r="B955" s="696" t="s">
        <v>7059</v>
      </c>
      <c r="C955" s="697" t="s">
        <v>7060</v>
      </c>
      <c r="D955" s="702" t="str">
        <f t="shared" si="14"/>
        <v>954. 130020 塑膠便鞋</v>
      </c>
    </row>
    <row r="956" spans="1:4">
      <c r="A956" s="695">
        <v>955</v>
      </c>
      <c r="B956" s="696" t="s">
        <v>7061</v>
      </c>
      <c r="C956" s="697" t="s">
        <v>7062</v>
      </c>
      <c r="D956" s="702" t="str">
        <f t="shared" si="14"/>
        <v>955. 130021 塑膠涼鞋</v>
      </c>
    </row>
    <row r="957" spans="1:4">
      <c r="A957" s="695">
        <v>956</v>
      </c>
      <c r="B957" s="696" t="s">
        <v>2886</v>
      </c>
      <c r="C957" s="697" t="s">
        <v>7063</v>
      </c>
      <c r="D957" s="702" t="str">
        <f t="shared" si="14"/>
        <v>956. 130022 塑膠拖鞋</v>
      </c>
    </row>
    <row r="958" spans="1:4">
      <c r="A958" s="695">
        <v>957</v>
      </c>
      <c r="B958" s="696" t="s">
        <v>7064</v>
      </c>
      <c r="C958" s="697" t="s">
        <v>7065</v>
      </c>
      <c r="D958" s="702" t="str">
        <f t="shared" si="14"/>
        <v>957. 130024 橡膠鞋</v>
      </c>
    </row>
    <row r="959" spans="1:4">
      <c r="A959" s="695">
        <v>958</v>
      </c>
      <c r="B959" s="696" t="s">
        <v>7066</v>
      </c>
      <c r="C959" s="697" t="s">
        <v>7067</v>
      </c>
      <c r="D959" s="702" t="str">
        <f t="shared" si="14"/>
        <v>958. 130025 紡織鞋</v>
      </c>
    </row>
    <row r="960" spans="1:4">
      <c r="A960" s="695">
        <v>959</v>
      </c>
      <c r="B960" s="696" t="s">
        <v>7068</v>
      </c>
      <c r="C960" s="697" t="s">
        <v>7069</v>
      </c>
      <c r="D960" s="702" t="str">
        <f t="shared" si="14"/>
        <v>959. 130026 皮鞋面</v>
      </c>
    </row>
    <row r="961" spans="1:4">
      <c r="A961" s="695">
        <v>960</v>
      </c>
      <c r="B961" s="696" t="s">
        <v>7070</v>
      </c>
      <c r="C961" s="697" t="s">
        <v>7071</v>
      </c>
      <c r="D961" s="702" t="str">
        <f t="shared" si="14"/>
        <v>960. 130027 皮鞋零配件</v>
      </c>
    </row>
    <row r="962" spans="1:4">
      <c r="A962" s="695">
        <v>961</v>
      </c>
      <c r="B962" s="696" t="s">
        <v>7072</v>
      </c>
      <c r="C962" s="697" t="s">
        <v>7073</v>
      </c>
      <c r="D962" s="702" t="str">
        <f t="shared" ref="D962:D1025" si="15">A962&amp;". "&amp;B962&amp;" "&amp;C962</f>
        <v>961. 130028 塑膠鞋材</v>
      </c>
    </row>
    <row r="963" spans="1:4">
      <c r="A963" s="695">
        <v>962</v>
      </c>
      <c r="B963" s="696" t="s">
        <v>7074</v>
      </c>
      <c r="C963" s="697" t="s">
        <v>7075</v>
      </c>
      <c r="D963" s="702" t="str">
        <f t="shared" si="15"/>
        <v>962. 130029 橡膠鞋材</v>
      </c>
    </row>
    <row r="964" spans="1:4">
      <c r="A964" s="695">
        <v>963</v>
      </c>
      <c r="B964" s="696" t="s">
        <v>7076</v>
      </c>
      <c r="C964" s="697" t="s">
        <v>7077</v>
      </c>
      <c r="D964" s="702" t="str">
        <f t="shared" si="15"/>
        <v>963. 130030 紡織鞋材</v>
      </c>
    </row>
    <row r="965" spans="1:4">
      <c r="A965" s="695">
        <v>964</v>
      </c>
      <c r="B965" s="696" t="s">
        <v>7078</v>
      </c>
      <c r="C965" s="697" t="s">
        <v>7079</v>
      </c>
      <c r="D965" s="702" t="str">
        <f t="shared" si="15"/>
        <v>964. 130033 皮製行李箱</v>
      </c>
    </row>
    <row r="966" spans="1:4">
      <c r="A966" s="695">
        <v>965</v>
      </c>
      <c r="B966" s="696" t="s">
        <v>7080</v>
      </c>
      <c r="C966" s="697" t="s">
        <v>7081</v>
      </c>
      <c r="D966" s="702" t="str">
        <f t="shared" si="15"/>
        <v>965. 130034 塑膠製行李箱</v>
      </c>
    </row>
    <row r="967" spans="1:4">
      <c r="A967" s="695">
        <v>966</v>
      </c>
      <c r="B967" s="696" t="s">
        <v>7082</v>
      </c>
      <c r="C967" s="697" t="s">
        <v>7083</v>
      </c>
      <c r="D967" s="702" t="str">
        <f t="shared" si="15"/>
        <v>966. 130035 皮製手提袋(包)</v>
      </c>
    </row>
    <row r="968" spans="1:4">
      <c r="A968" s="695">
        <v>967</v>
      </c>
      <c r="B968" s="696" t="s">
        <v>7084</v>
      </c>
      <c r="C968" s="697" t="s">
        <v>7085</v>
      </c>
      <c r="D968" s="702" t="str">
        <f t="shared" si="15"/>
        <v>967. 130036 塑膠製手提袋(包)</v>
      </c>
    </row>
    <row r="969" spans="1:4">
      <c r="A969" s="695">
        <v>968</v>
      </c>
      <c r="B969" s="696" t="s">
        <v>7086</v>
      </c>
      <c r="C969" s="697" t="s">
        <v>7087</v>
      </c>
      <c r="D969" s="702" t="str">
        <f t="shared" si="15"/>
        <v>968. 130037 真皮皮夾</v>
      </c>
    </row>
    <row r="970" spans="1:4">
      <c r="A970" s="695">
        <v>969</v>
      </c>
      <c r="B970" s="696" t="s">
        <v>7088</v>
      </c>
      <c r="C970" s="697" t="s">
        <v>7089</v>
      </c>
      <c r="D970" s="702" t="str">
        <f t="shared" si="15"/>
        <v>969. 130038 塑膠皮夾</v>
      </c>
    </row>
    <row r="971" spans="1:4">
      <c r="A971" s="695">
        <v>970</v>
      </c>
      <c r="B971" s="696" t="s">
        <v>7090</v>
      </c>
      <c r="C971" s="697" t="s">
        <v>7091</v>
      </c>
      <c r="D971" s="702" t="str">
        <f t="shared" si="15"/>
        <v>970. 130039 紡織及其他材質製行李箱及手提袋</v>
      </c>
    </row>
    <row r="972" spans="1:4">
      <c r="A972" s="695">
        <v>971</v>
      </c>
      <c r="B972" s="696" t="s">
        <v>7092</v>
      </c>
      <c r="C972" s="697" t="s">
        <v>7093</v>
      </c>
      <c r="D972" s="702" t="str">
        <f t="shared" si="15"/>
        <v>971. 130040 書包</v>
      </c>
    </row>
    <row r="973" spans="1:4">
      <c r="A973" s="695">
        <v>972</v>
      </c>
      <c r="B973" s="696" t="s">
        <v>7094</v>
      </c>
      <c r="C973" s="697" t="s">
        <v>7095</v>
      </c>
      <c r="D973" s="702" t="str">
        <f t="shared" si="15"/>
        <v>972. 130041 背包</v>
      </c>
    </row>
    <row r="974" spans="1:4">
      <c r="A974" s="695">
        <v>973</v>
      </c>
      <c r="B974" s="696" t="s">
        <v>7096</v>
      </c>
      <c r="C974" s="697" t="s">
        <v>7097</v>
      </c>
      <c r="D974" s="702" t="str">
        <f t="shared" si="15"/>
        <v>973. 130042 行李箱及手提袋零配件</v>
      </c>
    </row>
    <row r="975" spans="1:4">
      <c r="A975" s="695">
        <v>974</v>
      </c>
      <c r="B975" s="696" t="s">
        <v>7098</v>
      </c>
      <c r="C975" s="697" t="s">
        <v>7099</v>
      </c>
      <c r="D975" s="702" t="str">
        <f t="shared" si="15"/>
        <v>974. 130043 皮手套(不含運動皮手套)</v>
      </c>
    </row>
    <row r="976" spans="1:4">
      <c r="A976" s="695">
        <v>975</v>
      </c>
      <c r="B976" s="696" t="s">
        <v>7100</v>
      </c>
      <c r="C976" s="697" t="s">
        <v>7101</v>
      </c>
      <c r="D976" s="702" t="str">
        <f t="shared" si="15"/>
        <v>975. 130044 皮衣褲</v>
      </c>
    </row>
    <row r="977" spans="1:4">
      <c r="A977" s="695">
        <v>976</v>
      </c>
      <c r="B977" s="696" t="s">
        <v>7102</v>
      </c>
      <c r="C977" s="697" t="s">
        <v>7103</v>
      </c>
      <c r="D977" s="702" t="str">
        <f t="shared" si="15"/>
        <v>976. 130045 皮帶</v>
      </c>
    </row>
    <row r="978" spans="1:4">
      <c r="A978" s="695">
        <v>977</v>
      </c>
      <c r="B978" s="696" t="s">
        <v>7104</v>
      </c>
      <c r="C978" s="697" t="s">
        <v>7105</v>
      </c>
      <c r="D978" s="702" t="str">
        <f t="shared" si="15"/>
        <v>977. 130046 皮帽</v>
      </c>
    </row>
    <row r="979" spans="1:4">
      <c r="A979" s="695">
        <v>978</v>
      </c>
      <c r="B979" s="696" t="s">
        <v>2888</v>
      </c>
      <c r="C979" s="697" t="s">
        <v>7106</v>
      </c>
      <c r="D979" s="702" t="str">
        <f t="shared" si="15"/>
        <v>978. 130099 其他面皮</v>
      </c>
    </row>
    <row r="980" spans="1:4">
      <c r="A980" s="695">
        <v>979</v>
      </c>
      <c r="B980" s="696" t="s">
        <v>2890</v>
      </c>
      <c r="C980" s="697" t="s">
        <v>7107</v>
      </c>
      <c r="D980" s="702" t="str">
        <f t="shared" si="15"/>
        <v>979. 130199 其他榔皮革</v>
      </c>
    </row>
    <row r="981" spans="1:4">
      <c r="A981" s="695">
        <v>980</v>
      </c>
      <c r="B981" s="696" t="s">
        <v>7108</v>
      </c>
      <c r="C981" s="697" t="s">
        <v>7109</v>
      </c>
      <c r="D981" s="702" t="str">
        <f t="shared" si="15"/>
        <v>980. 130299 其他底皮革</v>
      </c>
    </row>
    <row r="982" spans="1:4">
      <c r="A982" s="695">
        <v>981</v>
      </c>
      <c r="B982" s="696" t="s">
        <v>7110</v>
      </c>
      <c r="C982" s="697" t="s">
        <v>7111</v>
      </c>
      <c r="D982" s="702" t="str">
        <f t="shared" si="15"/>
        <v>981. 130399 其他皮製皮鞋</v>
      </c>
    </row>
    <row r="983" spans="1:4">
      <c r="A983" s="695">
        <v>982</v>
      </c>
      <c r="B983" s="696" t="s">
        <v>7112</v>
      </c>
      <c r="C983" s="697" t="s">
        <v>7113</v>
      </c>
      <c r="D983" s="702" t="str">
        <f t="shared" si="15"/>
        <v>982. 130499 其他塑膠鞋</v>
      </c>
    </row>
    <row r="984" spans="1:4">
      <c r="A984" s="695">
        <v>983</v>
      </c>
      <c r="B984" s="696" t="s">
        <v>7114</v>
      </c>
      <c r="C984" s="697" t="s">
        <v>7115</v>
      </c>
      <c r="D984" s="702" t="str">
        <f t="shared" si="15"/>
        <v>983. 130599 其他材料製鞋類</v>
      </c>
    </row>
    <row r="985" spans="1:4">
      <c r="A985" s="695">
        <v>984</v>
      </c>
      <c r="B985" s="696" t="s">
        <v>7116</v>
      </c>
      <c r="C985" s="697" t="s">
        <v>7117</v>
      </c>
      <c r="D985" s="702" t="str">
        <f t="shared" si="15"/>
        <v>984. 130699 其他材料製鞋材</v>
      </c>
    </row>
    <row r="986" spans="1:4">
      <c r="A986" s="695">
        <v>985</v>
      </c>
      <c r="B986" s="696" t="s">
        <v>7118</v>
      </c>
      <c r="C986" s="697" t="s">
        <v>7119</v>
      </c>
      <c r="D986" s="702" t="str">
        <f t="shared" si="15"/>
        <v>985. 130799 其他皮革毛皮製品</v>
      </c>
    </row>
    <row r="987" spans="1:4">
      <c r="A987" s="695">
        <v>986</v>
      </c>
      <c r="B987" s="696" t="s">
        <v>2892</v>
      </c>
      <c r="C987" s="697" t="s">
        <v>7120</v>
      </c>
      <c r="D987" s="702" t="str">
        <f t="shared" si="15"/>
        <v>986. 140001 檜木製材</v>
      </c>
    </row>
    <row r="988" spans="1:4">
      <c r="A988" s="695">
        <v>987</v>
      </c>
      <c r="B988" s="696" t="s">
        <v>2894</v>
      </c>
      <c r="C988" s="697" t="s">
        <v>7121</v>
      </c>
      <c r="D988" s="702" t="str">
        <f t="shared" si="15"/>
        <v>987. 140002 橡木製材</v>
      </c>
    </row>
    <row r="989" spans="1:4">
      <c r="A989" s="695">
        <v>988</v>
      </c>
      <c r="B989" s="696" t="s">
        <v>2898</v>
      </c>
      <c r="C989" s="697" t="s">
        <v>7122</v>
      </c>
      <c r="D989" s="702" t="str">
        <f t="shared" si="15"/>
        <v>988. 140004 柳安製材</v>
      </c>
    </row>
    <row r="990" spans="1:4">
      <c r="A990" s="695">
        <v>989</v>
      </c>
      <c r="B990" s="696" t="s">
        <v>2900</v>
      </c>
      <c r="C990" s="697" t="s">
        <v>7123</v>
      </c>
      <c r="D990" s="702" t="str">
        <f t="shared" si="15"/>
        <v>989. 140005 拉敏製材(白木製材)</v>
      </c>
    </row>
    <row r="991" spans="1:4">
      <c r="A991" s="695">
        <v>990</v>
      </c>
      <c r="B991" s="696" t="s">
        <v>2902</v>
      </c>
      <c r="C991" s="697" t="s">
        <v>7124</v>
      </c>
      <c r="D991" s="702" t="str">
        <f t="shared" si="15"/>
        <v>990. 140006 柚木製材</v>
      </c>
    </row>
    <row r="992" spans="1:4">
      <c r="A992" s="695">
        <v>991</v>
      </c>
      <c r="B992" s="696" t="s">
        <v>2906</v>
      </c>
      <c r="C992" s="697" t="s">
        <v>7125</v>
      </c>
      <c r="D992" s="702" t="str">
        <f t="shared" si="15"/>
        <v>991. 140008 柳安素面合板</v>
      </c>
    </row>
    <row r="993" spans="1:4">
      <c r="A993" s="695">
        <v>992</v>
      </c>
      <c r="B993" s="696" t="s">
        <v>2908</v>
      </c>
      <c r="C993" s="697" t="s">
        <v>7126</v>
      </c>
      <c r="D993" s="702" t="str">
        <f t="shared" si="15"/>
        <v>992. 140009 拉敏(白木)素面合板</v>
      </c>
    </row>
    <row r="994" spans="1:4">
      <c r="A994" s="695">
        <v>993</v>
      </c>
      <c r="B994" s="696" t="s">
        <v>7127</v>
      </c>
      <c r="C994" s="697" t="s">
        <v>7128</v>
      </c>
      <c r="D994" s="702" t="str">
        <f t="shared" si="15"/>
        <v>993. 140011 合板貼面</v>
      </c>
    </row>
    <row r="995" spans="1:4">
      <c r="A995" s="695">
        <v>994</v>
      </c>
      <c r="B995" s="696" t="s">
        <v>7129</v>
      </c>
      <c r="C995" s="697" t="s">
        <v>7130</v>
      </c>
      <c r="D995" s="702" t="str">
        <f t="shared" si="15"/>
        <v>994. 140012 木心板</v>
      </c>
    </row>
    <row r="996" spans="1:4">
      <c r="A996" s="695">
        <v>995</v>
      </c>
      <c r="B996" s="696" t="s">
        <v>7131</v>
      </c>
      <c r="C996" s="697" t="s">
        <v>7132</v>
      </c>
      <c r="D996" s="702" t="str">
        <f t="shared" si="15"/>
        <v>995. 140014 集成材(層積材)</v>
      </c>
    </row>
    <row r="997" spans="1:4">
      <c r="A997" s="695">
        <v>996</v>
      </c>
      <c r="B997" s="696" t="s">
        <v>7133</v>
      </c>
      <c r="C997" s="697" t="s">
        <v>7134</v>
      </c>
      <c r="D997" s="702" t="str">
        <f t="shared" si="15"/>
        <v>996. 140015 纖維板</v>
      </c>
    </row>
    <row r="998" spans="1:4">
      <c r="A998" s="695">
        <v>997</v>
      </c>
      <c r="B998" s="696" t="s">
        <v>7135</v>
      </c>
      <c r="C998" s="697" t="s">
        <v>7136</v>
      </c>
      <c r="D998" s="702" t="str">
        <f t="shared" si="15"/>
        <v>997. 140016 粒片板(塑合板)</v>
      </c>
    </row>
    <row r="999" spans="1:4">
      <c r="A999" s="695">
        <v>998</v>
      </c>
      <c r="B999" s="696" t="s">
        <v>7137</v>
      </c>
      <c r="C999" s="697" t="s">
        <v>7138</v>
      </c>
      <c r="D999" s="702" t="str">
        <f t="shared" si="15"/>
        <v>998. 140017 木屑</v>
      </c>
    </row>
    <row r="1000" spans="1:4">
      <c r="A1000" s="695">
        <v>999</v>
      </c>
      <c r="B1000" s="696" t="s">
        <v>7139</v>
      </c>
      <c r="C1000" s="697" t="s">
        <v>7140</v>
      </c>
      <c r="D1000" s="702" t="str">
        <f t="shared" si="15"/>
        <v>999. 140019 木門</v>
      </c>
    </row>
    <row r="1001" spans="1:4">
      <c r="A1001" s="695">
        <v>1000</v>
      </c>
      <c r="B1001" s="696" t="s">
        <v>7141</v>
      </c>
      <c r="C1001" s="697" t="s">
        <v>7142</v>
      </c>
      <c r="D1001" s="702" t="str">
        <f t="shared" si="15"/>
        <v>1000. 140020 建築用木製品(木門除外)</v>
      </c>
    </row>
    <row r="1002" spans="1:4">
      <c r="A1002" s="695">
        <v>1001</v>
      </c>
      <c r="B1002" s="696" t="s">
        <v>7143</v>
      </c>
      <c r="C1002" s="697" t="s">
        <v>7144</v>
      </c>
      <c r="D1002" s="702" t="str">
        <f t="shared" si="15"/>
        <v>1001. 140021 木質容器</v>
      </c>
    </row>
    <row r="1003" spans="1:4">
      <c r="A1003" s="695">
        <v>1002</v>
      </c>
      <c r="B1003" s="696" t="s">
        <v>7145</v>
      </c>
      <c r="C1003" s="697" t="s">
        <v>7146</v>
      </c>
      <c r="D1003" s="702" t="str">
        <f t="shared" si="15"/>
        <v>1002. 140022 竹製品(家具除外)</v>
      </c>
    </row>
    <row r="1004" spans="1:4">
      <c r="A1004" s="695">
        <v>1003</v>
      </c>
      <c r="B1004" s="696" t="s">
        <v>7147</v>
      </c>
      <c r="C1004" s="697" t="s">
        <v>7148</v>
      </c>
      <c r="D1004" s="702" t="str">
        <f t="shared" si="15"/>
        <v>1003. 140023 藤製品(家具除外)</v>
      </c>
    </row>
    <row r="1005" spans="1:4">
      <c r="A1005" s="695">
        <v>1004</v>
      </c>
      <c r="B1005" s="696" t="s">
        <v>7149</v>
      </c>
      <c r="C1005" s="697" t="s">
        <v>7150</v>
      </c>
      <c r="D1005" s="702" t="str">
        <f t="shared" si="15"/>
        <v>1004. 140024 化粧單板</v>
      </c>
    </row>
    <row r="1006" spans="1:4">
      <c r="A1006" s="695">
        <v>1005</v>
      </c>
      <c r="B1006" s="696" t="s">
        <v>7151</v>
      </c>
      <c r="C1006" s="697" t="s">
        <v>7152</v>
      </c>
      <c r="D1006" s="702" t="str">
        <f t="shared" si="15"/>
        <v>1005. 140025 竹片</v>
      </c>
    </row>
    <row r="1007" spans="1:4">
      <c r="A1007" s="695">
        <v>1006</v>
      </c>
      <c r="B1007" s="696" t="s">
        <v>7153</v>
      </c>
      <c r="C1007" s="697" t="s">
        <v>7154</v>
      </c>
      <c r="D1007" s="702" t="str">
        <f t="shared" si="15"/>
        <v>1006. 140099 其他針葉樹製材</v>
      </c>
    </row>
    <row r="1008" spans="1:4">
      <c r="A1008" s="695">
        <v>1007</v>
      </c>
      <c r="B1008" s="696" t="s">
        <v>7155</v>
      </c>
      <c r="C1008" s="697" t="s">
        <v>7156</v>
      </c>
      <c r="D1008" s="702" t="str">
        <f t="shared" si="15"/>
        <v>1007. 140199 其他闊葉樹製材</v>
      </c>
    </row>
    <row r="1009" spans="1:4">
      <c r="A1009" s="695">
        <v>1008</v>
      </c>
      <c r="B1009" s="696" t="s">
        <v>7157</v>
      </c>
      <c r="C1009" s="697" t="s">
        <v>7158</v>
      </c>
      <c r="D1009" s="702" t="str">
        <f t="shared" si="15"/>
        <v>1008. 140299 其他素面合板</v>
      </c>
    </row>
    <row r="1010" spans="1:4">
      <c r="A1010" s="695">
        <v>1009</v>
      </c>
      <c r="B1010" s="696" t="s">
        <v>7159</v>
      </c>
      <c r="C1010" s="697" t="s">
        <v>7160</v>
      </c>
      <c r="D1010" s="702" t="str">
        <f t="shared" si="15"/>
        <v>1009. 140399 其他加工合板</v>
      </c>
    </row>
    <row r="1011" spans="1:4">
      <c r="A1011" s="695">
        <v>1010</v>
      </c>
      <c r="B1011" s="696" t="s">
        <v>7161</v>
      </c>
      <c r="C1011" s="697" t="s">
        <v>7162</v>
      </c>
      <c r="D1011" s="702" t="str">
        <f t="shared" si="15"/>
        <v>1010. 140499 其他組合木材</v>
      </c>
    </row>
    <row r="1012" spans="1:4">
      <c r="A1012" s="695">
        <v>1011</v>
      </c>
      <c r="B1012" s="696" t="s">
        <v>7163</v>
      </c>
      <c r="C1012" s="697" t="s">
        <v>7164</v>
      </c>
      <c r="D1012" s="702" t="str">
        <f t="shared" si="15"/>
        <v>1011. 140599 其他木製品(家具除外)</v>
      </c>
    </row>
    <row r="1013" spans="1:4">
      <c r="A1013" s="695">
        <v>1012</v>
      </c>
      <c r="B1013" s="696" t="s">
        <v>7165</v>
      </c>
      <c r="C1013" s="697" t="s">
        <v>7166</v>
      </c>
      <c r="D1013" s="702" t="str">
        <f t="shared" si="15"/>
        <v>1012. 140699 其他竹藤類</v>
      </c>
    </row>
    <row r="1014" spans="1:4">
      <c r="A1014" s="695">
        <v>1013</v>
      </c>
      <c r="B1014" s="696" t="s">
        <v>2912</v>
      </c>
      <c r="C1014" s="697" t="s">
        <v>7167</v>
      </c>
      <c r="D1014" s="702" t="str">
        <f t="shared" si="15"/>
        <v>1013. 150001 木漿</v>
      </c>
    </row>
    <row r="1015" spans="1:4">
      <c r="A1015" s="695">
        <v>1014</v>
      </c>
      <c r="B1015" s="696" t="s">
        <v>2914</v>
      </c>
      <c r="C1015" s="697" t="s">
        <v>7168</v>
      </c>
      <c r="D1015" s="702" t="str">
        <f t="shared" si="15"/>
        <v>1014. 150002 廢紙漿(自用漿除外)</v>
      </c>
    </row>
    <row r="1016" spans="1:4">
      <c r="A1016" s="695">
        <v>1015</v>
      </c>
      <c r="B1016" s="696" t="s">
        <v>2918</v>
      </c>
      <c r="C1016" s="697" t="s">
        <v>7169</v>
      </c>
      <c r="D1016" s="702" t="str">
        <f t="shared" si="15"/>
        <v>1015. 150004 銅版紙</v>
      </c>
    </row>
    <row r="1017" spans="1:4">
      <c r="A1017" s="695">
        <v>1016</v>
      </c>
      <c r="B1017" s="696" t="s">
        <v>2920</v>
      </c>
      <c r="C1017" s="697" t="s">
        <v>7170</v>
      </c>
      <c r="D1017" s="702" t="str">
        <f t="shared" si="15"/>
        <v>1016. 150005 塗佈紙</v>
      </c>
    </row>
    <row r="1018" spans="1:4">
      <c r="A1018" s="695">
        <v>1017</v>
      </c>
      <c r="B1018" s="696" t="s">
        <v>2922</v>
      </c>
      <c r="C1018" s="697" t="s">
        <v>7171</v>
      </c>
      <c r="D1018" s="702" t="str">
        <f t="shared" si="15"/>
        <v>1017. 150006 印刷書寫用紙</v>
      </c>
    </row>
    <row r="1019" spans="1:4">
      <c r="A1019" s="695">
        <v>1018</v>
      </c>
      <c r="B1019" s="696" t="s">
        <v>2924</v>
      </c>
      <c r="C1019" s="697" t="s">
        <v>7172</v>
      </c>
      <c r="D1019" s="702" t="str">
        <f t="shared" si="15"/>
        <v>1018. 150007 新聞紙</v>
      </c>
    </row>
    <row r="1020" spans="1:4">
      <c r="A1020" s="695">
        <v>1019</v>
      </c>
      <c r="B1020" s="696" t="s">
        <v>2926</v>
      </c>
      <c r="C1020" s="697" t="s">
        <v>7173</v>
      </c>
      <c r="D1020" s="702" t="str">
        <f t="shared" si="15"/>
        <v>1019. 150008 單光紙(招貼紙)</v>
      </c>
    </row>
    <row r="1021" spans="1:4">
      <c r="A1021" s="695">
        <v>1020</v>
      </c>
      <c r="B1021" s="696" t="s">
        <v>7174</v>
      </c>
      <c r="C1021" s="697" t="s">
        <v>7175</v>
      </c>
      <c r="D1021" s="702" t="str">
        <f t="shared" si="15"/>
        <v>1020. 150010 包裝用紙</v>
      </c>
    </row>
    <row r="1022" spans="1:4">
      <c r="A1022" s="695">
        <v>1021</v>
      </c>
      <c r="B1022" s="696" t="s">
        <v>7176</v>
      </c>
      <c r="C1022" s="697" t="s">
        <v>7177</v>
      </c>
      <c r="D1022" s="702" t="str">
        <f t="shared" si="15"/>
        <v>1021. 150011 宣紙</v>
      </c>
    </row>
    <row r="1023" spans="1:4">
      <c r="A1023" s="695">
        <v>1022</v>
      </c>
      <c r="B1023" s="696" t="s">
        <v>7178</v>
      </c>
      <c r="C1023" s="697" t="s">
        <v>7179</v>
      </c>
      <c r="D1023" s="702" t="str">
        <f t="shared" si="15"/>
        <v>1022. 150012 棉紙</v>
      </c>
    </row>
    <row r="1024" spans="1:4">
      <c r="A1024" s="695">
        <v>1023</v>
      </c>
      <c r="B1024" s="696" t="s">
        <v>7180</v>
      </c>
      <c r="C1024" s="697" t="s">
        <v>7181</v>
      </c>
      <c r="D1024" s="702" t="str">
        <f t="shared" si="15"/>
        <v>1023. 150014 捲煙紙</v>
      </c>
    </row>
    <row r="1025" spans="1:4">
      <c r="A1025" s="695">
        <v>1024</v>
      </c>
      <c r="B1025" s="696" t="s">
        <v>7182</v>
      </c>
      <c r="C1025" s="697" t="s">
        <v>7183</v>
      </c>
      <c r="D1025" s="702" t="str">
        <f t="shared" si="15"/>
        <v>1024. 150015 牛皮紙</v>
      </c>
    </row>
    <row r="1026" spans="1:4">
      <c r="A1026" s="695">
        <v>1025</v>
      </c>
      <c r="B1026" s="696" t="s">
        <v>7184</v>
      </c>
      <c r="C1026" s="697" t="s">
        <v>7185</v>
      </c>
      <c r="D1026" s="702" t="str">
        <f t="shared" ref="D1026:D1089" si="16">A1026&amp;". "&amp;B1026&amp;" "&amp;C1026</f>
        <v>1025. 150017 裱面紙板(牛皮紙板)</v>
      </c>
    </row>
    <row r="1027" spans="1:4">
      <c r="A1027" s="695">
        <v>1026</v>
      </c>
      <c r="B1027" s="696" t="s">
        <v>7186</v>
      </c>
      <c r="C1027" s="697" t="s">
        <v>7187</v>
      </c>
      <c r="D1027" s="702" t="str">
        <f t="shared" si="16"/>
        <v>1026. 150018 白紙板</v>
      </c>
    </row>
    <row r="1028" spans="1:4">
      <c r="A1028" s="695">
        <v>1027</v>
      </c>
      <c r="B1028" s="696" t="s">
        <v>7188</v>
      </c>
      <c r="C1028" s="697" t="s">
        <v>7189</v>
      </c>
      <c r="D1028" s="702" t="str">
        <f t="shared" si="16"/>
        <v>1027. 150019 瓦楞芯紙</v>
      </c>
    </row>
    <row r="1029" spans="1:4">
      <c r="A1029" s="695">
        <v>1028</v>
      </c>
      <c r="B1029" s="696" t="s">
        <v>7190</v>
      </c>
      <c r="C1029" s="697" t="s">
        <v>7191</v>
      </c>
      <c r="D1029" s="702" t="str">
        <f t="shared" si="16"/>
        <v>1028. 150021 水泥紙袋</v>
      </c>
    </row>
    <row r="1030" spans="1:4">
      <c r="A1030" s="695">
        <v>1029</v>
      </c>
      <c r="B1030" s="696" t="s">
        <v>7192</v>
      </c>
      <c r="C1030" s="697" t="s">
        <v>7193</v>
      </c>
      <c r="D1030" s="702" t="str">
        <f t="shared" si="16"/>
        <v>1029. 150023 瓦楞紙箱(板)</v>
      </c>
    </row>
    <row r="1031" spans="1:4">
      <c r="A1031" s="695">
        <v>1030</v>
      </c>
      <c r="B1031" s="696" t="s">
        <v>7194</v>
      </c>
      <c r="C1031" s="697" t="s">
        <v>7195</v>
      </c>
      <c r="D1031" s="702" t="str">
        <f t="shared" si="16"/>
        <v>1030. 150025 衛生紙</v>
      </c>
    </row>
    <row r="1032" spans="1:4">
      <c r="A1032" s="695">
        <v>1031</v>
      </c>
      <c r="B1032" s="696" t="s">
        <v>7196</v>
      </c>
      <c r="C1032" s="697" t="s">
        <v>7197</v>
      </c>
      <c r="D1032" s="702" t="str">
        <f t="shared" si="16"/>
        <v>1031. 150026 面紙</v>
      </c>
    </row>
    <row r="1033" spans="1:4">
      <c r="A1033" s="695">
        <v>1032</v>
      </c>
      <c r="B1033" s="696" t="s">
        <v>7198</v>
      </c>
      <c r="C1033" s="697" t="s">
        <v>7199</v>
      </c>
      <c r="D1033" s="702" t="str">
        <f t="shared" si="16"/>
        <v>1032. 150027 紙巾、紙餐巾</v>
      </c>
    </row>
    <row r="1034" spans="1:4">
      <c r="A1034" s="695">
        <v>1033</v>
      </c>
      <c r="B1034" s="696" t="s">
        <v>7200</v>
      </c>
      <c r="C1034" s="697" t="s">
        <v>7201</v>
      </c>
      <c r="D1034" s="702" t="str">
        <f t="shared" si="16"/>
        <v>1033. 150029 紙尿布(含片、褲)</v>
      </c>
    </row>
    <row r="1035" spans="1:4">
      <c r="A1035" s="695">
        <v>1034</v>
      </c>
      <c r="B1035" s="696" t="s">
        <v>7202</v>
      </c>
      <c r="C1035" s="697" t="s">
        <v>7203</v>
      </c>
      <c r="D1035" s="702" t="str">
        <f t="shared" si="16"/>
        <v>1034. 150030 衛生棉(護墊)</v>
      </c>
    </row>
    <row r="1036" spans="1:4">
      <c r="A1036" s="695">
        <v>1035</v>
      </c>
      <c r="B1036" s="696" t="s">
        <v>7204</v>
      </c>
      <c r="C1036" s="697" t="s">
        <v>7205</v>
      </c>
      <c r="D1036" s="702" t="str">
        <f t="shared" si="16"/>
        <v>1035. 150031 化妝棉</v>
      </c>
    </row>
    <row r="1037" spans="1:4">
      <c r="A1037" s="695">
        <v>1036</v>
      </c>
      <c r="B1037" s="696" t="s">
        <v>7206</v>
      </c>
      <c r="C1037" s="697" t="s">
        <v>7207</v>
      </c>
      <c r="D1037" s="702" t="str">
        <f t="shared" si="16"/>
        <v>1036. 150032 影印紙</v>
      </c>
    </row>
    <row r="1038" spans="1:4">
      <c r="A1038" s="695">
        <v>1037</v>
      </c>
      <c r="B1038" s="696" t="s">
        <v>7208</v>
      </c>
      <c r="C1038" s="697" t="s">
        <v>7209</v>
      </c>
      <c r="D1038" s="702" t="str">
        <f t="shared" si="16"/>
        <v>1037. 150033 電腦報表紙</v>
      </c>
    </row>
    <row r="1039" spans="1:4">
      <c r="A1039" s="695">
        <v>1038</v>
      </c>
      <c r="B1039" s="696" t="s">
        <v>7210</v>
      </c>
      <c r="C1039" s="697" t="s">
        <v>7211</v>
      </c>
      <c r="D1039" s="702" t="str">
        <f t="shared" si="16"/>
        <v>1038. 150034 膠質紙(不含紙黏膠帶)</v>
      </c>
    </row>
    <row r="1040" spans="1:4">
      <c r="A1040" s="695">
        <v>1039</v>
      </c>
      <c r="B1040" s="696" t="s">
        <v>7212</v>
      </c>
      <c r="C1040" s="697" t="s">
        <v>7213</v>
      </c>
      <c r="D1040" s="702" t="str">
        <f t="shared" si="16"/>
        <v>1039. 150035 玻璃紙</v>
      </c>
    </row>
    <row r="1041" spans="1:4">
      <c r="A1041" s="695">
        <v>1040</v>
      </c>
      <c r="B1041" s="696" t="s">
        <v>7214</v>
      </c>
      <c r="C1041" s="697" t="s">
        <v>7215</v>
      </c>
      <c r="D1041" s="702" t="str">
        <f t="shared" si="16"/>
        <v>1040. 150036 神紙（冥紙）</v>
      </c>
    </row>
    <row r="1042" spans="1:4">
      <c r="A1042" s="695">
        <v>1041</v>
      </c>
      <c r="B1042" s="696" t="s">
        <v>7216</v>
      </c>
      <c r="C1042" s="697" t="s">
        <v>7217</v>
      </c>
      <c r="D1042" s="702" t="str">
        <f t="shared" si="16"/>
        <v>1041. 150037 基紙</v>
      </c>
    </row>
    <row r="1043" spans="1:4">
      <c r="A1043" s="695">
        <v>1042</v>
      </c>
      <c r="B1043" s="696" t="s">
        <v>7218</v>
      </c>
      <c r="C1043" s="697" t="s">
        <v>7219</v>
      </c>
      <c r="D1043" s="702" t="str">
        <f t="shared" si="16"/>
        <v>1042. 150038 感光紙(相紙)</v>
      </c>
    </row>
    <row r="1044" spans="1:4">
      <c r="A1044" s="695">
        <v>1043</v>
      </c>
      <c r="B1044" s="696" t="s">
        <v>7220</v>
      </c>
      <c r="C1044" s="697" t="s">
        <v>7221</v>
      </c>
      <c r="D1044" s="702" t="str">
        <f t="shared" si="16"/>
        <v>1043. 150041 化學紙漿</v>
      </c>
    </row>
    <row r="1045" spans="1:4">
      <c r="A1045" s="695">
        <v>1044</v>
      </c>
      <c r="B1045" s="696" t="s">
        <v>7222</v>
      </c>
      <c r="C1045" s="697" t="s">
        <v>7223</v>
      </c>
      <c r="D1045" s="702" t="str">
        <f t="shared" si="16"/>
        <v>1044. 150042 半化學紙漿</v>
      </c>
    </row>
    <row r="1046" spans="1:4">
      <c r="A1046" s="695">
        <v>1045</v>
      </c>
      <c r="B1046" s="696" t="s">
        <v>7224</v>
      </c>
      <c r="C1046" s="697" t="s">
        <v>7225</v>
      </c>
      <c r="D1046" s="702" t="str">
        <f t="shared" si="16"/>
        <v>1045. 150043 機械紙漿</v>
      </c>
    </row>
    <row r="1047" spans="1:4">
      <c r="A1047" s="695">
        <v>1046</v>
      </c>
      <c r="B1047" s="696" t="s">
        <v>7226</v>
      </c>
      <c r="C1047" s="697" t="s">
        <v>7227</v>
      </c>
      <c r="D1047" s="702" t="str">
        <f t="shared" si="16"/>
        <v>1046. 150044 擦手紙</v>
      </c>
    </row>
    <row r="1048" spans="1:4">
      <c r="A1048" s="695">
        <v>1047</v>
      </c>
      <c r="B1048" s="696" t="s">
        <v>7228</v>
      </c>
      <c r="C1048" s="697" t="s">
        <v>7229</v>
      </c>
      <c r="D1048" s="702" t="str">
        <f t="shared" si="16"/>
        <v>1047. 150045 銅西卡紙</v>
      </c>
    </row>
    <row r="1049" spans="1:4">
      <c r="A1049" s="695">
        <v>1048</v>
      </c>
      <c r="B1049" s="696" t="s">
        <v>7230</v>
      </c>
      <c r="C1049" s="697" t="s">
        <v>7231</v>
      </c>
      <c r="D1049" s="702" t="str">
        <f t="shared" si="16"/>
        <v>1048. 150046 西卡紙</v>
      </c>
    </row>
    <row r="1050" spans="1:4">
      <c r="A1050" s="695">
        <v>1049</v>
      </c>
      <c r="B1050" s="696" t="s">
        <v>7232</v>
      </c>
      <c r="C1050" s="697" t="s">
        <v>7233</v>
      </c>
      <c r="D1050" s="702" t="str">
        <f t="shared" si="16"/>
        <v>1049. 150047 紙管紙板</v>
      </c>
    </row>
    <row r="1051" spans="1:4">
      <c r="A1051" s="695">
        <v>1050</v>
      </c>
      <c r="B1051" s="696" t="s">
        <v>7234</v>
      </c>
      <c r="C1051" s="697" t="s">
        <v>7235</v>
      </c>
      <c r="D1051" s="702" t="str">
        <f t="shared" si="16"/>
        <v>1050. 150099 其他紙漿</v>
      </c>
    </row>
    <row r="1052" spans="1:4">
      <c r="A1052" s="695">
        <v>1051</v>
      </c>
      <c r="B1052" s="696" t="s">
        <v>7236</v>
      </c>
      <c r="C1052" s="697" t="s">
        <v>7237</v>
      </c>
      <c r="D1052" s="702" t="str">
        <f t="shared" si="16"/>
        <v>1051. 150199 其他文化用紙</v>
      </c>
    </row>
    <row r="1053" spans="1:4">
      <c r="A1053" s="695">
        <v>1052</v>
      </c>
      <c r="B1053" s="696" t="s">
        <v>7238</v>
      </c>
      <c r="C1053" s="697" t="s">
        <v>7239</v>
      </c>
      <c r="D1053" s="702" t="str">
        <f t="shared" si="16"/>
        <v>1052. 150299 其他中式紙張</v>
      </c>
    </row>
    <row r="1054" spans="1:4">
      <c r="A1054" s="695">
        <v>1053</v>
      </c>
      <c r="B1054" s="696" t="s">
        <v>7240</v>
      </c>
      <c r="C1054" s="697" t="s">
        <v>7241</v>
      </c>
      <c r="D1054" s="702" t="str">
        <f t="shared" si="16"/>
        <v>1053. 150399 其他紙張</v>
      </c>
    </row>
    <row r="1055" spans="1:4">
      <c r="A1055" s="695">
        <v>1054</v>
      </c>
      <c r="B1055" s="696" t="s">
        <v>7242</v>
      </c>
      <c r="C1055" s="697" t="s">
        <v>7243</v>
      </c>
      <c r="D1055" s="702" t="str">
        <f t="shared" si="16"/>
        <v>1054. 150499 其他紙板</v>
      </c>
    </row>
    <row r="1056" spans="1:4">
      <c r="A1056" s="695">
        <v>1055</v>
      </c>
      <c r="B1056" s="696" t="s">
        <v>7244</v>
      </c>
      <c r="C1056" s="697" t="s">
        <v>7245</v>
      </c>
      <c r="D1056" s="702" t="str">
        <f t="shared" si="16"/>
        <v>1055. 150599 其他紙袋</v>
      </c>
    </row>
    <row r="1057" spans="1:4">
      <c r="A1057" s="695">
        <v>1056</v>
      </c>
      <c r="B1057" s="696" t="s">
        <v>7246</v>
      </c>
      <c r="C1057" s="697" t="s">
        <v>7247</v>
      </c>
      <c r="D1057" s="702" t="str">
        <f t="shared" si="16"/>
        <v>1056. 150699 其他紙容器</v>
      </c>
    </row>
    <row r="1058" spans="1:4">
      <c r="A1058" s="695">
        <v>1057</v>
      </c>
      <c r="B1058" s="696" t="s">
        <v>7248</v>
      </c>
      <c r="C1058" s="697" t="s">
        <v>7249</v>
      </c>
      <c r="D1058" s="702" t="str">
        <f t="shared" si="16"/>
        <v>1057. 150799 其他家庭用紙</v>
      </c>
    </row>
    <row r="1059" spans="1:4">
      <c r="A1059" s="695">
        <v>1058</v>
      </c>
      <c r="B1059" s="696" t="s">
        <v>7250</v>
      </c>
      <c r="C1059" s="697" t="s">
        <v>7251</v>
      </c>
      <c r="D1059" s="702" t="str">
        <f t="shared" si="16"/>
        <v>1058. 150899 其他加工紙</v>
      </c>
    </row>
    <row r="1060" spans="1:4">
      <c r="A1060" s="695">
        <v>1059</v>
      </c>
      <c r="B1060" s="696" t="s">
        <v>2930</v>
      </c>
      <c r="C1060" s="697" t="s">
        <v>7252</v>
      </c>
      <c r="D1060" s="702" t="str">
        <f t="shared" si="16"/>
        <v>1059. 150999 其他紙製品</v>
      </c>
    </row>
    <row r="1061" spans="1:4">
      <c r="A1061" s="695">
        <v>1060</v>
      </c>
      <c r="B1061" s="696" t="s">
        <v>2932</v>
      </c>
      <c r="C1061" s="697" t="s">
        <v>7253</v>
      </c>
      <c r="D1061" s="702" t="str">
        <f t="shared" si="16"/>
        <v>1060. 160001 書籍印刷品</v>
      </c>
    </row>
    <row r="1062" spans="1:4">
      <c r="A1062" s="695">
        <v>1061</v>
      </c>
      <c r="B1062" s="696" t="s">
        <v>2934</v>
      </c>
      <c r="C1062" s="697" t="s">
        <v>7254</v>
      </c>
      <c r="D1062" s="702" t="str">
        <f t="shared" si="16"/>
        <v>1061. 160002 報紙印刷品</v>
      </c>
    </row>
    <row r="1063" spans="1:4">
      <c r="A1063" s="695">
        <v>1062</v>
      </c>
      <c r="B1063" s="696" t="s">
        <v>2936</v>
      </c>
      <c r="C1063" s="697" t="s">
        <v>7255</v>
      </c>
      <c r="D1063" s="702" t="str">
        <f t="shared" si="16"/>
        <v>1062. 160003 名片印製品</v>
      </c>
    </row>
    <row r="1064" spans="1:4">
      <c r="A1064" s="695">
        <v>1063</v>
      </c>
      <c r="B1064" s="696" t="s">
        <v>2938</v>
      </c>
      <c r="C1064" s="697" t="s">
        <v>7256</v>
      </c>
      <c r="D1064" s="702" t="str">
        <f t="shared" si="16"/>
        <v>1063. 160004 貼紙印製品</v>
      </c>
    </row>
    <row r="1065" spans="1:4">
      <c r="A1065" s="695">
        <v>1064</v>
      </c>
      <c r="B1065" s="696" t="s">
        <v>2940</v>
      </c>
      <c r="C1065" s="697" t="s">
        <v>7257</v>
      </c>
      <c r="D1065" s="702" t="str">
        <f t="shared" si="16"/>
        <v>1064. 160005 喜帖印製品</v>
      </c>
    </row>
    <row r="1066" spans="1:4">
      <c r="A1066" s="695">
        <v>1065</v>
      </c>
      <c r="B1066" s="696" t="s">
        <v>2942</v>
      </c>
      <c r="C1066" s="697" t="s">
        <v>7258</v>
      </c>
      <c r="D1066" s="702" t="str">
        <f t="shared" si="16"/>
        <v>1065. 160006 皮革材印刷品</v>
      </c>
    </row>
    <row r="1067" spans="1:4">
      <c r="A1067" s="695">
        <v>1066</v>
      </c>
      <c r="B1067" s="696" t="s">
        <v>7259</v>
      </c>
      <c r="C1067" s="697" t="s">
        <v>7260</v>
      </c>
      <c r="D1067" s="702" t="str">
        <f t="shared" si="16"/>
        <v>1066. 160007 金屬材印刷品</v>
      </c>
    </row>
    <row r="1068" spans="1:4">
      <c r="A1068" s="695">
        <v>1067</v>
      </c>
      <c r="B1068" s="696" t="s">
        <v>7261</v>
      </c>
      <c r="C1068" s="697" t="s">
        <v>7262</v>
      </c>
      <c r="D1068" s="702" t="str">
        <f t="shared" si="16"/>
        <v>1067. 160008 塑膠材印刷品</v>
      </c>
    </row>
    <row r="1069" spans="1:4">
      <c r="A1069" s="695">
        <v>1068</v>
      </c>
      <c r="B1069" s="696" t="s">
        <v>2944</v>
      </c>
      <c r="C1069" s="697" t="s">
        <v>7263</v>
      </c>
      <c r="D1069" s="702" t="str">
        <f t="shared" si="16"/>
        <v>1068. 160009 樹脂材印刷品</v>
      </c>
    </row>
    <row r="1070" spans="1:4">
      <c r="A1070" s="695">
        <v>1069</v>
      </c>
      <c r="B1070" s="696" t="s">
        <v>7264</v>
      </c>
      <c r="C1070" s="697" t="s">
        <v>7265</v>
      </c>
      <c r="D1070" s="702" t="str">
        <f t="shared" si="16"/>
        <v>1069. 160010 橡膠材印刷品</v>
      </c>
    </row>
    <row r="1071" spans="1:4">
      <c r="A1071" s="695">
        <v>1070</v>
      </c>
      <c r="B1071" s="696" t="s">
        <v>2950</v>
      </c>
      <c r="C1071" s="697" t="s">
        <v>7266</v>
      </c>
      <c r="D1071" s="702" t="str">
        <f t="shared" si="16"/>
        <v>1070. 160013 製版品</v>
      </c>
    </row>
    <row r="1072" spans="1:4">
      <c r="A1072" s="695">
        <v>1071</v>
      </c>
      <c r="B1072" s="696" t="s">
        <v>2952</v>
      </c>
      <c r="C1072" s="697" t="s">
        <v>7267</v>
      </c>
      <c r="D1072" s="702" t="str">
        <f t="shared" si="16"/>
        <v>1071. 160014 印刷品裝訂及代工</v>
      </c>
    </row>
    <row r="1073" spans="1:4">
      <c r="A1073" s="695">
        <v>1072</v>
      </c>
      <c r="B1073" s="696" t="s">
        <v>2954</v>
      </c>
      <c r="C1073" s="697" t="s">
        <v>7268</v>
      </c>
      <c r="D1073" s="702" t="str">
        <f t="shared" si="16"/>
        <v>1072. 160015 印刷版</v>
      </c>
    </row>
    <row r="1074" spans="1:4">
      <c r="A1074" s="695">
        <v>1073</v>
      </c>
      <c r="B1074" s="696" t="s">
        <v>7269</v>
      </c>
      <c r="C1074" s="697" t="s">
        <v>7270</v>
      </c>
      <c r="D1074" s="702" t="str">
        <f t="shared" si="16"/>
        <v>1073. 160016 母版</v>
      </c>
    </row>
    <row r="1075" spans="1:4">
      <c r="A1075" s="695">
        <v>1074</v>
      </c>
      <c r="B1075" s="696" t="s">
        <v>7271</v>
      </c>
      <c r="C1075" s="697" t="s">
        <v>7272</v>
      </c>
      <c r="D1075" s="702" t="str">
        <f t="shared" si="16"/>
        <v>1074. 160017 光碟複製</v>
      </c>
    </row>
    <row r="1076" spans="1:4">
      <c r="A1076" s="695">
        <v>1075</v>
      </c>
      <c r="B1076" s="696" t="s">
        <v>7273</v>
      </c>
      <c r="C1076" s="697" t="s">
        <v>7274</v>
      </c>
      <c r="D1076" s="702" t="str">
        <f t="shared" si="16"/>
        <v>1075. 160018 唱片複製</v>
      </c>
    </row>
    <row r="1077" spans="1:4">
      <c r="A1077" s="695">
        <v>1076</v>
      </c>
      <c r="B1077" s="696" t="s">
        <v>2956</v>
      </c>
      <c r="C1077" s="697" t="s">
        <v>7275</v>
      </c>
      <c r="D1077" s="702" t="str">
        <f t="shared" si="16"/>
        <v>1076. 160019 錄音帶複製</v>
      </c>
    </row>
    <row r="1078" spans="1:4">
      <c r="A1078" s="695">
        <v>1077</v>
      </c>
      <c r="B1078" s="696" t="s">
        <v>7276</v>
      </c>
      <c r="C1078" s="697" t="s">
        <v>7277</v>
      </c>
      <c r="D1078" s="702" t="str">
        <f t="shared" si="16"/>
        <v>1077. 160020 錄影帶複製</v>
      </c>
    </row>
    <row r="1079" spans="1:4">
      <c r="A1079" s="695">
        <v>1078</v>
      </c>
      <c r="B1079" s="696" t="s">
        <v>2958</v>
      </c>
      <c r="C1079" s="697" t="s">
        <v>7278</v>
      </c>
      <c r="D1079" s="702" t="str">
        <f t="shared" si="16"/>
        <v>1078. 160021 銘版印刷品</v>
      </c>
    </row>
    <row r="1080" spans="1:4">
      <c r="A1080" s="695">
        <v>1079</v>
      </c>
      <c r="B1080" s="696" t="s">
        <v>2960</v>
      </c>
      <c r="C1080" s="697" t="s">
        <v>7279</v>
      </c>
      <c r="D1080" s="702" t="str">
        <f t="shared" si="16"/>
        <v>1079. 160022 建材印刷品</v>
      </c>
    </row>
    <row r="1081" spans="1:4">
      <c r="A1081" s="695">
        <v>1080</v>
      </c>
      <c r="B1081" s="696" t="s">
        <v>7280</v>
      </c>
      <c r="C1081" s="697" t="s">
        <v>7281</v>
      </c>
      <c r="D1081" s="702" t="str">
        <f t="shared" si="16"/>
        <v>1080. 160023 玻璃、陶瓷印刷品</v>
      </c>
    </row>
    <row r="1082" spans="1:4">
      <c r="A1082" s="695">
        <v>1081</v>
      </c>
      <c r="B1082" s="696" t="s">
        <v>7282</v>
      </c>
      <c r="C1082" s="697" t="s">
        <v>7283</v>
      </c>
      <c r="D1082" s="702" t="str">
        <f t="shared" si="16"/>
        <v>1081. 160024 木板印刷品</v>
      </c>
    </row>
    <row r="1083" spans="1:4">
      <c r="A1083" s="695">
        <v>1082</v>
      </c>
      <c r="B1083" s="696" t="s">
        <v>7284</v>
      </c>
      <c r="C1083" s="697" t="s">
        <v>7285</v>
      </c>
      <c r="D1083" s="702" t="str">
        <f t="shared" si="16"/>
        <v>1082. 160026 標籤、商標印刷品</v>
      </c>
    </row>
    <row r="1084" spans="1:4">
      <c r="A1084" s="695">
        <v>1083</v>
      </c>
      <c r="B1084" s="696" t="s">
        <v>7286</v>
      </c>
      <c r="C1084" s="697" t="s">
        <v>7287</v>
      </c>
      <c r="D1084" s="702" t="str">
        <f t="shared" si="16"/>
        <v>1083. 160027 證券、帳冊、商業表格印刷品</v>
      </c>
    </row>
    <row r="1085" spans="1:4">
      <c r="A1085" s="695">
        <v>1084</v>
      </c>
      <c r="B1085" s="696" t="s">
        <v>7288</v>
      </c>
      <c r="C1085" s="697" t="s">
        <v>7289</v>
      </c>
      <c r="D1085" s="702" t="str">
        <f t="shared" si="16"/>
        <v>1084. 160099 其他材質印刷品</v>
      </c>
    </row>
    <row r="1086" spans="1:4">
      <c r="A1086" s="695">
        <v>1085</v>
      </c>
      <c r="B1086" s="696" t="s">
        <v>7290</v>
      </c>
      <c r="C1086" s="697" t="s">
        <v>7291</v>
      </c>
      <c r="D1086" s="702" t="str">
        <f t="shared" si="16"/>
        <v>1085. 160199 其他印刷品</v>
      </c>
    </row>
    <row r="1087" spans="1:4">
      <c r="A1087" s="695">
        <v>1086</v>
      </c>
      <c r="B1087" s="696" t="s">
        <v>257</v>
      </c>
      <c r="C1087" s="697" t="s">
        <v>647</v>
      </c>
      <c r="D1087" s="702" t="str">
        <f t="shared" si="16"/>
        <v>1086. 170001 車用汽油</v>
      </c>
    </row>
    <row r="1088" spans="1:4">
      <c r="A1088" s="695">
        <v>1087</v>
      </c>
      <c r="B1088" s="696" t="s">
        <v>2963</v>
      </c>
      <c r="C1088" s="697" t="s">
        <v>7292</v>
      </c>
      <c r="D1088" s="702" t="str">
        <f t="shared" si="16"/>
        <v>1087. 170002 航空汽油</v>
      </c>
    </row>
    <row r="1089" spans="1:4">
      <c r="A1089" s="695">
        <v>1088</v>
      </c>
      <c r="B1089" s="696" t="s">
        <v>2967</v>
      </c>
      <c r="C1089" s="697" t="s">
        <v>787</v>
      </c>
      <c r="D1089" s="702" t="str">
        <f t="shared" si="16"/>
        <v>1088. 170004 航空燃油</v>
      </c>
    </row>
    <row r="1090" spans="1:4">
      <c r="A1090" s="695">
        <v>1089</v>
      </c>
      <c r="B1090" s="696" t="s">
        <v>2969</v>
      </c>
      <c r="C1090" s="697" t="s">
        <v>662</v>
      </c>
      <c r="D1090" s="702" t="str">
        <f t="shared" ref="D1090:D1153" si="17">A1090&amp;". "&amp;B1090&amp;" "&amp;C1090</f>
        <v>1089. 170005 煤油</v>
      </c>
    </row>
    <row r="1091" spans="1:4">
      <c r="A1091" s="695">
        <v>1090</v>
      </c>
      <c r="B1091" s="696" t="s">
        <v>223</v>
      </c>
      <c r="C1091" s="697" t="s">
        <v>664</v>
      </c>
      <c r="D1091" s="702" t="str">
        <f t="shared" si="17"/>
        <v>1090. 170006 柴油</v>
      </c>
    </row>
    <row r="1092" spans="1:4">
      <c r="A1092" s="695">
        <v>1091</v>
      </c>
      <c r="B1092" s="696" t="s">
        <v>2972</v>
      </c>
      <c r="C1092" s="697" t="s">
        <v>7293</v>
      </c>
      <c r="D1092" s="702" t="str">
        <f t="shared" si="17"/>
        <v>1091. 170007 生質柴油</v>
      </c>
    </row>
    <row r="1093" spans="1:4">
      <c r="A1093" s="695">
        <v>1092</v>
      </c>
      <c r="B1093" s="696" t="s">
        <v>2974</v>
      </c>
      <c r="C1093" s="697" t="s">
        <v>7294</v>
      </c>
      <c r="D1093" s="702" t="str">
        <f t="shared" si="17"/>
        <v>1092. 170008 燃料油</v>
      </c>
    </row>
    <row r="1094" spans="1:4">
      <c r="A1094" s="695">
        <v>1093</v>
      </c>
      <c r="B1094" s="696" t="s">
        <v>2976</v>
      </c>
      <c r="C1094" s="697" t="s">
        <v>7295</v>
      </c>
      <c r="D1094" s="702" t="str">
        <f t="shared" si="17"/>
        <v>1093. 170009 潤滑油基礎油</v>
      </c>
    </row>
    <row r="1095" spans="1:4">
      <c r="A1095" s="695">
        <v>1094</v>
      </c>
      <c r="B1095" s="696" t="s">
        <v>2978</v>
      </c>
      <c r="C1095" s="697" t="s">
        <v>666</v>
      </c>
      <c r="D1095" s="702" t="str">
        <f t="shared" si="17"/>
        <v>1094. 170010 潤滑油</v>
      </c>
    </row>
    <row r="1096" spans="1:4">
      <c r="A1096" s="695">
        <v>1095</v>
      </c>
      <c r="B1096" s="696" t="s">
        <v>2980</v>
      </c>
      <c r="C1096" s="697" t="s">
        <v>7296</v>
      </c>
      <c r="D1096" s="702" t="str">
        <f t="shared" si="17"/>
        <v>1095. 170011 石油腦(輕油)</v>
      </c>
    </row>
    <row r="1097" spans="1:4">
      <c r="A1097" s="695">
        <v>1096</v>
      </c>
      <c r="B1097" s="696" t="s">
        <v>2982</v>
      </c>
      <c r="C1097" s="697" t="s">
        <v>7297</v>
      </c>
      <c r="D1097" s="702" t="str">
        <f t="shared" si="17"/>
        <v>1096. 170012 溶劑油</v>
      </c>
    </row>
    <row r="1098" spans="1:4">
      <c r="A1098" s="695">
        <v>1097</v>
      </c>
      <c r="B1098" s="696" t="s">
        <v>2984</v>
      </c>
      <c r="C1098" s="697" t="s">
        <v>7298</v>
      </c>
      <c r="D1098" s="702" t="str">
        <f t="shared" si="17"/>
        <v>1097. 170013 片狀柏油(瀝青)</v>
      </c>
    </row>
    <row r="1099" spans="1:4">
      <c r="A1099" s="695">
        <v>1098</v>
      </c>
      <c r="B1099" s="696" t="s">
        <v>2986</v>
      </c>
      <c r="C1099" s="697" t="s">
        <v>674</v>
      </c>
      <c r="D1099" s="702" t="str">
        <f t="shared" si="17"/>
        <v>1098. 170014 乳狀瀝青，柏油</v>
      </c>
    </row>
    <row r="1100" spans="1:4">
      <c r="A1100" s="695">
        <v>1099</v>
      </c>
      <c r="B1100" s="696" t="s">
        <v>2988</v>
      </c>
      <c r="C1100" s="697" t="s">
        <v>7299</v>
      </c>
      <c r="D1100" s="702" t="str">
        <f t="shared" si="17"/>
        <v>1099. 170015 塊狀瀝青，柏油</v>
      </c>
    </row>
    <row r="1101" spans="1:4">
      <c r="A1101" s="695">
        <v>1100</v>
      </c>
      <c r="B1101" s="696" t="s">
        <v>2990</v>
      </c>
      <c r="C1101" s="697" t="s">
        <v>7300</v>
      </c>
      <c r="D1101" s="702" t="str">
        <f t="shared" si="17"/>
        <v>1100. 170016 瀝青膠泥</v>
      </c>
    </row>
    <row r="1102" spans="1:4">
      <c r="A1102" s="695">
        <v>1101</v>
      </c>
      <c r="B1102" s="696" t="s">
        <v>2992</v>
      </c>
      <c r="C1102" s="697" t="s">
        <v>7301</v>
      </c>
      <c r="D1102" s="702" t="str">
        <f t="shared" si="17"/>
        <v>1101. 170017 柏油(瀝青)</v>
      </c>
    </row>
    <row r="1103" spans="1:4">
      <c r="A1103" s="695">
        <v>1102</v>
      </c>
      <c r="B1103" s="696" t="s">
        <v>2994</v>
      </c>
      <c r="C1103" s="697" t="s">
        <v>675</v>
      </c>
      <c r="D1103" s="702" t="str">
        <f t="shared" si="17"/>
        <v>1102. 170018 １～３號重油</v>
      </c>
    </row>
    <row r="1104" spans="1:4">
      <c r="A1104" s="695">
        <v>1103</v>
      </c>
      <c r="B1104" s="696" t="s">
        <v>245</v>
      </c>
      <c r="C1104" s="697" t="s">
        <v>679</v>
      </c>
      <c r="D1104" s="702" t="str">
        <f t="shared" si="17"/>
        <v>1103. 170019 ４～６號重油</v>
      </c>
    </row>
    <row r="1105" spans="1:4">
      <c r="A1105" s="695">
        <v>1104</v>
      </c>
      <c r="B1105" s="696" t="s">
        <v>2997</v>
      </c>
      <c r="C1105" s="697" t="s">
        <v>7302</v>
      </c>
      <c r="D1105" s="702" t="str">
        <f t="shared" si="17"/>
        <v>1104. 170020 淬火油</v>
      </c>
    </row>
    <row r="1106" spans="1:4">
      <c r="A1106" s="695">
        <v>1105</v>
      </c>
      <c r="B1106" s="696" t="s">
        <v>2999</v>
      </c>
      <c r="C1106" s="697" t="s">
        <v>7303</v>
      </c>
      <c r="D1106" s="702" t="str">
        <f t="shared" si="17"/>
        <v>1105. 170021 礦物油</v>
      </c>
    </row>
    <row r="1107" spans="1:4">
      <c r="A1107" s="695">
        <v>1106</v>
      </c>
      <c r="B1107" s="696" t="s">
        <v>3001</v>
      </c>
      <c r="C1107" s="697" t="s">
        <v>7304</v>
      </c>
      <c r="D1107" s="702" t="str">
        <f t="shared" si="17"/>
        <v>1106. 170022 防銹油</v>
      </c>
    </row>
    <row r="1108" spans="1:4">
      <c r="A1108" s="695">
        <v>1107</v>
      </c>
      <c r="B1108" s="696" t="s">
        <v>3003</v>
      </c>
      <c r="C1108" s="697" t="s">
        <v>7305</v>
      </c>
      <c r="D1108" s="702" t="str">
        <f t="shared" si="17"/>
        <v>1107. 170023 去漬油</v>
      </c>
    </row>
    <row r="1109" spans="1:4">
      <c r="A1109" s="695">
        <v>1108</v>
      </c>
      <c r="B1109" s="696" t="s">
        <v>3005</v>
      </c>
      <c r="C1109" s="697" t="s">
        <v>7306</v>
      </c>
      <c r="D1109" s="702" t="str">
        <f t="shared" si="17"/>
        <v>1108. 170024 油壓油</v>
      </c>
    </row>
    <row r="1110" spans="1:4">
      <c r="A1110" s="695">
        <v>1109</v>
      </c>
      <c r="B1110" s="696" t="s">
        <v>7307</v>
      </c>
      <c r="C1110" s="697" t="s">
        <v>7308</v>
      </c>
      <c r="D1110" s="702" t="str">
        <f t="shared" si="17"/>
        <v>1109. 170025 伸線油</v>
      </c>
    </row>
    <row r="1111" spans="1:4">
      <c r="A1111" s="695">
        <v>1110</v>
      </c>
      <c r="B1111" s="696" t="s">
        <v>7309</v>
      </c>
      <c r="C1111" s="697" t="s">
        <v>7310</v>
      </c>
      <c r="D1111" s="702" t="str">
        <f t="shared" si="17"/>
        <v>1110. 170026 切削油</v>
      </c>
    </row>
    <row r="1112" spans="1:4">
      <c r="A1112" s="695">
        <v>1111</v>
      </c>
      <c r="B1112" s="696" t="s">
        <v>7311</v>
      </c>
      <c r="C1112" s="697" t="s">
        <v>7312</v>
      </c>
      <c r="D1112" s="702" t="str">
        <f t="shared" si="17"/>
        <v>1111. 170027 石蠟</v>
      </c>
    </row>
    <row r="1113" spans="1:4">
      <c r="A1113" s="695">
        <v>1112</v>
      </c>
      <c r="B1113" s="696" t="s">
        <v>7313</v>
      </c>
      <c r="C1113" s="697" t="s">
        <v>680</v>
      </c>
      <c r="D1113" s="702" t="str">
        <f t="shared" si="17"/>
        <v>1112. 170028 焦炭</v>
      </c>
    </row>
    <row r="1114" spans="1:4">
      <c r="A1114" s="695">
        <v>1113</v>
      </c>
      <c r="B1114" s="696" t="s">
        <v>7314</v>
      </c>
      <c r="C1114" s="697" t="s">
        <v>686</v>
      </c>
      <c r="D1114" s="702" t="str">
        <f t="shared" si="17"/>
        <v>1113. 170029 石油焦</v>
      </c>
    </row>
    <row r="1115" spans="1:4">
      <c r="A1115" s="695">
        <v>1114</v>
      </c>
      <c r="B1115" s="696" t="s">
        <v>7315</v>
      </c>
      <c r="C1115" s="697" t="s">
        <v>688</v>
      </c>
      <c r="D1115" s="702" t="str">
        <f t="shared" si="17"/>
        <v>1114. 170030 高級汽油</v>
      </c>
    </row>
    <row r="1116" spans="1:4">
      <c r="A1116" s="695">
        <v>1115</v>
      </c>
      <c r="B1116" s="696" t="s">
        <v>7316</v>
      </c>
      <c r="C1116" s="697" t="s">
        <v>689</v>
      </c>
      <c r="D1116" s="702" t="str">
        <f t="shared" si="17"/>
        <v>1115. 170031 92無鉛汽油</v>
      </c>
    </row>
    <row r="1117" spans="1:4">
      <c r="A1117" s="695">
        <v>1116</v>
      </c>
      <c r="B1117" s="696" t="s">
        <v>7317</v>
      </c>
      <c r="C1117" s="697" t="s">
        <v>690</v>
      </c>
      <c r="D1117" s="702" t="str">
        <f t="shared" si="17"/>
        <v>1116. 170032 95無鉛汽油</v>
      </c>
    </row>
    <row r="1118" spans="1:4">
      <c r="A1118" s="695">
        <v>1117</v>
      </c>
      <c r="B1118" s="696" t="s">
        <v>7318</v>
      </c>
      <c r="C1118" s="697" t="s">
        <v>691</v>
      </c>
      <c r="D1118" s="702" t="str">
        <f t="shared" si="17"/>
        <v>1117. 170033 98無鉛汽油</v>
      </c>
    </row>
    <row r="1119" spans="1:4">
      <c r="A1119" s="695">
        <v>1118</v>
      </c>
      <c r="B1119" s="696" t="s">
        <v>7319</v>
      </c>
      <c r="C1119" s="697" t="s">
        <v>7320</v>
      </c>
      <c r="D1119" s="702" t="str">
        <f t="shared" si="17"/>
        <v>1118. 170034 甲種漁船用油</v>
      </c>
    </row>
    <row r="1120" spans="1:4">
      <c r="A1120" s="695">
        <v>1119</v>
      </c>
      <c r="B1120" s="696" t="s">
        <v>7321</v>
      </c>
      <c r="C1120" s="697" t="s">
        <v>7322</v>
      </c>
      <c r="D1120" s="702" t="str">
        <f t="shared" si="17"/>
        <v>1119. 170035 機油</v>
      </c>
    </row>
    <row r="1121" spans="1:4">
      <c r="A1121" s="695">
        <v>1120</v>
      </c>
      <c r="B1121" s="696" t="s">
        <v>7323</v>
      </c>
      <c r="C1121" s="697" t="s">
        <v>7324</v>
      </c>
      <c r="D1121" s="702" t="str">
        <f t="shared" si="17"/>
        <v>1120. 170036 石油腦(重油)</v>
      </c>
    </row>
    <row r="1122" spans="1:4">
      <c r="A1122" s="695">
        <v>1121</v>
      </c>
      <c r="B1122" s="696" t="s">
        <v>7325</v>
      </c>
      <c r="C1122" s="697" t="s">
        <v>7326</v>
      </c>
      <c r="D1122" s="702" t="str">
        <f t="shared" si="17"/>
        <v>1121. 170037 輕製氣油</v>
      </c>
    </row>
    <row r="1123" spans="1:4">
      <c r="A1123" s="695">
        <v>1122</v>
      </c>
      <c r="B1123" s="696" t="s">
        <v>7327</v>
      </c>
      <c r="C1123" s="697" t="s">
        <v>7328</v>
      </c>
      <c r="D1123" s="702" t="str">
        <f t="shared" si="17"/>
        <v>1122. 170038 下腳油燃料</v>
      </c>
    </row>
    <row r="1124" spans="1:4">
      <c r="A1124" s="695">
        <v>1123</v>
      </c>
      <c r="B1124" s="696" t="s">
        <v>7329</v>
      </c>
      <c r="C1124" s="697" t="s">
        <v>7330</v>
      </c>
      <c r="D1124" s="702" t="str">
        <f t="shared" si="17"/>
        <v>1123. 170039 矽油</v>
      </c>
    </row>
    <row r="1125" spans="1:4">
      <c r="A1125" s="695">
        <v>1124</v>
      </c>
      <c r="B1125" s="696" t="s">
        <v>7331</v>
      </c>
      <c r="C1125" s="697" t="s">
        <v>693</v>
      </c>
      <c r="D1125" s="702" t="str">
        <f t="shared" si="17"/>
        <v>1124. 170040 二行程無鉛汽油</v>
      </c>
    </row>
    <row r="1126" spans="1:4">
      <c r="A1126" s="695">
        <v>1125</v>
      </c>
      <c r="B1126" s="696" t="s">
        <v>7332</v>
      </c>
      <c r="C1126" s="697" t="s">
        <v>7333</v>
      </c>
      <c r="D1126" s="702" t="str">
        <f t="shared" si="17"/>
        <v>1125. 170041 油渣</v>
      </c>
    </row>
    <row r="1127" spans="1:4">
      <c r="A1127" s="695">
        <v>1126</v>
      </c>
      <c r="B1127" s="696" t="s">
        <v>7334</v>
      </c>
      <c r="C1127" s="697" t="s">
        <v>694</v>
      </c>
      <c r="D1127" s="702" t="str">
        <f t="shared" si="17"/>
        <v>1126. 170042 煤塔</v>
      </c>
    </row>
    <row r="1128" spans="1:4">
      <c r="A1128" s="695">
        <v>1127</v>
      </c>
      <c r="B1128" s="696" t="s">
        <v>7335</v>
      </c>
      <c r="C1128" s="697" t="s">
        <v>7336</v>
      </c>
      <c r="D1128" s="702" t="str">
        <f t="shared" si="17"/>
        <v>1127. 170043 燃料油摻配用之脂肪酸甲酯</v>
      </c>
    </row>
    <row r="1129" spans="1:4">
      <c r="A1129" s="695">
        <v>1128</v>
      </c>
      <c r="B1129" s="696" t="s">
        <v>7337</v>
      </c>
      <c r="C1129" s="697" t="s">
        <v>7338</v>
      </c>
      <c r="D1129" s="702" t="str">
        <f t="shared" si="17"/>
        <v>1128. 170044 固體再生燃料(SRF)</v>
      </c>
    </row>
    <row r="1130" spans="1:4">
      <c r="A1130" s="695">
        <v>1129</v>
      </c>
      <c r="B1130" s="696" t="s">
        <v>232</v>
      </c>
      <c r="C1130" s="697" t="s">
        <v>697</v>
      </c>
      <c r="D1130" s="702" t="str">
        <f t="shared" si="17"/>
        <v>1129. 170099 其他汽油</v>
      </c>
    </row>
    <row r="1131" spans="1:4">
      <c r="A1131" s="695">
        <v>1130</v>
      </c>
      <c r="B1131" s="696" t="s">
        <v>7339</v>
      </c>
      <c r="C1131" s="697" t="s">
        <v>7340</v>
      </c>
      <c r="D1131" s="702" t="str">
        <f t="shared" si="17"/>
        <v>1130. 170199 其他石油煉製品</v>
      </c>
    </row>
    <row r="1132" spans="1:4">
      <c r="A1132" s="695">
        <v>1131</v>
      </c>
      <c r="B1132" s="696" t="s">
        <v>7341</v>
      </c>
      <c r="C1132" s="697" t="s">
        <v>7342</v>
      </c>
      <c r="D1132" s="702" t="str">
        <f t="shared" si="17"/>
        <v>1131. 170299 其他石油及煤製品</v>
      </c>
    </row>
    <row r="1133" spans="1:4">
      <c r="A1133" s="695">
        <v>1132</v>
      </c>
      <c r="B1133" s="696" t="s">
        <v>7343</v>
      </c>
      <c r="C1133" s="697" t="s">
        <v>698</v>
      </c>
      <c r="D1133" s="702" t="str">
        <f t="shared" si="17"/>
        <v>1132. 170399 其他燃料</v>
      </c>
    </row>
    <row r="1134" spans="1:4">
      <c r="A1134" s="695">
        <v>1133</v>
      </c>
      <c r="B1134" s="696" t="s">
        <v>7344</v>
      </c>
      <c r="C1134" s="697" t="s">
        <v>7345</v>
      </c>
      <c r="D1134" s="702" t="str">
        <f t="shared" si="17"/>
        <v>1133. 170499 其他瀝青</v>
      </c>
    </row>
    <row r="1135" spans="1:4">
      <c r="A1135" s="695">
        <v>1134</v>
      </c>
      <c r="B1135" s="696" t="s">
        <v>3009</v>
      </c>
      <c r="C1135" s="697" t="s">
        <v>7346</v>
      </c>
      <c r="D1135" s="702" t="str">
        <f t="shared" si="17"/>
        <v>1134. 180001 氧氣</v>
      </c>
    </row>
    <row r="1136" spans="1:4">
      <c r="A1136" s="695">
        <v>1135</v>
      </c>
      <c r="B1136" s="696" t="s">
        <v>3011</v>
      </c>
      <c r="C1136" s="697" t="s">
        <v>7347</v>
      </c>
      <c r="D1136" s="702" t="str">
        <f t="shared" si="17"/>
        <v>1135. 180002 液氧</v>
      </c>
    </row>
    <row r="1137" spans="1:4">
      <c r="A1137" s="695">
        <v>1136</v>
      </c>
      <c r="B1137" s="696" t="s">
        <v>3013</v>
      </c>
      <c r="C1137" s="697" t="s">
        <v>7348</v>
      </c>
      <c r="D1137" s="702" t="str">
        <f t="shared" si="17"/>
        <v>1136. 180003 氫氣</v>
      </c>
    </row>
    <row r="1138" spans="1:4">
      <c r="A1138" s="695">
        <v>1137</v>
      </c>
      <c r="B1138" s="696" t="s">
        <v>3015</v>
      </c>
      <c r="C1138" s="697" t="s">
        <v>7349</v>
      </c>
      <c r="D1138" s="702" t="str">
        <f t="shared" si="17"/>
        <v>1137. 180004 氮氣</v>
      </c>
    </row>
    <row r="1139" spans="1:4">
      <c r="A1139" s="695">
        <v>1138</v>
      </c>
      <c r="B1139" s="696" t="s">
        <v>3017</v>
      </c>
      <c r="C1139" s="697" t="s">
        <v>7350</v>
      </c>
      <c r="D1139" s="702" t="str">
        <f t="shared" si="17"/>
        <v>1138. 180005 液氮</v>
      </c>
    </row>
    <row r="1140" spans="1:4">
      <c r="A1140" s="695">
        <v>1139</v>
      </c>
      <c r="B1140" s="696" t="s">
        <v>3019</v>
      </c>
      <c r="C1140" s="697" t="s">
        <v>7351</v>
      </c>
      <c r="D1140" s="702" t="str">
        <f t="shared" si="17"/>
        <v>1139. 180006 氯氣</v>
      </c>
    </row>
    <row r="1141" spans="1:4">
      <c r="A1141" s="695">
        <v>1140</v>
      </c>
      <c r="B1141" s="696" t="s">
        <v>7352</v>
      </c>
      <c r="C1141" s="697" t="s">
        <v>7353</v>
      </c>
      <c r="D1141" s="702" t="str">
        <f t="shared" si="17"/>
        <v>1140. 180007 液氯</v>
      </c>
    </row>
    <row r="1142" spans="1:4">
      <c r="A1142" s="695">
        <v>1141</v>
      </c>
      <c r="B1142" s="696" t="s">
        <v>7354</v>
      </c>
      <c r="C1142" s="697" t="s">
        <v>7355</v>
      </c>
      <c r="D1142" s="702" t="str">
        <f t="shared" si="17"/>
        <v>1141. 180008 氬氣</v>
      </c>
    </row>
    <row r="1143" spans="1:4">
      <c r="A1143" s="695">
        <v>1142</v>
      </c>
      <c r="B1143" s="696" t="s">
        <v>3021</v>
      </c>
      <c r="C1143" s="697" t="s">
        <v>7356</v>
      </c>
      <c r="D1143" s="702" t="str">
        <f t="shared" si="17"/>
        <v>1142. 180009 液氫</v>
      </c>
    </row>
    <row r="1144" spans="1:4">
      <c r="A1144" s="695">
        <v>1143</v>
      </c>
      <c r="B1144" s="696" t="s">
        <v>7357</v>
      </c>
      <c r="C1144" s="697" t="s">
        <v>7358</v>
      </c>
      <c r="D1144" s="702" t="str">
        <f t="shared" si="17"/>
        <v>1143. 180010 液氬</v>
      </c>
    </row>
    <row r="1145" spans="1:4">
      <c r="A1145" s="695">
        <v>1144</v>
      </c>
      <c r="B1145" s="696" t="s">
        <v>3023</v>
      </c>
      <c r="C1145" s="697" t="s">
        <v>7359</v>
      </c>
      <c r="D1145" s="702" t="str">
        <f t="shared" si="17"/>
        <v>1144. 180011 氖氣</v>
      </c>
    </row>
    <row r="1146" spans="1:4">
      <c r="A1146" s="695">
        <v>1145</v>
      </c>
      <c r="B1146" s="696" t="s">
        <v>3025</v>
      </c>
      <c r="C1146" s="697" t="s">
        <v>7360</v>
      </c>
      <c r="D1146" s="702" t="str">
        <f t="shared" si="17"/>
        <v>1145. 180012 氦氣</v>
      </c>
    </row>
    <row r="1147" spans="1:4">
      <c r="A1147" s="695">
        <v>1146</v>
      </c>
      <c r="B1147" s="696" t="s">
        <v>3027</v>
      </c>
      <c r="C1147" s="697" t="s">
        <v>7361</v>
      </c>
      <c r="D1147" s="702" t="str">
        <f t="shared" si="17"/>
        <v>1146. 180013 液氦</v>
      </c>
    </row>
    <row r="1148" spans="1:4">
      <c r="A1148" s="695">
        <v>1147</v>
      </c>
      <c r="B1148" s="696" t="s">
        <v>265</v>
      </c>
      <c r="C1148" s="697" t="s">
        <v>7362</v>
      </c>
      <c r="D1148" s="702" t="str">
        <f t="shared" si="17"/>
        <v>1147. 180014 二氧化碳</v>
      </c>
    </row>
    <row r="1149" spans="1:4">
      <c r="A1149" s="695">
        <v>1148</v>
      </c>
      <c r="B1149" s="696" t="s">
        <v>3030</v>
      </c>
      <c r="C1149" s="697" t="s">
        <v>7363</v>
      </c>
      <c r="D1149" s="702" t="str">
        <f t="shared" si="17"/>
        <v>1148. 180015 二氧化硫</v>
      </c>
    </row>
    <row r="1150" spans="1:4">
      <c r="A1150" s="695">
        <v>1149</v>
      </c>
      <c r="B1150" s="696" t="s">
        <v>3032</v>
      </c>
      <c r="C1150" s="697" t="s">
        <v>7364</v>
      </c>
      <c r="D1150" s="702" t="str">
        <f t="shared" si="17"/>
        <v>1149. 180016 一氧化氮</v>
      </c>
    </row>
    <row r="1151" spans="1:4">
      <c r="A1151" s="695">
        <v>1150</v>
      </c>
      <c r="B1151" s="696" t="s">
        <v>7365</v>
      </c>
      <c r="C1151" s="697" t="s">
        <v>7366</v>
      </c>
      <c r="D1151" s="702" t="str">
        <f t="shared" si="17"/>
        <v>1150. 180017 笑氣</v>
      </c>
    </row>
    <row r="1152" spans="1:4">
      <c r="A1152" s="695">
        <v>1151</v>
      </c>
      <c r="B1152" s="696" t="s">
        <v>7367</v>
      </c>
      <c r="C1152" s="697" t="s">
        <v>7368</v>
      </c>
      <c r="D1152" s="702" t="str">
        <f t="shared" si="17"/>
        <v>1151. 180018 乾冰</v>
      </c>
    </row>
    <row r="1153" spans="1:4">
      <c r="A1153" s="695">
        <v>1152</v>
      </c>
      <c r="B1153" s="696" t="s">
        <v>3034</v>
      </c>
      <c r="C1153" s="697" t="s">
        <v>7369</v>
      </c>
      <c r="D1153" s="702" t="str">
        <f t="shared" si="17"/>
        <v>1152. 180019 混合氣</v>
      </c>
    </row>
    <row r="1154" spans="1:4">
      <c r="A1154" s="695">
        <v>1153</v>
      </c>
      <c r="B1154" s="696" t="s">
        <v>7370</v>
      </c>
      <c r="C1154" s="697" t="s">
        <v>7371</v>
      </c>
      <c r="D1154" s="702" t="str">
        <f t="shared" ref="D1154:D1217" si="18">A1154&amp;". "&amp;B1154&amp;" "&amp;C1154</f>
        <v>1153. 180020 冷凍用氣體</v>
      </c>
    </row>
    <row r="1155" spans="1:4">
      <c r="A1155" s="695">
        <v>1154</v>
      </c>
      <c r="B1155" s="696" t="s">
        <v>3036</v>
      </c>
      <c r="C1155" s="697" t="s">
        <v>7372</v>
      </c>
      <c r="D1155" s="702" t="str">
        <f t="shared" si="18"/>
        <v>1154. 180021 硫</v>
      </c>
    </row>
    <row r="1156" spans="1:4">
      <c r="A1156" s="695">
        <v>1155</v>
      </c>
      <c r="B1156" s="696" t="s">
        <v>3038</v>
      </c>
      <c r="C1156" s="697" t="s">
        <v>7373</v>
      </c>
      <c r="D1156" s="702" t="str">
        <f t="shared" si="18"/>
        <v>1155. 180022 汞</v>
      </c>
    </row>
    <row r="1157" spans="1:4">
      <c r="A1157" s="695">
        <v>1156</v>
      </c>
      <c r="B1157" s="696" t="s">
        <v>3040</v>
      </c>
      <c r="C1157" s="697" t="s">
        <v>7374</v>
      </c>
      <c r="D1157" s="702" t="str">
        <f t="shared" si="18"/>
        <v>1156. 180023 鋰</v>
      </c>
    </row>
    <row r="1158" spans="1:4">
      <c r="A1158" s="695">
        <v>1157</v>
      </c>
      <c r="B1158" s="696" t="s">
        <v>3042</v>
      </c>
      <c r="C1158" s="697" t="s">
        <v>7375</v>
      </c>
      <c r="D1158" s="702" t="str">
        <f t="shared" si="18"/>
        <v>1157. 180024 鈉</v>
      </c>
    </row>
    <row r="1159" spans="1:4">
      <c r="A1159" s="695">
        <v>1158</v>
      </c>
      <c r="B1159" s="696" t="s">
        <v>3044</v>
      </c>
      <c r="C1159" s="697" t="s">
        <v>7376</v>
      </c>
      <c r="D1159" s="702" t="str">
        <f t="shared" si="18"/>
        <v>1158. 180025 碘</v>
      </c>
    </row>
    <row r="1160" spans="1:4">
      <c r="A1160" s="695">
        <v>1159</v>
      </c>
      <c r="B1160" s="696" t="s">
        <v>7377</v>
      </c>
      <c r="C1160" s="697" t="s">
        <v>7378</v>
      </c>
      <c r="D1160" s="702" t="str">
        <f t="shared" si="18"/>
        <v>1159. 180026 磷</v>
      </c>
    </row>
    <row r="1161" spans="1:4">
      <c r="A1161" s="695">
        <v>1160</v>
      </c>
      <c r="B1161" s="696" t="s">
        <v>7379</v>
      </c>
      <c r="C1161" s="697" t="s">
        <v>7380</v>
      </c>
      <c r="D1161" s="702" t="str">
        <f t="shared" si="18"/>
        <v>1160. 180027 放射性同位元素</v>
      </c>
    </row>
    <row r="1162" spans="1:4">
      <c r="A1162" s="695">
        <v>1161</v>
      </c>
      <c r="B1162" s="696" t="s">
        <v>3046</v>
      </c>
      <c r="C1162" s="697" t="s">
        <v>7381</v>
      </c>
      <c r="D1162" s="702" t="str">
        <f t="shared" si="18"/>
        <v>1161. 180029 發煙硫酸</v>
      </c>
    </row>
    <row r="1163" spans="1:4">
      <c r="A1163" s="695">
        <v>1162</v>
      </c>
      <c r="B1163" s="696" t="s">
        <v>7382</v>
      </c>
      <c r="C1163" s="697" t="s">
        <v>7383</v>
      </c>
      <c r="D1163" s="702" t="str">
        <f t="shared" si="18"/>
        <v>1162. 180030 濃硫酸</v>
      </c>
    </row>
    <row r="1164" spans="1:4">
      <c r="A1164" s="695">
        <v>1163</v>
      </c>
      <c r="B1164" s="696" t="s">
        <v>3048</v>
      </c>
      <c r="C1164" s="697" t="s">
        <v>7384</v>
      </c>
      <c r="D1164" s="702" t="str">
        <f t="shared" si="18"/>
        <v>1163. 180031 氫氯酸(鹽酸HCl)</v>
      </c>
    </row>
    <row r="1165" spans="1:4">
      <c r="A1165" s="695">
        <v>1164</v>
      </c>
      <c r="B1165" s="696" t="s">
        <v>3050</v>
      </c>
      <c r="C1165" s="697" t="s">
        <v>7385</v>
      </c>
      <c r="D1165" s="702" t="str">
        <f t="shared" si="18"/>
        <v>1164. 180032 硝酸</v>
      </c>
    </row>
    <row r="1166" spans="1:4">
      <c r="A1166" s="695">
        <v>1165</v>
      </c>
      <c r="B1166" s="696" t="s">
        <v>7386</v>
      </c>
      <c r="C1166" s="697" t="s">
        <v>7387</v>
      </c>
      <c r="D1166" s="702" t="str">
        <f t="shared" si="18"/>
        <v>1165. 180033 磷酸</v>
      </c>
    </row>
    <row r="1167" spans="1:4">
      <c r="A1167" s="695">
        <v>1166</v>
      </c>
      <c r="B1167" s="696" t="s">
        <v>7388</v>
      </c>
      <c r="C1167" s="697" t="s">
        <v>7389</v>
      </c>
      <c r="D1167" s="702" t="str">
        <f t="shared" si="18"/>
        <v>1166. 180034 氫氟酸</v>
      </c>
    </row>
    <row r="1168" spans="1:4">
      <c r="A1168" s="695">
        <v>1167</v>
      </c>
      <c r="B1168" s="696" t="s">
        <v>7390</v>
      </c>
      <c r="C1168" s="697" t="s">
        <v>7391</v>
      </c>
      <c r="D1168" s="702" t="str">
        <f t="shared" si="18"/>
        <v>1167. 180035 亞磷酸</v>
      </c>
    </row>
    <row r="1169" spans="1:4">
      <c r="A1169" s="695">
        <v>1168</v>
      </c>
      <c r="B1169" s="696" t="s">
        <v>7392</v>
      </c>
      <c r="C1169" s="697" t="s">
        <v>7393</v>
      </c>
      <c r="D1169" s="702" t="str">
        <f t="shared" si="18"/>
        <v>1168. 180036 鉻酸</v>
      </c>
    </row>
    <row r="1170" spans="1:4">
      <c r="A1170" s="695">
        <v>1169</v>
      </c>
      <c r="B1170" s="696" t="s">
        <v>7394</v>
      </c>
      <c r="C1170" s="697" t="s">
        <v>7395</v>
      </c>
      <c r="D1170" s="702" t="str">
        <f t="shared" si="18"/>
        <v>1169. 180037 硼酸</v>
      </c>
    </row>
    <row r="1171" spans="1:4">
      <c r="A1171" s="695">
        <v>1170</v>
      </c>
      <c r="B1171" s="696" t="s">
        <v>7396</v>
      </c>
      <c r="C1171" s="697" t="s">
        <v>7397</v>
      </c>
      <c r="D1171" s="702" t="str">
        <f t="shared" si="18"/>
        <v>1170. 180038 碳酸</v>
      </c>
    </row>
    <row r="1172" spans="1:4">
      <c r="A1172" s="695">
        <v>1171</v>
      </c>
      <c r="B1172" s="696" t="s">
        <v>3052</v>
      </c>
      <c r="C1172" s="697" t="s">
        <v>7398</v>
      </c>
      <c r="D1172" s="702" t="str">
        <f t="shared" si="18"/>
        <v>1171. 180039 亞硫酸</v>
      </c>
    </row>
    <row r="1173" spans="1:4">
      <c r="A1173" s="695">
        <v>1172</v>
      </c>
      <c r="B1173" s="696" t="s">
        <v>3054</v>
      </c>
      <c r="C1173" s="697" t="s">
        <v>7399</v>
      </c>
      <c r="D1173" s="702" t="str">
        <f t="shared" si="18"/>
        <v>1172. 180041 氫氧化鈉(燒鹼/片鹼/苛性鈉)</v>
      </c>
    </row>
    <row r="1174" spans="1:4">
      <c r="A1174" s="695">
        <v>1173</v>
      </c>
      <c r="B1174" s="696" t="s">
        <v>3056</v>
      </c>
      <c r="C1174" s="697" t="s">
        <v>7400</v>
      </c>
      <c r="D1174" s="702" t="str">
        <f t="shared" si="18"/>
        <v>1173. 180042 液鹼</v>
      </c>
    </row>
    <row r="1175" spans="1:4">
      <c r="A1175" s="695">
        <v>1174</v>
      </c>
      <c r="B1175" s="696" t="s">
        <v>3058</v>
      </c>
      <c r="C1175" s="697" t="s">
        <v>7401</v>
      </c>
      <c r="D1175" s="702" t="str">
        <f t="shared" si="18"/>
        <v>1174. 180043 氫氧化鉀</v>
      </c>
    </row>
    <row r="1176" spans="1:4">
      <c r="A1176" s="695">
        <v>1175</v>
      </c>
      <c r="B1176" s="696" t="s">
        <v>3060</v>
      </c>
      <c r="C1176" s="697" t="s">
        <v>7402</v>
      </c>
      <c r="D1176" s="702" t="str">
        <f t="shared" si="18"/>
        <v>1175. 180044 氫氧化鋁</v>
      </c>
    </row>
    <row r="1177" spans="1:4">
      <c r="A1177" s="695">
        <v>1176</v>
      </c>
      <c r="B1177" s="696" t="s">
        <v>3062</v>
      </c>
      <c r="C1177" s="697" t="s">
        <v>7403</v>
      </c>
      <c r="D1177" s="702" t="str">
        <f t="shared" si="18"/>
        <v>1176. 180045 氫氧化鈷</v>
      </c>
    </row>
    <row r="1178" spans="1:4">
      <c r="A1178" s="695">
        <v>1177</v>
      </c>
      <c r="B1178" s="696" t="s">
        <v>3064</v>
      </c>
      <c r="C1178" s="697" t="s">
        <v>7404</v>
      </c>
      <c r="D1178" s="702" t="str">
        <f t="shared" si="18"/>
        <v>1177. 180046 氫氧化銅</v>
      </c>
    </row>
    <row r="1179" spans="1:4">
      <c r="A1179" s="695">
        <v>1178</v>
      </c>
      <c r="B1179" s="696" t="s">
        <v>3066</v>
      </c>
      <c r="C1179" s="697" t="s">
        <v>7405</v>
      </c>
      <c r="D1179" s="702" t="str">
        <f t="shared" si="18"/>
        <v>1178. 180047 氫氧化鎂(Mg(OH)2)</v>
      </c>
    </row>
    <row r="1180" spans="1:4">
      <c r="A1180" s="695">
        <v>1179</v>
      </c>
      <c r="B1180" s="696" t="s">
        <v>3068</v>
      </c>
      <c r="C1180" s="697" t="s">
        <v>7406</v>
      </c>
      <c r="D1180" s="702" t="str">
        <f t="shared" si="18"/>
        <v>1179. 180049 氧化鋁</v>
      </c>
    </row>
    <row r="1181" spans="1:4">
      <c r="A1181" s="695">
        <v>1180</v>
      </c>
      <c r="B1181" s="696" t="s">
        <v>7407</v>
      </c>
      <c r="C1181" s="697" t="s">
        <v>7408</v>
      </c>
      <c r="D1181" s="702" t="str">
        <f t="shared" si="18"/>
        <v>1180. 180050 氧化鋅</v>
      </c>
    </row>
    <row r="1182" spans="1:4">
      <c r="A1182" s="695">
        <v>1181</v>
      </c>
      <c r="B1182" s="696" t="s">
        <v>3070</v>
      </c>
      <c r="C1182" s="697" t="s">
        <v>7409</v>
      </c>
      <c r="D1182" s="702" t="str">
        <f t="shared" si="18"/>
        <v>1181. 180051 氧化鈷</v>
      </c>
    </row>
    <row r="1183" spans="1:4">
      <c r="A1183" s="695">
        <v>1182</v>
      </c>
      <c r="B1183" s="696" t="s">
        <v>3072</v>
      </c>
      <c r="C1183" s="697" t="s">
        <v>7410</v>
      </c>
      <c r="D1183" s="702" t="str">
        <f t="shared" si="18"/>
        <v>1182. 180052 氧化銅</v>
      </c>
    </row>
    <row r="1184" spans="1:4">
      <c r="A1184" s="695">
        <v>1183</v>
      </c>
      <c r="B1184" s="696" t="s">
        <v>3074</v>
      </c>
      <c r="C1184" s="697" t="s">
        <v>7411</v>
      </c>
      <c r="D1184" s="702" t="str">
        <f t="shared" si="18"/>
        <v>1183. 180053 氧化亞銅</v>
      </c>
    </row>
    <row r="1185" spans="1:4">
      <c r="A1185" s="695">
        <v>1184</v>
      </c>
      <c r="B1185" s="696" t="s">
        <v>3076</v>
      </c>
      <c r="C1185" s="697" t="s">
        <v>7412</v>
      </c>
      <c r="D1185" s="702" t="str">
        <f t="shared" si="18"/>
        <v>1184. 180054 氧化鉛</v>
      </c>
    </row>
    <row r="1186" spans="1:4">
      <c r="A1186" s="695">
        <v>1185</v>
      </c>
      <c r="B1186" s="696" t="s">
        <v>3078</v>
      </c>
      <c r="C1186" s="697" t="s">
        <v>7413</v>
      </c>
      <c r="D1186" s="702" t="str">
        <f t="shared" si="18"/>
        <v>1185. 180055 氧化錫</v>
      </c>
    </row>
    <row r="1187" spans="1:4">
      <c r="A1187" s="695">
        <v>1186</v>
      </c>
      <c r="B1187" s="696" t="s">
        <v>3080</v>
      </c>
      <c r="C1187" s="697" t="s">
        <v>7414</v>
      </c>
      <c r="D1187" s="702" t="str">
        <f t="shared" si="18"/>
        <v>1186. 180056 氧化鐵</v>
      </c>
    </row>
    <row r="1188" spans="1:4">
      <c r="A1188" s="695">
        <v>1187</v>
      </c>
      <c r="B1188" s="696" t="s">
        <v>7415</v>
      </c>
      <c r="C1188" s="697" t="s">
        <v>7416</v>
      </c>
      <c r="D1188" s="702" t="str">
        <f t="shared" si="18"/>
        <v>1187. 180057 氧化鎂(MgO)</v>
      </c>
    </row>
    <row r="1189" spans="1:4">
      <c r="A1189" s="695">
        <v>1188</v>
      </c>
      <c r="B1189" s="696" t="s">
        <v>7417</v>
      </c>
      <c r="C1189" s="697" t="s">
        <v>7418</v>
      </c>
      <c r="D1189" s="702" t="str">
        <f t="shared" si="18"/>
        <v>1188. 180058 氧化鎳</v>
      </c>
    </row>
    <row r="1190" spans="1:4">
      <c r="A1190" s="695">
        <v>1189</v>
      </c>
      <c r="B1190" s="696" t="s">
        <v>3082</v>
      </c>
      <c r="C1190" s="697" t="s">
        <v>7419</v>
      </c>
      <c r="D1190" s="702" t="str">
        <f t="shared" si="18"/>
        <v>1189. 180059 一氧化鉛(密陀僧/鉛黃)</v>
      </c>
    </row>
    <row r="1191" spans="1:4">
      <c r="A1191" s="695">
        <v>1190</v>
      </c>
      <c r="B1191" s="696" t="s">
        <v>7420</v>
      </c>
      <c r="C1191" s="697" t="s">
        <v>7421</v>
      </c>
      <c r="D1191" s="702" t="str">
        <f t="shared" si="18"/>
        <v>1190. 180060 過氧化氫</v>
      </c>
    </row>
    <row r="1192" spans="1:4">
      <c r="A1192" s="695">
        <v>1191</v>
      </c>
      <c r="B1192" s="696" t="s">
        <v>3084</v>
      </c>
      <c r="C1192" s="697" t="s">
        <v>7422</v>
      </c>
      <c r="D1192" s="702" t="str">
        <f t="shared" si="18"/>
        <v>1191. 180061 二氧化鈦</v>
      </c>
    </row>
    <row r="1193" spans="1:4">
      <c r="A1193" s="695">
        <v>1192</v>
      </c>
      <c r="B1193" s="696" t="s">
        <v>3086</v>
      </c>
      <c r="C1193" s="697" t="s">
        <v>7423</v>
      </c>
      <c r="D1193" s="702" t="str">
        <f t="shared" si="18"/>
        <v>1192. 180062 二氧化矽</v>
      </c>
    </row>
    <row r="1194" spans="1:4">
      <c r="A1194" s="695">
        <v>1193</v>
      </c>
      <c r="B1194" s="696" t="s">
        <v>3088</v>
      </c>
      <c r="C1194" s="697" t="s">
        <v>7424</v>
      </c>
      <c r="D1194" s="702" t="str">
        <f t="shared" si="18"/>
        <v>1193. 180063 三氧化鉻</v>
      </c>
    </row>
    <row r="1195" spans="1:4">
      <c r="A1195" s="695">
        <v>1194</v>
      </c>
      <c r="B1195" s="696" t="s">
        <v>3090</v>
      </c>
      <c r="C1195" s="697" t="s">
        <v>7425</v>
      </c>
      <c r="D1195" s="702" t="str">
        <f t="shared" si="18"/>
        <v>1194. 180064 三氧化二鋁</v>
      </c>
    </row>
    <row r="1196" spans="1:4">
      <c r="A1196" s="695">
        <v>1195</v>
      </c>
      <c r="B1196" s="696" t="s">
        <v>3092</v>
      </c>
      <c r="C1196" s="697" t="s">
        <v>7426</v>
      </c>
      <c r="D1196" s="702" t="str">
        <f t="shared" si="18"/>
        <v>1195. 180065 白煙(白炭煙/水合二氧化矽)</v>
      </c>
    </row>
    <row r="1197" spans="1:4">
      <c r="A1197" s="695">
        <v>1196</v>
      </c>
      <c r="B1197" s="696" t="s">
        <v>3096</v>
      </c>
      <c r="C1197" s="697" t="s">
        <v>7427</v>
      </c>
      <c r="D1197" s="702" t="str">
        <f t="shared" si="18"/>
        <v>1196. 180067 硫酸鋁</v>
      </c>
    </row>
    <row r="1198" spans="1:4">
      <c r="A1198" s="695">
        <v>1197</v>
      </c>
      <c r="B1198" s="696" t="s">
        <v>3098</v>
      </c>
      <c r="C1198" s="697" t="s">
        <v>7428</v>
      </c>
      <c r="D1198" s="702" t="str">
        <f t="shared" si="18"/>
        <v>1197. 180068 硫酸鈉(芒硝)</v>
      </c>
    </row>
    <row r="1199" spans="1:4">
      <c r="A1199" s="695">
        <v>1198</v>
      </c>
      <c r="B1199" s="696" t="s">
        <v>3100</v>
      </c>
      <c r="C1199" s="697" t="s">
        <v>7429</v>
      </c>
      <c r="D1199" s="702" t="str">
        <f t="shared" si="18"/>
        <v>1198. 180069 硫酸鉀</v>
      </c>
    </row>
    <row r="1200" spans="1:4">
      <c r="A1200" s="695">
        <v>1199</v>
      </c>
      <c r="B1200" s="696" t="s">
        <v>7430</v>
      </c>
      <c r="C1200" s="697" t="s">
        <v>7431</v>
      </c>
      <c r="D1200" s="702" t="str">
        <f t="shared" si="18"/>
        <v>1199. 180070 硫酸鎳</v>
      </c>
    </row>
    <row r="1201" spans="1:4">
      <c r="A1201" s="695">
        <v>1200</v>
      </c>
      <c r="B1201" s="696" t="s">
        <v>3102</v>
      </c>
      <c r="C1201" s="697" t="s">
        <v>7432</v>
      </c>
      <c r="D1201" s="702" t="str">
        <f t="shared" si="18"/>
        <v>1200. 180071 硫酸銅</v>
      </c>
    </row>
    <row r="1202" spans="1:4">
      <c r="A1202" s="695">
        <v>1201</v>
      </c>
      <c r="B1202" s="696" t="s">
        <v>3104</v>
      </c>
      <c r="C1202" s="697" t="s">
        <v>7433</v>
      </c>
      <c r="D1202" s="702" t="str">
        <f t="shared" si="18"/>
        <v>1201. 180072 硫酸鋇</v>
      </c>
    </row>
    <row r="1203" spans="1:4">
      <c r="A1203" s="695">
        <v>1202</v>
      </c>
      <c r="B1203" s="696" t="s">
        <v>3106</v>
      </c>
      <c r="C1203" s="697" t="s">
        <v>7434</v>
      </c>
      <c r="D1203" s="702" t="str">
        <f t="shared" si="18"/>
        <v>1202. 180073 硫酸鋅</v>
      </c>
    </row>
    <row r="1204" spans="1:4">
      <c r="A1204" s="695">
        <v>1203</v>
      </c>
      <c r="B1204" s="696" t="s">
        <v>3108</v>
      </c>
      <c r="C1204" s="697" t="s">
        <v>7435</v>
      </c>
      <c r="D1204" s="702" t="str">
        <f t="shared" si="18"/>
        <v>1203. 180074 硫酸鎂</v>
      </c>
    </row>
    <row r="1205" spans="1:4">
      <c r="A1205" s="695">
        <v>1204</v>
      </c>
      <c r="B1205" s="696" t="s">
        <v>3110</v>
      </c>
      <c r="C1205" s="697" t="s">
        <v>7436</v>
      </c>
      <c r="D1205" s="702" t="str">
        <f t="shared" si="18"/>
        <v>1204. 180075 硫酸汞</v>
      </c>
    </row>
    <row r="1206" spans="1:4">
      <c r="A1206" s="695">
        <v>1205</v>
      </c>
      <c r="B1206" s="696" t="s">
        <v>3112</v>
      </c>
      <c r="C1206" s="697" t="s">
        <v>7437</v>
      </c>
      <c r="D1206" s="702" t="str">
        <f t="shared" si="18"/>
        <v>1205. 180076 硫酸鐵(Fe2(SO4)3)</v>
      </c>
    </row>
    <row r="1207" spans="1:4">
      <c r="A1207" s="695">
        <v>1206</v>
      </c>
      <c r="B1207" s="696" t="s">
        <v>3114</v>
      </c>
      <c r="C1207" s="697" t="s">
        <v>7438</v>
      </c>
      <c r="D1207" s="702" t="str">
        <f t="shared" si="18"/>
        <v>1206. 180077 硫酸鈣(CaSO4）</v>
      </c>
    </row>
    <row r="1208" spans="1:4">
      <c r="A1208" s="695">
        <v>1207</v>
      </c>
      <c r="B1208" s="696" t="s">
        <v>3116</v>
      </c>
      <c r="C1208" s="697" t="s">
        <v>7439</v>
      </c>
      <c r="D1208" s="702" t="str">
        <f t="shared" si="18"/>
        <v>1207. 180078 硫酸銨((NH4)2SO4)</v>
      </c>
    </row>
    <row r="1209" spans="1:4">
      <c r="A1209" s="695">
        <v>1208</v>
      </c>
      <c r="B1209" s="696" t="s">
        <v>3118</v>
      </c>
      <c r="C1209" s="697" t="s">
        <v>7440</v>
      </c>
      <c r="D1209" s="702" t="str">
        <f t="shared" si="18"/>
        <v>1208. 180079 硫酸亞鐵(FeSO4/綠礬/鐵礬)</v>
      </c>
    </row>
    <row r="1210" spans="1:4">
      <c r="A1210" s="695">
        <v>1209</v>
      </c>
      <c r="B1210" s="696" t="s">
        <v>3120</v>
      </c>
      <c r="C1210" s="697" t="s">
        <v>7441</v>
      </c>
      <c r="D1210" s="702" t="str">
        <f t="shared" si="18"/>
        <v>1209. 180080 硫酸亞錫</v>
      </c>
    </row>
    <row r="1211" spans="1:4">
      <c r="A1211" s="695">
        <v>1210</v>
      </c>
      <c r="B1211" s="696" t="s">
        <v>3122</v>
      </c>
      <c r="C1211" s="697" t="s">
        <v>7442</v>
      </c>
      <c r="D1211" s="702" t="str">
        <f t="shared" si="18"/>
        <v>1210. 180081 過硫酸鈉</v>
      </c>
    </row>
    <row r="1212" spans="1:4">
      <c r="A1212" s="695">
        <v>1211</v>
      </c>
      <c r="B1212" s="696" t="s">
        <v>3124</v>
      </c>
      <c r="C1212" s="697" t="s">
        <v>7443</v>
      </c>
      <c r="D1212" s="702" t="str">
        <f t="shared" si="18"/>
        <v>1211. 180082 過硫酸銨</v>
      </c>
    </row>
    <row r="1213" spans="1:4">
      <c r="A1213" s="695">
        <v>1212</v>
      </c>
      <c r="B1213" s="696" t="s">
        <v>3126</v>
      </c>
      <c r="C1213" s="697" t="s">
        <v>7444</v>
      </c>
      <c r="D1213" s="702" t="str">
        <f t="shared" si="18"/>
        <v>1212. 180083 重亞硫酸鈉</v>
      </c>
    </row>
    <row r="1214" spans="1:4">
      <c r="A1214" s="695">
        <v>1213</v>
      </c>
      <c r="B1214" s="696" t="s">
        <v>3128</v>
      </c>
      <c r="C1214" s="697" t="s">
        <v>7445</v>
      </c>
      <c r="D1214" s="702" t="str">
        <f t="shared" si="18"/>
        <v>1213. 180084 硫代硫酸鈉(NaS2O3)</v>
      </c>
    </row>
    <row r="1215" spans="1:4">
      <c r="A1215" s="695">
        <v>1214</v>
      </c>
      <c r="B1215" s="696" t="s">
        <v>7446</v>
      </c>
      <c r="C1215" s="697" t="s">
        <v>7447</v>
      </c>
      <c r="D1215" s="702" t="str">
        <f t="shared" si="18"/>
        <v>1214. 180087 氰化鈉</v>
      </c>
    </row>
    <row r="1216" spans="1:4">
      <c r="A1216" s="695">
        <v>1215</v>
      </c>
      <c r="B1216" s="696" t="s">
        <v>7448</v>
      </c>
      <c r="C1216" s="697" t="s">
        <v>7449</v>
      </c>
      <c r="D1216" s="702" t="str">
        <f t="shared" si="18"/>
        <v>1215. 180088 氰化鉀</v>
      </c>
    </row>
    <row r="1217" spans="1:4">
      <c r="A1217" s="695">
        <v>1216</v>
      </c>
      <c r="B1217" s="696" t="s">
        <v>7450</v>
      </c>
      <c r="C1217" s="697" t="s">
        <v>7451</v>
      </c>
      <c r="D1217" s="702" t="str">
        <f t="shared" si="18"/>
        <v>1216. 180089 氰化鋅</v>
      </c>
    </row>
    <row r="1218" spans="1:4">
      <c r="A1218" s="695">
        <v>1217</v>
      </c>
      <c r="B1218" s="696" t="s">
        <v>7452</v>
      </c>
      <c r="C1218" s="697" t="s">
        <v>7453</v>
      </c>
      <c r="D1218" s="702" t="str">
        <f t="shared" ref="D1218:D1281" si="19">A1218&amp;". "&amp;B1218&amp;" "&amp;C1218</f>
        <v>1217. 180090 氰化銀</v>
      </c>
    </row>
    <row r="1219" spans="1:4">
      <c r="A1219" s="695">
        <v>1218</v>
      </c>
      <c r="B1219" s="696" t="s">
        <v>7454</v>
      </c>
      <c r="C1219" s="697" t="s">
        <v>7455</v>
      </c>
      <c r="D1219" s="702" t="str">
        <f t="shared" si="19"/>
        <v>1218. 180091 氰化銅</v>
      </c>
    </row>
    <row r="1220" spans="1:4">
      <c r="A1220" s="695">
        <v>1219</v>
      </c>
      <c r="B1220" s="696" t="s">
        <v>7456</v>
      </c>
      <c r="C1220" s="697" t="s">
        <v>7457</v>
      </c>
      <c r="D1220" s="702" t="str">
        <f t="shared" si="19"/>
        <v>1219. 180092 氰化亞銅</v>
      </c>
    </row>
    <row r="1221" spans="1:4">
      <c r="A1221" s="695">
        <v>1220</v>
      </c>
      <c r="B1221" s="696" t="s">
        <v>7458</v>
      </c>
      <c r="C1221" s="697" t="s">
        <v>7459</v>
      </c>
      <c r="D1221" s="702" t="str">
        <f t="shared" si="19"/>
        <v>1220. 180093 硫化鐵</v>
      </c>
    </row>
    <row r="1222" spans="1:4">
      <c r="A1222" s="695">
        <v>1221</v>
      </c>
      <c r="B1222" s="696" t="s">
        <v>7460</v>
      </c>
      <c r="C1222" s="697" t="s">
        <v>7461</v>
      </c>
      <c r="D1222" s="702" t="str">
        <f t="shared" si="19"/>
        <v>1221. 180094 硫化氫</v>
      </c>
    </row>
    <row r="1223" spans="1:4">
      <c r="A1223" s="695">
        <v>1222</v>
      </c>
      <c r="B1223" s="696" t="s">
        <v>7462</v>
      </c>
      <c r="C1223" s="697" t="s">
        <v>7463</v>
      </c>
      <c r="D1223" s="702" t="str">
        <f t="shared" si="19"/>
        <v>1222. 180095 硫化鈉</v>
      </c>
    </row>
    <row r="1224" spans="1:4">
      <c r="A1224" s="695">
        <v>1223</v>
      </c>
      <c r="B1224" s="696" t="s">
        <v>7464</v>
      </c>
      <c r="C1224" s="697" t="s">
        <v>7465</v>
      </c>
      <c r="D1224" s="702" t="str">
        <f t="shared" si="19"/>
        <v>1223. 180096 二硫化碳</v>
      </c>
    </row>
    <row r="1225" spans="1:4">
      <c r="A1225" s="695">
        <v>1224</v>
      </c>
      <c r="B1225" s="696" t="s">
        <v>7466</v>
      </c>
      <c r="C1225" s="697" t="s">
        <v>7467</v>
      </c>
      <c r="D1225" s="702" t="str">
        <f t="shared" si="19"/>
        <v>1224. 180097 硫酐</v>
      </c>
    </row>
    <row r="1226" spans="1:4">
      <c r="A1226" s="695">
        <v>1225</v>
      </c>
      <c r="B1226" s="696" t="s">
        <v>7468</v>
      </c>
      <c r="C1226" s="697" t="s">
        <v>7469</v>
      </c>
      <c r="D1226" s="702" t="str">
        <f t="shared" si="19"/>
        <v>1225. 180098 亞硫酸鈉(Na2SO3)</v>
      </c>
    </row>
    <row r="1227" spans="1:4">
      <c r="A1227" s="695">
        <v>1226</v>
      </c>
      <c r="B1227" s="696" t="s">
        <v>7470</v>
      </c>
      <c r="C1227" s="697" t="s">
        <v>7471</v>
      </c>
      <c r="D1227" s="702" t="str">
        <f t="shared" si="19"/>
        <v>1226. 180100 偏亞硫酸氫鈉</v>
      </c>
    </row>
    <row r="1228" spans="1:4">
      <c r="A1228" s="695">
        <v>1227</v>
      </c>
      <c r="B1228" s="696" t="s">
        <v>3134</v>
      </c>
      <c r="C1228" s="697" t="s">
        <v>7472</v>
      </c>
      <c r="D1228" s="702" t="str">
        <f t="shared" si="19"/>
        <v>1227. 180101 硝酸鉀</v>
      </c>
    </row>
    <row r="1229" spans="1:4">
      <c r="A1229" s="695">
        <v>1228</v>
      </c>
      <c r="B1229" s="696" t="s">
        <v>3136</v>
      </c>
      <c r="C1229" s="697" t="s">
        <v>7473</v>
      </c>
      <c r="D1229" s="702" t="str">
        <f t="shared" si="19"/>
        <v>1228. 180102 硝酸銀</v>
      </c>
    </row>
    <row r="1230" spans="1:4">
      <c r="A1230" s="695">
        <v>1229</v>
      </c>
      <c r="B1230" s="696" t="s">
        <v>7474</v>
      </c>
      <c r="C1230" s="697" t="s">
        <v>7475</v>
      </c>
      <c r="D1230" s="702" t="str">
        <f t="shared" si="19"/>
        <v>1229. 180103 硝酸鈉（硝石，NaNO3）</v>
      </c>
    </row>
    <row r="1231" spans="1:4">
      <c r="A1231" s="695">
        <v>1230</v>
      </c>
      <c r="B1231" s="696" t="s">
        <v>7476</v>
      </c>
      <c r="C1231" s="697" t="s">
        <v>7477</v>
      </c>
      <c r="D1231" s="702" t="str">
        <f t="shared" si="19"/>
        <v>1230. 180104 氯化鋅</v>
      </c>
    </row>
    <row r="1232" spans="1:4">
      <c r="A1232" s="695">
        <v>1231</v>
      </c>
      <c r="B1232" s="696" t="s">
        <v>7478</v>
      </c>
      <c r="C1232" s="697" t="s">
        <v>7479</v>
      </c>
      <c r="D1232" s="702" t="str">
        <f t="shared" si="19"/>
        <v>1231. 180105 氯化鐵(FeCl3)</v>
      </c>
    </row>
    <row r="1233" spans="1:4">
      <c r="A1233" s="695">
        <v>1232</v>
      </c>
      <c r="B1233" s="696" t="s">
        <v>7480</v>
      </c>
      <c r="C1233" s="697" t="s">
        <v>7481</v>
      </c>
      <c r="D1233" s="702" t="str">
        <f t="shared" si="19"/>
        <v>1232. 180106 氯化亞鐵</v>
      </c>
    </row>
    <row r="1234" spans="1:4">
      <c r="A1234" s="695">
        <v>1233</v>
      </c>
      <c r="B1234" s="696" t="s">
        <v>7482</v>
      </c>
      <c r="C1234" s="697" t="s">
        <v>7483</v>
      </c>
      <c r="D1234" s="702" t="str">
        <f t="shared" si="19"/>
        <v>1233. 180107 氯化鋁(AlCl3)</v>
      </c>
    </row>
    <row r="1235" spans="1:4">
      <c r="A1235" s="695">
        <v>1234</v>
      </c>
      <c r="B1235" s="696" t="s">
        <v>7484</v>
      </c>
      <c r="C1235" s="697" t="s">
        <v>7485</v>
      </c>
      <c r="D1235" s="702" t="str">
        <f t="shared" si="19"/>
        <v>1234. 180108 氯化鎳</v>
      </c>
    </row>
    <row r="1236" spans="1:4">
      <c r="A1236" s="695">
        <v>1235</v>
      </c>
      <c r="B1236" s="696" t="s">
        <v>3138</v>
      </c>
      <c r="C1236" s="697" t="s">
        <v>7486</v>
      </c>
      <c r="D1236" s="702" t="str">
        <f t="shared" si="19"/>
        <v>1235. 180109 氯化銨</v>
      </c>
    </row>
    <row r="1237" spans="1:4">
      <c r="A1237" s="695">
        <v>1236</v>
      </c>
      <c r="B1237" s="696" t="s">
        <v>7487</v>
      </c>
      <c r="C1237" s="697" t="s">
        <v>7488</v>
      </c>
      <c r="D1237" s="702" t="str">
        <f t="shared" si="19"/>
        <v>1236. 180110 氯化鈉</v>
      </c>
    </row>
    <row r="1238" spans="1:4">
      <c r="A1238" s="695">
        <v>1237</v>
      </c>
      <c r="B1238" s="696" t="s">
        <v>3140</v>
      </c>
      <c r="C1238" s="697" t="s">
        <v>7489</v>
      </c>
      <c r="D1238" s="702" t="str">
        <f t="shared" si="19"/>
        <v>1237. 180111 氯化鉀</v>
      </c>
    </row>
    <row r="1239" spans="1:4">
      <c r="A1239" s="695">
        <v>1238</v>
      </c>
      <c r="B1239" s="696" t="s">
        <v>3142</v>
      </c>
      <c r="C1239" s="697" t="s">
        <v>7490</v>
      </c>
      <c r="D1239" s="702" t="str">
        <f t="shared" si="19"/>
        <v>1238. 180112 氯化鎂</v>
      </c>
    </row>
    <row r="1240" spans="1:4">
      <c r="A1240" s="695">
        <v>1239</v>
      </c>
      <c r="B1240" s="696" t="s">
        <v>3144</v>
      </c>
      <c r="C1240" s="697" t="s">
        <v>7491</v>
      </c>
      <c r="D1240" s="702" t="str">
        <f t="shared" si="19"/>
        <v>1239. 180113 氯化鈣</v>
      </c>
    </row>
    <row r="1241" spans="1:4">
      <c r="A1241" s="695">
        <v>1240</v>
      </c>
      <c r="B1241" s="696" t="s">
        <v>3146</v>
      </c>
      <c r="C1241" s="697" t="s">
        <v>7492</v>
      </c>
      <c r="D1241" s="702" t="str">
        <f t="shared" si="19"/>
        <v>1240. 180114 三氯化硼</v>
      </c>
    </row>
    <row r="1242" spans="1:4">
      <c r="A1242" s="695">
        <v>1241</v>
      </c>
      <c r="B1242" s="696" t="s">
        <v>3148</v>
      </c>
      <c r="C1242" s="697" t="s">
        <v>7493</v>
      </c>
      <c r="D1242" s="702" t="str">
        <f t="shared" si="19"/>
        <v>1241. 180115 三氯化磷</v>
      </c>
    </row>
    <row r="1243" spans="1:4">
      <c r="A1243" s="695">
        <v>1242</v>
      </c>
      <c r="B1243" s="696" t="s">
        <v>3150</v>
      </c>
      <c r="C1243" s="697" t="s">
        <v>7494</v>
      </c>
      <c r="D1243" s="702" t="str">
        <f t="shared" si="19"/>
        <v>1242. 180116 四氯化碳</v>
      </c>
    </row>
    <row r="1244" spans="1:4">
      <c r="A1244" s="695">
        <v>1243</v>
      </c>
      <c r="B1244" s="696" t="s">
        <v>3152</v>
      </c>
      <c r="C1244" s="697" t="s">
        <v>7495</v>
      </c>
      <c r="D1244" s="702" t="str">
        <f t="shared" si="19"/>
        <v>1243. 180117 氟化矽</v>
      </c>
    </row>
    <row r="1245" spans="1:4">
      <c r="A1245" s="695">
        <v>1244</v>
      </c>
      <c r="B1245" s="696" t="s">
        <v>3154</v>
      </c>
      <c r="C1245" s="697" t="s">
        <v>7496</v>
      </c>
      <c r="D1245" s="702" t="str">
        <f t="shared" si="19"/>
        <v>1244. 180118 氟化鈣</v>
      </c>
    </row>
    <row r="1246" spans="1:4">
      <c r="A1246" s="695">
        <v>1245</v>
      </c>
      <c r="B1246" s="696" t="s">
        <v>3156</v>
      </c>
      <c r="C1246" s="697" t="s">
        <v>7497</v>
      </c>
      <c r="D1246" s="702" t="str">
        <f t="shared" si="19"/>
        <v>1245. 180119 氟化氫(HF)</v>
      </c>
    </row>
    <row r="1247" spans="1:4">
      <c r="A1247" s="695">
        <v>1246</v>
      </c>
      <c r="B1247" s="696" t="s">
        <v>3158</v>
      </c>
      <c r="C1247" s="697" t="s">
        <v>7498</v>
      </c>
      <c r="D1247" s="702" t="str">
        <f t="shared" si="19"/>
        <v>1246. 180120 氟化銨</v>
      </c>
    </row>
    <row r="1248" spans="1:4">
      <c r="A1248" s="695">
        <v>1247</v>
      </c>
      <c r="B1248" s="696" t="s">
        <v>3160</v>
      </c>
      <c r="C1248" s="697" t="s">
        <v>7499</v>
      </c>
      <c r="D1248" s="702" t="str">
        <f t="shared" si="19"/>
        <v>1247. 180121 氟化硼</v>
      </c>
    </row>
    <row r="1249" spans="1:4">
      <c r="A1249" s="695">
        <v>1248</v>
      </c>
      <c r="B1249" s="696" t="s">
        <v>972</v>
      </c>
      <c r="C1249" s="697" t="s">
        <v>7500</v>
      </c>
      <c r="D1249" s="702" t="str">
        <f t="shared" si="19"/>
        <v>1248. 180122 六氟化硫</v>
      </c>
    </row>
    <row r="1250" spans="1:4">
      <c r="A1250" s="695">
        <v>1249</v>
      </c>
      <c r="B1250" s="696" t="s">
        <v>970</v>
      </c>
      <c r="C1250" s="697" t="s">
        <v>7501</v>
      </c>
      <c r="D1250" s="702" t="str">
        <f t="shared" si="19"/>
        <v>1249. 180123 三氟化氮</v>
      </c>
    </row>
    <row r="1251" spans="1:4">
      <c r="A1251" s="695">
        <v>1250</v>
      </c>
      <c r="B1251" s="696" t="s">
        <v>3164</v>
      </c>
      <c r="C1251" s="697" t="s">
        <v>7502</v>
      </c>
      <c r="D1251" s="702" t="str">
        <f t="shared" si="19"/>
        <v>1250. 180124 碘化鉀</v>
      </c>
    </row>
    <row r="1252" spans="1:4">
      <c r="A1252" s="695">
        <v>1251</v>
      </c>
      <c r="B1252" s="696" t="s">
        <v>3166</v>
      </c>
      <c r="C1252" s="697" t="s">
        <v>7503</v>
      </c>
      <c r="D1252" s="702" t="str">
        <f t="shared" si="19"/>
        <v>1251. 180125 氯酸鉀(洋硝)</v>
      </c>
    </row>
    <row r="1253" spans="1:4">
      <c r="A1253" s="695">
        <v>1252</v>
      </c>
      <c r="B1253" s="696" t="s">
        <v>3168</v>
      </c>
      <c r="C1253" s="697" t="s">
        <v>7504</v>
      </c>
      <c r="D1253" s="702" t="str">
        <f t="shared" si="19"/>
        <v>1252. 180126 氯酸鋇</v>
      </c>
    </row>
    <row r="1254" spans="1:4">
      <c r="A1254" s="695">
        <v>1253</v>
      </c>
      <c r="B1254" s="696" t="s">
        <v>7505</v>
      </c>
      <c r="C1254" s="697" t="s">
        <v>7506</v>
      </c>
      <c r="D1254" s="702" t="str">
        <f t="shared" si="19"/>
        <v>1253. 180127 次氯酸鈉</v>
      </c>
    </row>
    <row r="1255" spans="1:4">
      <c r="A1255" s="695">
        <v>1254</v>
      </c>
      <c r="B1255" s="696" t="s">
        <v>7507</v>
      </c>
      <c r="C1255" s="697" t="s">
        <v>7508</v>
      </c>
      <c r="D1255" s="702" t="str">
        <f t="shared" si="19"/>
        <v>1254. 180128 磷銅</v>
      </c>
    </row>
    <row r="1256" spans="1:4">
      <c r="A1256" s="695">
        <v>1255</v>
      </c>
      <c r="B1256" s="696" t="s">
        <v>3170</v>
      </c>
      <c r="C1256" s="697" t="s">
        <v>7509</v>
      </c>
      <c r="D1256" s="702" t="str">
        <f t="shared" si="19"/>
        <v>1255. 180129 磷化氫</v>
      </c>
    </row>
    <row r="1257" spans="1:4">
      <c r="A1257" s="695">
        <v>1256</v>
      </c>
      <c r="B1257" s="696" t="s">
        <v>7510</v>
      </c>
      <c r="C1257" s="697" t="s">
        <v>7511</v>
      </c>
      <c r="D1257" s="702" t="str">
        <f t="shared" si="19"/>
        <v>1256. 180130 磷酸鋅</v>
      </c>
    </row>
    <row r="1258" spans="1:4">
      <c r="A1258" s="695">
        <v>1257</v>
      </c>
      <c r="B1258" s="696" t="s">
        <v>3172</v>
      </c>
      <c r="C1258" s="697" t="s">
        <v>7512</v>
      </c>
      <c r="D1258" s="702" t="str">
        <f t="shared" si="19"/>
        <v>1257. 180131 磷酸鈉</v>
      </c>
    </row>
    <row r="1259" spans="1:4">
      <c r="A1259" s="695">
        <v>1258</v>
      </c>
      <c r="B1259" s="696" t="s">
        <v>3174</v>
      </c>
      <c r="C1259" s="697" t="s">
        <v>7513</v>
      </c>
      <c r="D1259" s="702" t="str">
        <f t="shared" si="19"/>
        <v>1258. 180132 磷酸銨</v>
      </c>
    </row>
    <row r="1260" spans="1:4">
      <c r="A1260" s="695">
        <v>1259</v>
      </c>
      <c r="B1260" s="696" t="s">
        <v>7514</v>
      </c>
      <c r="C1260" s="697" t="s">
        <v>7515</v>
      </c>
      <c r="D1260" s="702" t="str">
        <f t="shared" si="19"/>
        <v>1259. 180133 磷酸二鈣</v>
      </c>
    </row>
    <row r="1261" spans="1:4">
      <c r="A1261" s="695">
        <v>1260</v>
      </c>
      <c r="B1261" s="696" t="s">
        <v>7516</v>
      </c>
      <c r="C1261" s="697" t="s">
        <v>7517</v>
      </c>
      <c r="D1261" s="702" t="str">
        <f t="shared" si="19"/>
        <v>1260. 180134 磷酸脂</v>
      </c>
    </row>
    <row r="1262" spans="1:4">
      <c r="A1262" s="695">
        <v>1261</v>
      </c>
      <c r="B1262" s="696" t="s">
        <v>7518</v>
      </c>
      <c r="C1262" s="697" t="s">
        <v>7519</v>
      </c>
      <c r="D1262" s="702" t="str">
        <f t="shared" si="19"/>
        <v>1261. 180135 三聚磷酸鈉</v>
      </c>
    </row>
    <row r="1263" spans="1:4">
      <c r="A1263" s="695">
        <v>1262</v>
      </c>
      <c r="B1263" s="696" t="s">
        <v>7520</v>
      </c>
      <c r="C1263" s="697" t="s">
        <v>7521</v>
      </c>
      <c r="D1263" s="702" t="str">
        <f t="shared" si="19"/>
        <v>1262. 180136 焦磷酸鉀</v>
      </c>
    </row>
    <row r="1264" spans="1:4">
      <c r="A1264" s="695">
        <v>1263</v>
      </c>
      <c r="B1264" s="696" t="s">
        <v>7522</v>
      </c>
      <c r="C1264" s="697" t="s">
        <v>7523</v>
      </c>
      <c r="D1264" s="702" t="str">
        <f t="shared" si="19"/>
        <v>1263. 180137 矽酸鈉(水玻璃)</v>
      </c>
    </row>
    <row r="1265" spans="1:4">
      <c r="A1265" s="695">
        <v>1264</v>
      </c>
      <c r="B1265" s="696" t="s">
        <v>7524</v>
      </c>
      <c r="C1265" s="697" t="s">
        <v>7525</v>
      </c>
      <c r="D1265" s="702" t="str">
        <f t="shared" si="19"/>
        <v>1264. 180138 矽酸鉛</v>
      </c>
    </row>
    <row r="1266" spans="1:4">
      <c r="A1266" s="695">
        <v>1265</v>
      </c>
      <c r="B1266" s="696" t="s">
        <v>3176</v>
      </c>
      <c r="C1266" s="697" t="s">
        <v>7526</v>
      </c>
      <c r="D1266" s="702" t="str">
        <f t="shared" si="19"/>
        <v>1265. 180139 碳酸鈉(純鹼)</v>
      </c>
    </row>
    <row r="1267" spans="1:4">
      <c r="A1267" s="695">
        <v>1266</v>
      </c>
      <c r="B1267" s="696" t="s">
        <v>7527</v>
      </c>
      <c r="C1267" s="697" t="s">
        <v>7528</v>
      </c>
      <c r="D1267" s="702" t="str">
        <f t="shared" si="19"/>
        <v>1266. 180140 碳酸鉀</v>
      </c>
    </row>
    <row r="1268" spans="1:4">
      <c r="A1268" s="695">
        <v>1267</v>
      </c>
      <c r="B1268" s="696" t="s">
        <v>3178</v>
      </c>
      <c r="C1268" s="697" t="s">
        <v>7529</v>
      </c>
      <c r="D1268" s="702" t="str">
        <f t="shared" si="19"/>
        <v>1267. 180141 碳酸鈣</v>
      </c>
    </row>
    <row r="1269" spans="1:4">
      <c r="A1269" s="695">
        <v>1268</v>
      </c>
      <c r="B1269" s="696" t="s">
        <v>3180</v>
      </c>
      <c r="C1269" s="697" t="s">
        <v>7530</v>
      </c>
      <c r="D1269" s="702" t="str">
        <f t="shared" si="19"/>
        <v>1268. 180142 碳酸銅</v>
      </c>
    </row>
    <row r="1270" spans="1:4">
      <c r="A1270" s="695">
        <v>1269</v>
      </c>
      <c r="B1270" s="696" t="s">
        <v>3182</v>
      </c>
      <c r="C1270" s="697" t="s">
        <v>7531</v>
      </c>
      <c r="D1270" s="702" t="str">
        <f t="shared" si="19"/>
        <v>1269. 180143 碳酸鋇</v>
      </c>
    </row>
    <row r="1271" spans="1:4">
      <c r="A1271" s="695">
        <v>1270</v>
      </c>
      <c r="B1271" s="696" t="s">
        <v>3184</v>
      </c>
      <c r="C1271" s="697" t="s">
        <v>7532</v>
      </c>
      <c r="D1271" s="702" t="str">
        <f t="shared" si="19"/>
        <v>1270. 180144 碳酸鎂</v>
      </c>
    </row>
    <row r="1272" spans="1:4">
      <c r="A1272" s="695">
        <v>1271</v>
      </c>
      <c r="B1272" s="696" t="s">
        <v>7533</v>
      </c>
      <c r="C1272" s="697" t="s">
        <v>7534</v>
      </c>
      <c r="D1272" s="702" t="str">
        <f t="shared" si="19"/>
        <v>1271. 180145 碳酸亞鎳</v>
      </c>
    </row>
    <row r="1273" spans="1:4">
      <c r="A1273" s="695">
        <v>1272</v>
      </c>
      <c r="B1273" s="696" t="s">
        <v>7535</v>
      </c>
      <c r="C1273" s="697" t="s">
        <v>7536</v>
      </c>
      <c r="D1273" s="702" t="str">
        <f t="shared" si="19"/>
        <v>1272. 180146 碳酸氫鈉(小蘇打)</v>
      </c>
    </row>
    <row r="1274" spans="1:4">
      <c r="A1274" s="695">
        <v>1273</v>
      </c>
      <c r="B1274" s="696" t="s">
        <v>7537</v>
      </c>
      <c r="C1274" s="697" t="s">
        <v>7538</v>
      </c>
      <c r="D1274" s="702" t="str">
        <f t="shared" si="19"/>
        <v>1273. 180147 重碳酸鈉</v>
      </c>
    </row>
    <row r="1275" spans="1:4">
      <c r="A1275" s="695">
        <v>1274</v>
      </c>
      <c r="B1275" s="696" t="s">
        <v>7539</v>
      </c>
      <c r="C1275" s="697" t="s">
        <v>7540</v>
      </c>
      <c r="D1275" s="702" t="str">
        <f t="shared" si="19"/>
        <v>1274. 180148 乙酸鈉</v>
      </c>
    </row>
    <row r="1276" spans="1:4">
      <c r="A1276" s="695">
        <v>1275</v>
      </c>
      <c r="B1276" s="696" t="s">
        <v>3186</v>
      </c>
      <c r="C1276" s="697" t="s">
        <v>7541</v>
      </c>
      <c r="D1276" s="702" t="str">
        <f t="shared" si="19"/>
        <v>1275. 180149 醋酸錳</v>
      </c>
    </row>
    <row r="1277" spans="1:4">
      <c r="A1277" s="695">
        <v>1276</v>
      </c>
      <c r="B1277" s="696" t="s">
        <v>7542</v>
      </c>
      <c r="C1277" s="697" t="s">
        <v>7543</v>
      </c>
      <c r="D1277" s="702" t="str">
        <f t="shared" si="19"/>
        <v>1276. 180150 硼酸鈉(硼砂Borax )</v>
      </c>
    </row>
    <row r="1278" spans="1:4">
      <c r="A1278" s="695">
        <v>1277</v>
      </c>
      <c r="B1278" s="696" t="s">
        <v>3188</v>
      </c>
      <c r="C1278" s="697" t="s">
        <v>7544</v>
      </c>
      <c r="D1278" s="702" t="str">
        <f t="shared" si="19"/>
        <v>1277. 180151 鈾酸鈉</v>
      </c>
    </row>
    <row r="1279" spans="1:4">
      <c r="A1279" s="695">
        <v>1278</v>
      </c>
      <c r="B1279" s="696" t="s">
        <v>3190</v>
      </c>
      <c r="C1279" s="697" t="s">
        <v>7545</v>
      </c>
      <c r="D1279" s="702" t="str">
        <f t="shared" si="19"/>
        <v>1278. 180152 鉬酸鈉</v>
      </c>
    </row>
    <row r="1280" spans="1:4">
      <c r="A1280" s="695">
        <v>1279</v>
      </c>
      <c r="B1280" s="696" t="s">
        <v>3192</v>
      </c>
      <c r="C1280" s="697" t="s">
        <v>7546</v>
      </c>
      <c r="D1280" s="702" t="str">
        <f t="shared" si="19"/>
        <v>1279. 180153 銻酸鈉</v>
      </c>
    </row>
    <row r="1281" spans="1:4">
      <c r="A1281" s="695">
        <v>1280</v>
      </c>
      <c r="B1281" s="696" t="s">
        <v>3194</v>
      </c>
      <c r="C1281" s="697" t="s">
        <v>7547</v>
      </c>
      <c r="D1281" s="702" t="str">
        <f t="shared" si="19"/>
        <v>1280. 180154 鋁酸鈉</v>
      </c>
    </row>
    <row r="1282" spans="1:4">
      <c r="A1282" s="695">
        <v>1281</v>
      </c>
      <c r="B1282" s="696" t="s">
        <v>3196</v>
      </c>
      <c r="C1282" s="697" t="s">
        <v>7548</v>
      </c>
      <c r="D1282" s="702" t="str">
        <f t="shared" ref="D1282:D1345" si="20">A1282&amp;". "&amp;B1282&amp;" "&amp;C1282</f>
        <v>1281. 180155 錫酸鈉</v>
      </c>
    </row>
    <row r="1283" spans="1:4">
      <c r="A1283" s="695">
        <v>1282</v>
      </c>
      <c r="B1283" s="696" t="s">
        <v>7549</v>
      </c>
      <c r="C1283" s="697" t="s">
        <v>7550</v>
      </c>
      <c r="D1283" s="702" t="str">
        <f t="shared" si="20"/>
        <v>1282. 180156 矽氟酸鈉</v>
      </c>
    </row>
    <row r="1284" spans="1:4">
      <c r="A1284" s="695">
        <v>1283</v>
      </c>
      <c r="B1284" s="696" t="s">
        <v>7551</v>
      </c>
      <c r="C1284" s="697" t="s">
        <v>7552</v>
      </c>
      <c r="D1284" s="702" t="str">
        <f t="shared" si="20"/>
        <v>1283. 180157 高錳酸鉀</v>
      </c>
    </row>
    <row r="1285" spans="1:4">
      <c r="A1285" s="695">
        <v>1284</v>
      </c>
      <c r="B1285" s="696" t="s">
        <v>7553</v>
      </c>
      <c r="C1285" s="697" t="s">
        <v>7554</v>
      </c>
      <c r="D1285" s="702" t="str">
        <f t="shared" si="20"/>
        <v>1284. 180158 重鉻酸鈉</v>
      </c>
    </row>
    <row r="1286" spans="1:4">
      <c r="A1286" s="695">
        <v>1285</v>
      </c>
      <c r="B1286" s="696" t="s">
        <v>3198</v>
      </c>
      <c r="C1286" s="697" t="s">
        <v>7555</v>
      </c>
      <c r="D1286" s="702" t="str">
        <f t="shared" si="20"/>
        <v>1285. 180159 重鉻酸鉀</v>
      </c>
    </row>
    <row r="1287" spans="1:4">
      <c r="A1287" s="695">
        <v>1286</v>
      </c>
      <c r="B1287" s="696" t="s">
        <v>7556</v>
      </c>
      <c r="C1287" s="697" t="s">
        <v>7557</v>
      </c>
      <c r="D1287" s="702" t="str">
        <f t="shared" si="20"/>
        <v>1286. 180160 鉛丹</v>
      </c>
    </row>
    <row r="1288" spans="1:4">
      <c r="A1288" s="695">
        <v>1287</v>
      </c>
      <c r="B1288" s="696" t="s">
        <v>3200</v>
      </c>
      <c r="C1288" s="697" t="s">
        <v>7558</v>
      </c>
      <c r="D1288" s="702" t="str">
        <f t="shared" si="20"/>
        <v>1287. 180161 鈰鹽</v>
      </c>
    </row>
    <row r="1289" spans="1:4">
      <c r="A1289" s="695">
        <v>1288</v>
      </c>
      <c r="B1289" s="696" t="s">
        <v>3202</v>
      </c>
      <c r="C1289" s="697" t="s">
        <v>7559</v>
      </c>
      <c r="D1289" s="702" t="str">
        <f t="shared" si="20"/>
        <v>1288. 180162 亞硫酸氫鈉(NaHSO3)</v>
      </c>
    </row>
    <row r="1290" spans="1:4">
      <c r="A1290" s="695">
        <v>1289</v>
      </c>
      <c r="B1290" s="696" t="s">
        <v>3204</v>
      </c>
      <c r="C1290" s="697" t="s">
        <v>7560</v>
      </c>
      <c r="D1290" s="702" t="str">
        <f t="shared" si="20"/>
        <v>1289. 180163 碳化鈣(電石)</v>
      </c>
    </row>
    <row r="1291" spans="1:4">
      <c r="A1291" s="695">
        <v>1290</v>
      </c>
      <c r="B1291" s="696" t="s">
        <v>3206</v>
      </c>
      <c r="C1291" s="697" t="s">
        <v>7561</v>
      </c>
      <c r="D1291" s="702" t="str">
        <f t="shared" si="20"/>
        <v>1290. 180164 碳黑</v>
      </c>
    </row>
    <row r="1292" spans="1:4">
      <c r="A1292" s="695">
        <v>1291</v>
      </c>
      <c r="B1292" s="696" t="s">
        <v>7562</v>
      </c>
      <c r="C1292" s="697" t="s">
        <v>7563</v>
      </c>
      <c r="D1292" s="702" t="str">
        <f t="shared" si="20"/>
        <v>1291. 180165 木焦油</v>
      </c>
    </row>
    <row r="1293" spans="1:4">
      <c r="A1293" s="695">
        <v>1292</v>
      </c>
      <c r="B1293" s="696" t="s">
        <v>7564</v>
      </c>
      <c r="C1293" s="697" t="s">
        <v>7565</v>
      </c>
      <c r="D1293" s="702" t="str">
        <f t="shared" si="20"/>
        <v>1292. 180166 抗凍醇</v>
      </c>
    </row>
    <row r="1294" spans="1:4">
      <c r="A1294" s="695">
        <v>1293</v>
      </c>
      <c r="B1294" s="696" t="s">
        <v>7566</v>
      </c>
      <c r="C1294" s="697" t="s">
        <v>7567</v>
      </c>
      <c r="D1294" s="702" t="str">
        <f t="shared" si="20"/>
        <v>1293. 180167 糖精</v>
      </c>
    </row>
    <row r="1295" spans="1:4">
      <c r="A1295" s="695">
        <v>1294</v>
      </c>
      <c r="B1295" s="696" t="s">
        <v>7568</v>
      </c>
      <c r="C1295" s="697" t="s">
        <v>7569</v>
      </c>
      <c r="D1295" s="702" t="str">
        <f t="shared" si="20"/>
        <v>1294. 180168 油酸</v>
      </c>
    </row>
    <row r="1296" spans="1:4">
      <c r="A1296" s="695">
        <v>1295</v>
      </c>
      <c r="B1296" s="696" t="s">
        <v>3208</v>
      </c>
      <c r="C1296" s="697" t="s">
        <v>7570</v>
      </c>
      <c r="D1296" s="702" t="str">
        <f t="shared" si="20"/>
        <v>1295. 180169 枸椽酸</v>
      </c>
    </row>
    <row r="1297" spans="1:4">
      <c r="A1297" s="695">
        <v>1296</v>
      </c>
      <c r="B1297" s="696" t="s">
        <v>7571</v>
      </c>
      <c r="C1297" s="697" t="s">
        <v>7572</v>
      </c>
      <c r="D1297" s="702" t="str">
        <f t="shared" si="20"/>
        <v>1296. 180170 香茅酮</v>
      </c>
    </row>
    <row r="1298" spans="1:4">
      <c r="A1298" s="695">
        <v>1297</v>
      </c>
      <c r="B1298" s="696" t="s">
        <v>3210</v>
      </c>
      <c r="C1298" s="697" t="s">
        <v>7573</v>
      </c>
      <c r="D1298" s="702" t="str">
        <f t="shared" si="20"/>
        <v>1297. 180171 氯礦酸</v>
      </c>
    </row>
    <row r="1299" spans="1:4">
      <c r="A1299" s="695">
        <v>1298</v>
      </c>
      <c r="B1299" s="696" t="s">
        <v>3212</v>
      </c>
      <c r="C1299" s="697" t="s">
        <v>7574</v>
      </c>
      <c r="D1299" s="702" t="str">
        <f t="shared" si="20"/>
        <v>1298. 180172 赤血鹽</v>
      </c>
    </row>
    <row r="1300" spans="1:4">
      <c r="A1300" s="695">
        <v>1299</v>
      </c>
      <c r="B1300" s="696" t="s">
        <v>3214</v>
      </c>
      <c r="C1300" s="697" t="s">
        <v>7575</v>
      </c>
      <c r="D1300" s="702" t="str">
        <f t="shared" si="20"/>
        <v>1299. 180173 黃血鹽</v>
      </c>
    </row>
    <row r="1301" spans="1:4">
      <c r="A1301" s="695">
        <v>1300</v>
      </c>
      <c r="B1301" s="696" t="s">
        <v>3216</v>
      </c>
      <c r="C1301" s="697" t="s">
        <v>7576</v>
      </c>
      <c r="D1301" s="702" t="str">
        <f t="shared" si="20"/>
        <v>1300. 180174 高分子聚合物(Polymer)</v>
      </c>
    </row>
    <row r="1302" spans="1:4">
      <c r="A1302" s="695">
        <v>1301</v>
      </c>
      <c r="B1302" s="696" t="s">
        <v>3218</v>
      </c>
      <c r="C1302" s="697" t="s">
        <v>7577</v>
      </c>
      <c r="D1302" s="702" t="str">
        <f t="shared" si="20"/>
        <v>1301. 180175 聚氯化鋁(多元氯化鋁/PAC)</v>
      </c>
    </row>
    <row r="1303" spans="1:4">
      <c r="A1303" s="695">
        <v>1302</v>
      </c>
      <c r="B1303" s="696" t="s">
        <v>817</v>
      </c>
      <c r="C1303" s="697" t="s">
        <v>7578</v>
      </c>
      <c r="D1303" s="702" t="str">
        <f t="shared" si="20"/>
        <v>1302. 180177 甲烷</v>
      </c>
    </row>
    <row r="1304" spans="1:4">
      <c r="A1304" s="695">
        <v>1303</v>
      </c>
      <c r="B1304" s="696" t="s">
        <v>3223</v>
      </c>
      <c r="C1304" s="697" t="s">
        <v>700</v>
      </c>
      <c r="D1304" s="702" t="str">
        <f t="shared" si="20"/>
        <v>1303. 180178 乙烷</v>
      </c>
    </row>
    <row r="1305" spans="1:4">
      <c r="A1305" s="695">
        <v>1304</v>
      </c>
      <c r="B1305" s="696" t="s">
        <v>3225</v>
      </c>
      <c r="C1305" s="697" t="s">
        <v>7579</v>
      </c>
      <c r="D1305" s="702" t="str">
        <f t="shared" si="20"/>
        <v>1304. 180179 丙烷</v>
      </c>
    </row>
    <row r="1306" spans="1:4">
      <c r="A1306" s="695">
        <v>1305</v>
      </c>
      <c r="B1306" s="696" t="s">
        <v>7580</v>
      </c>
      <c r="C1306" s="697" t="s">
        <v>7581</v>
      </c>
      <c r="D1306" s="702" t="str">
        <f t="shared" si="20"/>
        <v>1305. 180180 丁烷</v>
      </c>
    </row>
    <row r="1307" spans="1:4">
      <c r="A1307" s="695">
        <v>1306</v>
      </c>
      <c r="B1307" s="696" t="s">
        <v>7582</v>
      </c>
      <c r="C1307" s="697" t="s">
        <v>7583</v>
      </c>
      <c r="D1307" s="702" t="str">
        <f t="shared" si="20"/>
        <v>1306. 180181 戊烷</v>
      </c>
    </row>
    <row r="1308" spans="1:4">
      <c r="A1308" s="695">
        <v>1307</v>
      </c>
      <c r="B1308" s="696" t="s">
        <v>7584</v>
      </c>
      <c r="C1308" s="697" t="s">
        <v>7585</v>
      </c>
      <c r="D1308" s="702" t="str">
        <f t="shared" si="20"/>
        <v>1307. 180182 正己烷</v>
      </c>
    </row>
    <row r="1309" spans="1:4">
      <c r="A1309" s="695">
        <v>1308</v>
      </c>
      <c r="B1309" s="696" t="s">
        <v>7586</v>
      </c>
      <c r="C1309" s="697" t="s">
        <v>7587</v>
      </c>
      <c r="D1309" s="702" t="str">
        <f t="shared" si="20"/>
        <v>1308. 180183 庚烷</v>
      </c>
    </row>
    <row r="1310" spans="1:4">
      <c r="A1310" s="695">
        <v>1309</v>
      </c>
      <c r="B1310" s="696" t="s">
        <v>7588</v>
      </c>
      <c r="C1310" s="697" t="s">
        <v>7589</v>
      </c>
      <c r="D1310" s="702" t="str">
        <f t="shared" si="20"/>
        <v>1309. 180184 乙烯</v>
      </c>
    </row>
    <row r="1311" spans="1:4">
      <c r="A1311" s="695">
        <v>1310</v>
      </c>
      <c r="B1311" s="696" t="s">
        <v>7590</v>
      </c>
      <c r="C1311" s="697" t="s">
        <v>7591</v>
      </c>
      <c r="D1311" s="702" t="str">
        <f t="shared" si="20"/>
        <v>1310. 180185 丙烯</v>
      </c>
    </row>
    <row r="1312" spans="1:4">
      <c r="A1312" s="695">
        <v>1311</v>
      </c>
      <c r="B1312" s="696" t="s">
        <v>7592</v>
      </c>
      <c r="C1312" s="697" t="s">
        <v>7593</v>
      </c>
      <c r="D1312" s="702" t="str">
        <f t="shared" si="20"/>
        <v>1311. 180186 丁烯</v>
      </c>
    </row>
    <row r="1313" spans="1:4">
      <c r="A1313" s="695">
        <v>1312</v>
      </c>
      <c r="B1313" s="696" t="s">
        <v>7594</v>
      </c>
      <c r="C1313" s="697" t="s">
        <v>7595</v>
      </c>
      <c r="D1313" s="702" t="str">
        <f t="shared" si="20"/>
        <v>1312. 180188 異戊二烯</v>
      </c>
    </row>
    <row r="1314" spans="1:4">
      <c r="A1314" s="695">
        <v>1313</v>
      </c>
      <c r="B1314" s="696" t="s">
        <v>3227</v>
      </c>
      <c r="C1314" s="697" t="s">
        <v>7596</v>
      </c>
      <c r="D1314" s="702" t="str">
        <f t="shared" si="20"/>
        <v>1313. 180189 異丁烯</v>
      </c>
    </row>
    <row r="1315" spans="1:4">
      <c r="A1315" s="695">
        <v>1314</v>
      </c>
      <c r="B1315" s="696" t="s">
        <v>7597</v>
      </c>
      <c r="C1315" s="697" t="s">
        <v>7598</v>
      </c>
      <c r="D1315" s="702" t="str">
        <f t="shared" si="20"/>
        <v>1314. 180190 苯乙烯</v>
      </c>
    </row>
    <row r="1316" spans="1:4">
      <c r="A1316" s="695">
        <v>1315</v>
      </c>
      <c r="B1316" s="696" t="s">
        <v>238</v>
      </c>
      <c r="C1316" s="697" t="s">
        <v>7599</v>
      </c>
      <c r="D1316" s="702" t="str">
        <f t="shared" si="20"/>
        <v>1315. 180191 乙炔</v>
      </c>
    </row>
    <row r="1317" spans="1:4">
      <c r="A1317" s="695">
        <v>1316</v>
      </c>
      <c r="B1317" s="696" t="s">
        <v>3230</v>
      </c>
      <c r="C1317" s="697" t="s">
        <v>7600</v>
      </c>
      <c r="D1317" s="702" t="str">
        <f t="shared" si="20"/>
        <v>1316. 180192 α-烯烴</v>
      </c>
    </row>
    <row r="1318" spans="1:4">
      <c r="A1318" s="695">
        <v>1317</v>
      </c>
      <c r="B1318" s="696" t="s">
        <v>3232</v>
      </c>
      <c r="C1318" s="697" t="s">
        <v>7601</v>
      </c>
      <c r="D1318" s="702" t="str">
        <f t="shared" si="20"/>
        <v>1317. 180193 正烷烴</v>
      </c>
    </row>
    <row r="1319" spans="1:4">
      <c r="A1319" s="695">
        <v>1318</v>
      </c>
      <c r="B1319" s="696" t="s">
        <v>7602</v>
      </c>
      <c r="C1319" s="697" t="s">
        <v>7603</v>
      </c>
      <c r="D1319" s="702" t="str">
        <f t="shared" si="20"/>
        <v>1318. 180195 苯</v>
      </c>
    </row>
    <row r="1320" spans="1:4">
      <c r="A1320" s="695">
        <v>1319</v>
      </c>
      <c r="B1320" s="696" t="s">
        <v>7604</v>
      </c>
      <c r="C1320" s="697" t="s">
        <v>7605</v>
      </c>
      <c r="D1320" s="702" t="str">
        <f t="shared" si="20"/>
        <v>1319. 180196 甲苯</v>
      </c>
    </row>
    <row r="1321" spans="1:4">
      <c r="A1321" s="695">
        <v>1320</v>
      </c>
      <c r="B1321" s="696" t="s">
        <v>7606</v>
      </c>
      <c r="C1321" s="697" t="s">
        <v>7607</v>
      </c>
      <c r="D1321" s="702" t="str">
        <f t="shared" si="20"/>
        <v>1320. 180197 乙苯</v>
      </c>
    </row>
    <row r="1322" spans="1:4">
      <c r="A1322" s="695">
        <v>1321</v>
      </c>
      <c r="B1322" s="696" t="s">
        <v>7608</v>
      </c>
      <c r="C1322" s="697" t="s">
        <v>7609</v>
      </c>
      <c r="D1322" s="702" t="str">
        <f t="shared" si="20"/>
        <v>1321. 180198 混合二甲苯</v>
      </c>
    </row>
    <row r="1323" spans="1:4">
      <c r="A1323" s="695">
        <v>1322</v>
      </c>
      <c r="B1323" s="696" t="s">
        <v>3234</v>
      </c>
      <c r="C1323" s="697" t="s">
        <v>7610</v>
      </c>
      <c r="D1323" s="702" t="str">
        <f t="shared" si="20"/>
        <v>1322. 180199 其他烷苯</v>
      </c>
    </row>
    <row r="1324" spans="1:4">
      <c r="A1324" s="695">
        <v>1323</v>
      </c>
      <c r="B1324" s="696" t="s">
        <v>7611</v>
      </c>
      <c r="C1324" s="697" t="s">
        <v>7612</v>
      </c>
      <c r="D1324" s="702" t="str">
        <f t="shared" si="20"/>
        <v>1323. 180200 鄰二甲苯(OX)</v>
      </c>
    </row>
    <row r="1325" spans="1:4">
      <c r="A1325" s="695">
        <v>1324</v>
      </c>
      <c r="B1325" s="696" t="s">
        <v>3236</v>
      </c>
      <c r="C1325" s="697" t="s">
        <v>7613</v>
      </c>
      <c r="D1325" s="702" t="str">
        <f t="shared" si="20"/>
        <v>1324. 180201 對二乙苯</v>
      </c>
    </row>
    <row r="1326" spans="1:4">
      <c r="A1326" s="695">
        <v>1325</v>
      </c>
      <c r="B1326" s="696" t="s">
        <v>3238</v>
      </c>
      <c r="C1326" s="697" t="s">
        <v>7614</v>
      </c>
      <c r="D1326" s="702" t="str">
        <f t="shared" si="20"/>
        <v>1325. 180202 十二烷苯</v>
      </c>
    </row>
    <row r="1327" spans="1:4">
      <c r="A1327" s="695">
        <v>1326</v>
      </c>
      <c r="B1327" s="696" t="s">
        <v>3240</v>
      </c>
      <c r="C1327" s="697" t="s">
        <v>7615</v>
      </c>
      <c r="D1327" s="702" t="str">
        <f t="shared" si="20"/>
        <v>1326. 180203 對二甲苯(PX)</v>
      </c>
    </row>
    <row r="1328" spans="1:4">
      <c r="A1328" s="695">
        <v>1327</v>
      </c>
      <c r="B1328" s="696" t="s">
        <v>3242</v>
      </c>
      <c r="C1328" s="697" t="s">
        <v>7616</v>
      </c>
      <c r="D1328" s="702" t="str">
        <f t="shared" si="20"/>
        <v>1327. 180204 異丙苯</v>
      </c>
    </row>
    <row r="1329" spans="1:4">
      <c r="A1329" s="695">
        <v>1328</v>
      </c>
      <c r="B1329" s="696" t="s">
        <v>7617</v>
      </c>
      <c r="C1329" s="697" t="s">
        <v>7618</v>
      </c>
      <c r="D1329" s="702" t="str">
        <f t="shared" si="20"/>
        <v>1328. 180205 環己烷</v>
      </c>
    </row>
    <row r="1330" spans="1:4">
      <c r="A1330" s="695">
        <v>1329</v>
      </c>
      <c r="B1330" s="696" t="s">
        <v>7619</v>
      </c>
      <c r="C1330" s="697" t="s">
        <v>7620</v>
      </c>
      <c r="D1330" s="702" t="str">
        <f t="shared" si="20"/>
        <v>1329. 180207 奈</v>
      </c>
    </row>
    <row r="1331" spans="1:4">
      <c r="A1331" s="695">
        <v>1330</v>
      </c>
      <c r="B1331" s="696" t="s">
        <v>7621</v>
      </c>
      <c r="C1331" s="697" t="s">
        <v>7622</v>
      </c>
      <c r="D1331" s="702" t="str">
        <f t="shared" si="20"/>
        <v>1330. 180208 毗啶</v>
      </c>
    </row>
    <row r="1332" spans="1:4">
      <c r="A1332" s="695">
        <v>1331</v>
      </c>
      <c r="B1332" s="696" t="s">
        <v>7623</v>
      </c>
      <c r="C1332" s="697" t="s">
        <v>7624</v>
      </c>
      <c r="D1332" s="702" t="str">
        <f t="shared" si="20"/>
        <v>1331. 180210 氯乙烯</v>
      </c>
    </row>
    <row r="1333" spans="1:4">
      <c r="A1333" s="695">
        <v>1332</v>
      </c>
      <c r="B1333" s="696" t="s">
        <v>3246</v>
      </c>
      <c r="C1333" s="697" t="s">
        <v>7625</v>
      </c>
      <c r="D1333" s="702" t="str">
        <f t="shared" si="20"/>
        <v>1332. 180211 氯乙烯單體(VCM)</v>
      </c>
    </row>
    <row r="1334" spans="1:4">
      <c r="A1334" s="695">
        <v>1333</v>
      </c>
      <c r="B1334" s="696" t="s">
        <v>3248</v>
      </c>
      <c r="C1334" s="697" t="s">
        <v>7626</v>
      </c>
      <c r="D1334" s="702" t="str">
        <f t="shared" si="20"/>
        <v>1333. 180212 氯丙烯</v>
      </c>
    </row>
    <row r="1335" spans="1:4">
      <c r="A1335" s="695">
        <v>1334</v>
      </c>
      <c r="B1335" s="696" t="s">
        <v>3250</v>
      </c>
      <c r="C1335" s="697" t="s">
        <v>7627</v>
      </c>
      <c r="D1335" s="702" t="str">
        <f t="shared" si="20"/>
        <v>1334. 180213 氟氯碳化物(CFC)</v>
      </c>
    </row>
    <row r="1336" spans="1:4">
      <c r="A1336" s="695">
        <v>1335</v>
      </c>
      <c r="B1336" s="696" t="s">
        <v>3252</v>
      </c>
      <c r="C1336" s="697" t="s">
        <v>7628</v>
      </c>
      <c r="D1336" s="702" t="str">
        <f t="shared" si="20"/>
        <v>1335. 180214 六氟丁二烯</v>
      </c>
    </row>
    <row r="1337" spans="1:4">
      <c r="A1337" s="695">
        <v>1336</v>
      </c>
      <c r="B1337" s="696" t="s">
        <v>3254</v>
      </c>
      <c r="C1337" s="697" t="s">
        <v>7629</v>
      </c>
      <c r="D1337" s="702" t="str">
        <f t="shared" si="20"/>
        <v>1336. 180215 氯化甲烷</v>
      </c>
    </row>
    <row r="1338" spans="1:4">
      <c r="A1338" s="695">
        <v>1337</v>
      </c>
      <c r="B1338" s="696" t="s">
        <v>3256</v>
      </c>
      <c r="C1338" s="697" t="s">
        <v>7630</v>
      </c>
      <c r="D1338" s="702" t="str">
        <f t="shared" si="20"/>
        <v>1337. 180216 二氯甲烷</v>
      </c>
    </row>
    <row r="1339" spans="1:4">
      <c r="A1339" s="695">
        <v>1338</v>
      </c>
      <c r="B1339" s="696" t="s">
        <v>3258</v>
      </c>
      <c r="C1339" s="697" t="s">
        <v>7631</v>
      </c>
      <c r="D1339" s="702" t="str">
        <f t="shared" si="20"/>
        <v>1338. 180217 三氯甲烷（氯仿）</v>
      </c>
    </row>
    <row r="1340" spans="1:4">
      <c r="A1340" s="695">
        <v>1339</v>
      </c>
      <c r="B1340" s="696" t="s">
        <v>3260</v>
      </c>
      <c r="C1340" s="697" t="s">
        <v>7632</v>
      </c>
      <c r="D1340" s="702" t="str">
        <f t="shared" si="20"/>
        <v>1339. 180218 二氯乙烷(EDC)</v>
      </c>
    </row>
    <row r="1341" spans="1:4">
      <c r="A1341" s="695">
        <v>1340</v>
      </c>
      <c r="B1341" s="696" t="s">
        <v>3262</v>
      </c>
      <c r="C1341" s="697" t="s">
        <v>7633</v>
      </c>
      <c r="D1341" s="702" t="str">
        <f t="shared" si="20"/>
        <v>1340. 180219 三氯乙烷</v>
      </c>
    </row>
    <row r="1342" spans="1:4">
      <c r="A1342" s="695">
        <v>1341</v>
      </c>
      <c r="B1342" s="696" t="s">
        <v>7634</v>
      </c>
      <c r="C1342" s="697" t="s">
        <v>7635</v>
      </c>
      <c r="D1342" s="702" t="str">
        <f t="shared" si="20"/>
        <v>1341. 180220 二氯乙烯</v>
      </c>
    </row>
    <row r="1343" spans="1:4">
      <c r="A1343" s="695">
        <v>1342</v>
      </c>
      <c r="B1343" s="696" t="s">
        <v>7636</v>
      </c>
      <c r="C1343" s="697" t="s">
        <v>7637</v>
      </c>
      <c r="D1343" s="702" t="str">
        <f t="shared" si="20"/>
        <v>1342. 180221 偏二氯乙烯</v>
      </c>
    </row>
    <row r="1344" spans="1:4">
      <c r="A1344" s="695">
        <v>1343</v>
      </c>
      <c r="B1344" s="696" t="s">
        <v>7638</v>
      </c>
      <c r="C1344" s="697" t="s">
        <v>7639</v>
      </c>
      <c r="D1344" s="702" t="str">
        <f t="shared" si="20"/>
        <v>1343. 180222 三氯乙烯</v>
      </c>
    </row>
    <row r="1345" spans="1:4">
      <c r="A1345" s="695">
        <v>1344</v>
      </c>
      <c r="B1345" s="696" t="s">
        <v>7640</v>
      </c>
      <c r="C1345" s="697" t="s">
        <v>7641</v>
      </c>
      <c r="D1345" s="702" t="str">
        <f t="shared" si="20"/>
        <v>1344. 180223 四氯乙烯</v>
      </c>
    </row>
    <row r="1346" spans="1:4">
      <c r="A1346" s="695">
        <v>1345</v>
      </c>
      <c r="B1346" s="696" t="s">
        <v>7642</v>
      </c>
      <c r="C1346" s="697" t="s">
        <v>7643</v>
      </c>
      <c r="D1346" s="702" t="str">
        <f t="shared" ref="D1346:D1409" si="21">A1346&amp;". "&amp;B1346&amp;" "&amp;C1346</f>
        <v>1345. 180224 二氯矽烷</v>
      </c>
    </row>
    <row r="1347" spans="1:4">
      <c r="A1347" s="695">
        <v>1346</v>
      </c>
      <c r="B1347" s="696" t="s">
        <v>7644</v>
      </c>
      <c r="C1347" s="697" t="s">
        <v>7645</v>
      </c>
      <c r="D1347" s="702" t="str">
        <f t="shared" si="21"/>
        <v>1346. 180225 矽甲烷(SiH4)</v>
      </c>
    </row>
    <row r="1348" spans="1:4">
      <c r="A1348" s="695">
        <v>1347</v>
      </c>
      <c r="B1348" s="696" t="s">
        <v>7646</v>
      </c>
      <c r="C1348" s="697" t="s">
        <v>7647</v>
      </c>
      <c r="D1348" s="702" t="str">
        <f t="shared" si="21"/>
        <v>1347. 180226 苯乙烯單體(SM)</v>
      </c>
    </row>
    <row r="1349" spans="1:4">
      <c r="A1349" s="695">
        <v>1348</v>
      </c>
      <c r="B1349" s="696" t="s">
        <v>7648</v>
      </c>
      <c r="C1349" s="697" t="s">
        <v>7649</v>
      </c>
      <c r="D1349" s="702" t="str">
        <f t="shared" si="21"/>
        <v>1348. 180227 亞硝基烴</v>
      </c>
    </row>
    <row r="1350" spans="1:4">
      <c r="A1350" s="695">
        <v>1349</v>
      </c>
      <c r="B1350" s="696" t="s">
        <v>7650</v>
      </c>
      <c r="C1350" s="697" t="s">
        <v>7651</v>
      </c>
      <c r="D1350" s="702" t="str">
        <f t="shared" si="21"/>
        <v>1349. 180228 脂肪酸</v>
      </c>
    </row>
    <row r="1351" spans="1:4">
      <c r="A1351" s="695">
        <v>1350</v>
      </c>
      <c r="B1351" s="696" t="s">
        <v>3264</v>
      </c>
      <c r="C1351" s="697" t="s">
        <v>7652</v>
      </c>
      <c r="D1351" s="702" t="str">
        <f t="shared" si="21"/>
        <v>1350. 180229 硬脂酸</v>
      </c>
    </row>
    <row r="1352" spans="1:4">
      <c r="A1352" s="695">
        <v>1351</v>
      </c>
      <c r="B1352" s="696" t="s">
        <v>7653</v>
      </c>
      <c r="C1352" s="697" t="s">
        <v>7654</v>
      </c>
      <c r="D1352" s="702" t="str">
        <f t="shared" si="21"/>
        <v>1351. 180230 酒石酸鹽</v>
      </c>
    </row>
    <row r="1353" spans="1:4">
      <c r="A1353" s="695">
        <v>1352</v>
      </c>
      <c r="B1353" s="696" t="s">
        <v>3266</v>
      </c>
      <c r="C1353" s="697" t="s">
        <v>7655</v>
      </c>
      <c r="D1353" s="702" t="str">
        <f t="shared" si="21"/>
        <v>1352. 180231 α-甲基苯乙烯</v>
      </c>
    </row>
    <row r="1354" spans="1:4">
      <c r="A1354" s="695">
        <v>1353</v>
      </c>
      <c r="B1354" s="696" t="s">
        <v>3268</v>
      </c>
      <c r="C1354" s="697" t="s">
        <v>7656</v>
      </c>
      <c r="D1354" s="702" t="str">
        <f t="shared" si="21"/>
        <v>1353. 180232 硝基烴</v>
      </c>
    </row>
    <row r="1355" spans="1:4">
      <c r="A1355" s="695">
        <v>1354</v>
      </c>
      <c r="B1355" s="696" t="s">
        <v>3270</v>
      </c>
      <c r="C1355" s="697" t="s">
        <v>7657</v>
      </c>
      <c r="D1355" s="702" t="str">
        <f t="shared" si="21"/>
        <v>1354. 180233 二異氰酸二苯甲烷</v>
      </c>
    </row>
    <row r="1356" spans="1:4">
      <c r="A1356" s="695">
        <v>1355</v>
      </c>
      <c r="B1356" s="696" t="s">
        <v>7658</v>
      </c>
      <c r="C1356" s="697" t="s">
        <v>7659</v>
      </c>
      <c r="D1356" s="702" t="str">
        <f t="shared" si="21"/>
        <v>1355. 180234 線性烷基磺酸化物(LAS)</v>
      </c>
    </row>
    <row r="1357" spans="1:4">
      <c r="A1357" s="695">
        <v>1356</v>
      </c>
      <c r="B1357" s="696" t="s">
        <v>7660</v>
      </c>
      <c r="C1357" s="697" t="s">
        <v>7661</v>
      </c>
      <c r="D1357" s="702" t="str">
        <f t="shared" si="21"/>
        <v>1356. 180235 烷基苯磺酸類</v>
      </c>
    </row>
    <row r="1358" spans="1:4">
      <c r="A1358" s="695">
        <v>1357</v>
      </c>
      <c r="B1358" s="696" t="s">
        <v>7662</v>
      </c>
      <c r="C1358" s="697" t="s">
        <v>7663</v>
      </c>
      <c r="D1358" s="702" t="str">
        <f t="shared" si="21"/>
        <v>1357. 180236 磺酸類</v>
      </c>
    </row>
    <row r="1359" spans="1:4">
      <c r="A1359" s="695">
        <v>1358</v>
      </c>
      <c r="B1359" s="696" t="s">
        <v>7664</v>
      </c>
      <c r="C1359" s="697" t="s">
        <v>7665</v>
      </c>
      <c r="D1359" s="702" t="str">
        <f t="shared" si="21"/>
        <v>1358. 180237 對苯二甲酸(PTA)</v>
      </c>
    </row>
    <row r="1360" spans="1:4">
      <c r="A1360" s="695">
        <v>1359</v>
      </c>
      <c r="B1360" s="696" t="s">
        <v>7666</v>
      </c>
      <c r="C1360" s="697" t="s">
        <v>7667</v>
      </c>
      <c r="D1360" s="702" t="str">
        <f t="shared" si="21"/>
        <v>1359. 180238 苯甲酸(安息香酸)</v>
      </c>
    </row>
    <row r="1361" spans="1:4">
      <c r="A1361" s="695">
        <v>1360</v>
      </c>
      <c r="B1361" s="696" t="s">
        <v>3272</v>
      </c>
      <c r="C1361" s="697" t="s">
        <v>7668</v>
      </c>
      <c r="D1361" s="702" t="str">
        <f t="shared" si="21"/>
        <v>1360. 180239 安息香酸鈉(苯甲酸鈉)</v>
      </c>
    </row>
    <row r="1362" spans="1:4">
      <c r="A1362" s="695">
        <v>1361</v>
      </c>
      <c r="B1362" s="696" t="s">
        <v>7669</v>
      </c>
      <c r="C1362" s="697" t="s">
        <v>7670</v>
      </c>
      <c r="D1362" s="702" t="str">
        <f t="shared" si="21"/>
        <v>1361. 180240 硬脂酸鎂</v>
      </c>
    </row>
    <row r="1363" spans="1:4">
      <c r="A1363" s="695">
        <v>1362</v>
      </c>
      <c r="B1363" s="696" t="s">
        <v>3274</v>
      </c>
      <c r="C1363" s="697" t="s">
        <v>7671</v>
      </c>
      <c r="D1363" s="702" t="str">
        <f t="shared" si="21"/>
        <v>1362. 180241 硬脂酸鋅</v>
      </c>
    </row>
    <row r="1364" spans="1:4">
      <c r="A1364" s="695">
        <v>1363</v>
      </c>
      <c r="B1364" s="696" t="s">
        <v>3276</v>
      </c>
      <c r="C1364" s="697" t="s">
        <v>7672</v>
      </c>
      <c r="D1364" s="702" t="str">
        <f t="shared" si="21"/>
        <v>1363. 180242 檸檬酸鈉</v>
      </c>
    </row>
    <row r="1365" spans="1:4">
      <c r="A1365" s="695">
        <v>1364</v>
      </c>
      <c r="B1365" s="696" t="s">
        <v>3280</v>
      </c>
      <c r="C1365" s="697" t="s">
        <v>7673</v>
      </c>
      <c r="D1365" s="702" t="str">
        <f t="shared" si="21"/>
        <v>1364. 180244 環氧乙烷(EO)</v>
      </c>
    </row>
    <row r="1366" spans="1:4">
      <c r="A1366" s="695">
        <v>1365</v>
      </c>
      <c r="B1366" s="696" t="s">
        <v>3282</v>
      </c>
      <c r="C1366" s="697" t="s">
        <v>7674</v>
      </c>
      <c r="D1366" s="702" t="str">
        <f t="shared" si="21"/>
        <v>1365. 180245 環氧丙烷</v>
      </c>
    </row>
    <row r="1367" spans="1:4">
      <c r="A1367" s="695">
        <v>1366</v>
      </c>
      <c r="B1367" s="696" t="s">
        <v>3284</v>
      </c>
      <c r="C1367" s="697" t="s">
        <v>7675</v>
      </c>
      <c r="D1367" s="702" t="str">
        <f t="shared" si="21"/>
        <v>1366. 180246 環氧氯丙烷(ECH)</v>
      </c>
    </row>
    <row r="1368" spans="1:4">
      <c r="A1368" s="695">
        <v>1367</v>
      </c>
      <c r="B1368" s="696" t="s">
        <v>3286</v>
      </c>
      <c r="C1368" s="697" t="s">
        <v>7676</v>
      </c>
      <c r="D1368" s="702" t="str">
        <f t="shared" si="21"/>
        <v>1367. 180247 甲基第三丁基醚(MTBE)</v>
      </c>
    </row>
    <row r="1369" spans="1:4">
      <c r="A1369" s="695">
        <v>1368</v>
      </c>
      <c r="B1369" s="696" t="s">
        <v>3288</v>
      </c>
      <c r="C1369" s="697" t="s">
        <v>7677</v>
      </c>
      <c r="D1369" s="702" t="str">
        <f t="shared" si="21"/>
        <v>1368. 180248 二甲醚(DME)</v>
      </c>
    </row>
    <row r="1370" spans="1:4">
      <c r="A1370" s="695">
        <v>1369</v>
      </c>
      <c r="B1370" s="696" t="s">
        <v>3290</v>
      </c>
      <c r="C1370" s="697" t="s">
        <v>7678</v>
      </c>
      <c r="D1370" s="702" t="str">
        <f t="shared" si="21"/>
        <v>1369. 180249 二丁醚(DBE)</v>
      </c>
    </row>
    <row r="1371" spans="1:4">
      <c r="A1371" s="695">
        <v>1370</v>
      </c>
      <c r="B1371" s="696" t="s">
        <v>3292</v>
      </c>
      <c r="C1371" s="697" t="s">
        <v>7679</v>
      </c>
      <c r="D1371" s="702" t="str">
        <f t="shared" si="21"/>
        <v>1370. 180250 四氫夫喃(THF)</v>
      </c>
    </row>
    <row r="1372" spans="1:4">
      <c r="A1372" s="695">
        <v>1371</v>
      </c>
      <c r="B1372" s="696" t="s">
        <v>3294</v>
      </c>
      <c r="C1372" s="697" t="s">
        <v>7680</v>
      </c>
      <c r="D1372" s="702" t="str">
        <f t="shared" si="21"/>
        <v>1371. 180251 乙醚</v>
      </c>
    </row>
    <row r="1373" spans="1:4">
      <c r="A1373" s="695">
        <v>1372</v>
      </c>
      <c r="B1373" s="696" t="s">
        <v>3296</v>
      </c>
      <c r="C1373" s="697" t="s">
        <v>7681</v>
      </c>
      <c r="D1373" s="702" t="str">
        <f t="shared" si="21"/>
        <v>1372. 180252 乳酸鹽</v>
      </c>
    </row>
    <row r="1374" spans="1:4">
      <c r="A1374" s="695">
        <v>1373</v>
      </c>
      <c r="B1374" s="696" t="s">
        <v>3298</v>
      </c>
      <c r="C1374" s="697" t="s">
        <v>7682</v>
      </c>
      <c r="D1374" s="702" t="str">
        <f t="shared" si="21"/>
        <v>1373. 180253 亞硝基乙醚</v>
      </c>
    </row>
    <row r="1375" spans="1:4">
      <c r="A1375" s="695">
        <v>1374</v>
      </c>
      <c r="B1375" s="696" t="s">
        <v>7683</v>
      </c>
      <c r="C1375" s="697" t="s">
        <v>7684</v>
      </c>
      <c r="D1375" s="702" t="str">
        <f t="shared" si="21"/>
        <v>1374. 180254 乙二醇甲醚</v>
      </c>
    </row>
    <row r="1376" spans="1:4">
      <c r="A1376" s="695">
        <v>1375</v>
      </c>
      <c r="B1376" s="696" t="s">
        <v>7685</v>
      </c>
      <c r="C1376" s="697" t="s">
        <v>7686</v>
      </c>
      <c r="D1376" s="702" t="str">
        <f t="shared" si="21"/>
        <v>1375. 180256 甲醛</v>
      </c>
    </row>
    <row r="1377" spans="1:4">
      <c r="A1377" s="695">
        <v>1376</v>
      </c>
      <c r="B1377" s="696" t="s">
        <v>7687</v>
      </c>
      <c r="C1377" s="697" t="s">
        <v>7688</v>
      </c>
      <c r="D1377" s="702" t="str">
        <f t="shared" si="21"/>
        <v>1376. 180257 乙醛</v>
      </c>
    </row>
    <row r="1378" spans="1:4">
      <c r="A1378" s="695">
        <v>1377</v>
      </c>
      <c r="B1378" s="696" t="s">
        <v>7689</v>
      </c>
      <c r="C1378" s="697" t="s">
        <v>7690</v>
      </c>
      <c r="D1378" s="702" t="str">
        <f t="shared" si="21"/>
        <v>1377. 180258 丙酮(DMK)</v>
      </c>
    </row>
    <row r="1379" spans="1:4">
      <c r="A1379" s="695">
        <v>1378</v>
      </c>
      <c r="B1379" s="696" t="s">
        <v>3300</v>
      </c>
      <c r="C1379" s="697" t="s">
        <v>7691</v>
      </c>
      <c r="D1379" s="702" t="str">
        <f t="shared" si="21"/>
        <v>1378. 180259 丁酮</v>
      </c>
    </row>
    <row r="1380" spans="1:4">
      <c r="A1380" s="695">
        <v>1379</v>
      </c>
      <c r="B1380" s="696" t="s">
        <v>7692</v>
      </c>
      <c r="C1380" s="697" t="s">
        <v>7693</v>
      </c>
      <c r="D1380" s="702" t="str">
        <f t="shared" si="21"/>
        <v>1379. 180260 甲基異丁基酮(MIBK)</v>
      </c>
    </row>
    <row r="1381" spans="1:4">
      <c r="A1381" s="695">
        <v>1380</v>
      </c>
      <c r="B1381" s="696" t="s">
        <v>3302</v>
      </c>
      <c r="C1381" s="697" t="s">
        <v>7694</v>
      </c>
      <c r="D1381" s="702" t="str">
        <f t="shared" si="21"/>
        <v>1380. 180261 環己酮</v>
      </c>
    </row>
    <row r="1382" spans="1:4">
      <c r="A1382" s="695">
        <v>1381</v>
      </c>
      <c r="B1382" s="696" t="s">
        <v>3304</v>
      </c>
      <c r="C1382" s="697" t="s">
        <v>7695</v>
      </c>
      <c r="D1382" s="702" t="str">
        <f t="shared" si="21"/>
        <v>1381. 180262 甲基四氫毗咯酮</v>
      </c>
    </row>
    <row r="1383" spans="1:4">
      <c r="A1383" s="695">
        <v>1382</v>
      </c>
      <c r="B1383" s="696" t="s">
        <v>3306</v>
      </c>
      <c r="C1383" s="697" t="s">
        <v>7696</v>
      </c>
      <c r="D1383" s="702" t="str">
        <f t="shared" si="21"/>
        <v>1382. 180263 聚縮醛(polyacetal)</v>
      </c>
    </row>
    <row r="1384" spans="1:4">
      <c r="A1384" s="695">
        <v>1383</v>
      </c>
      <c r="B1384" s="696" t="s">
        <v>7697</v>
      </c>
      <c r="C1384" s="697" t="s">
        <v>7698</v>
      </c>
      <c r="D1384" s="702" t="str">
        <f t="shared" si="21"/>
        <v>1383. 180264 三聚甲醛</v>
      </c>
    </row>
    <row r="1385" spans="1:4">
      <c r="A1385" s="695">
        <v>1384</v>
      </c>
      <c r="B1385" s="696" t="s">
        <v>7699</v>
      </c>
      <c r="C1385" s="697" t="s">
        <v>7700</v>
      </c>
      <c r="D1385" s="702" t="str">
        <f t="shared" si="21"/>
        <v>1384. 180266 甲醇</v>
      </c>
    </row>
    <row r="1386" spans="1:4">
      <c r="A1386" s="695">
        <v>1385</v>
      </c>
      <c r="B1386" s="696" t="s">
        <v>7701</v>
      </c>
      <c r="C1386" s="697" t="s">
        <v>7702</v>
      </c>
      <c r="D1386" s="702" t="str">
        <f t="shared" si="21"/>
        <v>1385. 180267 乙醇</v>
      </c>
    </row>
    <row r="1387" spans="1:4">
      <c r="A1387" s="695">
        <v>1386</v>
      </c>
      <c r="B1387" s="696" t="s">
        <v>7703</v>
      </c>
      <c r="C1387" s="697" t="s">
        <v>7704</v>
      </c>
      <c r="D1387" s="702" t="str">
        <f t="shared" si="21"/>
        <v>1386. 180268 乙二醇(EG)</v>
      </c>
    </row>
    <row r="1388" spans="1:4">
      <c r="A1388" s="695">
        <v>1387</v>
      </c>
      <c r="B1388" s="696" t="s">
        <v>3308</v>
      </c>
      <c r="C1388" s="697" t="s">
        <v>7705</v>
      </c>
      <c r="D1388" s="702" t="str">
        <f t="shared" si="21"/>
        <v>1387. 180269 二乙二醇(DEG)</v>
      </c>
    </row>
    <row r="1389" spans="1:4">
      <c r="A1389" s="695">
        <v>1388</v>
      </c>
      <c r="B1389" s="696" t="s">
        <v>7706</v>
      </c>
      <c r="C1389" s="697" t="s">
        <v>7707</v>
      </c>
      <c r="D1389" s="702" t="str">
        <f t="shared" si="21"/>
        <v>1388. 180270 三乙二醇(TEG)</v>
      </c>
    </row>
    <row r="1390" spans="1:4">
      <c r="A1390" s="695">
        <v>1389</v>
      </c>
      <c r="B1390" s="696" t="s">
        <v>3310</v>
      </c>
      <c r="C1390" s="697" t="s">
        <v>7708</v>
      </c>
      <c r="D1390" s="702" t="str">
        <f t="shared" si="21"/>
        <v>1389. 180271 聚乙二醇(PEG)</v>
      </c>
    </row>
    <row r="1391" spans="1:4">
      <c r="A1391" s="695">
        <v>1390</v>
      </c>
      <c r="B1391" s="696" t="s">
        <v>3312</v>
      </c>
      <c r="C1391" s="697" t="s">
        <v>7709</v>
      </c>
      <c r="D1391" s="702" t="str">
        <f t="shared" si="21"/>
        <v>1390. 180272 丙二醇(PG)</v>
      </c>
    </row>
    <row r="1392" spans="1:4">
      <c r="A1392" s="695">
        <v>1391</v>
      </c>
      <c r="B1392" s="696" t="s">
        <v>3314</v>
      </c>
      <c r="C1392" s="697" t="s">
        <v>7710</v>
      </c>
      <c r="D1392" s="702" t="str">
        <f t="shared" si="21"/>
        <v>1391. 180273 異丙醇(IPA)</v>
      </c>
    </row>
    <row r="1393" spans="1:4">
      <c r="A1393" s="695">
        <v>1392</v>
      </c>
      <c r="B1393" s="696" t="s">
        <v>3316</v>
      </c>
      <c r="C1393" s="697" t="s">
        <v>7711</v>
      </c>
      <c r="D1393" s="702" t="str">
        <f t="shared" si="21"/>
        <v>1392. 180274 丙三醇(甘油)</v>
      </c>
    </row>
    <row r="1394" spans="1:4">
      <c r="A1394" s="695">
        <v>1393</v>
      </c>
      <c r="B1394" s="696" t="s">
        <v>7712</v>
      </c>
      <c r="C1394" s="697" t="s">
        <v>7713</v>
      </c>
      <c r="D1394" s="702" t="str">
        <f t="shared" si="21"/>
        <v>1393. 180275 二丙酮醇</v>
      </c>
    </row>
    <row r="1395" spans="1:4">
      <c r="A1395" s="695">
        <v>1394</v>
      </c>
      <c r="B1395" s="696" t="s">
        <v>7714</v>
      </c>
      <c r="C1395" s="697" t="s">
        <v>7715</v>
      </c>
      <c r="D1395" s="702" t="str">
        <f t="shared" si="21"/>
        <v>1394. 180276 聚丙二醇(PPG)</v>
      </c>
    </row>
    <row r="1396" spans="1:4">
      <c r="A1396" s="695">
        <v>1395</v>
      </c>
      <c r="B1396" s="696" t="s">
        <v>7716</v>
      </c>
      <c r="C1396" s="697" t="s">
        <v>7717</v>
      </c>
      <c r="D1396" s="702" t="str">
        <f t="shared" si="21"/>
        <v>1395. 180277 丙烯醇</v>
      </c>
    </row>
    <row r="1397" spans="1:4">
      <c r="A1397" s="695">
        <v>1396</v>
      </c>
      <c r="B1397" s="696" t="s">
        <v>7718</v>
      </c>
      <c r="C1397" s="697" t="s">
        <v>7719</v>
      </c>
      <c r="D1397" s="702" t="str">
        <f t="shared" si="21"/>
        <v>1396. 180278 丁二醇</v>
      </c>
    </row>
    <row r="1398" spans="1:4">
      <c r="A1398" s="695">
        <v>1397</v>
      </c>
      <c r="B1398" s="696" t="s">
        <v>3318</v>
      </c>
      <c r="C1398" s="697" t="s">
        <v>7720</v>
      </c>
      <c r="D1398" s="702" t="str">
        <f t="shared" si="21"/>
        <v>1397. 180279 正丁醇</v>
      </c>
    </row>
    <row r="1399" spans="1:4">
      <c r="A1399" s="695">
        <v>1398</v>
      </c>
      <c r="B1399" s="696" t="s">
        <v>7721</v>
      </c>
      <c r="C1399" s="697" t="s">
        <v>7722</v>
      </c>
      <c r="D1399" s="702" t="str">
        <f t="shared" si="21"/>
        <v>1398. 180280 異丁醇(IBA)</v>
      </c>
    </row>
    <row r="1400" spans="1:4">
      <c r="A1400" s="695">
        <v>1399</v>
      </c>
      <c r="B1400" s="696" t="s">
        <v>3320</v>
      </c>
      <c r="C1400" s="697" t="s">
        <v>7723</v>
      </c>
      <c r="D1400" s="702" t="str">
        <f t="shared" si="21"/>
        <v>1399. 180281 異戊四醇</v>
      </c>
    </row>
    <row r="1401" spans="1:4">
      <c r="A1401" s="695">
        <v>1400</v>
      </c>
      <c r="B1401" s="696" t="s">
        <v>3322</v>
      </c>
      <c r="C1401" s="697" t="s">
        <v>7724</v>
      </c>
      <c r="D1401" s="702" t="str">
        <f t="shared" si="21"/>
        <v>1400. 180282 辛醇</v>
      </c>
    </row>
    <row r="1402" spans="1:4">
      <c r="A1402" s="695">
        <v>1401</v>
      </c>
      <c r="B1402" s="696" t="s">
        <v>7725</v>
      </c>
      <c r="C1402" s="697" t="s">
        <v>7726</v>
      </c>
      <c r="D1402" s="702" t="str">
        <f t="shared" si="21"/>
        <v>1401. 180283 異辛醇(2-EH)</v>
      </c>
    </row>
    <row r="1403" spans="1:4">
      <c r="A1403" s="695">
        <v>1402</v>
      </c>
      <c r="B1403" s="696" t="s">
        <v>7727</v>
      </c>
      <c r="C1403" s="697" t="s">
        <v>7728</v>
      </c>
      <c r="D1403" s="702" t="str">
        <f t="shared" si="21"/>
        <v>1402. 180284 聚四甲基醚二醇(PTMG)</v>
      </c>
    </row>
    <row r="1404" spans="1:4">
      <c r="A1404" s="695">
        <v>1403</v>
      </c>
      <c r="B1404" s="696" t="s">
        <v>7729</v>
      </c>
      <c r="C1404" s="697" t="s">
        <v>7730</v>
      </c>
      <c r="D1404" s="702" t="str">
        <f t="shared" si="21"/>
        <v>1403. 180285 多元醇</v>
      </c>
    </row>
    <row r="1405" spans="1:4">
      <c r="A1405" s="695">
        <v>1404</v>
      </c>
      <c r="B1405" s="696" t="s">
        <v>7731</v>
      </c>
      <c r="C1405" s="697" t="s">
        <v>7732</v>
      </c>
      <c r="D1405" s="702" t="str">
        <f t="shared" si="21"/>
        <v>1404. 180287 甲酚</v>
      </c>
    </row>
    <row r="1406" spans="1:4">
      <c r="A1406" s="695">
        <v>1405</v>
      </c>
      <c r="B1406" s="696" t="s">
        <v>7733</v>
      </c>
      <c r="C1406" s="697" t="s">
        <v>7734</v>
      </c>
      <c r="D1406" s="702" t="str">
        <f t="shared" si="21"/>
        <v>1405. 180288 苯酚(石碳酸)</v>
      </c>
    </row>
    <row r="1407" spans="1:4">
      <c r="A1407" s="695">
        <v>1406</v>
      </c>
      <c r="B1407" s="696" t="s">
        <v>3324</v>
      </c>
      <c r="C1407" s="697" t="s">
        <v>7735</v>
      </c>
      <c r="D1407" s="702" t="str">
        <f t="shared" si="21"/>
        <v>1406. 180289 丙二酚(BPA)</v>
      </c>
    </row>
    <row r="1408" spans="1:4">
      <c r="A1408" s="695">
        <v>1407</v>
      </c>
      <c r="B1408" s="696" t="s">
        <v>7736</v>
      </c>
      <c r="C1408" s="697" t="s">
        <v>7737</v>
      </c>
      <c r="D1408" s="702" t="str">
        <f t="shared" si="21"/>
        <v>1407. 180290 壬酚(NP)</v>
      </c>
    </row>
    <row r="1409" spans="1:4">
      <c r="A1409" s="695">
        <v>1408</v>
      </c>
      <c r="B1409" s="696" t="s">
        <v>3326</v>
      </c>
      <c r="C1409" s="697" t="s">
        <v>7738</v>
      </c>
      <c r="D1409" s="702" t="str">
        <f t="shared" si="21"/>
        <v>1408. 180291 單寧酸(鞣酸)</v>
      </c>
    </row>
    <row r="1410" spans="1:4">
      <c r="A1410" s="695">
        <v>1409</v>
      </c>
      <c r="B1410" s="696" t="s">
        <v>7739</v>
      </c>
      <c r="C1410" s="697" t="s">
        <v>7740</v>
      </c>
      <c r="D1410" s="702" t="str">
        <f t="shared" ref="D1410:D1473" si="22">A1410&amp;". "&amp;B1410&amp;" "&amp;C1410</f>
        <v>1409. 180293 冰醋酸(醋酸)</v>
      </c>
    </row>
    <row r="1411" spans="1:4">
      <c r="A1411" s="695">
        <v>1410</v>
      </c>
      <c r="B1411" s="696" t="s">
        <v>7741</v>
      </c>
      <c r="C1411" s="697" t="s">
        <v>7742</v>
      </c>
      <c r="D1411" s="702" t="str">
        <f t="shared" si="22"/>
        <v>1410. 180294 醋酸乙烯單體(VAM)</v>
      </c>
    </row>
    <row r="1412" spans="1:4">
      <c r="A1412" s="695">
        <v>1411</v>
      </c>
      <c r="B1412" s="696" t="s">
        <v>7743</v>
      </c>
      <c r="C1412" s="697" t="s">
        <v>7744</v>
      </c>
      <c r="D1412" s="702" t="str">
        <f t="shared" si="22"/>
        <v>1411. 180295 醋酸乙酯(EAC/乙酸乙酯)</v>
      </c>
    </row>
    <row r="1413" spans="1:4">
      <c r="A1413" s="695">
        <v>1412</v>
      </c>
      <c r="B1413" s="696" t="s">
        <v>7745</v>
      </c>
      <c r="C1413" s="697" t="s">
        <v>7746</v>
      </c>
      <c r="D1413" s="702" t="str">
        <f t="shared" si="22"/>
        <v>1412. 180296 醋酸丁酯(乙酸丁酯)</v>
      </c>
    </row>
    <row r="1414" spans="1:4">
      <c r="A1414" s="695">
        <v>1413</v>
      </c>
      <c r="B1414" s="696" t="s">
        <v>7747</v>
      </c>
      <c r="C1414" s="697" t="s">
        <v>7748</v>
      </c>
      <c r="D1414" s="702" t="str">
        <f t="shared" si="22"/>
        <v>1413. 180297 醋酸鈷(乙酸鈷)</v>
      </c>
    </row>
    <row r="1415" spans="1:4">
      <c r="A1415" s="695">
        <v>1414</v>
      </c>
      <c r="B1415" s="696" t="s">
        <v>7749</v>
      </c>
      <c r="C1415" s="697" t="s">
        <v>7750</v>
      </c>
      <c r="D1415" s="702" t="str">
        <f t="shared" si="22"/>
        <v>1414. 180298 醋酸酐</v>
      </c>
    </row>
    <row r="1416" spans="1:4">
      <c r="A1416" s="695">
        <v>1415</v>
      </c>
      <c r="B1416" s="696" t="s">
        <v>3330</v>
      </c>
      <c r="C1416" s="697" t="s">
        <v>7751</v>
      </c>
      <c r="D1416" s="702" t="str">
        <f t="shared" si="22"/>
        <v>1415. 180299 其他合成醋酸</v>
      </c>
    </row>
    <row r="1417" spans="1:4">
      <c r="A1417" s="695">
        <v>1416</v>
      </c>
      <c r="B1417" s="696" t="s">
        <v>7752</v>
      </c>
      <c r="C1417" s="697" t="s">
        <v>7753</v>
      </c>
      <c r="D1417" s="702" t="str">
        <f t="shared" si="22"/>
        <v>1416. 180300 醋酸乙烯酯</v>
      </c>
    </row>
    <row r="1418" spans="1:4">
      <c r="A1418" s="695">
        <v>1417</v>
      </c>
      <c r="B1418" s="696" t="s">
        <v>3332</v>
      </c>
      <c r="C1418" s="697" t="s">
        <v>7754</v>
      </c>
      <c r="D1418" s="702" t="str">
        <f t="shared" si="22"/>
        <v>1417. 180301 胺基醋酸</v>
      </c>
    </row>
    <row r="1419" spans="1:4">
      <c r="A1419" s="695">
        <v>1418</v>
      </c>
      <c r="B1419" s="696" t="s">
        <v>3334</v>
      </c>
      <c r="C1419" s="697" t="s">
        <v>7755</v>
      </c>
      <c r="D1419" s="702" t="str">
        <f t="shared" si="22"/>
        <v>1418. 180302 聚醋酸乙烯酯</v>
      </c>
    </row>
    <row r="1420" spans="1:4">
      <c r="A1420" s="695">
        <v>1419</v>
      </c>
      <c r="B1420" s="696" t="s">
        <v>3336</v>
      </c>
      <c r="C1420" s="697" t="s">
        <v>7756</v>
      </c>
      <c r="D1420" s="702" t="str">
        <f t="shared" si="22"/>
        <v>1419. 180303 甲基丙烯酸甲酯(MMA)</v>
      </c>
    </row>
    <row r="1421" spans="1:4">
      <c r="A1421" s="695">
        <v>1420</v>
      </c>
      <c r="B1421" s="696" t="s">
        <v>3338</v>
      </c>
      <c r="C1421" s="697" t="s">
        <v>7757</v>
      </c>
      <c r="D1421" s="702" t="str">
        <f t="shared" si="22"/>
        <v>1420. 180304 丙烯酸甲酯</v>
      </c>
    </row>
    <row r="1422" spans="1:4">
      <c r="A1422" s="695">
        <v>1421</v>
      </c>
      <c r="B1422" s="696" t="s">
        <v>3340</v>
      </c>
      <c r="C1422" s="697" t="s">
        <v>7758</v>
      </c>
      <c r="D1422" s="702" t="str">
        <f t="shared" si="22"/>
        <v>1421. 180305 丙烯酸乙酯</v>
      </c>
    </row>
    <row r="1423" spans="1:4">
      <c r="A1423" s="695">
        <v>1422</v>
      </c>
      <c r="B1423" s="696" t="s">
        <v>3342</v>
      </c>
      <c r="C1423" s="697" t="s">
        <v>7759</v>
      </c>
      <c r="D1423" s="702" t="str">
        <f t="shared" si="22"/>
        <v>1422. 180306 丙烯酸丁酯</v>
      </c>
    </row>
    <row r="1424" spans="1:4">
      <c r="A1424" s="695">
        <v>1423</v>
      </c>
      <c r="B1424" s="696" t="s">
        <v>3344</v>
      </c>
      <c r="C1424" s="697" t="s">
        <v>7760</v>
      </c>
      <c r="D1424" s="702" t="str">
        <f t="shared" si="22"/>
        <v>1423. 180307 丙烯酸異辛酯(EHA、2EHA)</v>
      </c>
    </row>
    <row r="1425" spans="1:4">
      <c r="A1425" s="695">
        <v>1424</v>
      </c>
      <c r="B1425" s="696" t="s">
        <v>3346</v>
      </c>
      <c r="C1425" s="697" t="s">
        <v>7761</v>
      </c>
      <c r="D1425" s="702" t="str">
        <f t="shared" si="22"/>
        <v>1424. 180308 聚丙烯酸酯</v>
      </c>
    </row>
    <row r="1426" spans="1:4">
      <c r="A1426" s="695">
        <v>1425</v>
      </c>
      <c r="B1426" s="696" t="s">
        <v>3350</v>
      </c>
      <c r="C1426" s="697" t="s">
        <v>7762</v>
      </c>
      <c r="D1426" s="702" t="str">
        <f t="shared" si="22"/>
        <v>1425. 180310 夫酸酐(PA)</v>
      </c>
    </row>
    <row r="1427" spans="1:4">
      <c r="A1427" s="695">
        <v>1426</v>
      </c>
      <c r="B1427" s="696" t="s">
        <v>3352</v>
      </c>
      <c r="C1427" s="697" t="s">
        <v>7763</v>
      </c>
      <c r="D1427" s="702" t="str">
        <f t="shared" si="22"/>
        <v>1426. 180311 夫酸二辛酯(DOP)</v>
      </c>
    </row>
    <row r="1428" spans="1:4">
      <c r="A1428" s="695">
        <v>1427</v>
      </c>
      <c r="B1428" s="696" t="s">
        <v>3354</v>
      </c>
      <c r="C1428" s="697" t="s">
        <v>7764</v>
      </c>
      <c r="D1428" s="702" t="str">
        <f t="shared" si="22"/>
        <v>1427. 180312 夫酸二丁酯(DBP)</v>
      </c>
    </row>
    <row r="1429" spans="1:4">
      <c r="A1429" s="695">
        <v>1428</v>
      </c>
      <c r="B1429" s="696" t="s">
        <v>3356</v>
      </c>
      <c r="C1429" s="697" t="s">
        <v>7765</v>
      </c>
      <c r="D1429" s="702" t="str">
        <f t="shared" si="22"/>
        <v>1428. 180313 夫酸二癸酯</v>
      </c>
    </row>
    <row r="1430" spans="1:4">
      <c r="A1430" s="695">
        <v>1429</v>
      </c>
      <c r="B1430" s="696" t="s">
        <v>3358</v>
      </c>
      <c r="C1430" s="697" t="s">
        <v>7766</v>
      </c>
      <c r="D1430" s="702" t="str">
        <f t="shared" si="22"/>
        <v>1429. 180314 夫酸二壬酯</v>
      </c>
    </row>
    <row r="1431" spans="1:4">
      <c r="A1431" s="695">
        <v>1430</v>
      </c>
      <c r="B1431" s="696" t="s">
        <v>3360</v>
      </c>
      <c r="C1431" s="697" t="s">
        <v>7767</v>
      </c>
      <c r="D1431" s="702" t="str">
        <f t="shared" si="22"/>
        <v>1430. 180315 對苯二甲酸二甲酯(DMT)</v>
      </c>
    </row>
    <row r="1432" spans="1:4">
      <c r="A1432" s="695">
        <v>1431</v>
      </c>
      <c r="B1432" s="696" t="s">
        <v>3362</v>
      </c>
      <c r="C1432" s="697" t="s">
        <v>7768</v>
      </c>
      <c r="D1432" s="702" t="str">
        <f t="shared" si="22"/>
        <v>1431. 180316 鄰苯二甲酸酐</v>
      </c>
    </row>
    <row r="1433" spans="1:4">
      <c r="A1433" s="695">
        <v>1432</v>
      </c>
      <c r="B1433" s="696" t="s">
        <v>3364</v>
      </c>
      <c r="C1433" s="697" t="s">
        <v>7769</v>
      </c>
      <c r="D1433" s="702" t="str">
        <f t="shared" si="22"/>
        <v>1432. 180317 鄰苯二甲酸二辛酯</v>
      </c>
    </row>
    <row r="1434" spans="1:4">
      <c r="A1434" s="695">
        <v>1433</v>
      </c>
      <c r="B1434" s="696" t="s">
        <v>3366</v>
      </c>
      <c r="C1434" s="697" t="s">
        <v>7770</v>
      </c>
      <c r="D1434" s="702" t="str">
        <f t="shared" si="22"/>
        <v>1433. 180318 甲酸</v>
      </c>
    </row>
    <row r="1435" spans="1:4">
      <c r="A1435" s="695">
        <v>1434</v>
      </c>
      <c r="B1435" s="696" t="s">
        <v>3368</v>
      </c>
      <c r="C1435" s="697" t="s">
        <v>7771</v>
      </c>
      <c r="D1435" s="702" t="str">
        <f t="shared" si="22"/>
        <v>1434. 180319 乳酸</v>
      </c>
    </row>
    <row r="1436" spans="1:4">
      <c r="A1436" s="695">
        <v>1435</v>
      </c>
      <c r="B1436" s="696" t="s">
        <v>3370</v>
      </c>
      <c r="C1436" s="697" t="s">
        <v>7772</v>
      </c>
      <c r="D1436" s="702" t="str">
        <f t="shared" si="22"/>
        <v>1435. 180320 草酸(乙二酸)</v>
      </c>
    </row>
    <row r="1437" spans="1:4">
      <c r="A1437" s="695">
        <v>1436</v>
      </c>
      <c r="B1437" s="696" t="s">
        <v>3372</v>
      </c>
      <c r="C1437" s="697" t="s">
        <v>7773</v>
      </c>
      <c r="D1437" s="702" t="str">
        <f t="shared" si="22"/>
        <v>1436. 180321 酒石酸</v>
      </c>
    </row>
    <row r="1438" spans="1:4">
      <c r="A1438" s="695">
        <v>1437</v>
      </c>
      <c r="B1438" s="696" t="s">
        <v>3374</v>
      </c>
      <c r="C1438" s="697" t="s">
        <v>7774</v>
      </c>
      <c r="D1438" s="702" t="str">
        <f t="shared" si="22"/>
        <v>1437. 180322 三羥基丙三羧酸（檸檬酸)</v>
      </c>
    </row>
    <row r="1439" spans="1:4">
      <c r="A1439" s="695">
        <v>1438</v>
      </c>
      <c r="B1439" s="696" t="s">
        <v>3376</v>
      </c>
      <c r="C1439" s="697" t="s">
        <v>7775</v>
      </c>
      <c r="D1439" s="702" t="str">
        <f t="shared" si="22"/>
        <v>1438. 180323 馬來酐(MA)(順-丁烯二酐)</v>
      </c>
    </row>
    <row r="1440" spans="1:4">
      <c r="A1440" s="695">
        <v>1439</v>
      </c>
      <c r="B1440" s="696" t="s">
        <v>3378</v>
      </c>
      <c r="C1440" s="697" t="s">
        <v>7776</v>
      </c>
      <c r="D1440" s="702" t="str">
        <f t="shared" si="22"/>
        <v>1439. 180324 己二酸(AA)</v>
      </c>
    </row>
    <row r="1441" spans="1:4">
      <c r="A1441" s="695">
        <v>1440</v>
      </c>
      <c r="B1441" s="696" t="s">
        <v>3380</v>
      </c>
      <c r="C1441" s="697" t="s">
        <v>7777</v>
      </c>
      <c r="D1441" s="702" t="str">
        <f t="shared" si="22"/>
        <v>1440. 180325 丙烯酸</v>
      </c>
    </row>
    <row r="1442" spans="1:4">
      <c r="A1442" s="695">
        <v>1441</v>
      </c>
      <c r="B1442" s="696" t="s">
        <v>3382</v>
      </c>
      <c r="C1442" s="697" t="s">
        <v>7778</v>
      </c>
      <c r="D1442" s="702" t="str">
        <f t="shared" si="22"/>
        <v>1441. 180326 甲基丙烯酸</v>
      </c>
    </row>
    <row r="1443" spans="1:4">
      <c r="A1443" s="695">
        <v>1442</v>
      </c>
      <c r="B1443" s="696" t="s">
        <v>3384</v>
      </c>
      <c r="C1443" s="697" t="s">
        <v>7779</v>
      </c>
      <c r="D1443" s="702" t="str">
        <f t="shared" si="22"/>
        <v>1442. 180327 胺基磺酸</v>
      </c>
    </row>
    <row r="1444" spans="1:4">
      <c r="A1444" s="695">
        <v>1443</v>
      </c>
      <c r="B1444" s="696" t="s">
        <v>3386</v>
      </c>
      <c r="C1444" s="697" t="s">
        <v>7780</v>
      </c>
      <c r="D1444" s="702" t="str">
        <f t="shared" si="22"/>
        <v>1443. 180328 水楊酸(鄰羥基苯甲酸)</v>
      </c>
    </row>
    <row r="1445" spans="1:4">
      <c r="A1445" s="695">
        <v>1444</v>
      </c>
      <c r="B1445" s="696" t="s">
        <v>3388</v>
      </c>
      <c r="C1445" s="697" t="s">
        <v>7781</v>
      </c>
      <c r="D1445" s="702" t="str">
        <f t="shared" si="22"/>
        <v>1444. 180329 甲酸乙酯</v>
      </c>
    </row>
    <row r="1446" spans="1:4">
      <c r="A1446" s="695">
        <v>1445</v>
      </c>
      <c r="B1446" s="696" t="s">
        <v>3390</v>
      </c>
      <c r="C1446" s="697" t="s">
        <v>7782</v>
      </c>
      <c r="D1446" s="702" t="str">
        <f t="shared" si="22"/>
        <v>1445. 180330 丁酸乙酯</v>
      </c>
    </row>
    <row r="1447" spans="1:4">
      <c r="A1447" s="695">
        <v>1446</v>
      </c>
      <c r="B1447" s="696" t="s">
        <v>7783</v>
      </c>
      <c r="C1447" s="697" t="s">
        <v>7784</v>
      </c>
      <c r="D1447" s="702" t="str">
        <f t="shared" si="22"/>
        <v>1446. 180331 聚胺基甲酸乙酯</v>
      </c>
    </row>
    <row r="1448" spans="1:4">
      <c r="A1448" s="695">
        <v>1447</v>
      </c>
      <c r="B1448" s="696" t="s">
        <v>7785</v>
      </c>
      <c r="C1448" s="697" t="s">
        <v>7786</v>
      </c>
      <c r="D1448" s="702" t="str">
        <f t="shared" si="22"/>
        <v>1447. 180332 矽酸酯</v>
      </c>
    </row>
    <row r="1449" spans="1:4">
      <c r="A1449" s="695">
        <v>1448</v>
      </c>
      <c r="B1449" s="696" t="s">
        <v>7787</v>
      </c>
      <c r="C1449" s="697" t="s">
        <v>7788</v>
      </c>
      <c r="D1449" s="702" t="str">
        <f t="shared" si="22"/>
        <v>1448. 180333 亞硝酸乙酯</v>
      </c>
    </row>
    <row r="1450" spans="1:4">
      <c r="A1450" s="695">
        <v>1449</v>
      </c>
      <c r="B1450" s="696" t="s">
        <v>7789</v>
      </c>
      <c r="C1450" s="697" t="s">
        <v>7790</v>
      </c>
      <c r="D1450" s="702" t="str">
        <f t="shared" si="22"/>
        <v>1449. 180334 硝化甘油</v>
      </c>
    </row>
    <row r="1451" spans="1:4">
      <c r="A1451" s="695">
        <v>1450</v>
      </c>
      <c r="B1451" s="696" t="s">
        <v>7791</v>
      </c>
      <c r="C1451" s="697" t="s">
        <v>7792</v>
      </c>
      <c r="D1451" s="702" t="str">
        <f t="shared" si="22"/>
        <v>1450. 180335 苯二甲酸二異辛酯(DIOP)</v>
      </c>
    </row>
    <row r="1452" spans="1:4">
      <c r="A1452" s="695">
        <v>1451</v>
      </c>
      <c r="B1452" s="696" t="s">
        <v>7793</v>
      </c>
      <c r="C1452" s="697" t="s">
        <v>7794</v>
      </c>
      <c r="D1452" s="702" t="str">
        <f t="shared" si="22"/>
        <v>1451. 180336 偏苯三酸酐(TMA)</v>
      </c>
    </row>
    <row r="1453" spans="1:4">
      <c r="A1453" s="695">
        <v>1452</v>
      </c>
      <c r="B1453" s="696" t="s">
        <v>7795</v>
      </c>
      <c r="C1453" s="697" t="s">
        <v>7796</v>
      </c>
      <c r="D1453" s="702" t="str">
        <f t="shared" si="22"/>
        <v>1452. 180338 環己胺</v>
      </c>
    </row>
    <row r="1454" spans="1:4">
      <c r="A1454" s="695">
        <v>1453</v>
      </c>
      <c r="B1454" s="696" t="s">
        <v>3392</v>
      </c>
      <c r="C1454" s="697" t="s">
        <v>7797</v>
      </c>
      <c r="D1454" s="702" t="str">
        <f t="shared" si="22"/>
        <v>1453. 180339 三乙胺</v>
      </c>
    </row>
    <row r="1455" spans="1:4">
      <c r="A1455" s="695">
        <v>1454</v>
      </c>
      <c r="B1455" s="696" t="s">
        <v>7798</v>
      </c>
      <c r="C1455" s="697" t="s">
        <v>7799</v>
      </c>
      <c r="D1455" s="702" t="str">
        <f t="shared" si="22"/>
        <v>1454. 180340 苯胺</v>
      </c>
    </row>
    <row r="1456" spans="1:4">
      <c r="A1456" s="695">
        <v>1455</v>
      </c>
      <c r="B1456" s="696" t="s">
        <v>3394</v>
      </c>
      <c r="C1456" s="697" t="s">
        <v>7800</v>
      </c>
      <c r="D1456" s="702" t="str">
        <f t="shared" si="22"/>
        <v>1455. 180341 硝基苯胺</v>
      </c>
    </row>
    <row r="1457" spans="1:4">
      <c r="A1457" s="695">
        <v>1456</v>
      </c>
      <c r="B1457" s="696" t="s">
        <v>7801</v>
      </c>
      <c r="C1457" s="697" t="s">
        <v>7802</v>
      </c>
      <c r="D1457" s="702" t="str">
        <f t="shared" si="22"/>
        <v>1456. 180342 乙二胺四乙酸(EDTA)</v>
      </c>
    </row>
    <row r="1458" spans="1:4">
      <c r="A1458" s="695">
        <v>1457</v>
      </c>
      <c r="B1458" s="696" t="s">
        <v>7803</v>
      </c>
      <c r="C1458" s="697" t="s">
        <v>7804</v>
      </c>
      <c r="D1458" s="702" t="str">
        <f t="shared" si="22"/>
        <v>1457. 180343 己二胺(HMDA)</v>
      </c>
    </row>
    <row r="1459" spans="1:4">
      <c r="A1459" s="695">
        <v>1458</v>
      </c>
      <c r="B1459" s="696" t="s">
        <v>7805</v>
      </c>
      <c r="C1459" s="697" t="s">
        <v>7806</v>
      </c>
      <c r="D1459" s="702" t="str">
        <f t="shared" si="22"/>
        <v>1458. 180344 乙醇胺(EA)</v>
      </c>
    </row>
    <row r="1460" spans="1:4">
      <c r="A1460" s="695">
        <v>1459</v>
      </c>
      <c r="B1460" s="696" t="s">
        <v>7807</v>
      </c>
      <c r="C1460" s="697" t="s">
        <v>7808</v>
      </c>
      <c r="D1460" s="702" t="str">
        <f t="shared" si="22"/>
        <v>1459. 180345 二乙醇胺</v>
      </c>
    </row>
    <row r="1461" spans="1:4">
      <c r="A1461" s="695">
        <v>1460</v>
      </c>
      <c r="B1461" s="696" t="s">
        <v>7809</v>
      </c>
      <c r="C1461" s="697" t="s">
        <v>7810</v>
      </c>
      <c r="D1461" s="702" t="str">
        <f t="shared" si="22"/>
        <v>1460. 180346 三乙醇胺(TEA)</v>
      </c>
    </row>
    <row r="1462" spans="1:4">
      <c r="A1462" s="695">
        <v>1461</v>
      </c>
      <c r="B1462" s="696" t="s">
        <v>7811</v>
      </c>
      <c r="C1462" s="697" t="s">
        <v>7812</v>
      </c>
      <c r="D1462" s="702" t="str">
        <f t="shared" si="22"/>
        <v>1461. 180347 三聚氰胺</v>
      </c>
    </row>
    <row r="1463" spans="1:4">
      <c r="A1463" s="695">
        <v>1462</v>
      </c>
      <c r="B1463" s="696" t="s">
        <v>7813</v>
      </c>
      <c r="C1463" s="697" t="s">
        <v>7814</v>
      </c>
      <c r="D1463" s="702" t="str">
        <f t="shared" si="22"/>
        <v>1462. 180348 己內醯胺(CPL)</v>
      </c>
    </row>
    <row r="1464" spans="1:4">
      <c r="A1464" s="695">
        <v>1463</v>
      </c>
      <c r="B1464" s="696" t="s">
        <v>3396</v>
      </c>
      <c r="C1464" s="697" t="s">
        <v>7815</v>
      </c>
      <c r="D1464" s="702" t="str">
        <f t="shared" si="22"/>
        <v>1463. 180349 二甲基甲（乙）醯胺</v>
      </c>
    </row>
    <row r="1465" spans="1:4">
      <c r="A1465" s="695">
        <v>1464</v>
      </c>
      <c r="B1465" s="696" t="s">
        <v>7816</v>
      </c>
      <c r="C1465" s="697" t="s">
        <v>7817</v>
      </c>
      <c r="D1465" s="702" t="str">
        <f t="shared" si="22"/>
        <v>1464. 180350 異氰酸甲酯</v>
      </c>
    </row>
    <row r="1466" spans="1:4">
      <c r="A1466" s="695">
        <v>1465</v>
      </c>
      <c r="B1466" s="696" t="s">
        <v>3398</v>
      </c>
      <c r="C1466" s="697" t="s">
        <v>7818</v>
      </c>
      <c r="D1466" s="702" t="str">
        <f t="shared" si="22"/>
        <v>1465. 180351 甲苯二異氰酸酯(TDI)</v>
      </c>
    </row>
    <row r="1467" spans="1:4">
      <c r="A1467" s="695">
        <v>1466</v>
      </c>
      <c r="B1467" s="696" t="s">
        <v>3400</v>
      </c>
      <c r="C1467" s="697" t="s">
        <v>7819</v>
      </c>
      <c r="D1467" s="702" t="str">
        <f t="shared" si="22"/>
        <v>1466. 180352 二苯基甲基二異氰酸酯(MDI)</v>
      </c>
    </row>
    <row r="1468" spans="1:4">
      <c r="A1468" s="695">
        <v>1467</v>
      </c>
      <c r="B1468" s="696" t="s">
        <v>3402</v>
      </c>
      <c r="C1468" s="697" t="s">
        <v>7820</v>
      </c>
      <c r="D1468" s="702" t="str">
        <f t="shared" si="22"/>
        <v>1467. 180353 丙烯醯胺</v>
      </c>
    </row>
    <row r="1469" spans="1:4">
      <c r="A1469" s="695">
        <v>1468</v>
      </c>
      <c r="B1469" s="696" t="s">
        <v>3404</v>
      </c>
      <c r="C1469" s="697" t="s">
        <v>7821</v>
      </c>
      <c r="D1469" s="702" t="str">
        <f t="shared" si="22"/>
        <v>1468. 180354 丙烯睛(AN)</v>
      </c>
    </row>
    <row r="1470" spans="1:4">
      <c r="A1470" s="695">
        <v>1469</v>
      </c>
      <c r="B1470" s="696" t="s">
        <v>3406</v>
      </c>
      <c r="C1470" s="697" t="s">
        <v>7822</v>
      </c>
      <c r="D1470" s="702" t="str">
        <f t="shared" si="22"/>
        <v>1469. 180355 乙睛(氰甲烷)</v>
      </c>
    </row>
    <row r="1471" spans="1:4">
      <c r="A1471" s="695">
        <v>1470</v>
      </c>
      <c r="B1471" s="696" t="s">
        <v>3410</v>
      </c>
      <c r="C1471" s="697" t="s">
        <v>7823</v>
      </c>
      <c r="D1471" s="702" t="str">
        <f t="shared" si="22"/>
        <v>1470. 180357 無水氨(液氨)</v>
      </c>
    </row>
    <row r="1472" spans="1:4">
      <c r="A1472" s="695">
        <v>1471</v>
      </c>
      <c r="B1472" s="696" t="s">
        <v>7824</v>
      </c>
      <c r="C1472" s="697" t="s">
        <v>7825</v>
      </c>
      <c r="D1472" s="702" t="str">
        <f t="shared" si="22"/>
        <v>1471. 180358 炭煙</v>
      </c>
    </row>
    <row r="1473" spans="1:4">
      <c r="A1473" s="695">
        <v>1472</v>
      </c>
      <c r="B1473" s="696" t="s">
        <v>3412</v>
      </c>
      <c r="C1473" s="697" t="s">
        <v>7826</v>
      </c>
      <c r="D1473" s="702" t="str">
        <f t="shared" si="22"/>
        <v>1472. 180359 一氧化碳</v>
      </c>
    </row>
    <row r="1474" spans="1:4">
      <c r="A1474" s="695">
        <v>1473</v>
      </c>
      <c r="B1474" s="696" t="s">
        <v>7827</v>
      </c>
      <c r="C1474" s="697" t="s">
        <v>7828</v>
      </c>
      <c r="D1474" s="702" t="str">
        <f t="shared" ref="D1474:D1537" si="23">A1474&amp;". "&amp;B1474&amp;" "&amp;C1474</f>
        <v>1473. 180360 合成氣</v>
      </c>
    </row>
    <row r="1475" spans="1:4">
      <c r="A1475" s="695">
        <v>1474</v>
      </c>
      <c r="B1475" s="696" t="s">
        <v>7829</v>
      </c>
      <c r="C1475" s="697" t="s">
        <v>7830</v>
      </c>
      <c r="D1475" s="702" t="str">
        <f t="shared" si="23"/>
        <v>1474. 180361 合成氨</v>
      </c>
    </row>
    <row r="1476" spans="1:4">
      <c r="A1476" s="695">
        <v>1475</v>
      </c>
      <c r="B1476" s="696" t="s">
        <v>7831</v>
      </c>
      <c r="C1476" s="697" t="s">
        <v>7832</v>
      </c>
      <c r="D1476" s="702" t="str">
        <f t="shared" si="23"/>
        <v>1475. 180363 硝酸銨鈣(肥料用)</v>
      </c>
    </row>
    <row r="1477" spans="1:4">
      <c r="A1477" s="695">
        <v>1476</v>
      </c>
      <c r="B1477" s="696" t="s">
        <v>7833</v>
      </c>
      <c r="C1477" s="697" t="s">
        <v>7834</v>
      </c>
      <c r="D1477" s="702" t="str">
        <f t="shared" si="23"/>
        <v>1476. 180364 硫酸鉀(肥料用)</v>
      </c>
    </row>
    <row r="1478" spans="1:4">
      <c r="A1478" s="695">
        <v>1477</v>
      </c>
      <c r="B1478" s="696" t="s">
        <v>7835</v>
      </c>
      <c r="C1478" s="697" t="s">
        <v>7836</v>
      </c>
      <c r="D1478" s="702" t="str">
        <f t="shared" si="23"/>
        <v>1477. 180365 尿素(肥料用)</v>
      </c>
    </row>
    <row r="1479" spans="1:4">
      <c r="A1479" s="695">
        <v>1478</v>
      </c>
      <c r="B1479" s="696" t="s">
        <v>7837</v>
      </c>
      <c r="C1479" s="697" t="s">
        <v>7838</v>
      </c>
      <c r="D1479" s="702" t="str">
        <f t="shared" si="23"/>
        <v>1478. 180366 硫酸銨(肥料用)</v>
      </c>
    </row>
    <row r="1480" spans="1:4">
      <c r="A1480" s="695">
        <v>1479</v>
      </c>
      <c r="B1480" s="696" t="s">
        <v>7839</v>
      </c>
      <c r="C1480" s="697" t="s">
        <v>7840</v>
      </c>
      <c r="D1480" s="702" t="str">
        <f t="shared" si="23"/>
        <v>1479. 180367 過磷酸鈣(肥料用)</v>
      </c>
    </row>
    <row r="1481" spans="1:4">
      <c r="A1481" s="695">
        <v>1480</v>
      </c>
      <c r="B1481" s="696" t="s">
        <v>7841</v>
      </c>
      <c r="C1481" s="697" t="s">
        <v>7842</v>
      </c>
      <c r="D1481" s="702" t="str">
        <f t="shared" si="23"/>
        <v>1480. 180369 天然磷酸鹽</v>
      </c>
    </row>
    <row r="1482" spans="1:4">
      <c r="A1482" s="695">
        <v>1481</v>
      </c>
      <c r="B1482" s="696" t="s">
        <v>7843</v>
      </c>
      <c r="C1482" s="697" t="s">
        <v>7844</v>
      </c>
      <c r="D1482" s="702" t="str">
        <f t="shared" si="23"/>
        <v>1481. 180371 天然鉀鹽</v>
      </c>
    </row>
    <row r="1483" spans="1:4">
      <c r="A1483" s="695">
        <v>1482</v>
      </c>
      <c r="B1483" s="696" t="s">
        <v>7845</v>
      </c>
      <c r="C1483" s="697" t="s">
        <v>7846</v>
      </c>
      <c r="D1483" s="702" t="str">
        <f t="shared" si="23"/>
        <v>1482. 180372 硝酸鹽鉀肥</v>
      </c>
    </row>
    <row r="1484" spans="1:4">
      <c r="A1484" s="695">
        <v>1483</v>
      </c>
      <c r="B1484" s="696" t="s">
        <v>7847</v>
      </c>
      <c r="C1484" s="697" t="s">
        <v>7848</v>
      </c>
      <c r="D1484" s="702" t="str">
        <f t="shared" si="23"/>
        <v>1483. 180373 有機質肥料之原料</v>
      </c>
    </row>
    <row r="1485" spans="1:4">
      <c r="A1485" s="695">
        <v>1484</v>
      </c>
      <c r="B1485" s="696" t="s">
        <v>7849</v>
      </c>
      <c r="C1485" s="697" t="s">
        <v>7850</v>
      </c>
      <c r="D1485" s="702" t="str">
        <f t="shared" si="23"/>
        <v>1484. 180375 有機質肥料</v>
      </c>
    </row>
    <row r="1486" spans="1:4">
      <c r="A1486" s="695">
        <v>1485</v>
      </c>
      <c r="B1486" s="696" t="s">
        <v>7851</v>
      </c>
      <c r="C1486" s="697" t="s">
        <v>7852</v>
      </c>
      <c r="D1486" s="702" t="str">
        <f t="shared" si="23"/>
        <v>1485. 180376 土壤改良劑</v>
      </c>
    </row>
    <row r="1487" spans="1:4">
      <c r="A1487" s="695">
        <v>1486</v>
      </c>
      <c r="B1487" s="696" t="s">
        <v>7853</v>
      </c>
      <c r="C1487" s="697" t="s">
        <v>7854</v>
      </c>
      <c r="D1487" s="702" t="str">
        <f t="shared" si="23"/>
        <v>1486. 180377 植物生長輔助劑</v>
      </c>
    </row>
    <row r="1488" spans="1:4">
      <c r="A1488" s="695">
        <v>1487</v>
      </c>
      <c r="B1488" s="696" t="s">
        <v>7855</v>
      </c>
      <c r="C1488" s="697" t="s">
        <v>7856</v>
      </c>
      <c r="D1488" s="702" t="str">
        <f t="shared" si="23"/>
        <v>1487. 180378 家庭園藝用肥料</v>
      </c>
    </row>
    <row r="1489" spans="1:4">
      <c r="A1489" s="695">
        <v>1488</v>
      </c>
      <c r="B1489" s="696" t="s">
        <v>7857</v>
      </c>
      <c r="C1489" s="697" t="s">
        <v>7858</v>
      </c>
      <c r="D1489" s="702" t="str">
        <f t="shared" si="23"/>
        <v>1488. 180379 骨粉肥料</v>
      </c>
    </row>
    <row r="1490" spans="1:4">
      <c r="A1490" s="695">
        <v>1489</v>
      </c>
      <c r="B1490" s="696" t="s">
        <v>7859</v>
      </c>
      <c r="C1490" s="697" t="s">
        <v>7860</v>
      </c>
      <c r="D1490" s="702" t="str">
        <f t="shared" si="23"/>
        <v>1489. 180380 魚肥</v>
      </c>
    </row>
    <row r="1491" spans="1:4">
      <c r="A1491" s="695">
        <v>1490</v>
      </c>
      <c r="B1491" s="696" t="s">
        <v>7861</v>
      </c>
      <c r="C1491" s="697" t="s">
        <v>7862</v>
      </c>
      <c r="D1491" s="702" t="str">
        <f t="shared" si="23"/>
        <v>1490. 180381 聚氯乙烯(PVC)</v>
      </c>
    </row>
    <row r="1492" spans="1:4">
      <c r="A1492" s="695">
        <v>1491</v>
      </c>
      <c r="B1492" s="696" t="s">
        <v>7863</v>
      </c>
      <c r="C1492" s="697" t="s">
        <v>7864</v>
      </c>
      <c r="D1492" s="702" t="str">
        <f t="shared" si="23"/>
        <v>1491. 180382 低密度聚乙烯(LDPE)</v>
      </c>
    </row>
    <row r="1493" spans="1:4">
      <c r="A1493" s="695">
        <v>1492</v>
      </c>
      <c r="B1493" s="696" t="s">
        <v>7865</v>
      </c>
      <c r="C1493" s="697" t="s">
        <v>7866</v>
      </c>
      <c r="D1493" s="702" t="str">
        <f t="shared" si="23"/>
        <v>1492. 180383 高密度聚乙烯(HDPE)</v>
      </c>
    </row>
    <row r="1494" spans="1:4">
      <c r="A1494" s="695">
        <v>1493</v>
      </c>
      <c r="B1494" s="696" t="s">
        <v>7867</v>
      </c>
      <c r="C1494" s="697" t="s">
        <v>7868</v>
      </c>
      <c r="D1494" s="702" t="str">
        <f t="shared" si="23"/>
        <v>1493. 180384 線型低密度聚乙烯(LLDPE)</v>
      </c>
    </row>
    <row r="1495" spans="1:4">
      <c r="A1495" s="695">
        <v>1494</v>
      </c>
      <c r="B1495" s="696" t="s">
        <v>7869</v>
      </c>
      <c r="C1495" s="697" t="s">
        <v>7870</v>
      </c>
      <c r="D1495" s="702" t="str">
        <f t="shared" si="23"/>
        <v>1494. 180385 乙烯－醋酸乙烯共聚物(固態EVA)</v>
      </c>
    </row>
    <row r="1496" spans="1:4">
      <c r="A1496" s="695">
        <v>1495</v>
      </c>
      <c r="B1496" s="696" t="s">
        <v>7871</v>
      </c>
      <c r="C1496" s="697" t="s">
        <v>7872</v>
      </c>
      <c r="D1496" s="702" t="str">
        <f t="shared" si="23"/>
        <v>1495. 180386 通用級聚苯乙烯(GPS)</v>
      </c>
    </row>
    <row r="1497" spans="1:4">
      <c r="A1497" s="695">
        <v>1496</v>
      </c>
      <c r="B1497" s="696" t="s">
        <v>7873</v>
      </c>
      <c r="C1497" s="697" t="s">
        <v>7874</v>
      </c>
      <c r="D1497" s="702" t="str">
        <f t="shared" si="23"/>
        <v>1496. 180387 發泡級聚苯乙烯(EPS)</v>
      </c>
    </row>
    <row r="1498" spans="1:4">
      <c r="A1498" s="695">
        <v>1497</v>
      </c>
      <c r="B1498" s="696" t="s">
        <v>7875</v>
      </c>
      <c r="C1498" s="697" t="s">
        <v>7876</v>
      </c>
      <c r="D1498" s="702" t="str">
        <f t="shared" si="23"/>
        <v>1497. 180388 耐衝級聚苯乙烯(HIPS)</v>
      </c>
    </row>
    <row r="1499" spans="1:4">
      <c r="A1499" s="695">
        <v>1498</v>
      </c>
      <c r="B1499" s="696" t="s">
        <v>7877</v>
      </c>
      <c r="C1499" s="697" t="s">
        <v>7878</v>
      </c>
      <c r="D1499" s="702" t="str">
        <f t="shared" si="23"/>
        <v>1498. 180390 聚丙烯(PP)</v>
      </c>
    </row>
    <row r="1500" spans="1:4">
      <c r="A1500" s="695">
        <v>1499</v>
      </c>
      <c r="B1500" s="696" t="s">
        <v>7879</v>
      </c>
      <c r="C1500" s="697" t="s">
        <v>7880</v>
      </c>
      <c r="D1500" s="702" t="str">
        <f t="shared" si="23"/>
        <v>1499. 180391 聚丁烯</v>
      </c>
    </row>
    <row r="1501" spans="1:4">
      <c r="A1501" s="695">
        <v>1500</v>
      </c>
      <c r="B1501" s="696" t="s">
        <v>7881</v>
      </c>
      <c r="C1501" s="697" t="s">
        <v>7882</v>
      </c>
      <c r="D1501" s="702" t="str">
        <f t="shared" si="23"/>
        <v>1500. 180392 聚乙烯醇(PVA)</v>
      </c>
    </row>
    <row r="1502" spans="1:4">
      <c r="A1502" s="695">
        <v>1501</v>
      </c>
      <c r="B1502" s="696" t="s">
        <v>7883</v>
      </c>
      <c r="C1502" s="697" t="s">
        <v>7884</v>
      </c>
      <c r="D1502" s="702" t="str">
        <f t="shared" si="23"/>
        <v>1501. 180393 ABS(丙烯睛─丁二烯─苯乙烯)樹脂</v>
      </c>
    </row>
    <row r="1503" spans="1:4">
      <c r="A1503" s="695">
        <v>1502</v>
      </c>
      <c r="B1503" s="696" t="s">
        <v>7885</v>
      </c>
      <c r="C1503" s="697" t="s">
        <v>7886</v>
      </c>
      <c r="D1503" s="702" t="str">
        <f t="shared" si="23"/>
        <v>1502. 180394 聚酯粒(纖維級，瓶粒級)</v>
      </c>
    </row>
    <row r="1504" spans="1:4">
      <c r="A1504" s="695">
        <v>1503</v>
      </c>
      <c r="B1504" s="696" t="s">
        <v>7887</v>
      </c>
      <c r="C1504" s="697" t="s">
        <v>7888</v>
      </c>
      <c r="D1504" s="702" t="str">
        <f t="shared" si="23"/>
        <v>1503. 180395 尼龍粒(聚醯胺，纖維級)</v>
      </c>
    </row>
    <row r="1505" spans="1:4">
      <c r="A1505" s="695">
        <v>1504</v>
      </c>
      <c r="B1505" s="696" t="s">
        <v>7889</v>
      </c>
      <c r="C1505" s="697" t="s">
        <v>7890</v>
      </c>
      <c r="D1505" s="702" t="str">
        <f t="shared" si="23"/>
        <v>1504. 180396 壓克力粒(聚甲基丙烯酸甲酯)</v>
      </c>
    </row>
    <row r="1506" spans="1:4">
      <c r="A1506" s="695">
        <v>1505</v>
      </c>
      <c r="B1506" s="696" t="s">
        <v>7891</v>
      </c>
      <c r="C1506" s="697" t="s">
        <v>7892</v>
      </c>
      <c r="D1506" s="702" t="str">
        <f t="shared" si="23"/>
        <v>1505. 180397 AS(丙烯睛─苯乙烯)樹脂</v>
      </c>
    </row>
    <row r="1507" spans="1:4">
      <c r="A1507" s="695">
        <v>1506</v>
      </c>
      <c r="B1507" s="696" t="s">
        <v>7893</v>
      </c>
      <c r="C1507" s="697" t="s">
        <v>7894</v>
      </c>
      <c r="D1507" s="702" t="str">
        <f t="shared" si="23"/>
        <v>1506. 180399 其他熱可塑性塑膠</v>
      </c>
    </row>
    <row r="1508" spans="1:4">
      <c r="A1508" s="695">
        <v>1507</v>
      </c>
      <c r="B1508" s="696" t="s">
        <v>7895</v>
      </c>
      <c r="C1508" s="697" t="s">
        <v>7896</v>
      </c>
      <c r="D1508" s="702" t="str">
        <f t="shared" si="23"/>
        <v>1507. 180400 石油樹脂</v>
      </c>
    </row>
    <row r="1509" spans="1:4">
      <c r="A1509" s="695">
        <v>1508</v>
      </c>
      <c r="B1509" s="696" t="s">
        <v>7897</v>
      </c>
      <c r="C1509" s="697" t="s">
        <v>7898</v>
      </c>
      <c r="D1509" s="702" t="str">
        <f t="shared" si="23"/>
        <v>1508. 180401 尿素甲醛樹脂(UF)</v>
      </c>
    </row>
    <row r="1510" spans="1:4">
      <c r="A1510" s="695">
        <v>1509</v>
      </c>
      <c r="B1510" s="696" t="s">
        <v>7899</v>
      </c>
      <c r="C1510" s="697" t="s">
        <v>7900</v>
      </c>
      <c r="D1510" s="702" t="str">
        <f t="shared" si="23"/>
        <v>1509. 180402 尿素甲醛膠合劑(UF)</v>
      </c>
    </row>
    <row r="1511" spans="1:4">
      <c r="A1511" s="695">
        <v>1510</v>
      </c>
      <c r="B1511" s="696" t="s">
        <v>7901</v>
      </c>
      <c r="C1511" s="697" t="s">
        <v>7902</v>
      </c>
      <c r="D1511" s="702" t="str">
        <f t="shared" si="23"/>
        <v>1510. 180403 尿素甲醛成型粉(UF)</v>
      </c>
    </row>
    <row r="1512" spans="1:4">
      <c r="A1512" s="695">
        <v>1511</v>
      </c>
      <c r="B1512" s="696" t="s">
        <v>7903</v>
      </c>
      <c r="C1512" s="697" t="s">
        <v>7904</v>
      </c>
      <c r="D1512" s="702" t="str">
        <f t="shared" si="23"/>
        <v>1511. 180404 不飽和聚酯(UP)</v>
      </c>
    </row>
    <row r="1513" spans="1:4">
      <c r="A1513" s="695">
        <v>1512</v>
      </c>
      <c r="B1513" s="696" t="s">
        <v>7905</v>
      </c>
      <c r="C1513" s="697" t="s">
        <v>7906</v>
      </c>
      <c r="D1513" s="702" t="str">
        <f t="shared" si="23"/>
        <v>1512. 180405 酚甲醛樹脂(PF)</v>
      </c>
    </row>
    <row r="1514" spans="1:4">
      <c r="A1514" s="695">
        <v>1513</v>
      </c>
      <c r="B1514" s="696" t="s">
        <v>7907</v>
      </c>
      <c r="C1514" s="697" t="s">
        <v>7908</v>
      </c>
      <c r="D1514" s="702" t="str">
        <f t="shared" si="23"/>
        <v>1513. 180406 酚甲醛膠合劑(PF)</v>
      </c>
    </row>
    <row r="1515" spans="1:4">
      <c r="A1515" s="695">
        <v>1514</v>
      </c>
      <c r="B1515" s="696" t="s">
        <v>7909</v>
      </c>
      <c r="C1515" s="697" t="s">
        <v>7910</v>
      </c>
      <c r="D1515" s="702" t="str">
        <f t="shared" si="23"/>
        <v>1514. 180407 酚甲醛成型粉(PF)</v>
      </c>
    </row>
    <row r="1516" spans="1:4">
      <c r="A1516" s="695">
        <v>1515</v>
      </c>
      <c r="B1516" s="696" t="s">
        <v>7911</v>
      </c>
      <c r="C1516" s="697" t="s">
        <v>7912</v>
      </c>
      <c r="D1516" s="702" t="str">
        <f t="shared" si="23"/>
        <v>1515. 180408 三聚氰胺樹脂</v>
      </c>
    </row>
    <row r="1517" spans="1:4">
      <c r="A1517" s="695">
        <v>1516</v>
      </c>
      <c r="B1517" s="696" t="s">
        <v>7913</v>
      </c>
      <c r="C1517" s="697" t="s">
        <v>7914</v>
      </c>
      <c r="D1517" s="702" t="str">
        <f t="shared" si="23"/>
        <v>1516. 180409 三聚氰胺甲醛樹脂(MF)</v>
      </c>
    </row>
    <row r="1518" spans="1:4">
      <c r="A1518" s="695">
        <v>1517</v>
      </c>
      <c r="B1518" s="696" t="s">
        <v>7915</v>
      </c>
      <c r="C1518" s="697" t="s">
        <v>7916</v>
      </c>
      <c r="D1518" s="702" t="str">
        <f t="shared" si="23"/>
        <v>1517. 180410 三聚氰胺甲醛膠合劑(MF)</v>
      </c>
    </row>
    <row r="1519" spans="1:4">
      <c r="A1519" s="695">
        <v>1518</v>
      </c>
      <c r="B1519" s="696" t="s">
        <v>7917</v>
      </c>
      <c r="C1519" s="697" t="s">
        <v>7918</v>
      </c>
      <c r="D1519" s="702" t="str">
        <f t="shared" si="23"/>
        <v>1518. 180411 三聚氰胺甲醛成型粉(MF)</v>
      </c>
    </row>
    <row r="1520" spans="1:4">
      <c r="A1520" s="695">
        <v>1519</v>
      </c>
      <c r="B1520" s="696" t="s">
        <v>7919</v>
      </c>
      <c r="C1520" s="697" t="s">
        <v>7920</v>
      </c>
      <c r="D1520" s="702" t="str">
        <f t="shared" si="23"/>
        <v>1519. 180412 醇酸樹脂</v>
      </c>
    </row>
    <row r="1521" spans="1:4">
      <c r="A1521" s="695">
        <v>1520</v>
      </c>
      <c r="B1521" s="696" t="s">
        <v>7921</v>
      </c>
      <c r="C1521" s="697" t="s">
        <v>7922</v>
      </c>
      <c r="D1521" s="702" t="str">
        <f t="shared" si="23"/>
        <v>1520. 180413 環氧樹脂(EPOXY)</v>
      </c>
    </row>
    <row r="1522" spans="1:4">
      <c r="A1522" s="695">
        <v>1521</v>
      </c>
      <c r="B1522" s="696" t="s">
        <v>7923</v>
      </c>
      <c r="C1522" s="697" t="s">
        <v>7924</v>
      </c>
      <c r="D1522" s="702" t="str">
        <f t="shared" si="23"/>
        <v>1521. 180414 胺基樹脂</v>
      </c>
    </row>
    <row r="1523" spans="1:4">
      <c r="A1523" s="695">
        <v>1522</v>
      </c>
      <c r="B1523" s="696" t="s">
        <v>7925</v>
      </c>
      <c r="C1523" s="697" t="s">
        <v>7926</v>
      </c>
      <c r="D1523" s="702" t="str">
        <f t="shared" si="23"/>
        <v>1522. 180416 聚醋酸乙烯(PVAC)</v>
      </c>
    </row>
    <row r="1524" spans="1:4">
      <c r="A1524" s="695">
        <v>1523</v>
      </c>
      <c r="B1524" s="696" t="s">
        <v>7927</v>
      </c>
      <c r="C1524" s="697" t="s">
        <v>7928</v>
      </c>
      <c r="D1524" s="702" t="str">
        <f t="shared" si="23"/>
        <v>1523. 180417 EVA乳膠</v>
      </c>
    </row>
    <row r="1525" spans="1:4">
      <c r="A1525" s="695">
        <v>1524</v>
      </c>
      <c r="B1525" s="696" t="s">
        <v>7929</v>
      </c>
      <c r="C1525" s="697" t="s">
        <v>7930</v>
      </c>
      <c r="D1525" s="702" t="str">
        <f t="shared" si="23"/>
        <v>1524. 180418 丙烯酸共聚合樹脂(壓克力樹脂)</v>
      </c>
    </row>
    <row r="1526" spans="1:4">
      <c r="A1526" s="695">
        <v>1525</v>
      </c>
      <c r="B1526" s="696" t="s">
        <v>7931</v>
      </c>
      <c r="C1526" s="697" t="s">
        <v>7932</v>
      </c>
      <c r="D1526" s="702" t="str">
        <f t="shared" si="23"/>
        <v>1525. 180419 水性溶劑樹脂</v>
      </c>
    </row>
    <row r="1527" spans="1:4">
      <c r="A1527" s="695">
        <v>1526</v>
      </c>
      <c r="B1527" s="696" t="s">
        <v>7933</v>
      </c>
      <c r="C1527" s="697" t="s">
        <v>7934</v>
      </c>
      <c r="D1527" s="702" t="str">
        <f t="shared" si="23"/>
        <v>1526. 180421 尼龍６工程塑膠</v>
      </c>
    </row>
    <row r="1528" spans="1:4">
      <c r="A1528" s="695">
        <v>1527</v>
      </c>
      <c r="B1528" s="696" t="s">
        <v>7935</v>
      </c>
      <c r="C1528" s="697" t="s">
        <v>7936</v>
      </c>
      <c r="D1528" s="702" t="str">
        <f t="shared" si="23"/>
        <v>1527. 180422 尼龍６６工程塑膠</v>
      </c>
    </row>
    <row r="1529" spans="1:4">
      <c r="A1529" s="695">
        <v>1528</v>
      </c>
      <c r="B1529" s="696" t="s">
        <v>7937</v>
      </c>
      <c r="C1529" s="697" t="s">
        <v>7938</v>
      </c>
      <c r="D1529" s="702" t="str">
        <f t="shared" si="23"/>
        <v>1528. 180423 對苯二甲酸二丁酯工程塑膠(PBT)</v>
      </c>
    </row>
    <row r="1530" spans="1:4">
      <c r="A1530" s="695">
        <v>1529</v>
      </c>
      <c r="B1530" s="696" t="s">
        <v>7939</v>
      </c>
      <c r="C1530" s="697" t="s">
        <v>7940</v>
      </c>
      <c r="D1530" s="702" t="str">
        <f t="shared" si="23"/>
        <v>1529. 180424 聚縮醛工程塑膠(POM)</v>
      </c>
    </row>
    <row r="1531" spans="1:4">
      <c r="A1531" s="695">
        <v>1530</v>
      </c>
      <c r="B1531" s="696" t="s">
        <v>7941</v>
      </c>
      <c r="C1531" s="697" t="s">
        <v>7942</v>
      </c>
      <c r="D1531" s="702" t="str">
        <f t="shared" si="23"/>
        <v>1530. 180425 聚醯亞胺工程塑膠(PI)</v>
      </c>
    </row>
    <row r="1532" spans="1:4">
      <c r="A1532" s="695">
        <v>1531</v>
      </c>
      <c r="B1532" s="696" t="s">
        <v>7943</v>
      </c>
      <c r="C1532" s="697" t="s">
        <v>7944</v>
      </c>
      <c r="D1532" s="702" t="str">
        <f t="shared" si="23"/>
        <v>1531. 180426 聚碳酸酯工程塑膠(PC)</v>
      </c>
    </row>
    <row r="1533" spans="1:4">
      <c r="A1533" s="695">
        <v>1532</v>
      </c>
      <c r="B1533" s="696" t="s">
        <v>7945</v>
      </c>
      <c r="C1533" s="697" t="s">
        <v>7946</v>
      </c>
      <c r="D1533" s="702" t="str">
        <f t="shared" si="23"/>
        <v>1532. 180427 聚對苯二甲酸二乙酯工程塑膠(PET)</v>
      </c>
    </row>
    <row r="1534" spans="1:4">
      <c r="A1534" s="695">
        <v>1533</v>
      </c>
      <c r="B1534" s="696" t="s">
        <v>7947</v>
      </c>
      <c r="C1534" s="697" t="s">
        <v>7948</v>
      </c>
      <c r="D1534" s="702" t="str">
        <f t="shared" si="23"/>
        <v>1533. 180428 液晶聚合物(LCP)</v>
      </c>
    </row>
    <row r="1535" spans="1:4">
      <c r="A1535" s="695">
        <v>1534</v>
      </c>
      <c r="B1535" s="696" t="s">
        <v>7949</v>
      </c>
      <c r="C1535" s="697" t="s">
        <v>7950</v>
      </c>
      <c r="D1535" s="702" t="str">
        <f t="shared" si="23"/>
        <v>1534. 180429 聚四氟乙烯</v>
      </c>
    </row>
    <row r="1536" spans="1:4">
      <c r="A1536" s="695">
        <v>1535</v>
      </c>
      <c r="B1536" s="696" t="s">
        <v>7951</v>
      </c>
      <c r="C1536" s="697" t="s">
        <v>7952</v>
      </c>
      <c r="D1536" s="702" t="str">
        <f t="shared" si="23"/>
        <v>1535. 180430 矽氧樹脂</v>
      </c>
    </row>
    <row r="1537" spans="1:4">
      <c r="A1537" s="695">
        <v>1536</v>
      </c>
      <c r="B1537" s="696" t="s">
        <v>7953</v>
      </c>
      <c r="C1537" s="697" t="s">
        <v>7954</v>
      </c>
      <c r="D1537" s="702" t="str">
        <f t="shared" si="23"/>
        <v>1536. 180431 矽酮樹脂</v>
      </c>
    </row>
    <row r="1538" spans="1:4">
      <c r="A1538" s="695">
        <v>1537</v>
      </c>
      <c r="B1538" s="696" t="s">
        <v>7955</v>
      </c>
      <c r="C1538" s="697" t="s">
        <v>7956</v>
      </c>
      <c r="D1538" s="702" t="str">
        <f t="shared" ref="D1538:D1601" si="24">A1538&amp;". "&amp;B1538&amp;" "&amp;C1538</f>
        <v>1537. 180432 聚胺基甲酸酯樹脂(PU)</v>
      </c>
    </row>
    <row r="1539" spans="1:4">
      <c r="A1539" s="695">
        <v>1538</v>
      </c>
      <c r="B1539" s="696" t="s">
        <v>7957</v>
      </c>
      <c r="C1539" s="697" t="s">
        <v>7958</v>
      </c>
      <c r="D1539" s="702" t="str">
        <f t="shared" si="24"/>
        <v>1538. 180433 夫喃樹脂</v>
      </c>
    </row>
    <row r="1540" spans="1:4">
      <c r="A1540" s="695">
        <v>1539</v>
      </c>
      <c r="B1540" s="696" t="s">
        <v>7959</v>
      </c>
      <c r="C1540" s="697" t="s">
        <v>7960</v>
      </c>
      <c r="D1540" s="702" t="str">
        <f t="shared" si="24"/>
        <v>1539. 180434 離子交換樹脂</v>
      </c>
    </row>
    <row r="1541" spans="1:4">
      <c r="A1541" s="695">
        <v>1540</v>
      </c>
      <c r="B1541" s="696" t="s">
        <v>7961</v>
      </c>
      <c r="C1541" s="697" t="s">
        <v>7962</v>
      </c>
      <c r="D1541" s="702" t="str">
        <f t="shared" si="24"/>
        <v>1540. 180435 氟碳樹脂</v>
      </c>
    </row>
    <row r="1542" spans="1:4">
      <c r="A1542" s="695">
        <v>1541</v>
      </c>
      <c r="B1542" s="696" t="s">
        <v>7963</v>
      </c>
      <c r="C1542" s="697" t="s">
        <v>7964</v>
      </c>
      <c r="D1542" s="702" t="str">
        <f t="shared" si="24"/>
        <v>1541. 180436 馬林酐樹脂</v>
      </c>
    </row>
    <row r="1543" spans="1:4">
      <c r="A1543" s="695">
        <v>1542</v>
      </c>
      <c r="B1543" s="696" t="s">
        <v>7965</v>
      </c>
      <c r="C1543" s="697" t="s">
        <v>7966</v>
      </c>
      <c r="D1543" s="702" t="str">
        <f t="shared" si="24"/>
        <v>1542. 180437 酪素塑膠</v>
      </c>
    </row>
    <row r="1544" spans="1:4">
      <c r="A1544" s="695">
        <v>1543</v>
      </c>
      <c r="B1544" s="696" t="s">
        <v>7967</v>
      </c>
      <c r="C1544" s="697" t="s">
        <v>7968</v>
      </c>
      <c r="D1544" s="702" t="str">
        <f t="shared" si="24"/>
        <v>1543. 180438 各種纖維素塑膠</v>
      </c>
    </row>
    <row r="1545" spans="1:4">
      <c r="A1545" s="695">
        <v>1544</v>
      </c>
      <c r="B1545" s="696" t="s">
        <v>7969</v>
      </c>
      <c r="C1545" s="697" t="s">
        <v>7970</v>
      </c>
      <c r="D1545" s="702" t="str">
        <f t="shared" si="24"/>
        <v>1544. 180439 色母</v>
      </c>
    </row>
    <row r="1546" spans="1:4">
      <c r="A1546" s="695">
        <v>1545</v>
      </c>
      <c r="B1546" s="696" t="s">
        <v>7971</v>
      </c>
      <c r="C1546" s="697" t="s">
        <v>7972</v>
      </c>
      <c r="D1546" s="702" t="str">
        <f t="shared" si="24"/>
        <v>1545. 180441 苯乙烯丁二烯橡膠(固體SBR)</v>
      </c>
    </row>
    <row r="1547" spans="1:4">
      <c r="A1547" s="695">
        <v>1546</v>
      </c>
      <c r="B1547" s="696" t="s">
        <v>7973</v>
      </c>
      <c r="C1547" s="697" t="s">
        <v>7974</v>
      </c>
      <c r="D1547" s="702" t="str">
        <f t="shared" si="24"/>
        <v>1546. 180442 苯乙烯丁二烯橡膠(乳膠SBR)</v>
      </c>
    </row>
    <row r="1548" spans="1:4">
      <c r="A1548" s="695">
        <v>1547</v>
      </c>
      <c r="B1548" s="696" t="s">
        <v>7975</v>
      </c>
      <c r="C1548" s="697" t="s">
        <v>7976</v>
      </c>
      <c r="D1548" s="702" t="str">
        <f t="shared" si="24"/>
        <v>1547. 180443 聚丁二烯橡膠(BR)</v>
      </c>
    </row>
    <row r="1549" spans="1:4">
      <c r="A1549" s="695">
        <v>1548</v>
      </c>
      <c r="B1549" s="696" t="s">
        <v>7977</v>
      </c>
      <c r="C1549" s="697" t="s">
        <v>7978</v>
      </c>
      <c r="D1549" s="702" t="str">
        <f t="shared" si="24"/>
        <v>1548. 180444 丙烯睛丁二烯橡膠(NBR)</v>
      </c>
    </row>
    <row r="1550" spans="1:4">
      <c r="A1550" s="695">
        <v>1549</v>
      </c>
      <c r="B1550" s="696" t="s">
        <v>7979</v>
      </c>
      <c r="C1550" s="697" t="s">
        <v>7980</v>
      </c>
      <c r="D1550" s="702" t="str">
        <f t="shared" si="24"/>
        <v>1549. 180445 熱可塑性橡膠(彈性體TPE)</v>
      </c>
    </row>
    <row r="1551" spans="1:4">
      <c r="A1551" s="695">
        <v>1550</v>
      </c>
      <c r="B1551" s="696" t="s">
        <v>7981</v>
      </c>
      <c r="C1551" s="697" t="s">
        <v>7982</v>
      </c>
      <c r="D1551" s="702" t="str">
        <f t="shared" si="24"/>
        <v>1550. 180446 丁基橡膠</v>
      </c>
    </row>
    <row r="1552" spans="1:4">
      <c r="A1552" s="695">
        <v>1551</v>
      </c>
      <c r="B1552" s="696" t="s">
        <v>7983</v>
      </c>
      <c r="C1552" s="697" t="s">
        <v>7984</v>
      </c>
      <c r="D1552" s="702" t="str">
        <f t="shared" si="24"/>
        <v>1551. 180447 矽橡膠</v>
      </c>
    </row>
    <row r="1553" spans="1:4">
      <c r="A1553" s="695">
        <v>1552</v>
      </c>
      <c r="B1553" s="696" t="s">
        <v>7985</v>
      </c>
      <c r="C1553" s="697" t="s">
        <v>7986</v>
      </c>
      <c r="D1553" s="702" t="str">
        <f t="shared" si="24"/>
        <v>1552. 180448 氟橡膠</v>
      </c>
    </row>
    <row r="1554" spans="1:4">
      <c r="A1554" s="695">
        <v>1553</v>
      </c>
      <c r="B1554" s="696" t="s">
        <v>7987</v>
      </c>
      <c r="C1554" s="697" t="s">
        <v>7988</v>
      </c>
      <c r="D1554" s="702" t="str">
        <f t="shared" si="24"/>
        <v>1553. 180449 異戊二烯橡膠</v>
      </c>
    </row>
    <row r="1555" spans="1:4">
      <c r="A1555" s="695">
        <v>1554</v>
      </c>
      <c r="B1555" s="696" t="s">
        <v>7989</v>
      </c>
      <c r="C1555" s="697" t="s">
        <v>7990</v>
      </c>
      <c r="D1555" s="702" t="str">
        <f t="shared" si="24"/>
        <v>1554. 180450 異丁烯─異戊二烯橡膠</v>
      </c>
    </row>
    <row r="1556" spans="1:4">
      <c r="A1556" s="695">
        <v>1555</v>
      </c>
      <c r="B1556" s="696" t="s">
        <v>7991</v>
      </c>
      <c r="C1556" s="697" t="s">
        <v>7992</v>
      </c>
      <c r="D1556" s="702" t="str">
        <f t="shared" si="24"/>
        <v>1555. 180451 聚硫橡膠</v>
      </c>
    </row>
    <row r="1557" spans="1:4">
      <c r="A1557" s="695">
        <v>1556</v>
      </c>
      <c r="B1557" s="696" t="s">
        <v>7993</v>
      </c>
      <c r="C1557" s="697" t="s">
        <v>7994</v>
      </c>
      <c r="D1557" s="702" t="str">
        <f t="shared" si="24"/>
        <v>1556. 180452 聚氨基甲酸酯橡膠</v>
      </c>
    </row>
    <row r="1558" spans="1:4">
      <c r="A1558" s="695">
        <v>1557</v>
      </c>
      <c r="B1558" s="696" t="s">
        <v>7995</v>
      </c>
      <c r="C1558" s="697" t="s">
        <v>7996</v>
      </c>
      <c r="D1558" s="702" t="str">
        <f t="shared" si="24"/>
        <v>1557. 180453 聚甲基丙烯酸丙酯橡膠</v>
      </c>
    </row>
    <row r="1559" spans="1:4">
      <c r="A1559" s="695">
        <v>1558</v>
      </c>
      <c r="B1559" s="696" t="s">
        <v>7997</v>
      </c>
      <c r="C1559" s="697" t="s">
        <v>7998</v>
      </c>
      <c r="D1559" s="702" t="str">
        <f t="shared" si="24"/>
        <v>1558. 180454 橡膠乳液</v>
      </c>
    </row>
    <row r="1560" spans="1:4">
      <c r="A1560" s="695">
        <v>1559</v>
      </c>
      <c r="B1560" s="696" t="s">
        <v>7999</v>
      </c>
      <c r="C1560" s="697" t="s">
        <v>8000</v>
      </c>
      <c r="D1560" s="702" t="str">
        <f t="shared" si="24"/>
        <v>1559. 180456 尼龍(聚醯胺)原絲</v>
      </c>
    </row>
    <row r="1561" spans="1:4">
      <c r="A1561" s="695">
        <v>1560</v>
      </c>
      <c r="B1561" s="696" t="s">
        <v>8001</v>
      </c>
      <c r="C1561" s="697" t="s">
        <v>8002</v>
      </c>
      <c r="D1561" s="702" t="str">
        <f t="shared" si="24"/>
        <v>1560. 180457 尼龍半延伸絲(POY)</v>
      </c>
    </row>
    <row r="1562" spans="1:4">
      <c r="A1562" s="695">
        <v>1561</v>
      </c>
      <c r="B1562" s="696" t="s">
        <v>8003</v>
      </c>
      <c r="C1562" s="697" t="s">
        <v>8004</v>
      </c>
      <c r="D1562" s="702" t="str">
        <f t="shared" si="24"/>
        <v>1561. 180458 尼龍超細纖維</v>
      </c>
    </row>
    <row r="1563" spans="1:4">
      <c r="A1563" s="695">
        <v>1562</v>
      </c>
      <c r="B1563" s="696" t="s">
        <v>8005</v>
      </c>
      <c r="C1563" s="697" t="s">
        <v>8006</v>
      </c>
      <c r="D1563" s="702" t="str">
        <f t="shared" si="24"/>
        <v>1562. 180459 聚胺棉</v>
      </c>
    </row>
    <row r="1564" spans="1:4">
      <c r="A1564" s="695">
        <v>1563</v>
      </c>
      <c r="B1564" s="696" t="s">
        <v>8007</v>
      </c>
      <c r="C1564" s="697" t="s">
        <v>8008</v>
      </c>
      <c r="D1564" s="702" t="str">
        <f t="shared" si="24"/>
        <v>1563. 180460 聚酯原絲</v>
      </c>
    </row>
    <row r="1565" spans="1:4">
      <c r="A1565" s="695">
        <v>1564</v>
      </c>
      <c r="B1565" s="696" t="s">
        <v>8009</v>
      </c>
      <c r="C1565" s="697" t="s">
        <v>8010</v>
      </c>
      <c r="D1565" s="702" t="str">
        <f t="shared" si="24"/>
        <v>1564. 180461 聚酯半延伸絲(POY)</v>
      </c>
    </row>
    <row r="1566" spans="1:4">
      <c r="A1566" s="695">
        <v>1565</v>
      </c>
      <c r="B1566" s="696" t="s">
        <v>8011</v>
      </c>
      <c r="C1566" s="697" t="s">
        <v>8012</v>
      </c>
      <c r="D1566" s="702" t="str">
        <f t="shared" si="24"/>
        <v>1565. 180462 聚酯超細纖維</v>
      </c>
    </row>
    <row r="1567" spans="1:4">
      <c r="A1567" s="695">
        <v>1566</v>
      </c>
      <c r="B1567" s="696" t="s">
        <v>8013</v>
      </c>
      <c r="C1567" s="697" t="s">
        <v>8014</v>
      </c>
      <c r="D1567" s="702" t="str">
        <f t="shared" si="24"/>
        <v>1566. 180463 聚酯棉</v>
      </c>
    </row>
    <row r="1568" spans="1:4">
      <c r="A1568" s="695">
        <v>1567</v>
      </c>
      <c r="B1568" s="696" t="s">
        <v>8015</v>
      </c>
      <c r="C1568" s="697" t="s">
        <v>8016</v>
      </c>
      <c r="D1568" s="702" t="str">
        <f t="shared" si="24"/>
        <v>1567. 180464 聚丙烯.棉(壓克力棉)</v>
      </c>
    </row>
    <row r="1569" spans="1:4">
      <c r="A1569" s="695">
        <v>1568</v>
      </c>
      <c r="B1569" s="696" t="s">
        <v>8017</v>
      </c>
      <c r="C1569" s="697" t="s">
        <v>8018</v>
      </c>
      <c r="D1569" s="702" t="str">
        <f t="shared" si="24"/>
        <v>1568. 180465 聚乙烯醇纖維</v>
      </c>
    </row>
    <row r="1570" spans="1:4">
      <c r="A1570" s="695">
        <v>1569</v>
      </c>
      <c r="B1570" s="696" t="s">
        <v>8019</v>
      </c>
      <c r="C1570" s="697" t="s">
        <v>8020</v>
      </c>
      <c r="D1570" s="702" t="str">
        <f t="shared" si="24"/>
        <v>1569. 180466 聚丙烯纖維</v>
      </c>
    </row>
    <row r="1571" spans="1:4">
      <c r="A1571" s="695">
        <v>1570</v>
      </c>
      <c r="B1571" s="696" t="s">
        <v>8021</v>
      </c>
      <c r="C1571" s="697" t="s">
        <v>8022</v>
      </c>
      <c r="D1571" s="702" t="str">
        <f t="shared" si="24"/>
        <v>1570. 180467 聚氯乙烯纖維</v>
      </c>
    </row>
    <row r="1572" spans="1:4">
      <c r="A1572" s="695">
        <v>1571</v>
      </c>
      <c r="B1572" s="696" t="s">
        <v>8023</v>
      </c>
      <c r="C1572" s="697" t="s">
        <v>8024</v>
      </c>
      <c r="D1572" s="702" t="str">
        <f t="shared" si="24"/>
        <v>1571. 180468 醋酸纖維</v>
      </c>
    </row>
    <row r="1573" spans="1:4">
      <c r="A1573" s="695">
        <v>1572</v>
      </c>
      <c r="B1573" s="696" t="s">
        <v>8025</v>
      </c>
      <c r="C1573" s="697" t="s">
        <v>8026</v>
      </c>
      <c r="D1573" s="702" t="str">
        <f t="shared" si="24"/>
        <v>1572. 180469 聚丙烯睛纖維</v>
      </c>
    </row>
    <row r="1574" spans="1:4">
      <c r="A1574" s="695">
        <v>1573</v>
      </c>
      <c r="B1574" s="696" t="s">
        <v>8027</v>
      </c>
      <c r="C1574" s="697" t="s">
        <v>8028</v>
      </c>
      <c r="D1574" s="702" t="str">
        <f t="shared" si="24"/>
        <v>1573. 180470 聚氨基甲酸酯（PU）纖維</v>
      </c>
    </row>
    <row r="1575" spans="1:4">
      <c r="A1575" s="695">
        <v>1574</v>
      </c>
      <c r="B1575" s="696" t="s">
        <v>8029</v>
      </c>
      <c r="C1575" s="697" t="s">
        <v>8030</v>
      </c>
      <c r="D1575" s="702" t="str">
        <f t="shared" si="24"/>
        <v>1574. 180471 酪素纖維製造</v>
      </c>
    </row>
    <row r="1576" spans="1:4">
      <c r="A1576" s="695">
        <v>1575</v>
      </c>
      <c r="B1576" s="696" t="s">
        <v>8031</v>
      </c>
      <c r="C1576" s="697" t="s">
        <v>8032</v>
      </c>
      <c r="D1576" s="702" t="str">
        <f t="shared" si="24"/>
        <v>1575. 180472 維尼隆</v>
      </c>
    </row>
    <row r="1577" spans="1:4">
      <c r="A1577" s="695">
        <v>1576</v>
      </c>
      <c r="B1577" s="696" t="s">
        <v>8033</v>
      </c>
      <c r="C1577" s="697" t="s">
        <v>8034</v>
      </c>
      <c r="D1577" s="702" t="str">
        <f t="shared" si="24"/>
        <v>1576. 180474 嫘縈絲</v>
      </c>
    </row>
    <row r="1578" spans="1:4">
      <c r="A1578" s="695">
        <v>1577</v>
      </c>
      <c r="B1578" s="696" t="s">
        <v>8035</v>
      </c>
      <c r="C1578" s="697" t="s">
        <v>8036</v>
      </c>
      <c r="D1578" s="702" t="str">
        <f t="shared" si="24"/>
        <v>1577. 180475 嫘縈棉</v>
      </c>
    </row>
    <row r="1579" spans="1:4">
      <c r="A1579" s="695">
        <v>1578</v>
      </c>
      <c r="B1579" s="696" t="s">
        <v>8037</v>
      </c>
      <c r="C1579" s="697" t="s">
        <v>8038</v>
      </c>
      <c r="D1579" s="702" t="str">
        <f t="shared" si="24"/>
        <v>1578. 180476 銅氨纖維</v>
      </c>
    </row>
    <row r="1580" spans="1:4">
      <c r="A1580" s="695">
        <v>1579</v>
      </c>
      <c r="B1580" s="696" t="s">
        <v>8039</v>
      </c>
      <c r="C1580" s="697" t="s">
        <v>8040</v>
      </c>
      <c r="D1580" s="702" t="str">
        <f t="shared" si="24"/>
        <v>1579. 180477 溶劑再生纖維</v>
      </c>
    </row>
    <row r="1581" spans="1:4">
      <c r="A1581" s="695">
        <v>1580</v>
      </c>
      <c r="B1581" s="696" t="s">
        <v>8041</v>
      </c>
      <c r="C1581" s="697" t="s">
        <v>8042</v>
      </c>
      <c r="D1581" s="702" t="str">
        <f t="shared" si="24"/>
        <v>1580. 180479 碳纖維</v>
      </c>
    </row>
    <row r="1582" spans="1:4">
      <c r="A1582" s="695">
        <v>1581</v>
      </c>
      <c r="B1582" s="696" t="s">
        <v>8043</v>
      </c>
      <c r="C1582" s="697" t="s">
        <v>8044</v>
      </c>
      <c r="D1582" s="702" t="str">
        <f t="shared" si="24"/>
        <v>1581. 180480 彈性纖維</v>
      </c>
    </row>
    <row r="1583" spans="1:4">
      <c r="A1583" s="695">
        <v>1582</v>
      </c>
      <c r="B1583" s="696" t="s">
        <v>8045</v>
      </c>
      <c r="C1583" s="697" t="s">
        <v>8046</v>
      </c>
      <c r="D1583" s="702" t="str">
        <f t="shared" si="24"/>
        <v>1582. 180481 硝化纖維</v>
      </c>
    </row>
    <row r="1584" spans="1:4">
      <c r="A1584" s="695">
        <v>1583</v>
      </c>
      <c r="B1584" s="696" t="s">
        <v>8047</v>
      </c>
      <c r="C1584" s="697" t="s">
        <v>8048</v>
      </c>
      <c r="D1584" s="702" t="str">
        <f t="shared" si="24"/>
        <v>1583. 180482 硬化纖維</v>
      </c>
    </row>
    <row r="1585" spans="1:4">
      <c r="A1585" s="695">
        <v>1584</v>
      </c>
      <c r="B1585" s="696" t="s">
        <v>8049</v>
      </c>
      <c r="C1585" s="697" t="s">
        <v>8050</v>
      </c>
      <c r="D1585" s="702" t="str">
        <f t="shared" si="24"/>
        <v>1584. 180483 光氣</v>
      </c>
    </row>
    <row r="1586" spans="1:4">
      <c r="A1586" s="695">
        <v>1585</v>
      </c>
      <c r="B1586" s="696" t="s">
        <v>8051</v>
      </c>
      <c r="C1586" s="697" t="s">
        <v>8052</v>
      </c>
      <c r="D1586" s="702" t="str">
        <f t="shared" si="24"/>
        <v>1585. 180484 二氧化氮</v>
      </c>
    </row>
    <row r="1587" spans="1:4">
      <c r="A1587" s="695">
        <v>1586</v>
      </c>
      <c r="B1587" s="696" t="s">
        <v>8053</v>
      </c>
      <c r="C1587" s="697" t="s">
        <v>8054</v>
      </c>
      <c r="D1587" s="702" t="str">
        <f t="shared" si="24"/>
        <v>1586. 180485 空氣</v>
      </c>
    </row>
    <row r="1588" spans="1:4">
      <c r="A1588" s="695">
        <v>1587</v>
      </c>
      <c r="B1588" s="696" t="s">
        <v>8055</v>
      </c>
      <c r="C1588" s="697" t="s">
        <v>8056</v>
      </c>
      <c r="D1588" s="702" t="str">
        <f t="shared" si="24"/>
        <v>1587. 180486 沼氣</v>
      </c>
    </row>
    <row r="1589" spans="1:4">
      <c r="A1589" s="695">
        <v>1588</v>
      </c>
      <c r="B1589" s="696" t="s">
        <v>8057</v>
      </c>
      <c r="C1589" s="697" t="s">
        <v>8058</v>
      </c>
      <c r="D1589" s="702" t="str">
        <f t="shared" si="24"/>
        <v>1588. 180487 α-奈磺酸</v>
      </c>
    </row>
    <row r="1590" spans="1:4">
      <c r="A1590" s="695">
        <v>1589</v>
      </c>
      <c r="B1590" s="696" t="s">
        <v>8059</v>
      </c>
      <c r="C1590" s="697" t="s">
        <v>8060</v>
      </c>
      <c r="D1590" s="702" t="str">
        <f t="shared" si="24"/>
        <v>1589. 180488 β-奈磺酸</v>
      </c>
    </row>
    <row r="1591" spans="1:4">
      <c r="A1591" s="695">
        <v>1590</v>
      </c>
      <c r="B1591" s="696" t="s">
        <v>8061</v>
      </c>
      <c r="C1591" s="697" t="s">
        <v>8062</v>
      </c>
      <c r="D1591" s="702" t="str">
        <f t="shared" si="24"/>
        <v>1590. 180489 王水</v>
      </c>
    </row>
    <row r="1592" spans="1:4">
      <c r="A1592" s="695">
        <v>1591</v>
      </c>
      <c r="B1592" s="696" t="s">
        <v>8063</v>
      </c>
      <c r="C1592" s="697" t="s">
        <v>8064</v>
      </c>
      <c r="D1592" s="702" t="str">
        <f t="shared" si="24"/>
        <v>1591. 180490 氯磺酸</v>
      </c>
    </row>
    <row r="1593" spans="1:4">
      <c r="A1593" s="695">
        <v>1592</v>
      </c>
      <c r="B1593" s="696" t="s">
        <v>8065</v>
      </c>
      <c r="C1593" s="697" t="s">
        <v>8066</v>
      </c>
      <c r="D1593" s="702" t="str">
        <f t="shared" si="24"/>
        <v>1592. 180491 三聚氰酸</v>
      </c>
    </row>
    <row r="1594" spans="1:4">
      <c r="A1594" s="695">
        <v>1593</v>
      </c>
      <c r="B1594" s="696" t="s">
        <v>8067</v>
      </c>
      <c r="C1594" s="697" t="s">
        <v>8068</v>
      </c>
      <c r="D1594" s="702" t="str">
        <f t="shared" si="24"/>
        <v>1593. 180492 矽酸</v>
      </c>
    </row>
    <row r="1595" spans="1:4">
      <c r="A1595" s="695">
        <v>1594</v>
      </c>
      <c r="B1595" s="696" t="s">
        <v>8069</v>
      </c>
      <c r="C1595" s="697" t="s">
        <v>8070</v>
      </c>
      <c r="D1595" s="702" t="str">
        <f t="shared" si="24"/>
        <v>1594. 180493 氟硼酸</v>
      </c>
    </row>
    <row r="1596" spans="1:4">
      <c r="A1596" s="695">
        <v>1595</v>
      </c>
      <c r="B1596" s="696" t="s">
        <v>8071</v>
      </c>
      <c r="C1596" s="697" t="s">
        <v>8072</v>
      </c>
      <c r="D1596" s="702" t="str">
        <f t="shared" si="24"/>
        <v>1595. 180494 氰酸</v>
      </c>
    </row>
    <row r="1597" spans="1:4">
      <c r="A1597" s="695">
        <v>1596</v>
      </c>
      <c r="B1597" s="696" t="s">
        <v>8073</v>
      </c>
      <c r="C1597" s="697" t="s">
        <v>8074</v>
      </c>
      <c r="D1597" s="702" t="str">
        <f t="shared" si="24"/>
        <v>1596. 180495 氯酸</v>
      </c>
    </row>
    <row r="1598" spans="1:4">
      <c r="A1598" s="695">
        <v>1597</v>
      </c>
      <c r="B1598" s="696" t="s">
        <v>8075</v>
      </c>
      <c r="C1598" s="697" t="s">
        <v>8076</v>
      </c>
      <c r="D1598" s="702" t="str">
        <f t="shared" si="24"/>
        <v>1597. 180496 次氯酸</v>
      </c>
    </row>
    <row r="1599" spans="1:4">
      <c r="A1599" s="695">
        <v>1598</v>
      </c>
      <c r="B1599" s="696" t="s">
        <v>8077</v>
      </c>
      <c r="C1599" s="697" t="s">
        <v>8078</v>
      </c>
      <c r="D1599" s="702" t="str">
        <f t="shared" si="24"/>
        <v>1598. 180497 亞氯酸</v>
      </c>
    </row>
    <row r="1600" spans="1:4">
      <c r="A1600" s="695">
        <v>1599</v>
      </c>
      <c r="B1600" s="696" t="s">
        <v>8079</v>
      </c>
      <c r="C1600" s="697" t="s">
        <v>8080</v>
      </c>
      <c r="D1600" s="702" t="str">
        <f t="shared" si="24"/>
        <v>1599. 180498 過氯酸</v>
      </c>
    </row>
    <row r="1601" spans="1:4">
      <c r="A1601" s="695">
        <v>1600</v>
      </c>
      <c r="B1601" s="696" t="s">
        <v>8081</v>
      </c>
      <c r="C1601" s="697" t="s">
        <v>8082</v>
      </c>
      <c r="D1601" s="702" t="str">
        <f t="shared" si="24"/>
        <v>1600. 180499 其他鉛化合物</v>
      </c>
    </row>
    <row r="1602" spans="1:4">
      <c r="A1602" s="695">
        <v>1601</v>
      </c>
      <c r="B1602" s="696" t="s">
        <v>8083</v>
      </c>
      <c r="C1602" s="697" t="s">
        <v>8084</v>
      </c>
      <c r="D1602" s="702" t="str">
        <f t="shared" ref="D1602:D1665" si="25">A1602&amp;". "&amp;B1602&amp;" "&amp;C1602</f>
        <v>1601. 180500 亞硝酸</v>
      </c>
    </row>
    <row r="1603" spans="1:4">
      <c r="A1603" s="695">
        <v>1602</v>
      </c>
      <c r="B1603" s="696" t="s">
        <v>8085</v>
      </c>
      <c r="C1603" s="697" t="s">
        <v>8086</v>
      </c>
      <c r="D1603" s="702" t="str">
        <f t="shared" si="25"/>
        <v>1602. 180501 異氰酸鹽</v>
      </c>
    </row>
    <row r="1604" spans="1:4">
      <c r="A1604" s="695">
        <v>1603</v>
      </c>
      <c r="B1604" s="696" t="s">
        <v>8087</v>
      </c>
      <c r="C1604" s="697" t="s">
        <v>8088</v>
      </c>
      <c r="D1604" s="702" t="str">
        <f t="shared" si="25"/>
        <v>1603. 180502 磷酸類</v>
      </c>
    </row>
    <row r="1605" spans="1:4">
      <c r="A1605" s="695">
        <v>1604</v>
      </c>
      <c r="B1605" s="696" t="s">
        <v>8089</v>
      </c>
      <c r="C1605" s="697" t="s">
        <v>8090</v>
      </c>
      <c r="D1605" s="702" t="str">
        <f t="shared" si="25"/>
        <v>1604. 180503 硫酸鹽</v>
      </c>
    </row>
    <row r="1606" spans="1:4">
      <c r="A1606" s="695">
        <v>1605</v>
      </c>
      <c r="B1606" s="696" t="s">
        <v>8091</v>
      </c>
      <c r="C1606" s="697" t="s">
        <v>8092</v>
      </c>
      <c r="D1606" s="702" t="str">
        <f t="shared" si="25"/>
        <v>1605. 180504 氰酸鹽／氰化物</v>
      </c>
    </row>
    <row r="1607" spans="1:4">
      <c r="A1607" s="695">
        <v>1606</v>
      </c>
      <c r="B1607" s="696" t="s">
        <v>8093</v>
      </c>
      <c r="C1607" s="697" t="s">
        <v>8094</v>
      </c>
      <c r="D1607" s="702" t="str">
        <f t="shared" si="25"/>
        <v>1606. 180505 矽酸鹽</v>
      </c>
    </row>
    <row r="1608" spans="1:4">
      <c r="A1608" s="695">
        <v>1607</v>
      </c>
      <c r="B1608" s="696" t="s">
        <v>8095</v>
      </c>
      <c r="C1608" s="697" t="s">
        <v>8096</v>
      </c>
      <c r="D1608" s="702" t="str">
        <f t="shared" si="25"/>
        <v>1607. 180507 四溴化碳</v>
      </c>
    </row>
    <row r="1609" spans="1:4">
      <c r="A1609" s="695">
        <v>1608</v>
      </c>
      <c r="B1609" s="696" t="s">
        <v>8097</v>
      </c>
      <c r="C1609" s="697" t="s">
        <v>8098</v>
      </c>
      <c r="D1609" s="702" t="str">
        <f t="shared" si="25"/>
        <v>1608. 180508 二甲基硫</v>
      </c>
    </row>
    <row r="1610" spans="1:4">
      <c r="A1610" s="695">
        <v>1609</v>
      </c>
      <c r="B1610" s="696" t="s">
        <v>8099</v>
      </c>
      <c r="C1610" s="697" t="s">
        <v>8100</v>
      </c>
      <c r="D1610" s="702" t="str">
        <f t="shared" si="25"/>
        <v>1609. 180509 三氧化硫</v>
      </c>
    </row>
    <row r="1611" spans="1:4">
      <c r="A1611" s="695">
        <v>1610</v>
      </c>
      <c r="B1611" s="696" t="s">
        <v>8101</v>
      </c>
      <c r="C1611" s="697" t="s">
        <v>8102</v>
      </c>
      <c r="D1611" s="702" t="str">
        <f t="shared" si="25"/>
        <v>1610. 180510 均二苯硫</v>
      </c>
    </row>
    <row r="1612" spans="1:4">
      <c r="A1612" s="695">
        <v>1611</v>
      </c>
      <c r="B1612" s="696" t="s">
        <v>8103</v>
      </c>
      <c r="C1612" s="697" t="s">
        <v>8104</v>
      </c>
      <c r="D1612" s="702" t="str">
        <f t="shared" si="25"/>
        <v>1611. 180511 甲酸鈉</v>
      </c>
    </row>
    <row r="1613" spans="1:4">
      <c r="A1613" s="695">
        <v>1612</v>
      </c>
      <c r="B1613" s="696" t="s">
        <v>8105</v>
      </c>
      <c r="C1613" s="697" t="s">
        <v>8106</v>
      </c>
      <c r="D1613" s="702" t="str">
        <f t="shared" si="25"/>
        <v>1612. 180512 氯乙酸鈉</v>
      </c>
    </row>
    <row r="1614" spans="1:4">
      <c r="A1614" s="695">
        <v>1613</v>
      </c>
      <c r="B1614" s="696" t="s">
        <v>8107</v>
      </c>
      <c r="C1614" s="697" t="s">
        <v>8108</v>
      </c>
      <c r="D1614" s="702" t="str">
        <f t="shared" si="25"/>
        <v>1613. 180513 羥甲基纖維鈉</v>
      </c>
    </row>
    <row r="1615" spans="1:4">
      <c r="A1615" s="695">
        <v>1614</v>
      </c>
      <c r="B1615" s="696" t="s">
        <v>8109</v>
      </c>
      <c r="C1615" s="697" t="s">
        <v>8110</v>
      </c>
      <c r="D1615" s="702" t="str">
        <f t="shared" si="25"/>
        <v>1614. 180514 氯氧化銅</v>
      </c>
    </row>
    <row r="1616" spans="1:4">
      <c r="A1616" s="695">
        <v>1615</v>
      </c>
      <c r="B1616" s="696" t="s">
        <v>8111</v>
      </c>
      <c r="C1616" s="697" t="s">
        <v>8112</v>
      </c>
      <c r="D1616" s="702" t="str">
        <f t="shared" si="25"/>
        <v>1615. 180519 四甲基鉛</v>
      </c>
    </row>
    <row r="1617" spans="1:4">
      <c r="A1617" s="695">
        <v>1616</v>
      </c>
      <c r="B1617" s="696" t="s">
        <v>8113</v>
      </c>
      <c r="C1617" s="697" t="s">
        <v>8114</v>
      </c>
      <c r="D1617" s="702" t="str">
        <f t="shared" si="25"/>
        <v>1616. 180520 四乙基鉛／混合物</v>
      </c>
    </row>
    <row r="1618" spans="1:4">
      <c r="A1618" s="695">
        <v>1617</v>
      </c>
      <c r="B1618" s="696" t="s">
        <v>8115</v>
      </c>
      <c r="C1618" s="697" t="s">
        <v>8116</v>
      </c>
      <c r="D1618" s="702" t="str">
        <f t="shared" si="25"/>
        <v>1617. 180521 四羰基鎳</v>
      </c>
    </row>
    <row r="1619" spans="1:4">
      <c r="A1619" s="695">
        <v>1618</v>
      </c>
      <c r="B1619" s="696" t="s">
        <v>8117</v>
      </c>
      <c r="C1619" s="697" t="s">
        <v>8118</v>
      </c>
      <c r="D1619" s="702" t="str">
        <f t="shared" si="25"/>
        <v>1618. 180522 四氯化鈦</v>
      </c>
    </row>
    <row r="1620" spans="1:4">
      <c r="A1620" s="695">
        <v>1619</v>
      </c>
      <c r="B1620" s="696" t="s">
        <v>8119</v>
      </c>
      <c r="C1620" s="697" t="s">
        <v>8120</v>
      </c>
      <c r="D1620" s="702" t="str">
        <f t="shared" si="25"/>
        <v>1619. 180526 三聚磷酸鈣</v>
      </c>
    </row>
    <row r="1621" spans="1:4">
      <c r="A1621" s="695">
        <v>1620</v>
      </c>
      <c r="B1621" s="696" t="s">
        <v>8121</v>
      </c>
      <c r="C1621" s="697" t="s">
        <v>8122</v>
      </c>
      <c r="D1621" s="702" t="str">
        <f t="shared" si="25"/>
        <v>1620. 180527 氰氮化鈣</v>
      </c>
    </row>
    <row r="1622" spans="1:4">
      <c r="A1622" s="695">
        <v>1621</v>
      </c>
      <c r="B1622" s="696" t="s">
        <v>8123</v>
      </c>
      <c r="C1622" s="697" t="s">
        <v>8124</v>
      </c>
      <c r="D1622" s="702" t="str">
        <f t="shared" si="25"/>
        <v>1621. 180529 五氧化二釩</v>
      </c>
    </row>
    <row r="1623" spans="1:4">
      <c r="A1623" s="695">
        <v>1622</v>
      </c>
      <c r="B1623" s="696" t="s">
        <v>8125</v>
      </c>
      <c r="C1623" s="697" t="s">
        <v>8126</v>
      </c>
      <c r="D1623" s="702" t="str">
        <f t="shared" si="25"/>
        <v>1622. 180531 氯化氰</v>
      </c>
    </row>
    <row r="1624" spans="1:4">
      <c r="A1624" s="695">
        <v>1623</v>
      </c>
      <c r="B1624" s="696" t="s">
        <v>8127</v>
      </c>
      <c r="C1624" s="697" t="s">
        <v>8128</v>
      </c>
      <c r="D1624" s="702" t="str">
        <f t="shared" si="25"/>
        <v>1623. 180532 苯甲醯氯</v>
      </c>
    </row>
    <row r="1625" spans="1:4">
      <c r="A1625" s="695">
        <v>1624</v>
      </c>
      <c r="B1625" s="696" t="s">
        <v>8129</v>
      </c>
      <c r="C1625" s="697" t="s">
        <v>8130</v>
      </c>
      <c r="D1625" s="702" t="str">
        <f t="shared" si="25"/>
        <v>1624. 180535 次氯酸鈣(強力漂白粉Ca(OCl)2)</v>
      </c>
    </row>
    <row r="1626" spans="1:4">
      <c r="A1626" s="695">
        <v>1625</v>
      </c>
      <c r="B1626" s="696" t="s">
        <v>8131</v>
      </c>
      <c r="C1626" s="697" t="s">
        <v>8132</v>
      </c>
      <c r="D1626" s="702" t="str">
        <f t="shared" si="25"/>
        <v>1625. 180538 多硫橡膠</v>
      </c>
    </row>
    <row r="1627" spans="1:4">
      <c r="A1627" s="695">
        <v>1626</v>
      </c>
      <c r="B1627" s="696" t="s">
        <v>8133</v>
      </c>
      <c r="C1627" s="697" t="s">
        <v>8134</v>
      </c>
      <c r="D1627" s="702" t="str">
        <f t="shared" si="25"/>
        <v>1626. 180540 丙炔</v>
      </c>
    </row>
    <row r="1628" spans="1:4">
      <c r="A1628" s="695">
        <v>1627</v>
      </c>
      <c r="B1628" s="696" t="s">
        <v>8135</v>
      </c>
      <c r="C1628" s="697" t="s">
        <v>8136</v>
      </c>
      <c r="D1628" s="702" t="str">
        <f t="shared" si="25"/>
        <v>1627. 180541 二乙烯苯</v>
      </c>
    </row>
    <row r="1629" spans="1:4">
      <c r="A1629" s="695">
        <v>1628</v>
      </c>
      <c r="B1629" s="696" t="s">
        <v>8137</v>
      </c>
      <c r="C1629" s="697" t="s">
        <v>8138</v>
      </c>
      <c r="D1629" s="702" t="str">
        <f t="shared" si="25"/>
        <v>1628. 180542 二溴乙烯</v>
      </c>
    </row>
    <row r="1630" spans="1:4">
      <c r="A1630" s="695">
        <v>1629</v>
      </c>
      <c r="B1630" s="696" t="s">
        <v>8139</v>
      </c>
      <c r="C1630" s="697" t="s">
        <v>8140</v>
      </c>
      <c r="D1630" s="702" t="str">
        <f t="shared" si="25"/>
        <v>1629. 180543 二氯丙烯</v>
      </c>
    </row>
    <row r="1631" spans="1:4">
      <c r="A1631" s="695">
        <v>1630</v>
      </c>
      <c r="B1631" s="696" t="s">
        <v>8141</v>
      </c>
      <c r="C1631" s="697" t="s">
        <v>8142</v>
      </c>
      <c r="D1631" s="702" t="str">
        <f t="shared" si="25"/>
        <v>1630. 180544 α-甲基丙烯</v>
      </c>
    </row>
    <row r="1632" spans="1:4">
      <c r="A1632" s="695">
        <v>1631</v>
      </c>
      <c r="B1632" s="696" t="s">
        <v>8143</v>
      </c>
      <c r="C1632" s="697" t="s">
        <v>8144</v>
      </c>
      <c r="D1632" s="702" t="str">
        <f t="shared" si="25"/>
        <v>1631. 180545 3-氯基-2-甲基-[1]丙烯</v>
      </c>
    </row>
    <row r="1633" spans="1:4">
      <c r="A1633" s="695">
        <v>1632</v>
      </c>
      <c r="B1633" s="696" t="s">
        <v>8145</v>
      </c>
      <c r="C1633" s="697" t="s">
        <v>8146</v>
      </c>
      <c r="D1633" s="702" t="str">
        <f t="shared" si="25"/>
        <v>1632. 180546 氯氫氧丙烯</v>
      </c>
    </row>
    <row r="1634" spans="1:4">
      <c r="A1634" s="695">
        <v>1633</v>
      </c>
      <c r="B1634" s="696" t="s">
        <v>8147</v>
      </c>
      <c r="C1634" s="697" t="s">
        <v>8148</v>
      </c>
      <c r="D1634" s="702" t="str">
        <f t="shared" si="25"/>
        <v>1633. 180547 3,4-二氯丁烯</v>
      </c>
    </row>
    <row r="1635" spans="1:4">
      <c r="A1635" s="695">
        <v>1634</v>
      </c>
      <c r="B1635" s="696" t="s">
        <v>8149</v>
      </c>
      <c r="C1635" s="697" t="s">
        <v>8150</v>
      </c>
      <c r="D1635" s="702" t="str">
        <f t="shared" si="25"/>
        <v>1634. 180548 甲基丁烯</v>
      </c>
    </row>
    <row r="1636" spans="1:4">
      <c r="A1636" s="695">
        <v>1635</v>
      </c>
      <c r="B1636" s="696" t="s">
        <v>8151</v>
      </c>
      <c r="C1636" s="697" t="s">
        <v>8152</v>
      </c>
      <c r="D1636" s="702" t="str">
        <f t="shared" si="25"/>
        <v>1635. 180549 1,4-二氯-2-丁烯</v>
      </c>
    </row>
    <row r="1637" spans="1:4">
      <c r="A1637" s="695">
        <v>1636</v>
      </c>
      <c r="B1637" s="696" t="s">
        <v>8153</v>
      </c>
      <c r="C1637" s="697" t="s">
        <v>8154</v>
      </c>
      <c r="D1637" s="702" t="str">
        <f t="shared" si="25"/>
        <v>1636. 180550 二異丁烯</v>
      </c>
    </row>
    <row r="1638" spans="1:4">
      <c r="A1638" s="695">
        <v>1637</v>
      </c>
      <c r="B1638" s="696" t="s">
        <v>8155</v>
      </c>
      <c r="C1638" s="697" t="s">
        <v>8156</v>
      </c>
      <c r="D1638" s="702" t="str">
        <f t="shared" si="25"/>
        <v>1637. 180551 三異丁烯</v>
      </c>
    </row>
    <row r="1639" spans="1:4">
      <c r="A1639" s="695">
        <v>1638</v>
      </c>
      <c r="B1639" s="696" t="s">
        <v>8157</v>
      </c>
      <c r="C1639" s="697" t="s">
        <v>8158</v>
      </c>
      <c r="D1639" s="702" t="str">
        <f t="shared" si="25"/>
        <v>1638. 180552 1-戊烯</v>
      </c>
    </row>
    <row r="1640" spans="1:4">
      <c r="A1640" s="695">
        <v>1639</v>
      </c>
      <c r="B1640" s="696" t="s">
        <v>8159</v>
      </c>
      <c r="C1640" s="697" t="s">
        <v>8160</v>
      </c>
      <c r="D1640" s="702" t="str">
        <f t="shared" si="25"/>
        <v>1639. 180553 2-戊烯</v>
      </c>
    </row>
    <row r="1641" spans="1:4">
      <c r="A1641" s="695">
        <v>1640</v>
      </c>
      <c r="B1641" s="696" t="s">
        <v>8161</v>
      </c>
      <c r="C1641" s="697" t="s">
        <v>8162</v>
      </c>
      <c r="D1641" s="702" t="str">
        <f t="shared" si="25"/>
        <v>1640. 180554 1,3-環戊二烯</v>
      </c>
    </row>
    <row r="1642" spans="1:4">
      <c r="A1642" s="695">
        <v>1641</v>
      </c>
      <c r="B1642" s="696" t="s">
        <v>8163</v>
      </c>
      <c r="C1642" s="697" t="s">
        <v>8164</v>
      </c>
      <c r="D1642" s="702" t="str">
        <f t="shared" si="25"/>
        <v>1641. 180555 庚烯</v>
      </c>
    </row>
    <row r="1643" spans="1:4">
      <c r="A1643" s="695">
        <v>1642</v>
      </c>
      <c r="B1643" s="696" t="s">
        <v>8165</v>
      </c>
      <c r="C1643" s="697" t="s">
        <v>8166</v>
      </c>
      <c r="D1643" s="702" t="str">
        <f t="shared" si="25"/>
        <v>1642. 180556 辛烯</v>
      </c>
    </row>
    <row r="1644" spans="1:4">
      <c r="A1644" s="695">
        <v>1643</v>
      </c>
      <c r="B1644" s="696" t="s">
        <v>8167</v>
      </c>
      <c r="C1644" s="697" t="s">
        <v>8168</v>
      </c>
      <c r="D1644" s="702" t="str">
        <f t="shared" si="25"/>
        <v>1643. 180557 壬烯</v>
      </c>
    </row>
    <row r="1645" spans="1:4">
      <c r="A1645" s="695">
        <v>1644</v>
      </c>
      <c r="B1645" s="696" t="s">
        <v>8169</v>
      </c>
      <c r="C1645" s="697" t="s">
        <v>8170</v>
      </c>
      <c r="D1645" s="702" t="str">
        <f t="shared" si="25"/>
        <v>1644. 180558 十二烯</v>
      </c>
    </row>
    <row r="1646" spans="1:4">
      <c r="A1646" s="695">
        <v>1645</v>
      </c>
      <c r="B1646" s="696" t="s">
        <v>8171</v>
      </c>
      <c r="C1646" s="697" t="s">
        <v>8172</v>
      </c>
      <c r="D1646" s="702" t="str">
        <f t="shared" si="25"/>
        <v>1645. 180560 烯烴氧化物</v>
      </c>
    </row>
    <row r="1647" spans="1:4">
      <c r="A1647" s="695">
        <v>1646</v>
      </c>
      <c r="B1647" s="696" t="s">
        <v>8173</v>
      </c>
      <c r="C1647" s="697" t="s">
        <v>8174</v>
      </c>
      <c r="D1647" s="702" t="str">
        <f t="shared" si="25"/>
        <v>1646. 180562 2-甲基戊烷</v>
      </c>
    </row>
    <row r="1648" spans="1:4">
      <c r="A1648" s="695">
        <v>1647</v>
      </c>
      <c r="B1648" s="696" t="s">
        <v>8175</v>
      </c>
      <c r="C1648" s="697" t="s">
        <v>8176</v>
      </c>
      <c r="D1648" s="702" t="str">
        <f t="shared" si="25"/>
        <v>1647. 180563 異戊烷</v>
      </c>
    </row>
    <row r="1649" spans="1:4">
      <c r="A1649" s="695">
        <v>1648</v>
      </c>
      <c r="B1649" s="696" t="s">
        <v>8177</v>
      </c>
      <c r="C1649" s="697" t="s">
        <v>8178</v>
      </c>
      <c r="D1649" s="702" t="str">
        <f t="shared" si="25"/>
        <v>1648. 180564 辛烷</v>
      </c>
    </row>
    <row r="1650" spans="1:4">
      <c r="A1650" s="695">
        <v>1649</v>
      </c>
      <c r="B1650" s="696" t="s">
        <v>8179</v>
      </c>
      <c r="C1650" s="697" t="s">
        <v>8180</v>
      </c>
      <c r="D1650" s="702" t="str">
        <f t="shared" si="25"/>
        <v>1649. 180565 乙烯丙烯共聚體</v>
      </c>
    </row>
    <row r="1651" spans="1:4">
      <c r="A1651" s="695">
        <v>1650</v>
      </c>
      <c r="B1651" s="696" t="s">
        <v>8181</v>
      </c>
      <c r="C1651" s="697" t="s">
        <v>8182</v>
      </c>
      <c r="D1651" s="702" t="str">
        <f t="shared" si="25"/>
        <v>1650. 180566 聚烯烴</v>
      </c>
    </row>
    <row r="1652" spans="1:4">
      <c r="A1652" s="695">
        <v>1651</v>
      </c>
      <c r="B1652" s="696" t="s">
        <v>8183</v>
      </c>
      <c r="C1652" s="697" t="s">
        <v>8184</v>
      </c>
      <c r="D1652" s="702" t="str">
        <f t="shared" si="25"/>
        <v>1651. 180567 烯丁二烯</v>
      </c>
    </row>
    <row r="1653" spans="1:4">
      <c r="A1653" s="695">
        <v>1652</v>
      </c>
      <c r="B1653" s="696" t="s">
        <v>8185</v>
      </c>
      <c r="C1653" s="697" t="s">
        <v>8186</v>
      </c>
      <c r="D1653" s="702" t="str">
        <f t="shared" si="25"/>
        <v>1652. 180569 烷基樹脂</v>
      </c>
    </row>
    <row r="1654" spans="1:4">
      <c r="A1654" s="695">
        <v>1653</v>
      </c>
      <c r="B1654" s="696" t="s">
        <v>8187</v>
      </c>
      <c r="C1654" s="697" t="s">
        <v>8188</v>
      </c>
      <c r="D1654" s="702" t="str">
        <f t="shared" si="25"/>
        <v>1653. 180570 順異戊二烯橡膠</v>
      </c>
    </row>
    <row r="1655" spans="1:4">
      <c r="A1655" s="695">
        <v>1654</v>
      </c>
      <c r="B1655" s="696" t="s">
        <v>8189</v>
      </c>
      <c r="C1655" s="697" t="s">
        <v>8190</v>
      </c>
      <c r="D1655" s="702" t="str">
        <f t="shared" si="25"/>
        <v>1654. 180575 乙烯基甲苯</v>
      </c>
    </row>
    <row r="1656" spans="1:4">
      <c r="A1656" s="695">
        <v>1655</v>
      </c>
      <c r="B1656" s="696" t="s">
        <v>8191</v>
      </c>
      <c r="C1656" s="697" t="s">
        <v>8192</v>
      </c>
      <c r="D1656" s="702" t="str">
        <f t="shared" si="25"/>
        <v>1655. 180576 二乙基苯</v>
      </c>
    </row>
    <row r="1657" spans="1:4">
      <c r="A1657" s="695">
        <v>1656</v>
      </c>
      <c r="B1657" s="696" t="s">
        <v>8193</v>
      </c>
      <c r="C1657" s="697" t="s">
        <v>8194</v>
      </c>
      <c r="D1657" s="702" t="str">
        <f t="shared" si="25"/>
        <v>1656. 180577 丙苯</v>
      </c>
    </row>
    <row r="1658" spans="1:4">
      <c r="A1658" s="695">
        <v>1657</v>
      </c>
      <c r="B1658" s="696" t="s">
        <v>8195</v>
      </c>
      <c r="C1658" s="697" t="s">
        <v>8196</v>
      </c>
      <c r="D1658" s="702" t="str">
        <f t="shared" si="25"/>
        <v>1657. 180578 聯苯</v>
      </c>
    </row>
    <row r="1659" spans="1:4">
      <c r="A1659" s="695">
        <v>1658</v>
      </c>
      <c r="B1659" s="696" t="s">
        <v>8197</v>
      </c>
      <c r="C1659" s="697" t="s">
        <v>8198</v>
      </c>
      <c r="D1659" s="702" t="str">
        <f t="shared" si="25"/>
        <v>1658. 180579 線性烷基苯化物</v>
      </c>
    </row>
    <row r="1660" spans="1:4">
      <c r="A1660" s="695">
        <v>1659</v>
      </c>
      <c r="B1660" s="696" t="s">
        <v>8199</v>
      </c>
      <c r="C1660" s="697" t="s">
        <v>8200</v>
      </c>
      <c r="D1660" s="702" t="str">
        <f t="shared" si="25"/>
        <v>1659. 180580 環己烯</v>
      </c>
    </row>
    <row r="1661" spans="1:4">
      <c r="A1661" s="695">
        <v>1660</v>
      </c>
      <c r="B1661" s="696" t="s">
        <v>8201</v>
      </c>
      <c r="C1661" s="697" t="s">
        <v>8202</v>
      </c>
      <c r="D1661" s="702" t="str">
        <f t="shared" si="25"/>
        <v>1660. 180581 環辛二烯</v>
      </c>
    </row>
    <row r="1662" spans="1:4">
      <c r="A1662" s="695">
        <v>1661</v>
      </c>
      <c r="B1662" s="696" t="s">
        <v>8203</v>
      </c>
      <c r="C1662" s="697" t="s">
        <v>8204</v>
      </c>
      <c r="D1662" s="702" t="str">
        <f t="shared" si="25"/>
        <v>1661. 180582 環丙烷</v>
      </c>
    </row>
    <row r="1663" spans="1:4">
      <c r="A1663" s="695">
        <v>1662</v>
      </c>
      <c r="B1663" s="696" t="s">
        <v>8205</v>
      </c>
      <c r="C1663" s="697" t="s">
        <v>8206</v>
      </c>
      <c r="D1663" s="702" t="str">
        <f t="shared" si="25"/>
        <v>1662. 180583 苯基丙烷</v>
      </c>
    </row>
    <row r="1664" spans="1:4">
      <c r="A1664" s="695">
        <v>1663</v>
      </c>
      <c r="B1664" s="696" t="s">
        <v>8207</v>
      </c>
      <c r="C1664" s="697" t="s">
        <v>8208</v>
      </c>
      <c r="D1664" s="702" t="str">
        <f t="shared" si="25"/>
        <v>1663. 180584 環戊烷</v>
      </c>
    </row>
    <row r="1665" spans="1:4">
      <c r="A1665" s="695">
        <v>1664</v>
      </c>
      <c r="B1665" s="696" t="s">
        <v>8209</v>
      </c>
      <c r="C1665" s="697" t="s">
        <v>8210</v>
      </c>
      <c r="D1665" s="702" t="str">
        <f t="shared" si="25"/>
        <v>1664. 180586 硝基苯</v>
      </c>
    </row>
    <row r="1666" spans="1:4">
      <c r="A1666" s="695">
        <v>1665</v>
      </c>
      <c r="B1666" s="696" t="s">
        <v>8211</v>
      </c>
      <c r="C1666" s="697" t="s">
        <v>8212</v>
      </c>
      <c r="D1666" s="702" t="str">
        <f t="shared" ref="D1666:D1729" si="26">A1666&amp;". "&amp;B1666&amp;" "&amp;C1666</f>
        <v>1665. 180587 苯磺酸</v>
      </c>
    </row>
    <row r="1667" spans="1:4">
      <c r="A1667" s="695">
        <v>1666</v>
      </c>
      <c r="B1667" s="696" t="s">
        <v>8213</v>
      </c>
      <c r="C1667" s="697" t="s">
        <v>8214</v>
      </c>
      <c r="D1667" s="702" t="str">
        <f t="shared" si="26"/>
        <v>1666. 180588 間苯二甲酸</v>
      </c>
    </row>
    <row r="1668" spans="1:4">
      <c r="A1668" s="695">
        <v>1667</v>
      </c>
      <c r="B1668" s="696" t="s">
        <v>8215</v>
      </c>
      <c r="C1668" s="697" t="s">
        <v>8216</v>
      </c>
      <c r="D1668" s="702" t="str">
        <f t="shared" si="26"/>
        <v>1667. 180589 氨基苯甲酸</v>
      </c>
    </row>
    <row r="1669" spans="1:4">
      <c r="A1669" s="695">
        <v>1668</v>
      </c>
      <c r="B1669" s="696" t="s">
        <v>8217</v>
      </c>
      <c r="C1669" s="697" t="s">
        <v>8218</v>
      </c>
      <c r="D1669" s="702" t="str">
        <f t="shared" si="26"/>
        <v>1668. 180590 氯苯甲酸</v>
      </c>
    </row>
    <row r="1670" spans="1:4">
      <c r="A1670" s="695">
        <v>1669</v>
      </c>
      <c r="B1670" s="696" t="s">
        <v>8219</v>
      </c>
      <c r="C1670" s="697" t="s">
        <v>8220</v>
      </c>
      <c r="D1670" s="702" t="str">
        <f t="shared" si="26"/>
        <v>1669. 180591 對－三級丁基苯甲酸</v>
      </c>
    </row>
    <row r="1671" spans="1:4">
      <c r="A1671" s="695">
        <v>1670</v>
      </c>
      <c r="B1671" s="696" t="s">
        <v>8221</v>
      </c>
      <c r="C1671" s="697" t="s">
        <v>8222</v>
      </c>
      <c r="D1671" s="702" t="str">
        <f t="shared" si="26"/>
        <v>1670. 180592 (鄰、間、對)硝基苯甲酸</v>
      </c>
    </row>
    <row r="1672" spans="1:4">
      <c r="A1672" s="695">
        <v>1671</v>
      </c>
      <c r="B1672" s="696" t="s">
        <v>8223</v>
      </c>
      <c r="C1672" s="697" t="s">
        <v>8224</v>
      </c>
      <c r="D1672" s="702" t="str">
        <f t="shared" si="26"/>
        <v>1671. 180593 二硝基苯甲酸</v>
      </c>
    </row>
    <row r="1673" spans="1:4">
      <c r="A1673" s="695">
        <v>1672</v>
      </c>
      <c r="B1673" s="696" t="s">
        <v>8225</v>
      </c>
      <c r="C1673" s="697" t="s">
        <v>8226</v>
      </c>
      <c r="D1673" s="702" t="str">
        <f t="shared" si="26"/>
        <v>1672. 180594 二羥基苯甲酸</v>
      </c>
    </row>
    <row r="1674" spans="1:4">
      <c r="A1674" s="695">
        <v>1673</v>
      </c>
      <c r="B1674" s="696" t="s">
        <v>8227</v>
      </c>
      <c r="C1674" s="697" t="s">
        <v>8228</v>
      </c>
      <c r="D1674" s="702" t="str">
        <f t="shared" si="26"/>
        <v>1673. 180595 鄰苯二甲酸</v>
      </c>
    </row>
    <row r="1675" spans="1:4">
      <c r="A1675" s="695">
        <v>1674</v>
      </c>
      <c r="B1675" s="696" t="s">
        <v>8229</v>
      </c>
      <c r="C1675" s="697" t="s">
        <v>8230</v>
      </c>
      <c r="D1675" s="702" t="str">
        <f t="shared" si="26"/>
        <v>1674. 180596 二硝基甲苯</v>
      </c>
    </row>
    <row r="1676" spans="1:4">
      <c r="A1676" s="695">
        <v>1675</v>
      </c>
      <c r="B1676" s="696" t="s">
        <v>8231</v>
      </c>
      <c r="C1676" s="697" t="s">
        <v>8232</v>
      </c>
      <c r="D1676" s="702" t="str">
        <f t="shared" si="26"/>
        <v>1675. 180597 苯二磺酸</v>
      </c>
    </row>
    <row r="1677" spans="1:4">
      <c r="A1677" s="695">
        <v>1676</v>
      </c>
      <c r="B1677" s="696" t="s">
        <v>8233</v>
      </c>
      <c r="C1677" s="697" t="s">
        <v>8234</v>
      </c>
      <c r="D1677" s="702" t="str">
        <f t="shared" si="26"/>
        <v>1676. 180598 甲苯磺酸</v>
      </c>
    </row>
    <row r="1678" spans="1:4">
      <c r="A1678" s="695">
        <v>1677</v>
      </c>
      <c r="B1678" s="696" t="s">
        <v>8235</v>
      </c>
      <c r="C1678" s="697" t="s">
        <v>8236</v>
      </c>
      <c r="D1678" s="702" t="str">
        <f t="shared" si="26"/>
        <v>1677. 180599 其他奈</v>
      </c>
    </row>
    <row r="1679" spans="1:4">
      <c r="A1679" s="695">
        <v>1678</v>
      </c>
      <c r="B1679" s="696" t="s">
        <v>8237</v>
      </c>
      <c r="C1679" s="697" t="s">
        <v>8238</v>
      </c>
      <c r="D1679" s="702" t="str">
        <f t="shared" si="26"/>
        <v>1678. 180600 氯化奈</v>
      </c>
    </row>
    <row r="1680" spans="1:4">
      <c r="A1680" s="695">
        <v>1679</v>
      </c>
      <c r="B1680" s="696" t="s">
        <v>8239</v>
      </c>
      <c r="C1680" s="697" t="s">
        <v>8240</v>
      </c>
      <c r="D1680" s="702" t="str">
        <f t="shared" si="26"/>
        <v>1679. 180601 1-溴奈</v>
      </c>
    </row>
    <row r="1681" spans="1:4">
      <c r="A1681" s="695">
        <v>1680</v>
      </c>
      <c r="B1681" s="696" t="s">
        <v>8241</v>
      </c>
      <c r="C1681" s="697" t="s">
        <v>8242</v>
      </c>
      <c r="D1681" s="702" t="str">
        <f t="shared" si="26"/>
        <v>1680. 180602 氯苯</v>
      </c>
    </row>
    <row r="1682" spans="1:4">
      <c r="A1682" s="695">
        <v>1681</v>
      </c>
      <c r="B1682" s="696" t="s">
        <v>8243</v>
      </c>
      <c r="C1682" s="697" t="s">
        <v>8244</v>
      </c>
      <c r="D1682" s="702" t="str">
        <f t="shared" si="26"/>
        <v>1681. 180603 鄰-二氯苯</v>
      </c>
    </row>
    <row r="1683" spans="1:4">
      <c r="A1683" s="695">
        <v>1682</v>
      </c>
      <c r="B1683" s="696" t="s">
        <v>8245</v>
      </c>
      <c r="C1683" s="697" t="s">
        <v>8246</v>
      </c>
      <c r="D1683" s="702" t="str">
        <f t="shared" si="26"/>
        <v>1682. 180604 間-二氯苯</v>
      </c>
    </row>
    <row r="1684" spans="1:4">
      <c r="A1684" s="695">
        <v>1683</v>
      </c>
      <c r="B1684" s="696" t="s">
        <v>8247</v>
      </c>
      <c r="C1684" s="697" t="s">
        <v>8248</v>
      </c>
      <c r="D1684" s="702" t="str">
        <f t="shared" si="26"/>
        <v>1683. 180605 對-二氯苯</v>
      </c>
    </row>
    <row r="1685" spans="1:4">
      <c r="A1685" s="695">
        <v>1684</v>
      </c>
      <c r="B1685" s="696" t="s">
        <v>8249</v>
      </c>
      <c r="C1685" s="697" t="s">
        <v>8250</v>
      </c>
      <c r="D1685" s="702" t="str">
        <f t="shared" si="26"/>
        <v>1684. 180606 三氯苯</v>
      </c>
    </row>
    <row r="1686" spans="1:4">
      <c r="A1686" s="695">
        <v>1685</v>
      </c>
      <c r="B1686" s="696" t="s">
        <v>8251</v>
      </c>
      <c r="C1686" s="697" t="s">
        <v>8252</v>
      </c>
      <c r="D1686" s="702" t="str">
        <f t="shared" si="26"/>
        <v>1685. 180607 六氯苯</v>
      </c>
    </row>
    <row r="1687" spans="1:4">
      <c r="A1687" s="695">
        <v>1686</v>
      </c>
      <c r="B1687" s="696" t="s">
        <v>8253</v>
      </c>
      <c r="C1687" s="697" t="s">
        <v>8254</v>
      </c>
      <c r="D1687" s="702" t="str">
        <f t="shared" si="26"/>
        <v>1686. 180608 鄰－氯硝基苯</v>
      </c>
    </row>
    <row r="1688" spans="1:4">
      <c r="A1688" s="695">
        <v>1687</v>
      </c>
      <c r="B1688" s="696" t="s">
        <v>8255</v>
      </c>
      <c r="C1688" s="697" t="s">
        <v>8256</v>
      </c>
      <c r="D1688" s="702" t="str">
        <f t="shared" si="26"/>
        <v>1687. 180609 對－氯硝基苯</v>
      </c>
    </row>
    <row r="1689" spans="1:4">
      <c r="A1689" s="695">
        <v>1688</v>
      </c>
      <c r="B1689" s="696" t="s">
        <v>8257</v>
      </c>
      <c r="C1689" s="697" t="s">
        <v>8258</v>
      </c>
      <c r="D1689" s="702" t="str">
        <f t="shared" si="26"/>
        <v>1688. 180610 溴苯</v>
      </c>
    </row>
    <row r="1690" spans="1:4">
      <c r="A1690" s="695">
        <v>1689</v>
      </c>
      <c r="B1690" s="696" t="s">
        <v>8259</v>
      </c>
      <c r="C1690" s="697" t="s">
        <v>8260</v>
      </c>
      <c r="D1690" s="702" t="str">
        <f t="shared" si="26"/>
        <v>1689. 180611 二氯甲苯</v>
      </c>
    </row>
    <row r="1691" spans="1:4">
      <c r="A1691" s="695">
        <v>1690</v>
      </c>
      <c r="B1691" s="696" t="s">
        <v>8261</v>
      </c>
      <c r="C1691" s="697" t="s">
        <v>8262</v>
      </c>
      <c r="D1691" s="702" t="str">
        <f t="shared" si="26"/>
        <v>1690. 180612 三氯甲苯</v>
      </c>
    </row>
    <row r="1692" spans="1:4">
      <c r="A1692" s="695">
        <v>1691</v>
      </c>
      <c r="B1692" s="696" t="s">
        <v>8263</v>
      </c>
      <c r="C1692" s="697" t="s">
        <v>8264</v>
      </c>
      <c r="D1692" s="702" t="str">
        <f t="shared" si="26"/>
        <v>1691. 180613 鄰－氯甲苯</v>
      </c>
    </row>
    <row r="1693" spans="1:4">
      <c r="A1693" s="695">
        <v>1692</v>
      </c>
      <c r="B1693" s="696" t="s">
        <v>8265</v>
      </c>
      <c r="C1693" s="697" t="s">
        <v>8266</v>
      </c>
      <c r="D1693" s="702" t="str">
        <f t="shared" si="26"/>
        <v>1692. 180614 間－氯甲苯</v>
      </c>
    </row>
    <row r="1694" spans="1:4">
      <c r="A1694" s="695">
        <v>1693</v>
      </c>
      <c r="B1694" s="696" t="s">
        <v>8267</v>
      </c>
      <c r="C1694" s="697" t="s">
        <v>8268</v>
      </c>
      <c r="D1694" s="702" t="str">
        <f t="shared" si="26"/>
        <v>1693. 180615 對－氯甲苯</v>
      </c>
    </row>
    <row r="1695" spans="1:4">
      <c r="A1695" s="695">
        <v>1694</v>
      </c>
      <c r="B1695" s="696" t="s">
        <v>8269</v>
      </c>
      <c r="C1695" s="697" t="s">
        <v>8270</v>
      </c>
      <c r="D1695" s="702" t="str">
        <f t="shared" si="26"/>
        <v>1694. 180616 氯三氯甲苯</v>
      </c>
    </row>
    <row r="1696" spans="1:4">
      <c r="A1696" s="695">
        <v>1695</v>
      </c>
      <c r="B1696" s="696" t="s">
        <v>8271</v>
      </c>
      <c r="C1696" s="697" t="s">
        <v>8272</v>
      </c>
      <c r="D1696" s="702" t="str">
        <f t="shared" si="26"/>
        <v>1695. 180617 間－二甲苯</v>
      </c>
    </row>
    <row r="1697" spans="1:4">
      <c r="A1697" s="695">
        <v>1696</v>
      </c>
      <c r="B1697" s="696" t="s">
        <v>8273</v>
      </c>
      <c r="C1697" s="697" t="s">
        <v>8274</v>
      </c>
      <c r="D1697" s="702" t="str">
        <f t="shared" si="26"/>
        <v>1696. 180619 硝基甲苯</v>
      </c>
    </row>
    <row r="1698" spans="1:4">
      <c r="A1698" s="695">
        <v>1697</v>
      </c>
      <c r="B1698" s="696" t="s">
        <v>8275</v>
      </c>
      <c r="C1698" s="697" t="s">
        <v>8276</v>
      </c>
      <c r="D1698" s="702" t="str">
        <f t="shared" si="26"/>
        <v>1697. 180620 十二基苯(非線性)</v>
      </c>
    </row>
    <row r="1699" spans="1:4">
      <c r="A1699" s="695">
        <v>1698</v>
      </c>
      <c r="B1699" s="696" t="s">
        <v>8277</v>
      </c>
      <c r="C1699" s="697" t="s">
        <v>8278</v>
      </c>
      <c r="D1699" s="702" t="str">
        <f t="shared" si="26"/>
        <v>1698. 180621 三硝基甲苯</v>
      </c>
    </row>
    <row r="1700" spans="1:4">
      <c r="A1700" s="695">
        <v>1699</v>
      </c>
      <c r="B1700" s="696" t="s">
        <v>8279</v>
      </c>
      <c r="C1700" s="697" t="s">
        <v>8280</v>
      </c>
      <c r="D1700" s="702" t="str">
        <f t="shared" si="26"/>
        <v>1699. 180622 甲基類</v>
      </c>
    </row>
    <row r="1701" spans="1:4">
      <c r="A1701" s="695">
        <v>1700</v>
      </c>
      <c r="B1701" s="696" t="s">
        <v>8281</v>
      </c>
      <c r="C1701" s="697" t="s">
        <v>8282</v>
      </c>
      <c r="D1701" s="702" t="str">
        <f t="shared" si="26"/>
        <v>1700. 180623 乙基類</v>
      </c>
    </row>
    <row r="1702" spans="1:4">
      <c r="A1702" s="695">
        <v>1701</v>
      </c>
      <c r="B1702" s="696" t="s">
        <v>8283</v>
      </c>
      <c r="C1702" s="697" t="s">
        <v>8284</v>
      </c>
      <c r="D1702" s="702" t="str">
        <f t="shared" si="26"/>
        <v>1701. 180624 異丙苯化過氧化氫</v>
      </c>
    </row>
    <row r="1703" spans="1:4">
      <c r="A1703" s="695">
        <v>1702</v>
      </c>
      <c r="B1703" s="696" t="s">
        <v>8285</v>
      </c>
      <c r="C1703" s="697" t="s">
        <v>8286</v>
      </c>
      <c r="D1703" s="702" t="str">
        <f t="shared" si="26"/>
        <v>1702. 180625 溴化甲烷</v>
      </c>
    </row>
    <row r="1704" spans="1:4">
      <c r="A1704" s="695">
        <v>1703</v>
      </c>
      <c r="B1704" s="696" t="s">
        <v>8287</v>
      </c>
      <c r="C1704" s="697" t="s">
        <v>8288</v>
      </c>
      <c r="D1704" s="702" t="str">
        <f t="shared" si="26"/>
        <v>1703. 180626 一氟二氯甲烷</v>
      </c>
    </row>
    <row r="1705" spans="1:4">
      <c r="A1705" s="695">
        <v>1704</v>
      </c>
      <c r="B1705" s="696" t="s">
        <v>8289</v>
      </c>
      <c r="C1705" s="697" t="s">
        <v>8290</v>
      </c>
      <c r="D1705" s="702" t="str">
        <f t="shared" si="26"/>
        <v>1704. 180627 一氟三氯甲烷</v>
      </c>
    </row>
    <row r="1706" spans="1:4">
      <c r="A1706" s="695">
        <v>1705</v>
      </c>
      <c r="B1706" s="696" t="s">
        <v>8291</v>
      </c>
      <c r="C1706" s="697" t="s">
        <v>8292</v>
      </c>
      <c r="D1706" s="702" t="str">
        <f t="shared" si="26"/>
        <v>1705. 180628 二氟一氯甲烷</v>
      </c>
    </row>
    <row r="1707" spans="1:4">
      <c r="A1707" s="695">
        <v>1706</v>
      </c>
      <c r="B1707" s="696" t="s">
        <v>8293</v>
      </c>
      <c r="C1707" s="697" t="s">
        <v>8294</v>
      </c>
      <c r="D1707" s="702" t="str">
        <f t="shared" si="26"/>
        <v>1706. 180629 二氟二氯甲烷</v>
      </c>
    </row>
    <row r="1708" spans="1:4">
      <c r="A1708" s="695">
        <v>1707</v>
      </c>
      <c r="B1708" s="696" t="s">
        <v>8295</v>
      </c>
      <c r="C1708" s="697" t="s">
        <v>8296</v>
      </c>
      <c r="D1708" s="702" t="str">
        <f t="shared" si="26"/>
        <v>1707. 180630 三氟一氯甲烷</v>
      </c>
    </row>
    <row r="1709" spans="1:4">
      <c r="A1709" s="695">
        <v>1708</v>
      </c>
      <c r="B1709" s="696" t="s">
        <v>8297</v>
      </c>
      <c r="C1709" s="697" t="s">
        <v>8298</v>
      </c>
      <c r="D1709" s="702" t="str">
        <f t="shared" si="26"/>
        <v>1708. 180631 對-二胺基二苯甲烷</v>
      </c>
    </row>
    <row r="1710" spans="1:4">
      <c r="A1710" s="695">
        <v>1709</v>
      </c>
      <c r="B1710" s="696" t="s">
        <v>8299</v>
      </c>
      <c r="C1710" s="697" t="s">
        <v>8300</v>
      </c>
      <c r="D1710" s="702" t="str">
        <f t="shared" si="26"/>
        <v>1709. 180632 硝基甲烷</v>
      </c>
    </row>
    <row r="1711" spans="1:4">
      <c r="A1711" s="695">
        <v>1710</v>
      </c>
      <c r="B1711" s="696" t="s">
        <v>8301</v>
      </c>
      <c r="C1711" s="697" t="s">
        <v>8302</v>
      </c>
      <c r="D1711" s="702" t="str">
        <f t="shared" si="26"/>
        <v>1710. 180633 碘代甲烷</v>
      </c>
    </row>
    <row r="1712" spans="1:4">
      <c r="A1712" s="695">
        <v>1711</v>
      </c>
      <c r="B1712" s="696" t="s">
        <v>8303</v>
      </c>
      <c r="C1712" s="697" t="s">
        <v>8304</v>
      </c>
      <c r="D1712" s="702" t="str">
        <f t="shared" si="26"/>
        <v>1711. 180634 1,1,1-三氯乙烷</v>
      </c>
    </row>
    <row r="1713" spans="1:4">
      <c r="A1713" s="695">
        <v>1712</v>
      </c>
      <c r="B1713" s="696" t="s">
        <v>8305</v>
      </c>
      <c r="C1713" s="697" t="s">
        <v>8306</v>
      </c>
      <c r="D1713" s="702" t="str">
        <f t="shared" si="26"/>
        <v>1712. 180635 四氯乙烷</v>
      </c>
    </row>
    <row r="1714" spans="1:4">
      <c r="A1714" s="695">
        <v>1713</v>
      </c>
      <c r="B1714" s="696" t="s">
        <v>8307</v>
      </c>
      <c r="C1714" s="697" t="s">
        <v>8308</v>
      </c>
      <c r="D1714" s="702" t="str">
        <f t="shared" si="26"/>
        <v>1713. 180636 六氯乙烷</v>
      </c>
    </row>
    <row r="1715" spans="1:4">
      <c r="A1715" s="695">
        <v>1714</v>
      </c>
      <c r="B1715" s="696" t="s">
        <v>8309</v>
      </c>
      <c r="C1715" s="697" t="s">
        <v>8310</v>
      </c>
      <c r="D1715" s="702" t="str">
        <f t="shared" si="26"/>
        <v>1714. 180637 二溴乙烷</v>
      </c>
    </row>
    <row r="1716" spans="1:4">
      <c r="A1716" s="695">
        <v>1715</v>
      </c>
      <c r="B1716" s="696" t="s">
        <v>8311</v>
      </c>
      <c r="C1716" s="697" t="s">
        <v>8312</v>
      </c>
      <c r="D1716" s="702" t="str">
        <f t="shared" si="26"/>
        <v>1715. 180638 溴化乙烷</v>
      </c>
    </row>
    <row r="1717" spans="1:4">
      <c r="A1717" s="695">
        <v>1716</v>
      </c>
      <c r="B1717" s="696" t="s">
        <v>8313</v>
      </c>
      <c r="C1717" s="697" t="s">
        <v>8314</v>
      </c>
      <c r="D1717" s="702" t="str">
        <f t="shared" si="26"/>
        <v>1716. 180639 三氯三氟乙烷</v>
      </c>
    </row>
    <row r="1718" spans="1:4">
      <c r="A1718" s="695">
        <v>1717</v>
      </c>
      <c r="B1718" s="696" t="s">
        <v>8315</v>
      </c>
      <c r="C1718" s="697" t="s">
        <v>8316</v>
      </c>
      <c r="D1718" s="702" t="str">
        <f t="shared" si="26"/>
        <v>1717. 180640 1,1,2-三氯-1,2,2-三氟乙烷</v>
      </c>
    </row>
    <row r="1719" spans="1:4">
      <c r="A1719" s="695">
        <v>1718</v>
      </c>
      <c r="B1719" s="696" t="s">
        <v>8317</v>
      </c>
      <c r="C1719" s="697" t="s">
        <v>8318</v>
      </c>
      <c r="D1719" s="702" t="str">
        <f t="shared" si="26"/>
        <v>1718. 180641 一氯二氟乙烷</v>
      </c>
    </row>
    <row r="1720" spans="1:4">
      <c r="A1720" s="695">
        <v>1719</v>
      </c>
      <c r="B1720" s="696" t="s">
        <v>8319</v>
      </c>
      <c r="C1720" s="697" t="s">
        <v>8320</v>
      </c>
      <c r="D1720" s="702" t="str">
        <f t="shared" si="26"/>
        <v>1719. 180642 硝基乙烷</v>
      </c>
    </row>
    <row r="1721" spans="1:4">
      <c r="A1721" s="695">
        <v>1720</v>
      </c>
      <c r="B1721" s="696" t="s">
        <v>8321</v>
      </c>
      <c r="C1721" s="697" t="s">
        <v>8322</v>
      </c>
      <c r="D1721" s="702" t="str">
        <f t="shared" si="26"/>
        <v>1720. 180643 氯化丙烷</v>
      </c>
    </row>
    <row r="1722" spans="1:4">
      <c r="A1722" s="695">
        <v>1721</v>
      </c>
      <c r="B1722" s="696" t="s">
        <v>8323</v>
      </c>
      <c r="C1722" s="697" t="s">
        <v>8324</v>
      </c>
      <c r="D1722" s="702" t="str">
        <f t="shared" si="26"/>
        <v>1721. 180644 1,2,3-三氯丙烷</v>
      </c>
    </row>
    <row r="1723" spans="1:4">
      <c r="A1723" s="695">
        <v>1722</v>
      </c>
      <c r="B1723" s="696" t="s">
        <v>8325</v>
      </c>
      <c r="C1723" s="697" t="s">
        <v>8326</v>
      </c>
      <c r="D1723" s="702" t="str">
        <f t="shared" si="26"/>
        <v>1722. 180645 硝基丙烷</v>
      </c>
    </row>
    <row r="1724" spans="1:4">
      <c r="A1724" s="695">
        <v>1723</v>
      </c>
      <c r="B1724" s="696" t="s">
        <v>8327</v>
      </c>
      <c r="C1724" s="697" t="s">
        <v>8328</v>
      </c>
      <c r="D1724" s="702" t="str">
        <f t="shared" si="26"/>
        <v>1723. 180646 1,2,3-三乙氧基丙烷</v>
      </c>
    </row>
    <row r="1725" spans="1:4">
      <c r="A1725" s="695">
        <v>1724</v>
      </c>
      <c r="B1725" s="696" t="s">
        <v>8329</v>
      </c>
      <c r="C1725" s="697" t="s">
        <v>8330</v>
      </c>
      <c r="D1725" s="702" t="str">
        <f t="shared" si="26"/>
        <v>1724. 180647 2,2-雙(4-羥酚基)丙烷</v>
      </c>
    </row>
    <row r="1726" spans="1:4">
      <c r="A1726" s="695">
        <v>1725</v>
      </c>
      <c r="B1726" s="696" t="s">
        <v>8331</v>
      </c>
      <c r="C1726" s="697" t="s">
        <v>8332</v>
      </c>
      <c r="D1726" s="702" t="str">
        <f t="shared" si="26"/>
        <v>1725. 180648 1,4-二氰丁烷</v>
      </c>
    </row>
    <row r="1727" spans="1:4">
      <c r="A1727" s="695">
        <v>1726</v>
      </c>
      <c r="B1727" s="696" t="s">
        <v>8333</v>
      </c>
      <c r="C1727" s="697" t="s">
        <v>8334</v>
      </c>
      <c r="D1727" s="702" t="str">
        <f t="shared" si="26"/>
        <v>1726. 180649 二氯二甲基甲矽烷</v>
      </c>
    </row>
    <row r="1728" spans="1:4">
      <c r="A1728" s="695">
        <v>1727</v>
      </c>
      <c r="B1728" s="696" t="s">
        <v>8335</v>
      </c>
      <c r="C1728" s="697" t="s">
        <v>8336</v>
      </c>
      <c r="D1728" s="702" t="str">
        <f t="shared" si="26"/>
        <v>1727. 180650 1,1-氟氯烷</v>
      </c>
    </row>
    <row r="1729" spans="1:4">
      <c r="A1729" s="695">
        <v>1728</v>
      </c>
      <c r="B1729" s="696" t="s">
        <v>8337</v>
      </c>
      <c r="C1729" s="697" t="s">
        <v>8338</v>
      </c>
      <c r="D1729" s="702" t="str">
        <f t="shared" si="26"/>
        <v>1728. 180651 1,2-氟氯烷</v>
      </c>
    </row>
    <row r="1730" spans="1:4">
      <c r="A1730" s="695">
        <v>1729</v>
      </c>
      <c r="B1730" s="696" t="s">
        <v>8339</v>
      </c>
      <c r="C1730" s="697" t="s">
        <v>8340</v>
      </c>
      <c r="D1730" s="702" t="str">
        <f t="shared" ref="D1730:D1793" si="27">A1730&amp;". "&amp;B1730&amp;" "&amp;C1730</f>
        <v>1729. 180652 2,2-氟氯烷</v>
      </c>
    </row>
    <row r="1731" spans="1:4">
      <c r="A1731" s="695">
        <v>1730</v>
      </c>
      <c r="B1731" s="696" t="s">
        <v>8341</v>
      </c>
      <c r="C1731" s="697" t="s">
        <v>8342</v>
      </c>
      <c r="D1731" s="702" t="str">
        <f t="shared" si="27"/>
        <v>1730. 180654 部份氯化烷</v>
      </c>
    </row>
    <row r="1732" spans="1:4">
      <c r="A1732" s="695">
        <v>1731</v>
      </c>
      <c r="B1732" s="696" t="s">
        <v>8343</v>
      </c>
      <c r="C1732" s="697" t="s">
        <v>8344</v>
      </c>
      <c r="D1732" s="702" t="str">
        <f t="shared" si="27"/>
        <v>1731. 180656 十二基苯磺酸鈉</v>
      </c>
    </row>
    <row r="1733" spans="1:4">
      <c r="A1733" s="695">
        <v>1732</v>
      </c>
      <c r="B1733" s="696" t="s">
        <v>8345</v>
      </c>
      <c r="C1733" s="697" t="s">
        <v>8346</v>
      </c>
      <c r="D1733" s="702" t="str">
        <f t="shared" si="27"/>
        <v>1732. 180657 異丙基氰</v>
      </c>
    </row>
    <row r="1734" spans="1:4">
      <c r="A1734" s="695">
        <v>1733</v>
      </c>
      <c r="B1734" s="696" t="s">
        <v>8347</v>
      </c>
      <c r="C1734" s="697" t="s">
        <v>8348</v>
      </c>
      <c r="D1734" s="702" t="str">
        <f t="shared" si="27"/>
        <v>1733. 180658 二苯甲烷-4,4-二異氰根</v>
      </c>
    </row>
    <row r="1735" spans="1:4">
      <c r="A1735" s="695">
        <v>1734</v>
      </c>
      <c r="B1735" s="696" t="s">
        <v>8349</v>
      </c>
      <c r="C1735" s="697" t="s">
        <v>8350</v>
      </c>
      <c r="D1735" s="702" t="str">
        <f t="shared" si="27"/>
        <v>1734. 180660 乙基氯</v>
      </c>
    </row>
    <row r="1736" spans="1:4">
      <c r="A1736" s="695">
        <v>1735</v>
      </c>
      <c r="B1736" s="696" t="s">
        <v>8351</v>
      </c>
      <c r="C1736" s="697" t="s">
        <v>8352</v>
      </c>
      <c r="D1736" s="702" t="str">
        <f t="shared" si="27"/>
        <v>1735. 180661 異丙基氯</v>
      </c>
    </row>
    <row r="1737" spans="1:4">
      <c r="A1737" s="695">
        <v>1736</v>
      </c>
      <c r="B1737" s="696" t="s">
        <v>8353</v>
      </c>
      <c r="C1737" s="697" t="s">
        <v>8354</v>
      </c>
      <c r="D1737" s="702" t="str">
        <f t="shared" si="27"/>
        <v>1736. 180662 正戊基氯</v>
      </c>
    </row>
    <row r="1738" spans="1:4">
      <c r="A1738" s="695">
        <v>1737</v>
      </c>
      <c r="B1738" s="696" t="s">
        <v>8355</v>
      </c>
      <c r="C1738" s="697" t="s">
        <v>8356</v>
      </c>
      <c r="D1738" s="702" t="str">
        <f t="shared" si="27"/>
        <v>1737. 180663 丙烯基氯</v>
      </c>
    </row>
    <row r="1739" spans="1:4">
      <c r="A1739" s="695">
        <v>1738</v>
      </c>
      <c r="B1739" s="696" t="s">
        <v>8357</v>
      </c>
      <c r="C1739" s="697" t="s">
        <v>8358</v>
      </c>
      <c r="D1739" s="702" t="str">
        <f t="shared" si="27"/>
        <v>1738. 180664 乙醯氯</v>
      </c>
    </row>
    <row r="1740" spans="1:4">
      <c r="A1740" s="695">
        <v>1739</v>
      </c>
      <c r="B1740" s="696" t="s">
        <v>8359</v>
      </c>
      <c r="C1740" s="697" t="s">
        <v>8360</v>
      </c>
      <c r="D1740" s="702" t="str">
        <f t="shared" si="27"/>
        <v>1739. 180665 苯甲氯</v>
      </c>
    </row>
    <row r="1741" spans="1:4">
      <c r="A1741" s="695">
        <v>1740</v>
      </c>
      <c r="B1741" s="696" t="s">
        <v>8361</v>
      </c>
      <c r="C1741" s="697" t="s">
        <v>8362</v>
      </c>
      <c r="D1741" s="702" t="str">
        <f t="shared" si="27"/>
        <v>1740. 180666 氯苯甲醯氯</v>
      </c>
    </row>
    <row r="1742" spans="1:4">
      <c r="A1742" s="695">
        <v>1741</v>
      </c>
      <c r="B1742" s="696" t="s">
        <v>8363</v>
      </c>
      <c r="C1742" s="697" t="s">
        <v>8364</v>
      </c>
      <c r="D1742" s="702" t="str">
        <f t="shared" si="27"/>
        <v>1741. 180667 甲苯磺醯氯</v>
      </c>
    </row>
    <row r="1743" spans="1:4">
      <c r="A1743" s="695">
        <v>1742</v>
      </c>
      <c r="B1743" s="696" t="s">
        <v>8365</v>
      </c>
      <c r="C1743" s="697" t="s">
        <v>8366</v>
      </c>
      <c r="D1743" s="702" t="str">
        <f t="shared" si="27"/>
        <v>1742. 180668 氰尿醯氯</v>
      </c>
    </row>
    <row r="1744" spans="1:4">
      <c r="A1744" s="695">
        <v>1743</v>
      </c>
      <c r="B1744" s="696" t="s">
        <v>8367</v>
      </c>
      <c r="C1744" s="697" t="s">
        <v>8368</v>
      </c>
      <c r="D1744" s="702" t="str">
        <f t="shared" si="27"/>
        <v>1743. 180669 次丁基風</v>
      </c>
    </row>
    <row r="1745" spans="1:4">
      <c r="A1745" s="695">
        <v>1744</v>
      </c>
      <c r="B1745" s="696" t="s">
        <v>8369</v>
      </c>
      <c r="C1745" s="697" t="s">
        <v>8370</v>
      </c>
      <c r="D1745" s="702" t="str">
        <f t="shared" si="27"/>
        <v>1744. 180670 1,4-氧氮陸圜</v>
      </c>
    </row>
    <row r="1746" spans="1:4">
      <c r="A1746" s="695">
        <v>1745</v>
      </c>
      <c r="B1746" s="696" t="s">
        <v>8371</v>
      </c>
      <c r="C1746" s="697" t="s">
        <v>8372</v>
      </c>
      <c r="D1746" s="702" t="str">
        <f t="shared" si="27"/>
        <v>1745. 180671 二氯陸圜（戴奧辛）</v>
      </c>
    </row>
    <row r="1747" spans="1:4">
      <c r="A1747" s="695">
        <v>1746</v>
      </c>
      <c r="B1747" s="696" t="s">
        <v>8373</v>
      </c>
      <c r="C1747" s="697" t="s">
        <v>8374</v>
      </c>
      <c r="D1747" s="702" t="str">
        <f t="shared" si="27"/>
        <v>1746. 180672 三溴甲烷 (溴仿)</v>
      </c>
    </row>
    <row r="1748" spans="1:4">
      <c r="A1748" s="695">
        <v>1747</v>
      </c>
      <c r="B1748" s="696" t="s">
        <v>8375</v>
      </c>
      <c r="C1748" s="697" t="s">
        <v>8376</v>
      </c>
      <c r="D1748" s="702" t="str">
        <f t="shared" si="27"/>
        <v>1747. 180674 二甲亞風（DMSO）</v>
      </c>
    </row>
    <row r="1749" spans="1:4">
      <c r="A1749" s="695">
        <v>1748</v>
      </c>
      <c r="B1749" s="696" t="s">
        <v>8377</v>
      </c>
      <c r="C1749" s="697" t="s">
        <v>8378</v>
      </c>
      <c r="D1749" s="702" t="str">
        <f t="shared" si="27"/>
        <v>1748. 180675 1,6 己烷二醇</v>
      </c>
    </row>
    <row r="1750" spans="1:4">
      <c r="A1750" s="695">
        <v>1749</v>
      </c>
      <c r="B1750" s="696" t="s">
        <v>8379</v>
      </c>
      <c r="C1750" s="697" t="s">
        <v>8380</v>
      </c>
      <c r="D1750" s="702" t="str">
        <f t="shared" si="27"/>
        <v>1749. 180676 氯磺化聚乙烯橡膠（海巴隆）</v>
      </c>
    </row>
    <row r="1751" spans="1:4">
      <c r="A1751" s="695">
        <v>1750</v>
      </c>
      <c r="B1751" s="696" t="s">
        <v>8381</v>
      </c>
      <c r="C1751" s="697" t="s">
        <v>8382</v>
      </c>
      <c r="D1751" s="702" t="str">
        <f t="shared" si="27"/>
        <v>1750. 180678 N,N-甲醚</v>
      </c>
    </row>
    <row r="1752" spans="1:4">
      <c r="A1752" s="695">
        <v>1751</v>
      </c>
      <c r="B1752" s="696" t="s">
        <v>8383</v>
      </c>
      <c r="C1752" s="697" t="s">
        <v>8384</v>
      </c>
      <c r="D1752" s="702" t="str">
        <f t="shared" si="27"/>
        <v>1751. 180679 環氧氯乙烷</v>
      </c>
    </row>
    <row r="1753" spans="1:4">
      <c r="A1753" s="695">
        <v>1752</v>
      </c>
      <c r="B1753" s="696" t="s">
        <v>8385</v>
      </c>
      <c r="C1753" s="697" t="s">
        <v>8386</v>
      </c>
      <c r="D1753" s="702" t="str">
        <f t="shared" si="27"/>
        <v>1752. 180680 甲基環己烷</v>
      </c>
    </row>
    <row r="1754" spans="1:4">
      <c r="A1754" s="695">
        <v>1753</v>
      </c>
      <c r="B1754" s="696" t="s">
        <v>8387</v>
      </c>
      <c r="C1754" s="697" t="s">
        <v>8388</v>
      </c>
      <c r="D1754" s="702" t="str">
        <f t="shared" si="27"/>
        <v>1753. 180683 醚</v>
      </c>
    </row>
    <row r="1755" spans="1:4">
      <c r="A1755" s="695">
        <v>1754</v>
      </c>
      <c r="B1755" s="696" t="s">
        <v>8389</v>
      </c>
      <c r="C1755" s="697" t="s">
        <v>8390</v>
      </c>
      <c r="D1755" s="702" t="str">
        <f t="shared" si="27"/>
        <v>1754. 180684 單甲醚</v>
      </c>
    </row>
    <row r="1756" spans="1:4">
      <c r="A1756" s="695">
        <v>1755</v>
      </c>
      <c r="B1756" s="696" t="s">
        <v>8391</v>
      </c>
      <c r="C1756" s="697" t="s">
        <v>8392</v>
      </c>
      <c r="D1756" s="702" t="str">
        <f t="shared" si="27"/>
        <v>1755. 180685 三甘醇二甲醚</v>
      </c>
    </row>
    <row r="1757" spans="1:4">
      <c r="A1757" s="695">
        <v>1756</v>
      </c>
      <c r="B1757" s="696" t="s">
        <v>8393</v>
      </c>
      <c r="C1757" s="697" t="s">
        <v>8394</v>
      </c>
      <c r="D1757" s="702" t="str">
        <f t="shared" si="27"/>
        <v>1756. 180686 乙二醇-〔1,2〕-二甲醚</v>
      </c>
    </row>
    <row r="1758" spans="1:4">
      <c r="A1758" s="695">
        <v>1757</v>
      </c>
      <c r="B1758" s="696" t="s">
        <v>8395</v>
      </c>
      <c r="C1758" s="697" t="s">
        <v>8396</v>
      </c>
      <c r="D1758" s="702" t="str">
        <f t="shared" si="27"/>
        <v>1757. 180687 鄰－硝基苯甲醚</v>
      </c>
    </row>
    <row r="1759" spans="1:4">
      <c r="A1759" s="695">
        <v>1758</v>
      </c>
      <c r="B1759" s="696" t="s">
        <v>8397</v>
      </c>
      <c r="C1759" s="697" t="s">
        <v>8398</v>
      </c>
      <c r="D1759" s="702" t="str">
        <f t="shared" si="27"/>
        <v>1758. 180688 對－硝基苯甲醚</v>
      </c>
    </row>
    <row r="1760" spans="1:4">
      <c r="A1760" s="695">
        <v>1759</v>
      </c>
      <c r="B1760" s="696" t="s">
        <v>8399</v>
      </c>
      <c r="C1760" s="697" t="s">
        <v>8400</v>
      </c>
      <c r="D1760" s="702" t="str">
        <f t="shared" si="27"/>
        <v>1759. 180689 單乙醚</v>
      </c>
    </row>
    <row r="1761" spans="1:4">
      <c r="A1761" s="695">
        <v>1760</v>
      </c>
      <c r="B1761" s="696" t="s">
        <v>8401</v>
      </c>
      <c r="C1761" s="697" t="s">
        <v>8402</v>
      </c>
      <c r="D1761" s="702" t="str">
        <f t="shared" si="27"/>
        <v>1760. 180690 二乙醚</v>
      </c>
    </row>
    <row r="1762" spans="1:4">
      <c r="A1762" s="695">
        <v>1761</v>
      </c>
      <c r="B1762" s="696" t="s">
        <v>8403</v>
      </c>
      <c r="C1762" s="697" t="s">
        <v>8404</v>
      </c>
      <c r="D1762" s="702" t="str">
        <f t="shared" si="27"/>
        <v>1761. 180691 二乙二醇乙醚</v>
      </c>
    </row>
    <row r="1763" spans="1:4">
      <c r="A1763" s="695">
        <v>1762</v>
      </c>
      <c r="B1763" s="696" t="s">
        <v>8405</v>
      </c>
      <c r="C1763" s="697" t="s">
        <v>8406</v>
      </c>
      <c r="D1763" s="702" t="str">
        <f t="shared" si="27"/>
        <v>1762. 180692 二氯乙醚</v>
      </c>
    </row>
    <row r="1764" spans="1:4">
      <c r="A1764" s="695">
        <v>1763</v>
      </c>
      <c r="B1764" s="696" t="s">
        <v>8407</v>
      </c>
      <c r="C1764" s="697" t="s">
        <v>8408</v>
      </c>
      <c r="D1764" s="702" t="str">
        <f t="shared" si="27"/>
        <v>1763. 180693 對－胺基苯乙醚</v>
      </c>
    </row>
    <row r="1765" spans="1:4">
      <c r="A1765" s="695">
        <v>1764</v>
      </c>
      <c r="B1765" s="696" t="s">
        <v>8409</v>
      </c>
      <c r="C1765" s="697" t="s">
        <v>8410</v>
      </c>
      <c r="D1765" s="702" t="str">
        <f t="shared" si="27"/>
        <v>1764. 180694 鄰－胺基苯乙醚</v>
      </c>
    </row>
    <row r="1766" spans="1:4">
      <c r="A1766" s="695">
        <v>1765</v>
      </c>
      <c r="B1766" s="696" t="s">
        <v>8411</v>
      </c>
      <c r="C1766" s="697" t="s">
        <v>8412</v>
      </c>
      <c r="D1766" s="702" t="str">
        <f t="shared" si="27"/>
        <v>1765. 180695 雙-β-羥基-n-丙醚</v>
      </c>
    </row>
    <row r="1767" spans="1:4">
      <c r="A1767" s="695">
        <v>1766</v>
      </c>
      <c r="B1767" s="696" t="s">
        <v>8413</v>
      </c>
      <c r="C1767" s="697" t="s">
        <v>8414</v>
      </c>
      <c r="D1767" s="702" t="str">
        <f t="shared" si="27"/>
        <v>1766. 180696 乙二醇丙基醚</v>
      </c>
    </row>
    <row r="1768" spans="1:4">
      <c r="A1768" s="695">
        <v>1767</v>
      </c>
      <c r="B1768" s="696" t="s">
        <v>8415</v>
      </c>
      <c r="C1768" s="697" t="s">
        <v>8416</v>
      </c>
      <c r="D1768" s="702" t="str">
        <f t="shared" si="27"/>
        <v>1767. 180697 單丁醚</v>
      </c>
    </row>
    <row r="1769" spans="1:4">
      <c r="A1769" s="695">
        <v>1768</v>
      </c>
      <c r="B1769" s="696" t="s">
        <v>8417</v>
      </c>
      <c r="C1769" s="697" t="s">
        <v>8418</v>
      </c>
      <c r="D1769" s="702" t="str">
        <f t="shared" si="27"/>
        <v>1768. 180698 苯醚</v>
      </c>
    </row>
    <row r="1770" spans="1:4">
      <c r="A1770" s="695">
        <v>1769</v>
      </c>
      <c r="B1770" s="696" t="s">
        <v>8419</v>
      </c>
      <c r="C1770" s="697" t="s">
        <v>8420</v>
      </c>
      <c r="D1770" s="702" t="str">
        <f t="shared" si="27"/>
        <v>1769. 180699 其他醚類及其化合物</v>
      </c>
    </row>
    <row r="1771" spans="1:4">
      <c r="A1771" s="695">
        <v>1770</v>
      </c>
      <c r="B1771" s="696" t="s">
        <v>8421</v>
      </c>
      <c r="C1771" s="697" t="s">
        <v>8422</v>
      </c>
      <c r="D1771" s="702" t="str">
        <f t="shared" si="27"/>
        <v>1770. 180700 苯甲醚（茴香醚）</v>
      </c>
    </row>
    <row r="1772" spans="1:4">
      <c r="A1772" s="695">
        <v>1771</v>
      </c>
      <c r="B1772" s="696" t="s">
        <v>8423</v>
      </c>
      <c r="C1772" s="697" t="s">
        <v>8424</v>
      </c>
      <c r="D1772" s="702" t="str">
        <f t="shared" si="27"/>
        <v>1771. 180701 環氧樹脂</v>
      </c>
    </row>
    <row r="1773" spans="1:4">
      <c r="A1773" s="695">
        <v>1772</v>
      </c>
      <c r="B1773" s="696" t="s">
        <v>8425</v>
      </c>
      <c r="C1773" s="697" t="s">
        <v>8426</v>
      </c>
      <c r="D1773" s="702" t="str">
        <f t="shared" si="27"/>
        <v>1772. 180702 甲基乙基酮(MEK)</v>
      </c>
    </row>
    <row r="1774" spans="1:4">
      <c r="A1774" s="695">
        <v>1773</v>
      </c>
      <c r="B1774" s="696" t="s">
        <v>8427</v>
      </c>
      <c r="C1774" s="697" t="s">
        <v>8428</v>
      </c>
      <c r="D1774" s="702" t="str">
        <f t="shared" si="27"/>
        <v>1773. 180703 丙酮合氰化氫</v>
      </c>
    </row>
    <row r="1775" spans="1:4">
      <c r="A1775" s="695">
        <v>1774</v>
      </c>
      <c r="B1775" s="696" t="s">
        <v>8429</v>
      </c>
      <c r="C1775" s="697" t="s">
        <v>8430</v>
      </c>
      <c r="D1775" s="702" t="str">
        <f t="shared" si="27"/>
        <v>1774. 180704 乙烯酮</v>
      </c>
    </row>
    <row r="1776" spans="1:4">
      <c r="A1776" s="695">
        <v>1775</v>
      </c>
      <c r="B1776" s="696" t="s">
        <v>8431</v>
      </c>
      <c r="C1776" s="697" t="s">
        <v>8432</v>
      </c>
      <c r="D1776" s="702" t="str">
        <f t="shared" si="27"/>
        <v>1775. 180705 二苯甲酮</v>
      </c>
    </row>
    <row r="1777" spans="1:4">
      <c r="A1777" s="695">
        <v>1776</v>
      </c>
      <c r="B1777" s="696" t="s">
        <v>8433</v>
      </c>
      <c r="C1777" s="697" t="s">
        <v>8434</v>
      </c>
      <c r="D1777" s="702" t="str">
        <f t="shared" si="27"/>
        <v>1776. 180706 苯乙酮</v>
      </c>
    </row>
    <row r="1778" spans="1:4">
      <c r="A1778" s="695">
        <v>1777</v>
      </c>
      <c r="B1778" s="696" t="s">
        <v>8435</v>
      </c>
      <c r="C1778" s="697" t="s">
        <v>8436</v>
      </c>
      <c r="D1778" s="702" t="str">
        <f t="shared" si="27"/>
        <v>1777. 180707 二苯基乙二酮</v>
      </c>
    </row>
    <row r="1779" spans="1:4">
      <c r="A1779" s="695">
        <v>1778</v>
      </c>
      <c r="B1779" s="696" t="s">
        <v>8437</v>
      </c>
      <c r="C1779" s="697" t="s">
        <v>8438</v>
      </c>
      <c r="D1779" s="702" t="str">
        <f t="shared" si="27"/>
        <v>1778. 180708 異亞丙基丙酮</v>
      </c>
    </row>
    <row r="1780" spans="1:4">
      <c r="A1780" s="695">
        <v>1779</v>
      </c>
      <c r="B1780" s="696" t="s">
        <v>8439</v>
      </c>
      <c r="C1780" s="697" t="s">
        <v>8440</v>
      </c>
      <c r="D1780" s="702" t="str">
        <f t="shared" si="27"/>
        <v>1779. 180709 過氧丁酮</v>
      </c>
    </row>
    <row r="1781" spans="1:4">
      <c r="A1781" s="695">
        <v>1780</v>
      </c>
      <c r="B1781" s="696" t="s">
        <v>8441</v>
      </c>
      <c r="C1781" s="697" t="s">
        <v>8442</v>
      </c>
      <c r="D1781" s="702" t="str">
        <f t="shared" si="27"/>
        <v>1780. 180710 戊酮</v>
      </c>
    </row>
    <row r="1782" spans="1:4">
      <c r="A1782" s="695">
        <v>1781</v>
      </c>
      <c r="B1782" s="696" t="s">
        <v>8443</v>
      </c>
      <c r="C1782" s="697" t="s">
        <v>8444</v>
      </c>
      <c r="D1782" s="702" t="str">
        <f t="shared" si="27"/>
        <v>1781. 180711 甲基異戊酮</v>
      </c>
    </row>
    <row r="1783" spans="1:4">
      <c r="A1783" s="695">
        <v>1782</v>
      </c>
      <c r="B1783" s="696" t="s">
        <v>8445</v>
      </c>
      <c r="C1783" s="697" t="s">
        <v>8446</v>
      </c>
      <c r="D1783" s="702" t="str">
        <f t="shared" si="27"/>
        <v>1782. 180712 己酮</v>
      </c>
    </row>
    <row r="1784" spans="1:4">
      <c r="A1784" s="695">
        <v>1783</v>
      </c>
      <c r="B1784" s="696" t="s">
        <v>8447</v>
      </c>
      <c r="C1784" s="697" t="s">
        <v>8448</v>
      </c>
      <c r="D1784" s="702" t="str">
        <f t="shared" si="27"/>
        <v>1783. 180713 甲基環己酮</v>
      </c>
    </row>
    <row r="1785" spans="1:4">
      <c r="A1785" s="695">
        <v>1784</v>
      </c>
      <c r="B1785" s="696" t="s">
        <v>8449</v>
      </c>
      <c r="C1785" s="697" t="s">
        <v>8450</v>
      </c>
      <c r="D1785" s="702" t="str">
        <f t="shared" si="27"/>
        <v>1784. 180714 異佛爾酮</v>
      </c>
    </row>
    <row r="1786" spans="1:4">
      <c r="A1786" s="695">
        <v>1785</v>
      </c>
      <c r="B1786" s="696" t="s">
        <v>8451</v>
      </c>
      <c r="C1786" s="697" t="s">
        <v>8452</v>
      </c>
      <c r="D1786" s="702" t="str">
        <f t="shared" si="27"/>
        <v>1785. 180715 環己酮肪</v>
      </c>
    </row>
    <row r="1787" spans="1:4">
      <c r="A1787" s="695">
        <v>1786</v>
      </c>
      <c r="B1787" s="696" t="s">
        <v>8453</v>
      </c>
      <c r="C1787" s="697" t="s">
        <v>8454</v>
      </c>
      <c r="D1787" s="702" t="str">
        <f t="shared" si="27"/>
        <v>1786. 180716 恩騉</v>
      </c>
    </row>
    <row r="1788" spans="1:4">
      <c r="A1788" s="695">
        <v>1787</v>
      </c>
      <c r="B1788" s="696" t="s">
        <v>8455</v>
      </c>
      <c r="C1788" s="697" t="s">
        <v>8456</v>
      </c>
      <c r="D1788" s="702" t="str">
        <f t="shared" si="27"/>
        <v>1787. 180717 騉</v>
      </c>
    </row>
    <row r="1789" spans="1:4">
      <c r="A1789" s="695">
        <v>1788</v>
      </c>
      <c r="B1789" s="696" t="s">
        <v>8457</v>
      </c>
      <c r="C1789" s="697" t="s">
        <v>8458</v>
      </c>
      <c r="D1789" s="702" t="str">
        <f t="shared" si="27"/>
        <v>1788. 180718 苯甲醛</v>
      </c>
    </row>
    <row r="1790" spans="1:4">
      <c r="A1790" s="695">
        <v>1789</v>
      </c>
      <c r="B1790" s="696" t="s">
        <v>8459</v>
      </c>
      <c r="C1790" s="697" t="s">
        <v>8460</v>
      </c>
      <c r="D1790" s="702" t="str">
        <f t="shared" si="27"/>
        <v>1789. 180719 氯苯甲醛</v>
      </c>
    </row>
    <row r="1791" spans="1:4">
      <c r="A1791" s="695">
        <v>1790</v>
      </c>
      <c r="B1791" s="696" t="s">
        <v>8461</v>
      </c>
      <c r="C1791" s="697" t="s">
        <v>8462</v>
      </c>
      <c r="D1791" s="702" t="str">
        <f t="shared" si="27"/>
        <v>1790. 180720 三聚乙醛</v>
      </c>
    </row>
    <row r="1792" spans="1:4">
      <c r="A1792" s="695">
        <v>1791</v>
      </c>
      <c r="B1792" s="696" t="s">
        <v>8463</v>
      </c>
      <c r="C1792" s="697" t="s">
        <v>8464</v>
      </c>
      <c r="D1792" s="702" t="str">
        <f t="shared" si="27"/>
        <v>1791. 180721 乙縮醛（二乙氧基乙烷）</v>
      </c>
    </row>
    <row r="1793" spans="1:4">
      <c r="A1793" s="695">
        <v>1792</v>
      </c>
      <c r="B1793" s="696" t="s">
        <v>8465</v>
      </c>
      <c r="C1793" s="697" t="s">
        <v>8466</v>
      </c>
      <c r="D1793" s="702" t="str">
        <f t="shared" si="27"/>
        <v>1792. 180722 乙二醛</v>
      </c>
    </row>
    <row r="1794" spans="1:4">
      <c r="A1794" s="695">
        <v>1793</v>
      </c>
      <c r="B1794" s="696" t="s">
        <v>8467</v>
      </c>
      <c r="C1794" s="697" t="s">
        <v>8468</v>
      </c>
      <c r="D1794" s="702" t="str">
        <f t="shared" ref="D1794:D1857" si="28">A1794&amp;". "&amp;B1794&amp;" "&amp;C1794</f>
        <v>1793. 180723 丙醛</v>
      </c>
    </row>
    <row r="1795" spans="1:4">
      <c r="A1795" s="695">
        <v>1794</v>
      </c>
      <c r="B1795" s="696" t="s">
        <v>8469</v>
      </c>
      <c r="C1795" s="697" t="s">
        <v>8470</v>
      </c>
      <c r="D1795" s="702" t="str">
        <f t="shared" si="28"/>
        <v>1794. 180724 丁醛</v>
      </c>
    </row>
    <row r="1796" spans="1:4">
      <c r="A1796" s="695">
        <v>1795</v>
      </c>
      <c r="B1796" s="696" t="s">
        <v>8471</v>
      </c>
      <c r="C1796" s="697" t="s">
        <v>8472</v>
      </c>
      <c r="D1796" s="702" t="str">
        <f t="shared" si="28"/>
        <v>1795. 180725 異丁醛</v>
      </c>
    </row>
    <row r="1797" spans="1:4">
      <c r="A1797" s="695">
        <v>1796</v>
      </c>
      <c r="B1797" s="696" t="s">
        <v>8473</v>
      </c>
      <c r="C1797" s="697" t="s">
        <v>8474</v>
      </c>
      <c r="D1797" s="702" t="str">
        <f t="shared" si="28"/>
        <v>1796. 180726 β－羥基丁醛</v>
      </c>
    </row>
    <row r="1798" spans="1:4">
      <c r="A1798" s="695">
        <v>1797</v>
      </c>
      <c r="B1798" s="696" t="s">
        <v>8475</v>
      </c>
      <c r="C1798" s="697" t="s">
        <v>8476</v>
      </c>
      <c r="D1798" s="702" t="str">
        <f t="shared" si="28"/>
        <v>1797. 180727 巴豆醛</v>
      </c>
    </row>
    <row r="1799" spans="1:4">
      <c r="A1799" s="695">
        <v>1798</v>
      </c>
      <c r="B1799" s="696" t="s">
        <v>8477</v>
      </c>
      <c r="C1799" s="697" t="s">
        <v>8478</v>
      </c>
      <c r="D1799" s="702" t="str">
        <f t="shared" si="28"/>
        <v>1798. 180728 丙烯醛</v>
      </c>
    </row>
    <row r="1800" spans="1:4">
      <c r="A1800" s="695">
        <v>1799</v>
      </c>
      <c r="B1800" s="696" t="s">
        <v>8479</v>
      </c>
      <c r="C1800" s="697" t="s">
        <v>8480</v>
      </c>
      <c r="D1800" s="702" t="str">
        <f t="shared" si="28"/>
        <v>1799. 180729 香蘭醛</v>
      </c>
    </row>
    <row r="1801" spans="1:4">
      <c r="A1801" s="695">
        <v>1800</v>
      </c>
      <c r="B1801" s="696" t="s">
        <v>8481</v>
      </c>
      <c r="C1801" s="697" t="s">
        <v>8482</v>
      </c>
      <c r="D1801" s="702" t="str">
        <f t="shared" si="28"/>
        <v>1800. 180731 夫喃甲醛</v>
      </c>
    </row>
    <row r="1802" spans="1:4">
      <c r="A1802" s="695">
        <v>1801</v>
      </c>
      <c r="B1802" s="696" t="s">
        <v>8483</v>
      </c>
      <c r="C1802" s="697" t="s">
        <v>8484</v>
      </c>
      <c r="D1802" s="702" t="str">
        <f t="shared" si="28"/>
        <v>1801. 180733 〔1,2〕-二乙酸酯</v>
      </c>
    </row>
    <row r="1803" spans="1:4">
      <c r="A1803" s="695">
        <v>1802</v>
      </c>
      <c r="B1803" s="696" t="s">
        <v>8485</v>
      </c>
      <c r="C1803" s="697" t="s">
        <v>8486</v>
      </c>
      <c r="D1803" s="702" t="str">
        <f t="shared" si="28"/>
        <v>1802. 180734 異癸醇</v>
      </c>
    </row>
    <row r="1804" spans="1:4">
      <c r="A1804" s="695">
        <v>1803</v>
      </c>
      <c r="B1804" s="696" t="s">
        <v>8487</v>
      </c>
      <c r="C1804" s="697" t="s">
        <v>8488</v>
      </c>
      <c r="D1804" s="702" t="str">
        <f t="shared" si="28"/>
        <v>1803. 180735 十六醇</v>
      </c>
    </row>
    <row r="1805" spans="1:4">
      <c r="A1805" s="695">
        <v>1804</v>
      </c>
      <c r="B1805" s="696" t="s">
        <v>8489</v>
      </c>
      <c r="C1805" s="697" t="s">
        <v>8490</v>
      </c>
      <c r="D1805" s="702" t="str">
        <f t="shared" si="28"/>
        <v>1804. 180736 甲醇鈉</v>
      </c>
    </row>
    <row r="1806" spans="1:4">
      <c r="A1806" s="695">
        <v>1805</v>
      </c>
      <c r="B1806" s="696" t="s">
        <v>8491</v>
      </c>
      <c r="C1806" s="697" t="s">
        <v>8492</v>
      </c>
      <c r="D1806" s="702" t="str">
        <f t="shared" si="28"/>
        <v>1805. 180737 乙二醇碳酸酯</v>
      </c>
    </row>
    <row r="1807" spans="1:4">
      <c r="A1807" s="695">
        <v>1806</v>
      </c>
      <c r="B1807" s="696" t="s">
        <v>8493</v>
      </c>
      <c r="C1807" s="697" t="s">
        <v>8494</v>
      </c>
      <c r="D1807" s="702" t="str">
        <f t="shared" si="28"/>
        <v>1806. 180738 苯甲醇</v>
      </c>
    </row>
    <row r="1808" spans="1:4">
      <c r="A1808" s="695">
        <v>1807</v>
      </c>
      <c r="B1808" s="696" t="s">
        <v>8495</v>
      </c>
      <c r="C1808" s="697" t="s">
        <v>8496</v>
      </c>
      <c r="D1808" s="702" t="str">
        <f t="shared" si="28"/>
        <v>1807. 180739 （安息香）苯基－苯甲醯基甲醇</v>
      </c>
    </row>
    <row r="1809" spans="1:4">
      <c r="A1809" s="695">
        <v>1808</v>
      </c>
      <c r="B1809" s="696" t="s">
        <v>8497</v>
      </c>
      <c r="C1809" s="697" t="s">
        <v>8498</v>
      </c>
      <c r="D1809" s="702" t="str">
        <f t="shared" si="28"/>
        <v>1808. 180740 甲氧基乙醇</v>
      </c>
    </row>
    <row r="1810" spans="1:4">
      <c r="A1810" s="695">
        <v>1809</v>
      </c>
      <c r="B1810" s="696" t="s">
        <v>8499</v>
      </c>
      <c r="C1810" s="697" t="s">
        <v>8500</v>
      </c>
      <c r="D1810" s="702" t="str">
        <f t="shared" si="28"/>
        <v>1809. 180741 乙氧基乙醇</v>
      </c>
    </row>
    <row r="1811" spans="1:4">
      <c r="A1811" s="695">
        <v>1810</v>
      </c>
      <c r="B1811" s="696" t="s">
        <v>8501</v>
      </c>
      <c r="C1811" s="697" t="s">
        <v>8502</v>
      </c>
      <c r="D1811" s="702" t="str">
        <f t="shared" si="28"/>
        <v>1810. 180742 丁氧基乙醇</v>
      </c>
    </row>
    <row r="1812" spans="1:4">
      <c r="A1812" s="695">
        <v>1811</v>
      </c>
      <c r="B1812" s="696" t="s">
        <v>8503</v>
      </c>
      <c r="C1812" s="697" t="s">
        <v>8504</v>
      </c>
      <c r="D1812" s="702" t="str">
        <f t="shared" si="28"/>
        <v>1811. 180743 苯氧基乙醇</v>
      </c>
    </row>
    <row r="1813" spans="1:4">
      <c r="A1813" s="695">
        <v>1812</v>
      </c>
      <c r="B1813" s="696" t="s">
        <v>8505</v>
      </c>
      <c r="C1813" s="697" t="s">
        <v>8506</v>
      </c>
      <c r="D1813" s="702" t="str">
        <f t="shared" si="28"/>
        <v>1812. 180744 氯乙醇</v>
      </c>
    </row>
    <row r="1814" spans="1:4">
      <c r="A1814" s="695">
        <v>1813</v>
      </c>
      <c r="B1814" s="696" t="s">
        <v>8507</v>
      </c>
      <c r="C1814" s="697" t="s">
        <v>8508</v>
      </c>
      <c r="D1814" s="702" t="str">
        <f t="shared" si="28"/>
        <v>1813. 180745 丙醇</v>
      </c>
    </row>
    <row r="1815" spans="1:4">
      <c r="A1815" s="695">
        <v>1814</v>
      </c>
      <c r="B1815" s="696" t="s">
        <v>8509</v>
      </c>
      <c r="C1815" s="697" t="s">
        <v>8510</v>
      </c>
      <c r="D1815" s="702" t="str">
        <f t="shared" si="28"/>
        <v>1814. 180746 正丙醇</v>
      </c>
    </row>
    <row r="1816" spans="1:4">
      <c r="A1816" s="695">
        <v>1815</v>
      </c>
      <c r="B1816" s="696" t="s">
        <v>8511</v>
      </c>
      <c r="C1816" s="697" t="s">
        <v>8512</v>
      </c>
      <c r="D1816" s="702" t="str">
        <f t="shared" si="28"/>
        <v>1815. 180747 二氯丙醇</v>
      </c>
    </row>
    <row r="1817" spans="1:4">
      <c r="A1817" s="695">
        <v>1816</v>
      </c>
      <c r="B1817" s="696" t="s">
        <v>8513</v>
      </c>
      <c r="C1817" s="697" t="s">
        <v>8514</v>
      </c>
      <c r="D1817" s="702" t="str">
        <f t="shared" si="28"/>
        <v>1816. 180748 α-二氯丙醇</v>
      </c>
    </row>
    <row r="1818" spans="1:4">
      <c r="A1818" s="695">
        <v>1817</v>
      </c>
      <c r="B1818" s="696" t="s">
        <v>8515</v>
      </c>
      <c r="C1818" s="697" t="s">
        <v>8516</v>
      </c>
      <c r="D1818" s="702" t="str">
        <f t="shared" si="28"/>
        <v>1817. 180749 ２－氰丙醇</v>
      </c>
    </row>
    <row r="1819" spans="1:4">
      <c r="A1819" s="695">
        <v>1818</v>
      </c>
      <c r="B1819" s="696" t="s">
        <v>8517</v>
      </c>
      <c r="C1819" s="697" t="s">
        <v>8518</v>
      </c>
      <c r="D1819" s="702" t="str">
        <f t="shared" si="28"/>
        <v>1818. 180750 二甘醇</v>
      </c>
    </row>
    <row r="1820" spans="1:4">
      <c r="A1820" s="695">
        <v>1819</v>
      </c>
      <c r="B1820" s="696" t="s">
        <v>8519</v>
      </c>
      <c r="C1820" s="697" t="s">
        <v>8520</v>
      </c>
      <c r="D1820" s="702" t="str">
        <f t="shared" si="28"/>
        <v>1819. 180751 三甘醇（TEG）</v>
      </c>
    </row>
    <row r="1821" spans="1:4">
      <c r="A1821" s="695">
        <v>1820</v>
      </c>
      <c r="B1821" s="696" t="s">
        <v>8521</v>
      </c>
      <c r="C1821" s="697" t="s">
        <v>8522</v>
      </c>
      <c r="D1821" s="702" t="str">
        <f t="shared" si="28"/>
        <v>1820. 180752 二級丁醇</v>
      </c>
    </row>
    <row r="1822" spans="1:4">
      <c r="A1822" s="695">
        <v>1821</v>
      </c>
      <c r="B1822" s="696" t="s">
        <v>8523</v>
      </c>
      <c r="C1822" s="697" t="s">
        <v>8524</v>
      </c>
      <c r="D1822" s="702" t="str">
        <f t="shared" si="28"/>
        <v>1821. 180753 三級丁醇</v>
      </c>
    </row>
    <row r="1823" spans="1:4">
      <c r="A1823" s="695">
        <v>1822</v>
      </c>
      <c r="B1823" s="696" t="s">
        <v>8525</v>
      </c>
      <c r="C1823" s="697" t="s">
        <v>8526</v>
      </c>
      <c r="D1823" s="702" t="str">
        <f t="shared" si="28"/>
        <v>1822. 180754 三級過氧丁醇</v>
      </c>
    </row>
    <row r="1824" spans="1:4">
      <c r="A1824" s="695">
        <v>1823</v>
      </c>
      <c r="B1824" s="696" t="s">
        <v>8527</v>
      </c>
      <c r="C1824" s="697" t="s">
        <v>8528</v>
      </c>
      <c r="D1824" s="702" t="str">
        <f t="shared" si="28"/>
        <v>1823. 180755 戊醇</v>
      </c>
    </row>
    <row r="1825" spans="1:4">
      <c r="A1825" s="695">
        <v>1824</v>
      </c>
      <c r="B1825" s="696" t="s">
        <v>8529</v>
      </c>
      <c r="C1825" s="697" t="s">
        <v>8530</v>
      </c>
      <c r="D1825" s="702" t="str">
        <f t="shared" si="28"/>
        <v>1824. 180756 戊四醇</v>
      </c>
    </row>
    <row r="1826" spans="1:4">
      <c r="A1826" s="695">
        <v>1825</v>
      </c>
      <c r="B1826" s="696" t="s">
        <v>8531</v>
      </c>
      <c r="C1826" s="697" t="s">
        <v>8532</v>
      </c>
      <c r="D1826" s="702" t="str">
        <f t="shared" si="28"/>
        <v>1825. 180757 己醇</v>
      </c>
    </row>
    <row r="1827" spans="1:4">
      <c r="A1827" s="695">
        <v>1826</v>
      </c>
      <c r="B1827" s="696" t="s">
        <v>8533</v>
      </c>
      <c r="C1827" s="697" t="s">
        <v>8534</v>
      </c>
      <c r="D1827" s="702" t="str">
        <f t="shared" si="28"/>
        <v>1826. 180758 2-乙基己醇</v>
      </c>
    </row>
    <row r="1828" spans="1:4">
      <c r="A1828" s="695">
        <v>1827</v>
      </c>
      <c r="B1828" s="696" t="s">
        <v>8535</v>
      </c>
      <c r="C1828" s="697" t="s">
        <v>8536</v>
      </c>
      <c r="D1828" s="702" t="str">
        <f t="shared" si="28"/>
        <v>1827. 180759 環己醇</v>
      </c>
    </row>
    <row r="1829" spans="1:4">
      <c r="A1829" s="695">
        <v>1828</v>
      </c>
      <c r="B1829" s="696" t="s">
        <v>8537</v>
      </c>
      <c r="C1829" s="697" t="s">
        <v>8538</v>
      </c>
      <c r="D1829" s="702" t="str">
        <f t="shared" si="28"/>
        <v>1828. 180760 壬醇</v>
      </c>
    </row>
    <row r="1830" spans="1:4">
      <c r="A1830" s="695">
        <v>1829</v>
      </c>
      <c r="B1830" s="696" t="s">
        <v>8539</v>
      </c>
      <c r="C1830" s="697" t="s">
        <v>8540</v>
      </c>
      <c r="D1830" s="702" t="str">
        <f t="shared" si="28"/>
        <v>1829. 180761 癸醇</v>
      </c>
    </row>
    <row r="1831" spans="1:4">
      <c r="A1831" s="695">
        <v>1830</v>
      </c>
      <c r="B1831" s="696" t="s">
        <v>8541</v>
      </c>
      <c r="C1831" s="697" t="s">
        <v>8542</v>
      </c>
      <c r="D1831" s="702" t="str">
        <f t="shared" si="28"/>
        <v>1830. 180762 甲基異丁基原醇</v>
      </c>
    </row>
    <row r="1832" spans="1:4">
      <c r="A1832" s="695">
        <v>1831</v>
      </c>
      <c r="B1832" s="696" t="s">
        <v>8543</v>
      </c>
      <c r="C1832" s="697" t="s">
        <v>8544</v>
      </c>
      <c r="D1832" s="702" t="str">
        <f t="shared" si="28"/>
        <v>1831. 180763 三氯甲硫醇</v>
      </c>
    </row>
    <row r="1833" spans="1:4">
      <c r="A1833" s="695">
        <v>1832</v>
      </c>
      <c r="B1833" s="696" t="s">
        <v>8545</v>
      </c>
      <c r="C1833" s="697" t="s">
        <v>8546</v>
      </c>
      <c r="D1833" s="702" t="str">
        <f t="shared" si="28"/>
        <v>1832. 180764 甲基丁炔醇</v>
      </c>
    </row>
    <row r="1834" spans="1:4">
      <c r="A1834" s="695">
        <v>1833</v>
      </c>
      <c r="B1834" s="696" t="s">
        <v>8547</v>
      </c>
      <c r="C1834" s="697" t="s">
        <v>8548</v>
      </c>
      <c r="D1834" s="702" t="str">
        <f t="shared" si="28"/>
        <v>1833. 180765 丁炔二醇</v>
      </c>
    </row>
    <row r="1835" spans="1:4">
      <c r="A1835" s="695">
        <v>1834</v>
      </c>
      <c r="B1835" s="696" t="s">
        <v>8549</v>
      </c>
      <c r="C1835" s="697" t="s">
        <v>8550</v>
      </c>
      <c r="D1835" s="702" t="str">
        <f t="shared" si="28"/>
        <v>1834. 180766 戊硫醇</v>
      </c>
    </row>
    <row r="1836" spans="1:4">
      <c r="A1836" s="695">
        <v>1835</v>
      </c>
      <c r="B1836" s="696" t="s">
        <v>8551</v>
      </c>
      <c r="C1836" s="697" t="s">
        <v>8552</v>
      </c>
      <c r="D1836" s="702" t="str">
        <f t="shared" si="28"/>
        <v>1835. 180767 花楸醇</v>
      </c>
    </row>
    <row r="1837" spans="1:4">
      <c r="A1837" s="695">
        <v>1836</v>
      </c>
      <c r="B1837" s="696" t="s">
        <v>8553</v>
      </c>
      <c r="C1837" s="697" t="s">
        <v>8554</v>
      </c>
      <c r="D1837" s="702" t="str">
        <f t="shared" si="28"/>
        <v>1836. 180768 苯醇</v>
      </c>
    </row>
    <row r="1838" spans="1:4">
      <c r="A1838" s="695">
        <v>1837</v>
      </c>
      <c r="B1838" s="696" t="s">
        <v>8555</v>
      </c>
      <c r="C1838" s="697" t="s">
        <v>8556</v>
      </c>
      <c r="D1838" s="702" t="str">
        <f t="shared" si="28"/>
        <v>1837. 180769 3-甲基戊炔[1]-[3] 醇</v>
      </c>
    </row>
    <row r="1839" spans="1:4">
      <c r="A1839" s="695">
        <v>1838</v>
      </c>
      <c r="B1839" s="696" t="s">
        <v>8557</v>
      </c>
      <c r="C1839" s="697" t="s">
        <v>8558</v>
      </c>
      <c r="D1839" s="702" t="str">
        <f t="shared" si="28"/>
        <v>1838. 180771 α-奈酚</v>
      </c>
    </row>
    <row r="1840" spans="1:4">
      <c r="A1840" s="695">
        <v>1839</v>
      </c>
      <c r="B1840" s="696" t="s">
        <v>8559</v>
      </c>
      <c r="C1840" s="697" t="s">
        <v>8560</v>
      </c>
      <c r="D1840" s="702" t="str">
        <f t="shared" si="28"/>
        <v>1839. 180772 β-奈酚</v>
      </c>
    </row>
    <row r="1841" spans="1:4">
      <c r="A1841" s="695">
        <v>1840</v>
      </c>
      <c r="B1841" s="696" t="s">
        <v>8561</v>
      </c>
      <c r="C1841" s="697" t="s">
        <v>8562</v>
      </c>
      <c r="D1841" s="702" t="str">
        <f t="shared" si="28"/>
        <v>1840. 180773 間-甲酚</v>
      </c>
    </row>
    <row r="1842" spans="1:4">
      <c r="A1842" s="695">
        <v>1841</v>
      </c>
      <c r="B1842" s="696" t="s">
        <v>8563</v>
      </c>
      <c r="C1842" s="697" t="s">
        <v>8564</v>
      </c>
      <c r="D1842" s="702" t="str">
        <f t="shared" si="28"/>
        <v>1841. 180774 對-甲酚</v>
      </c>
    </row>
    <row r="1843" spans="1:4">
      <c r="A1843" s="695">
        <v>1842</v>
      </c>
      <c r="B1843" s="696" t="s">
        <v>8565</v>
      </c>
      <c r="C1843" s="697" t="s">
        <v>8566</v>
      </c>
      <c r="D1843" s="702" t="str">
        <f t="shared" si="28"/>
        <v>1842. 180775 鄰-甲酚</v>
      </c>
    </row>
    <row r="1844" spans="1:4">
      <c r="A1844" s="695">
        <v>1843</v>
      </c>
      <c r="B1844" s="696" t="s">
        <v>8567</v>
      </c>
      <c r="C1844" s="697" t="s">
        <v>8568</v>
      </c>
      <c r="D1844" s="702" t="str">
        <f t="shared" si="28"/>
        <v>1843. 180776 醋酸甲酯</v>
      </c>
    </row>
    <row r="1845" spans="1:4">
      <c r="A1845" s="695">
        <v>1844</v>
      </c>
      <c r="B1845" s="696" t="s">
        <v>8569</v>
      </c>
      <c r="C1845" s="697" t="s">
        <v>8570</v>
      </c>
      <c r="D1845" s="702" t="str">
        <f t="shared" si="28"/>
        <v>1844. 180777 酚磺酸</v>
      </c>
    </row>
    <row r="1846" spans="1:4">
      <c r="A1846" s="695">
        <v>1845</v>
      </c>
      <c r="B1846" s="696" t="s">
        <v>8571</v>
      </c>
      <c r="C1846" s="697" t="s">
        <v>8572</v>
      </c>
      <c r="D1846" s="702" t="str">
        <f t="shared" si="28"/>
        <v>1845. 180778 二甲酚</v>
      </c>
    </row>
    <row r="1847" spans="1:4">
      <c r="A1847" s="695">
        <v>1846</v>
      </c>
      <c r="B1847" s="696" t="s">
        <v>8573</v>
      </c>
      <c r="C1847" s="697" t="s">
        <v>8574</v>
      </c>
      <c r="D1847" s="702" t="str">
        <f t="shared" si="28"/>
        <v>1846. 180779 混合甲酚</v>
      </c>
    </row>
    <row r="1848" spans="1:4">
      <c r="A1848" s="695">
        <v>1847</v>
      </c>
      <c r="B1848" s="696" t="s">
        <v>8575</v>
      </c>
      <c r="C1848" s="697" t="s">
        <v>8576</v>
      </c>
      <c r="D1848" s="702" t="str">
        <f t="shared" si="28"/>
        <v>1847. 180780 異丙酚</v>
      </c>
    </row>
    <row r="1849" spans="1:4">
      <c r="A1849" s="695">
        <v>1848</v>
      </c>
      <c r="B1849" s="696" t="s">
        <v>8577</v>
      </c>
      <c r="C1849" s="697" t="s">
        <v>8578</v>
      </c>
      <c r="D1849" s="702" t="str">
        <f t="shared" si="28"/>
        <v>1848. 180781 辛基酚</v>
      </c>
    </row>
    <row r="1850" spans="1:4">
      <c r="A1850" s="695">
        <v>1849</v>
      </c>
      <c r="B1850" s="696" t="s">
        <v>8579</v>
      </c>
      <c r="C1850" s="697" t="s">
        <v>8580</v>
      </c>
      <c r="D1850" s="702" t="str">
        <f t="shared" si="28"/>
        <v>1849. 180782 壬基酚</v>
      </c>
    </row>
    <row r="1851" spans="1:4">
      <c r="A1851" s="695">
        <v>1850</v>
      </c>
      <c r="B1851" s="696" t="s">
        <v>8581</v>
      </c>
      <c r="C1851" s="697" t="s">
        <v>8582</v>
      </c>
      <c r="D1851" s="702" t="str">
        <f t="shared" si="28"/>
        <v>1850. 180783 十二酚</v>
      </c>
    </row>
    <row r="1852" spans="1:4">
      <c r="A1852" s="695">
        <v>1851</v>
      </c>
      <c r="B1852" s="696" t="s">
        <v>8583</v>
      </c>
      <c r="C1852" s="697" t="s">
        <v>8584</v>
      </c>
      <c r="D1852" s="702" t="str">
        <f t="shared" si="28"/>
        <v>1851. 180784 氯酚</v>
      </c>
    </row>
    <row r="1853" spans="1:4">
      <c r="A1853" s="695">
        <v>1852</v>
      </c>
      <c r="B1853" s="696" t="s">
        <v>8585</v>
      </c>
      <c r="C1853" s="697" t="s">
        <v>8586</v>
      </c>
      <c r="D1853" s="702" t="str">
        <f t="shared" si="28"/>
        <v>1852. 180785 對－胺基酚</v>
      </c>
    </row>
    <row r="1854" spans="1:4">
      <c r="A1854" s="695">
        <v>1853</v>
      </c>
      <c r="B1854" s="696" t="s">
        <v>8587</v>
      </c>
      <c r="C1854" s="697" t="s">
        <v>8588</v>
      </c>
      <c r="D1854" s="702" t="str">
        <f t="shared" si="28"/>
        <v>1853. 180786 2-硝基酚</v>
      </c>
    </row>
    <row r="1855" spans="1:4">
      <c r="A1855" s="695">
        <v>1854</v>
      </c>
      <c r="B1855" s="696" t="s">
        <v>8589</v>
      </c>
      <c r="C1855" s="697" t="s">
        <v>8590</v>
      </c>
      <c r="D1855" s="702" t="str">
        <f t="shared" si="28"/>
        <v>1854. 180787 二硝基酚</v>
      </c>
    </row>
    <row r="1856" spans="1:4">
      <c r="A1856" s="695">
        <v>1855</v>
      </c>
      <c r="B1856" s="696" t="s">
        <v>8591</v>
      </c>
      <c r="C1856" s="697" t="s">
        <v>8592</v>
      </c>
      <c r="D1856" s="702" t="str">
        <f t="shared" si="28"/>
        <v>1855. 180788 戊基苯酚</v>
      </c>
    </row>
    <row r="1857" spans="1:4">
      <c r="A1857" s="695">
        <v>1856</v>
      </c>
      <c r="B1857" s="696" t="s">
        <v>8593</v>
      </c>
      <c r="C1857" s="697" t="s">
        <v>8594</v>
      </c>
      <c r="D1857" s="702" t="str">
        <f t="shared" si="28"/>
        <v>1856. 180789 對－苯二酚</v>
      </c>
    </row>
    <row r="1858" spans="1:4">
      <c r="A1858" s="695">
        <v>1857</v>
      </c>
      <c r="B1858" s="696" t="s">
        <v>8595</v>
      </c>
      <c r="C1858" s="697" t="s">
        <v>8596</v>
      </c>
      <c r="D1858" s="702" t="str">
        <f t="shared" ref="D1858:D1921" si="29">A1858&amp;". "&amp;B1858&amp;" "&amp;C1858</f>
        <v>1857. 180790 間－苯二酚</v>
      </c>
    </row>
    <row r="1859" spans="1:4">
      <c r="A1859" s="695">
        <v>1858</v>
      </c>
      <c r="B1859" s="696" t="s">
        <v>8597</v>
      </c>
      <c r="C1859" s="697" t="s">
        <v>8598</v>
      </c>
      <c r="D1859" s="702" t="str">
        <f t="shared" si="29"/>
        <v>1858. 180791 烷基取代酚類</v>
      </c>
    </row>
    <row r="1860" spans="1:4">
      <c r="A1860" s="695">
        <v>1859</v>
      </c>
      <c r="B1860" s="696" t="s">
        <v>8599</v>
      </c>
      <c r="C1860" s="697" t="s">
        <v>8600</v>
      </c>
      <c r="D1860" s="702" t="str">
        <f t="shared" si="29"/>
        <v>1859. 180792 酚鈉</v>
      </c>
    </row>
    <row r="1861" spans="1:4">
      <c r="A1861" s="695">
        <v>1860</v>
      </c>
      <c r="B1861" s="696" t="s">
        <v>8601</v>
      </c>
      <c r="C1861" s="697" t="s">
        <v>8602</v>
      </c>
      <c r="D1861" s="702" t="str">
        <f t="shared" si="29"/>
        <v>1860. 180793 醋酸異丁酯</v>
      </c>
    </row>
    <row r="1862" spans="1:4">
      <c r="A1862" s="695">
        <v>1861</v>
      </c>
      <c r="B1862" s="696" t="s">
        <v>8603</v>
      </c>
      <c r="C1862" s="697" t="s">
        <v>8604</v>
      </c>
      <c r="D1862" s="702" t="str">
        <f t="shared" si="29"/>
        <v>1861. 180794 氯醋酸</v>
      </c>
    </row>
    <row r="1863" spans="1:4">
      <c r="A1863" s="695">
        <v>1862</v>
      </c>
      <c r="B1863" s="696" t="s">
        <v>8605</v>
      </c>
      <c r="C1863" s="697" t="s">
        <v>8606</v>
      </c>
      <c r="D1863" s="702" t="str">
        <f t="shared" si="29"/>
        <v>1862. 180795 氰基醋酸</v>
      </c>
    </row>
    <row r="1864" spans="1:4">
      <c r="A1864" s="695">
        <v>1863</v>
      </c>
      <c r="B1864" s="696" t="s">
        <v>8607</v>
      </c>
      <c r="C1864" s="697" t="s">
        <v>8608</v>
      </c>
      <c r="D1864" s="702" t="str">
        <f t="shared" si="29"/>
        <v>1863. 180796 三甲基醋酸</v>
      </c>
    </row>
    <row r="1865" spans="1:4">
      <c r="A1865" s="695">
        <v>1864</v>
      </c>
      <c r="B1865" s="696" t="s">
        <v>8609</v>
      </c>
      <c r="C1865" s="697" t="s">
        <v>8610</v>
      </c>
      <c r="D1865" s="702" t="str">
        <f t="shared" si="29"/>
        <v>1864. 180797 醋酸鎂</v>
      </c>
    </row>
    <row r="1866" spans="1:4">
      <c r="A1866" s="695">
        <v>1865</v>
      </c>
      <c r="B1866" s="696" t="s">
        <v>8611</v>
      </c>
      <c r="C1866" s="697" t="s">
        <v>8612</v>
      </c>
      <c r="D1866" s="702" t="str">
        <f t="shared" si="29"/>
        <v>1865. 180798 醋酸銻</v>
      </c>
    </row>
    <row r="1867" spans="1:4">
      <c r="A1867" s="695">
        <v>1866</v>
      </c>
      <c r="B1867" s="696" t="s">
        <v>8613</v>
      </c>
      <c r="C1867" s="697" t="s">
        <v>8614</v>
      </c>
      <c r="D1867" s="702" t="str">
        <f t="shared" si="29"/>
        <v>1866. 180799 其他酚類或酚類化合物</v>
      </c>
    </row>
    <row r="1868" spans="1:4">
      <c r="A1868" s="695">
        <v>1867</v>
      </c>
      <c r="B1868" s="696" t="s">
        <v>8615</v>
      </c>
      <c r="C1868" s="697" t="s">
        <v>8616</v>
      </c>
      <c r="D1868" s="702" t="str">
        <f t="shared" si="29"/>
        <v>1867. 180800 乙醯醋酸甲酯</v>
      </c>
    </row>
    <row r="1869" spans="1:4">
      <c r="A1869" s="695">
        <v>1868</v>
      </c>
      <c r="B1869" s="696" t="s">
        <v>8617</v>
      </c>
      <c r="C1869" s="697" t="s">
        <v>8618</v>
      </c>
      <c r="D1869" s="702" t="str">
        <f t="shared" si="29"/>
        <v>1868. 180801 醋酸異丙酯</v>
      </c>
    </row>
    <row r="1870" spans="1:4">
      <c r="A1870" s="695">
        <v>1869</v>
      </c>
      <c r="B1870" s="696" t="s">
        <v>8619</v>
      </c>
      <c r="C1870" s="697" t="s">
        <v>8620</v>
      </c>
      <c r="D1870" s="702" t="str">
        <f t="shared" si="29"/>
        <v>1869. 180802 醋酸戊酯</v>
      </c>
    </row>
    <row r="1871" spans="1:4">
      <c r="A1871" s="695">
        <v>1870</v>
      </c>
      <c r="B1871" s="696" t="s">
        <v>8621</v>
      </c>
      <c r="C1871" s="697" t="s">
        <v>8622</v>
      </c>
      <c r="D1871" s="702" t="str">
        <f t="shared" si="29"/>
        <v>1870. 180803 醋酸酯類</v>
      </c>
    </row>
    <row r="1872" spans="1:4">
      <c r="A1872" s="695">
        <v>1871</v>
      </c>
      <c r="B1872" s="696" t="s">
        <v>8623</v>
      </c>
      <c r="C1872" s="697" t="s">
        <v>8624</v>
      </c>
      <c r="D1872" s="702" t="str">
        <f t="shared" si="29"/>
        <v>1871. 180804 醋酸單乙醚</v>
      </c>
    </row>
    <row r="1873" spans="1:4">
      <c r="A1873" s="695">
        <v>1872</v>
      </c>
      <c r="B1873" s="696" t="s">
        <v>8625</v>
      </c>
      <c r="C1873" s="697" t="s">
        <v>8626</v>
      </c>
      <c r="D1873" s="702" t="str">
        <f t="shared" si="29"/>
        <v>1872. 180805 醋酸單丁醚</v>
      </c>
    </row>
    <row r="1874" spans="1:4">
      <c r="A1874" s="695">
        <v>1873</v>
      </c>
      <c r="B1874" s="696" t="s">
        <v>8627</v>
      </c>
      <c r="C1874" s="697" t="s">
        <v>8628</v>
      </c>
      <c r="D1874" s="702" t="str">
        <f t="shared" si="29"/>
        <v>1873. 180806 2-甲基丙烯酸甲酯</v>
      </c>
    </row>
    <row r="1875" spans="1:4">
      <c r="A1875" s="695">
        <v>1874</v>
      </c>
      <c r="B1875" s="696" t="s">
        <v>8629</v>
      </c>
      <c r="C1875" s="697" t="s">
        <v>8630</v>
      </c>
      <c r="D1875" s="702" t="str">
        <f t="shared" si="29"/>
        <v>1874. 180807 甲基丙烯酸乙酯</v>
      </c>
    </row>
    <row r="1876" spans="1:4">
      <c r="A1876" s="695">
        <v>1875</v>
      </c>
      <c r="B1876" s="696" t="s">
        <v>8631</v>
      </c>
      <c r="C1876" s="697" t="s">
        <v>8632</v>
      </c>
      <c r="D1876" s="702" t="str">
        <f t="shared" si="29"/>
        <v>1875. 180808 甲基丙烯酸丙酯</v>
      </c>
    </row>
    <row r="1877" spans="1:4">
      <c r="A1877" s="695">
        <v>1876</v>
      </c>
      <c r="B1877" s="696" t="s">
        <v>8633</v>
      </c>
      <c r="C1877" s="697" t="s">
        <v>8634</v>
      </c>
      <c r="D1877" s="702" t="str">
        <f t="shared" si="29"/>
        <v>1876. 180809 甲基丙烯酸丁酯</v>
      </c>
    </row>
    <row r="1878" spans="1:4">
      <c r="A1878" s="695">
        <v>1877</v>
      </c>
      <c r="B1878" s="696" t="s">
        <v>8635</v>
      </c>
      <c r="C1878" s="697" t="s">
        <v>8636</v>
      </c>
      <c r="D1878" s="702" t="str">
        <f t="shared" si="29"/>
        <v>1877. 180810 甲基丙烯酸異辛酯</v>
      </c>
    </row>
    <row r="1879" spans="1:4">
      <c r="A1879" s="695">
        <v>1878</v>
      </c>
      <c r="B1879" s="696" t="s">
        <v>8637</v>
      </c>
      <c r="C1879" s="697" t="s">
        <v>8638</v>
      </c>
      <c r="D1879" s="702" t="str">
        <f t="shared" si="29"/>
        <v>1878. 180811 丙烯酸丙酯</v>
      </c>
    </row>
    <row r="1880" spans="1:4">
      <c r="A1880" s="695">
        <v>1879</v>
      </c>
      <c r="B1880" s="696" t="s">
        <v>8639</v>
      </c>
      <c r="C1880" s="697" t="s">
        <v>8640</v>
      </c>
      <c r="D1880" s="702" t="str">
        <f t="shared" si="29"/>
        <v>1879. 180812 丙烯酸酯橡膠</v>
      </c>
    </row>
    <row r="1881" spans="1:4">
      <c r="A1881" s="695">
        <v>1880</v>
      </c>
      <c r="B1881" s="696" t="s">
        <v>8641</v>
      </c>
      <c r="C1881" s="697" t="s">
        <v>8642</v>
      </c>
      <c r="D1881" s="702" t="str">
        <f t="shared" si="29"/>
        <v>1880. 180813 (鄰、間、對)胺基苯甲酸</v>
      </c>
    </row>
    <row r="1882" spans="1:4">
      <c r="A1882" s="695">
        <v>1881</v>
      </c>
      <c r="B1882" s="696" t="s">
        <v>8643</v>
      </c>
      <c r="C1882" s="697" t="s">
        <v>8644</v>
      </c>
      <c r="D1882" s="702" t="str">
        <f t="shared" si="29"/>
        <v>1881. 180814 雙胺基苯甲酸</v>
      </c>
    </row>
    <row r="1883" spans="1:4">
      <c r="A1883" s="695">
        <v>1882</v>
      </c>
      <c r="B1883" s="696" t="s">
        <v>8645</v>
      </c>
      <c r="C1883" s="697" t="s">
        <v>8646</v>
      </c>
      <c r="D1883" s="702" t="str">
        <f t="shared" si="29"/>
        <v>1882. 180815 丙酸</v>
      </c>
    </row>
    <row r="1884" spans="1:4">
      <c r="A1884" s="695">
        <v>1883</v>
      </c>
      <c r="B1884" s="696" t="s">
        <v>8647</v>
      </c>
      <c r="C1884" s="697" t="s">
        <v>8648</v>
      </c>
      <c r="D1884" s="702" t="str">
        <f t="shared" si="29"/>
        <v>1883. 180816 丙二酸</v>
      </c>
    </row>
    <row r="1885" spans="1:4">
      <c r="A1885" s="695">
        <v>1884</v>
      </c>
      <c r="B1885" s="696" t="s">
        <v>8649</v>
      </c>
      <c r="C1885" s="697" t="s">
        <v>8650</v>
      </c>
      <c r="D1885" s="702" t="str">
        <f t="shared" si="29"/>
        <v>1884. 180817 丁酸</v>
      </c>
    </row>
    <row r="1886" spans="1:4">
      <c r="A1886" s="695">
        <v>1885</v>
      </c>
      <c r="B1886" s="696" t="s">
        <v>8651</v>
      </c>
      <c r="C1886" s="697" t="s">
        <v>8652</v>
      </c>
      <c r="D1886" s="702" t="str">
        <f t="shared" si="29"/>
        <v>1885. 180818 異丁酸</v>
      </c>
    </row>
    <row r="1887" spans="1:4">
      <c r="A1887" s="695">
        <v>1886</v>
      </c>
      <c r="B1887" s="696" t="s">
        <v>8653</v>
      </c>
      <c r="C1887" s="697" t="s">
        <v>8654</v>
      </c>
      <c r="D1887" s="702" t="str">
        <f t="shared" si="29"/>
        <v>1886. 180819 丁二酸（琥珀酸）</v>
      </c>
    </row>
    <row r="1888" spans="1:4">
      <c r="A1888" s="695">
        <v>1887</v>
      </c>
      <c r="B1888" s="696" t="s">
        <v>8655</v>
      </c>
      <c r="C1888" s="697" t="s">
        <v>8656</v>
      </c>
      <c r="D1888" s="702" t="str">
        <f t="shared" si="29"/>
        <v>1887. 180820 羥基丁二酸（蘋果酸）</v>
      </c>
    </row>
    <row r="1889" spans="1:4">
      <c r="A1889" s="695">
        <v>1888</v>
      </c>
      <c r="B1889" s="696" t="s">
        <v>8657</v>
      </c>
      <c r="C1889" s="697" t="s">
        <v>8658</v>
      </c>
      <c r="D1889" s="702" t="str">
        <f t="shared" si="29"/>
        <v>1888. 180821 反丁烯二酸（富馬酸）</v>
      </c>
    </row>
    <row r="1890" spans="1:4">
      <c r="A1890" s="695">
        <v>1889</v>
      </c>
      <c r="B1890" s="696" t="s">
        <v>8659</v>
      </c>
      <c r="C1890" s="697" t="s">
        <v>8660</v>
      </c>
      <c r="D1890" s="702" t="str">
        <f t="shared" si="29"/>
        <v>1889. 180822 戊二酸</v>
      </c>
    </row>
    <row r="1891" spans="1:4">
      <c r="A1891" s="695">
        <v>1890</v>
      </c>
      <c r="B1891" s="696" t="s">
        <v>8661</v>
      </c>
      <c r="C1891" s="697" t="s">
        <v>8662</v>
      </c>
      <c r="D1891" s="702" t="str">
        <f t="shared" si="29"/>
        <v>1890. 180823 花楸酸</v>
      </c>
    </row>
    <row r="1892" spans="1:4">
      <c r="A1892" s="695">
        <v>1891</v>
      </c>
      <c r="B1892" s="696" t="s">
        <v>8663</v>
      </c>
      <c r="C1892" s="697" t="s">
        <v>8664</v>
      </c>
      <c r="D1892" s="702" t="str">
        <f t="shared" si="29"/>
        <v>1891. 180824 巴豆酸</v>
      </c>
    </row>
    <row r="1893" spans="1:4">
      <c r="A1893" s="695">
        <v>1892</v>
      </c>
      <c r="B1893" s="696" t="s">
        <v>8665</v>
      </c>
      <c r="C1893" s="697" t="s">
        <v>8666</v>
      </c>
      <c r="D1893" s="702" t="str">
        <f t="shared" si="29"/>
        <v>1892. 180825 柳酸</v>
      </c>
    </row>
    <row r="1894" spans="1:4">
      <c r="A1894" s="695">
        <v>1893</v>
      </c>
      <c r="B1894" s="696" t="s">
        <v>8667</v>
      </c>
      <c r="C1894" s="697" t="s">
        <v>8668</v>
      </c>
      <c r="D1894" s="702" t="str">
        <f t="shared" si="29"/>
        <v>1893. 180826 二苯基乙醇酸</v>
      </c>
    </row>
    <row r="1895" spans="1:4">
      <c r="A1895" s="695">
        <v>1894</v>
      </c>
      <c r="B1895" s="696" t="s">
        <v>8669</v>
      </c>
      <c r="C1895" s="697" t="s">
        <v>8670</v>
      </c>
      <c r="D1895" s="702" t="str">
        <f t="shared" si="29"/>
        <v>1894. 180827 草乙酸乙酯鈉</v>
      </c>
    </row>
    <row r="1896" spans="1:4">
      <c r="A1896" s="695">
        <v>1895</v>
      </c>
      <c r="B1896" s="696" t="s">
        <v>8671</v>
      </c>
      <c r="C1896" s="697" t="s">
        <v>8672</v>
      </c>
      <c r="D1896" s="702" t="str">
        <f t="shared" si="29"/>
        <v>1895. 180828 甲酸甲酯</v>
      </c>
    </row>
    <row r="1897" spans="1:4">
      <c r="A1897" s="695">
        <v>1896</v>
      </c>
      <c r="B1897" s="696" t="s">
        <v>8673</v>
      </c>
      <c r="C1897" s="697" t="s">
        <v>8674</v>
      </c>
      <c r="D1897" s="702" t="str">
        <f t="shared" si="29"/>
        <v>1896. 180829 苯甲酸苯甲酯</v>
      </c>
    </row>
    <row r="1898" spans="1:4">
      <c r="A1898" s="695">
        <v>1897</v>
      </c>
      <c r="B1898" s="696" t="s">
        <v>8675</v>
      </c>
      <c r="C1898" s="697" t="s">
        <v>8676</v>
      </c>
      <c r="D1898" s="702" t="str">
        <f t="shared" si="29"/>
        <v>1897. 180830 對苯二甲酸甲酯</v>
      </c>
    </row>
    <row r="1899" spans="1:4">
      <c r="A1899" s="695">
        <v>1898</v>
      </c>
      <c r="B1899" s="696" t="s">
        <v>8677</v>
      </c>
      <c r="C1899" s="697" t="s">
        <v>8678</v>
      </c>
      <c r="D1899" s="702" t="str">
        <f t="shared" si="29"/>
        <v>1898. 180831 硫酸二甲酯</v>
      </c>
    </row>
    <row r="1900" spans="1:4">
      <c r="A1900" s="695">
        <v>1899</v>
      </c>
      <c r="B1900" s="696" t="s">
        <v>8679</v>
      </c>
      <c r="C1900" s="697" t="s">
        <v>8680</v>
      </c>
      <c r="D1900" s="702" t="str">
        <f t="shared" si="29"/>
        <v>1899. 180832 原甲酸三乙酯</v>
      </c>
    </row>
    <row r="1901" spans="1:4">
      <c r="A1901" s="695">
        <v>1900</v>
      </c>
      <c r="B1901" s="696" t="s">
        <v>8681</v>
      </c>
      <c r="C1901" s="697" t="s">
        <v>8682</v>
      </c>
      <c r="D1901" s="702" t="str">
        <f t="shared" si="29"/>
        <v>1900. 180833 乙二酸乙酯</v>
      </c>
    </row>
    <row r="1902" spans="1:4">
      <c r="A1902" s="695">
        <v>1901</v>
      </c>
      <c r="B1902" s="696" t="s">
        <v>8683</v>
      </c>
      <c r="C1902" s="697" t="s">
        <v>8684</v>
      </c>
      <c r="D1902" s="702" t="str">
        <f t="shared" si="29"/>
        <v>1901. 180834 氯乙酸乙酯</v>
      </c>
    </row>
    <row r="1903" spans="1:4">
      <c r="A1903" s="695">
        <v>1902</v>
      </c>
      <c r="B1903" s="696" t="s">
        <v>8685</v>
      </c>
      <c r="C1903" s="697" t="s">
        <v>8686</v>
      </c>
      <c r="D1903" s="702" t="str">
        <f t="shared" si="29"/>
        <v>1902. 180835 氰乙酸乙酯</v>
      </c>
    </row>
    <row r="1904" spans="1:4">
      <c r="A1904" s="695">
        <v>1903</v>
      </c>
      <c r="B1904" s="696" t="s">
        <v>8687</v>
      </c>
      <c r="C1904" s="697" t="s">
        <v>8688</v>
      </c>
      <c r="D1904" s="702" t="str">
        <f t="shared" si="29"/>
        <v>1903. 180836 乙酸甲氧基乙酯</v>
      </c>
    </row>
    <row r="1905" spans="1:4">
      <c r="A1905" s="695">
        <v>1904</v>
      </c>
      <c r="B1905" s="696" t="s">
        <v>8689</v>
      </c>
      <c r="C1905" s="697" t="s">
        <v>8690</v>
      </c>
      <c r="D1905" s="702" t="str">
        <f t="shared" si="29"/>
        <v>1904. 180837 乙酸乙氧基乙酯</v>
      </c>
    </row>
    <row r="1906" spans="1:4">
      <c r="A1906" s="695">
        <v>1905</v>
      </c>
      <c r="B1906" s="696" t="s">
        <v>8691</v>
      </c>
      <c r="C1906" s="697" t="s">
        <v>8692</v>
      </c>
      <c r="D1906" s="702" t="str">
        <f t="shared" si="29"/>
        <v>1905. 180838 乙醯乙酸乙酯</v>
      </c>
    </row>
    <row r="1907" spans="1:4">
      <c r="A1907" s="695">
        <v>1906</v>
      </c>
      <c r="B1907" s="696" t="s">
        <v>8693</v>
      </c>
      <c r="C1907" s="697" t="s">
        <v>8694</v>
      </c>
      <c r="D1907" s="702" t="str">
        <f t="shared" si="29"/>
        <v>1906. 180839 丙烯乙酯</v>
      </c>
    </row>
    <row r="1908" spans="1:4">
      <c r="A1908" s="695">
        <v>1907</v>
      </c>
      <c r="B1908" s="696" t="s">
        <v>8695</v>
      </c>
      <c r="C1908" s="697" t="s">
        <v>8696</v>
      </c>
      <c r="D1908" s="702" t="str">
        <f t="shared" si="29"/>
        <v>1907. 180840 丁氧基乙酸乙酯</v>
      </c>
    </row>
    <row r="1909" spans="1:4">
      <c r="A1909" s="695">
        <v>1908</v>
      </c>
      <c r="B1909" s="696" t="s">
        <v>8697</v>
      </c>
      <c r="C1909" s="697" t="s">
        <v>8698</v>
      </c>
      <c r="D1909" s="702" t="str">
        <f t="shared" si="29"/>
        <v>1908. 180841 硫酸二乙酯</v>
      </c>
    </row>
    <row r="1910" spans="1:4">
      <c r="A1910" s="695">
        <v>1909</v>
      </c>
      <c r="B1910" s="696" t="s">
        <v>8699</v>
      </c>
      <c r="C1910" s="697" t="s">
        <v>8700</v>
      </c>
      <c r="D1910" s="702" t="str">
        <f t="shared" si="29"/>
        <v>1909. 180842 麩酸酐二辛酯</v>
      </c>
    </row>
    <row r="1911" spans="1:4">
      <c r="A1911" s="695">
        <v>1910</v>
      </c>
      <c r="B1911" s="696" t="s">
        <v>8701</v>
      </c>
      <c r="C1911" s="697" t="s">
        <v>8702</v>
      </c>
      <c r="D1911" s="702" t="str">
        <f t="shared" si="29"/>
        <v>1910. 180843 息香酸酯</v>
      </c>
    </row>
    <row r="1912" spans="1:4">
      <c r="A1912" s="695">
        <v>1911</v>
      </c>
      <c r="B1912" s="696" t="s">
        <v>8703</v>
      </c>
      <c r="C1912" s="697" t="s">
        <v>8704</v>
      </c>
      <c r="D1912" s="702" t="str">
        <f t="shared" si="29"/>
        <v>1911. 180844 二烯酯</v>
      </c>
    </row>
    <row r="1913" spans="1:4">
      <c r="A1913" s="695">
        <v>1912</v>
      </c>
      <c r="B1913" s="696" t="s">
        <v>8705</v>
      </c>
      <c r="C1913" s="697" t="s">
        <v>8706</v>
      </c>
      <c r="D1913" s="702" t="str">
        <f t="shared" si="29"/>
        <v>1912. 180845 甲苯-2,4-二異氰酸酯</v>
      </c>
    </row>
    <row r="1914" spans="1:4">
      <c r="A1914" s="695">
        <v>1913</v>
      </c>
      <c r="B1914" s="696" t="s">
        <v>8707</v>
      </c>
      <c r="C1914" s="697" t="s">
        <v>8708</v>
      </c>
      <c r="D1914" s="702" t="str">
        <f t="shared" si="29"/>
        <v>1913. 180846 甲酸乙脂</v>
      </c>
    </row>
    <row r="1915" spans="1:4">
      <c r="A1915" s="695">
        <v>1914</v>
      </c>
      <c r="B1915" s="696" t="s">
        <v>8709</v>
      </c>
      <c r="C1915" s="697" t="s">
        <v>8710</v>
      </c>
      <c r="D1915" s="702" t="str">
        <f t="shared" si="29"/>
        <v>1914. 180847 乙酯</v>
      </c>
    </row>
    <row r="1916" spans="1:4">
      <c r="A1916" s="695">
        <v>1915</v>
      </c>
      <c r="B1916" s="696" t="s">
        <v>8711</v>
      </c>
      <c r="C1916" s="697" t="s">
        <v>8712</v>
      </c>
      <c r="D1916" s="702" t="str">
        <f t="shared" si="29"/>
        <v>1915. 180848 正丁酯</v>
      </c>
    </row>
    <row r="1917" spans="1:4">
      <c r="A1917" s="695">
        <v>1916</v>
      </c>
      <c r="B1917" s="696" t="s">
        <v>8713</v>
      </c>
      <c r="C1917" s="697" t="s">
        <v>8714</v>
      </c>
      <c r="D1917" s="702" t="str">
        <f t="shared" si="29"/>
        <v>1916. 180849 丁酸酐</v>
      </c>
    </row>
    <row r="1918" spans="1:4">
      <c r="A1918" s="695">
        <v>1917</v>
      </c>
      <c r="B1918" s="696" t="s">
        <v>8715</v>
      </c>
      <c r="C1918" s="697" t="s">
        <v>8716</v>
      </c>
      <c r="D1918" s="702" t="str">
        <f t="shared" si="29"/>
        <v>1917. 180850 丁二酸酐</v>
      </c>
    </row>
    <row r="1919" spans="1:4">
      <c r="A1919" s="695">
        <v>1918</v>
      </c>
      <c r="B1919" s="696" t="s">
        <v>8717</v>
      </c>
      <c r="C1919" s="697" t="s">
        <v>8718</v>
      </c>
      <c r="D1919" s="702" t="str">
        <f t="shared" si="29"/>
        <v>1918. 180851 苯二甲酸丁酯苯甲酯</v>
      </c>
    </row>
    <row r="1920" spans="1:4">
      <c r="A1920" s="695">
        <v>1919</v>
      </c>
      <c r="B1920" s="696" t="s">
        <v>8719</v>
      </c>
      <c r="C1920" s="697" t="s">
        <v>8720</v>
      </c>
      <c r="D1920" s="702" t="str">
        <f t="shared" si="29"/>
        <v>1919. 180852 苯二甲酸二異癸酯（DIDP）</v>
      </c>
    </row>
    <row r="1921" spans="1:4">
      <c r="A1921" s="695">
        <v>1920</v>
      </c>
      <c r="B1921" s="696" t="s">
        <v>8721</v>
      </c>
      <c r="C1921" s="697" t="s">
        <v>8722</v>
      </c>
      <c r="D1921" s="702" t="str">
        <f t="shared" si="29"/>
        <v>1920. 180853 汰酐</v>
      </c>
    </row>
    <row r="1922" spans="1:4">
      <c r="A1922" s="695">
        <v>1921</v>
      </c>
      <c r="B1922" s="696" t="s">
        <v>8723</v>
      </c>
      <c r="C1922" s="697" t="s">
        <v>8724</v>
      </c>
      <c r="D1922" s="702" t="str">
        <f t="shared" ref="D1922:D1985" si="30">A1922&amp;". "&amp;B1922&amp;" "&amp;C1922</f>
        <v>1921. 180854 四氯汰酐</v>
      </c>
    </row>
    <row r="1923" spans="1:4">
      <c r="A1923" s="695">
        <v>1922</v>
      </c>
      <c r="B1923" s="696" t="s">
        <v>8725</v>
      </c>
      <c r="C1923" s="697" t="s">
        <v>8726</v>
      </c>
      <c r="D1923" s="702" t="str">
        <f t="shared" si="30"/>
        <v>1922. 180855 芳香族胺</v>
      </c>
    </row>
    <row r="1924" spans="1:4">
      <c r="A1924" s="695">
        <v>1923</v>
      </c>
      <c r="B1924" s="696" t="s">
        <v>8727</v>
      </c>
      <c r="C1924" s="697" t="s">
        <v>8728</v>
      </c>
      <c r="D1924" s="702" t="str">
        <f t="shared" si="30"/>
        <v>1923. 180856 間-硝基苯胺</v>
      </c>
    </row>
    <row r="1925" spans="1:4">
      <c r="A1925" s="695">
        <v>1924</v>
      </c>
      <c r="B1925" s="696" t="s">
        <v>8729</v>
      </c>
      <c r="C1925" s="697" t="s">
        <v>8730</v>
      </c>
      <c r="D1925" s="702" t="str">
        <f t="shared" si="30"/>
        <v>1924. 180857 對-硝基苯胺</v>
      </c>
    </row>
    <row r="1926" spans="1:4">
      <c r="A1926" s="695">
        <v>1925</v>
      </c>
      <c r="B1926" s="696" t="s">
        <v>8731</v>
      </c>
      <c r="C1926" s="697" t="s">
        <v>8732</v>
      </c>
      <c r="D1926" s="702" t="str">
        <f t="shared" si="30"/>
        <v>1925. 180858 鄰-硝基苯胺</v>
      </c>
    </row>
    <row r="1927" spans="1:4">
      <c r="A1927" s="695">
        <v>1926</v>
      </c>
      <c r="B1927" s="696" t="s">
        <v>8733</v>
      </c>
      <c r="C1927" s="697" t="s">
        <v>8734</v>
      </c>
      <c r="D1927" s="702" t="str">
        <f t="shared" si="30"/>
        <v>1926. 180859 二甲基甲酸胺</v>
      </c>
    </row>
    <row r="1928" spans="1:4">
      <c r="A1928" s="695">
        <v>1927</v>
      </c>
      <c r="B1928" s="696" t="s">
        <v>8735</v>
      </c>
      <c r="C1928" s="697" t="s">
        <v>8736</v>
      </c>
      <c r="D1928" s="702" t="str">
        <f t="shared" si="30"/>
        <v>1927. 180860 二甲胺</v>
      </c>
    </row>
    <row r="1929" spans="1:4">
      <c r="A1929" s="695">
        <v>1928</v>
      </c>
      <c r="B1929" s="696" t="s">
        <v>8737</v>
      </c>
      <c r="C1929" s="697" t="s">
        <v>8738</v>
      </c>
      <c r="D1929" s="702" t="str">
        <f t="shared" si="30"/>
        <v>1928. 180861 苯二胺</v>
      </c>
    </row>
    <row r="1930" spans="1:4">
      <c r="A1930" s="695">
        <v>1929</v>
      </c>
      <c r="B1930" s="696" t="s">
        <v>8739</v>
      </c>
      <c r="C1930" s="697" t="s">
        <v>8740</v>
      </c>
      <c r="D1930" s="702" t="str">
        <f t="shared" si="30"/>
        <v>1929. 180862 二苯胺（DPA）</v>
      </c>
    </row>
    <row r="1931" spans="1:4">
      <c r="A1931" s="695">
        <v>1930</v>
      </c>
      <c r="B1931" s="696" t="s">
        <v>8741</v>
      </c>
      <c r="C1931" s="697" t="s">
        <v>8742</v>
      </c>
      <c r="D1931" s="702" t="str">
        <f t="shared" si="30"/>
        <v>1930. 180863 甲氧基苯胺 （茴香胺）</v>
      </c>
    </row>
    <row r="1932" spans="1:4">
      <c r="A1932" s="695">
        <v>1931</v>
      </c>
      <c r="B1932" s="696" t="s">
        <v>8743</v>
      </c>
      <c r="C1932" s="697" t="s">
        <v>8744</v>
      </c>
      <c r="D1932" s="702" t="str">
        <f t="shared" si="30"/>
        <v>1931. 180864 鄰－氯苯胺</v>
      </c>
    </row>
    <row r="1933" spans="1:4">
      <c r="A1933" s="695">
        <v>1932</v>
      </c>
      <c r="B1933" s="696" t="s">
        <v>8745</v>
      </c>
      <c r="C1933" s="697" t="s">
        <v>8746</v>
      </c>
      <c r="D1933" s="702" t="str">
        <f t="shared" si="30"/>
        <v>1932. 180865 間－氯苯胺</v>
      </c>
    </row>
    <row r="1934" spans="1:4">
      <c r="A1934" s="695">
        <v>1933</v>
      </c>
      <c r="B1934" s="696" t="s">
        <v>8747</v>
      </c>
      <c r="C1934" s="697" t="s">
        <v>8748</v>
      </c>
      <c r="D1934" s="702" t="str">
        <f t="shared" si="30"/>
        <v>1933. 180866 對－氯苯胺</v>
      </c>
    </row>
    <row r="1935" spans="1:4">
      <c r="A1935" s="695">
        <v>1934</v>
      </c>
      <c r="B1935" s="696" t="s">
        <v>8749</v>
      </c>
      <c r="C1935" s="697" t="s">
        <v>8750</v>
      </c>
      <c r="D1935" s="702" t="str">
        <f t="shared" si="30"/>
        <v>1934. 180867 亞汰胺</v>
      </c>
    </row>
    <row r="1936" spans="1:4">
      <c r="A1936" s="695">
        <v>1935</v>
      </c>
      <c r="B1936" s="696" t="s">
        <v>8751</v>
      </c>
      <c r="C1936" s="697" t="s">
        <v>8752</v>
      </c>
      <c r="D1936" s="702" t="str">
        <f t="shared" si="30"/>
        <v>1935. 180868 (鄰、間、對)胺基苯磺酸</v>
      </c>
    </row>
    <row r="1937" spans="1:4">
      <c r="A1937" s="695">
        <v>1936</v>
      </c>
      <c r="B1937" s="696" t="s">
        <v>8753</v>
      </c>
      <c r="C1937" s="697" t="s">
        <v>8754</v>
      </c>
      <c r="D1937" s="702" t="str">
        <f t="shared" si="30"/>
        <v>1936. 180869 磺胺酸</v>
      </c>
    </row>
    <row r="1938" spans="1:4">
      <c r="A1938" s="695">
        <v>1937</v>
      </c>
      <c r="B1938" s="696" t="s">
        <v>8755</v>
      </c>
      <c r="C1938" s="697" t="s">
        <v>8756</v>
      </c>
      <c r="D1938" s="702" t="str">
        <f t="shared" si="30"/>
        <v>1937. 180870 甲胺</v>
      </c>
    </row>
    <row r="1939" spans="1:4">
      <c r="A1939" s="695">
        <v>1938</v>
      </c>
      <c r="B1939" s="696" t="s">
        <v>8757</v>
      </c>
      <c r="C1939" s="697" t="s">
        <v>8758</v>
      </c>
      <c r="D1939" s="702" t="str">
        <f t="shared" si="30"/>
        <v>1938. 180871 環六亞甲基四胺</v>
      </c>
    </row>
    <row r="1940" spans="1:4">
      <c r="A1940" s="695">
        <v>1939</v>
      </c>
      <c r="B1940" s="696" t="s">
        <v>8759</v>
      </c>
      <c r="C1940" s="697" t="s">
        <v>8760</v>
      </c>
      <c r="D1940" s="702" t="str">
        <f t="shared" si="30"/>
        <v>1939. 180872 α-甲基苯甲胺</v>
      </c>
    </row>
    <row r="1941" spans="1:4">
      <c r="A1941" s="695">
        <v>1940</v>
      </c>
      <c r="B1941" s="696" t="s">
        <v>8761</v>
      </c>
      <c r="C1941" s="697" t="s">
        <v>8762</v>
      </c>
      <c r="D1941" s="702" t="str">
        <f t="shared" si="30"/>
        <v>1940. 180873 三甲胺</v>
      </c>
    </row>
    <row r="1942" spans="1:4">
      <c r="A1942" s="695">
        <v>1941</v>
      </c>
      <c r="B1942" s="696" t="s">
        <v>8763</v>
      </c>
      <c r="C1942" s="697" t="s">
        <v>8764</v>
      </c>
      <c r="D1942" s="702" t="str">
        <f t="shared" si="30"/>
        <v>1941. 180874 六甲基四胺</v>
      </c>
    </row>
    <row r="1943" spans="1:4">
      <c r="A1943" s="695">
        <v>1942</v>
      </c>
      <c r="B1943" s="696" t="s">
        <v>8765</v>
      </c>
      <c r="C1943" s="697" t="s">
        <v>8766</v>
      </c>
      <c r="D1943" s="702" t="str">
        <f t="shared" si="30"/>
        <v>1942. 180875 苯甲胺</v>
      </c>
    </row>
    <row r="1944" spans="1:4">
      <c r="A1944" s="695">
        <v>1943</v>
      </c>
      <c r="B1944" s="696" t="s">
        <v>8767</v>
      </c>
      <c r="C1944" s="697" t="s">
        <v>8768</v>
      </c>
      <c r="D1944" s="702" t="str">
        <f t="shared" si="30"/>
        <v>1943. 180876 乙胺</v>
      </c>
    </row>
    <row r="1945" spans="1:4">
      <c r="A1945" s="695">
        <v>1944</v>
      </c>
      <c r="B1945" s="696" t="s">
        <v>8769</v>
      </c>
      <c r="C1945" s="697" t="s">
        <v>8770</v>
      </c>
      <c r="D1945" s="702" t="str">
        <f t="shared" si="30"/>
        <v>1944. 180877 二乙胺</v>
      </c>
    </row>
    <row r="1946" spans="1:4">
      <c r="A1946" s="695">
        <v>1945</v>
      </c>
      <c r="B1946" s="696" t="s">
        <v>8771</v>
      </c>
      <c r="C1946" s="697" t="s">
        <v>8772</v>
      </c>
      <c r="D1946" s="702" t="str">
        <f t="shared" si="30"/>
        <v>1945. 180878 乙二胺</v>
      </c>
    </row>
    <row r="1947" spans="1:4">
      <c r="A1947" s="695">
        <v>1946</v>
      </c>
      <c r="B1947" s="696" t="s">
        <v>8773</v>
      </c>
      <c r="C1947" s="697" t="s">
        <v>8774</v>
      </c>
      <c r="D1947" s="702" t="str">
        <f t="shared" si="30"/>
        <v>1946. 180879 二乙二胺</v>
      </c>
    </row>
    <row r="1948" spans="1:4">
      <c r="A1948" s="695">
        <v>1947</v>
      </c>
      <c r="B1948" s="696" t="s">
        <v>8775</v>
      </c>
      <c r="C1948" s="697" t="s">
        <v>8776</v>
      </c>
      <c r="D1948" s="702" t="str">
        <f t="shared" si="30"/>
        <v>1947. 180880 三乙二胺</v>
      </c>
    </row>
    <row r="1949" spans="1:4">
      <c r="A1949" s="695">
        <v>1948</v>
      </c>
      <c r="B1949" s="696" t="s">
        <v>8777</v>
      </c>
      <c r="C1949" s="697" t="s">
        <v>8778</v>
      </c>
      <c r="D1949" s="702" t="str">
        <f t="shared" si="30"/>
        <v>1948. 180881 四甲基乙二胺</v>
      </c>
    </row>
    <row r="1950" spans="1:4">
      <c r="A1950" s="695">
        <v>1949</v>
      </c>
      <c r="B1950" s="696" t="s">
        <v>8779</v>
      </c>
      <c r="C1950" s="697" t="s">
        <v>8780</v>
      </c>
      <c r="D1950" s="702" t="str">
        <f t="shared" si="30"/>
        <v>1949. 180882 羥乙基乙二胺</v>
      </c>
    </row>
    <row r="1951" spans="1:4">
      <c r="A1951" s="695">
        <v>1950</v>
      </c>
      <c r="B1951" s="696" t="s">
        <v>8781</v>
      </c>
      <c r="C1951" s="697" t="s">
        <v>8782</v>
      </c>
      <c r="D1951" s="702" t="str">
        <f t="shared" si="30"/>
        <v>1950. 180883 丙胺</v>
      </c>
    </row>
    <row r="1952" spans="1:4">
      <c r="A1952" s="695">
        <v>1951</v>
      </c>
      <c r="B1952" s="696" t="s">
        <v>8783</v>
      </c>
      <c r="C1952" s="697" t="s">
        <v>8784</v>
      </c>
      <c r="D1952" s="702" t="str">
        <f t="shared" si="30"/>
        <v>1951. 180884 異丙胺</v>
      </c>
    </row>
    <row r="1953" spans="1:4">
      <c r="A1953" s="695">
        <v>1952</v>
      </c>
      <c r="B1953" s="696" t="s">
        <v>8785</v>
      </c>
      <c r="C1953" s="697" t="s">
        <v>8786</v>
      </c>
      <c r="D1953" s="702" t="str">
        <f t="shared" si="30"/>
        <v>1952. 180885 正戊胺</v>
      </c>
    </row>
    <row r="1954" spans="1:4">
      <c r="A1954" s="695">
        <v>1953</v>
      </c>
      <c r="B1954" s="696" t="s">
        <v>8787</v>
      </c>
      <c r="C1954" s="697" t="s">
        <v>8788</v>
      </c>
      <c r="D1954" s="702" t="str">
        <f t="shared" si="30"/>
        <v>1953. 180886 丁胺</v>
      </c>
    </row>
    <row r="1955" spans="1:4">
      <c r="A1955" s="695">
        <v>1954</v>
      </c>
      <c r="B1955" s="696" t="s">
        <v>8789</v>
      </c>
      <c r="C1955" s="697" t="s">
        <v>8790</v>
      </c>
      <c r="D1955" s="702" t="str">
        <f t="shared" si="30"/>
        <v>1954. 180887 二級丁胺</v>
      </c>
    </row>
    <row r="1956" spans="1:4">
      <c r="A1956" s="695">
        <v>1955</v>
      </c>
      <c r="B1956" s="696" t="s">
        <v>8791</v>
      </c>
      <c r="C1956" s="697" t="s">
        <v>8792</v>
      </c>
      <c r="D1956" s="702" t="str">
        <f t="shared" si="30"/>
        <v>1955. 180888 三級丁胺</v>
      </c>
    </row>
    <row r="1957" spans="1:4">
      <c r="A1957" s="695">
        <v>1956</v>
      </c>
      <c r="B1957" s="696" t="s">
        <v>8793</v>
      </c>
      <c r="C1957" s="697" t="s">
        <v>8794</v>
      </c>
      <c r="D1957" s="702" t="str">
        <f t="shared" si="30"/>
        <v>1956. 180889 1,4-丁二胺</v>
      </c>
    </row>
    <row r="1958" spans="1:4">
      <c r="A1958" s="695">
        <v>1957</v>
      </c>
      <c r="B1958" s="696" t="s">
        <v>8795</v>
      </c>
      <c r="C1958" s="697" t="s">
        <v>8796</v>
      </c>
      <c r="D1958" s="702" t="str">
        <f t="shared" si="30"/>
        <v>1957. 180890 2-乙基己胺</v>
      </c>
    </row>
    <row r="1959" spans="1:4">
      <c r="A1959" s="695">
        <v>1958</v>
      </c>
      <c r="B1959" s="696" t="s">
        <v>8797</v>
      </c>
      <c r="C1959" s="697" t="s">
        <v>8798</v>
      </c>
      <c r="D1959" s="702" t="str">
        <f t="shared" si="30"/>
        <v>1958. 180891 二環己胺</v>
      </c>
    </row>
    <row r="1960" spans="1:4">
      <c r="A1960" s="695">
        <v>1959</v>
      </c>
      <c r="B1960" s="696" t="s">
        <v>8799</v>
      </c>
      <c r="C1960" s="697" t="s">
        <v>8800</v>
      </c>
      <c r="D1960" s="702" t="str">
        <f t="shared" si="30"/>
        <v>1959. 180892 羥基胺</v>
      </c>
    </row>
    <row r="1961" spans="1:4">
      <c r="A1961" s="695">
        <v>1960</v>
      </c>
      <c r="B1961" s="696" t="s">
        <v>8801</v>
      </c>
      <c r="C1961" s="697" t="s">
        <v>8802</v>
      </c>
      <c r="D1961" s="702" t="str">
        <f t="shared" si="30"/>
        <v>1960. 180893 甲苯-2,4-二胺</v>
      </c>
    </row>
    <row r="1962" spans="1:4">
      <c r="A1962" s="695">
        <v>1961</v>
      </c>
      <c r="B1962" s="696" t="s">
        <v>8803</v>
      </c>
      <c r="C1962" s="697" t="s">
        <v>8804</v>
      </c>
      <c r="D1962" s="702" t="str">
        <f t="shared" si="30"/>
        <v>1961. 180894 甲苯胺</v>
      </c>
    </row>
    <row r="1963" spans="1:4">
      <c r="A1963" s="695">
        <v>1962</v>
      </c>
      <c r="B1963" s="696" t="s">
        <v>8805</v>
      </c>
      <c r="C1963" s="697" t="s">
        <v>8806</v>
      </c>
      <c r="D1963" s="702" t="str">
        <f t="shared" si="30"/>
        <v>1962. 180895 二甲苯胺</v>
      </c>
    </row>
    <row r="1964" spans="1:4">
      <c r="A1964" s="695">
        <v>1963</v>
      </c>
      <c r="B1964" s="696" t="s">
        <v>8807</v>
      </c>
      <c r="C1964" s="697" t="s">
        <v>8808</v>
      </c>
      <c r="D1964" s="702" t="str">
        <f t="shared" si="30"/>
        <v>1963. 180896 二氯苯胺</v>
      </c>
    </row>
    <row r="1965" spans="1:4">
      <c r="A1965" s="695">
        <v>1964</v>
      </c>
      <c r="B1965" s="696" t="s">
        <v>8809</v>
      </c>
      <c r="C1965" s="697" t="s">
        <v>8810</v>
      </c>
      <c r="D1965" s="702" t="str">
        <f t="shared" si="30"/>
        <v>1964. 180897 氫氯酸苯胺</v>
      </c>
    </row>
    <row r="1966" spans="1:4">
      <c r="A1966" s="695">
        <v>1965</v>
      </c>
      <c r="B1966" s="696" t="s">
        <v>8811</v>
      </c>
      <c r="C1966" s="697" t="s">
        <v>8812</v>
      </c>
      <c r="D1966" s="702" t="str">
        <f t="shared" si="30"/>
        <v>1965. 180898 十二基苯胺</v>
      </c>
    </row>
    <row r="1967" spans="1:4">
      <c r="A1967" s="695">
        <v>1966</v>
      </c>
      <c r="B1967" s="696" t="s">
        <v>8813</v>
      </c>
      <c r="C1967" s="697" t="s">
        <v>8814</v>
      </c>
      <c r="D1967" s="702" t="str">
        <f t="shared" si="30"/>
        <v>1966. 180899 其他化學元素及工業氣體</v>
      </c>
    </row>
    <row r="1968" spans="1:4">
      <c r="A1968" s="695">
        <v>1967</v>
      </c>
      <c r="B1968" s="696" t="s">
        <v>8815</v>
      </c>
      <c r="C1968" s="697" t="s">
        <v>8816</v>
      </c>
      <c r="D1968" s="702" t="str">
        <f t="shared" si="30"/>
        <v>1967. 180900 醯胺</v>
      </c>
    </row>
    <row r="1969" spans="1:4">
      <c r="A1969" s="695">
        <v>1968</v>
      </c>
      <c r="B1969" s="696" t="s">
        <v>8817</v>
      </c>
      <c r="C1969" s="697" t="s">
        <v>8818</v>
      </c>
      <c r="D1969" s="702" t="str">
        <f t="shared" si="30"/>
        <v>1968. 180901 甲醯胺</v>
      </c>
    </row>
    <row r="1970" spans="1:4">
      <c r="A1970" s="695">
        <v>1969</v>
      </c>
      <c r="B1970" s="696" t="s">
        <v>8819</v>
      </c>
      <c r="C1970" s="697" t="s">
        <v>8820</v>
      </c>
      <c r="D1970" s="702" t="str">
        <f t="shared" si="30"/>
        <v>1969. 180902 乙醯胺</v>
      </c>
    </row>
    <row r="1971" spans="1:4">
      <c r="A1971" s="695">
        <v>1970</v>
      </c>
      <c r="B1971" s="696" t="s">
        <v>8821</v>
      </c>
      <c r="C1971" s="697" t="s">
        <v>8822</v>
      </c>
      <c r="D1971" s="702" t="str">
        <f t="shared" si="30"/>
        <v>1970. 180903 苯甲醯胺</v>
      </c>
    </row>
    <row r="1972" spans="1:4">
      <c r="A1972" s="695">
        <v>1971</v>
      </c>
      <c r="B1972" s="696" t="s">
        <v>8823</v>
      </c>
      <c r="C1972" s="697" t="s">
        <v>8824</v>
      </c>
      <c r="D1972" s="702" t="str">
        <f t="shared" si="30"/>
        <v>1971. 180904 甲基丙烯酸醯胺</v>
      </c>
    </row>
    <row r="1973" spans="1:4">
      <c r="A1973" s="695">
        <v>1972</v>
      </c>
      <c r="B1973" s="696" t="s">
        <v>8825</v>
      </c>
      <c r="C1973" s="697" t="s">
        <v>8826</v>
      </c>
      <c r="D1973" s="702" t="str">
        <f t="shared" si="30"/>
        <v>1972. 180905 甲苯磺醯胺</v>
      </c>
    </row>
    <row r="1974" spans="1:4">
      <c r="A1974" s="695">
        <v>1973</v>
      </c>
      <c r="B1974" s="696" t="s">
        <v>8827</v>
      </c>
      <c r="C1974" s="697" t="s">
        <v>8828</v>
      </c>
      <c r="D1974" s="702" t="str">
        <f t="shared" si="30"/>
        <v>1973. 180906 醇胺</v>
      </c>
    </row>
    <row r="1975" spans="1:4">
      <c r="A1975" s="695">
        <v>1974</v>
      </c>
      <c r="B1975" s="696" t="s">
        <v>8829</v>
      </c>
      <c r="C1975" s="697" t="s">
        <v>8830</v>
      </c>
      <c r="D1975" s="702" t="str">
        <f t="shared" si="30"/>
        <v>1974. 180907 二異丙醇胺</v>
      </c>
    </row>
    <row r="1976" spans="1:4">
      <c r="A1976" s="695">
        <v>1975</v>
      </c>
      <c r="B1976" s="696" t="s">
        <v>8831</v>
      </c>
      <c r="C1976" s="697" t="s">
        <v>8832</v>
      </c>
      <c r="D1976" s="702" t="str">
        <f t="shared" si="30"/>
        <v>1975. 180908 苯甲睛（氰苯）</v>
      </c>
    </row>
    <row r="1977" spans="1:4">
      <c r="A1977" s="695">
        <v>1976</v>
      </c>
      <c r="B1977" s="696" t="s">
        <v>8833</v>
      </c>
      <c r="C1977" s="697" t="s">
        <v>8834</v>
      </c>
      <c r="D1977" s="702" t="str">
        <f t="shared" si="30"/>
        <v>1976. 180909 丙睛</v>
      </c>
    </row>
    <row r="1978" spans="1:4">
      <c r="A1978" s="695">
        <v>1977</v>
      </c>
      <c r="B1978" s="696" t="s">
        <v>8835</v>
      </c>
      <c r="C1978" s="697" t="s">
        <v>8836</v>
      </c>
      <c r="D1978" s="702" t="str">
        <f t="shared" si="30"/>
        <v>1977. 180910 丁睛</v>
      </c>
    </row>
    <row r="1979" spans="1:4">
      <c r="A1979" s="695">
        <v>1978</v>
      </c>
      <c r="B1979" s="696" t="s">
        <v>8837</v>
      </c>
      <c r="C1979" s="697" t="s">
        <v>8838</v>
      </c>
      <c r="D1979" s="702" t="str">
        <f t="shared" si="30"/>
        <v>1978. 180911 丁二睛</v>
      </c>
    </row>
    <row r="1980" spans="1:4">
      <c r="A1980" s="695">
        <v>1979</v>
      </c>
      <c r="B1980" s="696" t="s">
        <v>8839</v>
      </c>
      <c r="C1980" s="697" t="s">
        <v>8840</v>
      </c>
      <c r="D1980" s="702" t="str">
        <f t="shared" si="30"/>
        <v>1979. 180912 丙烯睛－苯乙烯（AS）</v>
      </c>
    </row>
    <row r="1981" spans="1:4">
      <c r="A1981" s="695">
        <v>1980</v>
      </c>
      <c r="B1981" s="696" t="s">
        <v>8841</v>
      </c>
      <c r="C1981" s="697" t="s">
        <v>8842</v>
      </c>
      <c r="D1981" s="702" t="str">
        <f t="shared" si="30"/>
        <v>1980. 180913 固態複肥</v>
      </c>
    </row>
    <row r="1982" spans="1:4">
      <c r="A1982" s="695">
        <v>1981</v>
      </c>
      <c r="B1982" s="696" t="s">
        <v>8843</v>
      </c>
      <c r="C1982" s="697" t="s">
        <v>8844</v>
      </c>
      <c r="D1982" s="702" t="str">
        <f t="shared" si="30"/>
        <v>1981. 180914 液態複肥</v>
      </c>
    </row>
    <row r="1983" spans="1:4">
      <c r="A1983" s="695">
        <v>1982</v>
      </c>
      <c r="B1983" s="696" t="s">
        <v>8845</v>
      </c>
      <c r="C1983" s="697" t="s">
        <v>8846</v>
      </c>
      <c r="D1983" s="702" t="str">
        <f t="shared" si="30"/>
        <v>1982. 180915 聚胺基甲酸酯橡膠</v>
      </c>
    </row>
    <row r="1984" spans="1:4">
      <c r="A1984" s="695">
        <v>1983</v>
      </c>
      <c r="B1984" s="696" t="s">
        <v>8847</v>
      </c>
      <c r="C1984" s="697" t="s">
        <v>8848</v>
      </c>
      <c r="D1984" s="702" t="str">
        <f t="shared" si="30"/>
        <v>1983. 180917 人造橡膠</v>
      </c>
    </row>
    <row r="1985" spans="1:4">
      <c r="A1985" s="695">
        <v>1984</v>
      </c>
      <c r="B1985" s="696" t="s">
        <v>8849</v>
      </c>
      <c r="C1985" s="697" t="s">
        <v>8850</v>
      </c>
      <c r="D1985" s="702" t="str">
        <f t="shared" si="30"/>
        <v>1984. 180918 未硫化橡膠</v>
      </c>
    </row>
    <row r="1986" spans="1:4">
      <c r="A1986" s="695">
        <v>1985</v>
      </c>
      <c r="B1986" s="696" t="s">
        <v>8851</v>
      </c>
      <c r="C1986" s="697" t="s">
        <v>8852</v>
      </c>
      <c r="D1986" s="702" t="str">
        <f t="shared" ref="D1986:D2049" si="31">A1986&amp;". "&amp;B1986&amp;" "&amp;C1986</f>
        <v>1985. 180919 氯平橡膠</v>
      </c>
    </row>
    <row r="1987" spans="1:4">
      <c r="A1987" s="695">
        <v>1986</v>
      </c>
      <c r="B1987" s="696" t="s">
        <v>8853</v>
      </c>
      <c r="C1987" s="697" t="s">
        <v>8854</v>
      </c>
      <c r="D1987" s="702" t="str">
        <f t="shared" si="31"/>
        <v>1986. 180920 硝酸纖維素</v>
      </c>
    </row>
    <row r="1988" spans="1:4">
      <c r="A1988" s="695">
        <v>1987</v>
      </c>
      <c r="B1988" s="696" t="s">
        <v>8855</v>
      </c>
      <c r="C1988" s="697" t="s">
        <v>8856</v>
      </c>
      <c r="D1988" s="702" t="str">
        <f t="shared" si="31"/>
        <v>1987. 180921 賽綸</v>
      </c>
    </row>
    <row r="1989" spans="1:4">
      <c r="A1989" s="695">
        <v>1988</v>
      </c>
      <c r="B1989" s="696" t="s">
        <v>8857</v>
      </c>
      <c r="C1989" s="697" t="s">
        <v>8858</v>
      </c>
      <c r="D1989" s="702" t="str">
        <f t="shared" si="31"/>
        <v>1988. 180922 賽璐凡</v>
      </c>
    </row>
    <row r="1990" spans="1:4">
      <c r="A1990" s="695">
        <v>1989</v>
      </c>
      <c r="B1990" s="696" t="s">
        <v>8859</v>
      </c>
      <c r="C1990" s="697" t="s">
        <v>8860</v>
      </c>
      <c r="D1990" s="702" t="str">
        <f t="shared" si="31"/>
        <v>1989. 180923 賽璐珞</v>
      </c>
    </row>
    <row r="1991" spans="1:4">
      <c r="A1991" s="695">
        <v>1990</v>
      </c>
      <c r="B1991" s="696" t="s">
        <v>8861</v>
      </c>
      <c r="C1991" s="697" t="s">
        <v>8862</v>
      </c>
      <c r="D1991" s="702" t="str">
        <f t="shared" si="31"/>
        <v>1990. 180924 乙酸纖維素</v>
      </c>
    </row>
    <row r="1992" spans="1:4">
      <c r="A1992" s="695">
        <v>1991</v>
      </c>
      <c r="B1992" s="696" t="s">
        <v>8863</v>
      </c>
      <c r="C1992" s="697" t="s">
        <v>8864</v>
      </c>
      <c r="D1992" s="702" t="str">
        <f t="shared" si="31"/>
        <v>1991. 180926 甘油脂</v>
      </c>
    </row>
    <row r="1993" spans="1:4">
      <c r="A1993" s="695">
        <v>1992</v>
      </c>
      <c r="B1993" s="696" t="s">
        <v>8865</v>
      </c>
      <c r="C1993" s="697" t="s">
        <v>8866</v>
      </c>
      <c r="D1993" s="702" t="str">
        <f t="shared" si="31"/>
        <v>1992. 180927 碳</v>
      </c>
    </row>
    <row r="1994" spans="1:4">
      <c r="A1994" s="695">
        <v>1993</v>
      </c>
      <c r="B1994" s="696" t="s">
        <v>8867</v>
      </c>
      <c r="C1994" s="697" t="s">
        <v>8868</v>
      </c>
      <c r="D1994" s="702" t="str">
        <f t="shared" si="31"/>
        <v>1993. 180928 聚醯胺樹脂</v>
      </c>
    </row>
    <row r="1995" spans="1:4">
      <c r="A1995" s="695">
        <v>1994</v>
      </c>
      <c r="B1995" s="696" t="s">
        <v>8869</v>
      </c>
      <c r="C1995" s="697" t="s">
        <v>8870</v>
      </c>
      <c r="D1995" s="702" t="str">
        <f t="shared" si="31"/>
        <v>1994. 180929 聚醯胺纖維</v>
      </c>
    </row>
    <row r="1996" spans="1:4">
      <c r="A1996" s="695">
        <v>1995</v>
      </c>
      <c r="B1996" s="696" t="s">
        <v>8871</v>
      </c>
      <c r="C1996" s="697" t="s">
        <v>8872</v>
      </c>
      <c r="D1996" s="702" t="str">
        <f t="shared" si="31"/>
        <v>1995. 180930 乙醯替苯胺（乙醯胺基苯）</v>
      </c>
    </row>
    <row r="1997" spans="1:4">
      <c r="A1997" s="695">
        <v>1996</v>
      </c>
      <c r="B1997" s="696" t="s">
        <v>8873</v>
      </c>
      <c r="C1997" s="697" t="s">
        <v>8874</v>
      </c>
      <c r="D1997" s="702" t="str">
        <f t="shared" si="31"/>
        <v>1996. 180931 丁基纖維素</v>
      </c>
    </row>
    <row r="1998" spans="1:4">
      <c r="A1998" s="695">
        <v>1997</v>
      </c>
      <c r="B1998" s="696" t="s">
        <v>8875</v>
      </c>
      <c r="C1998" s="697" t="s">
        <v>8876</v>
      </c>
      <c r="D1998" s="702" t="str">
        <f t="shared" si="31"/>
        <v>1997. 180932 乙基纖維素</v>
      </c>
    </row>
    <row r="1999" spans="1:4">
      <c r="A1999" s="695">
        <v>1998</v>
      </c>
      <c r="B1999" s="696" t="s">
        <v>8877</v>
      </c>
      <c r="C1999" s="697" t="s">
        <v>8878</v>
      </c>
      <c r="D1999" s="702" t="str">
        <f t="shared" si="31"/>
        <v>1998. 180933 硝酸銨</v>
      </c>
    </row>
    <row r="2000" spans="1:4">
      <c r="A2000" s="695">
        <v>1999</v>
      </c>
      <c r="B2000" s="696" t="s">
        <v>8879</v>
      </c>
      <c r="C2000" s="697" t="s">
        <v>8880</v>
      </c>
      <c r="D2000" s="702" t="str">
        <f t="shared" si="31"/>
        <v>1999. 180934 硝酸鹽</v>
      </c>
    </row>
    <row r="2001" spans="1:4">
      <c r="A2001" s="695">
        <v>2000</v>
      </c>
      <c r="B2001" s="696" t="s">
        <v>8881</v>
      </c>
      <c r="C2001" s="697" t="s">
        <v>8882</v>
      </c>
      <c r="D2001" s="702" t="str">
        <f t="shared" si="31"/>
        <v>2000. 180936 對酉太酸</v>
      </c>
    </row>
    <row r="2002" spans="1:4">
      <c r="A2002" s="695">
        <v>2001</v>
      </c>
      <c r="B2002" s="696" t="s">
        <v>8883</v>
      </c>
      <c r="C2002" s="697" t="s">
        <v>8884</v>
      </c>
      <c r="D2002" s="702" t="str">
        <f t="shared" si="31"/>
        <v>2001. 180938 二氧化氯</v>
      </c>
    </row>
    <row r="2003" spans="1:4">
      <c r="A2003" s="695">
        <v>2002</v>
      </c>
      <c r="B2003" s="696" t="s">
        <v>8885</v>
      </c>
      <c r="C2003" s="697" t="s">
        <v>8886</v>
      </c>
      <c r="D2003" s="702" t="str">
        <f t="shared" si="31"/>
        <v>2002. 180939 二甲胼</v>
      </c>
    </row>
    <row r="2004" spans="1:4">
      <c r="A2004" s="695">
        <v>2003</v>
      </c>
      <c r="B2004" s="696" t="s">
        <v>8887</v>
      </c>
      <c r="C2004" s="697" t="s">
        <v>8888</v>
      </c>
      <c r="D2004" s="702" t="str">
        <f t="shared" si="31"/>
        <v>2003. 180940 順丁烯二酸（馬來酸）</v>
      </c>
    </row>
    <row r="2005" spans="1:4">
      <c r="A2005" s="695">
        <v>2004</v>
      </c>
      <c r="B2005" s="696" t="s">
        <v>8889</v>
      </c>
      <c r="C2005" s="697" t="s">
        <v>8890</v>
      </c>
      <c r="D2005" s="702" t="str">
        <f t="shared" si="31"/>
        <v>2004. 180941 氨 (氣態)</v>
      </c>
    </row>
    <row r="2006" spans="1:4">
      <c r="A2006" s="695">
        <v>2005</v>
      </c>
      <c r="B2006" s="696" t="s">
        <v>8891</v>
      </c>
      <c r="C2006" s="697" t="s">
        <v>8892</v>
      </c>
      <c r="D2006" s="702" t="str">
        <f t="shared" si="31"/>
        <v>2005. 180942 1,2-二氯乙烷</v>
      </c>
    </row>
    <row r="2007" spans="1:4">
      <c r="A2007" s="695">
        <v>2006</v>
      </c>
      <c r="B2007" s="696" t="s">
        <v>8893</v>
      </c>
      <c r="C2007" s="697" t="s">
        <v>8894</v>
      </c>
      <c r="D2007" s="702" t="str">
        <f t="shared" si="31"/>
        <v>2006. 180943 1,1,2-三氯乙烷</v>
      </c>
    </row>
    <row r="2008" spans="1:4">
      <c r="A2008" s="695">
        <v>2007</v>
      </c>
      <c r="B2008" s="696" t="s">
        <v>8895</v>
      </c>
      <c r="C2008" s="697" t="s">
        <v>8896</v>
      </c>
      <c r="D2008" s="702" t="str">
        <f t="shared" si="31"/>
        <v>2007. 180944 異丁烷</v>
      </c>
    </row>
    <row r="2009" spans="1:4">
      <c r="A2009" s="695">
        <v>2008</v>
      </c>
      <c r="B2009" s="696" t="s">
        <v>8897</v>
      </c>
      <c r="C2009" s="697" t="s">
        <v>8898</v>
      </c>
      <c r="D2009" s="702" t="str">
        <f t="shared" si="31"/>
        <v>2008. 180945 丁醇</v>
      </c>
    </row>
    <row r="2010" spans="1:4">
      <c r="A2010" s="695">
        <v>2009</v>
      </c>
      <c r="B2010" s="696" t="s">
        <v>8899</v>
      </c>
      <c r="C2010" s="697" t="s">
        <v>8900</v>
      </c>
      <c r="D2010" s="702" t="str">
        <f t="shared" si="31"/>
        <v>2009. 180946 1,3-丁二醇</v>
      </c>
    </row>
    <row r="2011" spans="1:4">
      <c r="A2011" s="695">
        <v>2010</v>
      </c>
      <c r="B2011" s="696" t="s">
        <v>8901</v>
      </c>
      <c r="C2011" s="697" t="s">
        <v>8902</v>
      </c>
      <c r="D2011" s="702" t="str">
        <f t="shared" si="31"/>
        <v>2010. 180947 1,4-丁二醇</v>
      </c>
    </row>
    <row r="2012" spans="1:4">
      <c r="A2012" s="695">
        <v>2011</v>
      </c>
      <c r="B2012" s="696" t="s">
        <v>8903</v>
      </c>
      <c r="C2012" s="697" t="s">
        <v>8904</v>
      </c>
      <c r="D2012" s="702" t="str">
        <f t="shared" si="31"/>
        <v>2011. 180949 尼龍樹脂</v>
      </c>
    </row>
    <row r="2013" spans="1:4">
      <c r="A2013" s="695">
        <v>2012</v>
      </c>
      <c r="B2013" s="696" t="s">
        <v>8905</v>
      </c>
      <c r="C2013" s="697" t="s">
        <v>8906</v>
      </c>
      <c r="D2013" s="702" t="str">
        <f t="shared" si="31"/>
        <v>2012. 180950 乙烯丙烯系橡膠</v>
      </c>
    </row>
    <row r="2014" spans="1:4">
      <c r="A2014" s="695">
        <v>2013</v>
      </c>
      <c r="B2014" s="696" t="s">
        <v>8907</v>
      </c>
      <c r="C2014" s="697" t="s">
        <v>8908</v>
      </c>
      <c r="D2014" s="702" t="str">
        <f t="shared" si="31"/>
        <v>2013. 180951 順丁二烯橡膠</v>
      </c>
    </row>
    <row r="2015" spans="1:4">
      <c r="A2015" s="695">
        <v>2014</v>
      </c>
      <c r="B2015" s="696" t="s">
        <v>8909</v>
      </c>
      <c r="C2015" s="697" t="s">
        <v>8910</v>
      </c>
      <c r="D2015" s="702" t="str">
        <f t="shared" si="31"/>
        <v>2014. 180952 醋酸銅</v>
      </c>
    </row>
    <row r="2016" spans="1:4">
      <c r="A2016" s="695">
        <v>2015</v>
      </c>
      <c r="B2016" s="696" t="s">
        <v>8911</v>
      </c>
      <c r="C2016" s="697" t="s">
        <v>8912</v>
      </c>
      <c r="D2016" s="702" t="str">
        <f t="shared" si="31"/>
        <v>2015. 180953 氯化(亞)銅</v>
      </c>
    </row>
    <row r="2017" spans="1:4">
      <c r="A2017" s="695">
        <v>2016</v>
      </c>
      <c r="B2017" s="696" t="s">
        <v>8913</v>
      </c>
      <c r="C2017" s="697" t="s">
        <v>8914</v>
      </c>
      <c r="D2017" s="702" t="str">
        <f t="shared" si="31"/>
        <v>2016. 181099 其他金屬及無機鹽</v>
      </c>
    </row>
    <row r="2018" spans="1:4">
      <c r="A2018" s="695">
        <v>2017</v>
      </c>
      <c r="B2018" s="696" t="s">
        <v>8915</v>
      </c>
      <c r="C2018" s="697" t="s">
        <v>8916</v>
      </c>
      <c r="D2018" s="702" t="str">
        <f t="shared" si="31"/>
        <v>2017. 181199 其他無機酸類</v>
      </c>
    </row>
    <row r="2019" spans="1:4">
      <c r="A2019" s="695">
        <v>2018</v>
      </c>
      <c r="B2019" s="696" t="s">
        <v>8917</v>
      </c>
      <c r="C2019" s="697" t="s">
        <v>8918</v>
      </c>
      <c r="D2019" s="702" t="str">
        <f t="shared" si="31"/>
        <v>2018. 181299 其他氫氧化物</v>
      </c>
    </row>
    <row r="2020" spans="1:4">
      <c r="A2020" s="695">
        <v>2019</v>
      </c>
      <c r="B2020" s="696" t="s">
        <v>8919</v>
      </c>
      <c r="C2020" s="697" t="s">
        <v>8920</v>
      </c>
      <c r="D2020" s="702" t="str">
        <f t="shared" si="31"/>
        <v>2019. 181399 其他氧化物</v>
      </c>
    </row>
    <row r="2021" spans="1:4">
      <c r="A2021" s="695">
        <v>2020</v>
      </c>
      <c r="B2021" s="696" t="s">
        <v>8921</v>
      </c>
      <c r="C2021" s="697" t="s">
        <v>8922</v>
      </c>
      <c r="D2021" s="702" t="str">
        <f t="shared" si="31"/>
        <v>2020. 181499 其他硫酸鹽</v>
      </c>
    </row>
    <row r="2022" spans="1:4">
      <c r="A2022" s="695">
        <v>2021</v>
      </c>
      <c r="B2022" s="696" t="s">
        <v>8923</v>
      </c>
      <c r="C2022" s="697" t="s">
        <v>8924</v>
      </c>
      <c r="D2022" s="702" t="str">
        <f t="shared" si="31"/>
        <v>2021. 181599 其他硫化合物或硫酸鹽</v>
      </c>
    </row>
    <row r="2023" spans="1:4">
      <c r="A2023" s="695">
        <v>2022</v>
      </c>
      <c r="B2023" s="696" t="s">
        <v>8925</v>
      </c>
      <c r="C2023" s="697" t="s">
        <v>8926</v>
      </c>
      <c r="D2023" s="702" t="str">
        <f t="shared" si="31"/>
        <v>2022. 181799 其他雜項基本化學材料</v>
      </c>
    </row>
    <row r="2024" spans="1:4">
      <c r="A2024" s="695">
        <v>2023</v>
      </c>
      <c r="B2024" s="696" t="s">
        <v>8927</v>
      </c>
      <c r="C2024" s="697" t="s">
        <v>8928</v>
      </c>
      <c r="D2024" s="702" t="str">
        <f t="shared" si="31"/>
        <v>2023. 181899 其他無環烴</v>
      </c>
    </row>
    <row r="2025" spans="1:4">
      <c r="A2025" s="695">
        <v>2024</v>
      </c>
      <c r="B2025" s="696" t="s">
        <v>8929</v>
      </c>
      <c r="C2025" s="697" t="s">
        <v>8930</v>
      </c>
      <c r="D2025" s="702" t="str">
        <f t="shared" si="31"/>
        <v>2024. 182099 其他環烴</v>
      </c>
    </row>
    <row r="2026" spans="1:4">
      <c r="A2026" s="695">
        <v>2025</v>
      </c>
      <c r="B2026" s="696" t="s">
        <v>8931</v>
      </c>
      <c r="C2026" s="697" t="s">
        <v>8932</v>
      </c>
      <c r="D2026" s="702" t="str">
        <f t="shared" si="31"/>
        <v>2025. 182199 其他芳香烴</v>
      </c>
    </row>
    <row r="2027" spans="1:4">
      <c r="A2027" s="695">
        <v>2026</v>
      </c>
      <c r="B2027" s="696" t="s">
        <v>8933</v>
      </c>
      <c r="C2027" s="697" t="s">
        <v>8934</v>
      </c>
      <c r="D2027" s="702" t="str">
        <f t="shared" si="31"/>
        <v>2026. 182299 其他烴衍生物</v>
      </c>
    </row>
    <row r="2028" spans="1:4">
      <c r="A2028" s="695">
        <v>2027</v>
      </c>
      <c r="B2028" s="696" t="s">
        <v>8935</v>
      </c>
      <c r="C2028" s="697" t="s">
        <v>8936</v>
      </c>
      <c r="D2028" s="702" t="str">
        <f t="shared" si="31"/>
        <v>2027. 182399 其他環氧化物及醚類</v>
      </c>
    </row>
    <row r="2029" spans="1:4">
      <c r="A2029" s="695">
        <v>2028</v>
      </c>
      <c r="B2029" s="696" t="s">
        <v>8937</v>
      </c>
      <c r="C2029" s="697" t="s">
        <v>8938</v>
      </c>
      <c r="D2029" s="702" t="str">
        <f t="shared" si="31"/>
        <v>2028. 182499 其他醛及酮化合物</v>
      </c>
    </row>
    <row r="2030" spans="1:4">
      <c r="A2030" s="695">
        <v>2029</v>
      </c>
      <c r="B2030" s="696" t="s">
        <v>8939</v>
      </c>
      <c r="C2030" s="697" t="s">
        <v>8940</v>
      </c>
      <c r="D2030" s="702" t="str">
        <f t="shared" si="31"/>
        <v>2029. 182599 其他醇化合物</v>
      </c>
    </row>
    <row r="2031" spans="1:4">
      <c r="A2031" s="695">
        <v>2030</v>
      </c>
      <c r="B2031" s="696" t="s">
        <v>8941</v>
      </c>
      <c r="C2031" s="697" t="s">
        <v>8942</v>
      </c>
      <c r="D2031" s="702" t="str">
        <f t="shared" si="31"/>
        <v>2030. 182699 其他酚及化合物</v>
      </c>
    </row>
    <row r="2032" spans="1:4">
      <c r="A2032" s="695">
        <v>2031</v>
      </c>
      <c r="B2032" s="696" t="s">
        <v>8943</v>
      </c>
      <c r="C2032" s="697" t="s">
        <v>8944</v>
      </c>
      <c r="D2032" s="702" t="str">
        <f t="shared" si="31"/>
        <v>2031. 182899 其他丙烯酸酯</v>
      </c>
    </row>
    <row r="2033" spans="1:4">
      <c r="A2033" s="695">
        <v>2032</v>
      </c>
      <c r="B2033" s="696" t="s">
        <v>8945</v>
      </c>
      <c r="C2033" s="697" t="s">
        <v>8946</v>
      </c>
      <c r="D2033" s="702" t="str">
        <f t="shared" si="31"/>
        <v>2032. 182999 其他有機酸、酸酐及其酯類</v>
      </c>
    </row>
    <row r="2034" spans="1:4">
      <c r="A2034" s="695">
        <v>2033</v>
      </c>
      <c r="B2034" s="696" t="s">
        <v>8947</v>
      </c>
      <c r="C2034" s="697" t="s">
        <v>8948</v>
      </c>
      <c r="D2034" s="702" t="str">
        <f t="shared" si="31"/>
        <v>2033. 183099 其他合成胺及睛合物</v>
      </c>
    </row>
    <row r="2035" spans="1:4">
      <c r="A2035" s="695">
        <v>2034</v>
      </c>
      <c r="B2035" s="696" t="s">
        <v>8949</v>
      </c>
      <c r="C2035" s="697" t="s">
        <v>8950</v>
      </c>
      <c r="D2035" s="702" t="str">
        <f t="shared" si="31"/>
        <v>2034. 183199 其他雜項石油化工原料</v>
      </c>
    </row>
    <row r="2036" spans="1:4">
      <c r="A2036" s="695">
        <v>2035</v>
      </c>
      <c r="B2036" s="696" t="s">
        <v>8951</v>
      </c>
      <c r="C2036" s="697" t="s">
        <v>8952</v>
      </c>
      <c r="D2036" s="702" t="str">
        <f t="shared" si="31"/>
        <v>2035. 183299 其他氮肥</v>
      </c>
    </row>
    <row r="2037" spans="1:4">
      <c r="A2037" s="695">
        <v>2036</v>
      </c>
      <c r="B2037" s="696" t="s">
        <v>8953</v>
      </c>
      <c r="C2037" s="697" t="s">
        <v>8954</v>
      </c>
      <c r="D2037" s="702" t="str">
        <f t="shared" si="31"/>
        <v>2036. 183399 其他磷肥</v>
      </c>
    </row>
    <row r="2038" spans="1:4">
      <c r="A2038" s="695">
        <v>2037</v>
      </c>
      <c r="B2038" s="696" t="s">
        <v>8955</v>
      </c>
      <c r="C2038" s="697" t="s">
        <v>8956</v>
      </c>
      <c r="D2038" s="702" t="str">
        <f t="shared" si="31"/>
        <v>2037. 183499 其他鉀肥</v>
      </c>
    </row>
    <row r="2039" spans="1:4">
      <c r="A2039" s="695">
        <v>2038</v>
      </c>
      <c r="B2039" s="696" t="s">
        <v>8957</v>
      </c>
      <c r="C2039" s="697" t="s">
        <v>3325</v>
      </c>
      <c r="D2039" s="702" t="str">
        <f t="shared" si="31"/>
        <v>2038. 183599 其他複合肥料</v>
      </c>
    </row>
    <row r="2040" spans="1:4">
      <c r="A2040" s="695">
        <v>2039</v>
      </c>
      <c r="B2040" s="696" t="s">
        <v>8958</v>
      </c>
      <c r="C2040" s="697" t="s">
        <v>8959</v>
      </c>
      <c r="D2040" s="702" t="str">
        <f t="shared" si="31"/>
        <v>2039. 183699 其他聚苯乙烯</v>
      </c>
    </row>
    <row r="2041" spans="1:4">
      <c r="A2041" s="695">
        <v>2040</v>
      </c>
      <c r="B2041" s="696" t="s">
        <v>8960</v>
      </c>
      <c r="C2041" s="697" t="s">
        <v>8961</v>
      </c>
      <c r="D2041" s="702" t="str">
        <f t="shared" si="31"/>
        <v>2040. 183799 其他塑膠粒</v>
      </c>
    </row>
    <row r="2042" spans="1:4">
      <c r="A2042" s="695">
        <v>2041</v>
      </c>
      <c r="B2042" s="696" t="s">
        <v>8962</v>
      </c>
      <c r="C2042" s="697" t="s">
        <v>8963</v>
      </c>
      <c r="D2042" s="702" t="str">
        <f t="shared" si="31"/>
        <v>2041. 183999 其他熱固性樹脂</v>
      </c>
    </row>
    <row r="2043" spans="1:4">
      <c r="A2043" s="695">
        <v>2042</v>
      </c>
      <c r="B2043" s="696" t="s">
        <v>8964</v>
      </c>
      <c r="C2043" s="697" t="s">
        <v>8965</v>
      </c>
      <c r="D2043" s="702" t="str">
        <f t="shared" si="31"/>
        <v>2042. 184099 其他合成樹脂</v>
      </c>
    </row>
    <row r="2044" spans="1:4">
      <c r="A2044" s="695">
        <v>2043</v>
      </c>
      <c r="B2044" s="696" t="s">
        <v>8966</v>
      </c>
      <c r="C2044" s="697" t="s">
        <v>8967</v>
      </c>
      <c r="D2044" s="702" t="str">
        <f t="shared" si="31"/>
        <v>2043. 184199 其他工程塑膠</v>
      </c>
    </row>
    <row r="2045" spans="1:4">
      <c r="A2045" s="695">
        <v>2044</v>
      </c>
      <c r="B2045" s="696" t="s">
        <v>8968</v>
      </c>
      <c r="C2045" s="697" t="s">
        <v>8969</v>
      </c>
      <c r="D2045" s="702" t="str">
        <f t="shared" si="31"/>
        <v>2044. 184299 其他合成橡膠</v>
      </c>
    </row>
    <row r="2046" spans="1:4">
      <c r="A2046" s="695">
        <v>2045</v>
      </c>
      <c r="B2046" s="696" t="s">
        <v>8970</v>
      </c>
      <c r="C2046" s="697" t="s">
        <v>8971</v>
      </c>
      <c r="D2046" s="702" t="str">
        <f t="shared" si="31"/>
        <v>2045. 184399 其他合成纖維</v>
      </c>
    </row>
    <row r="2047" spans="1:4">
      <c r="A2047" s="695">
        <v>2046</v>
      </c>
      <c r="B2047" s="696" t="s">
        <v>8972</v>
      </c>
      <c r="C2047" s="697" t="s">
        <v>8973</v>
      </c>
      <c r="D2047" s="702" t="str">
        <f t="shared" si="31"/>
        <v>2046. 184499 其他再生纖維</v>
      </c>
    </row>
    <row r="2048" spans="1:4">
      <c r="A2048" s="695">
        <v>2047</v>
      </c>
      <c r="B2048" s="696" t="s">
        <v>8974</v>
      </c>
      <c r="C2048" s="697" t="s">
        <v>8975</v>
      </c>
      <c r="D2048" s="702" t="str">
        <f t="shared" si="31"/>
        <v>2047. 184699 其他鈉化合物</v>
      </c>
    </row>
    <row r="2049" spans="1:4">
      <c r="A2049" s="695">
        <v>2048</v>
      </c>
      <c r="B2049" s="696" t="s">
        <v>8976</v>
      </c>
      <c r="C2049" s="697" t="s">
        <v>8977</v>
      </c>
      <c r="D2049" s="702" t="str">
        <f t="shared" si="31"/>
        <v>2048. 184799 其他鎂化合物</v>
      </c>
    </row>
    <row r="2050" spans="1:4">
      <c r="A2050" s="695">
        <v>2049</v>
      </c>
      <c r="B2050" s="696" t="s">
        <v>8978</v>
      </c>
      <c r="C2050" s="697" t="s">
        <v>8979</v>
      </c>
      <c r="D2050" s="702" t="str">
        <f t="shared" ref="D2050:D2113" si="32">A2050&amp;". "&amp;B2050&amp;" "&amp;C2050</f>
        <v>2049. 184899 其他鋁化合物</v>
      </c>
    </row>
    <row r="2051" spans="1:4">
      <c r="A2051" s="695">
        <v>2050</v>
      </c>
      <c r="B2051" s="696" t="s">
        <v>8980</v>
      </c>
      <c r="C2051" s="697" t="s">
        <v>8981</v>
      </c>
      <c r="D2051" s="702" t="str">
        <f t="shared" si="32"/>
        <v>2050. 184999 其他鈣化合物</v>
      </c>
    </row>
    <row r="2052" spans="1:4">
      <c r="A2052" s="695">
        <v>2051</v>
      </c>
      <c r="B2052" s="696" t="s">
        <v>8982</v>
      </c>
      <c r="C2052" s="697" t="s">
        <v>8983</v>
      </c>
      <c r="D2052" s="702" t="str">
        <f t="shared" si="32"/>
        <v>2051. 185099 其他鋅化合物</v>
      </c>
    </row>
    <row r="2053" spans="1:4">
      <c r="A2053" s="695">
        <v>2052</v>
      </c>
      <c r="B2053" s="696" t="s">
        <v>8984</v>
      </c>
      <c r="C2053" s="697" t="s">
        <v>8985</v>
      </c>
      <c r="D2053" s="702" t="str">
        <f t="shared" si="32"/>
        <v>2052. 185199 其他鈦化合物</v>
      </c>
    </row>
    <row r="2054" spans="1:4">
      <c r="A2054" s="695">
        <v>2053</v>
      </c>
      <c r="B2054" s="696" t="s">
        <v>8986</v>
      </c>
      <c r="C2054" s="697" t="s">
        <v>8987</v>
      </c>
      <c r="D2054" s="702" t="str">
        <f t="shared" si="32"/>
        <v>2053. 185299 其他鍺化合物</v>
      </c>
    </row>
    <row r="2055" spans="1:4">
      <c r="A2055" s="695">
        <v>2054</v>
      </c>
      <c r="B2055" s="696" t="s">
        <v>8988</v>
      </c>
      <c r="C2055" s="697" t="s">
        <v>8989</v>
      </c>
      <c r="D2055" s="702" t="str">
        <f t="shared" si="32"/>
        <v>2054. 185399 其他磺酸鹽</v>
      </c>
    </row>
    <row r="2056" spans="1:4">
      <c r="A2056" s="695">
        <v>2055</v>
      </c>
      <c r="B2056" s="696" t="s">
        <v>8990</v>
      </c>
      <c r="C2056" s="697" t="s">
        <v>8991</v>
      </c>
      <c r="D2056" s="702" t="str">
        <f t="shared" si="32"/>
        <v>2055. 185499 其他鋯化物</v>
      </c>
    </row>
    <row r="2057" spans="1:4">
      <c r="A2057" s="695">
        <v>2056</v>
      </c>
      <c r="B2057" s="696" t="s">
        <v>8992</v>
      </c>
      <c r="C2057" s="697" t="s">
        <v>8993</v>
      </c>
      <c r="D2057" s="702" t="str">
        <f t="shared" si="32"/>
        <v>2056. 185599 其他釩化物</v>
      </c>
    </row>
    <row r="2058" spans="1:4">
      <c r="A2058" s="695">
        <v>2057</v>
      </c>
      <c r="B2058" s="696" t="s">
        <v>8994</v>
      </c>
      <c r="C2058" s="697" t="s">
        <v>8995</v>
      </c>
      <c r="D2058" s="702" t="str">
        <f t="shared" si="32"/>
        <v>2057. 185699 其他氟化物</v>
      </c>
    </row>
    <row r="2059" spans="1:4">
      <c r="A2059" s="695">
        <v>2058</v>
      </c>
      <c r="B2059" s="696" t="s">
        <v>8996</v>
      </c>
      <c r="C2059" s="697" t="s">
        <v>8997</v>
      </c>
      <c r="D2059" s="702" t="str">
        <f t="shared" si="32"/>
        <v>2058. 185799 其他鋰化合物</v>
      </c>
    </row>
    <row r="2060" spans="1:4">
      <c r="A2060" s="695">
        <v>2059</v>
      </c>
      <c r="B2060" s="696" t="s">
        <v>8998</v>
      </c>
      <c r="C2060" s="697" t="s">
        <v>8999</v>
      </c>
      <c r="D2060" s="702" t="str">
        <f t="shared" si="32"/>
        <v>2059. 185899 其他氯化物</v>
      </c>
    </row>
    <row r="2061" spans="1:4">
      <c r="A2061" s="695">
        <v>2060</v>
      </c>
      <c r="B2061" s="696" t="s">
        <v>9000</v>
      </c>
      <c r="C2061" s="697" t="s">
        <v>9001</v>
      </c>
      <c r="D2061" s="702" t="str">
        <f t="shared" si="32"/>
        <v>2060. 185999 其他碳化物</v>
      </c>
    </row>
    <row r="2062" spans="1:4">
      <c r="A2062" s="695">
        <v>2061</v>
      </c>
      <c r="B2062" s="696" t="s">
        <v>9002</v>
      </c>
      <c r="C2062" s="697" t="s">
        <v>9003</v>
      </c>
      <c r="D2062" s="702" t="str">
        <f t="shared" si="32"/>
        <v>2061. 186099 其他磷化物</v>
      </c>
    </row>
    <row r="2063" spans="1:4">
      <c r="A2063" s="695">
        <v>2062</v>
      </c>
      <c r="B2063" s="696" t="s">
        <v>9004</v>
      </c>
      <c r="C2063" s="697" t="s">
        <v>9005</v>
      </c>
      <c r="D2063" s="702" t="str">
        <f t="shared" si="32"/>
        <v>2062. 186199 其他烯烴氯化物</v>
      </c>
    </row>
    <row r="2064" spans="1:4">
      <c r="A2064" s="695">
        <v>2063</v>
      </c>
      <c r="B2064" s="696" t="s">
        <v>9006</v>
      </c>
      <c r="C2064" s="697" t="s">
        <v>9007</v>
      </c>
      <c r="D2064" s="702" t="str">
        <f t="shared" si="32"/>
        <v>2063. 186299 其他炔類</v>
      </c>
    </row>
    <row r="2065" spans="1:4">
      <c r="A2065" s="695">
        <v>2064</v>
      </c>
      <c r="B2065" s="696" t="s">
        <v>9008</v>
      </c>
      <c r="C2065" s="697" t="s">
        <v>9009</v>
      </c>
      <c r="D2065" s="702" t="str">
        <f t="shared" si="32"/>
        <v>2064. 186399 其他烯烴類或其化合物</v>
      </c>
    </row>
    <row r="2066" spans="1:4">
      <c r="A2066" s="695">
        <v>2065</v>
      </c>
      <c r="B2066" s="696" t="s">
        <v>9010</v>
      </c>
      <c r="C2066" s="697" t="s">
        <v>9011</v>
      </c>
      <c r="D2066" s="702" t="str">
        <f t="shared" si="32"/>
        <v>2065. 186499 其他取代基</v>
      </c>
    </row>
    <row r="2067" spans="1:4">
      <c r="A2067" s="695">
        <v>2066</v>
      </c>
      <c r="B2067" s="696" t="s">
        <v>9012</v>
      </c>
      <c r="C2067" s="697" t="s">
        <v>9013</v>
      </c>
      <c r="D2067" s="702" t="str">
        <f t="shared" si="32"/>
        <v>2066. 186599 其他苯類及其化合物</v>
      </c>
    </row>
    <row r="2068" spans="1:4">
      <c r="A2068" s="695">
        <v>2067</v>
      </c>
      <c r="B2068" s="696" t="s">
        <v>9014</v>
      </c>
      <c r="C2068" s="697" t="s">
        <v>9015</v>
      </c>
      <c r="D2068" s="702" t="str">
        <f t="shared" si="32"/>
        <v>2067. 186699 其他烷基苯</v>
      </c>
    </row>
    <row r="2069" spans="1:4">
      <c r="A2069" s="695">
        <v>2068</v>
      </c>
      <c r="B2069" s="696" t="s">
        <v>9016</v>
      </c>
      <c r="C2069" s="697" t="s">
        <v>9017</v>
      </c>
      <c r="D2069" s="702" t="str">
        <f t="shared" si="32"/>
        <v>2068. 186899 其他氟氯烷</v>
      </c>
    </row>
    <row r="2070" spans="1:4">
      <c r="A2070" s="695">
        <v>2069</v>
      </c>
      <c r="B2070" s="696" t="s">
        <v>9018</v>
      </c>
      <c r="C2070" s="697" t="s">
        <v>9019</v>
      </c>
      <c r="D2070" s="702" t="str">
        <f t="shared" si="32"/>
        <v>2069. 186999 其他氯烷</v>
      </c>
    </row>
    <row r="2071" spans="1:4">
      <c r="A2071" s="695">
        <v>2070</v>
      </c>
      <c r="B2071" s="696" t="s">
        <v>9020</v>
      </c>
      <c r="C2071" s="697" t="s">
        <v>9021</v>
      </c>
      <c r="D2071" s="702" t="str">
        <f t="shared" si="32"/>
        <v>2070. 187099 其他氰類</v>
      </c>
    </row>
    <row r="2072" spans="1:4">
      <c r="A2072" s="695">
        <v>2071</v>
      </c>
      <c r="B2072" s="696" t="s">
        <v>9022</v>
      </c>
      <c r="C2072" s="697" t="s">
        <v>9023</v>
      </c>
      <c r="D2072" s="702" t="str">
        <f t="shared" si="32"/>
        <v>2071. 187199 其他烷類</v>
      </c>
    </row>
    <row r="2073" spans="1:4">
      <c r="A2073" s="695">
        <v>2072</v>
      </c>
      <c r="B2073" s="696" t="s">
        <v>9024</v>
      </c>
      <c r="C2073" s="697" t="s">
        <v>9025</v>
      </c>
      <c r="D2073" s="702" t="str">
        <f t="shared" si="32"/>
        <v>2072. 187299 其他環烷</v>
      </c>
    </row>
    <row r="2074" spans="1:4">
      <c r="A2074" s="695">
        <v>2073</v>
      </c>
      <c r="B2074" s="696" t="s">
        <v>9026</v>
      </c>
      <c r="C2074" s="697" t="s">
        <v>9027</v>
      </c>
      <c r="D2074" s="702" t="str">
        <f t="shared" si="32"/>
        <v>2073. 187399 其他雜環脂肪烴</v>
      </c>
    </row>
    <row r="2075" spans="1:4">
      <c r="A2075" s="695">
        <v>2074</v>
      </c>
      <c r="B2075" s="696" t="s">
        <v>9028</v>
      </c>
      <c r="C2075" s="697" t="s">
        <v>9029</v>
      </c>
      <c r="D2075" s="702" t="str">
        <f t="shared" si="32"/>
        <v>2074. 187699 其他醛類及其化合物</v>
      </c>
    </row>
    <row r="2076" spans="1:4">
      <c r="A2076" s="695">
        <v>2075</v>
      </c>
      <c r="B2076" s="696" t="s">
        <v>9030</v>
      </c>
      <c r="C2076" s="697" t="s">
        <v>9031</v>
      </c>
      <c r="D2076" s="702" t="str">
        <f t="shared" si="32"/>
        <v>2075. 187799 其他醇類及醇類化合物</v>
      </c>
    </row>
    <row r="2077" spans="1:4">
      <c r="A2077" s="695">
        <v>2076</v>
      </c>
      <c r="B2077" s="696" t="s">
        <v>9032</v>
      </c>
      <c r="C2077" s="697" t="s">
        <v>9033</v>
      </c>
      <c r="D2077" s="702" t="str">
        <f t="shared" si="32"/>
        <v>2076. 188099 其他纖維素</v>
      </c>
    </row>
    <row r="2078" spans="1:4">
      <c r="A2078" s="695">
        <v>2077</v>
      </c>
      <c r="B2078" s="696" t="s">
        <v>9034</v>
      </c>
      <c r="C2078" s="697" t="s">
        <v>9035</v>
      </c>
      <c r="D2078" s="702" t="str">
        <f t="shared" si="32"/>
        <v>2077. 188199 其他鎳化合物</v>
      </c>
    </row>
    <row r="2079" spans="1:4">
      <c r="A2079" s="695">
        <v>2078</v>
      </c>
      <c r="B2079" s="696" t="s">
        <v>3416</v>
      </c>
      <c r="C2079" s="697" t="s">
        <v>9036</v>
      </c>
      <c r="D2079" s="702" t="str">
        <f t="shared" si="32"/>
        <v>2078. 190001 殺菌劑</v>
      </c>
    </row>
    <row r="2080" spans="1:4">
      <c r="A2080" s="695">
        <v>2079</v>
      </c>
      <c r="B2080" s="696" t="s">
        <v>3418</v>
      </c>
      <c r="C2080" s="697" t="s">
        <v>9037</v>
      </c>
      <c r="D2080" s="702" t="str">
        <f t="shared" si="32"/>
        <v>2079. 190002 殺蟲劑(農業用)</v>
      </c>
    </row>
    <row r="2081" spans="1:4">
      <c r="A2081" s="695">
        <v>2080</v>
      </c>
      <c r="B2081" s="696" t="s">
        <v>3420</v>
      </c>
      <c r="C2081" s="697" t="s">
        <v>9038</v>
      </c>
      <c r="D2081" s="702" t="str">
        <f t="shared" si="32"/>
        <v>2080. 190003 殺鼠劑</v>
      </c>
    </row>
    <row r="2082" spans="1:4">
      <c r="A2082" s="695">
        <v>2081</v>
      </c>
      <c r="B2082" s="696" t="s">
        <v>3422</v>
      </c>
      <c r="C2082" s="697" t="s">
        <v>9039</v>
      </c>
      <c r="D2082" s="702" t="str">
        <f t="shared" si="32"/>
        <v>2081. 190004 除草劑</v>
      </c>
    </row>
    <row r="2083" spans="1:4">
      <c r="A2083" s="695">
        <v>2082</v>
      </c>
      <c r="B2083" s="696" t="s">
        <v>3424</v>
      </c>
      <c r="C2083" s="697" t="s">
        <v>9040</v>
      </c>
      <c r="D2083" s="702" t="str">
        <f t="shared" si="32"/>
        <v>2082. 190005 殺虫滿劑</v>
      </c>
    </row>
    <row r="2084" spans="1:4">
      <c r="A2084" s="695">
        <v>2083</v>
      </c>
      <c r="B2084" s="696" t="s">
        <v>3426</v>
      </c>
      <c r="C2084" s="697" t="s">
        <v>9041</v>
      </c>
      <c r="D2084" s="702" t="str">
        <f t="shared" si="32"/>
        <v>2083. 190006 殺線蟲劑</v>
      </c>
    </row>
    <row r="2085" spans="1:4">
      <c r="A2085" s="695">
        <v>2084</v>
      </c>
      <c r="B2085" s="696" t="s">
        <v>3428</v>
      </c>
      <c r="C2085" s="697" t="s">
        <v>9042</v>
      </c>
      <c r="D2085" s="702" t="str">
        <f t="shared" si="32"/>
        <v>2084. 190007 植物生長調節劑</v>
      </c>
    </row>
    <row r="2086" spans="1:4">
      <c r="A2086" s="695">
        <v>2085</v>
      </c>
      <c r="B2086" s="696" t="s">
        <v>3430</v>
      </c>
      <c r="C2086" s="697" t="s">
        <v>9043</v>
      </c>
      <c r="D2086" s="702" t="str">
        <f t="shared" si="32"/>
        <v>2085. 190008 引誘劑</v>
      </c>
    </row>
    <row r="2087" spans="1:4">
      <c r="A2087" s="695">
        <v>2086</v>
      </c>
      <c r="B2087" s="696" t="s">
        <v>3432</v>
      </c>
      <c r="C2087" s="697" t="s">
        <v>9044</v>
      </c>
      <c r="D2087" s="702" t="str">
        <f t="shared" si="32"/>
        <v>2086. 190009 除藻劑</v>
      </c>
    </row>
    <row r="2088" spans="1:4">
      <c r="A2088" s="695">
        <v>2087</v>
      </c>
      <c r="B2088" s="696" t="s">
        <v>3434</v>
      </c>
      <c r="C2088" s="697" t="s">
        <v>9045</v>
      </c>
      <c r="D2088" s="702" t="str">
        <f t="shared" si="32"/>
        <v>2087. 190010 除螺劑</v>
      </c>
    </row>
    <row r="2089" spans="1:4">
      <c r="A2089" s="695">
        <v>2088</v>
      </c>
      <c r="B2089" s="696" t="s">
        <v>3436</v>
      </c>
      <c r="C2089" s="697" t="s">
        <v>9046</v>
      </c>
      <c r="D2089" s="702" t="str">
        <f t="shared" si="32"/>
        <v>2088. 190011 發芽抑制劑</v>
      </c>
    </row>
    <row r="2090" spans="1:4">
      <c r="A2090" s="695">
        <v>2089</v>
      </c>
      <c r="B2090" s="696" t="s">
        <v>3438</v>
      </c>
      <c r="C2090" s="697" t="s">
        <v>9047</v>
      </c>
      <c r="D2090" s="702" t="str">
        <f t="shared" si="32"/>
        <v>2089. 190012 驅蟲劑</v>
      </c>
    </row>
    <row r="2091" spans="1:4">
      <c r="A2091" s="695">
        <v>2090</v>
      </c>
      <c r="B2091" s="696" t="s">
        <v>3442</v>
      </c>
      <c r="C2091" s="697" t="s">
        <v>9048</v>
      </c>
      <c r="D2091" s="702" t="str">
        <f t="shared" si="32"/>
        <v>2090. 190014 殺蟲劑</v>
      </c>
    </row>
    <row r="2092" spans="1:4">
      <c r="A2092" s="695">
        <v>2091</v>
      </c>
      <c r="B2092" s="696" t="s">
        <v>3444</v>
      </c>
      <c r="C2092" s="697" t="s">
        <v>9049</v>
      </c>
      <c r="D2092" s="702" t="str">
        <f t="shared" si="32"/>
        <v>2091. 190015 殺菌消毒劑</v>
      </c>
    </row>
    <row r="2093" spans="1:4">
      <c r="A2093" s="695">
        <v>2092</v>
      </c>
      <c r="B2093" s="696" t="s">
        <v>3446</v>
      </c>
      <c r="C2093" s="697" t="s">
        <v>9050</v>
      </c>
      <c r="D2093" s="702" t="str">
        <f t="shared" si="32"/>
        <v>2092. 190016 微生物製劑(環境衛生專用)</v>
      </c>
    </row>
    <row r="2094" spans="1:4">
      <c r="A2094" s="695">
        <v>2093</v>
      </c>
      <c r="B2094" s="696" t="s">
        <v>9051</v>
      </c>
      <c r="C2094" s="697" t="s">
        <v>9052</v>
      </c>
      <c r="D2094" s="702" t="str">
        <f t="shared" si="32"/>
        <v>2093. 190017 生物殺蟲劑</v>
      </c>
    </row>
    <row r="2095" spans="1:4">
      <c r="A2095" s="695">
        <v>2094</v>
      </c>
      <c r="B2095" s="696" t="s">
        <v>9053</v>
      </c>
      <c r="C2095" s="697" t="s">
        <v>9054</v>
      </c>
      <c r="D2095" s="702" t="str">
        <f t="shared" si="32"/>
        <v>2094. 190018 微生物除草劑</v>
      </c>
    </row>
    <row r="2096" spans="1:4">
      <c r="A2096" s="695">
        <v>2095</v>
      </c>
      <c r="B2096" s="696" t="s">
        <v>3448</v>
      </c>
      <c r="C2096" s="697" t="s">
        <v>9055</v>
      </c>
      <c r="D2096" s="702" t="str">
        <f t="shared" si="32"/>
        <v>2095. 190019 微生物殺菌劑</v>
      </c>
    </row>
    <row r="2097" spans="1:4">
      <c r="A2097" s="695">
        <v>2096</v>
      </c>
      <c r="B2097" s="696" t="s">
        <v>9056</v>
      </c>
      <c r="C2097" s="697" t="s">
        <v>9057</v>
      </c>
      <c r="D2097" s="702" t="str">
        <f t="shared" si="32"/>
        <v>2096. 190020 微生物生長調節劑</v>
      </c>
    </row>
    <row r="2098" spans="1:4">
      <c r="A2098" s="695">
        <v>2097</v>
      </c>
      <c r="B2098" s="696" t="s">
        <v>3450</v>
      </c>
      <c r="C2098" s="697" t="s">
        <v>9058</v>
      </c>
      <c r="D2098" s="702" t="str">
        <f t="shared" si="32"/>
        <v>2097. 190021 蚊香(含電蚊香)</v>
      </c>
    </row>
    <row r="2099" spans="1:4">
      <c r="A2099" s="695">
        <v>2098</v>
      </c>
      <c r="B2099" s="696" t="s">
        <v>3452</v>
      </c>
      <c r="C2099" s="697" t="s">
        <v>9059</v>
      </c>
      <c r="D2099" s="702" t="str">
        <f t="shared" si="32"/>
        <v>2098. 190022 噴霧殺蟲劑</v>
      </c>
    </row>
    <row r="2100" spans="1:4">
      <c r="A2100" s="695">
        <v>2099</v>
      </c>
      <c r="B2100" s="696" t="s">
        <v>3456</v>
      </c>
      <c r="C2100" s="697" t="s">
        <v>9060</v>
      </c>
      <c r="D2100" s="702" t="str">
        <f t="shared" si="32"/>
        <v>2099. 190024 分散性染料</v>
      </c>
    </row>
    <row r="2101" spans="1:4">
      <c r="A2101" s="695">
        <v>2100</v>
      </c>
      <c r="B2101" s="696" t="s">
        <v>3458</v>
      </c>
      <c r="C2101" s="697" t="s">
        <v>9061</v>
      </c>
      <c r="D2101" s="702" t="str">
        <f t="shared" si="32"/>
        <v>2100. 190025 反應性染料</v>
      </c>
    </row>
    <row r="2102" spans="1:4">
      <c r="A2102" s="695">
        <v>2101</v>
      </c>
      <c r="B2102" s="696" t="s">
        <v>3460</v>
      </c>
      <c r="C2102" s="697" t="s">
        <v>9062</v>
      </c>
      <c r="D2102" s="702" t="str">
        <f t="shared" si="32"/>
        <v>2101. 190026 酸性染料</v>
      </c>
    </row>
    <row r="2103" spans="1:4">
      <c r="A2103" s="695">
        <v>2102</v>
      </c>
      <c r="B2103" s="696" t="s">
        <v>3462</v>
      </c>
      <c r="C2103" s="697" t="s">
        <v>9063</v>
      </c>
      <c r="D2103" s="702" t="str">
        <f t="shared" si="32"/>
        <v>2102. 190027 直接染料</v>
      </c>
    </row>
    <row r="2104" spans="1:4">
      <c r="A2104" s="695">
        <v>2103</v>
      </c>
      <c r="B2104" s="696" t="s">
        <v>3464</v>
      </c>
      <c r="C2104" s="697" t="s">
        <v>9064</v>
      </c>
      <c r="D2104" s="702" t="str">
        <f t="shared" si="32"/>
        <v>2103. 190028 螢光增白劑</v>
      </c>
    </row>
    <row r="2105" spans="1:4">
      <c r="A2105" s="695">
        <v>2104</v>
      </c>
      <c r="B2105" s="696" t="s">
        <v>3466</v>
      </c>
      <c r="C2105" s="697" t="s">
        <v>9065</v>
      </c>
      <c r="D2105" s="702" t="str">
        <f t="shared" si="32"/>
        <v>2104. 190029 動物染料</v>
      </c>
    </row>
    <row r="2106" spans="1:4">
      <c r="A2106" s="695">
        <v>2105</v>
      </c>
      <c r="B2106" s="696" t="s">
        <v>9066</v>
      </c>
      <c r="C2106" s="697" t="s">
        <v>9067</v>
      </c>
      <c r="D2106" s="702" t="str">
        <f t="shared" si="32"/>
        <v>2105. 190030 植物染料</v>
      </c>
    </row>
    <row r="2107" spans="1:4">
      <c r="A2107" s="695">
        <v>2106</v>
      </c>
      <c r="B2107" s="696" t="s">
        <v>3474</v>
      </c>
      <c r="C2107" s="697" t="s">
        <v>9068</v>
      </c>
      <c r="D2107" s="702" t="str">
        <f t="shared" si="32"/>
        <v>2106. 190034 調製顏料</v>
      </c>
    </row>
    <row r="2108" spans="1:4">
      <c r="A2108" s="695">
        <v>2107</v>
      </c>
      <c r="B2108" s="696" t="s">
        <v>9069</v>
      </c>
      <c r="C2108" s="697" t="s">
        <v>9070</v>
      </c>
      <c r="D2108" s="702" t="str">
        <f t="shared" si="32"/>
        <v>2107. 190035 溶劑型塗料(漆料)</v>
      </c>
    </row>
    <row r="2109" spans="1:4">
      <c r="A2109" s="695">
        <v>2108</v>
      </c>
      <c r="B2109" s="696" t="s">
        <v>9071</v>
      </c>
      <c r="C2109" s="697" t="s">
        <v>9072</v>
      </c>
      <c r="D2109" s="702" t="str">
        <f t="shared" si="32"/>
        <v>2108. 190036 水性塗料(漆料)</v>
      </c>
    </row>
    <row r="2110" spans="1:4">
      <c r="A2110" s="695">
        <v>2109</v>
      </c>
      <c r="B2110" s="696" t="s">
        <v>9073</v>
      </c>
      <c r="C2110" s="697" t="s">
        <v>9074</v>
      </c>
      <c r="D2110" s="702" t="str">
        <f t="shared" si="32"/>
        <v>2109. 190037 粉體塗料(漆料)</v>
      </c>
    </row>
    <row r="2111" spans="1:4">
      <c r="A2111" s="695">
        <v>2110</v>
      </c>
      <c r="B2111" s="696" t="s">
        <v>9075</v>
      </c>
      <c r="C2111" s="697" t="s">
        <v>9076</v>
      </c>
      <c r="D2111" s="702" t="str">
        <f t="shared" si="32"/>
        <v>2110. 190038 上光色料</v>
      </c>
    </row>
    <row r="2112" spans="1:4">
      <c r="A2112" s="695">
        <v>2111</v>
      </c>
      <c r="B2112" s="696" t="s">
        <v>9077</v>
      </c>
      <c r="C2112" s="697" t="s">
        <v>9078</v>
      </c>
      <c r="D2112" s="702" t="str">
        <f t="shared" si="32"/>
        <v>2111. 190039 塗料(漆料)助劑</v>
      </c>
    </row>
    <row r="2113" spans="1:4">
      <c r="A2113" s="695">
        <v>2112</v>
      </c>
      <c r="B2113" s="696" t="s">
        <v>9079</v>
      </c>
      <c r="C2113" s="697" t="s">
        <v>9080</v>
      </c>
      <c r="D2113" s="702" t="str">
        <f t="shared" si="32"/>
        <v>2112. 190040 塗料(漆料)用稀釋劑</v>
      </c>
    </row>
    <row r="2114" spans="1:4">
      <c r="A2114" s="695">
        <v>2113</v>
      </c>
      <c r="B2114" s="696" t="s">
        <v>3476</v>
      </c>
      <c r="C2114" s="697" t="s">
        <v>9081</v>
      </c>
      <c r="D2114" s="702" t="str">
        <f t="shared" ref="D2114:D2177" si="33">A2114&amp;". "&amp;B2114&amp;" "&amp;C2114</f>
        <v>2113. 190041 塗料(漆料)用脫膜劑</v>
      </c>
    </row>
    <row r="2115" spans="1:4">
      <c r="A2115" s="695">
        <v>2114</v>
      </c>
      <c r="B2115" s="696" t="s">
        <v>3478</v>
      </c>
      <c r="C2115" s="697" t="s">
        <v>9082</v>
      </c>
      <c r="D2115" s="702" t="str">
        <f t="shared" si="33"/>
        <v>2114. 190042 塗料(漆料)用催乾劑</v>
      </c>
    </row>
    <row r="2116" spans="1:4">
      <c r="A2116" s="695">
        <v>2115</v>
      </c>
      <c r="B2116" s="696" t="s">
        <v>3480</v>
      </c>
      <c r="C2116" s="697" t="s">
        <v>9083</v>
      </c>
      <c r="D2116" s="702" t="str">
        <f t="shared" si="33"/>
        <v>2115. 190043 封緘料</v>
      </c>
    </row>
    <row r="2117" spans="1:4">
      <c r="A2117" s="695">
        <v>2116</v>
      </c>
      <c r="B2117" s="696" t="s">
        <v>3484</v>
      </c>
      <c r="C2117" s="697" t="s">
        <v>9084</v>
      </c>
      <c r="D2117" s="702" t="str">
        <f t="shared" si="33"/>
        <v>2116. 190045 補土(油灰)</v>
      </c>
    </row>
    <row r="2118" spans="1:4">
      <c r="A2118" s="695">
        <v>2117</v>
      </c>
      <c r="B2118" s="696" t="s">
        <v>3486</v>
      </c>
      <c r="C2118" s="697" t="s">
        <v>9085</v>
      </c>
      <c r="D2118" s="702" t="str">
        <f t="shared" si="33"/>
        <v>2117. 190046 油墨</v>
      </c>
    </row>
    <row r="2119" spans="1:4">
      <c r="A2119" s="695">
        <v>2118</v>
      </c>
      <c r="B2119" s="696" t="s">
        <v>3488</v>
      </c>
      <c r="C2119" s="697" t="s">
        <v>9086</v>
      </c>
      <c r="D2119" s="702" t="str">
        <f t="shared" si="33"/>
        <v>2118. 190047 油墨稀釋劑</v>
      </c>
    </row>
    <row r="2120" spans="1:4">
      <c r="A2120" s="695">
        <v>2119</v>
      </c>
      <c r="B2120" s="696" t="s">
        <v>3490</v>
      </c>
      <c r="C2120" s="697" t="s">
        <v>9087</v>
      </c>
      <c r="D2120" s="702" t="str">
        <f t="shared" si="33"/>
        <v>2119. 190048 釉料</v>
      </c>
    </row>
    <row r="2121" spans="1:4">
      <c r="A2121" s="695">
        <v>2120</v>
      </c>
      <c r="B2121" s="696" t="s">
        <v>3492</v>
      </c>
      <c r="C2121" s="697" t="s">
        <v>9088</v>
      </c>
      <c r="D2121" s="702" t="str">
        <f t="shared" si="33"/>
        <v>2120. 190049 金油</v>
      </c>
    </row>
    <row r="2122" spans="1:4">
      <c r="A2122" s="695">
        <v>2121</v>
      </c>
      <c r="B2122" s="696" t="s">
        <v>9089</v>
      </c>
      <c r="C2122" s="697" t="s">
        <v>9090</v>
      </c>
      <c r="D2122" s="702" t="str">
        <f t="shared" si="33"/>
        <v>2121. 190050 洗滌肥皂</v>
      </c>
    </row>
    <row r="2123" spans="1:4">
      <c r="A2123" s="695">
        <v>2122</v>
      </c>
      <c r="B2123" s="696" t="s">
        <v>3494</v>
      </c>
      <c r="C2123" s="697" t="s">
        <v>9091</v>
      </c>
      <c r="D2123" s="702" t="str">
        <f t="shared" si="33"/>
        <v>2122. 190051 肥皂粉（絲）</v>
      </c>
    </row>
    <row r="2124" spans="1:4">
      <c r="A2124" s="695">
        <v>2123</v>
      </c>
      <c r="B2124" s="696" t="s">
        <v>3496</v>
      </c>
      <c r="C2124" s="697" t="s">
        <v>9092</v>
      </c>
      <c r="D2124" s="702" t="str">
        <f t="shared" si="33"/>
        <v>2123. 190052 皂膏</v>
      </c>
    </row>
    <row r="2125" spans="1:4">
      <c r="A2125" s="695">
        <v>2124</v>
      </c>
      <c r="B2125" s="696" t="s">
        <v>3498</v>
      </c>
      <c r="C2125" s="697" t="s">
        <v>9093</v>
      </c>
      <c r="D2125" s="702" t="str">
        <f t="shared" si="33"/>
        <v>2124. 190053 一般洗衣粉(未濃縮)</v>
      </c>
    </row>
    <row r="2126" spans="1:4">
      <c r="A2126" s="695">
        <v>2125</v>
      </c>
      <c r="B2126" s="696" t="s">
        <v>9094</v>
      </c>
      <c r="C2126" s="697" t="s">
        <v>9095</v>
      </c>
      <c r="D2126" s="702" t="str">
        <f t="shared" si="33"/>
        <v>2125. 190054 濃縮洗衣粉</v>
      </c>
    </row>
    <row r="2127" spans="1:4">
      <c r="A2127" s="695">
        <v>2126</v>
      </c>
      <c r="B2127" s="696" t="s">
        <v>9096</v>
      </c>
      <c r="C2127" s="697" t="s">
        <v>9097</v>
      </c>
      <c r="D2127" s="702" t="str">
        <f t="shared" si="33"/>
        <v>2126. 190055 洗衣精(膏)</v>
      </c>
    </row>
    <row r="2128" spans="1:4">
      <c r="A2128" s="695">
        <v>2127</v>
      </c>
      <c r="B2128" s="696" t="s">
        <v>9098</v>
      </c>
      <c r="C2128" s="697" t="s">
        <v>9099</v>
      </c>
      <c r="D2128" s="702" t="str">
        <f t="shared" si="33"/>
        <v>2127. 190056 液體清潔劑</v>
      </c>
    </row>
    <row r="2129" spans="1:4">
      <c r="A2129" s="695">
        <v>2128</v>
      </c>
      <c r="B2129" s="696" t="s">
        <v>9100</v>
      </c>
      <c r="C2129" s="697" t="s">
        <v>9101</v>
      </c>
      <c r="D2129" s="702" t="str">
        <f t="shared" si="33"/>
        <v>2128. 190057 牙膏</v>
      </c>
    </row>
    <row r="2130" spans="1:4">
      <c r="A2130" s="695">
        <v>2129</v>
      </c>
      <c r="B2130" s="696" t="s">
        <v>9102</v>
      </c>
      <c r="C2130" s="697" t="s">
        <v>9103</v>
      </c>
      <c r="D2130" s="702" t="str">
        <f t="shared" si="33"/>
        <v>2129. 190058 牙粉</v>
      </c>
    </row>
    <row r="2131" spans="1:4">
      <c r="A2131" s="695">
        <v>2130</v>
      </c>
      <c r="B2131" s="696" t="s">
        <v>3500</v>
      </c>
      <c r="C2131" s="697" t="s">
        <v>9104</v>
      </c>
      <c r="D2131" s="702" t="str">
        <f t="shared" si="33"/>
        <v>2130. 190059 口腔衛生製劑</v>
      </c>
    </row>
    <row r="2132" spans="1:4">
      <c r="A2132" s="695">
        <v>2131</v>
      </c>
      <c r="B2132" s="696" t="s">
        <v>3502</v>
      </c>
      <c r="C2132" s="697" t="s">
        <v>9105</v>
      </c>
      <c r="D2132" s="702" t="str">
        <f t="shared" si="33"/>
        <v>2131. 190061 非離子界面活性劑</v>
      </c>
    </row>
    <row r="2133" spans="1:4">
      <c r="A2133" s="695">
        <v>2132</v>
      </c>
      <c r="B2133" s="696" t="s">
        <v>3504</v>
      </c>
      <c r="C2133" s="697" t="s">
        <v>9106</v>
      </c>
      <c r="D2133" s="702" t="str">
        <f t="shared" si="33"/>
        <v>2132. 190062 陰離子界面活性劑</v>
      </c>
    </row>
    <row r="2134" spans="1:4">
      <c r="A2134" s="695">
        <v>2133</v>
      </c>
      <c r="B2134" s="696" t="s">
        <v>3506</v>
      </c>
      <c r="C2134" s="697" t="s">
        <v>9107</v>
      </c>
      <c r="D2134" s="702" t="str">
        <f t="shared" si="33"/>
        <v>2133. 190063 表面活性劑</v>
      </c>
    </row>
    <row r="2135" spans="1:4">
      <c r="A2135" s="695">
        <v>2134</v>
      </c>
      <c r="B2135" s="696" t="s">
        <v>3510</v>
      </c>
      <c r="C2135" s="697" t="s">
        <v>9108</v>
      </c>
      <c r="D2135" s="702" t="str">
        <f t="shared" si="33"/>
        <v>2134. 190065 柔軟劑</v>
      </c>
    </row>
    <row r="2136" spans="1:4">
      <c r="A2136" s="695">
        <v>2135</v>
      </c>
      <c r="B2136" s="696" t="s">
        <v>3512</v>
      </c>
      <c r="C2136" s="697" t="s">
        <v>9109</v>
      </c>
      <c r="D2136" s="702" t="str">
        <f t="shared" si="33"/>
        <v>2135. 190066 洗碟劑</v>
      </c>
    </row>
    <row r="2137" spans="1:4">
      <c r="A2137" s="695">
        <v>2136</v>
      </c>
      <c r="B2137" s="696" t="s">
        <v>3514</v>
      </c>
      <c r="C2137" s="697" t="s">
        <v>9110</v>
      </c>
      <c r="D2137" s="702" t="str">
        <f t="shared" si="33"/>
        <v>2136. 190067 洗滌劑</v>
      </c>
    </row>
    <row r="2138" spans="1:4">
      <c r="A2138" s="695">
        <v>2137</v>
      </c>
      <c r="B2138" s="696" t="s">
        <v>3516</v>
      </c>
      <c r="C2138" s="697" t="s">
        <v>9111</v>
      </c>
      <c r="D2138" s="702" t="str">
        <f t="shared" si="33"/>
        <v>2137. 190068 滌垢劑</v>
      </c>
    </row>
    <row r="2139" spans="1:4">
      <c r="A2139" s="695">
        <v>2138</v>
      </c>
      <c r="B2139" s="696" t="s">
        <v>3518</v>
      </c>
      <c r="C2139" s="697" t="s">
        <v>9112</v>
      </c>
      <c r="D2139" s="702" t="str">
        <f t="shared" si="33"/>
        <v>2138. 190069 滌油劑</v>
      </c>
    </row>
    <row r="2140" spans="1:4">
      <c r="A2140" s="695">
        <v>2139</v>
      </c>
      <c r="B2140" s="696" t="s">
        <v>3520</v>
      </c>
      <c r="C2140" s="697" t="s">
        <v>9113</v>
      </c>
      <c r="D2140" s="702" t="str">
        <f t="shared" si="33"/>
        <v>2139. 190070 乾洗劑</v>
      </c>
    </row>
    <row r="2141" spans="1:4">
      <c r="A2141" s="695">
        <v>2140</v>
      </c>
      <c r="B2141" s="696" t="s">
        <v>3524</v>
      </c>
      <c r="C2141" s="697" t="s">
        <v>9114</v>
      </c>
      <c r="D2141" s="702" t="str">
        <f t="shared" si="33"/>
        <v>2140. 190072 香水</v>
      </c>
    </row>
    <row r="2142" spans="1:4">
      <c r="A2142" s="695">
        <v>2141</v>
      </c>
      <c r="B2142" s="696" t="s">
        <v>3526</v>
      </c>
      <c r="C2142" s="697" t="s">
        <v>9115</v>
      </c>
      <c r="D2142" s="702" t="str">
        <f t="shared" si="33"/>
        <v>2141. 190073 花露水</v>
      </c>
    </row>
    <row r="2143" spans="1:4">
      <c r="A2143" s="695">
        <v>2142</v>
      </c>
      <c r="B2143" s="696" t="s">
        <v>3528</v>
      </c>
      <c r="C2143" s="697" t="s">
        <v>9116</v>
      </c>
      <c r="D2143" s="702" t="str">
        <f t="shared" si="33"/>
        <v>2142. 190074 卸粧劑</v>
      </c>
    </row>
    <row r="2144" spans="1:4">
      <c r="A2144" s="695">
        <v>2143</v>
      </c>
      <c r="B2144" s="696" t="s">
        <v>3530</v>
      </c>
      <c r="C2144" s="697" t="s">
        <v>9117</v>
      </c>
      <c r="D2144" s="702" t="str">
        <f t="shared" si="33"/>
        <v>2143. 190075 面膜</v>
      </c>
    </row>
    <row r="2145" spans="1:4">
      <c r="A2145" s="695">
        <v>2144</v>
      </c>
      <c r="B2145" s="696" t="s">
        <v>3532</v>
      </c>
      <c r="C2145" s="697" t="s">
        <v>9118</v>
      </c>
      <c r="D2145" s="702" t="str">
        <f t="shared" si="33"/>
        <v>2144. 190076 面霜</v>
      </c>
    </row>
    <row r="2146" spans="1:4">
      <c r="A2146" s="695">
        <v>2145</v>
      </c>
      <c r="B2146" s="696" t="s">
        <v>3534</v>
      </c>
      <c r="C2146" s="697" t="s">
        <v>9119</v>
      </c>
      <c r="D2146" s="702" t="str">
        <f t="shared" si="33"/>
        <v>2145. 190077 面脂</v>
      </c>
    </row>
    <row r="2147" spans="1:4">
      <c r="A2147" s="695">
        <v>2146</v>
      </c>
      <c r="B2147" s="696" t="s">
        <v>9120</v>
      </c>
      <c r="C2147" s="697" t="s">
        <v>9121</v>
      </c>
      <c r="D2147" s="702" t="str">
        <f t="shared" si="33"/>
        <v>2146. 190078 面油</v>
      </c>
    </row>
    <row r="2148" spans="1:4">
      <c r="A2148" s="695">
        <v>2147</v>
      </c>
      <c r="B2148" s="696" t="s">
        <v>9122</v>
      </c>
      <c r="C2148" s="697" t="s">
        <v>9123</v>
      </c>
      <c r="D2148" s="702" t="str">
        <f t="shared" si="33"/>
        <v>2147. 190079 面粉</v>
      </c>
    </row>
    <row r="2149" spans="1:4">
      <c r="A2149" s="695">
        <v>2148</v>
      </c>
      <c r="B2149" s="696" t="s">
        <v>9124</v>
      </c>
      <c r="C2149" s="697" t="s">
        <v>9125</v>
      </c>
      <c r="D2149" s="702" t="str">
        <f t="shared" si="33"/>
        <v>2148. 190081 止汗劑</v>
      </c>
    </row>
    <row r="2150" spans="1:4">
      <c r="A2150" s="695">
        <v>2149</v>
      </c>
      <c r="B2150" s="696" t="s">
        <v>9126</v>
      </c>
      <c r="C2150" s="697" t="s">
        <v>9127</v>
      </c>
      <c r="D2150" s="702" t="str">
        <f t="shared" si="33"/>
        <v>2149. 190082 身體除臭劑</v>
      </c>
    </row>
    <row r="2151" spans="1:4">
      <c r="A2151" s="695">
        <v>2150</v>
      </c>
      <c r="B2151" s="696" t="s">
        <v>9128</v>
      </c>
      <c r="C2151" s="697" t="s">
        <v>9129</v>
      </c>
      <c r="D2151" s="702" t="str">
        <f t="shared" si="33"/>
        <v>2150. 190083 爽身粉</v>
      </c>
    </row>
    <row r="2152" spans="1:4">
      <c r="A2152" s="695">
        <v>2151</v>
      </c>
      <c r="B2152" s="696" t="s">
        <v>9130</v>
      </c>
      <c r="C2152" s="697" t="s">
        <v>9131</v>
      </c>
      <c r="D2152" s="702" t="str">
        <f t="shared" si="33"/>
        <v>2151. 190084 痱子粉</v>
      </c>
    </row>
    <row r="2153" spans="1:4">
      <c r="A2153" s="695">
        <v>2152</v>
      </c>
      <c r="B2153" s="696" t="s">
        <v>9132</v>
      </c>
      <c r="C2153" s="697" t="s">
        <v>9133</v>
      </c>
      <c r="D2153" s="702" t="str">
        <f t="shared" si="33"/>
        <v>2152. 190086 剃鬚水</v>
      </c>
    </row>
    <row r="2154" spans="1:4">
      <c r="A2154" s="695">
        <v>2153</v>
      </c>
      <c r="B2154" s="696" t="s">
        <v>9134</v>
      </c>
      <c r="C2154" s="697" t="s">
        <v>9135</v>
      </c>
      <c r="D2154" s="702" t="str">
        <f t="shared" si="33"/>
        <v>2153. 190087 剃鬚皂</v>
      </c>
    </row>
    <row r="2155" spans="1:4">
      <c r="A2155" s="695">
        <v>2154</v>
      </c>
      <c r="B2155" s="696" t="s">
        <v>9136</v>
      </c>
      <c r="C2155" s="697" t="s">
        <v>9137</v>
      </c>
      <c r="D2155" s="702" t="str">
        <f t="shared" si="33"/>
        <v>2154. 190088 剃鬚膏</v>
      </c>
    </row>
    <row r="2156" spans="1:4">
      <c r="A2156" s="695">
        <v>2155</v>
      </c>
      <c r="B2156" s="696" t="s">
        <v>9138</v>
      </c>
      <c r="C2156" s="697" t="s">
        <v>9139</v>
      </c>
      <c r="D2156" s="702" t="str">
        <f t="shared" si="33"/>
        <v>2155. 190089 男性化粧品</v>
      </c>
    </row>
    <row r="2157" spans="1:4">
      <c r="A2157" s="695">
        <v>2156</v>
      </c>
      <c r="B2157" s="696" t="s">
        <v>9140</v>
      </c>
      <c r="C2157" s="697" t="s">
        <v>9141</v>
      </c>
      <c r="D2157" s="702" t="str">
        <f t="shared" si="33"/>
        <v>2156. 190090 香皂</v>
      </c>
    </row>
    <row r="2158" spans="1:4">
      <c r="A2158" s="695">
        <v>2157</v>
      </c>
      <c r="B2158" s="696" t="s">
        <v>9142</v>
      </c>
      <c r="C2158" s="697" t="s">
        <v>9143</v>
      </c>
      <c r="D2158" s="702" t="str">
        <f t="shared" si="33"/>
        <v>2157. 190091 洗髮精(潤髮乳)</v>
      </c>
    </row>
    <row r="2159" spans="1:4">
      <c r="A2159" s="695">
        <v>2158</v>
      </c>
      <c r="B2159" s="696" t="s">
        <v>9144</v>
      </c>
      <c r="C2159" s="697" t="s">
        <v>9145</v>
      </c>
      <c r="D2159" s="702" t="str">
        <f t="shared" si="33"/>
        <v>2158. 190092 染髮劑</v>
      </c>
    </row>
    <row r="2160" spans="1:4">
      <c r="A2160" s="695">
        <v>2159</v>
      </c>
      <c r="B2160" s="696" t="s">
        <v>9146</v>
      </c>
      <c r="C2160" s="697" t="s">
        <v>9147</v>
      </c>
      <c r="D2160" s="702" t="str">
        <f t="shared" si="33"/>
        <v>2159. 190093 洗面乳</v>
      </c>
    </row>
    <row r="2161" spans="1:4">
      <c r="A2161" s="695">
        <v>2160</v>
      </c>
      <c r="B2161" s="696" t="s">
        <v>9148</v>
      </c>
      <c r="C2161" s="697" t="s">
        <v>9149</v>
      </c>
      <c r="D2161" s="702" t="str">
        <f t="shared" si="33"/>
        <v>2160. 190094 洗面皂</v>
      </c>
    </row>
    <row r="2162" spans="1:4">
      <c r="A2162" s="695">
        <v>2161</v>
      </c>
      <c r="B2162" s="696" t="s">
        <v>9150</v>
      </c>
      <c r="C2162" s="697" t="s">
        <v>9151</v>
      </c>
      <c r="D2162" s="702" t="str">
        <f t="shared" si="33"/>
        <v>2161. 190095 沐浴乳(精、鹽)</v>
      </c>
    </row>
    <row r="2163" spans="1:4">
      <c r="A2163" s="695">
        <v>2162</v>
      </c>
      <c r="B2163" s="696" t="s">
        <v>9152</v>
      </c>
      <c r="C2163" s="697" t="s">
        <v>9153</v>
      </c>
      <c r="D2163" s="702" t="str">
        <f t="shared" si="33"/>
        <v>2162. 190096 髮膏</v>
      </c>
    </row>
    <row r="2164" spans="1:4">
      <c r="A2164" s="695">
        <v>2163</v>
      </c>
      <c r="B2164" s="696" t="s">
        <v>9154</v>
      </c>
      <c r="C2164" s="697" t="s">
        <v>9155</v>
      </c>
      <c r="D2164" s="702" t="str">
        <f t="shared" si="33"/>
        <v>2163. 190097 髮膠</v>
      </c>
    </row>
    <row r="2165" spans="1:4">
      <c r="A2165" s="695">
        <v>2164</v>
      </c>
      <c r="B2165" s="696" t="s">
        <v>9156</v>
      </c>
      <c r="C2165" s="697" t="s">
        <v>9157</v>
      </c>
      <c r="D2165" s="702" t="str">
        <f t="shared" si="33"/>
        <v>2164. 190098 眼線膏</v>
      </c>
    </row>
    <row r="2166" spans="1:4">
      <c r="A2166" s="695">
        <v>2165</v>
      </c>
      <c r="B2166" s="696" t="s">
        <v>9158</v>
      </c>
      <c r="C2166" s="697" t="s">
        <v>9159</v>
      </c>
      <c r="D2166" s="702" t="str">
        <f t="shared" si="33"/>
        <v>2165. 190100 香粉</v>
      </c>
    </row>
    <row r="2167" spans="1:4">
      <c r="A2167" s="695">
        <v>2166</v>
      </c>
      <c r="B2167" s="696" t="s">
        <v>9160</v>
      </c>
      <c r="C2167" s="697" t="s">
        <v>9161</v>
      </c>
      <c r="D2167" s="702" t="str">
        <f t="shared" si="33"/>
        <v>2166. 190101 唇膏</v>
      </c>
    </row>
    <row r="2168" spans="1:4">
      <c r="A2168" s="695">
        <v>2167</v>
      </c>
      <c r="B2168" s="696" t="s">
        <v>9162</v>
      </c>
      <c r="C2168" s="697" t="s">
        <v>9163</v>
      </c>
      <c r="D2168" s="702" t="str">
        <f t="shared" si="33"/>
        <v>2167. 190102 胭脂</v>
      </c>
    </row>
    <row r="2169" spans="1:4">
      <c r="A2169" s="695">
        <v>2168</v>
      </c>
      <c r="B2169" s="696" t="s">
        <v>9164</v>
      </c>
      <c r="C2169" s="697" t="s">
        <v>9165</v>
      </c>
      <c r="D2169" s="702" t="str">
        <f t="shared" si="33"/>
        <v>2168. 190103 指甲油去光水</v>
      </c>
    </row>
    <row r="2170" spans="1:4">
      <c r="A2170" s="695">
        <v>2169</v>
      </c>
      <c r="B2170" s="696" t="s">
        <v>9166</v>
      </c>
      <c r="C2170" s="697" t="s">
        <v>9167</v>
      </c>
      <c r="D2170" s="702" t="str">
        <f t="shared" si="33"/>
        <v>2169. 190104 化粧用甘油</v>
      </c>
    </row>
    <row r="2171" spans="1:4">
      <c r="A2171" s="695">
        <v>2170</v>
      </c>
      <c r="B2171" s="696" t="s">
        <v>9168</v>
      </c>
      <c r="C2171" s="697" t="s">
        <v>9169</v>
      </c>
      <c r="D2171" s="702" t="str">
        <f t="shared" si="33"/>
        <v>2170. 190105 調合香精</v>
      </c>
    </row>
    <row r="2172" spans="1:4">
      <c r="A2172" s="695">
        <v>2171</v>
      </c>
      <c r="B2172" s="696" t="s">
        <v>9170</v>
      </c>
      <c r="C2172" s="697" t="s">
        <v>9171</v>
      </c>
      <c r="D2172" s="702" t="str">
        <f t="shared" si="33"/>
        <v>2171. 190106 眉膏</v>
      </c>
    </row>
    <row r="2173" spans="1:4">
      <c r="A2173" s="695">
        <v>2172</v>
      </c>
      <c r="B2173" s="696" t="s">
        <v>9172</v>
      </c>
      <c r="C2173" s="697" t="s">
        <v>9173</v>
      </c>
      <c r="D2173" s="702" t="str">
        <f t="shared" si="33"/>
        <v>2172. 190107 水處理劑</v>
      </c>
    </row>
    <row r="2174" spans="1:4">
      <c r="A2174" s="695">
        <v>2173</v>
      </c>
      <c r="B2174" s="696" t="s">
        <v>9174</v>
      </c>
      <c r="C2174" s="697" t="s">
        <v>9175</v>
      </c>
      <c r="D2174" s="702" t="str">
        <f t="shared" si="33"/>
        <v>2173. 190108 安定劑</v>
      </c>
    </row>
    <row r="2175" spans="1:4">
      <c r="A2175" s="695">
        <v>2174</v>
      </c>
      <c r="B2175" s="696" t="s">
        <v>9176</v>
      </c>
      <c r="C2175" s="697" t="s">
        <v>9177</v>
      </c>
      <c r="D2175" s="702" t="str">
        <f t="shared" si="33"/>
        <v>2174. 190109 抗氧化劑</v>
      </c>
    </row>
    <row r="2176" spans="1:4">
      <c r="A2176" s="695">
        <v>2175</v>
      </c>
      <c r="B2176" s="696" t="s">
        <v>9178</v>
      </c>
      <c r="C2176" s="697" t="s">
        <v>9179</v>
      </c>
      <c r="D2176" s="702" t="str">
        <f t="shared" si="33"/>
        <v>2175. 190110 礦油防氧化劑</v>
      </c>
    </row>
    <row r="2177" spans="1:4">
      <c r="A2177" s="695">
        <v>2176</v>
      </c>
      <c r="B2177" s="696" t="s">
        <v>9180</v>
      </c>
      <c r="C2177" s="697" t="s">
        <v>9181</v>
      </c>
      <c r="D2177" s="702" t="str">
        <f t="shared" si="33"/>
        <v>2176. 190111 難燃劑</v>
      </c>
    </row>
    <row r="2178" spans="1:4">
      <c r="A2178" s="695">
        <v>2177</v>
      </c>
      <c r="B2178" s="696" t="s">
        <v>9182</v>
      </c>
      <c r="C2178" s="697" t="s">
        <v>9183</v>
      </c>
      <c r="D2178" s="702" t="str">
        <f t="shared" ref="D2178:D2241" si="34">A2178&amp;". "&amp;B2178&amp;" "&amp;C2178</f>
        <v>2177. 190112 礦油防沫劑</v>
      </c>
    </row>
    <row r="2179" spans="1:4">
      <c r="A2179" s="695">
        <v>2178</v>
      </c>
      <c r="B2179" s="696" t="s">
        <v>9184</v>
      </c>
      <c r="C2179" s="697" t="s">
        <v>9185</v>
      </c>
      <c r="D2179" s="702" t="str">
        <f t="shared" si="34"/>
        <v>2178. 190113 礦油防蝕劑</v>
      </c>
    </row>
    <row r="2180" spans="1:4">
      <c r="A2180" s="695">
        <v>2179</v>
      </c>
      <c r="B2180" s="696" t="s">
        <v>9186</v>
      </c>
      <c r="C2180" s="697" t="s">
        <v>9187</v>
      </c>
      <c r="D2180" s="702" t="str">
        <f t="shared" si="34"/>
        <v>2179. 190114 抗震劑</v>
      </c>
    </row>
    <row r="2181" spans="1:4">
      <c r="A2181" s="695">
        <v>2180</v>
      </c>
      <c r="B2181" s="696" t="s">
        <v>9188</v>
      </c>
      <c r="C2181" s="697" t="s">
        <v>9189</v>
      </c>
      <c r="D2181" s="702" t="str">
        <f t="shared" si="34"/>
        <v>2180. 190115 冷凍媒</v>
      </c>
    </row>
    <row r="2182" spans="1:4">
      <c r="A2182" s="695">
        <v>2181</v>
      </c>
      <c r="B2182" s="696" t="s">
        <v>9190</v>
      </c>
      <c r="C2182" s="697" t="s">
        <v>9191</v>
      </c>
      <c r="D2182" s="702" t="str">
        <f t="shared" si="34"/>
        <v>2181. 190116 乙基鉛</v>
      </c>
    </row>
    <row r="2183" spans="1:4">
      <c r="A2183" s="695">
        <v>2182</v>
      </c>
      <c r="B2183" s="696" t="s">
        <v>9192</v>
      </c>
      <c r="C2183" s="697" t="s">
        <v>9193</v>
      </c>
      <c r="D2183" s="702" t="str">
        <f t="shared" si="34"/>
        <v>2182. 190117 有機合成觸媒</v>
      </c>
    </row>
    <row r="2184" spans="1:4">
      <c r="A2184" s="695">
        <v>2183</v>
      </c>
      <c r="B2184" s="696" t="s">
        <v>9194</v>
      </c>
      <c r="C2184" s="697" t="s">
        <v>9195</v>
      </c>
      <c r="D2184" s="702" t="str">
        <f t="shared" si="34"/>
        <v>2183. 190118 煉油觸媒</v>
      </c>
    </row>
    <row r="2185" spans="1:4">
      <c r="A2185" s="695">
        <v>2184</v>
      </c>
      <c r="B2185" s="696" t="s">
        <v>9196</v>
      </c>
      <c r="C2185" s="697" t="s">
        <v>9197</v>
      </c>
      <c r="D2185" s="702" t="str">
        <f t="shared" si="34"/>
        <v>2184. 190119 聚合反應觸媒</v>
      </c>
    </row>
    <row r="2186" spans="1:4">
      <c r="A2186" s="695">
        <v>2185</v>
      </c>
      <c r="B2186" s="696" t="s">
        <v>9198</v>
      </c>
      <c r="C2186" s="697" t="s">
        <v>9199</v>
      </c>
      <c r="D2186" s="702" t="str">
        <f t="shared" si="34"/>
        <v>2185. 190120 熱交換熱媒</v>
      </c>
    </row>
    <row r="2187" spans="1:4">
      <c r="A2187" s="695">
        <v>2186</v>
      </c>
      <c r="B2187" s="696" t="s">
        <v>9200</v>
      </c>
      <c r="C2187" s="697" t="s">
        <v>9201</v>
      </c>
      <c r="D2187" s="702" t="str">
        <f t="shared" si="34"/>
        <v>2186. 190122 炸藥</v>
      </c>
    </row>
    <row r="2188" spans="1:4">
      <c r="A2188" s="695">
        <v>2187</v>
      </c>
      <c r="B2188" s="696" t="s">
        <v>9202</v>
      </c>
      <c r="C2188" s="697" t="s">
        <v>9203</v>
      </c>
      <c r="D2188" s="702" t="str">
        <f t="shared" si="34"/>
        <v>2187. 190123 煙火</v>
      </c>
    </row>
    <row r="2189" spans="1:4">
      <c r="A2189" s="695">
        <v>2188</v>
      </c>
      <c r="B2189" s="696" t="s">
        <v>9204</v>
      </c>
      <c r="C2189" s="697" t="s">
        <v>9205</v>
      </c>
      <c r="D2189" s="702" t="str">
        <f t="shared" si="34"/>
        <v>2188. 190124 火柴</v>
      </c>
    </row>
    <row r="2190" spans="1:4">
      <c r="A2190" s="695">
        <v>2189</v>
      </c>
      <c r="B2190" s="696" t="s">
        <v>9206</v>
      </c>
      <c r="C2190" s="697" t="s">
        <v>9207</v>
      </c>
      <c r="D2190" s="702" t="str">
        <f t="shared" si="34"/>
        <v>2189. 190125 火藥</v>
      </c>
    </row>
    <row r="2191" spans="1:4">
      <c r="A2191" s="695">
        <v>2190</v>
      </c>
      <c r="B2191" s="696" t="s">
        <v>9208</v>
      </c>
      <c r="C2191" s="697" t="s">
        <v>9209</v>
      </c>
      <c r="D2191" s="702" t="str">
        <f t="shared" si="34"/>
        <v>2190. 190126 雷汞</v>
      </c>
    </row>
    <row r="2192" spans="1:4">
      <c r="A2192" s="695">
        <v>2191</v>
      </c>
      <c r="B2192" s="696" t="s">
        <v>9210</v>
      </c>
      <c r="C2192" s="697" t="s">
        <v>9211</v>
      </c>
      <c r="D2192" s="702" t="str">
        <f t="shared" si="34"/>
        <v>2191. 190127 導火劑</v>
      </c>
    </row>
    <row r="2193" spans="1:4">
      <c r="A2193" s="695">
        <v>2192</v>
      </c>
      <c r="B2193" s="696" t="s">
        <v>9212</v>
      </c>
      <c r="C2193" s="697" t="s">
        <v>9213</v>
      </c>
      <c r="D2193" s="702" t="str">
        <f t="shared" si="34"/>
        <v>2192. 190128 發火劑</v>
      </c>
    </row>
    <row r="2194" spans="1:4">
      <c r="A2194" s="695">
        <v>2193</v>
      </c>
      <c r="B2194" s="696" t="s">
        <v>9214</v>
      </c>
      <c r="C2194" s="697" t="s">
        <v>9215</v>
      </c>
      <c r="D2194" s="702" t="str">
        <f t="shared" si="34"/>
        <v>2193. 190129 引炸劑</v>
      </c>
    </row>
    <row r="2195" spans="1:4">
      <c r="A2195" s="695">
        <v>2194</v>
      </c>
      <c r="B2195" s="696" t="s">
        <v>9216</v>
      </c>
      <c r="C2195" s="697" t="s">
        <v>9217</v>
      </c>
      <c r="D2195" s="702" t="str">
        <f t="shared" si="34"/>
        <v>2194. 190130 安全引信</v>
      </c>
    </row>
    <row r="2196" spans="1:4">
      <c r="A2196" s="695">
        <v>2195</v>
      </c>
      <c r="B2196" s="696" t="s">
        <v>9218</v>
      </c>
      <c r="C2196" s="697" t="s">
        <v>9219</v>
      </c>
      <c r="D2196" s="702" t="str">
        <f t="shared" si="34"/>
        <v>2195. 190131 稀釋劑(塗料、油墨除外)</v>
      </c>
    </row>
    <row r="2197" spans="1:4">
      <c r="A2197" s="695">
        <v>2196</v>
      </c>
      <c r="B2197" s="696" t="s">
        <v>9220</v>
      </c>
      <c r="C2197" s="697" t="s">
        <v>9221</v>
      </c>
      <c r="D2197" s="702" t="str">
        <f t="shared" si="34"/>
        <v>2196. 190132 熱融膠接著劑</v>
      </c>
    </row>
    <row r="2198" spans="1:4">
      <c r="A2198" s="695">
        <v>2197</v>
      </c>
      <c r="B2198" s="696" t="s">
        <v>9222</v>
      </c>
      <c r="C2198" s="697" t="s">
        <v>9223</v>
      </c>
      <c r="D2198" s="702" t="str">
        <f t="shared" si="34"/>
        <v>2197. 190133 瞬間接著劑</v>
      </c>
    </row>
    <row r="2199" spans="1:4">
      <c r="A2199" s="695">
        <v>2198</v>
      </c>
      <c r="B2199" s="696" t="s">
        <v>9224</v>
      </c>
      <c r="C2199" s="697" t="s">
        <v>9225</v>
      </c>
      <c r="D2199" s="702" t="str">
        <f t="shared" si="34"/>
        <v>2198. 190134 氯丁二烯橡膠接著劑</v>
      </c>
    </row>
    <row r="2200" spans="1:4">
      <c r="A2200" s="695">
        <v>2199</v>
      </c>
      <c r="B2200" s="696" t="s">
        <v>9226</v>
      </c>
      <c r="C2200" s="697" t="s">
        <v>9227</v>
      </c>
      <c r="D2200" s="702" t="str">
        <f t="shared" si="34"/>
        <v>2199. 190135 聚胺基甲酸脂樹脂接著劑</v>
      </c>
    </row>
    <row r="2201" spans="1:4">
      <c r="A2201" s="695">
        <v>2200</v>
      </c>
      <c r="B2201" s="696" t="s">
        <v>9228</v>
      </c>
      <c r="C2201" s="697" t="s">
        <v>9229</v>
      </c>
      <c r="D2201" s="702" t="str">
        <f t="shared" si="34"/>
        <v>2200. 190136 膠水</v>
      </c>
    </row>
    <row r="2202" spans="1:4">
      <c r="A2202" s="695">
        <v>2201</v>
      </c>
      <c r="B2202" s="696" t="s">
        <v>9230</v>
      </c>
      <c r="C2202" s="697" t="s">
        <v>9231</v>
      </c>
      <c r="D2202" s="702" t="str">
        <f t="shared" si="34"/>
        <v>2201. 190137 膠黏劑</v>
      </c>
    </row>
    <row r="2203" spans="1:4">
      <c r="A2203" s="695">
        <v>2202</v>
      </c>
      <c r="B2203" s="696" t="s">
        <v>9232</v>
      </c>
      <c r="C2203" s="697" t="s">
        <v>9233</v>
      </c>
      <c r="D2203" s="702" t="str">
        <f t="shared" si="34"/>
        <v>2202. 190138 工業用膠</v>
      </c>
    </row>
    <row r="2204" spans="1:4">
      <c r="A2204" s="695">
        <v>2203</v>
      </c>
      <c r="B2204" s="696" t="s">
        <v>9234</v>
      </c>
      <c r="C2204" s="697" t="s">
        <v>9235</v>
      </c>
      <c r="D2204" s="702" t="str">
        <f t="shared" si="34"/>
        <v>2203. 190140 中和劑</v>
      </c>
    </row>
    <row r="2205" spans="1:4">
      <c r="A2205" s="695">
        <v>2204</v>
      </c>
      <c r="B2205" s="696" t="s">
        <v>9236</v>
      </c>
      <c r="C2205" s="697" t="s">
        <v>9237</v>
      </c>
      <c r="D2205" s="702" t="str">
        <f t="shared" si="34"/>
        <v>2204. 190141 去漆劑</v>
      </c>
    </row>
    <row r="2206" spans="1:4">
      <c r="A2206" s="695">
        <v>2205</v>
      </c>
      <c r="B2206" s="696" t="s">
        <v>9238</v>
      </c>
      <c r="C2206" s="697" t="s">
        <v>9239</v>
      </c>
      <c r="D2206" s="702" t="str">
        <f t="shared" si="34"/>
        <v>2205. 190142 皮膜劑</v>
      </c>
    </row>
    <row r="2207" spans="1:4">
      <c r="A2207" s="695">
        <v>2206</v>
      </c>
      <c r="B2207" s="696" t="s">
        <v>9240</v>
      </c>
      <c r="C2207" s="697" t="s">
        <v>9241</v>
      </c>
      <c r="D2207" s="702" t="str">
        <f t="shared" si="34"/>
        <v>2206. 190143 光澤劑</v>
      </c>
    </row>
    <row r="2208" spans="1:4">
      <c r="A2208" s="695">
        <v>2207</v>
      </c>
      <c r="B2208" s="696" t="s">
        <v>9242</v>
      </c>
      <c r="C2208" s="697" t="s">
        <v>9243</v>
      </c>
      <c r="D2208" s="702" t="str">
        <f t="shared" si="34"/>
        <v>2207. 190144 防水料</v>
      </c>
    </row>
    <row r="2209" spans="1:4">
      <c r="A2209" s="695">
        <v>2208</v>
      </c>
      <c r="B2209" s="696" t="s">
        <v>9244</v>
      </c>
      <c r="C2209" s="697" t="s">
        <v>9245</v>
      </c>
      <c r="D2209" s="702" t="str">
        <f t="shared" si="34"/>
        <v>2208. 190145 防火劑</v>
      </c>
    </row>
    <row r="2210" spans="1:4">
      <c r="A2210" s="695">
        <v>2209</v>
      </c>
      <c r="B2210" s="696" t="s">
        <v>9246</v>
      </c>
      <c r="C2210" s="697" t="s">
        <v>9247</v>
      </c>
      <c r="D2210" s="702" t="str">
        <f t="shared" si="34"/>
        <v>2209. 190146 防銹劑</v>
      </c>
    </row>
    <row r="2211" spans="1:4">
      <c r="A2211" s="695">
        <v>2210</v>
      </c>
      <c r="B2211" s="696" t="s">
        <v>9248</v>
      </c>
      <c r="C2211" s="697" t="s">
        <v>9249</v>
      </c>
      <c r="D2211" s="702" t="str">
        <f t="shared" si="34"/>
        <v>2210. 190147 防濕劑(乾燥劑)</v>
      </c>
    </row>
    <row r="2212" spans="1:4">
      <c r="A2212" s="695">
        <v>2211</v>
      </c>
      <c r="B2212" s="696" t="s">
        <v>9250</v>
      </c>
      <c r="C2212" s="697" t="s">
        <v>9251</v>
      </c>
      <c r="D2212" s="702" t="str">
        <f t="shared" si="34"/>
        <v>2211. 190148 防腐劑</v>
      </c>
    </row>
    <row r="2213" spans="1:4">
      <c r="A2213" s="695">
        <v>2212</v>
      </c>
      <c r="B2213" s="696" t="s">
        <v>9252</v>
      </c>
      <c r="C2213" s="697" t="s">
        <v>9253</v>
      </c>
      <c r="D2213" s="702" t="str">
        <f t="shared" si="34"/>
        <v>2212. 190149 除渣劑</v>
      </c>
    </row>
    <row r="2214" spans="1:4">
      <c r="A2214" s="695">
        <v>2213</v>
      </c>
      <c r="B2214" s="696" t="s">
        <v>9254</v>
      </c>
      <c r="C2214" s="697" t="s">
        <v>9255</v>
      </c>
      <c r="D2214" s="702" t="str">
        <f t="shared" si="34"/>
        <v>2213. 190150 乳化劑</v>
      </c>
    </row>
    <row r="2215" spans="1:4">
      <c r="A2215" s="695">
        <v>2214</v>
      </c>
      <c r="B2215" s="696" t="s">
        <v>9256</v>
      </c>
      <c r="C2215" s="697" t="s">
        <v>9257</v>
      </c>
      <c r="D2215" s="702" t="str">
        <f t="shared" si="34"/>
        <v>2214. 190151 固色劑</v>
      </c>
    </row>
    <row r="2216" spans="1:4">
      <c r="A2216" s="695">
        <v>2215</v>
      </c>
      <c r="B2216" s="696" t="s">
        <v>9258</v>
      </c>
      <c r="C2216" s="697" t="s">
        <v>9259</v>
      </c>
      <c r="D2216" s="702" t="str">
        <f t="shared" si="34"/>
        <v>2215. 190152 定影劑</v>
      </c>
    </row>
    <row r="2217" spans="1:4">
      <c r="A2217" s="695">
        <v>2216</v>
      </c>
      <c r="B2217" s="696" t="s">
        <v>9260</v>
      </c>
      <c r="C2217" s="697" t="s">
        <v>9261</v>
      </c>
      <c r="D2217" s="702" t="str">
        <f t="shared" si="34"/>
        <v>2216. 190153 顯影劑</v>
      </c>
    </row>
    <row r="2218" spans="1:4">
      <c r="A2218" s="695">
        <v>2217</v>
      </c>
      <c r="B2218" s="696" t="s">
        <v>9262</v>
      </c>
      <c r="C2218" s="697" t="s">
        <v>9263</v>
      </c>
      <c r="D2218" s="702" t="str">
        <f t="shared" si="34"/>
        <v>2217. 190154 油添加劑</v>
      </c>
    </row>
    <row r="2219" spans="1:4">
      <c r="A2219" s="695">
        <v>2218</v>
      </c>
      <c r="B2219" s="696" t="s">
        <v>9264</v>
      </c>
      <c r="C2219" s="697" t="s">
        <v>9265</v>
      </c>
      <c r="D2219" s="702" t="str">
        <f t="shared" si="34"/>
        <v>2218. 190155 金屬表面浸潤劑</v>
      </c>
    </row>
    <row r="2220" spans="1:4">
      <c r="A2220" s="695">
        <v>2219</v>
      </c>
      <c r="B2220" s="696" t="s">
        <v>9266</v>
      </c>
      <c r="C2220" s="697" t="s">
        <v>9267</v>
      </c>
      <c r="D2220" s="702" t="str">
        <f t="shared" si="34"/>
        <v>2219. 190156 金屬表面處理劑</v>
      </c>
    </row>
    <row r="2221" spans="1:4">
      <c r="A2221" s="695">
        <v>2220</v>
      </c>
      <c r="B2221" s="696" t="s">
        <v>9268</v>
      </c>
      <c r="C2221" s="697" t="s">
        <v>9269</v>
      </c>
      <c r="D2221" s="702" t="str">
        <f t="shared" si="34"/>
        <v>2220. 190157 重金屬捕集劑</v>
      </c>
    </row>
    <row r="2222" spans="1:4">
      <c r="A2222" s="695">
        <v>2221</v>
      </c>
      <c r="B2222" s="696" t="s">
        <v>9270</v>
      </c>
      <c r="C2222" s="697" t="s">
        <v>9271</v>
      </c>
      <c r="D2222" s="702" t="str">
        <f t="shared" si="34"/>
        <v>2221. 190158 促進劑</v>
      </c>
    </row>
    <row r="2223" spans="1:4">
      <c r="A2223" s="695">
        <v>2222</v>
      </c>
      <c r="B2223" s="696" t="s">
        <v>9272</v>
      </c>
      <c r="C2223" s="697" t="s">
        <v>9273</v>
      </c>
      <c r="D2223" s="702" t="str">
        <f t="shared" si="34"/>
        <v>2222. 190159 指示劑</v>
      </c>
    </row>
    <row r="2224" spans="1:4">
      <c r="A2224" s="695">
        <v>2223</v>
      </c>
      <c r="B2224" s="696" t="s">
        <v>9274</v>
      </c>
      <c r="C2224" s="697" t="s">
        <v>9275</v>
      </c>
      <c r="D2224" s="702" t="str">
        <f t="shared" si="34"/>
        <v>2223. 190160 展著劑</v>
      </c>
    </row>
    <row r="2225" spans="1:4">
      <c r="A2225" s="695">
        <v>2224</v>
      </c>
      <c r="B2225" s="696" t="s">
        <v>9276</v>
      </c>
      <c r="C2225" s="697" t="s">
        <v>9277</v>
      </c>
      <c r="D2225" s="702" t="str">
        <f t="shared" si="34"/>
        <v>2224. 190161 紡織漿料</v>
      </c>
    </row>
    <row r="2226" spans="1:4">
      <c r="A2226" s="695">
        <v>2225</v>
      </c>
      <c r="B2226" s="696" t="s">
        <v>9278</v>
      </c>
      <c r="C2226" s="697" t="s">
        <v>9279</v>
      </c>
      <c r="D2226" s="702" t="str">
        <f t="shared" si="34"/>
        <v>2225. 190163 閃光劑</v>
      </c>
    </row>
    <row r="2227" spans="1:4">
      <c r="A2227" s="695">
        <v>2226</v>
      </c>
      <c r="B2227" s="696" t="s">
        <v>9280</v>
      </c>
      <c r="C2227" s="697" t="s">
        <v>9281</v>
      </c>
      <c r="D2227" s="702" t="str">
        <f t="shared" si="34"/>
        <v>2226. 190164 除銹劑</v>
      </c>
    </row>
    <row r="2228" spans="1:4">
      <c r="A2228" s="695">
        <v>2227</v>
      </c>
      <c r="B2228" s="696" t="s">
        <v>9282</v>
      </c>
      <c r="C2228" s="697" t="s">
        <v>9283</v>
      </c>
      <c r="D2228" s="702" t="str">
        <f t="shared" si="34"/>
        <v>2227. 190165 脫脂劑</v>
      </c>
    </row>
    <row r="2229" spans="1:4">
      <c r="A2229" s="695">
        <v>2228</v>
      </c>
      <c r="B2229" s="696" t="s">
        <v>9284</v>
      </c>
      <c r="C2229" s="697" t="s">
        <v>9285</v>
      </c>
      <c r="D2229" s="702" t="str">
        <f t="shared" si="34"/>
        <v>2228. 190166 脫臭劑</v>
      </c>
    </row>
    <row r="2230" spans="1:4">
      <c r="A2230" s="695">
        <v>2229</v>
      </c>
      <c r="B2230" s="696" t="s">
        <v>9286</v>
      </c>
      <c r="C2230" s="697" t="s">
        <v>9287</v>
      </c>
      <c r="D2230" s="702" t="str">
        <f t="shared" si="34"/>
        <v>2229. 190167 脫模劑</v>
      </c>
    </row>
    <row r="2231" spans="1:4">
      <c r="A2231" s="695">
        <v>2230</v>
      </c>
      <c r="B2231" s="696" t="s">
        <v>9288</v>
      </c>
      <c r="C2231" s="697" t="s">
        <v>9289</v>
      </c>
      <c r="D2231" s="702" t="str">
        <f t="shared" si="34"/>
        <v>2230. 190168 脫色劑</v>
      </c>
    </row>
    <row r="2232" spans="1:4">
      <c r="A2232" s="695">
        <v>2231</v>
      </c>
      <c r="B2232" s="696" t="s">
        <v>9290</v>
      </c>
      <c r="C2232" s="697" t="s">
        <v>9291</v>
      </c>
      <c r="D2232" s="702" t="str">
        <f t="shared" si="34"/>
        <v>2231. 190169 媒染劑</v>
      </c>
    </row>
    <row r="2233" spans="1:4">
      <c r="A2233" s="695">
        <v>2232</v>
      </c>
      <c r="B2233" s="696" t="s">
        <v>9292</v>
      </c>
      <c r="C2233" s="697" t="s">
        <v>9293</v>
      </c>
      <c r="D2233" s="702" t="str">
        <f t="shared" si="34"/>
        <v>2232. 190170 植物鞣劑</v>
      </c>
    </row>
    <row r="2234" spans="1:4">
      <c r="A2234" s="695">
        <v>2233</v>
      </c>
      <c r="B2234" s="696" t="s">
        <v>9294</v>
      </c>
      <c r="C2234" s="697" t="s">
        <v>9295</v>
      </c>
      <c r="D2234" s="702" t="str">
        <f t="shared" si="34"/>
        <v>2233. 190171 無機鞣劑</v>
      </c>
    </row>
    <row r="2235" spans="1:4">
      <c r="A2235" s="695">
        <v>2234</v>
      </c>
      <c r="B2235" s="696" t="s">
        <v>9296</v>
      </c>
      <c r="C2235" s="697" t="s">
        <v>9297</v>
      </c>
      <c r="D2235" s="702" t="str">
        <f t="shared" si="34"/>
        <v>2234. 190172 發泡劑</v>
      </c>
    </row>
    <row r="2236" spans="1:4">
      <c r="A2236" s="695">
        <v>2235</v>
      </c>
      <c r="B2236" s="696" t="s">
        <v>9298</v>
      </c>
      <c r="C2236" s="697" t="s">
        <v>9299</v>
      </c>
      <c r="D2236" s="702" t="str">
        <f t="shared" si="34"/>
        <v>2235. 190173 硬化劑</v>
      </c>
    </row>
    <row r="2237" spans="1:4">
      <c r="A2237" s="695">
        <v>2236</v>
      </c>
      <c r="B2237" s="696" t="s">
        <v>9300</v>
      </c>
      <c r="C2237" s="697" t="s">
        <v>9301</v>
      </c>
      <c r="D2237" s="702" t="str">
        <f t="shared" si="34"/>
        <v>2236. 190174 滅火劑</v>
      </c>
    </row>
    <row r="2238" spans="1:4">
      <c r="A2238" s="695">
        <v>2237</v>
      </c>
      <c r="B2238" s="696" t="s">
        <v>9302</v>
      </c>
      <c r="C2238" s="697" t="s">
        <v>9303</v>
      </c>
      <c r="D2238" s="702" t="str">
        <f t="shared" si="34"/>
        <v>2237. 190175 電鍍劑</v>
      </c>
    </row>
    <row r="2239" spans="1:4">
      <c r="A2239" s="695">
        <v>2238</v>
      </c>
      <c r="B2239" s="696" t="s">
        <v>9304</v>
      </c>
      <c r="C2239" s="697" t="s">
        <v>9305</v>
      </c>
      <c r="D2239" s="702" t="str">
        <f t="shared" si="34"/>
        <v>2238. 190176 漂白劑</v>
      </c>
    </row>
    <row r="2240" spans="1:4">
      <c r="A2240" s="695">
        <v>2239</v>
      </c>
      <c r="B2240" s="696" t="s">
        <v>9306</v>
      </c>
      <c r="C2240" s="697" t="s">
        <v>9307</v>
      </c>
      <c r="D2240" s="702" t="str">
        <f t="shared" si="34"/>
        <v>2239. 190177 銲藥(助銲劑)</v>
      </c>
    </row>
    <row r="2241" spans="1:4">
      <c r="A2241" s="695">
        <v>2240</v>
      </c>
      <c r="B2241" s="696" t="s">
        <v>9308</v>
      </c>
      <c r="C2241" s="697" t="s">
        <v>9309</v>
      </c>
      <c r="D2241" s="702" t="str">
        <f t="shared" si="34"/>
        <v>2240. 190178 錫膏</v>
      </c>
    </row>
    <row r="2242" spans="1:4">
      <c r="A2242" s="695">
        <v>2241</v>
      </c>
      <c r="B2242" s="696" t="s">
        <v>9310</v>
      </c>
      <c r="C2242" s="697" t="s">
        <v>9311</v>
      </c>
      <c r="D2242" s="702" t="str">
        <f t="shared" ref="D2242:D2305" si="35">A2242&amp;". "&amp;B2242&amp;" "&amp;C2242</f>
        <v>2241. 190179 墨輥、橡皮及清洗溶劑</v>
      </c>
    </row>
    <row r="2243" spans="1:4">
      <c r="A2243" s="695">
        <v>2242</v>
      </c>
      <c r="B2243" s="696" t="s">
        <v>9312</v>
      </c>
      <c r="C2243" s="697" t="s">
        <v>9313</v>
      </c>
      <c r="D2243" s="702" t="str">
        <f t="shared" si="35"/>
        <v>2242. 190181 光學用清潔劑</v>
      </c>
    </row>
    <row r="2244" spans="1:4">
      <c r="A2244" s="695">
        <v>2243</v>
      </c>
      <c r="B2244" s="696" t="s">
        <v>9314</v>
      </c>
      <c r="C2244" s="697" t="s">
        <v>9315</v>
      </c>
      <c r="D2244" s="702" t="str">
        <f t="shared" si="35"/>
        <v>2243. 190183 化學機械研液(CMP)</v>
      </c>
    </row>
    <row r="2245" spans="1:4">
      <c r="A2245" s="695">
        <v>2244</v>
      </c>
      <c r="B2245" s="696" t="s">
        <v>9316</v>
      </c>
      <c r="C2245" s="697" t="s">
        <v>9317</v>
      </c>
      <c r="D2245" s="702" t="str">
        <f t="shared" si="35"/>
        <v>2244. 190184 光阻(不含乾膜光阻)</v>
      </c>
    </row>
    <row r="2246" spans="1:4">
      <c r="A2246" s="695">
        <v>2245</v>
      </c>
      <c r="B2246" s="696" t="s">
        <v>9318</v>
      </c>
      <c r="C2246" s="697" t="s">
        <v>9319</v>
      </c>
      <c r="D2246" s="702" t="str">
        <f t="shared" si="35"/>
        <v>2245. 190185 固態模封材料(EMC)</v>
      </c>
    </row>
    <row r="2247" spans="1:4">
      <c r="A2247" s="695">
        <v>2246</v>
      </c>
      <c r="B2247" s="696" t="s">
        <v>9320</v>
      </c>
      <c r="C2247" s="697" t="s">
        <v>9321</v>
      </c>
      <c r="D2247" s="702" t="str">
        <f t="shared" si="35"/>
        <v>2246. 190186 剝錫液</v>
      </c>
    </row>
    <row r="2248" spans="1:4">
      <c r="A2248" s="695">
        <v>2247</v>
      </c>
      <c r="B2248" s="696" t="s">
        <v>9322</v>
      </c>
      <c r="C2248" s="697" t="s">
        <v>9323</v>
      </c>
      <c r="D2248" s="702" t="str">
        <f t="shared" si="35"/>
        <v>2247. 190187 氧化物蝕刻液(BOE)</v>
      </c>
    </row>
    <row r="2249" spans="1:4">
      <c r="A2249" s="695">
        <v>2248</v>
      </c>
      <c r="B2249" s="696" t="s">
        <v>9324</v>
      </c>
      <c r="C2249" s="697" t="s">
        <v>9325</v>
      </c>
      <c r="D2249" s="702" t="str">
        <f t="shared" si="35"/>
        <v>2248. 190188 酸性蝕刻劑</v>
      </c>
    </row>
    <row r="2250" spans="1:4">
      <c r="A2250" s="695">
        <v>2249</v>
      </c>
      <c r="B2250" s="696" t="s">
        <v>9326</v>
      </c>
      <c r="C2250" s="697" t="s">
        <v>9327</v>
      </c>
      <c r="D2250" s="702" t="str">
        <f t="shared" si="35"/>
        <v>2249. 190189 電漿蝕刻劑</v>
      </c>
    </row>
    <row r="2251" spans="1:4">
      <c r="A2251" s="695">
        <v>2250</v>
      </c>
      <c r="B2251" s="696" t="s">
        <v>9328</v>
      </c>
      <c r="C2251" s="697" t="s">
        <v>9329</v>
      </c>
      <c r="D2251" s="702" t="str">
        <f t="shared" si="35"/>
        <v>2250. 190190 鹼性蝕刻劑</v>
      </c>
    </row>
    <row r="2252" spans="1:4">
      <c r="A2252" s="695">
        <v>2251</v>
      </c>
      <c r="B2252" s="696" t="s">
        <v>9330</v>
      </c>
      <c r="C2252" s="697" t="s">
        <v>9331</v>
      </c>
      <c r="D2252" s="702" t="str">
        <f t="shared" si="35"/>
        <v>2251. 190191 非食用動物油脂</v>
      </c>
    </row>
    <row r="2253" spans="1:4">
      <c r="A2253" s="695">
        <v>2252</v>
      </c>
      <c r="B2253" s="696" t="s">
        <v>9332</v>
      </c>
      <c r="C2253" s="697" t="s">
        <v>9333</v>
      </c>
      <c r="D2253" s="702" t="str">
        <f t="shared" si="35"/>
        <v>2252. 190192 亮光蠟</v>
      </c>
    </row>
    <row r="2254" spans="1:4">
      <c r="A2254" s="695">
        <v>2253</v>
      </c>
      <c r="B2254" s="696" t="s">
        <v>9334</v>
      </c>
      <c r="C2254" s="697" t="s">
        <v>9335</v>
      </c>
      <c r="D2254" s="702" t="str">
        <f t="shared" si="35"/>
        <v>2253. 190193 蠟燭</v>
      </c>
    </row>
    <row r="2255" spans="1:4">
      <c r="A2255" s="695">
        <v>2254</v>
      </c>
      <c r="B2255" s="696" t="s">
        <v>9336</v>
      </c>
      <c r="C2255" s="697" t="s">
        <v>9337</v>
      </c>
      <c r="D2255" s="702" t="str">
        <f t="shared" si="35"/>
        <v>2254. 190194 塑蠟</v>
      </c>
    </row>
    <row r="2256" spans="1:4">
      <c r="A2256" s="695">
        <v>2255</v>
      </c>
      <c r="B2256" s="696" t="s">
        <v>9338</v>
      </c>
      <c r="C2256" s="697" t="s">
        <v>9339</v>
      </c>
      <c r="D2256" s="702" t="str">
        <f t="shared" si="35"/>
        <v>2255. 190195 封口蠟</v>
      </c>
    </row>
    <row r="2257" spans="1:4">
      <c r="A2257" s="695">
        <v>2256</v>
      </c>
      <c r="B2257" s="696" t="s">
        <v>9340</v>
      </c>
      <c r="C2257" s="697" t="s">
        <v>9341</v>
      </c>
      <c r="D2257" s="702" t="str">
        <f t="shared" si="35"/>
        <v>2256. 190196 打光蠟</v>
      </c>
    </row>
    <row r="2258" spans="1:4">
      <c r="A2258" s="695">
        <v>2257</v>
      </c>
      <c r="B2258" s="696" t="s">
        <v>9342</v>
      </c>
      <c r="C2258" s="697" t="s">
        <v>9343</v>
      </c>
      <c r="D2258" s="702" t="str">
        <f t="shared" si="35"/>
        <v>2257. 190197 地板蠟</v>
      </c>
    </row>
    <row r="2259" spans="1:4">
      <c r="A2259" s="695">
        <v>2258</v>
      </c>
      <c r="B2259" s="696" t="s">
        <v>9344</v>
      </c>
      <c r="C2259" s="697" t="s">
        <v>9345</v>
      </c>
      <c r="D2259" s="702" t="str">
        <f t="shared" si="35"/>
        <v>2258. 190198 汽車蠟</v>
      </c>
    </row>
    <row r="2260" spans="1:4">
      <c r="A2260" s="695">
        <v>2259</v>
      </c>
      <c r="B2260" s="696" t="s">
        <v>9346</v>
      </c>
      <c r="C2260" s="697" t="s">
        <v>9347</v>
      </c>
      <c r="D2260" s="702" t="str">
        <f t="shared" si="35"/>
        <v>2259. 190199 其他電子工業用化學處理劑</v>
      </c>
    </row>
    <row r="2261" spans="1:4">
      <c r="A2261" s="695">
        <v>2260</v>
      </c>
      <c r="B2261" s="696" t="s">
        <v>9348</v>
      </c>
      <c r="C2261" s="697" t="s">
        <v>9349</v>
      </c>
      <c r="D2261" s="702" t="str">
        <f t="shared" si="35"/>
        <v>2260. 190200 非食用植物油脂</v>
      </c>
    </row>
    <row r="2262" spans="1:4">
      <c r="A2262" s="695">
        <v>2261</v>
      </c>
      <c r="B2262" s="696" t="s">
        <v>9350</v>
      </c>
      <c r="C2262" s="697" t="s">
        <v>9351</v>
      </c>
      <c r="D2262" s="702" t="str">
        <f t="shared" si="35"/>
        <v>2261. 190201 鞋油</v>
      </c>
    </row>
    <row r="2263" spans="1:4">
      <c r="A2263" s="695">
        <v>2262</v>
      </c>
      <c r="B2263" s="696" t="s">
        <v>9352</v>
      </c>
      <c r="C2263" s="697" t="s">
        <v>9353</v>
      </c>
      <c r="D2263" s="702" t="str">
        <f t="shared" si="35"/>
        <v>2262. 190202 精油</v>
      </c>
    </row>
    <row r="2264" spans="1:4">
      <c r="A2264" s="695">
        <v>2263</v>
      </c>
      <c r="B2264" s="696" t="s">
        <v>9354</v>
      </c>
      <c r="C2264" s="697" t="s">
        <v>9355</v>
      </c>
      <c r="D2264" s="702" t="str">
        <f t="shared" si="35"/>
        <v>2263. 190203 天然精油</v>
      </c>
    </row>
    <row r="2265" spans="1:4">
      <c r="A2265" s="695">
        <v>2264</v>
      </c>
      <c r="B2265" s="696" t="s">
        <v>9356</v>
      </c>
      <c r="C2265" s="697" t="s">
        <v>9357</v>
      </c>
      <c r="D2265" s="702" t="str">
        <f t="shared" si="35"/>
        <v>2264. 190204 保革油</v>
      </c>
    </row>
    <row r="2266" spans="1:4">
      <c r="A2266" s="695">
        <v>2265</v>
      </c>
      <c r="B2266" s="696" t="s">
        <v>9358</v>
      </c>
      <c r="C2266" s="697" t="s">
        <v>9359</v>
      </c>
      <c r="D2266" s="702" t="str">
        <f t="shared" si="35"/>
        <v>2265. 190205 胡桃油</v>
      </c>
    </row>
    <row r="2267" spans="1:4">
      <c r="A2267" s="695">
        <v>2266</v>
      </c>
      <c r="B2267" s="696" t="s">
        <v>9360</v>
      </c>
      <c r="C2267" s="697" t="s">
        <v>9361</v>
      </c>
      <c r="D2267" s="702" t="str">
        <f t="shared" si="35"/>
        <v>2266. 190206 香茅油</v>
      </c>
    </row>
    <row r="2268" spans="1:4">
      <c r="A2268" s="695">
        <v>2267</v>
      </c>
      <c r="B2268" s="696" t="s">
        <v>9362</v>
      </c>
      <c r="C2268" s="697" t="s">
        <v>9363</v>
      </c>
      <c r="D2268" s="702" t="str">
        <f t="shared" si="35"/>
        <v>2267. 190207 冬青油</v>
      </c>
    </row>
    <row r="2269" spans="1:4">
      <c r="A2269" s="695">
        <v>2268</v>
      </c>
      <c r="B2269" s="696" t="s">
        <v>9364</v>
      </c>
      <c r="C2269" s="697" t="s">
        <v>9365</v>
      </c>
      <c r="D2269" s="702" t="str">
        <f t="shared" si="35"/>
        <v>2268. 190208 薄荷油</v>
      </c>
    </row>
    <row r="2270" spans="1:4">
      <c r="A2270" s="695">
        <v>2269</v>
      </c>
      <c r="B2270" s="696" t="s">
        <v>9366</v>
      </c>
      <c r="C2270" s="697" t="s">
        <v>9367</v>
      </c>
      <c r="D2270" s="702" t="str">
        <f t="shared" si="35"/>
        <v>2269. 190209 荏油</v>
      </c>
    </row>
    <row r="2271" spans="1:4">
      <c r="A2271" s="695">
        <v>2270</v>
      </c>
      <c r="B2271" s="696" t="s">
        <v>9368</v>
      </c>
      <c r="C2271" s="697" t="s">
        <v>9369</v>
      </c>
      <c r="D2271" s="702" t="str">
        <f t="shared" si="35"/>
        <v>2270. 190210 魚油</v>
      </c>
    </row>
    <row r="2272" spans="1:4">
      <c r="A2272" s="695">
        <v>2271</v>
      </c>
      <c r="B2272" s="696" t="s">
        <v>9370</v>
      </c>
      <c r="C2272" s="697" t="s">
        <v>9371</v>
      </c>
      <c r="D2272" s="702" t="str">
        <f t="shared" si="35"/>
        <v>2271. 190211 鯨油</v>
      </c>
    </row>
    <row r="2273" spans="1:4">
      <c r="A2273" s="695">
        <v>2272</v>
      </c>
      <c r="B2273" s="696" t="s">
        <v>9372</v>
      </c>
      <c r="C2273" s="697" t="s">
        <v>9373</v>
      </c>
      <c r="D2273" s="702" t="str">
        <f t="shared" si="35"/>
        <v>2272. 190212 桐油</v>
      </c>
    </row>
    <row r="2274" spans="1:4">
      <c r="A2274" s="695">
        <v>2273</v>
      </c>
      <c r="B2274" s="696" t="s">
        <v>9374</v>
      </c>
      <c r="C2274" s="697" t="s">
        <v>9375</v>
      </c>
      <c r="D2274" s="702" t="str">
        <f t="shared" si="35"/>
        <v>2273. 190213 環氧化油</v>
      </c>
    </row>
    <row r="2275" spans="1:4">
      <c r="A2275" s="695">
        <v>2274</v>
      </c>
      <c r="B2275" s="696" t="s">
        <v>9376</v>
      </c>
      <c r="C2275" s="697" t="s">
        <v>9377</v>
      </c>
      <c r="D2275" s="702" t="str">
        <f t="shared" si="35"/>
        <v>2274. 190214 碳粉</v>
      </c>
    </row>
    <row r="2276" spans="1:4">
      <c r="A2276" s="695">
        <v>2275</v>
      </c>
      <c r="B2276" s="696" t="s">
        <v>9378</v>
      </c>
      <c r="C2276" s="697" t="s">
        <v>9379</v>
      </c>
      <c r="D2276" s="702" t="str">
        <f t="shared" si="35"/>
        <v>2275. 190215 ＦＲＰ纖維強化熱固性強塑膠</v>
      </c>
    </row>
    <row r="2277" spans="1:4">
      <c r="A2277" s="695">
        <v>2276</v>
      </c>
      <c r="B2277" s="696" t="s">
        <v>9380</v>
      </c>
      <c r="C2277" s="697" t="s">
        <v>9381</v>
      </c>
      <c r="D2277" s="702" t="str">
        <f t="shared" si="35"/>
        <v>2276. 190216 ＦＲＴＰ纖維強化熱塑性塑膠</v>
      </c>
    </row>
    <row r="2278" spans="1:4">
      <c r="A2278" s="695">
        <v>2277</v>
      </c>
      <c r="B2278" s="696" t="s">
        <v>9382</v>
      </c>
      <c r="C2278" s="697" t="s">
        <v>9383</v>
      </c>
      <c r="D2278" s="702" t="str">
        <f t="shared" si="35"/>
        <v>2277. 190217 活性碳</v>
      </c>
    </row>
    <row r="2279" spans="1:4">
      <c r="A2279" s="695">
        <v>2278</v>
      </c>
      <c r="B2279" s="696" t="s">
        <v>9384</v>
      </c>
      <c r="C2279" s="697" t="s">
        <v>9385</v>
      </c>
      <c r="D2279" s="702" t="str">
        <f t="shared" si="35"/>
        <v>2278. 190218 黑煙膠</v>
      </c>
    </row>
    <row r="2280" spans="1:4">
      <c r="A2280" s="695">
        <v>2279</v>
      </c>
      <c r="B2280" s="696" t="s">
        <v>9386</v>
      </c>
      <c r="C2280" s="697" t="s">
        <v>9387</v>
      </c>
      <c r="D2280" s="702" t="str">
        <f t="shared" si="35"/>
        <v>2279. 190219 天然橡膠</v>
      </c>
    </row>
    <row r="2281" spans="1:4">
      <c r="A2281" s="695">
        <v>2280</v>
      </c>
      <c r="B2281" s="696" t="s">
        <v>9388</v>
      </c>
      <c r="C2281" s="697" t="s">
        <v>9389</v>
      </c>
      <c r="D2281" s="702" t="str">
        <f t="shared" si="35"/>
        <v>2280. 190220 塑型膠料</v>
      </c>
    </row>
    <row r="2282" spans="1:4">
      <c r="A2282" s="695">
        <v>2281</v>
      </c>
      <c r="B2282" s="696" t="s">
        <v>9390</v>
      </c>
      <c r="C2282" s="697" t="s">
        <v>9391</v>
      </c>
      <c r="D2282" s="702" t="str">
        <f t="shared" si="35"/>
        <v>2281. 190221 補胎膠</v>
      </c>
    </row>
    <row r="2283" spans="1:4">
      <c r="A2283" s="695">
        <v>2282</v>
      </c>
      <c r="B2283" s="696" t="s">
        <v>9392</v>
      </c>
      <c r="C2283" s="697" t="s">
        <v>9393</v>
      </c>
      <c r="D2283" s="702" t="str">
        <f t="shared" si="35"/>
        <v>2282. 190222 印刷版用膠</v>
      </c>
    </row>
    <row r="2284" spans="1:4">
      <c r="A2284" s="695">
        <v>2283</v>
      </c>
      <c r="B2284" s="696" t="s">
        <v>9394</v>
      </c>
      <c r="C2284" s="697" t="s">
        <v>9395</v>
      </c>
      <c r="D2284" s="702" t="str">
        <f t="shared" si="35"/>
        <v>2283. 190223 尿素膠</v>
      </c>
    </row>
    <row r="2285" spans="1:4">
      <c r="A2285" s="695">
        <v>2284</v>
      </c>
      <c r="B2285" s="696" t="s">
        <v>9396</v>
      </c>
      <c r="C2285" s="697" t="s">
        <v>9397</v>
      </c>
      <c r="D2285" s="702" t="str">
        <f t="shared" si="35"/>
        <v>2284. 190224 動物膠</v>
      </c>
    </row>
    <row r="2286" spans="1:4">
      <c r="A2286" s="695">
        <v>2285</v>
      </c>
      <c r="B2286" s="696" t="s">
        <v>9398</v>
      </c>
      <c r="C2286" s="697" t="s">
        <v>9399</v>
      </c>
      <c r="D2286" s="702" t="str">
        <f t="shared" si="35"/>
        <v>2285. 190225 魚膠</v>
      </c>
    </row>
    <row r="2287" spans="1:4">
      <c r="A2287" s="695">
        <v>2286</v>
      </c>
      <c r="B2287" s="696" t="s">
        <v>9400</v>
      </c>
      <c r="C2287" s="697" t="s">
        <v>9401</v>
      </c>
      <c r="D2287" s="702" t="str">
        <f t="shared" si="35"/>
        <v>2286. 190226 工業用衍生澱粉</v>
      </c>
    </row>
    <row r="2288" spans="1:4">
      <c r="A2288" s="695">
        <v>2287</v>
      </c>
      <c r="B2288" s="696" t="s">
        <v>9402</v>
      </c>
      <c r="C2288" s="697" t="s">
        <v>9403</v>
      </c>
      <c r="D2288" s="702" t="str">
        <f t="shared" si="35"/>
        <v>2287. 190227 感光劑</v>
      </c>
    </row>
    <row r="2289" spans="1:4">
      <c r="A2289" s="695">
        <v>2288</v>
      </c>
      <c r="B2289" s="696" t="s">
        <v>9404</v>
      </c>
      <c r="C2289" s="697" t="s">
        <v>9405</v>
      </c>
      <c r="D2289" s="702" t="str">
        <f t="shared" si="35"/>
        <v>2288. 190228 感光片</v>
      </c>
    </row>
    <row r="2290" spans="1:4">
      <c r="A2290" s="695">
        <v>2289</v>
      </c>
      <c r="B2290" s="696" t="s">
        <v>9406</v>
      </c>
      <c r="C2290" s="697" t="s">
        <v>9407</v>
      </c>
      <c r="D2290" s="702" t="str">
        <f t="shared" si="35"/>
        <v>2289. 190229 底片(膠捲)</v>
      </c>
    </row>
    <row r="2291" spans="1:4">
      <c r="A2291" s="695">
        <v>2290</v>
      </c>
      <c r="B2291" s="696" t="s">
        <v>9408</v>
      </c>
      <c r="C2291" s="697" t="s">
        <v>9409</v>
      </c>
      <c r="D2291" s="702" t="str">
        <f t="shared" si="35"/>
        <v>2290. 190230 無機試藥</v>
      </c>
    </row>
    <row r="2292" spans="1:4">
      <c r="A2292" s="695">
        <v>2291</v>
      </c>
      <c r="B2292" s="696" t="s">
        <v>9410</v>
      </c>
      <c r="C2292" s="697" t="s">
        <v>9411</v>
      </c>
      <c r="D2292" s="702" t="str">
        <f t="shared" si="35"/>
        <v>2291. 190231 有機試藥</v>
      </c>
    </row>
    <row r="2293" spans="1:4">
      <c r="A2293" s="695">
        <v>2292</v>
      </c>
      <c r="B2293" s="696" t="s">
        <v>9412</v>
      </c>
      <c r="C2293" s="697" t="s">
        <v>9413</v>
      </c>
      <c r="D2293" s="702" t="str">
        <f t="shared" si="35"/>
        <v>2292. 190232 樟腦</v>
      </c>
    </row>
    <row r="2294" spans="1:4">
      <c r="A2294" s="695">
        <v>2293</v>
      </c>
      <c r="B2294" s="696" t="s">
        <v>9414</v>
      </c>
      <c r="C2294" s="697" t="s">
        <v>9415</v>
      </c>
      <c r="D2294" s="702" t="str">
        <f t="shared" si="35"/>
        <v>2293. 190233 墨水</v>
      </c>
    </row>
    <row r="2295" spans="1:4">
      <c r="A2295" s="695">
        <v>2294</v>
      </c>
      <c r="B2295" s="696" t="s">
        <v>9416</v>
      </c>
      <c r="C2295" s="697" t="s">
        <v>9417</v>
      </c>
      <c r="D2295" s="702" t="str">
        <f t="shared" si="35"/>
        <v>2294. 190234 墨汁</v>
      </c>
    </row>
    <row r="2296" spans="1:4">
      <c r="A2296" s="695">
        <v>2295</v>
      </c>
      <c r="B2296" s="696" t="s">
        <v>9418</v>
      </c>
      <c r="C2296" s="697" t="s">
        <v>9419</v>
      </c>
      <c r="D2296" s="702" t="str">
        <f t="shared" si="35"/>
        <v>2295. 190235 擦銅膏</v>
      </c>
    </row>
    <row r="2297" spans="1:4">
      <c r="A2297" s="695">
        <v>2296</v>
      </c>
      <c r="B2297" s="696" t="s">
        <v>9420</v>
      </c>
      <c r="C2297" s="697" t="s">
        <v>9421</v>
      </c>
      <c r="D2297" s="702" t="str">
        <f t="shared" si="35"/>
        <v>2296. 190236 薄荷腦</v>
      </c>
    </row>
    <row r="2298" spans="1:4">
      <c r="A2298" s="695">
        <v>2297</v>
      </c>
      <c r="B2298" s="696" t="s">
        <v>9422</v>
      </c>
      <c r="C2298" s="697" t="s">
        <v>9423</v>
      </c>
      <c r="D2298" s="702" t="str">
        <f t="shared" si="35"/>
        <v>2297. 190237 打光粉</v>
      </c>
    </row>
    <row r="2299" spans="1:4">
      <c r="A2299" s="695">
        <v>2298</v>
      </c>
      <c r="B2299" s="696" t="s">
        <v>9424</v>
      </c>
      <c r="C2299" s="697" t="s">
        <v>9425</v>
      </c>
      <c r="D2299" s="702" t="str">
        <f t="shared" si="35"/>
        <v>2298. 190238 潤滑粉</v>
      </c>
    </row>
    <row r="2300" spans="1:4">
      <c r="A2300" s="695">
        <v>2299</v>
      </c>
      <c r="B2300" s="696" t="s">
        <v>9426</v>
      </c>
      <c r="C2300" s="697" t="s">
        <v>9427</v>
      </c>
      <c r="D2300" s="702" t="str">
        <f t="shared" si="35"/>
        <v>2299. 190239 冷媒</v>
      </c>
    </row>
    <row r="2301" spans="1:4">
      <c r="A2301" s="695">
        <v>2300</v>
      </c>
      <c r="B2301" s="696" t="s">
        <v>9428</v>
      </c>
      <c r="C2301" s="697" t="s">
        <v>9429</v>
      </c>
      <c r="D2301" s="702" t="str">
        <f t="shared" si="35"/>
        <v>2300. 190241 偶氮染料</v>
      </c>
    </row>
    <row r="2302" spans="1:4">
      <c r="A2302" s="695">
        <v>2301</v>
      </c>
      <c r="B2302" s="696" t="s">
        <v>9430</v>
      </c>
      <c r="C2302" s="697" t="s">
        <v>9431</v>
      </c>
      <c r="D2302" s="702" t="str">
        <f t="shared" si="35"/>
        <v>2301. 190242 靛染料</v>
      </c>
    </row>
    <row r="2303" spans="1:4">
      <c r="A2303" s="695">
        <v>2302</v>
      </c>
      <c r="B2303" s="696" t="s">
        <v>9432</v>
      </c>
      <c r="C2303" s="697" t="s">
        <v>9433</v>
      </c>
      <c r="D2303" s="702" t="str">
        <f t="shared" si="35"/>
        <v>2302. 190243 顏料(藍)－普魯士藍</v>
      </c>
    </row>
    <row r="2304" spans="1:4">
      <c r="A2304" s="695">
        <v>2303</v>
      </c>
      <c r="B2304" s="696" t="s">
        <v>9434</v>
      </c>
      <c r="C2304" s="697" t="s">
        <v>9435</v>
      </c>
      <c r="D2304" s="702" t="str">
        <f t="shared" si="35"/>
        <v>2303. 190244 顏料(藍)－群青</v>
      </c>
    </row>
    <row r="2305" spans="1:4">
      <c r="A2305" s="695">
        <v>2304</v>
      </c>
      <c r="B2305" s="696" t="s">
        <v>9436</v>
      </c>
      <c r="C2305" s="697" t="s">
        <v>9437</v>
      </c>
      <c r="D2305" s="702" t="str">
        <f t="shared" si="35"/>
        <v>2304. 190245 有機顏料－不溶料</v>
      </c>
    </row>
    <row r="2306" spans="1:4">
      <c r="A2306" s="695">
        <v>2305</v>
      </c>
      <c r="B2306" s="696" t="s">
        <v>9438</v>
      </c>
      <c r="C2306" s="697" t="s">
        <v>9439</v>
      </c>
      <c r="D2306" s="702" t="str">
        <f t="shared" ref="D2306:D2369" si="36">A2306&amp;". "&amp;B2306&amp;" "&amp;C2306</f>
        <v>2305. 190246 有機顏料－沈澱色素</v>
      </c>
    </row>
    <row r="2307" spans="1:4">
      <c r="A2307" s="695">
        <v>2306</v>
      </c>
      <c r="B2307" s="696" t="s">
        <v>9440</v>
      </c>
      <c r="C2307" s="697" t="s">
        <v>9441</v>
      </c>
      <c r="D2307" s="702" t="str">
        <f t="shared" si="36"/>
        <v>2306. 190247 顏料(白)－鉛白</v>
      </c>
    </row>
    <row r="2308" spans="1:4">
      <c r="A2308" s="695">
        <v>2307</v>
      </c>
      <c r="B2308" s="696" t="s">
        <v>9442</v>
      </c>
      <c r="C2308" s="697" t="s">
        <v>9443</v>
      </c>
      <c r="D2308" s="702" t="str">
        <f t="shared" si="36"/>
        <v>2307. 190248 顏料(白)－鋅白</v>
      </c>
    </row>
    <row r="2309" spans="1:4">
      <c r="A2309" s="695">
        <v>2308</v>
      </c>
      <c r="B2309" s="696" t="s">
        <v>9444</v>
      </c>
      <c r="C2309" s="697" t="s">
        <v>9445</v>
      </c>
      <c r="D2309" s="702" t="str">
        <f t="shared" si="36"/>
        <v>2308. 190249 顏料(白)－鋅鋇白</v>
      </c>
    </row>
    <row r="2310" spans="1:4">
      <c r="A2310" s="695">
        <v>2309</v>
      </c>
      <c r="B2310" s="696" t="s">
        <v>9446</v>
      </c>
      <c r="C2310" s="697" t="s">
        <v>9447</v>
      </c>
      <c r="D2310" s="702" t="str">
        <f t="shared" si="36"/>
        <v>2309. 190250 顏料(白)－鈦白粉</v>
      </c>
    </row>
    <row r="2311" spans="1:4">
      <c r="A2311" s="695">
        <v>2310</v>
      </c>
      <c r="B2311" s="696" t="s">
        <v>9448</v>
      </c>
      <c r="C2311" s="697" t="s">
        <v>9449</v>
      </c>
      <c r="D2311" s="702" t="str">
        <f t="shared" si="36"/>
        <v>2310. 190251 顏料(紅)－鈣紅</v>
      </c>
    </row>
    <row r="2312" spans="1:4">
      <c r="A2312" s="695">
        <v>2311</v>
      </c>
      <c r="B2312" s="696" t="s">
        <v>9450</v>
      </c>
      <c r="C2312" s="697" t="s">
        <v>9451</v>
      </c>
      <c r="D2312" s="702" t="str">
        <f t="shared" si="36"/>
        <v>2311. 190252 顏料(紅)－銀硃</v>
      </c>
    </row>
    <row r="2313" spans="1:4">
      <c r="A2313" s="695">
        <v>2312</v>
      </c>
      <c r="B2313" s="696" t="s">
        <v>9452</v>
      </c>
      <c r="C2313" s="697" t="s">
        <v>9453</v>
      </c>
      <c r="D2313" s="702" t="str">
        <f t="shared" si="36"/>
        <v>2312. 190253 顏料(紅)－鐵丹</v>
      </c>
    </row>
    <row r="2314" spans="1:4">
      <c r="A2314" s="695">
        <v>2313</v>
      </c>
      <c r="B2314" s="696" t="s">
        <v>9454</v>
      </c>
      <c r="C2314" s="697" t="s">
        <v>9455</v>
      </c>
      <c r="D2314" s="702" t="str">
        <f t="shared" si="36"/>
        <v>2313. 190254 顏料(紅)－鹼性鉻酸鉛</v>
      </c>
    </row>
    <row r="2315" spans="1:4">
      <c r="A2315" s="695">
        <v>2314</v>
      </c>
      <c r="B2315" s="696" t="s">
        <v>9456</v>
      </c>
      <c r="C2315" s="697" t="s">
        <v>9457</v>
      </c>
      <c r="D2315" s="702" t="str">
        <f t="shared" si="36"/>
        <v>2314. 190255 顏料(黃)－鉻黃</v>
      </c>
    </row>
    <row r="2316" spans="1:4">
      <c r="A2316" s="695">
        <v>2315</v>
      </c>
      <c r="B2316" s="696" t="s">
        <v>9458</v>
      </c>
      <c r="C2316" s="697" t="s">
        <v>9459</v>
      </c>
      <c r="D2316" s="702" t="str">
        <f t="shared" si="36"/>
        <v>2315. 190256 顏料(黃)－鋅黃</v>
      </c>
    </row>
    <row r="2317" spans="1:4">
      <c r="A2317" s="695">
        <v>2316</v>
      </c>
      <c r="B2317" s="696" t="s">
        <v>9460</v>
      </c>
      <c r="C2317" s="697" t="s">
        <v>9461</v>
      </c>
      <c r="D2317" s="702" t="str">
        <f t="shared" si="36"/>
        <v>2316. 190257 顏料(黑)－碳系黑色顏料</v>
      </c>
    </row>
    <row r="2318" spans="1:4">
      <c r="A2318" s="695">
        <v>2317</v>
      </c>
      <c r="B2318" s="696" t="s">
        <v>9462</v>
      </c>
      <c r="C2318" s="697" t="s">
        <v>9463</v>
      </c>
      <c r="D2318" s="702" t="str">
        <f t="shared" si="36"/>
        <v>2317. 190258 顏料(綠)－氧化鉻</v>
      </c>
    </row>
    <row r="2319" spans="1:4">
      <c r="A2319" s="695">
        <v>2318</v>
      </c>
      <c r="B2319" s="696" t="s">
        <v>9464</v>
      </c>
      <c r="C2319" s="697" t="s">
        <v>9465</v>
      </c>
      <c r="D2319" s="702" t="str">
        <f t="shared" si="36"/>
        <v>2318. 190264 合成樹脂塗料</v>
      </c>
    </row>
    <row r="2320" spans="1:4">
      <c r="A2320" s="695">
        <v>2319</v>
      </c>
      <c r="B2320" s="696" t="s">
        <v>9466</v>
      </c>
      <c r="C2320" s="697" t="s">
        <v>9467</v>
      </c>
      <c r="D2320" s="702" t="str">
        <f t="shared" si="36"/>
        <v>2319. 190265 透明油性清漆</v>
      </c>
    </row>
    <row r="2321" spans="1:4">
      <c r="A2321" s="695">
        <v>2320</v>
      </c>
      <c r="B2321" s="696" t="s">
        <v>9468</v>
      </c>
      <c r="C2321" s="697" t="s">
        <v>9469</v>
      </c>
      <c r="D2321" s="702" t="str">
        <f t="shared" si="36"/>
        <v>2320. 190266 透明酒精性清漆</v>
      </c>
    </row>
    <row r="2322" spans="1:4">
      <c r="A2322" s="695">
        <v>2321</v>
      </c>
      <c r="B2322" s="696" t="s">
        <v>9470</v>
      </c>
      <c r="C2322" s="697" t="s">
        <v>9471</v>
      </c>
      <c r="D2322" s="702" t="str">
        <f t="shared" si="36"/>
        <v>2321. 190267 透明纖維素假漆</v>
      </c>
    </row>
    <row r="2323" spans="1:4">
      <c r="A2323" s="695">
        <v>2322</v>
      </c>
      <c r="B2323" s="696" t="s">
        <v>9472</v>
      </c>
      <c r="C2323" s="697" t="s">
        <v>9473</v>
      </c>
      <c r="D2323" s="702" t="str">
        <f t="shared" si="36"/>
        <v>2322. 190268 有色油性塗料</v>
      </c>
    </row>
    <row r="2324" spans="1:4">
      <c r="A2324" s="695">
        <v>2323</v>
      </c>
      <c r="B2324" s="696" t="s">
        <v>9474</v>
      </c>
      <c r="C2324" s="697" t="s">
        <v>9475</v>
      </c>
      <c r="D2324" s="702" t="str">
        <f t="shared" si="36"/>
        <v>2323. 190269 有色瓷漆塗料</v>
      </c>
    </row>
    <row r="2325" spans="1:4">
      <c r="A2325" s="695">
        <v>2324</v>
      </c>
      <c r="B2325" s="696" t="s">
        <v>9476</v>
      </c>
      <c r="C2325" s="697" t="s">
        <v>9477</v>
      </c>
      <c r="D2325" s="702" t="str">
        <f t="shared" si="36"/>
        <v>2324. 190270 天然清漆塗料</v>
      </c>
    </row>
    <row r="2326" spans="1:4">
      <c r="A2326" s="695">
        <v>2325</v>
      </c>
      <c r="B2326" s="696" t="s">
        <v>9478</v>
      </c>
      <c r="C2326" s="697" t="s">
        <v>9479</v>
      </c>
      <c r="D2326" s="702" t="str">
        <f t="shared" si="36"/>
        <v>2325. 190271 有色乳化塗料</v>
      </c>
    </row>
    <row r="2327" spans="1:4">
      <c r="A2327" s="695">
        <v>2326</v>
      </c>
      <c r="B2327" s="696" t="s">
        <v>9480</v>
      </c>
      <c r="C2327" s="697" t="s">
        <v>9481</v>
      </c>
      <c r="D2327" s="702" t="str">
        <f t="shared" si="36"/>
        <v>2326. 190272 有色膠漿塗料</v>
      </c>
    </row>
    <row r="2328" spans="1:4">
      <c r="A2328" s="695">
        <v>2327</v>
      </c>
      <c r="B2328" s="696" t="s">
        <v>9482</v>
      </c>
      <c r="C2328" s="697" t="s">
        <v>9483</v>
      </c>
      <c r="D2328" s="702" t="str">
        <f t="shared" si="36"/>
        <v>2327. 190273 抗光性塗料</v>
      </c>
    </row>
    <row r="2329" spans="1:4">
      <c r="A2329" s="695">
        <v>2328</v>
      </c>
      <c r="B2329" s="696" t="s">
        <v>9484</v>
      </c>
      <c r="C2329" s="697" t="s">
        <v>9485</v>
      </c>
      <c r="D2329" s="702" t="str">
        <f t="shared" si="36"/>
        <v>2328. 190275 衣料用洗劑</v>
      </c>
    </row>
    <row r="2330" spans="1:4">
      <c r="A2330" s="695">
        <v>2329</v>
      </c>
      <c r="B2330" s="696" t="s">
        <v>9486</v>
      </c>
      <c r="C2330" s="697" t="s">
        <v>9487</v>
      </c>
      <c r="D2330" s="702" t="str">
        <f t="shared" si="36"/>
        <v>2329. 190277 浴廁用洗劑</v>
      </c>
    </row>
    <row r="2331" spans="1:4">
      <c r="A2331" s="695">
        <v>2330</v>
      </c>
      <c r="B2331" s="696" t="s">
        <v>9488</v>
      </c>
      <c r="C2331" s="697" t="s">
        <v>9489</v>
      </c>
      <c r="D2331" s="702" t="str">
        <f t="shared" si="36"/>
        <v>2330. 190278 乾粉滅火藥劑</v>
      </c>
    </row>
    <row r="2332" spans="1:4">
      <c r="A2332" s="695">
        <v>2331</v>
      </c>
      <c r="B2332" s="696" t="s">
        <v>9490</v>
      </c>
      <c r="C2332" s="697" t="s">
        <v>9491</v>
      </c>
      <c r="D2332" s="702" t="str">
        <f t="shared" si="36"/>
        <v>2331. 190280 均相觸媒</v>
      </c>
    </row>
    <row r="2333" spans="1:4">
      <c r="A2333" s="695">
        <v>2332</v>
      </c>
      <c r="B2333" s="696" t="s">
        <v>9492</v>
      </c>
      <c r="C2333" s="697" t="s">
        <v>9493</v>
      </c>
      <c r="D2333" s="702" t="str">
        <f t="shared" si="36"/>
        <v>2332. 190281 非均相觸媒</v>
      </c>
    </row>
    <row r="2334" spans="1:4">
      <c r="A2334" s="695">
        <v>2333</v>
      </c>
      <c r="B2334" s="696" t="s">
        <v>9494</v>
      </c>
      <c r="C2334" s="697" t="s">
        <v>9495</v>
      </c>
      <c r="D2334" s="702" t="str">
        <f t="shared" si="36"/>
        <v>2333. 190282 過氧化物聚合觸媒</v>
      </c>
    </row>
    <row r="2335" spans="1:4">
      <c r="A2335" s="695">
        <v>2334</v>
      </c>
      <c r="B2335" s="696" t="s">
        <v>9496</v>
      </c>
      <c r="C2335" s="697" t="s">
        <v>9497</v>
      </c>
      <c r="D2335" s="702" t="str">
        <f t="shared" si="36"/>
        <v>2334. 190284 橡膠溶劑</v>
      </c>
    </row>
    <row r="2336" spans="1:4">
      <c r="A2336" s="695">
        <v>2335</v>
      </c>
      <c r="B2336" s="696" t="s">
        <v>9498</v>
      </c>
      <c r="C2336" s="697" t="s">
        <v>9499</v>
      </c>
      <c r="D2336" s="702" t="str">
        <f t="shared" si="36"/>
        <v>2335. 190285 氯丁二烯</v>
      </c>
    </row>
    <row r="2337" spans="1:4">
      <c r="A2337" s="695">
        <v>2336</v>
      </c>
      <c r="B2337" s="696" t="s">
        <v>9500</v>
      </c>
      <c r="C2337" s="697" t="s">
        <v>9501</v>
      </c>
      <c r="D2337" s="702" t="str">
        <f t="shared" si="36"/>
        <v>2336. 190286 氯丁二烯橡膠</v>
      </c>
    </row>
    <row r="2338" spans="1:4">
      <c r="A2338" s="695">
        <v>2337</v>
      </c>
      <c r="B2338" s="696" t="s">
        <v>9502</v>
      </c>
      <c r="C2338" s="697" t="s">
        <v>9503</v>
      </c>
      <c r="D2338" s="702" t="str">
        <f t="shared" si="36"/>
        <v>2337. 190287 助焊劑</v>
      </c>
    </row>
    <row r="2339" spans="1:4">
      <c r="A2339" s="695">
        <v>2338</v>
      </c>
      <c r="B2339" s="696" t="s">
        <v>9504</v>
      </c>
      <c r="C2339" s="697" t="s">
        <v>9505</v>
      </c>
      <c r="D2339" s="702" t="str">
        <f t="shared" si="36"/>
        <v>2338. 190288 松香</v>
      </c>
    </row>
    <row r="2340" spans="1:4">
      <c r="A2340" s="695">
        <v>2339</v>
      </c>
      <c r="B2340" s="696" t="s">
        <v>9506</v>
      </c>
      <c r="C2340" s="697" t="s">
        <v>9507</v>
      </c>
      <c r="D2340" s="702" t="str">
        <f t="shared" si="36"/>
        <v>2339. 190289 無機液</v>
      </c>
    </row>
    <row r="2341" spans="1:4">
      <c r="A2341" s="695">
        <v>2340</v>
      </c>
      <c r="B2341" s="696" t="s">
        <v>9508</v>
      </c>
      <c r="C2341" s="697" t="s">
        <v>9509</v>
      </c>
      <c r="D2341" s="702" t="str">
        <f t="shared" si="36"/>
        <v>2340. 190290 凡立水</v>
      </c>
    </row>
    <row r="2342" spans="1:4">
      <c r="A2342" s="695">
        <v>2341</v>
      </c>
      <c r="B2342" s="696" t="s">
        <v>9510</v>
      </c>
      <c r="C2342" s="697" t="s">
        <v>9511</v>
      </c>
      <c r="D2342" s="702" t="str">
        <f t="shared" si="36"/>
        <v>2341. 190291 松香水</v>
      </c>
    </row>
    <row r="2343" spans="1:4">
      <c r="A2343" s="695">
        <v>2342</v>
      </c>
      <c r="B2343" s="696" t="s">
        <v>9512</v>
      </c>
      <c r="C2343" s="697" t="s">
        <v>9513</v>
      </c>
      <c r="D2343" s="702" t="str">
        <f t="shared" si="36"/>
        <v>2342. 190292 香蕉水</v>
      </c>
    </row>
    <row r="2344" spans="1:4">
      <c r="A2344" s="695">
        <v>2343</v>
      </c>
      <c r="B2344" s="696" t="s">
        <v>9514</v>
      </c>
      <c r="C2344" s="697" t="s">
        <v>9515</v>
      </c>
      <c r="D2344" s="702" t="str">
        <f t="shared" si="36"/>
        <v>2343. 190294 光阻剝離液</v>
      </c>
    </row>
    <row r="2345" spans="1:4">
      <c r="A2345" s="695">
        <v>2344</v>
      </c>
      <c r="B2345" s="696" t="s">
        <v>9516</v>
      </c>
      <c r="C2345" s="697" t="s">
        <v>9517</v>
      </c>
      <c r="D2345" s="702" t="str">
        <f t="shared" si="36"/>
        <v>2344. 190295 溶劑</v>
      </c>
    </row>
    <row r="2346" spans="1:4">
      <c r="A2346" s="695">
        <v>2345</v>
      </c>
      <c r="B2346" s="696" t="s">
        <v>9518</v>
      </c>
      <c r="C2346" s="697" t="s">
        <v>9519</v>
      </c>
      <c r="D2346" s="702" t="str">
        <f t="shared" si="36"/>
        <v>2345. 190296 鎂鋁劑</v>
      </c>
    </row>
    <row r="2347" spans="1:4">
      <c r="A2347" s="695">
        <v>2346</v>
      </c>
      <c r="B2347" s="696" t="s">
        <v>9520</v>
      </c>
      <c r="C2347" s="697" t="s">
        <v>9521</v>
      </c>
      <c r="D2347" s="702" t="str">
        <f t="shared" si="36"/>
        <v>2346. 190297 研磨劑（耐磨物）</v>
      </c>
    </row>
    <row r="2348" spans="1:4">
      <c r="A2348" s="695">
        <v>2347</v>
      </c>
      <c r="B2348" s="696" t="s">
        <v>9522</v>
      </c>
      <c r="C2348" s="697" t="s">
        <v>9523</v>
      </c>
      <c r="D2348" s="702" t="str">
        <f t="shared" si="36"/>
        <v>2347. 190298 顯影液</v>
      </c>
    </row>
    <row r="2349" spans="1:4">
      <c r="A2349" s="695">
        <v>2348</v>
      </c>
      <c r="B2349" s="696" t="s">
        <v>9524</v>
      </c>
      <c r="C2349" s="697" t="s">
        <v>9525</v>
      </c>
      <c r="D2349" s="702" t="str">
        <f t="shared" si="36"/>
        <v>2348. 190299 其他農藥</v>
      </c>
    </row>
    <row r="2350" spans="1:4">
      <c r="A2350" s="695">
        <v>2349</v>
      </c>
      <c r="B2350" s="696" t="s">
        <v>9526</v>
      </c>
      <c r="C2350" s="697" t="s">
        <v>9527</v>
      </c>
      <c r="D2350" s="702" t="str">
        <f t="shared" si="36"/>
        <v>2349. 190399 其他環境衛生用藥</v>
      </c>
    </row>
    <row r="2351" spans="1:4">
      <c r="A2351" s="695">
        <v>2350</v>
      </c>
      <c r="B2351" s="696" t="s">
        <v>9528</v>
      </c>
      <c r="C2351" s="697" t="s">
        <v>9529</v>
      </c>
      <c r="D2351" s="702" t="str">
        <f t="shared" si="36"/>
        <v>2350. 190499 其他染料</v>
      </c>
    </row>
    <row r="2352" spans="1:4">
      <c r="A2352" s="695">
        <v>2351</v>
      </c>
      <c r="B2352" s="696" t="s">
        <v>9530</v>
      </c>
      <c r="C2352" s="697" t="s">
        <v>9531</v>
      </c>
      <c r="D2352" s="702" t="str">
        <f t="shared" si="36"/>
        <v>2351. 190599 其他色系之有機顏料</v>
      </c>
    </row>
    <row r="2353" spans="1:4">
      <c r="A2353" s="695">
        <v>2352</v>
      </c>
      <c r="B2353" s="696" t="s">
        <v>9532</v>
      </c>
      <c r="C2353" s="697" t="s">
        <v>9533</v>
      </c>
      <c r="D2353" s="702" t="str">
        <f t="shared" si="36"/>
        <v>2352. 190699 其他色系之無機顏料</v>
      </c>
    </row>
    <row r="2354" spans="1:4">
      <c r="A2354" s="695">
        <v>2353</v>
      </c>
      <c r="B2354" s="696" t="s">
        <v>9534</v>
      </c>
      <c r="C2354" s="697" t="s">
        <v>9535</v>
      </c>
      <c r="D2354" s="702" t="str">
        <f t="shared" si="36"/>
        <v>2353. 190799 其他機能塗料(漆料)</v>
      </c>
    </row>
    <row r="2355" spans="1:4">
      <c r="A2355" s="695">
        <v>2354</v>
      </c>
      <c r="B2355" s="696" t="s">
        <v>9536</v>
      </c>
      <c r="C2355" s="697" t="s">
        <v>9537</v>
      </c>
      <c r="D2355" s="702" t="str">
        <f t="shared" si="36"/>
        <v>2354. 190899 其他皂類</v>
      </c>
    </row>
    <row r="2356" spans="1:4">
      <c r="A2356" s="695">
        <v>2355</v>
      </c>
      <c r="B2356" s="696" t="s">
        <v>3536</v>
      </c>
      <c r="C2356" s="697" t="s">
        <v>9538</v>
      </c>
      <c r="D2356" s="702" t="str">
        <f t="shared" si="36"/>
        <v>2355. 190999 其他界面活性劑</v>
      </c>
    </row>
    <row r="2357" spans="1:4">
      <c r="A2357" s="695">
        <v>2356</v>
      </c>
      <c r="B2357" s="696" t="s">
        <v>9539</v>
      </c>
      <c r="C2357" s="697" t="s">
        <v>9540</v>
      </c>
      <c r="D2357" s="702" t="str">
        <f t="shared" si="36"/>
        <v>2356. 191099 其他清潔用品</v>
      </c>
    </row>
    <row r="2358" spans="1:4">
      <c r="A2358" s="695">
        <v>2357</v>
      </c>
      <c r="B2358" s="696" t="s">
        <v>9541</v>
      </c>
      <c r="C2358" s="697" t="s">
        <v>9542</v>
      </c>
      <c r="D2358" s="702" t="str">
        <f t="shared" si="36"/>
        <v>2357. 191199 其他覆敷用保養品</v>
      </c>
    </row>
    <row r="2359" spans="1:4">
      <c r="A2359" s="695">
        <v>2358</v>
      </c>
      <c r="B2359" s="696" t="s">
        <v>9543</v>
      </c>
      <c r="C2359" s="697" t="s">
        <v>9544</v>
      </c>
      <c r="D2359" s="702" t="str">
        <f t="shared" si="36"/>
        <v>2358. 191299 其他保養品</v>
      </c>
    </row>
    <row r="2360" spans="1:4">
      <c r="A2360" s="695">
        <v>2359</v>
      </c>
      <c r="B2360" s="696" t="s">
        <v>9545</v>
      </c>
      <c r="C2360" s="697" t="s">
        <v>9546</v>
      </c>
      <c r="D2360" s="702" t="str">
        <f t="shared" si="36"/>
        <v>2359. 191399 其他化粧品</v>
      </c>
    </row>
    <row r="2361" spans="1:4">
      <c r="A2361" s="695">
        <v>2360</v>
      </c>
      <c r="B2361" s="696" t="s">
        <v>9547</v>
      </c>
      <c r="C2361" s="697" t="s">
        <v>9548</v>
      </c>
      <c r="D2361" s="702" t="str">
        <f t="shared" si="36"/>
        <v>2360. 191401 鈷錳觸媒化學品</v>
      </c>
    </row>
    <row r="2362" spans="1:4">
      <c r="A2362" s="695">
        <v>2361</v>
      </c>
      <c r="B2362" s="696" t="s">
        <v>9549</v>
      </c>
      <c r="C2362" s="697" t="s">
        <v>9550</v>
      </c>
      <c r="D2362" s="702" t="str">
        <f t="shared" si="36"/>
        <v>2361. 191402 聚胺基甲酸樹脂加工品</v>
      </c>
    </row>
    <row r="2363" spans="1:4">
      <c r="A2363" s="695">
        <v>2362</v>
      </c>
      <c r="B2363" s="696" t="s">
        <v>9551</v>
      </c>
      <c r="C2363" s="697" t="s">
        <v>9552</v>
      </c>
      <c r="D2363" s="702" t="str">
        <f t="shared" si="36"/>
        <v>2362. 191499 其他工業觸媒及添加劑</v>
      </c>
    </row>
    <row r="2364" spans="1:4">
      <c r="A2364" s="695">
        <v>2363</v>
      </c>
      <c r="B2364" s="696" t="s">
        <v>9553</v>
      </c>
      <c r="C2364" s="697" t="s">
        <v>9554</v>
      </c>
      <c r="D2364" s="702" t="str">
        <f t="shared" si="36"/>
        <v>2363. 191599 其他接著劑</v>
      </c>
    </row>
    <row r="2365" spans="1:4">
      <c r="A2365" s="695">
        <v>2364</v>
      </c>
      <c r="B2365" s="696" t="s">
        <v>9555</v>
      </c>
      <c r="C2365" s="697" t="s">
        <v>9556</v>
      </c>
      <c r="D2365" s="702" t="str">
        <f t="shared" si="36"/>
        <v>2364. 191699 其他紡織染整助劑</v>
      </c>
    </row>
    <row r="2366" spans="1:4">
      <c r="A2366" s="695">
        <v>2365</v>
      </c>
      <c r="B2366" s="696" t="s">
        <v>9557</v>
      </c>
      <c r="C2366" s="697" t="s">
        <v>9558</v>
      </c>
      <c r="D2366" s="702" t="str">
        <f t="shared" si="36"/>
        <v>2365. 191799 其他工業助劑</v>
      </c>
    </row>
    <row r="2367" spans="1:4">
      <c r="A2367" s="695">
        <v>2366</v>
      </c>
      <c r="B2367" s="696" t="s">
        <v>9559</v>
      </c>
      <c r="C2367" s="697" t="s">
        <v>9560</v>
      </c>
      <c r="D2367" s="702" t="str">
        <f t="shared" si="36"/>
        <v>2366. 191899 其他電子級清洗劑</v>
      </c>
    </row>
    <row r="2368" spans="1:4">
      <c r="A2368" s="695">
        <v>2367</v>
      </c>
      <c r="B2368" s="696" t="s">
        <v>9561</v>
      </c>
      <c r="C2368" s="697" t="s">
        <v>9562</v>
      </c>
      <c r="D2368" s="702" t="str">
        <f t="shared" si="36"/>
        <v>2367. 191999 其他雜項化學製品</v>
      </c>
    </row>
    <row r="2369" spans="1:4">
      <c r="A2369" s="695">
        <v>2368</v>
      </c>
      <c r="B2369" s="696" t="s">
        <v>9563</v>
      </c>
      <c r="C2369" s="697" t="s">
        <v>9564</v>
      </c>
      <c r="D2369" s="702" t="str">
        <f t="shared" si="36"/>
        <v>2368. 192099 其他顏料(白)</v>
      </c>
    </row>
    <row r="2370" spans="1:4">
      <c r="A2370" s="695">
        <v>2369</v>
      </c>
      <c r="B2370" s="696" t="s">
        <v>9565</v>
      </c>
      <c r="C2370" s="697" t="s">
        <v>9566</v>
      </c>
      <c r="D2370" s="702" t="str">
        <f t="shared" ref="D2370:D2433" si="37">A2370&amp;". "&amp;B2370&amp;" "&amp;C2370</f>
        <v>2369. 192199 其他顏料(紅)</v>
      </c>
    </row>
    <row r="2371" spans="1:4">
      <c r="A2371" s="695">
        <v>2370</v>
      </c>
      <c r="B2371" s="696" t="s">
        <v>9567</v>
      </c>
      <c r="C2371" s="697" t="s">
        <v>9568</v>
      </c>
      <c r="D2371" s="702" t="str">
        <f t="shared" si="37"/>
        <v>2370. 192299 其他顏料(黃)</v>
      </c>
    </row>
    <row r="2372" spans="1:4">
      <c r="A2372" s="695">
        <v>2371</v>
      </c>
      <c r="B2372" s="696" t="s">
        <v>9569</v>
      </c>
      <c r="C2372" s="697" t="s">
        <v>9570</v>
      </c>
      <c r="D2372" s="702" t="str">
        <f t="shared" si="37"/>
        <v>2371. 192399 其他顏料(綠)</v>
      </c>
    </row>
    <row r="2373" spans="1:4">
      <c r="A2373" s="695">
        <v>2372</v>
      </c>
      <c r="B2373" s="696" t="s">
        <v>9571</v>
      </c>
      <c r="C2373" s="697" t="s">
        <v>9572</v>
      </c>
      <c r="D2373" s="702" t="str">
        <f t="shared" si="37"/>
        <v>2372. 192499 其他顏料(藍)</v>
      </c>
    </row>
    <row r="2374" spans="1:4">
      <c r="A2374" s="695">
        <v>2373</v>
      </c>
      <c r="B2374" s="696" t="s">
        <v>9573</v>
      </c>
      <c r="C2374" s="697" t="s">
        <v>9574</v>
      </c>
      <c r="D2374" s="702" t="str">
        <f t="shared" si="37"/>
        <v>2373. 192599 其他清潔劑</v>
      </c>
    </row>
    <row r="2375" spans="1:4">
      <c r="A2375" s="695">
        <v>2374</v>
      </c>
      <c r="B2375" s="696" t="s">
        <v>9575</v>
      </c>
      <c r="C2375" s="697" t="s">
        <v>9576</v>
      </c>
      <c r="D2375" s="702" t="str">
        <f t="shared" si="37"/>
        <v>2374. 192699 其他乾洗溶劑</v>
      </c>
    </row>
    <row r="2376" spans="1:4">
      <c r="A2376" s="695">
        <v>2375</v>
      </c>
      <c r="B2376" s="696" t="s">
        <v>9577</v>
      </c>
      <c r="C2376" s="697" t="s">
        <v>9578</v>
      </c>
      <c r="D2376" s="702" t="str">
        <f t="shared" si="37"/>
        <v>2375. 192799 其他特殊性觸媒</v>
      </c>
    </row>
    <row r="2377" spans="1:4">
      <c r="A2377" s="695">
        <v>2376</v>
      </c>
      <c r="B2377" s="696" t="s">
        <v>9579</v>
      </c>
      <c r="C2377" s="697" t="s">
        <v>9580</v>
      </c>
      <c r="D2377" s="702" t="str">
        <f t="shared" si="37"/>
        <v>2376. 192899 其他或特殊蝕刻劑</v>
      </c>
    </row>
    <row r="2378" spans="1:4">
      <c r="A2378" s="695">
        <v>2377</v>
      </c>
      <c r="B2378" s="696" t="s">
        <v>9581</v>
      </c>
      <c r="C2378" s="697" t="s">
        <v>9582</v>
      </c>
      <c r="D2378" s="702" t="str">
        <f t="shared" si="37"/>
        <v>2377. 192999 其他有機溶劑</v>
      </c>
    </row>
    <row r="2379" spans="1:4">
      <c r="A2379" s="695">
        <v>2378</v>
      </c>
      <c r="B2379" s="696" t="s">
        <v>9583</v>
      </c>
      <c r="C2379" s="697" t="s">
        <v>9584</v>
      </c>
      <c r="D2379" s="702" t="str">
        <f t="shared" si="37"/>
        <v>2378. 193099 其他蠟</v>
      </c>
    </row>
    <row r="2380" spans="1:4">
      <c r="A2380" s="695">
        <v>2379</v>
      </c>
      <c r="B2380" s="696" t="s">
        <v>3538</v>
      </c>
      <c r="C2380" s="697" t="s">
        <v>9585</v>
      </c>
      <c r="D2380" s="702" t="str">
        <f t="shared" si="37"/>
        <v>2379. 200001 抗生素</v>
      </c>
    </row>
    <row r="2381" spans="1:4">
      <c r="A2381" s="695">
        <v>2380</v>
      </c>
      <c r="B2381" s="696" t="s">
        <v>9586</v>
      </c>
      <c r="C2381" s="697" t="s">
        <v>9587</v>
      </c>
      <c r="D2381" s="702" t="str">
        <f t="shared" si="37"/>
        <v>2380. 200002 維生素(維他命)</v>
      </c>
    </row>
    <row r="2382" spans="1:4">
      <c r="A2382" s="695">
        <v>2381</v>
      </c>
      <c r="B2382" s="696" t="s">
        <v>9588</v>
      </c>
      <c r="C2382" s="697" t="s">
        <v>9589</v>
      </c>
      <c r="D2382" s="702" t="str">
        <f t="shared" si="37"/>
        <v>2381. 200003 激素(荷爾蒙)</v>
      </c>
    </row>
    <row r="2383" spans="1:4">
      <c r="A2383" s="695">
        <v>2382</v>
      </c>
      <c r="B2383" s="696" t="s">
        <v>9590</v>
      </c>
      <c r="C2383" s="697" t="s">
        <v>9591</v>
      </c>
      <c r="D2383" s="702" t="str">
        <f t="shared" si="37"/>
        <v>2382. 200004 生技製原料藥</v>
      </c>
    </row>
    <row r="2384" spans="1:4">
      <c r="A2384" s="695">
        <v>2383</v>
      </c>
      <c r="B2384" s="696" t="s">
        <v>9592</v>
      </c>
      <c r="C2384" s="697" t="s">
        <v>9593</v>
      </c>
      <c r="D2384" s="702" t="str">
        <f t="shared" si="37"/>
        <v>2383. 200005 胃腸道作用原料藥</v>
      </c>
    </row>
    <row r="2385" spans="1:4">
      <c r="A2385" s="695">
        <v>2384</v>
      </c>
      <c r="B2385" s="696" t="s">
        <v>9594</v>
      </c>
      <c r="C2385" s="697" t="s">
        <v>9595</v>
      </c>
      <c r="D2385" s="702" t="str">
        <f t="shared" si="37"/>
        <v>2384. 200006 麻醉用原料藥</v>
      </c>
    </row>
    <row r="2386" spans="1:4">
      <c r="A2386" s="695">
        <v>2385</v>
      </c>
      <c r="B2386" s="696" t="s">
        <v>9596</v>
      </c>
      <c r="C2386" s="697" t="s">
        <v>9597</v>
      </c>
      <c r="D2386" s="702" t="str">
        <f t="shared" si="37"/>
        <v>2385. 200007 鎮靜催眠用原料藥</v>
      </c>
    </row>
    <row r="2387" spans="1:4">
      <c r="A2387" s="695">
        <v>2386</v>
      </c>
      <c r="B2387" s="696" t="s">
        <v>9598</v>
      </c>
      <c r="C2387" s="697" t="s">
        <v>9599</v>
      </c>
      <c r="D2387" s="702" t="str">
        <f t="shared" si="37"/>
        <v>2386. 200008 心臟脈管與腎作用原料藥</v>
      </c>
    </row>
    <row r="2388" spans="1:4">
      <c r="A2388" s="695">
        <v>2387</v>
      </c>
      <c r="B2388" s="696" t="s">
        <v>9600</v>
      </c>
      <c r="C2388" s="697" t="s">
        <v>9601</v>
      </c>
      <c r="D2388" s="702" t="str">
        <f t="shared" si="37"/>
        <v>2387. 200009 呼吸道作用原料藥</v>
      </c>
    </row>
    <row r="2389" spans="1:4">
      <c r="A2389" s="695">
        <v>2388</v>
      </c>
      <c r="B2389" s="696" t="s">
        <v>9602</v>
      </c>
      <c r="C2389" s="697" t="s">
        <v>9603</v>
      </c>
      <c r="D2389" s="702" t="str">
        <f t="shared" si="37"/>
        <v>2388. 200010 抗過敏抗組織胺用原料藥</v>
      </c>
    </row>
    <row r="2390" spans="1:4">
      <c r="A2390" s="695">
        <v>2389</v>
      </c>
      <c r="B2390" s="696" t="s">
        <v>3540</v>
      </c>
      <c r="C2390" s="697" t="s">
        <v>9604</v>
      </c>
      <c r="D2390" s="702" t="str">
        <f t="shared" si="37"/>
        <v>2389. 200011 皮膚用原料藥</v>
      </c>
    </row>
    <row r="2391" spans="1:4">
      <c r="A2391" s="695">
        <v>2390</v>
      </c>
      <c r="B2391" s="696" t="s">
        <v>3542</v>
      </c>
      <c r="C2391" s="697" t="s">
        <v>9605</v>
      </c>
      <c r="D2391" s="702" t="str">
        <f t="shared" si="37"/>
        <v>2390. 200012 營養與電解質液</v>
      </c>
    </row>
    <row r="2392" spans="1:4">
      <c r="A2392" s="695">
        <v>2391</v>
      </c>
      <c r="B2392" s="696" t="s">
        <v>3544</v>
      </c>
      <c r="C2392" s="697" t="s">
        <v>9606</v>
      </c>
      <c r="D2392" s="702" t="str">
        <f t="shared" si="37"/>
        <v>2391. 200013 血液與造血器官作用原料藥</v>
      </c>
    </row>
    <row r="2393" spans="1:4">
      <c r="A2393" s="695">
        <v>2392</v>
      </c>
      <c r="B2393" s="696" t="s">
        <v>3546</v>
      </c>
      <c r="C2393" s="697" t="s">
        <v>9607</v>
      </c>
      <c r="D2393" s="702" t="str">
        <f t="shared" si="37"/>
        <v>2392. 200014 免疫性用原料藥</v>
      </c>
    </row>
    <row r="2394" spans="1:4">
      <c r="A2394" s="695">
        <v>2393</v>
      </c>
      <c r="B2394" s="696" t="s">
        <v>3548</v>
      </c>
      <c r="C2394" s="697" t="s">
        <v>9608</v>
      </c>
      <c r="D2394" s="702" t="str">
        <f t="shared" si="37"/>
        <v>2393. 200015 抗腫瘤用藥原料藥</v>
      </c>
    </row>
    <row r="2395" spans="1:4">
      <c r="A2395" s="695">
        <v>2394</v>
      </c>
      <c r="B2395" s="696" t="s">
        <v>3550</v>
      </c>
      <c r="C2395" s="697" t="s">
        <v>9609</v>
      </c>
      <c r="D2395" s="702" t="str">
        <f t="shared" si="37"/>
        <v>2394. 200016 抗微生物用藥原料藥</v>
      </c>
    </row>
    <row r="2396" spans="1:4">
      <c r="A2396" s="695">
        <v>2395</v>
      </c>
      <c r="B2396" s="696" t="s">
        <v>3552</v>
      </c>
      <c r="C2396" s="697" t="s">
        <v>9610</v>
      </c>
      <c r="D2396" s="702" t="str">
        <f t="shared" si="37"/>
        <v>2395. 200017 動物用原料藥</v>
      </c>
    </row>
    <row r="2397" spans="1:4">
      <c r="A2397" s="695">
        <v>2396</v>
      </c>
      <c r="B2397" s="696" t="s">
        <v>3554</v>
      </c>
      <c r="C2397" s="697" t="s">
        <v>9611</v>
      </c>
      <c r="D2397" s="702" t="str">
        <f t="shared" si="37"/>
        <v>2396. 200018 賦形劑</v>
      </c>
    </row>
    <row r="2398" spans="1:4">
      <c r="A2398" s="695">
        <v>2397</v>
      </c>
      <c r="B2398" s="696" t="s">
        <v>3556</v>
      </c>
      <c r="C2398" s="697" t="s">
        <v>9612</v>
      </c>
      <c r="D2398" s="702" t="str">
        <f t="shared" si="37"/>
        <v>2397. 200019 空膠囊</v>
      </c>
    </row>
    <row r="2399" spans="1:4">
      <c r="A2399" s="695">
        <v>2398</v>
      </c>
      <c r="B2399" s="696" t="s">
        <v>3558</v>
      </c>
      <c r="C2399" s="697" t="s">
        <v>9613</v>
      </c>
      <c r="D2399" s="702" t="str">
        <f t="shared" si="37"/>
        <v>2398. 200020 醫藥中間體</v>
      </c>
    </row>
    <row r="2400" spans="1:4">
      <c r="A2400" s="695">
        <v>2399</v>
      </c>
      <c r="B2400" s="696" t="s">
        <v>9614</v>
      </c>
      <c r="C2400" s="697" t="s">
        <v>9615</v>
      </c>
      <c r="D2400" s="702" t="str">
        <f t="shared" si="37"/>
        <v>2399. 200022 醫護材料</v>
      </c>
    </row>
    <row r="2401" spans="1:4">
      <c r="A2401" s="695">
        <v>2400</v>
      </c>
      <c r="B2401" s="696" t="s">
        <v>9616</v>
      </c>
      <c r="C2401" s="697" t="s">
        <v>9617</v>
      </c>
      <c r="D2401" s="702" t="str">
        <f t="shared" si="37"/>
        <v>2400. 200023 藥皂</v>
      </c>
    </row>
    <row r="2402" spans="1:4">
      <c r="A2402" s="695">
        <v>2401</v>
      </c>
      <c r="B2402" s="696" t="s">
        <v>9618</v>
      </c>
      <c r="C2402" s="697" t="s">
        <v>9619</v>
      </c>
      <c r="D2402" s="702" t="str">
        <f t="shared" si="37"/>
        <v>2401. 200024 西藥丸劑</v>
      </c>
    </row>
    <row r="2403" spans="1:4">
      <c r="A2403" s="695">
        <v>2402</v>
      </c>
      <c r="B2403" s="696" t="s">
        <v>9620</v>
      </c>
      <c r="C2403" s="697" t="s">
        <v>9621</v>
      </c>
      <c r="D2403" s="702" t="str">
        <f t="shared" si="37"/>
        <v>2402. 200025 西藥乳劑</v>
      </c>
    </row>
    <row r="2404" spans="1:4">
      <c r="A2404" s="695">
        <v>2403</v>
      </c>
      <c r="B2404" s="696" t="s">
        <v>9622</v>
      </c>
      <c r="C2404" s="697" t="s">
        <v>9623</v>
      </c>
      <c r="D2404" s="702" t="str">
        <f t="shared" si="37"/>
        <v>2403. 200026 西藥酊劑</v>
      </c>
    </row>
    <row r="2405" spans="1:4">
      <c r="A2405" s="695">
        <v>2404</v>
      </c>
      <c r="B2405" s="696" t="s">
        <v>9624</v>
      </c>
      <c r="C2405" s="697" t="s">
        <v>9625</v>
      </c>
      <c r="D2405" s="702" t="str">
        <f t="shared" si="37"/>
        <v>2404. 200027 西藥栓劑</v>
      </c>
    </row>
    <row r="2406" spans="1:4">
      <c r="A2406" s="695">
        <v>2405</v>
      </c>
      <c r="B2406" s="696" t="s">
        <v>9626</v>
      </c>
      <c r="C2406" s="697" t="s">
        <v>9627</v>
      </c>
      <c r="D2406" s="702" t="str">
        <f t="shared" si="37"/>
        <v>2405. 200028 西藥錠劑</v>
      </c>
    </row>
    <row r="2407" spans="1:4">
      <c r="A2407" s="695">
        <v>2406</v>
      </c>
      <c r="B2407" s="696" t="s">
        <v>3560</v>
      </c>
      <c r="C2407" s="697" t="s">
        <v>9628</v>
      </c>
      <c r="D2407" s="702" t="str">
        <f t="shared" si="37"/>
        <v>2406. 200029 西藥顆（細）粒劑</v>
      </c>
    </row>
    <row r="2408" spans="1:4">
      <c r="A2408" s="695">
        <v>2407</v>
      </c>
      <c r="B2408" s="696" t="s">
        <v>9629</v>
      </c>
      <c r="C2408" s="697" t="s">
        <v>9630</v>
      </c>
      <c r="D2408" s="702" t="str">
        <f t="shared" si="37"/>
        <v>2407. 200030 西藥粉（散）劑</v>
      </c>
    </row>
    <row r="2409" spans="1:4">
      <c r="A2409" s="695">
        <v>2408</v>
      </c>
      <c r="B2409" s="696" t="s">
        <v>3562</v>
      </c>
      <c r="C2409" s="697" t="s">
        <v>9631</v>
      </c>
      <c r="D2409" s="702" t="str">
        <f t="shared" si="37"/>
        <v>2408. 200031 西藥酏劑</v>
      </c>
    </row>
    <row r="2410" spans="1:4">
      <c r="A2410" s="695">
        <v>2409</v>
      </c>
      <c r="B2410" s="696" t="s">
        <v>9632</v>
      </c>
      <c r="C2410" s="697" t="s">
        <v>9633</v>
      </c>
      <c r="D2410" s="702" t="str">
        <f t="shared" si="37"/>
        <v>2409. 200032 西藥貼劑</v>
      </c>
    </row>
    <row r="2411" spans="1:4">
      <c r="A2411" s="695">
        <v>2410</v>
      </c>
      <c r="B2411" s="696" t="s">
        <v>9634</v>
      </c>
      <c r="C2411" s="697" t="s">
        <v>9635</v>
      </c>
      <c r="D2411" s="702" t="str">
        <f t="shared" si="37"/>
        <v>2410. 200033 西藥軟膠囊劑</v>
      </c>
    </row>
    <row r="2412" spans="1:4">
      <c r="A2412" s="695">
        <v>2411</v>
      </c>
      <c r="B2412" s="696" t="s">
        <v>9636</v>
      </c>
      <c r="C2412" s="697" t="s">
        <v>9637</v>
      </c>
      <c r="D2412" s="702" t="str">
        <f t="shared" si="37"/>
        <v>2411. 200034 西藥膠囊劑</v>
      </c>
    </row>
    <row r="2413" spans="1:4">
      <c r="A2413" s="695">
        <v>2412</v>
      </c>
      <c r="B2413" s="696" t="s">
        <v>9638</v>
      </c>
      <c r="C2413" s="697" t="s">
        <v>9639</v>
      </c>
      <c r="D2413" s="702" t="str">
        <f t="shared" si="37"/>
        <v>2412. 200035 西藥凝膠劑</v>
      </c>
    </row>
    <row r="2414" spans="1:4">
      <c r="A2414" s="695">
        <v>2413</v>
      </c>
      <c r="B2414" s="696" t="s">
        <v>9640</v>
      </c>
      <c r="C2414" s="697" t="s">
        <v>9641</v>
      </c>
      <c r="D2414" s="702" t="str">
        <f t="shared" si="37"/>
        <v>2413. 200036 西藥氣化噴霧劑</v>
      </c>
    </row>
    <row r="2415" spans="1:4">
      <c r="A2415" s="695">
        <v>2414</v>
      </c>
      <c r="B2415" s="696" t="s">
        <v>9642</v>
      </c>
      <c r="C2415" s="697" t="s">
        <v>9643</v>
      </c>
      <c r="D2415" s="702" t="str">
        <f t="shared" si="37"/>
        <v>2414. 200037 西藥軟（乳）膏劑</v>
      </c>
    </row>
    <row r="2416" spans="1:4">
      <c r="A2416" s="695">
        <v>2415</v>
      </c>
      <c r="B2416" s="696" t="s">
        <v>9644</v>
      </c>
      <c r="C2416" s="697" t="s">
        <v>9645</v>
      </c>
      <c r="D2416" s="702" t="str">
        <f t="shared" si="37"/>
        <v>2415. 200038 西藥浸膏</v>
      </c>
    </row>
    <row r="2417" spans="1:4">
      <c r="A2417" s="695">
        <v>2416</v>
      </c>
      <c r="B2417" s="696" t="s">
        <v>3564</v>
      </c>
      <c r="C2417" s="697" t="s">
        <v>9646</v>
      </c>
      <c r="D2417" s="702" t="str">
        <f t="shared" si="37"/>
        <v>2416. 200039 西藥流浸膏</v>
      </c>
    </row>
    <row r="2418" spans="1:4">
      <c r="A2418" s="695">
        <v>2417</v>
      </c>
      <c r="B2418" s="696" t="s">
        <v>9647</v>
      </c>
      <c r="C2418" s="697" t="s">
        <v>9648</v>
      </c>
      <c r="D2418" s="702" t="str">
        <f t="shared" si="37"/>
        <v>2417. 200040 西藥注射劑</v>
      </c>
    </row>
    <row r="2419" spans="1:4">
      <c r="A2419" s="695">
        <v>2418</v>
      </c>
      <c r="B2419" s="696" t="s">
        <v>3566</v>
      </c>
      <c r="C2419" s="697" t="s">
        <v>9649</v>
      </c>
      <c r="D2419" s="702" t="str">
        <f t="shared" si="37"/>
        <v>2418. 200041 西藥粉性注射劑</v>
      </c>
    </row>
    <row r="2420" spans="1:4">
      <c r="A2420" s="695">
        <v>2419</v>
      </c>
      <c r="B2420" s="696" t="s">
        <v>3568</v>
      </c>
      <c r="C2420" s="697" t="s">
        <v>9650</v>
      </c>
      <c r="D2420" s="702" t="str">
        <f t="shared" si="37"/>
        <v>2419. 200042 西藥控釋型劑</v>
      </c>
    </row>
    <row r="2421" spans="1:4">
      <c r="A2421" s="695">
        <v>2420</v>
      </c>
      <c r="B2421" s="696" t="s">
        <v>3570</v>
      </c>
      <c r="C2421" s="697" t="s">
        <v>9651</v>
      </c>
      <c r="D2421" s="702" t="str">
        <f t="shared" si="37"/>
        <v>2420. 200043 西藥眼用藥膏（藥水）</v>
      </c>
    </row>
    <row r="2422" spans="1:4">
      <c r="A2422" s="695">
        <v>2421</v>
      </c>
      <c r="B2422" s="696" t="s">
        <v>3572</v>
      </c>
      <c r="C2422" s="697" t="s">
        <v>9652</v>
      </c>
      <c r="D2422" s="702" t="str">
        <f t="shared" si="37"/>
        <v>2421. 200044 西藥內服液劑</v>
      </c>
    </row>
    <row r="2423" spans="1:4">
      <c r="A2423" s="695">
        <v>2422</v>
      </c>
      <c r="B2423" s="696" t="s">
        <v>3574</v>
      </c>
      <c r="C2423" s="697" t="s">
        <v>9653</v>
      </c>
      <c r="D2423" s="702" t="str">
        <f t="shared" si="37"/>
        <v>2422. 200045 西藥外用液劑</v>
      </c>
    </row>
    <row r="2424" spans="1:4">
      <c r="A2424" s="695">
        <v>2423</v>
      </c>
      <c r="B2424" s="696" t="s">
        <v>3576</v>
      </c>
      <c r="C2424" s="697" t="s">
        <v>9654</v>
      </c>
      <c r="D2424" s="702" t="str">
        <f t="shared" si="37"/>
        <v>2423. 200046 西藥外科腸線</v>
      </c>
    </row>
    <row r="2425" spans="1:4">
      <c r="A2425" s="695">
        <v>2424</v>
      </c>
      <c r="B2425" s="696" t="s">
        <v>3578</v>
      </c>
      <c r="C2425" s="697" t="s">
        <v>9655</v>
      </c>
      <c r="D2425" s="702" t="str">
        <f t="shared" si="37"/>
        <v>2424. 200047 西藥外用粉（散）</v>
      </c>
    </row>
    <row r="2426" spans="1:4">
      <c r="A2426" s="695">
        <v>2425</v>
      </c>
      <c r="B2426" s="696" t="s">
        <v>3580</v>
      </c>
      <c r="C2426" s="697" t="s">
        <v>9656</v>
      </c>
      <c r="D2426" s="702" t="str">
        <f t="shared" si="37"/>
        <v>2425. 200048 西藥紗布</v>
      </c>
    </row>
    <row r="2427" spans="1:4">
      <c r="A2427" s="695">
        <v>2426</v>
      </c>
      <c r="B2427" s="696" t="s">
        <v>3582</v>
      </c>
      <c r="C2427" s="697" t="s">
        <v>9657</v>
      </c>
      <c r="D2427" s="702" t="str">
        <f t="shared" si="37"/>
        <v>2426. 200049 西藥敷料</v>
      </c>
    </row>
    <row r="2428" spans="1:4">
      <c r="A2428" s="695">
        <v>2427</v>
      </c>
      <c r="B2428" s="696" t="s">
        <v>3584</v>
      </c>
      <c r="C2428" s="697" t="s">
        <v>9658</v>
      </c>
      <c r="D2428" s="702" t="str">
        <f t="shared" si="37"/>
        <v>2427. 200050 西藥繃帶</v>
      </c>
    </row>
    <row r="2429" spans="1:4">
      <c r="A2429" s="695">
        <v>2428</v>
      </c>
      <c r="B2429" s="696" t="s">
        <v>9659</v>
      </c>
      <c r="C2429" s="697" t="s">
        <v>9660</v>
      </c>
      <c r="D2429" s="702" t="str">
        <f t="shared" si="37"/>
        <v>2428. 200052 血液衍生物</v>
      </c>
    </row>
    <row r="2430" spans="1:4">
      <c r="A2430" s="695">
        <v>2429</v>
      </c>
      <c r="B2430" s="696" t="s">
        <v>9661</v>
      </c>
      <c r="C2430" s="697" t="s">
        <v>9662</v>
      </c>
      <c r="D2430" s="702" t="str">
        <f t="shared" si="37"/>
        <v>2429. 200053 疫苗</v>
      </c>
    </row>
    <row r="2431" spans="1:4">
      <c r="A2431" s="695">
        <v>2430</v>
      </c>
      <c r="B2431" s="696" t="s">
        <v>9663</v>
      </c>
      <c r="C2431" s="697" t="s">
        <v>9664</v>
      </c>
      <c r="D2431" s="702" t="str">
        <f t="shared" si="37"/>
        <v>2430. 200054 抗毒素</v>
      </c>
    </row>
    <row r="2432" spans="1:4">
      <c r="A2432" s="695">
        <v>2431</v>
      </c>
      <c r="B2432" s="696" t="s">
        <v>9665</v>
      </c>
      <c r="C2432" s="697" t="s">
        <v>9666</v>
      </c>
      <c r="D2432" s="702" t="str">
        <f t="shared" si="37"/>
        <v>2431. 200055 醫用石膏</v>
      </c>
    </row>
    <row r="2433" spans="1:4">
      <c r="A2433" s="695">
        <v>2432</v>
      </c>
      <c r="B2433" s="696" t="s">
        <v>9667</v>
      </c>
      <c r="C2433" s="697" t="s">
        <v>9668</v>
      </c>
      <c r="D2433" s="702" t="str">
        <f t="shared" si="37"/>
        <v>2432. 200056 懸浮劑</v>
      </c>
    </row>
    <row r="2434" spans="1:4">
      <c r="A2434" s="695">
        <v>2433</v>
      </c>
      <c r="B2434" s="696" t="s">
        <v>9669</v>
      </c>
      <c r="C2434" s="697" t="s">
        <v>9670</v>
      </c>
      <c r="D2434" s="702" t="str">
        <f t="shared" ref="D2434:D2497" si="38">A2434&amp;". "&amp;B2434&amp;" "&amp;C2434</f>
        <v>2433. 200057 血清蛋白</v>
      </c>
    </row>
    <row r="2435" spans="1:4">
      <c r="A2435" s="695">
        <v>2434</v>
      </c>
      <c r="B2435" s="696" t="s">
        <v>9671</v>
      </c>
      <c r="C2435" s="697" t="s">
        <v>9672</v>
      </c>
      <c r="D2435" s="702" t="str">
        <f t="shared" si="38"/>
        <v>2434. 200058 血漿萃取物</v>
      </c>
    </row>
    <row r="2436" spans="1:4">
      <c r="A2436" s="695">
        <v>2435</v>
      </c>
      <c r="B2436" s="696" t="s">
        <v>3588</v>
      </c>
      <c r="C2436" s="697" t="s">
        <v>9673</v>
      </c>
      <c r="D2436" s="702" t="str">
        <f t="shared" si="38"/>
        <v>2435. 200059 毒素</v>
      </c>
    </row>
    <row r="2437" spans="1:4">
      <c r="A2437" s="695">
        <v>2436</v>
      </c>
      <c r="B2437" s="696" t="s">
        <v>9674</v>
      </c>
      <c r="C2437" s="697" t="s">
        <v>9675</v>
      </c>
      <c r="D2437" s="702" t="str">
        <f t="shared" si="38"/>
        <v>2436. 200060 基因工程藥品</v>
      </c>
    </row>
    <row r="2438" spans="1:4">
      <c r="A2438" s="695">
        <v>2437</v>
      </c>
      <c r="B2438" s="696" t="s">
        <v>3590</v>
      </c>
      <c r="C2438" s="697" t="s">
        <v>9676</v>
      </c>
      <c r="D2438" s="702" t="str">
        <f t="shared" si="38"/>
        <v>2437. 200061 蛇毒血清</v>
      </c>
    </row>
    <row r="2439" spans="1:4">
      <c r="A2439" s="695">
        <v>2438</v>
      </c>
      <c r="B2439" s="696" t="s">
        <v>3592</v>
      </c>
      <c r="C2439" s="697" t="s">
        <v>9677</v>
      </c>
      <c r="D2439" s="702" t="str">
        <f t="shared" si="38"/>
        <v>2438. 200062 結核菌素</v>
      </c>
    </row>
    <row r="2440" spans="1:4">
      <c r="A2440" s="695">
        <v>2439</v>
      </c>
      <c r="B2440" s="696" t="s">
        <v>3594</v>
      </c>
      <c r="C2440" s="697" t="s">
        <v>9678</v>
      </c>
      <c r="D2440" s="702" t="str">
        <f t="shared" si="38"/>
        <v>2439. 200063 菌苗</v>
      </c>
    </row>
    <row r="2441" spans="1:4">
      <c r="A2441" s="695">
        <v>2440</v>
      </c>
      <c r="B2441" s="696" t="s">
        <v>3596</v>
      </c>
      <c r="C2441" s="697" t="s">
        <v>9679</v>
      </c>
      <c r="D2441" s="702" t="str">
        <f t="shared" si="38"/>
        <v>2440. 200064 凝血因子</v>
      </c>
    </row>
    <row r="2442" spans="1:4">
      <c r="A2442" s="695">
        <v>2441</v>
      </c>
      <c r="B2442" s="696" t="s">
        <v>9680</v>
      </c>
      <c r="C2442" s="697" t="s">
        <v>9681</v>
      </c>
      <c r="D2442" s="702" t="str">
        <f t="shared" si="38"/>
        <v>2441. 200065 類毒素</v>
      </c>
    </row>
    <row r="2443" spans="1:4">
      <c r="A2443" s="695">
        <v>2442</v>
      </c>
      <c r="B2443" s="696" t="s">
        <v>9682</v>
      </c>
      <c r="C2443" s="697" t="s">
        <v>9683</v>
      </c>
      <c r="D2443" s="702" t="str">
        <f t="shared" si="38"/>
        <v>2442. 200066 生技製劑</v>
      </c>
    </row>
    <row r="2444" spans="1:4">
      <c r="A2444" s="695">
        <v>2443</v>
      </c>
      <c r="B2444" s="696" t="s">
        <v>9684</v>
      </c>
      <c r="C2444" s="697" t="s">
        <v>9685</v>
      </c>
      <c r="D2444" s="702" t="str">
        <f t="shared" si="38"/>
        <v>2443. 200067 中藥傳統製劑</v>
      </c>
    </row>
    <row r="2445" spans="1:4">
      <c r="A2445" s="695">
        <v>2444</v>
      </c>
      <c r="B2445" s="696" t="s">
        <v>9686</v>
      </c>
      <c r="C2445" s="697" t="s">
        <v>9687</v>
      </c>
      <c r="D2445" s="702" t="str">
        <f t="shared" si="38"/>
        <v>2444. 200068 中藥濃縮製劑</v>
      </c>
    </row>
    <row r="2446" spans="1:4">
      <c r="A2446" s="695">
        <v>2445</v>
      </c>
      <c r="B2446" s="696" t="s">
        <v>9688</v>
      </c>
      <c r="C2446" s="697" t="s">
        <v>9689</v>
      </c>
      <c r="D2446" s="702" t="str">
        <f t="shared" si="38"/>
        <v>2445. 200069 中藥之西藥劑型</v>
      </c>
    </row>
    <row r="2447" spans="1:4">
      <c r="A2447" s="695">
        <v>2446</v>
      </c>
      <c r="B2447" s="696" t="s">
        <v>9690</v>
      </c>
      <c r="C2447" s="697" t="s">
        <v>9691</v>
      </c>
      <c r="D2447" s="702" t="str">
        <f t="shared" si="38"/>
        <v>2446. 200070 中藥丸劑</v>
      </c>
    </row>
    <row r="2448" spans="1:4">
      <c r="A2448" s="695">
        <v>2447</v>
      </c>
      <c r="B2448" s="696" t="s">
        <v>9692</v>
      </c>
      <c r="C2448" s="697" t="s">
        <v>9693</v>
      </c>
      <c r="D2448" s="702" t="str">
        <f t="shared" si="38"/>
        <v>2447. 200071 中藥酒劑</v>
      </c>
    </row>
    <row r="2449" spans="1:4">
      <c r="A2449" s="695">
        <v>2448</v>
      </c>
      <c r="B2449" s="696" t="s">
        <v>9694</v>
      </c>
      <c r="C2449" s="697" t="s">
        <v>9695</v>
      </c>
      <c r="D2449" s="702" t="str">
        <f t="shared" si="38"/>
        <v>2448. 200072 中藥丹劑</v>
      </c>
    </row>
    <row r="2450" spans="1:4">
      <c r="A2450" s="695">
        <v>2449</v>
      </c>
      <c r="B2450" s="696" t="s">
        <v>9696</v>
      </c>
      <c r="C2450" s="697" t="s">
        <v>9697</v>
      </c>
      <c r="D2450" s="702" t="str">
        <f t="shared" si="38"/>
        <v>2449. 200073 中藥內服液劑</v>
      </c>
    </row>
    <row r="2451" spans="1:4">
      <c r="A2451" s="695">
        <v>2450</v>
      </c>
      <c r="B2451" s="696" t="s">
        <v>9698</v>
      </c>
      <c r="C2451" s="697" t="s">
        <v>9699</v>
      </c>
      <c r="D2451" s="702" t="str">
        <f t="shared" si="38"/>
        <v>2450. 200074 中藥外用液劑</v>
      </c>
    </row>
    <row r="2452" spans="1:4">
      <c r="A2452" s="695">
        <v>2451</v>
      </c>
      <c r="B2452" s="696" t="s">
        <v>9700</v>
      </c>
      <c r="C2452" s="697" t="s">
        <v>9701</v>
      </c>
      <c r="D2452" s="702" t="str">
        <f t="shared" si="38"/>
        <v>2451. 200075 中藥外用粉（散）劑</v>
      </c>
    </row>
    <row r="2453" spans="1:4">
      <c r="A2453" s="695">
        <v>2452</v>
      </c>
      <c r="B2453" s="696" t="s">
        <v>9702</v>
      </c>
      <c r="C2453" s="697" t="s">
        <v>9703</v>
      </c>
      <c r="D2453" s="702" t="str">
        <f t="shared" si="38"/>
        <v>2452. 200076 中藥油膏劑</v>
      </c>
    </row>
    <row r="2454" spans="1:4">
      <c r="A2454" s="695">
        <v>2453</v>
      </c>
      <c r="B2454" s="696" t="s">
        <v>9704</v>
      </c>
      <c r="C2454" s="697" t="s">
        <v>9705</v>
      </c>
      <c r="D2454" s="702" t="str">
        <f t="shared" si="38"/>
        <v>2453. 200077 中藥流浸膏劑</v>
      </c>
    </row>
    <row r="2455" spans="1:4">
      <c r="A2455" s="695">
        <v>2454</v>
      </c>
      <c r="B2455" s="696" t="s">
        <v>9706</v>
      </c>
      <c r="C2455" s="697" t="s">
        <v>9707</v>
      </c>
      <c r="D2455" s="702" t="str">
        <f t="shared" si="38"/>
        <v>2454. 200078 中藥浸膏劑</v>
      </c>
    </row>
    <row r="2456" spans="1:4">
      <c r="A2456" s="695">
        <v>2455</v>
      </c>
      <c r="B2456" s="696" t="s">
        <v>9708</v>
      </c>
      <c r="C2456" s="697" t="s">
        <v>9709</v>
      </c>
      <c r="D2456" s="702" t="str">
        <f t="shared" si="38"/>
        <v>2455. 200079 中藥粉（散）劑</v>
      </c>
    </row>
    <row r="2457" spans="1:4">
      <c r="A2457" s="695">
        <v>2456</v>
      </c>
      <c r="B2457" s="696" t="s">
        <v>9710</v>
      </c>
      <c r="C2457" s="697" t="s">
        <v>9711</v>
      </c>
      <c r="D2457" s="702" t="str">
        <f t="shared" si="38"/>
        <v>2456. 200080 中藥軟膏劑</v>
      </c>
    </row>
    <row r="2458" spans="1:4">
      <c r="A2458" s="695">
        <v>2457</v>
      </c>
      <c r="B2458" s="696" t="s">
        <v>9712</v>
      </c>
      <c r="C2458" s="697" t="s">
        <v>9713</v>
      </c>
      <c r="D2458" s="702" t="str">
        <f t="shared" si="38"/>
        <v>2457. 200081 中藥硬膏</v>
      </c>
    </row>
    <row r="2459" spans="1:4">
      <c r="A2459" s="695">
        <v>2458</v>
      </c>
      <c r="B2459" s="696" t="s">
        <v>9714</v>
      </c>
      <c r="C2459" s="697" t="s">
        <v>9715</v>
      </c>
      <c r="D2459" s="702" t="str">
        <f t="shared" si="38"/>
        <v>2458. 200082 中藥飲片加工</v>
      </c>
    </row>
    <row r="2460" spans="1:4">
      <c r="A2460" s="695">
        <v>2459</v>
      </c>
      <c r="B2460" s="696" t="s">
        <v>9716</v>
      </c>
      <c r="C2460" s="697" t="s">
        <v>9717</v>
      </c>
      <c r="D2460" s="702" t="str">
        <f t="shared" si="38"/>
        <v>2459. 200083 中藥碎片劑</v>
      </c>
    </row>
    <row r="2461" spans="1:4">
      <c r="A2461" s="695">
        <v>2460</v>
      </c>
      <c r="B2461" s="696" t="s">
        <v>9718</v>
      </c>
      <c r="C2461" s="697" t="s">
        <v>9719</v>
      </c>
      <c r="D2461" s="702" t="str">
        <f t="shared" si="38"/>
        <v>2460. 200084 中藥膏滋</v>
      </c>
    </row>
    <row r="2462" spans="1:4">
      <c r="A2462" s="695">
        <v>2461</v>
      </c>
      <c r="B2462" s="696" t="s">
        <v>9720</v>
      </c>
      <c r="C2462" s="697" t="s">
        <v>9721</v>
      </c>
      <c r="D2462" s="702" t="str">
        <f t="shared" si="38"/>
        <v>2461. 200085 中藥膠劑</v>
      </c>
    </row>
    <row r="2463" spans="1:4">
      <c r="A2463" s="695">
        <v>2462</v>
      </c>
      <c r="B2463" s="696" t="s">
        <v>9722</v>
      </c>
      <c r="C2463" s="697" t="s">
        <v>9723</v>
      </c>
      <c r="D2463" s="702" t="str">
        <f t="shared" si="38"/>
        <v>2462. 200086 中藥膠囊劑</v>
      </c>
    </row>
    <row r="2464" spans="1:4">
      <c r="A2464" s="695">
        <v>2463</v>
      </c>
      <c r="B2464" s="696" t="s">
        <v>9724</v>
      </c>
      <c r="C2464" s="697" t="s">
        <v>9725</v>
      </c>
      <c r="D2464" s="702" t="str">
        <f t="shared" si="38"/>
        <v>2463. 200087 中藥糖漿劑</v>
      </c>
    </row>
    <row r="2465" spans="1:4">
      <c r="A2465" s="695">
        <v>2464</v>
      </c>
      <c r="B2465" s="696" t="s">
        <v>9726</v>
      </c>
      <c r="C2465" s="697" t="s">
        <v>9727</v>
      </c>
      <c r="D2465" s="702" t="str">
        <f t="shared" si="38"/>
        <v>2464. 200088 中藥錠劑</v>
      </c>
    </row>
    <row r="2466" spans="1:4">
      <c r="A2466" s="695">
        <v>2465</v>
      </c>
      <c r="B2466" s="696" t="s">
        <v>9728</v>
      </c>
      <c r="C2466" s="697" t="s">
        <v>9729</v>
      </c>
      <c r="D2466" s="702" t="str">
        <f t="shared" si="38"/>
        <v>2465. 200089 中藥顆（細）粒劑</v>
      </c>
    </row>
    <row r="2467" spans="1:4">
      <c r="A2467" s="695">
        <v>2466</v>
      </c>
      <c r="B2467" s="696" t="s">
        <v>9730</v>
      </c>
      <c r="C2467" s="697" t="s">
        <v>9731</v>
      </c>
      <c r="D2467" s="702" t="str">
        <f t="shared" si="38"/>
        <v>2466. 200090 中藥麴劑</v>
      </c>
    </row>
    <row r="2468" spans="1:4">
      <c r="A2468" s="695">
        <v>2467</v>
      </c>
      <c r="B2468" s="696" t="s">
        <v>9732</v>
      </c>
      <c r="C2468" s="697" t="s">
        <v>9733</v>
      </c>
      <c r="D2468" s="702" t="str">
        <f t="shared" si="38"/>
        <v>2467. 200091 中藥露劑</v>
      </c>
    </row>
    <row r="2469" spans="1:4">
      <c r="A2469" s="695">
        <v>2468</v>
      </c>
      <c r="B2469" s="696" t="s">
        <v>9734</v>
      </c>
      <c r="C2469" s="697" t="s">
        <v>9735</v>
      </c>
      <c r="D2469" s="702" t="str">
        <f t="shared" si="38"/>
        <v>2468. 200092 檢驗試劑</v>
      </c>
    </row>
    <row r="2470" spans="1:4">
      <c r="A2470" s="695">
        <v>2469</v>
      </c>
      <c r="B2470" s="696" t="s">
        <v>9736</v>
      </c>
      <c r="C2470" s="697" t="s">
        <v>9737</v>
      </c>
      <c r="D2470" s="702" t="str">
        <f t="shared" si="38"/>
        <v>2469. 200099 其他原料藥</v>
      </c>
    </row>
    <row r="2471" spans="1:4">
      <c r="A2471" s="695">
        <v>2470</v>
      </c>
      <c r="B2471" s="696" t="s">
        <v>9738</v>
      </c>
      <c r="C2471" s="697" t="s">
        <v>9739</v>
      </c>
      <c r="D2471" s="702" t="str">
        <f t="shared" si="38"/>
        <v>2470. 200199 其他西藥製劑</v>
      </c>
    </row>
    <row r="2472" spans="1:4">
      <c r="A2472" s="695">
        <v>2471</v>
      </c>
      <c r="B2472" s="696" t="s">
        <v>3600</v>
      </c>
      <c r="C2472" s="697" t="s">
        <v>9740</v>
      </c>
      <c r="D2472" s="702" t="str">
        <f t="shared" si="38"/>
        <v>2471. 210001 徑向層輪胎</v>
      </c>
    </row>
    <row r="2473" spans="1:4">
      <c r="A2473" s="695">
        <v>2472</v>
      </c>
      <c r="B2473" s="696" t="s">
        <v>3602</v>
      </c>
      <c r="C2473" s="697" t="s">
        <v>9741</v>
      </c>
      <c r="D2473" s="702" t="str">
        <f t="shared" si="38"/>
        <v>2472. 210002 汽車內胎</v>
      </c>
    </row>
    <row r="2474" spans="1:4">
      <c r="A2474" s="695">
        <v>2473</v>
      </c>
      <c r="B2474" s="696" t="s">
        <v>9742</v>
      </c>
      <c r="C2474" s="697" t="s">
        <v>9743</v>
      </c>
      <c r="D2474" s="702" t="str">
        <f t="shared" si="38"/>
        <v>2473. 210004 機車外胎</v>
      </c>
    </row>
    <row r="2475" spans="1:4">
      <c r="A2475" s="695">
        <v>2474</v>
      </c>
      <c r="B2475" s="696" t="s">
        <v>9744</v>
      </c>
      <c r="C2475" s="697" t="s">
        <v>9745</v>
      </c>
      <c r="D2475" s="702" t="str">
        <f t="shared" si="38"/>
        <v>2474. 210005 機車內胎</v>
      </c>
    </row>
    <row r="2476" spans="1:4">
      <c r="A2476" s="695">
        <v>2475</v>
      </c>
      <c r="B2476" s="696" t="s">
        <v>9746</v>
      </c>
      <c r="C2476" s="697" t="s">
        <v>9747</v>
      </c>
      <c r="D2476" s="702" t="str">
        <f t="shared" si="38"/>
        <v>2475. 210006 自行車外胎</v>
      </c>
    </row>
    <row r="2477" spans="1:4">
      <c r="A2477" s="695">
        <v>2476</v>
      </c>
      <c r="B2477" s="696" t="s">
        <v>9748</v>
      </c>
      <c r="C2477" s="697" t="s">
        <v>9749</v>
      </c>
      <c r="D2477" s="702" t="str">
        <f t="shared" si="38"/>
        <v>2476. 210007 自行車內胎</v>
      </c>
    </row>
    <row r="2478" spans="1:4">
      <c r="A2478" s="695">
        <v>2477</v>
      </c>
      <c r="B2478" s="696" t="s">
        <v>9750</v>
      </c>
      <c r="C2478" s="697" t="s">
        <v>9751</v>
      </c>
      <c r="D2478" s="702" t="str">
        <f t="shared" si="38"/>
        <v>2477. 210008 重機械車內胎</v>
      </c>
    </row>
    <row r="2479" spans="1:4">
      <c r="A2479" s="695">
        <v>2478</v>
      </c>
      <c r="B2479" s="696" t="s">
        <v>9752</v>
      </c>
      <c r="C2479" s="697" t="s">
        <v>9753</v>
      </c>
      <c r="D2479" s="702" t="str">
        <f t="shared" si="38"/>
        <v>2478. 210009 航空器內胎</v>
      </c>
    </row>
    <row r="2480" spans="1:4">
      <c r="A2480" s="695">
        <v>2479</v>
      </c>
      <c r="B2480" s="696" t="s">
        <v>9754</v>
      </c>
      <c r="C2480" s="697" t="s">
        <v>9755</v>
      </c>
      <c r="D2480" s="702" t="str">
        <f t="shared" si="38"/>
        <v>2479. 210010 農工業車內胎</v>
      </c>
    </row>
    <row r="2481" spans="1:4">
      <c r="A2481" s="695">
        <v>2480</v>
      </c>
      <c r="B2481" s="696" t="s">
        <v>9756</v>
      </c>
      <c r="C2481" s="697" t="s">
        <v>9757</v>
      </c>
      <c r="D2481" s="702" t="str">
        <f t="shared" si="38"/>
        <v>2480. 210011 重機械車輪胎</v>
      </c>
    </row>
    <row r="2482" spans="1:4">
      <c r="A2482" s="695">
        <v>2481</v>
      </c>
      <c r="B2482" s="696" t="s">
        <v>9758</v>
      </c>
      <c r="C2482" s="697" t="s">
        <v>9759</v>
      </c>
      <c r="D2482" s="702" t="str">
        <f t="shared" si="38"/>
        <v>2481. 210012 航空器輪胎</v>
      </c>
    </row>
    <row r="2483" spans="1:4">
      <c r="A2483" s="695">
        <v>2482</v>
      </c>
      <c r="B2483" s="696" t="s">
        <v>9760</v>
      </c>
      <c r="C2483" s="697" t="s">
        <v>9761</v>
      </c>
      <c r="D2483" s="702" t="str">
        <f t="shared" si="38"/>
        <v>2482. 210013 農工業車輪胎</v>
      </c>
    </row>
    <row r="2484" spans="1:4">
      <c r="A2484" s="695">
        <v>2483</v>
      </c>
      <c r="B2484" s="696" t="s">
        <v>9762</v>
      </c>
      <c r="C2484" s="697" t="s">
        <v>9763</v>
      </c>
      <c r="D2484" s="702" t="str">
        <f t="shared" si="38"/>
        <v>2483. 210014 駝背胎面膠</v>
      </c>
    </row>
    <row r="2485" spans="1:4">
      <c r="A2485" s="695">
        <v>2484</v>
      </c>
      <c r="B2485" s="696" t="s">
        <v>9764</v>
      </c>
      <c r="C2485" s="697" t="s">
        <v>9765</v>
      </c>
      <c r="D2485" s="702" t="str">
        <f t="shared" si="38"/>
        <v>2484. 210017 橡膠管</v>
      </c>
    </row>
    <row r="2486" spans="1:4">
      <c r="A2486" s="695">
        <v>2485</v>
      </c>
      <c r="B2486" s="696" t="s">
        <v>9766</v>
      </c>
      <c r="C2486" s="697" t="s">
        <v>9767</v>
      </c>
      <c r="D2486" s="702" t="str">
        <f t="shared" si="38"/>
        <v>2485. 210018 輸送橡膠帶</v>
      </c>
    </row>
    <row r="2487" spans="1:4">
      <c r="A2487" s="695">
        <v>2486</v>
      </c>
      <c r="B2487" s="696" t="s">
        <v>9768</v>
      </c>
      <c r="C2487" s="697" t="s">
        <v>9769</v>
      </c>
      <c r="D2487" s="702" t="str">
        <f t="shared" si="38"/>
        <v>2486. 210019 三角傳動橡膠帶</v>
      </c>
    </row>
    <row r="2488" spans="1:4">
      <c r="A2488" s="695">
        <v>2487</v>
      </c>
      <c r="B2488" s="696" t="s">
        <v>9770</v>
      </c>
      <c r="C2488" s="697" t="s">
        <v>9771</v>
      </c>
      <c r="D2488" s="702" t="str">
        <f t="shared" si="38"/>
        <v>2487. 210020 橡膠輸送帶</v>
      </c>
    </row>
    <row r="2489" spans="1:4">
      <c r="A2489" s="695">
        <v>2488</v>
      </c>
      <c r="B2489" s="696" t="s">
        <v>9772</v>
      </c>
      <c r="C2489" s="697" t="s">
        <v>9773</v>
      </c>
      <c r="D2489" s="702" t="str">
        <f t="shared" si="38"/>
        <v>2488. 210021 橡膠傳動帶</v>
      </c>
    </row>
    <row r="2490" spans="1:4">
      <c r="A2490" s="695">
        <v>2489</v>
      </c>
      <c r="B2490" s="696" t="s">
        <v>9774</v>
      </c>
      <c r="C2490" s="697" t="s">
        <v>9775</v>
      </c>
      <c r="D2490" s="702" t="str">
        <f t="shared" si="38"/>
        <v>2489. 210023 橡膠滾筒</v>
      </c>
    </row>
    <row r="2491" spans="1:4">
      <c r="A2491" s="695">
        <v>2490</v>
      </c>
      <c r="B2491" s="696" t="s">
        <v>9776</v>
      </c>
      <c r="C2491" s="697" t="s">
        <v>9777</v>
      </c>
      <c r="D2491" s="702" t="str">
        <f t="shared" si="38"/>
        <v>2490. 210024 橡膠迫緊(油封)</v>
      </c>
    </row>
    <row r="2492" spans="1:4">
      <c r="A2492" s="695">
        <v>2491</v>
      </c>
      <c r="B2492" s="696" t="s">
        <v>9778</v>
      </c>
      <c r="C2492" s="697" t="s">
        <v>9779</v>
      </c>
      <c r="D2492" s="702" t="str">
        <f t="shared" si="38"/>
        <v>2491. 210025 橡膠滾輪</v>
      </c>
    </row>
    <row r="2493" spans="1:4">
      <c r="A2493" s="695">
        <v>2492</v>
      </c>
      <c r="B2493" s="696" t="s">
        <v>9780</v>
      </c>
      <c r="C2493" s="697" t="s">
        <v>9781</v>
      </c>
      <c r="D2493" s="702" t="str">
        <f t="shared" si="38"/>
        <v>2492. 210026 橡膠密封材</v>
      </c>
    </row>
    <row r="2494" spans="1:4">
      <c r="A2494" s="695">
        <v>2493</v>
      </c>
      <c r="B2494" s="696" t="s">
        <v>9782</v>
      </c>
      <c r="C2494" s="697" t="s">
        <v>9783</v>
      </c>
      <c r="D2494" s="702" t="str">
        <f t="shared" si="38"/>
        <v>2493. 210027 車輛用橡膠零配件</v>
      </c>
    </row>
    <row r="2495" spans="1:4">
      <c r="A2495" s="695">
        <v>2494</v>
      </c>
      <c r="B2495" s="696" t="s">
        <v>9784</v>
      </c>
      <c r="C2495" s="697" t="s">
        <v>9785</v>
      </c>
      <c r="D2495" s="702" t="str">
        <f t="shared" si="38"/>
        <v>2494. 210028 建築用橡膠零配件</v>
      </c>
    </row>
    <row r="2496" spans="1:4">
      <c r="A2496" s="695">
        <v>2495</v>
      </c>
      <c r="B2496" s="696" t="s">
        <v>9786</v>
      </c>
      <c r="C2496" s="697" t="s">
        <v>9787</v>
      </c>
      <c r="D2496" s="702" t="str">
        <f t="shared" si="38"/>
        <v>2495. 210029 電機電子用橡膠零配件</v>
      </c>
    </row>
    <row r="2497" spans="1:4">
      <c r="A2497" s="695">
        <v>2496</v>
      </c>
      <c r="B2497" s="696" t="s">
        <v>9788</v>
      </c>
      <c r="C2497" s="697" t="s">
        <v>9789</v>
      </c>
      <c r="D2497" s="702" t="str">
        <f t="shared" si="38"/>
        <v>2496. 210030 機械用橡膠零配件</v>
      </c>
    </row>
    <row r="2498" spans="1:4">
      <c r="A2498" s="695">
        <v>2497</v>
      </c>
      <c r="B2498" s="696" t="s">
        <v>9790</v>
      </c>
      <c r="C2498" s="697" t="s">
        <v>9791</v>
      </c>
      <c r="D2498" s="702" t="str">
        <f t="shared" ref="D2498:D2561" si="39">A2498&amp;". "&amp;B2498&amp;" "&amp;C2498</f>
        <v>2497. 210032 橡膠手套</v>
      </c>
    </row>
    <row r="2499" spans="1:4">
      <c r="A2499" s="695">
        <v>2498</v>
      </c>
      <c r="B2499" s="696" t="s">
        <v>9792</v>
      </c>
      <c r="C2499" s="697" t="s">
        <v>9793</v>
      </c>
      <c r="D2499" s="702" t="str">
        <f t="shared" si="39"/>
        <v>2498. 210033 泡沫橡膠</v>
      </c>
    </row>
    <row r="2500" spans="1:4">
      <c r="A2500" s="695">
        <v>2499</v>
      </c>
      <c r="B2500" s="696" t="s">
        <v>9794</v>
      </c>
      <c r="C2500" s="697" t="s">
        <v>9795</v>
      </c>
      <c r="D2500" s="702" t="str">
        <f t="shared" si="39"/>
        <v>2499. 210034 防震橡膠</v>
      </c>
    </row>
    <row r="2501" spans="1:4">
      <c r="A2501" s="695">
        <v>2500</v>
      </c>
      <c r="B2501" s="696" t="s">
        <v>9796</v>
      </c>
      <c r="C2501" s="697" t="s">
        <v>9797</v>
      </c>
      <c r="D2501" s="702" t="str">
        <f t="shared" si="39"/>
        <v>2500. 210035 充氣橡膠床墊</v>
      </c>
    </row>
    <row r="2502" spans="1:4">
      <c r="A2502" s="695">
        <v>2501</v>
      </c>
      <c r="B2502" s="696" t="s">
        <v>9798</v>
      </c>
      <c r="C2502" s="697" t="s">
        <v>9799</v>
      </c>
      <c r="D2502" s="702" t="str">
        <f t="shared" si="39"/>
        <v>2501. 210036 再生橡膠</v>
      </c>
    </row>
    <row r="2503" spans="1:4">
      <c r="A2503" s="695">
        <v>2502</v>
      </c>
      <c r="B2503" s="696" t="s">
        <v>9800</v>
      </c>
      <c r="C2503" s="697" t="s">
        <v>9801</v>
      </c>
      <c r="D2503" s="702" t="str">
        <f t="shared" si="39"/>
        <v>2502. 210037 矽膠奶嘴</v>
      </c>
    </row>
    <row r="2504" spans="1:4">
      <c r="A2504" s="695">
        <v>2503</v>
      </c>
      <c r="B2504" s="696" t="s">
        <v>9802</v>
      </c>
      <c r="C2504" s="697" t="s">
        <v>9803</v>
      </c>
      <c r="D2504" s="702" t="str">
        <f t="shared" si="39"/>
        <v>2503. 210038 保險套</v>
      </c>
    </row>
    <row r="2505" spans="1:4">
      <c r="A2505" s="695">
        <v>2504</v>
      </c>
      <c r="B2505" s="696" t="s">
        <v>9804</v>
      </c>
      <c r="C2505" s="697" t="s">
        <v>9805</v>
      </c>
      <c r="D2505" s="702" t="str">
        <f t="shared" si="39"/>
        <v>2504. 210039 海棉橡膠</v>
      </c>
    </row>
    <row r="2506" spans="1:4">
      <c r="A2506" s="695">
        <v>2505</v>
      </c>
      <c r="B2506" s="696" t="s">
        <v>9806</v>
      </c>
      <c r="C2506" s="697" t="s">
        <v>9807</v>
      </c>
      <c r="D2506" s="702" t="str">
        <f t="shared" si="39"/>
        <v>2505. 210040 橡膠墊</v>
      </c>
    </row>
    <row r="2507" spans="1:4">
      <c r="A2507" s="695">
        <v>2506</v>
      </c>
      <c r="B2507" s="696" t="s">
        <v>9808</v>
      </c>
      <c r="C2507" s="697" t="s">
        <v>9809</v>
      </c>
      <c r="D2507" s="702" t="str">
        <f t="shared" si="39"/>
        <v>2506. 210041 橡膠枕</v>
      </c>
    </row>
    <row r="2508" spans="1:4">
      <c r="A2508" s="695">
        <v>2507</v>
      </c>
      <c r="B2508" s="696" t="s">
        <v>9810</v>
      </c>
      <c r="C2508" s="697" t="s">
        <v>9811</v>
      </c>
      <c r="D2508" s="702" t="str">
        <f t="shared" si="39"/>
        <v>2507. 210042 橡膠板</v>
      </c>
    </row>
    <row r="2509" spans="1:4">
      <c r="A2509" s="695">
        <v>2508</v>
      </c>
      <c r="B2509" s="696" t="s">
        <v>9812</v>
      </c>
      <c r="C2509" s="697" t="s">
        <v>9813</v>
      </c>
      <c r="D2509" s="702" t="str">
        <f t="shared" si="39"/>
        <v>2508. 210043 橡膠環</v>
      </c>
    </row>
    <row r="2510" spans="1:4">
      <c r="A2510" s="695">
        <v>2509</v>
      </c>
      <c r="B2510" s="696" t="s">
        <v>9814</v>
      </c>
      <c r="C2510" s="697" t="s">
        <v>9815</v>
      </c>
      <c r="D2510" s="702" t="str">
        <f t="shared" si="39"/>
        <v>2509. 210044 橡膠條</v>
      </c>
    </row>
    <row r="2511" spans="1:4">
      <c r="A2511" s="695">
        <v>2510</v>
      </c>
      <c r="B2511" s="696" t="s">
        <v>9816</v>
      </c>
      <c r="C2511" s="697" t="s">
        <v>9817</v>
      </c>
      <c r="D2511" s="702" t="str">
        <f t="shared" si="39"/>
        <v>2510. 210045 橡膠褲</v>
      </c>
    </row>
    <row r="2512" spans="1:4">
      <c r="A2512" s="695">
        <v>2511</v>
      </c>
      <c r="B2512" s="696" t="s">
        <v>9818</v>
      </c>
      <c r="C2512" s="697" t="s">
        <v>9819</v>
      </c>
      <c r="D2512" s="702" t="str">
        <f t="shared" si="39"/>
        <v>2511. 210046 橡膠塊</v>
      </c>
    </row>
    <row r="2513" spans="1:4">
      <c r="A2513" s="695">
        <v>2512</v>
      </c>
      <c r="B2513" s="696" t="s">
        <v>9820</v>
      </c>
      <c r="C2513" s="697" t="s">
        <v>9821</v>
      </c>
      <c r="D2513" s="702" t="str">
        <f t="shared" si="39"/>
        <v>2512. 210047 橡膠衣</v>
      </c>
    </row>
    <row r="2514" spans="1:4">
      <c r="A2514" s="695">
        <v>2513</v>
      </c>
      <c r="B2514" s="696" t="s">
        <v>9822</v>
      </c>
      <c r="C2514" s="697" t="s">
        <v>9823</v>
      </c>
      <c r="D2514" s="702" t="str">
        <f t="shared" si="39"/>
        <v>2513. 210048 橡膠片</v>
      </c>
    </row>
    <row r="2515" spans="1:4">
      <c r="A2515" s="695">
        <v>2514</v>
      </c>
      <c r="B2515" s="696" t="s">
        <v>9824</v>
      </c>
      <c r="C2515" s="697" t="s">
        <v>9825</v>
      </c>
      <c r="D2515" s="702" t="str">
        <f t="shared" si="39"/>
        <v>2514. 210049 橡膠線</v>
      </c>
    </row>
    <row r="2516" spans="1:4">
      <c r="A2516" s="695">
        <v>2515</v>
      </c>
      <c r="B2516" s="696" t="s">
        <v>9826</v>
      </c>
      <c r="C2516" s="697" t="s">
        <v>9827</v>
      </c>
      <c r="D2516" s="702" t="str">
        <f t="shared" si="39"/>
        <v>2515. 210050 橡膠糊</v>
      </c>
    </row>
    <row r="2517" spans="1:4">
      <c r="A2517" s="695">
        <v>2516</v>
      </c>
      <c r="B2517" s="696" t="s">
        <v>9828</v>
      </c>
      <c r="C2517" s="697" t="s">
        <v>9829</v>
      </c>
      <c r="D2517" s="702" t="str">
        <f t="shared" si="39"/>
        <v>2516. 210051 橡膠乳頭</v>
      </c>
    </row>
    <row r="2518" spans="1:4">
      <c r="A2518" s="695">
        <v>2517</v>
      </c>
      <c r="B2518" s="696" t="s">
        <v>9830</v>
      </c>
      <c r="C2518" s="697" t="s">
        <v>9831</v>
      </c>
      <c r="D2518" s="702" t="str">
        <f t="shared" si="39"/>
        <v>2517. 210052 橡膠氣墊</v>
      </c>
    </row>
    <row r="2519" spans="1:4">
      <c r="A2519" s="695">
        <v>2518</v>
      </c>
      <c r="B2519" s="696" t="s">
        <v>9832</v>
      </c>
      <c r="C2519" s="697" t="s">
        <v>9833</v>
      </c>
      <c r="D2519" s="702" t="str">
        <f t="shared" si="39"/>
        <v>2518. 210053 橡膠圓盤</v>
      </c>
    </row>
    <row r="2520" spans="1:4">
      <c r="A2520" s="695">
        <v>2519</v>
      </c>
      <c r="B2520" s="696" t="s">
        <v>9834</v>
      </c>
      <c r="C2520" s="697" t="s">
        <v>9835</v>
      </c>
      <c r="D2520" s="702" t="str">
        <f t="shared" si="39"/>
        <v>2519. 210054 橡膠地板</v>
      </c>
    </row>
    <row r="2521" spans="1:4">
      <c r="A2521" s="695">
        <v>2520</v>
      </c>
      <c r="B2521" s="696" t="s">
        <v>9836</v>
      </c>
      <c r="C2521" s="697" t="s">
        <v>9837</v>
      </c>
      <c r="D2521" s="702" t="str">
        <f t="shared" si="39"/>
        <v>2520. 210055 橡膠套管</v>
      </c>
    </row>
    <row r="2522" spans="1:4">
      <c r="A2522" s="695">
        <v>2521</v>
      </c>
      <c r="B2522" s="696" t="s">
        <v>9838</v>
      </c>
      <c r="C2522" s="697" t="s">
        <v>9839</v>
      </c>
      <c r="D2522" s="702" t="str">
        <f t="shared" si="39"/>
        <v>2521. 210056 橡膠粉粒</v>
      </c>
    </row>
    <row r="2523" spans="1:4">
      <c r="A2523" s="695">
        <v>2522</v>
      </c>
      <c r="B2523" s="696" t="s">
        <v>9840</v>
      </c>
      <c r="C2523" s="697" t="s">
        <v>9841</v>
      </c>
      <c r="D2523" s="702" t="str">
        <f t="shared" si="39"/>
        <v>2522. 210057 橡膠圍裙</v>
      </c>
    </row>
    <row r="2524" spans="1:4">
      <c r="A2524" s="695">
        <v>2523</v>
      </c>
      <c r="B2524" s="696" t="s">
        <v>9842</v>
      </c>
      <c r="C2524" s="697" t="s">
        <v>9843</v>
      </c>
      <c r="D2524" s="702" t="str">
        <f t="shared" si="39"/>
        <v>2523. 210058 橡膠雨衣</v>
      </c>
    </row>
    <row r="2525" spans="1:4">
      <c r="A2525" s="695">
        <v>2524</v>
      </c>
      <c r="B2525" s="696" t="s">
        <v>9844</v>
      </c>
      <c r="C2525" s="697" t="s">
        <v>9845</v>
      </c>
      <c r="D2525" s="702" t="str">
        <f t="shared" si="39"/>
        <v>2524. 210059 橡膠冰袋</v>
      </c>
    </row>
    <row r="2526" spans="1:4">
      <c r="A2526" s="695">
        <v>2525</v>
      </c>
      <c r="B2526" s="696" t="s">
        <v>9846</v>
      </c>
      <c r="C2526" s="697" t="s">
        <v>9847</v>
      </c>
      <c r="D2526" s="702" t="str">
        <f t="shared" si="39"/>
        <v>2525. 210060 橡膠手指套</v>
      </c>
    </row>
    <row r="2527" spans="1:4">
      <c r="A2527" s="695">
        <v>2526</v>
      </c>
      <c r="B2527" s="696" t="s">
        <v>9848</v>
      </c>
      <c r="C2527" s="697" t="s">
        <v>9849</v>
      </c>
      <c r="D2527" s="702" t="str">
        <f t="shared" si="39"/>
        <v>2526. 210061 橡膠絲（索）</v>
      </c>
    </row>
    <row r="2528" spans="1:4">
      <c r="A2528" s="695">
        <v>2527</v>
      </c>
      <c r="B2528" s="696" t="s">
        <v>9850</v>
      </c>
      <c r="C2528" s="697" t="s">
        <v>9851</v>
      </c>
      <c r="D2528" s="702" t="str">
        <f t="shared" si="39"/>
        <v>2527. 210062 橡膠滾筒貼面</v>
      </c>
    </row>
    <row r="2529" spans="1:4">
      <c r="A2529" s="695">
        <v>2528</v>
      </c>
      <c r="B2529" s="696" t="s">
        <v>9852</v>
      </c>
      <c r="C2529" s="697" t="s">
        <v>9853</v>
      </c>
      <c r="D2529" s="702" t="str">
        <f t="shared" si="39"/>
        <v>2528. 210063 橡膠地板貼面</v>
      </c>
    </row>
    <row r="2530" spans="1:4">
      <c r="A2530" s="695">
        <v>2529</v>
      </c>
      <c r="B2530" s="696" t="s">
        <v>9854</v>
      </c>
      <c r="C2530" s="697" t="s">
        <v>9855</v>
      </c>
      <c r="D2530" s="702" t="str">
        <f t="shared" si="39"/>
        <v>2529. 210065 橡膠半成品</v>
      </c>
    </row>
    <row r="2531" spans="1:4">
      <c r="A2531" s="695">
        <v>2530</v>
      </c>
      <c r="B2531" s="696" t="s">
        <v>9856</v>
      </c>
      <c r="C2531" s="697" t="s">
        <v>9857</v>
      </c>
      <c r="D2531" s="702" t="str">
        <f t="shared" si="39"/>
        <v>2530. 210099 其他汽車外胎</v>
      </c>
    </row>
    <row r="2532" spans="1:4">
      <c r="A2532" s="695">
        <v>2531</v>
      </c>
      <c r="B2532" s="696" t="s">
        <v>9858</v>
      </c>
      <c r="C2532" s="697" t="s">
        <v>9859</v>
      </c>
      <c r="D2532" s="702" t="str">
        <f t="shared" si="39"/>
        <v>2531. 210199 其他內胎</v>
      </c>
    </row>
    <row r="2533" spans="1:4">
      <c r="A2533" s="695">
        <v>2532</v>
      </c>
      <c r="B2533" s="696" t="s">
        <v>9860</v>
      </c>
      <c r="C2533" s="697" t="s">
        <v>9861</v>
      </c>
      <c r="D2533" s="702" t="str">
        <f t="shared" si="39"/>
        <v>2532. 210299 其他外胎</v>
      </c>
    </row>
    <row r="2534" spans="1:4">
      <c r="A2534" s="695">
        <v>2533</v>
      </c>
      <c r="B2534" s="696" t="s">
        <v>9862</v>
      </c>
      <c r="C2534" s="697" t="s">
        <v>9863</v>
      </c>
      <c r="D2534" s="702" t="str">
        <f t="shared" si="39"/>
        <v>2533. 210399 其他傳動橡膠帶</v>
      </c>
    </row>
    <row r="2535" spans="1:4">
      <c r="A2535" s="695">
        <v>2534</v>
      </c>
      <c r="B2535" s="696" t="s">
        <v>9864</v>
      </c>
      <c r="C2535" s="697" t="s">
        <v>9865</v>
      </c>
      <c r="D2535" s="702" t="str">
        <f t="shared" si="39"/>
        <v>2534. 210499 其他工業橡膠</v>
      </c>
    </row>
    <row r="2536" spans="1:4">
      <c r="A2536" s="695">
        <v>2535</v>
      </c>
      <c r="B2536" s="696" t="s">
        <v>9866</v>
      </c>
      <c r="C2536" s="697" t="s">
        <v>9867</v>
      </c>
      <c r="D2536" s="702" t="str">
        <f t="shared" si="39"/>
        <v>2535. 210599 其他橡膠製品(不含運動球)</v>
      </c>
    </row>
    <row r="2537" spans="1:4">
      <c r="A2537" s="695">
        <v>2536</v>
      </c>
      <c r="B2537" s="696" t="s">
        <v>3608</v>
      </c>
      <c r="C2537" s="697" t="s">
        <v>9868</v>
      </c>
      <c r="D2537" s="702" t="str">
        <f t="shared" si="39"/>
        <v>2536. 220001 聚氯乙烯塑膠皮(PVC塑膠皮)</v>
      </c>
    </row>
    <row r="2538" spans="1:4">
      <c r="A2538" s="695">
        <v>2537</v>
      </c>
      <c r="B2538" s="696" t="s">
        <v>3610</v>
      </c>
      <c r="C2538" s="697" t="s">
        <v>9869</v>
      </c>
      <c r="D2538" s="702" t="str">
        <f t="shared" si="39"/>
        <v>2537. 220002 P.E.發泡板</v>
      </c>
    </row>
    <row r="2539" spans="1:4">
      <c r="A2539" s="695">
        <v>2538</v>
      </c>
      <c r="B2539" s="696" t="s">
        <v>3612</v>
      </c>
      <c r="C2539" s="697" t="s">
        <v>9870</v>
      </c>
      <c r="D2539" s="702" t="str">
        <f t="shared" si="39"/>
        <v>2538. 220003 P.P.塑膠皮</v>
      </c>
    </row>
    <row r="2540" spans="1:4">
      <c r="A2540" s="695">
        <v>2539</v>
      </c>
      <c r="B2540" s="696" t="s">
        <v>3614</v>
      </c>
      <c r="C2540" s="697" t="s">
        <v>9871</v>
      </c>
      <c r="D2540" s="702" t="str">
        <f t="shared" si="39"/>
        <v>2539. 220004 聚胺酯合成皮(PU塑膠皮)</v>
      </c>
    </row>
    <row r="2541" spans="1:4">
      <c r="A2541" s="695">
        <v>2540</v>
      </c>
      <c r="B2541" s="696" t="s">
        <v>3618</v>
      </c>
      <c r="C2541" s="697" t="s">
        <v>9872</v>
      </c>
      <c r="D2541" s="702" t="str">
        <f t="shared" si="39"/>
        <v>2540. 220006 聚氯乙烯塑膠布(PVC塑膠皮)</v>
      </c>
    </row>
    <row r="2542" spans="1:4">
      <c r="A2542" s="695">
        <v>2541</v>
      </c>
      <c r="B2542" s="696" t="s">
        <v>3620</v>
      </c>
      <c r="C2542" s="697" t="s">
        <v>9873</v>
      </c>
      <c r="D2542" s="702" t="str">
        <f t="shared" si="39"/>
        <v>2541. 220007 P.E.塑膠布</v>
      </c>
    </row>
    <row r="2543" spans="1:4">
      <c r="A2543" s="695">
        <v>2542</v>
      </c>
      <c r="B2543" s="696" t="s">
        <v>3622</v>
      </c>
      <c r="C2543" s="697" t="s">
        <v>9874</v>
      </c>
      <c r="D2543" s="702" t="str">
        <f t="shared" si="39"/>
        <v>2542. 220008 P.P.塑膠布</v>
      </c>
    </row>
    <row r="2544" spans="1:4">
      <c r="A2544" s="695">
        <v>2543</v>
      </c>
      <c r="B2544" s="696" t="s">
        <v>3624</v>
      </c>
      <c r="C2544" s="697" t="s">
        <v>9875</v>
      </c>
      <c r="D2544" s="702" t="str">
        <f t="shared" si="39"/>
        <v>2543. 220009 塑膠皮布加工</v>
      </c>
    </row>
    <row r="2545" spans="1:4">
      <c r="A2545" s="695">
        <v>2544</v>
      </c>
      <c r="B2545" s="696" t="s">
        <v>3628</v>
      </c>
      <c r="C2545" s="697" t="s">
        <v>9876</v>
      </c>
      <c r="D2545" s="702" t="str">
        <f t="shared" si="39"/>
        <v>2544. 220011 聚氯乙烯(PVC)塑膠硬管</v>
      </c>
    </row>
    <row r="2546" spans="1:4">
      <c r="A2546" s="695">
        <v>2545</v>
      </c>
      <c r="B2546" s="696" t="s">
        <v>9877</v>
      </c>
      <c r="C2546" s="697" t="s">
        <v>9878</v>
      </c>
      <c r="D2546" s="702" t="str">
        <f t="shared" si="39"/>
        <v>2545. 220012 聚乙烯硬管</v>
      </c>
    </row>
    <row r="2547" spans="1:4">
      <c r="A2547" s="695">
        <v>2546</v>
      </c>
      <c r="B2547" s="696" t="s">
        <v>9879</v>
      </c>
      <c r="C2547" s="697" t="s">
        <v>9880</v>
      </c>
      <c r="D2547" s="702" t="str">
        <f t="shared" si="39"/>
        <v>2546. 220013 聚氯乙烯(PVC)塑膠軟管</v>
      </c>
    </row>
    <row r="2548" spans="1:4">
      <c r="A2548" s="695">
        <v>2547</v>
      </c>
      <c r="B2548" s="696" t="s">
        <v>9881</v>
      </c>
      <c r="C2548" s="697" t="s">
        <v>9882</v>
      </c>
      <c r="D2548" s="702" t="str">
        <f t="shared" si="39"/>
        <v>2547. 220014 塑膠地磚</v>
      </c>
    </row>
    <row r="2549" spans="1:4">
      <c r="A2549" s="695">
        <v>2548</v>
      </c>
      <c r="B2549" s="696" t="s">
        <v>9883</v>
      </c>
      <c r="C2549" s="697" t="s">
        <v>9884</v>
      </c>
      <c r="D2549" s="702" t="str">
        <f t="shared" si="39"/>
        <v>2548. 220015 塑膠片</v>
      </c>
    </row>
    <row r="2550" spans="1:4">
      <c r="A2550" s="695">
        <v>2549</v>
      </c>
      <c r="B2550" s="696" t="s">
        <v>9885</v>
      </c>
      <c r="C2550" s="697" t="s">
        <v>9886</v>
      </c>
      <c r="D2550" s="702" t="str">
        <f t="shared" si="39"/>
        <v>2549. 220016 塑膠桿</v>
      </c>
    </row>
    <row r="2551" spans="1:4">
      <c r="A2551" s="695">
        <v>2550</v>
      </c>
      <c r="B2551" s="696" t="s">
        <v>9887</v>
      </c>
      <c r="C2551" s="697" t="s">
        <v>9888</v>
      </c>
      <c r="D2551" s="702" t="str">
        <f t="shared" si="39"/>
        <v>2550. 220017 壓克力板</v>
      </c>
    </row>
    <row r="2552" spans="1:4">
      <c r="A2552" s="695">
        <v>2551</v>
      </c>
      <c r="B2552" s="696" t="s">
        <v>9889</v>
      </c>
      <c r="C2552" s="697" t="s">
        <v>9890</v>
      </c>
      <c r="D2552" s="702" t="str">
        <f t="shared" si="39"/>
        <v>2551. 220018 塑膠板(不含塑膠浪板)</v>
      </c>
    </row>
    <row r="2553" spans="1:4">
      <c r="A2553" s="695">
        <v>2552</v>
      </c>
      <c r="B2553" s="696" t="s">
        <v>9891</v>
      </c>
      <c r="C2553" s="697" t="s">
        <v>9892</v>
      </c>
      <c r="D2553" s="702" t="str">
        <f t="shared" si="39"/>
        <v>2552. 220019 塑膠浪板</v>
      </c>
    </row>
    <row r="2554" spans="1:4">
      <c r="A2554" s="695">
        <v>2553</v>
      </c>
      <c r="B2554" s="696" t="s">
        <v>9893</v>
      </c>
      <c r="C2554" s="697" t="s">
        <v>9894</v>
      </c>
      <c r="D2554" s="702" t="str">
        <f t="shared" si="39"/>
        <v>2553. 220020 塑膠管板加工</v>
      </c>
    </row>
    <row r="2555" spans="1:4">
      <c r="A2555" s="695">
        <v>2554</v>
      </c>
      <c r="B2555" s="696" t="s">
        <v>9895</v>
      </c>
      <c r="C2555" s="697" t="s">
        <v>9896</v>
      </c>
      <c r="D2555" s="702" t="str">
        <f t="shared" si="39"/>
        <v>2554. 220023 一般塑膠袋</v>
      </c>
    </row>
    <row r="2556" spans="1:4">
      <c r="A2556" s="695">
        <v>2555</v>
      </c>
      <c r="B2556" s="696" t="s">
        <v>9897</v>
      </c>
      <c r="C2556" s="697" t="s">
        <v>9898</v>
      </c>
      <c r="D2556" s="702" t="str">
        <f t="shared" si="39"/>
        <v>2555. 220024 可分解性塑膠袋</v>
      </c>
    </row>
    <row r="2557" spans="1:4">
      <c r="A2557" s="695">
        <v>2556</v>
      </c>
      <c r="B2557" s="696" t="s">
        <v>9899</v>
      </c>
      <c r="C2557" s="697" t="s">
        <v>9900</v>
      </c>
      <c r="D2557" s="702" t="str">
        <f t="shared" si="39"/>
        <v>2556. 220025 編織袋</v>
      </c>
    </row>
    <row r="2558" spans="1:4">
      <c r="A2558" s="695">
        <v>2557</v>
      </c>
      <c r="B2558" s="696" t="s">
        <v>9901</v>
      </c>
      <c r="C2558" s="697" t="s">
        <v>9902</v>
      </c>
      <c r="D2558" s="702" t="str">
        <f t="shared" si="39"/>
        <v>2557. 220026 塑膠夾鏈袋</v>
      </c>
    </row>
    <row r="2559" spans="1:4">
      <c r="A2559" s="695">
        <v>2558</v>
      </c>
      <c r="B2559" s="696" t="s">
        <v>9903</v>
      </c>
      <c r="C2559" s="697" t="s">
        <v>9904</v>
      </c>
      <c r="D2559" s="702" t="str">
        <f t="shared" si="39"/>
        <v>2558. 220027 塑膠手提及購物袋</v>
      </c>
    </row>
    <row r="2560" spans="1:4">
      <c r="A2560" s="695">
        <v>2559</v>
      </c>
      <c r="B2560" s="696" t="s">
        <v>9905</v>
      </c>
      <c r="C2560" s="697" t="s">
        <v>9906</v>
      </c>
      <c r="D2560" s="702" t="str">
        <f t="shared" si="39"/>
        <v>2559. 220028 塑膠膜</v>
      </c>
    </row>
    <row r="2561" spans="1:4">
      <c r="A2561" s="695">
        <v>2560</v>
      </c>
      <c r="B2561" s="696" t="s">
        <v>9907</v>
      </c>
      <c r="C2561" s="697" t="s">
        <v>9908</v>
      </c>
      <c r="D2561" s="702" t="str">
        <f t="shared" si="39"/>
        <v>2560. 220029 塑膠膜袋加工</v>
      </c>
    </row>
    <row r="2562" spans="1:4">
      <c r="A2562" s="695">
        <v>2561</v>
      </c>
      <c r="B2562" s="696" t="s">
        <v>9909</v>
      </c>
      <c r="C2562" s="697" t="s">
        <v>9910</v>
      </c>
      <c r="D2562" s="702" t="str">
        <f t="shared" ref="D2562:D2625" si="40">A2562&amp;". "&amp;B2562&amp;" "&amp;C2562</f>
        <v>2561. 220030 塑膠容器</v>
      </c>
    </row>
    <row r="2563" spans="1:4">
      <c r="A2563" s="695">
        <v>2562</v>
      </c>
      <c r="B2563" s="696" t="s">
        <v>9911</v>
      </c>
      <c r="C2563" s="697" t="s">
        <v>9912</v>
      </c>
      <c r="D2563" s="702" t="str">
        <f t="shared" si="40"/>
        <v>2562. 220031 寶特瓶</v>
      </c>
    </row>
    <row r="2564" spans="1:4">
      <c r="A2564" s="695">
        <v>2563</v>
      </c>
      <c r="B2564" s="696" t="s">
        <v>9913</v>
      </c>
      <c r="C2564" s="697" t="s">
        <v>9914</v>
      </c>
      <c r="D2564" s="702" t="str">
        <f t="shared" si="40"/>
        <v>2563. 220032 牙刷</v>
      </c>
    </row>
    <row r="2565" spans="1:4">
      <c r="A2565" s="695">
        <v>2564</v>
      </c>
      <c r="B2565" s="696" t="s">
        <v>9915</v>
      </c>
      <c r="C2565" s="697" t="s">
        <v>9916</v>
      </c>
      <c r="D2565" s="702" t="str">
        <f t="shared" si="40"/>
        <v>2564. 220033 塑膠包裝帶</v>
      </c>
    </row>
    <row r="2566" spans="1:4">
      <c r="A2566" s="695">
        <v>2565</v>
      </c>
      <c r="B2566" s="696" t="s">
        <v>9917</v>
      </c>
      <c r="C2566" s="697" t="s">
        <v>9918</v>
      </c>
      <c r="D2566" s="702" t="str">
        <f t="shared" si="40"/>
        <v>2565. 220034 塑膠餐具</v>
      </c>
    </row>
    <row r="2567" spans="1:4">
      <c r="A2567" s="695">
        <v>2566</v>
      </c>
      <c r="B2567" s="696" t="s">
        <v>9919</v>
      </c>
      <c r="C2567" s="697" t="s">
        <v>9920</v>
      </c>
      <c r="D2567" s="702" t="str">
        <f t="shared" si="40"/>
        <v>2566. 220035 衣架</v>
      </c>
    </row>
    <row r="2568" spans="1:4">
      <c r="A2568" s="695">
        <v>2567</v>
      </c>
      <c r="B2568" s="696" t="s">
        <v>9921</v>
      </c>
      <c r="C2568" s="697" t="s">
        <v>9922</v>
      </c>
      <c r="D2568" s="702" t="str">
        <f t="shared" si="40"/>
        <v>2567. 220036 塑膠桶</v>
      </c>
    </row>
    <row r="2569" spans="1:4">
      <c r="A2569" s="695">
        <v>2568</v>
      </c>
      <c r="B2569" s="696" t="s">
        <v>9923</v>
      </c>
      <c r="C2569" s="697" t="s">
        <v>9924</v>
      </c>
      <c r="D2569" s="702" t="str">
        <f t="shared" si="40"/>
        <v>2568. 220037 塑膠盆</v>
      </c>
    </row>
    <row r="2570" spans="1:4">
      <c r="A2570" s="695">
        <v>2569</v>
      </c>
      <c r="B2570" s="696" t="s">
        <v>9925</v>
      </c>
      <c r="C2570" s="697" t="s">
        <v>9926</v>
      </c>
      <c r="D2570" s="702" t="str">
        <f t="shared" si="40"/>
        <v>2569. 220038 塑膠盒</v>
      </c>
    </row>
    <row r="2571" spans="1:4">
      <c r="A2571" s="695">
        <v>2570</v>
      </c>
      <c r="B2571" s="696" t="s">
        <v>9927</v>
      </c>
      <c r="C2571" s="697" t="s">
        <v>9928</v>
      </c>
      <c r="D2571" s="702" t="str">
        <f t="shared" si="40"/>
        <v>2570. 220039 塑膠壺</v>
      </c>
    </row>
    <row r="2572" spans="1:4">
      <c r="A2572" s="695">
        <v>2571</v>
      </c>
      <c r="B2572" s="696" t="s">
        <v>9929</v>
      </c>
      <c r="C2572" s="697" t="s">
        <v>9930</v>
      </c>
      <c r="D2572" s="702" t="str">
        <f t="shared" si="40"/>
        <v>2571. 220040 塑膠碗</v>
      </c>
    </row>
    <row r="2573" spans="1:4">
      <c r="A2573" s="695">
        <v>2572</v>
      </c>
      <c r="B2573" s="696" t="s">
        <v>9931</v>
      </c>
      <c r="C2573" s="697" t="s">
        <v>9932</v>
      </c>
      <c r="D2573" s="702" t="str">
        <f t="shared" si="40"/>
        <v>2572. 220041 塑膠杯</v>
      </c>
    </row>
    <row r="2574" spans="1:4">
      <c r="A2574" s="695">
        <v>2573</v>
      </c>
      <c r="B2574" s="696" t="s">
        <v>9933</v>
      </c>
      <c r="C2574" s="697" t="s">
        <v>9934</v>
      </c>
      <c r="D2574" s="702" t="str">
        <f t="shared" si="40"/>
        <v>2573. 220042 塑膠匙</v>
      </c>
    </row>
    <row r="2575" spans="1:4">
      <c r="A2575" s="695">
        <v>2574</v>
      </c>
      <c r="B2575" s="696" t="s">
        <v>9935</v>
      </c>
      <c r="C2575" s="697" t="s">
        <v>9936</v>
      </c>
      <c r="D2575" s="702" t="str">
        <f t="shared" si="40"/>
        <v>2574. 220043 塑膠筷</v>
      </c>
    </row>
    <row r="2576" spans="1:4">
      <c r="A2576" s="695">
        <v>2575</v>
      </c>
      <c r="B2576" s="696" t="s">
        <v>9937</v>
      </c>
      <c r="C2576" s="697" t="s">
        <v>9938</v>
      </c>
      <c r="D2576" s="702" t="str">
        <f t="shared" si="40"/>
        <v>2575. 220044 塑膠梳</v>
      </c>
    </row>
    <row r="2577" spans="1:4">
      <c r="A2577" s="695">
        <v>2576</v>
      </c>
      <c r="B2577" s="696" t="s">
        <v>9939</v>
      </c>
      <c r="C2577" s="697" t="s">
        <v>9940</v>
      </c>
      <c r="D2577" s="702" t="str">
        <f t="shared" si="40"/>
        <v>2576. 220045 塑膠衣夾</v>
      </c>
    </row>
    <row r="2578" spans="1:4">
      <c r="A2578" s="695">
        <v>2577</v>
      </c>
      <c r="B2578" s="696" t="s">
        <v>9941</v>
      </c>
      <c r="C2578" s="697" t="s">
        <v>9942</v>
      </c>
      <c r="D2578" s="702" t="str">
        <f t="shared" si="40"/>
        <v>2577. 220046 塑膠肥皂盒</v>
      </c>
    </row>
    <row r="2579" spans="1:4">
      <c r="A2579" s="695">
        <v>2578</v>
      </c>
      <c r="B2579" s="696" t="s">
        <v>9943</v>
      </c>
      <c r="C2579" s="697" t="s">
        <v>9944</v>
      </c>
      <c r="D2579" s="702" t="str">
        <f t="shared" si="40"/>
        <v>2578. 220047 塑膠毛巾架</v>
      </c>
    </row>
    <row r="2580" spans="1:4">
      <c r="A2580" s="695">
        <v>2579</v>
      </c>
      <c r="B2580" s="696" t="s">
        <v>9945</v>
      </c>
      <c r="C2580" s="697" t="s">
        <v>9946</v>
      </c>
      <c r="D2580" s="702" t="str">
        <f t="shared" si="40"/>
        <v>2579. 220048 塑膠煙灰缸</v>
      </c>
    </row>
    <row r="2581" spans="1:4">
      <c r="A2581" s="695">
        <v>2580</v>
      </c>
      <c r="B2581" s="696" t="s">
        <v>9947</v>
      </c>
      <c r="C2581" s="697" t="s">
        <v>9948</v>
      </c>
      <c r="D2581" s="702" t="str">
        <f t="shared" si="40"/>
        <v>2580. 220049 塑膠提籃</v>
      </c>
    </row>
    <row r="2582" spans="1:4">
      <c r="A2582" s="695">
        <v>2581</v>
      </c>
      <c r="B2582" s="696" t="s">
        <v>9949</v>
      </c>
      <c r="C2582" s="697" t="s">
        <v>9950</v>
      </c>
      <c r="D2582" s="702" t="str">
        <f t="shared" si="40"/>
        <v>2581. 220051 塑膠外殼</v>
      </c>
    </row>
    <row r="2583" spans="1:4">
      <c r="A2583" s="695">
        <v>2582</v>
      </c>
      <c r="B2583" s="696" t="s">
        <v>9951</v>
      </c>
      <c r="C2583" s="697" t="s">
        <v>9952</v>
      </c>
      <c r="D2583" s="702" t="str">
        <f t="shared" si="40"/>
        <v>2582. 220052 冰箱內部塑膠配件</v>
      </c>
    </row>
    <row r="2584" spans="1:4">
      <c r="A2584" s="695">
        <v>2583</v>
      </c>
      <c r="B2584" s="696" t="s">
        <v>9953</v>
      </c>
      <c r="C2584" s="697" t="s">
        <v>9954</v>
      </c>
      <c r="D2584" s="702" t="str">
        <f t="shared" si="40"/>
        <v>2583. 220053 塑膠電話外殼</v>
      </c>
    </row>
    <row r="2585" spans="1:4">
      <c r="A2585" s="695">
        <v>2584</v>
      </c>
      <c r="B2585" s="696" t="s">
        <v>9955</v>
      </c>
      <c r="C2585" s="697" t="s">
        <v>9956</v>
      </c>
      <c r="D2585" s="702" t="str">
        <f t="shared" si="40"/>
        <v>2584. 220054 塑膠電腦外殼</v>
      </c>
    </row>
    <row r="2586" spans="1:4">
      <c r="A2586" s="695">
        <v>2585</v>
      </c>
      <c r="B2586" s="696" t="s">
        <v>9957</v>
      </c>
      <c r="C2586" s="697" t="s">
        <v>9958</v>
      </c>
      <c r="D2586" s="702" t="str">
        <f t="shared" si="40"/>
        <v>2585. 220055 塑膠汽車保險桿</v>
      </c>
    </row>
    <row r="2587" spans="1:4">
      <c r="A2587" s="695">
        <v>2586</v>
      </c>
      <c r="B2587" s="696" t="s">
        <v>9959</v>
      </c>
      <c r="C2587" s="697" t="s">
        <v>9960</v>
      </c>
      <c r="D2587" s="702" t="str">
        <f t="shared" si="40"/>
        <v>2586. 220056 塑膠小家電外殼</v>
      </c>
    </row>
    <row r="2588" spans="1:4">
      <c r="A2588" s="695">
        <v>2587</v>
      </c>
      <c r="B2588" s="696" t="s">
        <v>9961</v>
      </c>
      <c r="C2588" s="697" t="s">
        <v>9962</v>
      </c>
      <c r="D2588" s="702" t="str">
        <f t="shared" si="40"/>
        <v>2587. 220057 塑膠電視機外殼</v>
      </c>
    </row>
    <row r="2589" spans="1:4">
      <c r="A2589" s="695">
        <v>2588</v>
      </c>
      <c r="B2589" s="696" t="s">
        <v>9963</v>
      </c>
      <c r="C2589" s="697" t="s">
        <v>9964</v>
      </c>
      <c r="D2589" s="702" t="str">
        <f t="shared" si="40"/>
        <v>2588. 220058 影印機塑膠配件</v>
      </c>
    </row>
    <row r="2590" spans="1:4">
      <c r="A2590" s="695">
        <v>2589</v>
      </c>
      <c r="B2590" s="696" t="s">
        <v>9965</v>
      </c>
      <c r="C2590" s="697" t="s">
        <v>9966</v>
      </c>
      <c r="D2590" s="702" t="str">
        <f t="shared" si="40"/>
        <v>2589. 220060 塑膠衣著</v>
      </c>
    </row>
    <row r="2591" spans="1:4">
      <c r="A2591" s="695">
        <v>2590</v>
      </c>
      <c r="B2591" s="696" t="s">
        <v>9967</v>
      </c>
      <c r="C2591" s="697" t="s">
        <v>9968</v>
      </c>
      <c r="D2591" s="702" t="str">
        <f t="shared" si="40"/>
        <v>2590. 220061 塑膠帳篷(多用途充氣式帳蓬)</v>
      </c>
    </row>
    <row r="2592" spans="1:4">
      <c r="A2592" s="695">
        <v>2591</v>
      </c>
      <c r="B2592" s="696" t="s">
        <v>9969</v>
      </c>
      <c r="C2592" s="697" t="s">
        <v>9970</v>
      </c>
      <c r="D2592" s="702" t="str">
        <f t="shared" si="40"/>
        <v>2591. 220062 塑膠桌布</v>
      </c>
    </row>
    <row r="2593" spans="1:4">
      <c r="A2593" s="695">
        <v>2592</v>
      </c>
      <c r="B2593" s="696" t="s">
        <v>9971</v>
      </c>
      <c r="C2593" s="697" t="s">
        <v>9972</v>
      </c>
      <c r="D2593" s="702" t="str">
        <f t="shared" si="40"/>
        <v>2592. 220063 塑膠地毯</v>
      </c>
    </row>
    <row r="2594" spans="1:4">
      <c r="A2594" s="695">
        <v>2593</v>
      </c>
      <c r="B2594" s="696" t="s">
        <v>9973</v>
      </c>
      <c r="C2594" s="697" t="s">
        <v>9974</v>
      </c>
      <c r="D2594" s="702" t="str">
        <f t="shared" si="40"/>
        <v>2593. 220064 塑膠外衣</v>
      </c>
    </row>
    <row r="2595" spans="1:4">
      <c r="A2595" s="695">
        <v>2594</v>
      </c>
      <c r="B2595" s="696" t="s">
        <v>9975</v>
      </c>
      <c r="C2595" s="697" t="s">
        <v>9976</v>
      </c>
      <c r="D2595" s="702" t="str">
        <f t="shared" si="40"/>
        <v>2594. 220065 塑膠夾克</v>
      </c>
    </row>
    <row r="2596" spans="1:4">
      <c r="A2596" s="695">
        <v>2595</v>
      </c>
      <c r="B2596" s="696" t="s">
        <v>9977</v>
      </c>
      <c r="C2596" s="697" t="s">
        <v>9978</v>
      </c>
      <c r="D2596" s="702" t="str">
        <f t="shared" si="40"/>
        <v>2595. 220066 塑膠褲</v>
      </c>
    </row>
    <row r="2597" spans="1:4">
      <c r="A2597" s="695">
        <v>2596</v>
      </c>
      <c r="B2597" s="696" t="s">
        <v>9979</v>
      </c>
      <c r="C2597" s="697" t="s">
        <v>9980</v>
      </c>
      <c r="D2597" s="702" t="str">
        <f t="shared" si="40"/>
        <v>2596. 220067 塑膠帽</v>
      </c>
    </row>
    <row r="2598" spans="1:4">
      <c r="A2598" s="695">
        <v>2597</v>
      </c>
      <c r="B2598" s="696" t="s">
        <v>9981</v>
      </c>
      <c r="C2598" s="697" t="s">
        <v>9982</v>
      </c>
      <c r="D2598" s="702" t="str">
        <f t="shared" si="40"/>
        <v>2597. 220068 塑膠雨衣</v>
      </c>
    </row>
    <row r="2599" spans="1:4">
      <c r="A2599" s="695">
        <v>2598</v>
      </c>
      <c r="B2599" s="696" t="s">
        <v>9983</v>
      </c>
      <c r="C2599" s="697" t="s">
        <v>9984</v>
      </c>
      <c r="D2599" s="702" t="str">
        <f t="shared" si="40"/>
        <v>2598. 220069 塑膠雨帽</v>
      </c>
    </row>
    <row r="2600" spans="1:4">
      <c r="A2600" s="695">
        <v>2599</v>
      </c>
      <c r="B2600" s="696" t="s">
        <v>9985</v>
      </c>
      <c r="C2600" s="697" t="s">
        <v>9986</v>
      </c>
      <c r="D2600" s="702" t="str">
        <f t="shared" si="40"/>
        <v>2599. 220070 塑膠衣帶</v>
      </c>
    </row>
    <row r="2601" spans="1:4">
      <c r="A2601" s="695">
        <v>2600</v>
      </c>
      <c r="B2601" s="696" t="s">
        <v>9987</v>
      </c>
      <c r="C2601" s="697" t="s">
        <v>9988</v>
      </c>
      <c r="D2601" s="702" t="str">
        <f t="shared" si="40"/>
        <v>2600. 220071 塑膠圍裙</v>
      </c>
    </row>
    <row r="2602" spans="1:4">
      <c r="A2602" s="695">
        <v>2601</v>
      </c>
      <c r="B2602" s="696" t="s">
        <v>9989</v>
      </c>
      <c r="C2602" s="697" t="s">
        <v>9990</v>
      </c>
      <c r="D2602" s="702" t="str">
        <f t="shared" si="40"/>
        <v>2601. 220072 塑膠浴帽</v>
      </c>
    </row>
    <row r="2603" spans="1:4">
      <c r="A2603" s="695">
        <v>2602</v>
      </c>
      <c r="B2603" s="696" t="s">
        <v>9991</v>
      </c>
      <c r="C2603" s="697" t="s">
        <v>9992</v>
      </c>
      <c r="D2603" s="702" t="str">
        <f t="shared" si="40"/>
        <v>2602. 220073 塑膠浴簾</v>
      </c>
    </row>
    <row r="2604" spans="1:4">
      <c r="A2604" s="695">
        <v>2603</v>
      </c>
      <c r="B2604" s="696" t="s">
        <v>9993</v>
      </c>
      <c r="C2604" s="697" t="s">
        <v>9994</v>
      </c>
      <c r="D2604" s="702" t="str">
        <f t="shared" si="40"/>
        <v>2603. 220074 塑膠壁布</v>
      </c>
    </row>
    <row r="2605" spans="1:4">
      <c r="A2605" s="695">
        <v>2604</v>
      </c>
      <c r="B2605" s="696" t="s">
        <v>9995</v>
      </c>
      <c r="C2605" s="697" t="s">
        <v>9996</v>
      </c>
      <c r="D2605" s="702" t="str">
        <f t="shared" si="40"/>
        <v>2604. 220076 強化塑膠門窗</v>
      </c>
    </row>
    <row r="2606" spans="1:4">
      <c r="A2606" s="695">
        <v>2605</v>
      </c>
      <c r="B2606" s="696" t="s">
        <v>9997</v>
      </c>
      <c r="C2606" s="697" t="s">
        <v>9998</v>
      </c>
      <c r="D2606" s="702" t="str">
        <f t="shared" si="40"/>
        <v>2605. 220077 強化塑膠浴缸</v>
      </c>
    </row>
    <row r="2607" spans="1:4">
      <c r="A2607" s="695">
        <v>2606</v>
      </c>
      <c r="B2607" s="696" t="s">
        <v>9999</v>
      </c>
      <c r="C2607" s="697" t="s">
        <v>10000</v>
      </c>
      <c r="D2607" s="702" t="str">
        <f t="shared" si="40"/>
        <v>2606. 220078 強化塑膠浪板</v>
      </c>
    </row>
    <row r="2608" spans="1:4">
      <c r="A2608" s="695">
        <v>2607</v>
      </c>
      <c r="B2608" s="696" t="s">
        <v>10001</v>
      </c>
      <c r="C2608" s="697" t="s">
        <v>10002</v>
      </c>
      <c r="D2608" s="702" t="str">
        <f t="shared" si="40"/>
        <v>2607. 220079 強化塑膠化糞槽</v>
      </c>
    </row>
    <row r="2609" spans="1:4">
      <c r="A2609" s="695">
        <v>2608</v>
      </c>
      <c r="B2609" s="696" t="s">
        <v>10003</v>
      </c>
      <c r="C2609" s="697" t="s">
        <v>10004</v>
      </c>
      <c r="D2609" s="702" t="str">
        <f t="shared" si="40"/>
        <v>2608. 220080 強化塑膠小件家具</v>
      </c>
    </row>
    <row r="2610" spans="1:4">
      <c r="A2610" s="695">
        <v>2609</v>
      </c>
      <c r="B2610" s="696" t="s">
        <v>10005</v>
      </c>
      <c r="C2610" s="697" t="s">
        <v>10006</v>
      </c>
      <c r="D2610" s="702" t="str">
        <f t="shared" si="40"/>
        <v>2609. 220081 強化塑膠汽車配件</v>
      </c>
    </row>
    <row r="2611" spans="1:4">
      <c r="A2611" s="695">
        <v>2610</v>
      </c>
      <c r="B2611" s="696" t="s">
        <v>10007</v>
      </c>
      <c r="C2611" s="697" t="s">
        <v>10008</v>
      </c>
      <c r="D2611" s="702" t="str">
        <f t="shared" si="40"/>
        <v>2610. 220082 強化塑膠容器與外殼</v>
      </c>
    </row>
    <row r="2612" spans="1:4">
      <c r="A2612" s="695">
        <v>2611</v>
      </c>
      <c r="B2612" s="696" t="s">
        <v>10009</v>
      </c>
      <c r="C2612" s="697" t="s">
        <v>10010</v>
      </c>
      <c r="D2612" s="702" t="str">
        <f t="shared" si="40"/>
        <v>2611. 220083 強化塑膠板、棒、管、型材</v>
      </c>
    </row>
    <row r="2613" spans="1:4">
      <c r="A2613" s="695">
        <v>2612</v>
      </c>
      <c r="B2613" s="696" t="s">
        <v>10011</v>
      </c>
      <c r="C2613" s="697" t="s">
        <v>10012</v>
      </c>
      <c r="D2613" s="702" t="str">
        <f t="shared" si="40"/>
        <v>2612. 220085 塑膠手套</v>
      </c>
    </row>
    <row r="2614" spans="1:4">
      <c r="A2614" s="695">
        <v>2613</v>
      </c>
      <c r="B2614" s="696" t="s">
        <v>10013</v>
      </c>
      <c r="C2614" s="697" t="s">
        <v>10014</v>
      </c>
      <c r="D2614" s="702" t="str">
        <f t="shared" si="40"/>
        <v>2613. 220086 塑膠網</v>
      </c>
    </row>
    <row r="2615" spans="1:4">
      <c r="A2615" s="695">
        <v>2614</v>
      </c>
      <c r="B2615" s="696" t="s">
        <v>10015</v>
      </c>
      <c r="C2615" s="697" t="s">
        <v>10016</v>
      </c>
      <c r="D2615" s="702" t="str">
        <f t="shared" si="40"/>
        <v>2614. 220087 塑膠線繩</v>
      </c>
    </row>
    <row r="2616" spans="1:4">
      <c r="A2616" s="695">
        <v>2615</v>
      </c>
      <c r="B2616" s="696" t="s">
        <v>10017</v>
      </c>
      <c r="C2616" s="697" t="s">
        <v>10018</v>
      </c>
      <c r="D2616" s="702" t="str">
        <f t="shared" si="40"/>
        <v>2615. 220088 塑膠聖誕樹</v>
      </c>
    </row>
    <row r="2617" spans="1:4">
      <c r="A2617" s="695">
        <v>2616</v>
      </c>
      <c r="B2617" s="696" t="s">
        <v>10019</v>
      </c>
      <c r="C2617" s="697" t="s">
        <v>10020</v>
      </c>
      <c r="D2617" s="702" t="str">
        <f t="shared" si="40"/>
        <v>2616. 220089 塑膠線</v>
      </c>
    </row>
    <row r="2618" spans="1:4">
      <c r="A2618" s="695">
        <v>2617</v>
      </c>
      <c r="B2618" s="696" t="s">
        <v>10021</v>
      </c>
      <c r="C2618" s="697" t="s">
        <v>10022</v>
      </c>
      <c r="D2618" s="702" t="str">
        <f t="shared" si="40"/>
        <v>2617. 220090 塑膠繩</v>
      </c>
    </row>
    <row r="2619" spans="1:4">
      <c r="A2619" s="695">
        <v>2618</v>
      </c>
      <c r="B2619" s="696" t="s">
        <v>10023</v>
      </c>
      <c r="C2619" s="697" t="s">
        <v>10024</v>
      </c>
      <c r="D2619" s="702" t="str">
        <f t="shared" si="40"/>
        <v>2618. 220091 塑膠擺飾</v>
      </c>
    </row>
    <row r="2620" spans="1:4">
      <c r="A2620" s="695">
        <v>2619</v>
      </c>
      <c r="B2620" s="696" t="s">
        <v>10025</v>
      </c>
      <c r="C2620" s="697" t="s">
        <v>10026</v>
      </c>
      <c r="D2620" s="702" t="str">
        <f t="shared" si="40"/>
        <v>2619. 220092 人造石</v>
      </c>
    </row>
    <row r="2621" spans="1:4">
      <c r="A2621" s="695">
        <v>2620</v>
      </c>
      <c r="B2621" s="696" t="s">
        <v>10027</v>
      </c>
      <c r="C2621" s="697" t="s">
        <v>10028</v>
      </c>
      <c r="D2621" s="702" t="str">
        <f t="shared" si="40"/>
        <v>2620. 220093 空白信用卡</v>
      </c>
    </row>
    <row r="2622" spans="1:4">
      <c r="A2622" s="695">
        <v>2621</v>
      </c>
      <c r="B2622" s="696" t="s">
        <v>10029</v>
      </c>
      <c r="C2622" s="697" t="s">
        <v>10030</v>
      </c>
      <c r="D2622" s="702" t="str">
        <f t="shared" si="40"/>
        <v>2621. 220094 保麗龍</v>
      </c>
    </row>
    <row r="2623" spans="1:4">
      <c r="A2623" s="695">
        <v>2622</v>
      </c>
      <c r="B2623" s="696" t="s">
        <v>10031</v>
      </c>
      <c r="C2623" s="697" t="s">
        <v>10032</v>
      </c>
      <c r="D2623" s="702" t="str">
        <f t="shared" si="40"/>
        <v>2622. 220095 塑膠花</v>
      </c>
    </row>
    <row r="2624" spans="1:4">
      <c r="A2624" s="695">
        <v>2623</v>
      </c>
      <c r="B2624" s="696" t="s">
        <v>10033</v>
      </c>
      <c r="C2624" s="697" t="s">
        <v>10034</v>
      </c>
      <c r="D2624" s="702" t="str">
        <f t="shared" si="40"/>
        <v>2623. 220096 塑膠絲</v>
      </c>
    </row>
    <row r="2625" spans="1:4">
      <c r="A2625" s="695">
        <v>2624</v>
      </c>
      <c r="B2625" s="696" t="s">
        <v>10035</v>
      </c>
      <c r="C2625" s="697" t="s">
        <v>10036</v>
      </c>
      <c r="D2625" s="702" t="str">
        <f t="shared" si="40"/>
        <v>2624. 220097 塑膠泡棉</v>
      </c>
    </row>
    <row r="2626" spans="1:4">
      <c r="A2626" s="695">
        <v>2625</v>
      </c>
      <c r="B2626" s="696" t="s">
        <v>10037</v>
      </c>
      <c r="C2626" s="697" t="s">
        <v>10038</v>
      </c>
      <c r="D2626" s="702" t="str">
        <f t="shared" ref="D2626:D2689" si="41">A2626&amp;". "&amp;B2626&amp;" "&amp;C2626</f>
        <v>2625. 220098 塑膠海棉</v>
      </c>
    </row>
    <row r="2627" spans="1:4">
      <c r="A2627" s="695">
        <v>2626</v>
      </c>
      <c r="B2627" s="696" t="s">
        <v>3630</v>
      </c>
      <c r="C2627" s="697" t="s">
        <v>10039</v>
      </c>
      <c r="D2627" s="702" t="str">
        <f t="shared" si="41"/>
        <v>2626. 220099 其他未列名塑膠製品</v>
      </c>
    </row>
    <row r="2628" spans="1:4">
      <c r="A2628" s="695">
        <v>2627</v>
      </c>
      <c r="B2628" s="696" t="s">
        <v>10040</v>
      </c>
      <c r="C2628" s="697" t="s">
        <v>10041</v>
      </c>
      <c r="D2628" s="702" t="str">
        <f t="shared" si="41"/>
        <v>2627. 220100 離型膜</v>
      </c>
    </row>
    <row r="2629" spans="1:4">
      <c r="A2629" s="695">
        <v>2628</v>
      </c>
      <c r="B2629" s="696" t="s">
        <v>10042</v>
      </c>
      <c r="C2629" s="697" t="s">
        <v>10043</v>
      </c>
      <c r="D2629" s="702" t="str">
        <f t="shared" si="41"/>
        <v>2628. 220101 塑膠繫物帶</v>
      </c>
    </row>
    <row r="2630" spans="1:4">
      <c r="A2630" s="695">
        <v>2629</v>
      </c>
      <c r="B2630" s="696" t="s">
        <v>10044</v>
      </c>
      <c r="C2630" s="697" t="s">
        <v>10045</v>
      </c>
      <c r="D2630" s="702" t="str">
        <f t="shared" si="41"/>
        <v>2629. 220199 其他塑膠皮</v>
      </c>
    </row>
    <row r="2631" spans="1:4">
      <c r="A2631" s="695">
        <v>2630</v>
      </c>
      <c r="B2631" s="696" t="s">
        <v>10046</v>
      </c>
      <c r="C2631" s="697" t="s">
        <v>10047</v>
      </c>
      <c r="D2631" s="702" t="str">
        <f t="shared" si="41"/>
        <v>2630. 220299 其他塑膠布</v>
      </c>
    </row>
    <row r="2632" spans="1:4">
      <c r="A2632" s="695">
        <v>2631</v>
      </c>
      <c r="B2632" s="696" t="s">
        <v>10048</v>
      </c>
      <c r="C2632" s="697" t="s">
        <v>10049</v>
      </c>
      <c r="D2632" s="702" t="str">
        <f t="shared" si="41"/>
        <v>2631. 220399 其他塑膠軟管</v>
      </c>
    </row>
    <row r="2633" spans="1:4">
      <c r="A2633" s="695">
        <v>2632</v>
      </c>
      <c r="B2633" s="696" t="s">
        <v>10050</v>
      </c>
      <c r="C2633" s="697" t="s">
        <v>10051</v>
      </c>
      <c r="D2633" s="702" t="str">
        <f t="shared" si="41"/>
        <v>2632. 220499 其他塑膠硬管</v>
      </c>
    </row>
    <row r="2634" spans="1:4">
      <c r="A2634" s="695">
        <v>2633</v>
      </c>
      <c r="B2634" s="696" t="s">
        <v>10052</v>
      </c>
      <c r="C2634" s="697" t="s">
        <v>10053</v>
      </c>
      <c r="D2634" s="702" t="str">
        <f t="shared" si="41"/>
        <v>2633. 220599 其他塑膠家庭用製品及盥洗用具</v>
      </c>
    </row>
    <row r="2635" spans="1:4">
      <c r="A2635" s="695">
        <v>2634</v>
      </c>
      <c r="B2635" s="696" t="s">
        <v>10054</v>
      </c>
      <c r="C2635" s="697" t="s">
        <v>10055</v>
      </c>
      <c r="D2635" s="702" t="str">
        <f t="shared" si="41"/>
        <v>2634. 220699 其他工業用塑膠製品</v>
      </c>
    </row>
    <row r="2636" spans="1:4">
      <c r="A2636" s="695">
        <v>2635</v>
      </c>
      <c r="B2636" s="696" t="s">
        <v>10056</v>
      </c>
      <c r="C2636" s="697" t="s">
        <v>10057</v>
      </c>
      <c r="D2636" s="702" t="str">
        <f t="shared" si="41"/>
        <v>2635. 220799 其他塑膠皮製品</v>
      </c>
    </row>
    <row r="2637" spans="1:4">
      <c r="A2637" s="695">
        <v>2636</v>
      </c>
      <c r="B2637" s="696" t="s">
        <v>10058</v>
      </c>
      <c r="C2637" s="697" t="s">
        <v>10059</v>
      </c>
      <c r="D2637" s="702" t="str">
        <f t="shared" si="41"/>
        <v>2636. 220899 其他強化塑膠製品(不含塑膠安全帽)</v>
      </c>
    </row>
    <row r="2638" spans="1:4">
      <c r="A2638" s="695">
        <v>2637</v>
      </c>
      <c r="B2638" s="696" t="s">
        <v>3632</v>
      </c>
      <c r="C2638" s="697" t="s">
        <v>10060</v>
      </c>
      <c r="D2638" s="702" t="str">
        <f t="shared" si="41"/>
        <v>2637. 230001 平板玻璃</v>
      </c>
    </row>
    <row r="2639" spans="1:4">
      <c r="A2639" s="695">
        <v>2638</v>
      </c>
      <c r="B2639" s="696" t="s">
        <v>3634</v>
      </c>
      <c r="C2639" s="697" t="s">
        <v>10061</v>
      </c>
      <c r="D2639" s="702" t="str">
        <f t="shared" si="41"/>
        <v>2638. 230002 強化玻璃</v>
      </c>
    </row>
    <row r="2640" spans="1:4">
      <c r="A2640" s="695">
        <v>2639</v>
      </c>
      <c r="B2640" s="696" t="s">
        <v>3636</v>
      </c>
      <c r="C2640" s="697" t="s">
        <v>10062</v>
      </c>
      <c r="D2640" s="702" t="str">
        <f t="shared" si="41"/>
        <v>2639. 230003 加工玻璃</v>
      </c>
    </row>
    <row r="2641" spans="1:4">
      <c r="A2641" s="695">
        <v>2640</v>
      </c>
      <c r="B2641" s="696" t="s">
        <v>3638</v>
      </c>
      <c r="C2641" s="697" t="s">
        <v>10063</v>
      </c>
      <c r="D2641" s="702" t="str">
        <f t="shared" si="41"/>
        <v>2640. 230004 玻璃裁切</v>
      </c>
    </row>
    <row r="2642" spans="1:4">
      <c r="A2642" s="695">
        <v>2641</v>
      </c>
      <c r="B2642" s="696" t="s">
        <v>3640</v>
      </c>
      <c r="C2642" s="697" t="s">
        <v>10064</v>
      </c>
      <c r="D2642" s="702" t="str">
        <f t="shared" si="41"/>
        <v>2641. 230005 有色平板玻璃</v>
      </c>
    </row>
    <row r="2643" spans="1:4">
      <c r="A2643" s="695">
        <v>2642</v>
      </c>
      <c r="B2643" s="696" t="s">
        <v>3642</v>
      </c>
      <c r="C2643" s="697" t="s">
        <v>10065</v>
      </c>
      <c r="D2643" s="702" t="str">
        <f t="shared" si="41"/>
        <v>2642. 230006 浮式平板玻璃</v>
      </c>
    </row>
    <row r="2644" spans="1:4">
      <c r="A2644" s="695">
        <v>2643</v>
      </c>
      <c r="B2644" s="696" t="s">
        <v>3644</v>
      </c>
      <c r="C2644" s="697" t="s">
        <v>10066</v>
      </c>
      <c r="D2644" s="702" t="str">
        <f t="shared" si="41"/>
        <v>2643. 230007 透明平板玻璃</v>
      </c>
    </row>
    <row r="2645" spans="1:4">
      <c r="A2645" s="695">
        <v>2644</v>
      </c>
      <c r="B2645" s="696" t="s">
        <v>3646</v>
      </c>
      <c r="C2645" s="697" t="s">
        <v>10067</v>
      </c>
      <c r="D2645" s="702" t="str">
        <f t="shared" si="41"/>
        <v>2644. 230008 壓花平板玻璃</v>
      </c>
    </row>
    <row r="2646" spans="1:4">
      <c r="A2646" s="695">
        <v>2645</v>
      </c>
      <c r="B2646" s="696" t="s">
        <v>3648</v>
      </c>
      <c r="C2646" s="697" t="s">
        <v>10068</v>
      </c>
      <c r="D2646" s="702" t="str">
        <f t="shared" si="41"/>
        <v>2645. 230009 強化安全玻璃</v>
      </c>
    </row>
    <row r="2647" spans="1:4">
      <c r="A2647" s="695">
        <v>2646</v>
      </c>
      <c r="B2647" s="696" t="s">
        <v>3650</v>
      </c>
      <c r="C2647" s="697" t="s">
        <v>10069</v>
      </c>
      <c r="D2647" s="702" t="str">
        <f t="shared" si="41"/>
        <v>2646. 230010 反射玻璃</v>
      </c>
    </row>
    <row r="2648" spans="1:4">
      <c r="A2648" s="695">
        <v>2647</v>
      </c>
      <c r="B2648" s="696" t="s">
        <v>3652</v>
      </c>
      <c r="C2648" s="697" t="s">
        <v>10070</v>
      </c>
      <c r="D2648" s="702" t="str">
        <f t="shared" si="41"/>
        <v>2647. 230011 烤漆印刷玻璃</v>
      </c>
    </row>
    <row r="2649" spans="1:4">
      <c r="A2649" s="695">
        <v>2648</v>
      </c>
      <c r="B2649" s="696" t="s">
        <v>10071</v>
      </c>
      <c r="C2649" s="697" t="s">
        <v>10072</v>
      </c>
      <c r="D2649" s="702" t="str">
        <f t="shared" si="41"/>
        <v>2648. 230012 膠合安全玻璃</v>
      </c>
    </row>
    <row r="2650" spans="1:4">
      <c r="A2650" s="695">
        <v>2649</v>
      </c>
      <c r="B2650" s="696" t="s">
        <v>10073</v>
      </c>
      <c r="C2650" s="697" t="s">
        <v>10074</v>
      </c>
      <c r="D2650" s="702" t="str">
        <f t="shared" si="41"/>
        <v>2649. 230013 雙層玻璃</v>
      </c>
    </row>
    <row r="2651" spans="1:4">
      <c r="A2651" s="695">
        <v>2650</v>
      </c>
      <c r="B2651" s="696" t="s">
        <v>10075</v>
      </c>
      <c r="C2651" s="697" t="s">
        <v>10076</v>
      </c>
      <c r="D2651" s="702" t="str">
        <f t="shared" si="41"/>
        <v>2650. 230014 鏡板玻璃</v>
      </c>
    </row>
    <row r="2652" spans="1:4">
      <c r="A2652" s="695">
        <v>2651</v>
      </c>
      <c r="B2652" s="696" t="s">
        <v>10077</v>
      </c>
      <c r="C2652" s="697" t="s">
        <v>10078</v>
      </c>
      <c r="D2652" s="702" t="str">
        <f t="shared" si="41"/>
        <v>2651. 230015 彎曲玻璃</v>
      </c>
    </row>
    <row r="2653" spans="1:4">
      <c r="A2653" s="695">
        <v>2652</v>
      </c>
      <c r="B2653" s="696" t="s">
        <v>10079</v>
      </c>
      <c r="C2653" s="697" t="s">
        <v>10080</v>
      </c>
      <c r="D2653" s="702" t="str">
        <f t="shared" si="41"/>
        <v>2652. 230016 陶瓷釉玻璃</v>
      </c>
    </row>
    <row r="2654" spans="1:4">
      <c r="A2654" s="695">
        <v>2653</v>
      </c>
      <c r="B2654" s="696" t="s">
        <v>10081</v>
      </c>
      <c r="C2654" s="697" t="s">
        <v>10082</v>
      </c>
      <c r="D2654" s="702" t="str">
        <f t="shared" si="41"/>
        <v>2653. 230017 琺瑯釉玻璃</v>
      </c>
    </row>
    <row r="2655" spans="1:4">
      <c r="A2655" s="695">
        <v>2654</v>
      </c>
      <c r="B2655" s="696" t="s">
        <v>10083</v>
      </c>
      <c r="C2655" s="697" t="s">
        <v>10084</v>
      </c>
      <c r="D2655" s="702" t="str">
        <f t="shared" si="41"/>
        <v>2654. 230018 電器玻璃</v>
      </c>
    </row>
    <row r="2656" spans="1:4">
      <c r="A2656" s="695">
        <v>2655</v>
      </c>
      <c r="B2656" s="696" t="s">
        <v>3654</v>
      </c>
      <c r="C2656" s="697" t="s">
        <v>10085</v>
      </c>
      <c r="D2656" s="702" t="str">
        <f t="shared" si="41"/>
        <v>2655. 230019 光學玻璃</v>
      </c>
    </row>
    <row r="2657" spans="1:4">
      <c r="A2657" s="695">
        <v>2656</v>
      </c>
      <c r="B2657" s="696" t="s">
        <v>10086</v>
      </c>
      <c r="C2657" s="697" t="s">
        <v>10087</v>
      </c>
      <c r="D2657" s="702" t="str">
        <f t="shared" si="41"/>
        <v>2656. 230020 玻璃容器</v>
      </c>
    </row>
    <row r="2658" spans="1:4">
      <c r="A2658" s="695">
        <v>2657</v>
      </c>
      <c r="B2658" s="696" t="s">
        <v>3656</v>
      </c>
      <c r="C2658" s="697" t="s">
        <v>10088</v>
      </c>
      <c r="D2658" s="702" t="str">
        <f t="shared" si="41"/>
        <v>2657. 230021 玻璃碟</v>
      </c>
    </row>
    <row r="2659" spans="1:4">
      <c r="A2659" s="695">
        <v>2658</v>
      </c>
      <c r="B2659" s="696" t="s">
        <v>3658</v>
      </c>
      <c r="C2659" s="697" t="s">
        <v>10089</v>
      </c>
      <c r="D2659" s="702" t="str">
        <f t="shared" si="41"/>
        <v>2658. 230022 玻璃壺</v>
      </c>
    </row>
    <row r="2660" spans="1:4">
      <c r="A2660" s="695">
        <v>2659</v>
      </c>
      <c r="B2660" s="696" t="s">
        <v>3660</v>
      </c>
      <c r="C2660" s="697" t="s">
        <v>10090</v>
      </c>
      <c r="D2660" s="702" t="str">
        <f t="shared" si="41"/>
        <v>2659. 230023 玻璃碗</v>
      </c>
    </row>
    <row r="2661" spans="1:4">
      <c r="A2661" s="695">
        <v>2660</v>
      </c>
      <c r="B2661" s="696" t="s">
        <v>3662</v>
      </c>
      <c r="C2661" s="697" t="s">
        <v>10091</v>
      </c>
      <c r="D2661" s="702" t="str">
        <f t="shared" si="41"/>
        <v>2660. 230024 玻璃缸</v>
      </c>
    </row>
    <row r="2662" spans="1:4">
      <c r="A2662" s="695">
        <v>2661</v>
      </c>
      <c r="B2662" s="696" t="s">
        <v>3664</v>
      </c>
      <c r="C2662" s="697" t="s">
        <v>10092</v>
      </c>
      <c r="D2662" s="702" t="str">
        <f t="shared" si="41"/>
        <v>2661. 230025 玻璃罐</v>
      </c>
    </row>
    <row r="2663" spans="1:4">
      <c r="A2663" s="695">
        <v>2662</v>
      </c>
      <c r="B2663" s="696" t="s">
        <v>10093</v>
      </c>
      <c r="C2663" s="697" t="s">
        <v>10094</v>
      </c>
      <c r="D2663" s="702" t="str">
        <f t="shared" si="41"/>
        <v>2662. 230026 玻璃盆</v>
      </c>
    </row>
    <row r="2664" spans="1:4">
      <c r="A2664" s="695">
        <v>2663</v>
      </c>
      <c r="B2664" s="696" t="s">
        <v>10095</v>
      </c>
      <c r="C2664" s="697" t="s">
        <v>10096</v>
      </c>
      <c r="D2664" s="702" t="str">
        <f t="shared" si="41"/>
        <v>2663. 230027 玻璃瓶</v>
      </c>
    </row>
    <row r="2665" spans="1:4">
      <c r="A2665" s="695">
        <v>2664</v>
      </c>
      <c r="B2665" s="696" t="s">
        <v>10097</v>
      </c>
      <c r="C2665" s="697" t="s">
        <v>10098</v>
      </c>
      <c r="D2665" s="702" t="str">
        <f t="shared" si="41"/>
        <v>2664. 230028 玻璃杯</v>
      </c>
    </row>
    <row r="2666" spans="1:4">
      <c r="A2666" s="695">
        <v>2665</v>
      </c>
      <c r="B2666" s="696" t="s">
        <v>3666</v>
      </c>
      <c r="C2666" s="697" t="s">
        <v>10099</v>
      </c>
      <c r="D2666" s="702" t="str">
        <f t="shared" si="41"/>
        <v>2665. 230029 玻璃盤</v>
      </c>
    </row>
    <row r="2667" spans="1:4">
      <c r="A2667" s="695">
        <v>2666</v>
      </c>
      <c r="B2667" s="696" t="s">
        <v>10100</v>
      </c>
      <c r="C2667" s="697" t="s">
        <v>10101</v>
      </c>
      <c r="D2667" s="702" t="str">
        <f t="shared" si="41"/>
        <v>2666. 230030 玻璃管</v>
      </c>
    </row>
    <row r="2668" spans="1:4">
      <c r="A2668" s="695">
        <v>2667</v>
      </c>
      <c r="B2668" s="696" t="s">
        <v>3668</v>
      </c>
      <c r="C2668" s="697" t="s">
        <v>10102</v>
      </c>
      <c r="D2668" s="702" t="str">
        <f t="shared" si="41"/>
        <v>2667. 230031 玻璃棒</v>
      </c>
    </row>
    <row r="2669" spans="1:4">
      <c r="A2669" s="695">
        <v>2668</v>
      </c>
      <c r="B2669" s="696" t="s">
        <v>3670</v>
      </c>
      <c r="C2669" s="697" t="s">
        <v>10103</v>
      </c>
      <c r="D2669" s="702" t="str">
        <f t="shared" si="41"/>
        <v>2668. 230032 玻璃磚</v>
      </c>
    </row>
    <row r="2670" spans="1:4">
      <c r="A2670" s="695">
        <v>2669</v>
      </c>
      <c r="B2670" s="696" t="s">
        <v>3672</v>
      </c>
      <c r="C2670" s="697" t="s">
        <v>10104</v>
      </c>
      <c r="D2670" s="702" t="str">
        <f t="shared" si="41"/>
        <v>2669. 230033 玻璃擺飾</v>
      </c>
    </row>
    <row r="2671" spans="1:4">
      <c r="A2671" s="695">
        <v>2670</v>
      </c>
      <c r="B2671" s="696" t="s">
        <v>3674</v>
      </c>
      <c r="C2671" s="697" t="s">
        <v>10105</v>
      </c>
      <c r="D2671" s="702" t="str">
        <f t="shared" si="41"/>
        <v>2670. 230034 玻璃屏風</v>
      </c>
    </row>
    <row r="2672" spans="1:4">
      <c r="A2672" s="695">
        <v>2671</v>
      </c>
      <c r="B2672" s="696" t="s">
        <v>10106</v>
      </c>
      <c r="C2672" s="697" t="s">
        <v>10107</v>
      </c>
      <c r="D2672" s="702" t="str">
        <f t="shared" si="41"/>
        <v>2671. 230035 玻璃絕緣體</v>
      </c>
    </row>
    <row r="2673" spans="1:4">
      <c r="A2673" s="695">
        <v>2672</v>
      </c>
      <c r="B2673" s="696" t="s">
        <v>10108</v>
      </c>
      <c r="C2673" s="697" t="s">
        <v>10109</v>
      </c>
      <c r="D2673" s="702" t="str">
        <f t="shared" si="41"/>
        <v>2672. 230036 玻璃馬賽克</v>
      </c>
    </row>
    <row r="2674" spans="1:4">
      <c r="A2674" s="695">
        <v>2673</v>
      </c>
      <c r="B2674" s="696" t="s">
        <v>3676</v>
      </c>
      <c r="C2674" s="697" t="s">
        <v>10110</v>
      </c>
      <c r="D2674" s="702" t="str">
        <f t="shared" si="41"/>
        <v>2673. 230037 玻璃纖維棉</v>
      </c>
    </row>
    <row r="2675" spans="1:4">
      <c r="A2675" s="695">
        <v>2674</v>
      </c>
      <c r="B2675" s="696" t="s">
        <v>3678</v>
      </c>
      <c r="C2675" s="697" t="s">
        <v>10111</v>
      </c>
      <c r="D2675" s="702" t="str">
        <f t="shared" si="41"/>
        <v>2674. 230038 玻璃纖維紗</v>
      </c>
    </row>
    <row r="2676" spans="1:4">
      <c r="A2676" s="695">
        <v>2675</v>
      </c>
      <c r="B2676" s="696" t="s">
        <v>3680</v>
      </c>
      <c r="C2676" s="697" t="s">
        <v>10112</v>
      </c>
      <c r="D2676" s="702" t="str">
        <f t="shared" si="41"/>
        <v>2675. 230039 玻璃纖維紗束</v>
      </c>
    </row>
    <row r="2677" spans="1:4">
      <c r="A2677" s="695">
        <v>2676</v>
      </c>
      <c r="B2677" s="696" t="s">
        <v>10113</v>
      </c>
      <c r="C2677" s="697" t="s">
        <v>10114</v>
      </c>
      <c r="D2677" s="702" t="str">
        <f t="shared" si="41"/>
        <v>2676. 230040 玻璃纖維切股</v>
      </c>
    </row>
    <row r="2678" spans="1:4">
      <c r="A2678" s="695">
        <v>2677</v>
      </c>
      <c r="B2678" s="696" t="s">
        <v>3682</v>
      </c>
      <c r="C2678" s="697" t="s">
        <v>10115</v>
      </c>
      <c r="D2678" s="702" t="str">
        <f t="shared" si="41"/>
        <v>2677. 230041 玻璃纖維切股氈</v>
      </c>
    </row>
    <row r="2679" spans="1:4">
      <c r="A2679" s="695">
        <v>2678</v>
      </c>
      <c r="B2679" s="696" t="s">
        <v>3684</v>
      </c>
      <c r="C2679" s="697" t="s">
        <v>10116</v>
      </c>
      <c r="D2679" s="702" t="str">
        <f t="shared" si="41"/>
        <v>2678. 230042 玻璃纖維編紗束</v>
      </c>
    </row>
    <row r="2680" spans="1:4">
      <c r="A2680" s="695">
        <v>2679</v>
      </c>
      <c r="B2680" s="696" t="s">
        <v>3686</v>
      </c>
      <c r="C2680" s="697" t="s">
        <v>10117</v>
      </c>
      <c r="D2680" s="702" t="str">
        <f t="shared" si="41"/>
        <v>2679. 230043 玻璃纖維表面氈</v>
      </c>
    </row>
    <row r="2681" spans="1:4">
      <c r="A2681" s="695">
        <v>2680</v>
      </c>
      <c r="B2681" s="696" t="s">
        <v>3688</v>
      </c>
      <c r="C2681" s="697" t="s">
        <v>10118</v>
      </c>
      <c r="D2681" s="702" t="str">
        <f t="shared" si="41"/>
        <v>2680. 230044 玻璃纖維絲</v>
      </c>
    </row>
    <row r="2682" spans="1:4">
      <c r="A2682" s="695">
        <v>2681</v>
      </c>
      <c r="B2682" s="696" t="s">
        <v>3690</v>
      </c>
      <c r="C2682" s="697" t="s">
        <v>10119</v>
      </c>
      <c r="D2682" s="702" t="str">
        <f t="shared" si="41"/>
        <v>2681. 230045 玻璃纖維板</v>
      </c>
    </row>
    <row r="2683" spans="1:4">
      <c r="A2683" s="695">
        <v>2682</v>
      </c>
      <c r="B2683" s="696" t="s">
        <v>3694</v>
      </c>
      <c r="C2683" s="697" t="s">
        <v>10120</v>
      </c>
      <c r="D2683" s="702" t="str">
        <f t="shared" si="41"/>
        <v>2682. 230047 耐火墁料(耐火泥)</v>
      </c>
    </row>
    <row r="2684" spans="1:4">
      <c r="A2684" s="695">
        <v>2683</v>
      </c>
      <c r="B2684" s="696" t="s">
        <v>3696</v>
      </c>
      <c r="C2684" s="697" t="s">
        <v>10121</v>
      </c>
      <c r="D2684" s="702" t="str">
        <f t="shared" si="41"/>
        <v>2683. 230048 耐火磚</v>
      </c>
    </row>
    <row r="2685" spans="1:4">
      <c r="A2685" s="695">
        <v>2684</v>
      </c>
      <c r="B2685" s="696" t="s">
        <v>3698</v>
      </c>
      <c r="C2685" s="697" t="s">
        <v>10122</v>
      </c>
      <c r="D2685" s="702" t="str">
        <f t="shared" si="41"/>
        <v>2684. 230049 不定型耐火材料</v>
      </c>
    </row>
    <row r="2686" spans="1:4">
      <c r="A2686" s="695">
        <v>2685</v>
      </c>
      <c r="B2686" s="696" t="s">
        <v>3700</v>
      </c>
      <c r="C2686" s="697" t="s">
        <v>10123</v>
      </c>
      <c r="D2686" s="702" t="str">
        <f t="shared" si="41"/>
        <v>2685. 230050 珍珠岩保溫材</v>
      </c>
    </row>
    <row r="2687" spans="1:4">
      <c r="A2687" s="695">
        <v>2686</v>
      </c>
      <c r="B2687" s="696" t="s">
        <v>3702</v>
      </c>
      <c r="C2687" s="697" t="s">
        <v>10124</v>
      </c>
      <c r="D2687" s="702" t="str">
        <f t="shared" si="41"/>
        <v>2686. 230051 保溫磚</v>
      </c>
    </row>
    <row r="2688" spans="1:4">
      <c r="A2688" s="695">
        <v>2687</v>
      </c>
      <c r="B2688" s="696" t="s">
        <v>10125</v>
      </c>
      <c r="C2688" s="697" t="s">
        <v>10126</v>
      </c>
      <c r="D2688" s="702" t="str">
        <f t="shared" si="41"/>
        <v>2687. 230052 斷熱磚</v>
      </c>
    </row>
    <row r="2689" spans="1:4">
      <c r="A2689" s="695">
        <v>2688</v>
      </c>
      <c r="B2689" s="696" t="s">
        <v>10127</v>
      </c>
      <c r="C2689" s="697" t="s">
        <v>10128</v>
      </c>
      <c r="D2689" s="702" t="str">
        <f t="shared" si="41"/>
        <v>2688. 230053 碳化矽磚</v>
      </c>
    </row>
    <row r="2690" spans="1:4">
      <c r="A2690" s="695">
        <v>2689</v>
      </c>
      <c r="B2690" s="696" t="s">
        <v>10129</v>
      </c>
      <c r="C2690" s="697" t="s">
        <v>10130</v>
      </c>
      <c r="D2690" s="702" t="str">
        <f t="shared" ref="D2690:D2753" si="42">A2690&amp;". "&amp;B2690&amp;" "&amp;C2690</f>
        <v>2689. 230054 耐火石灰</v>
      </c>
    </row>
    <row r="2691" spans="1:4">
      <c r="A2691" s="695">
        <v>2690</v>
      </c>
      <c r="B2691" s="696" t="s">
        <v>10131</v>
      </c>
      <c r="C2691" s="697" t="s">
        <v>10132</v>
      </c>
      <c r="D2691" s="702" t="str">
        <f t="shared" si="42"/>
        <v>2690. 230055 耐火纖維</v>
      </c>
    </row>
    <row r="2692" spans="1:4">
      <c r="A2692" s="695">
        <v>2691</v>
      </c>
      <c r="B2692" s="696" t="s">
        <v>10133</v>
      </c>
      <c r="C2692" s="697" t="s">
        <v>10134</v>
      </c>
      <c r="D2692" s="702" t="str">
        <f t="shared" si="42"/>
        <v>2691. 230056 坩堝</v>
      </c>
    </row>
    <row r="2693" spans="1:4">
      <c r="A2693" s="695">
        <v>2692</v>
      </c>
      <c r="B2693" s="696" t="s">
        <v>10135</v>
      </c>
      <c r="C2693" s="697" t="s">
        <v>10136</v>
      </c>
      <c r="D2693" s="702" t="str">
        <f t="shared" si="42"/>
        <v>2692. 230058 陶瓷面磚</v>
      </c>
    </row>
    <row r="2694" spans="1:4">
      <c r="A2694" s="695">
        <v>2693</v>
      </c>
      <c r="B2694" s="696" t="s">
        <v>3704</v>
      </c>
      <c r="C2694" s="697" t="s">
        <v>10137</v>
      </c>
      <c r="D2694" s="702" t="str">
        <f t="shared" si="42"/>
        <v>2693. 230059 地磚</v>
      </c>
    </row>
    <row r="2695" spans="1:4">
      <c r="A2695" s="695">
        <v>2694</v>
      </c>
      <c r="B2695" s="696" t="s">
        <v>10138</v>
      </c>
      <c r="C2695" s="697" t="s">
        <v>10139</v>
      </c>
      <c r="D2695" s="702" t="str">
        <f t="shared" si="42"/>
        <v>2694. 230060 拼花瓷磚</v>
      </c>
    </row>
    <row r="2696" spans="1:4">
      <c r="A2696" s="695">
        <v>2695</v>
      </c>
      <c r="B2696" s="696" t="s">
        <v>3706</v>
      </c>
      <c r="C2696" s="697" t="s">
        <v>10140</v>
      </c>
      <c r="D2696" s="702" t="str">
        <f t="shared" si="42"/>
        <v>2695. 230061 瓷磚</v>
      </c>
    </row>
    <row r="2697" spans="1:4">
      <c r="A2697" s="695">
        <v>2696</v>
      </c>
      <c r="B2697" s="696" t="s">
        <v>10141</v>
      </c>
      <c r="C2697" s="697" t="s">
        <v>10142</v>
      </c>
      <c r="D2697" s="702" t="str">
        <f t="shared" si="42"/>
        <v>2696. 230062 釉面瓷磚</v>
      </c>
    </row>
    <row r="2698" spans="1:4">
      <c r="A2698" s="695">
        <v>2697</v>
      </c>
      <c r="B2698" s="696" t="s">
        <v>10143</v>
      </c>
      <c r="C2698" s="697" t="s">
        <v>10144</v>
      </c>
      <c r="D2698" s="702" t="str">
        <f t="shared" si="42"/>
        <v>2697. 230063 白灰磚</v>
      </c>
    </row>
    <row r="2699" spans="1:4">
      <c r="A2699" s="695">
        <v>2698</v>
      </c>
      <c r="B2699" s="696" t="s">
        <v>10145</v>
      </c>
      <c r="C2699" s="697" t="s">
        <v>10146</v>
      </c>
      <c r="D2699" s="702" t="str">
        <f t="shared" si="42"/>
        <v>2698. 230064 紅鋼磚</v>
      </c>
    </row>
    <row r="2700" spans="1:4">
      <c r="A2700" s="695">
        <v>2699</v>
      </c>
      <c r="B2700" s="696" t="s">
        <v>10147</v>
      </c>
      <c r="C2700" s="697" t="s">
        <v>10148</v>
      </c>
      <c r="D2700" s="702" t="str">
        <f t="shared" si="42"/>
        <v>2699. 230065 彩磚</v>
      </c>
    </row>
    <row r="2701" spans="1:4">
      <c r="A2701" s="695">
        <v>2700</v>
      </c>
      <c r="B2701" s="696" t="s">
        <v>10149</v>
      </c>
      <c r="C2701" s="697" t="s">
        <v>10150</v>
      </c>
      <c r="D2701" s="702" t="str">
        <f t="shared" si="42"/>
        <v>2700. 230066 階磚</v>
      </c>
    </row>
    <row r="2702" spans="1:4">
      <c r="A2702" s="695">
        <v>2701</v>
      </c>
      <c r="B2702" s="696" t="s">
        <v>10151</v>
      </c>
      <c r="C2702" s="697" t="s">
        <v>10152</v>
      </c>
      <c r="D2702" s="702" t="str">
        <f t="shared" si="42"/>
        <v>2701. 230068 紅磚</v>
      </c>
    </row>
    <row r="2703" spans="1:4">
      <c r="A2703" s="695">
        <v>2702</v>
      </c>
      <c r="B2703" s="696" t="s">
        <v>10153</v>
      </c>
      <c r="C2703" s="697" t="s">
        <v>10154</v>
      </c>
      <c r="D2703" s="702" t="str">
        <f t="shared" si="42"/>
        <v>2702. 230069 土磚</v>
      </c>
    </row>
    <row r="2704" spans="1:4">
      <c r="A2704" s="695">
        <v>2703</v>
      </c>
      <c r="B2704" s="696" t="s">
        <v>10155</v>
      </c>
      <c r="C2704" s="697" t="s">
        <v>10156</v>
      </c>
      <c r="D2704" s="702" t="str">
        <f t="shared" si="42"/>
        <v>2703. 230070 黏土瓦(琉璃磚瓦)</v>
      </c>
    </row>
    <row r="2705" spans="1:4">
      <c r="A2705" s="695">
        <v>2704</v>
      </c>
      <c r="B2705" s="696" t="s">
        <v>3708</v>
      </c>
      <c r="C2705" s="697" t="s">
        <v>10157</v>
      </c>
      <c r="D2705" s="702" t="str">
        <f t="shared" si="42"/>
        <v>2704. 230071 水落瓦</v>
      </c>
    </row>
    <row r="2706" spans="1:4">
      <c r="A2706" s="695">
        <v>2705</v>
      </c>
      <c r="B2706" s="696" t="s">
        <v>3710</v>
      </c>
      <c r="C2706" s="697" t="s">
        <v>10158</v>
      </c>
      <c r="D2706" s="702" t="str">
        <f t="shared" si="42"/>
        <v>2705. 230072 飛簷瓦</v>
      </c>
    </row>
    <row r="2707" spans="1:4">
      <c r="A2707" s="695">
        <v>2706</v>
      </c>
      <c r="B2707" s="696" t="s">
        <v>3712</v>
      </c>
      <c r="C2707" s="697" t="s">
        <v>10159</v>
      </c>
      <c r="D2707" s="702" t="str">
        <f t="shared" si="42"/>
        <v>2706. 230073 厚瓦</v>
      </c>
    </row>
    <row r="2708" spans="1:4">
      <c r="A2708" s="695">
        <v>2707</v>
      </c>
      <c r="B2708" s="696" t="s">
        <v>10160</v>
      </c>
      <c r="C2708" s="697" t="s">
        <v>10161</v>
      </c>
      <c r="D2708" s="702" t="str">
        <f t="shared" si="42"/>
        <v>2707. 230074 薄瓦</v>
      </c>
    </row>
    <row r="2709" spans="1:4">
      <c r="A2709" s="695">
        <v>2708</v>
      </c>
      <c r="B2709" s="696" t="s">
        <v>10162</v>
      </c>
      <c r="C2709" s="697" t="s">
        <v>10163</v>
      </c>
      <c r="D2709" s="702" t="str">
        <f t="shared" si="42"/>
        <v>2708. 230075 彩瓦</v>
      </c>
    </row>
    <row r="2710" spans="1:4">
      <c r="A2710" s="695">
        <v>2709</v>
      </c>
      <c r="B2710" s="696" t="s">
        <v>10164</v>
      </c>
      <c r="C2710" s="697" t="s">
        <v>10165</v>
      </c>
      <c r="D2710" s="702" t="str">
        <f t="shared" si="42"/>
        <v>2709. 230076 黏土導管</v>
      </c>
    </row>
    <row r="2711" spans="1:4">
      <c r="A2711" s="695">
        <v>2710</v>
      </c>
      <c r="B2711" s="696" t="s">
        <v>10166</v>
      </c>
      <c r="C2711" s="697" t="s">
        <v>10167</v>
      </c>
      <c r="D2711" s="702" t="str">
        <f t="shared" si="42"/>
        <v>2710. 230078 陶瓷抽水馬桶用及盥洗台</v>
      </c>
    </row>
    <row r="2712" spans="1:4">
      <c r="A2712" s="695">
        <v>2711</v>
      </c>
      <c r="B2712" s="696" t="s">
        <v>10168</v>
      </c>
      <c r="C2712" s="697" t="s">
        <v>10169</v>
      </c>
      <c r="D2712" s="702" t="str">
        <f t="shared" si="42"/>
        <v>2711. 230079 瓷抽水馬桶</v>
      </c>
    </row>
    <row r="2713" spans="1:4">
      <c r="A2713" s="695">
        <v>2712</v>
      </c>
      <c r="B2713" s="696" t="s">
        <v>10170</v>
      </c>
      <c r="C2713" s="697" t="s">
        <v>10171</v>
      </c>
      <c r="D2713" s="702" t="str">
        <f t="shared" si="42"/>
        <v>2712. 230080 瓷盥洗臺</v>
      </c>
    </row>
    <row r="2714" spans="1:4">
      <c r="A2714" s="695">
        <v>2713</v>
      </c>
      <c r="B2714" s="696" t="s">
        <v>3714</v>
      </c>
      <c r="C2714" s="697" t="s">
        <v>10172</v>
      </c>
      <c r="D2714" s="702" t="str">
        <f t="shared" si="42"/>
        <v>2713. 230081 瓷浴缸</v>
      </c>
    </row>
    <row r="2715" spans="1:4">
      <c r="A2715" s="695">
        <v>2714</v>
      </c>
      <c r="B2715" s="696" t="s">
        <v>3716</v>
      </c>
      <c r="C2715" s="697" t="s">
        <v>10173</v>
      </c>
      <c r="D2715" s="702" t="str">
        <f t="shared" si="42"/>
        <v>2714. 230082 瓷面盆</v>
      </c>
    </row>
    <row r="2716" spans="1:4">
      <c r="A2716" s="695">
        <v>2715</v>
      </c>
      <c r="B2716" s="696" t="s">
        <v>10174</v>
      </c>
      <c r="C2716" s="697" t="s">
        <v>10175</v>
      </c>
      <c r="D2716" s="702" t="str">
        <f t="shared" si="42"/>
        <v>2715. 230083 瓷手巾架</v>
      </c>
    </row>
    <row r="2717" spans="1:4">
      <c r="A2717" s="695">
        <v>2716</v>
      </c>
      <c r="B2717" s="696" t="s">
        <v>10176</v>
      </c>
      <c r="C2717" s="697" t="s">
        <v>10177</v>
      </c>
      <c r="D2717" s="702" t="str">
        <f t="shared" si="42"/>
        <v>2716. 230084 瓷痰盂</v>
      </c>
    </row>
    <row r="2718" spans="1:4">
      <c r="A2718" s="695">
        <v>2717</v>
      </c>
      <c r="B2718" s="696" t="s">
        <v>10178</v>
      </c>
      <c r="C2718" s="697" t="s">
        <v>10179</v>
      </c>
      <c r="D2718" s="702" t="str">
        <f t="shared" si="42"/>
        <v>2717. 230085 瓷水龍頭把柄</v>
      </c>
    </row>
    <row r="2719" spans="1:4">
      <c r="A2719" s="695">
        <v>2718</v>
      </c>
      <c r="B2719" s="696" t="s">
        <v>10180</v>
      </c>
      <c r="C2719" s="697" t="s">
        <v>10181</v>
      </c>
      <c r="D2719" s="702" t="str">
        <f t="shared" si="42"/>
        <v>2718. 230086 素瓷衛浴設備</v>
      </c>
    </row>
    <row r="2720" spans="1:4">
      <c r="A2720" s="695">
        <v>2719</v>
      </c>
      <c r="B2720" s="696" t="s">
        <v>10182</v>
      </c>
      <c r="C2720" s="697" t="s">
        <v>10183</v>
      </c>
      <c r="D2720" s="702" t="str">
        <f t="shared" si="42"/>
        <v>2719. 230087 透光瓷衛浴設備</v>
      </c>
    </row>
    <row r="2721" spans="1:4">
      <c r="A2721" s="695">
        <v>2720</v>
      </c>
      <c r="B2721" s="696" t="s">
        <v>3718</v>
      </c>
      <c r="C2721" s="697" t="s">
        <v>10184</v>
      </c>
      <c r="D2721" s="702" t="str">
        <f t="shared" si="42"/>
        <v>2720. 230089 陶瓷餐具</v>
      </c>
    </row>
    <row r="2722" spans="1:4">
      <c r="A2722" s="695">
        <v>2721</v>
      </c>
      <c r="B2722" s="696" t="s">
        <v>10185</v>
      </c>
      <c r="C2722" s="697" t="s">
        <v>10186</v>
      </c>
      <c r="D2722" s="702" t="str">
        <f t="shared" si="42"/>
        <v>2721. 230090 陶瓷藝術品</v>
      </c>
    </row>
    <row r="2723" spans="1:4">
      <c r="A2723" s="695">
        <v>2722</v>
      </c>
      <c r="B2723" s="696" t="s">
        <v>3720</v>
      </c>
      <c r="C2723" s="697" t="s">
        <v>10187</v>
      </c>
      <c r="D2723" s="702" t="str">
        <f t="shared" si="42"/>
        <v>2722. 230091 陶瓷雕像</v>
      </c>
    </row>
    <row r="2724" spans="1:4">
      <c r="A2724" s="695">
        <v>2723</v>
      </c>
      <c r="B2724" s="696" t="s">
        <v>3722</v>
      </c>
      <c r="C2724" s="697" t="s">
        <v>10188</v>
      </c>
      <c r="D2724" s="702" t="str">
        <f t="shared" si="42"/>
        <v>2723. 230092 陶瓷裝飾品</v>
      </c>
    </row>
    <row r="2725" spans="1:4">
      <c r="A2725" s="695">
        <v>2724</v>
      </c>
      <c r="B2725" s="696" t="s">
        <v>3724</v>
      </c>
      <c r="C2725" s="697" t="s">
        <v>10189</v>
      </c>
      <c r="D2725" s="702" t="str">
        <f t="shared" si="42"/>
        <v>2724. 230093 陶瓷原料</v>
      </c>
    </row>
    <row r="2726" spans="1:4">
      <c r="A2726" s="695">
        <v>2725</v>
      </c>
      <c r="B2726" s="696" t="s">
        <v>10190</v>
      </c>
      <c r="C2726" s="697" t="s">
        <v>10191</v>
      </c>
      <c r="D2726" s="702" t="str">
        <f t="shared" si="42"/>
        <v>2725. 230094 精密陶瓷</v>
      </c>
    </row>
    <row r="2727" spans="1:4">
      <c r="A2727" s="695">
        <v>2726</v>
      </c>
      <c r="B2727" s="696" t="s">
        <v>10192</v>
      </c>
      <c r="C2727" s="697" t="s">
        <v>10193</v>
      </c>
      <c r="D2727" s="702" t="str">
        <f t="shared" si="42"/>
        <v>2726. 230095 瓷酒瓶</v>
      </c>
    </row>
    <row r="2728" spans="1:4">
      <c r="A2728" s="695">
        <v>2727</v>
      </c>
      <c r="B2728" s="696" t="s">
        <v>10194</v>
      </c>
      <c r="C2728" s="697" t="s">
        <v>10195</v>
      </c>
      <c r="D2728" s="702" t="str">
        <f t="shared" si="42"/>
        <v>2727. 230096 陶水缸</v>
      </c>
    </row>
    <row r="2729" spans="1:4">
      <c r="A2729" s="695">
        <v>2728</v>
      </c>
      <c r="B2729" s="696" t="s">
        <v>10196</v>
      </c>
      <c r="C2729" s="697" t="s">
        <v>10197</v>
      </c>
      <c r="D2729" s="702" t="str">
        <f t="shared" si="42"/>
        <v>2728. 230097 陶瓷家具</v>
      </c>
    </row>
    <row r="2730" spans="1:4">
      <c r="A2730" s="695">
        <v>2729</v>
      </c>
      <c r="B2730" s="696" t="s">
        <v>10198</v>
      </c>
      <c r="C2730" s="697" t="s">
        <v>10199</v>
      </c>
      <c r="D2730" s="702" t="str">
        <f t="shared" si="42"/>
        <v>2729. 230098 工業用陶瓷製品</v>
      </c>
    </row>
    <row r="2731" spans="1:4">
      <c r="A2731" s="695">
        <v>2730</v>
      </c>
      <c r="B2731" s="696" t="s">
        <v>3726</v>
      </c>
      <c r="C2731" s="697" t="s">
        <v>10200</v>
      </c>
      <c r="D2731" s="702" t="str">
        <f t="shared" si="42"/>
        <v>2730. 230099 其他陶瓷製品</v>
      </c>
    </row>
    <row r="2732" spans="1:4">
      <c r="A2732" s="695">
        <v>2731</v>
      </c>
      <c r="B2732" s="696" t="s">
        <v>10201</v>
      </c>
      <c r="C2732" s="697" t="s">
        <v>10202</v>
      </c>
      <c r="D2732" s="702" t="str">
        <f t="shared" si="42"/>
        <v>2731. 230100 科學用陶瓷製品</v>
      </c>
    </row>
    <row r="2733" spans="1:4">
      <c r="A2733" s="695">
        <v>2732</v>
      </c>
      <c r="B2733" s="696" t="s">
        <v>3728</v>
      </c>
      <c r="C2733" s="697" t="s">
        <v>10203</v>
      </c>
      <c r="D2733" s="702" t="str">
        <f t="shared" si="42"/>
        <v>2732. 230101 卜特蘭水泥</v>
      </c>
    </row>
    <row r="2734" spans="1:4">
      <c r="A2734" s="695">
        <v>2733</v>
      </c>
      <c r="B2734" s="696" t="s">
        <v>3730</v>
      </c>
      <c r="C2734" s="697" t="s">
        <v>10204</v>
      </c>
      <c r="D2734" s="702" t="str">
        <f t="shared" si="42"/>
        <v>2733. 230102 白水泥</v>
      </c>
    </row>
    <row r="2735" spans="1:4">
      <c r="A2735" s="695">
        <v>2734</v>
      </c>
      <c r="B2735" s="696" t="s">
        <v>3732</v>
      </c>
      <c r="C2735" s="697" t="s">
        <v>10205</v>
      </c>
      <c r="D2735" s="702" t="str">
        <f t="shared" si="42"/>
        <v>2734. 230103 水泥熟料</v>
      </c>
    </row>
    <row r="2736" spans="1:4">
      <c r="A2736" s="695">
        <v>2735</v>
      </c>
      <c r="B2736" s="696" t="s">
        <v>3734</v>
      </c>
      <c r="C2736" s="697" t="s">
        <v>10206</v>
      </c>
      <c r="D2736" s="702" t="str">
        <f t="shared" si="42"/>
        <v>2735. 230104 高爐水泥</v>
      </c>
    </row>
    <row r="2737" spans="1:4">
      <c r="A2737" s="695">
        <v>2736</v>
      </c>
      <c r="B2737" s="696" t="s">
        <v>3736</v>
      </c>
      <c r="C2737" s="697" t="s">
        <v>10207</v>
      </c>
      <c r="D2737" s="702" t="str">
        <f t="shared" si="42"/>
        <v>2736. 230105 水硬性水泥</v>
      </c>
    </row>
    <row r="2738" spans="1:4">
      <c r="A2738" s="695">
        <v>2737</v>
      </c>
      <c r="B2738" s="696" t="s">
        <v>3738</v>
      </c>
      <c r="C2738" s="697" t="s">
        <v>10208</v>
      </c>
      <c r="D2738" s="702" t="str">
        <f t="shared" si="42"/>
        <v>2737. 230106 火山灰水泥</v>
      </c>
    </row>
    <row r="2739" spans="1:4">
      <c r="A2739" s="695">
        <v>2738</v>
      </c>
      <c r="B2739" s="696" t="s">
        <v>3740</v>
      </c>
      <c r="C2739" s="697" t="s">
        <v>10209</v>
      </c>
      <c r="D2739" s="702" t="str">
        <f t="shared" si="42"/>
        <v>2738. 230107 油井水泥</v>
      </c>
    </row>
    <row r="2740" spans="1:4">
      <c r="A2740" s="695">
        <v>2739</v>
      </c>
      <c r="B2740" s="696" t="s">
        <v>3742</v>
      </c>
      <c r="C2740" s="697" t="s">
        <v>10210</v>
      </c>
      <c r="D2740" s="702" t="str">
        <f t="shared" si="42"/>
        <v>2739. 230108 矽質水泥</v>
      </c>
    </row>
    <row r="2741" spans="1:4">
      <c r="A2741" s="695">
        <v>2740</v>
      </c>
      <c r="B2741" s="696" t="s">
        <v>3744</v>
      </c>
      <c r="C2741" s="697" t="s">
        <v>10211</v>
      </c>
      <c r="D2741" s="702" t="str">
        <f t="shared" si="42"/>
        <v>2740. 230109 飛灰水泥</v>
      </c>
    </row>
    <row r="2742" spans="1:4">
      <c r="A2742" s="695">
        <v>2741</v>
      </c>
      <c r="B2742" s="696" t="s">
        <v>3746</v>
      </c>
      <c r="C2742" s="697" t="s">
        <v>10212</v>
      </c>
      <c r="D2742" s="702" t="str">
        <f t="shared" si="42"/>
        <v>2741. 230110 高鋁水泥</v>
      </c>
    </row>
    <row r="2743" spans="1:4">
      <c r="A2743" s="695">
        <v>2742</v>
      </c>
      <c r="B2743" s="696" t="s">
        <v>3748</v>
      </c>
      <c r="C2743" s="697" t="s">
        <v>10213</v>
      </c>
      <c r="D2743" s="702" t="str">
        <f t="shared" si="42"/>
        <v>2742. 230111 高度抗硫酸鹽水泥</v>
      </c>
    </row>
    <row r="2744" spans="1:4">
      <c r="A2744" s="695">
        <v>2743</v>
      </c>
      <c r="B2744" s="696" t="s">
        <v>3752</v>
      </c>
      <c r="C2744" s="697" t="s">
        <v>10214</v>
      </c>
      <c r="D2744" s="702" t="str">
        <f t="shared" si="42"/>
        <v>2743. 230113 預拌混凝土</v>
      </c>
    </row>
    <row r="2745" spans="1:4">
      <c r="A2745" s="695">
        <v>2744</v>
      </c>
      <c r="B2745" s="696" t="s">
        <v>10215</v>
      </c>
      <c r="C2745" s="697" t="s">
        <v>10216</v>
      </c>
      <c r="D2745" s="702" t="str">
        <f t="shared" si="42"/>
        <v>2744. 230114 鋼筋混凝土管</v>
      </c>
    </row>
    <row r="2746" spans="1:4">
      <c r="A2746" s="695">
        <v>2745</v>
      </c>
      <c r="B2746" s="696" t="s">
        <v>10217</v>
      </c>
      <c r="C2746" s="697" t="s">
        <v>10218</v>
      </c>
      <c r="D2746" s="702" t="str">
        <f t="shared" si="42"/>
        <v>2745. 230115 混凝土管(水泥管)</v>
      </c>
    </row>
    <row r="2747" spans="1:4">
      <c r="A2747" s="695">
        <v>2746</v>
      </c>
      <c r="B2747" s="696" t="s">
        <v>10219</v>
      </c>
      <c r="C2747" s="697" t="s">
        <v>10220</v>
      </c>
      <c r="D2747" s="702" t="str">
        <f t="shared" si="42"/>
        <v>2746. 230116 預力管</v>
      </c>
    </row>
    <row r="2748" spans="1:4">
      <c r="A2748" s="695">
        <v>2747</v>
      </c>
      <c r="B2748" s="696" t="s">
        <v>10221</v>
      </c>
      <c r="C2748" s="697" t="s">
        <v>10222</v>
      </c>
      <c r="D2748" s="702" t="str">
        <f t="shared" si="42"/>
        <v>2747. 230117 預力基樁</v>
      </c>
    </row>
    <row r="2749" spans="1:4">
      <c r="A2749" s="695">
        <v>2748</v>
      </c>
      <c r="B2749" s="696" t="s">
        <v>10223</v>
      </c>
      <c r="C2749" s="697" t="s">
        <v>10224</v>
      </c>
      <c r="D2749" s="702" t="str">
        <f t="shared" si="42"/>
        <v>2748. 230118 預力電桿</v>
      </c>
    </row>
    <row r="2750" spans="1:4">
      <c r="A2750" s="695">
        <v>2749</v>
      </c>
      <c r="B2750" s="696" t="s">
        <v>10225</v>
      </c>
      <c r="C2750" s="697" t="s">
        <v>10226</v>
      </c>
      <c r="D2750" s="702" t="str">
        <f t="shared" si="42"/>
        <v>2749. 230120 預鑄箱涵</v>
      </c>
    </row>
    <row r="2751" spans="1:4">
      <c r="A2751" s="695">
        <v>2750</v>
      </c>
      <c r="B2751" s="696" t="s">
        <v>10227</v>
      </c>
      <c r="C2751" s="697" t="s">
        <v>10228</v>
      </c>
      <c r="D2751" s="702" t="str">
        <f t="shared" si="42"/>
        <v>2750. 230121 預鑄人孔手孔</v>
      </c>
    </row>
    <row r="2752" spans="1:4">
      <c r="A2752" s="695">
        <v>2751</v>
      </c>
      <c r="B2752" s="696" t="s">
        <v>10229</v>
      </c>
      <c r="C2752" s="697" t="s">
        <v>10230</v>
      </c>
      <c r="D2752" s="702" t="str">
        <f t="shared" si="42"/>
        <v>2751. 230122 預鑄混凝土隧道弓型支堡</v>
      </c>
    </row>
    <row r="2753" spans="1:4">
      <c r="A2753" s="695">
        <v>2752</v>
      </c>
      <c r="B2753" s="696" t="s">
        <v>10231</v>
      </c>
      <c r="C2753" s="697" t="s">
        <v>10232</v>
      </c>
      <c r="D2753" s="702" t="str">
        <f t="shared" si="42"/>
        <v>2752. 230124 水泥磚瓦(混凝土磚)</v>
      </c>
    </row>
    <row r="2754" spans="1:4">
      <c r="A2754" s="695">
        <v>2753</v>
      </c>
      <c r="B2754" s="696" t="s">
        <v>10233</v>
      </c>
      <c r="C2754" s="697" t="s">
        <v>10234</v>
      </c>
      <c r="D2754" s="702" t="str">
        <f t="shared" ref="D2754:D2817" si="43">A2754&amp;". "&amp;B2754&amp;" "&amp;C2754</f>
        <v>2753. 230125 空心磚</v>
      </c>
    </row>
    <row r="2755" spans="1:4">
      <c r="A2755" s="695">
        <v>2754</v>
      </c>
      <c r="B2755" s="696" t="s">
        <v>10235</v>
      </c>
      <c r="C2755" s="697" t="s">
        <v>10236</v>
      </c>
      <c r="D2755" s="702" t="str">
        <f t="shared" si="43"/>
        <v>2754. 230126 水泥板</v>
      </c>
    </row>
    <row r="2756" spans="1:4">
      <c r="A2756" s="695">
        <v>2755</v>
      </c>
      <c r="B2756" s="696" t="s">
        <v>10237</v>
      </c>
      <c r="C2756" s="697" t="s">
        <v>10238</v>
      </c>
      <c r="D2756" s="702" t="str">
        <f t="shared" si="43"/>
        <v>2755. 230127 水泥樑</v>
      </c>
    </row>
    <row r="2757" spans="1:4">
      <c r="A2757" s="695">
        <v>2756</v>
      </c>
      <c r="B2757" s="696" t="s">
        <v>10239</v>
      </c>
      <c r="C2757" s="697" t="s">
        <v>10240</v>
      </c>
      <c r="D2757" s="702" t="str">
        <f t="shared" si="43"/>
        <v>2756. 230128 水泥橋段</v>
      </c>
    </row>
    <row r="2758" spans="1:4">
      <c r="A2758" s="695">
        <v>2757</v>
      </c>
      <c r="B2758" s="696" t="s">
        <v>10241</v>
      </c>
      <c r="C2758" s="697" t="s">
        <v>10242</v>
      </c>
      <c r="D2758" s="702" t="str">
        <f t="shared" si="43"/>
        <v>2757. 230129 水泥浴盆</v>
      </c>
    </row>
    <row r="2759" spans="1:4">
      <c r="A2759" s="695">
        <v>2758</v>
      </c>
      <c r="B2759" s="696" t="s">
        <v>10243</v>
      </c>
      <c r="C2759" s="697" t="s">
        <v>10244</v>
      </c>
      <c r="D2759" s="702" t="str">
        <f t="shared" si="43"/>
        <v>2758. 230130 水泥垃圾桶</v>
      </c>
    </row>
    <row r="2760" spans="1:4">
      <c r="A2760" s="695">
        <v>2759</v>
      </c>
      <c r="B2760" s="696" t="s">
        <v>10245</v>
      </c>
      <c r="C2760" s="697" t="s">
        <v>10246</v>
      </c>
      <c r="D2760" s="702" t="str">
        <f t="shared" si="43"/>
        <v>2759. 230131 混凝土管</v>
      </c>
    </row>
    <row r="2761" spans="1:4">
      <c r="A2761" s="695">
        <v>2760</v>
      </c>
      <c r="B2761" s="696" t="s">
        <v>10247</v>
      </c>
      <c r="C2761" s="697" t="s">
        <v>10248</v>
      </c>
      <c r="D2761" s="702" t="str">
        <f t="shared" si="43"/>
        <v>2760. 230132 混凝土枕木</v>
      </c>
    </row>
    <row r="2762" spans="1:4">
      <c r="A2762" s="695">
        <v>2761</v>
      </c>
      <c r="B2762" s="696" t="s">
        <v>10249</v>
      </c>
      <c r="C2762" s="697" t="s">
        <v>10250</v>
      </c>
      <c r="D2762" s="702" t="str">
        <f t="shared" si="43"/>
        <v>2761. 230133 混凝土邊石</v>
      </c>
    </row>
    <row r="2763" spans="1:4">
      <c r="A2763" s="695">
        <v>2762</v>
      </c>
      <c r="B2763" s="696" t="s">
        <v>10251</v>
      </c>
      <c r="C2763" s="697" t="s">
        <v>10252</v>
      </c>
      <c r="D2763" s="702" t="str">
        <f t="shared" si="43"/>
        <v>2762. 230134 混凝土柱、樑、版</v>
      </c>
    </row>
    <row r="2764" spans="1:4">
      <c r="A2764" s="695">
        <v>2763</v>
      </c>
      <c r="B2764" s="696" t="s">
        <v>10253</v>
      </c>
      <c r="C2764" s="697" t="s">
        <v>10254</v>
      </c>
      <c r="D2764" s="702" t="str">
        <f t="shared" si="43"/>
        <v>2763. 230135 鋼筋水泥製品</v>
      </c>
    </row>
    <row r="2765" spans="1:4">
      <c r="A2765" s="695">
        <v>2764</v>
      </c>
      <c r="B2765" s="696" t="s">
        <v>10255</v>
      </c>
      <c r="C2765" s="697" t="s">
        <v>10256</v>
      </c>
      <c r="D2765" s="702" t="str">
        <f t="shared" si="43"/>
        <v>2764. 230136 纖維強化水泥板</v>
      </c>
    </row>
    <row r="2766" spans="1:4">
      <c r="A2766" s="695">
        <v>2765</v>
      </c>
      <c r="B2766" s="696" t="s">
        <v>10257</v>
      </c>
      <c r="C2766" s="697" t="s">
        <v>10258</v>
      </c>
      <c r="D2766" s="702" t="str">
        <f t="shared" si="43"/>
        <v>2765. 230137 加石棉水泥製品</v>
      </c>
    </row>
    <row r="2767" spans="1:4">
      <c r="A2767" s="695">
        <v>2766</v>
      </c>
      <c r="B2767" s="696" t="s">
        <v>10259</v>
      </c>
      <c r="C2767" s="697" t="s">
        <v>10260</v>
      </c>
      <c r="D2767" s="702" t="str">
        <f t="shared" si="43"/>
        <v>2766. 230139 大理石地壁材</v>
      </c>
    </row>
    <row r="2768" spans="1:4">
      <c r="A2768" s="695">
        <v>2767</v>
      </c>
      <c r="B2768" s="696" t="s">
        <v>10261</v>
      </c>
      <c r="C2768" s="697" t="s">
        <v>10262</v>
      </c>
      <c r="D2768" s="702" t="str">
        <f t="shared" si="43"/>
        <v>2767. 230140 大理石製品</v>
      </c>
    </row>
    <row r="2769" spans="1:4">
      <c r="A2769" s="695">
        <v>2768</v>
      </c>
      <c r="B2769" s="696" t="s">
        <v>10263</v>
      </c>
      <c r="C2769" s="697" t="s">
        <v>10264</v>
      </c>
      <c r="D2769" s="702" t="str">
        <f t="shared" si="43"/>
        <v>2768. 230141 花崗石地壁材</v>
      </c>
    </row>
    <row r="2770" spans="1:4">
      <c r="A2770" s="695">
        <v>2769</v>
      </c>
      <c r="B2770" s="696" t="s">
        <v>10265</v>
      </c>
      <c r="C2770" s="697" t="s">
        <v>10266</v>
      </c>
      <c r="D2770" s="702" t="str">
        <f t="shared" si="43"/>
        <v>2769. 230142 碎石</v>
      </c>
    </row>
    <row r="2771" spans="1:4">
      <c r="A2771" s="695">
        <v>2770</v>
      </c>
      <c r="B2771" s="696" t="s">
        <v>10267</v>
      </c>
      <c r="C2771" s="697" t="s">
        <v>10268</v>
      </c>
      <c r="D2771" s="702" t="str">
        <f t="shared" si="43"/>
        <v>2770. 230143 石碑</v>
      </c>
    </row>
    <row r="2772" spans="1:4">
      <c r="A2772" s="695">
        <v>2771</v>
      </c>
      <c r="B2772" s="696" t="s">
        <v>10269</v>
      </c>
      <c r="C2772" s="697" t="s">
        <v>10270</v>
      </c>
      <c r="D2772" s="702" t="str">
        <f t="shared" si="43"/>
        <v>2771. 230144 石磨</v>
      </c>
    </row>
    <row r="2773" spans="1:4">
      <c r="A2773" s="695">
        <v>2772</v>
      </c>
      <c r="B2773" s="696" t="s">
        <v>10271</v>
      </c>
      <c r="C2773" s="697" t="s">
        <v>10272</v>
      </c>
      <c r="D2773" s="702" t="str">
        <f t="shared" si="43"/>
        <v>2772. 230145 石雕刻</v>
      </c>
    </row>
    <row r="2774" spans="1:4">
      <c r="A2774" s="695">
        <v>2773</v>
      </c>
      <c r="B2774" s="696" t="s">
        <v>10273</v>
      </c>
      <c r="C2774" s="697" t="s">
        <v>10274</v>
      </c>
      <c r="D2774" s="702" t="str">
        <f t="shared" si="43"/>
        <v>2773. 230146 石器物</v>
      </c>
    </row>
    <row r="2775" spans="1:4">
      <c r="A2775" s="695">
        <v>2774</v>
      </c>
      <c r="B2775" s="696" t="s">
        <v>10275</v>
      </c>
      <c r="C2775" s="697" t="s">
        <v>10276</v>
      </c>
      <c r="D2775" s="702" t="str">
        <f t="shared" si="43"/>
        <v>2774. 230147 石材家具</v>
      </c>
    </row>
    <row r="2776" spans="1:4">
      <c r="A2776" s="695">
        <v>2775</v>
      </c>
      <c r="B2776" s="696" t="s">
        <v>10277</v>
      </c>
      <c r="C2776" s="697" t="s">
        <v>10278</v>
      </c>
      <c r="D2776" s="702" t="str">
        <f t="shared" si="43"/>
        <v>2775. 230148 石材工藝品</v>
      </c>
    </row>
    <row r="2777" spans="1:4">
      <c r="A2777" s="695">
        <v>2776</v>
      </c>
      <c r="B2777" s="696" t="s">
        <v>10279</v>
      </c>
      <c r="C2777" s="697" t="s">
        <v>10280</v>
      </c>
      <c r="D2777" s="702" t="str">
        <f t="shared" si="43"/>
        <v>2776. 230149 石材建築材料</v>
      </c>
    </row>
    <row r="2778" spans="1:4">
      <c r="A2778" s="695">
        <v>2777</v>
      </c>
      <c r="B2778" s="696" t="s">
        <v>10281</v>
      </c>
      <c r="C2778" s="697" t="s">
        <v>10282</v>
      </c>
      <c r="D2778" s="702" t="str">
        <f t="shared" si="43"/>
        <v>2777. 230150 庭院石雕</v>
      </c>
    </row>
    <row r="2779" spans="1:4">
      <c r="A2779" s="695">
        <v>2778</v>
      </c>
      <c r="B2779" s="696" t="s">
        <v>10283</v>
      </c>
      <c r="C2779" s="697" t="s">
        <v>10284</v>
      </c>
      <c r="D2779" s="702" t="str">
        <f t="shared" si="43"/>
        <v>2778. 230151 鋪砌邊石</v>
      </c>
    </row>
    <row r="2780" spans="1:4">
      <c r="A2780" s="695">
        <v>2779</v>
      </c>
      <c r="B2780" s="696" t="s">
        <v>10285</v>
      </c>
      <c r="C2780" s="697" t="s">
        <v>10286</v>
      </c>
      <c r="D2780" s="702" t="str">
        <f t="shared" si="43"/>
        <v>2779. 230152 鋪砌塊石</v>
      </c>
    </row>
    <row r="2781" spans="1:4">
      <c r="A2781" s="695">
        <v>2780</v>
      </c>
      <c r="B2781" s="696" t="s">
        <v>10287</v>
      </c>
      <c r="C2781" s="697" t="s">
        <v>10288</v>
      </c>
      <c r="D2781" s="702" t="str">
        <f t="shared" si="43"/>
        <v>2780. 230153 鋪地石板</v>
      </c>
    </row>
    <row r="2782" spans="1:4">
      <c r="A2782" s="695">
        <v>2781</v>
      </c>
      <c r="B2782" s="696" t="s">
        <v>10289</v>
      </c>
      <c r="C2782" s="697" t="s">
        <v>10290</v>
      </c>
      <c r="D2782" s="702" t="str">
        <f t="shared" si="43"/>
        <v>2781. 230155 砂輪</v>
      </c>
    </row>
    <row r="2783" spans="1:4">
      <c r="A2783" s="695">
        <v>2782</v>
      </c>
      <c r="B2783" s="696" t="s">
        <v>10291</v>
      </c>
      <c r="C2783" s="697" t="s">
        <v>10292</v>
      </c>
      <c r="D2783" s="702" t="str">
        <f t="shared" si="43"/>
        <v>2782. 230156 砂布</v>
      </c>
    </row>
    <row r="2784" spans="1:4">
      <c r="A2784" s="695">
        <v>2783</v>
      </c>
      <c r="B2784" s="696" t="s">
        <v>10293</v>
      </c>
      <c r="C2784" s="697" t="s">
        <v>10294</v>
      </c>
      <c r="D2784" s="702" t="str">
        <f t="shared" si="43"/>
        <v>2783. 230157 砂紙</v>
      </c>
    </row>
    <row r="2785" spans="1:4">
      <c r="A2785" s="695">
        <v>2784</v>
      </c>
      <c r="B2785" s="696" t="s">
        <v>10295</v>
      </c>
      <c r="C2785" s="697" t="s">
        <v>10296</v>
      </c>
      <c r="D2785" s="702" t="str">
        <f t="shared" si="43"/>
        <v>2784. 230158 人造磨石</v>
      </c>
    </row>
    <row r="2786" spans="1:4">
      <c r="A2786" s="695">
        <v>2785</v>
      </c>
      <c r="B2786" s="696" t="s">
        <v>10297</v>
      </c>
      <c r="C2786" s="697" t="s">
        <v>10298</v>
      </c>
      <c r="D2786" s="702" t="str">
        <f t="shared" si="43"/>
        <v>2785. 230159 人造磨輪</v>
      </c>
    </row>
    <row r="2787" spans="1:4">
      <c r="A2787" s="695">
        <v>2786</v>
      </c>
      <c r="B2787" s="696" t="s">
        <v>10299</v>
      </c>
      <c r="C2787" s="697" t="s">
        <v>10300</v>
      </c>
      <c r="D2787" s="702" t="str">
        <f t="shared" si="43"/>
        <v>2786. 230160 天然磨輪</v>
      </c>
    </row>
    <row r="2788" spans="1:4">
      <c r="A2788" s="695">
        <v>2787</v>
      </c>
      <c r="B2788" s="696" t="s">
        <v>10301</v>
      </c>
      <c r="C2788" s="697" t="s">
        <v>10302</v>
      </c>
      <c r="D2788" s="702" t="str">
        <f t="shared" si="43"/>
        <v>2787. 230161 天然磨石</v>
      </c>
    </row>
    <row r="2789" spans="1:4">
      <c r="A2789" s="695">
        <v>2788</v>
      </c>
      <c r="B2789" s="696" t="s">
        <v>10303</v>
      </c>
      <c r="C2789" s="697" t="s">
        <v>10304</v>
      </c>
      <c r="D2789" s="702" t="str">
        <f t="shared" si="43"/>
        <v>2788. 230162 石榴石布</v>
      </c>
    </row>
    <row r="2790" spans="1:4">
      <c r="A2790" s="695">
        <v>2789</v>
      </c>
      <c r="B2790" s="696" t="s">
        <v>10305</v>
      </c>
      <c r="C2790" s="697" t="s">
        <v>10306</v>
      </c>
      <c r="D2790" s="702" t="str">
        <f t="shared" si="43"/>
        <v>2789. 230163 石榴石紙</v>
      </c>
    </row>
    <row r="2791" spans="1:4">
      <c r="A2791" s="695">
        <v>2790</v>
      </c>
      <c r="B2791" s="696" t="s">
        <v>10307</v>
      </c>
      <c r="C2791" s="697" t="s">
        <v>10308</v>
      </c>
      <c r="D2791" s="702" t="str">
        <f t="shared" si="43"/>
        <v>2790. 230164 金鋼砂</v>
      </c>
    </row>
    <row r="2792" spans="1:4">
      <c r="A2792" s="695">
        <v>2791</v>
      </c>
      <c r="B2792" s="696" t="s">
        <v>10309</v>
      </c>
      <c r="C2792" s="697" t="s">
        <v>10310</v>
      </c>
      <c r="D2792" s="702" t="str">
        <f t="shared" si="43"/>
        <v>2791. 230165 金鋼砂紙</v>
      </c>
    </row>
    <row r="2793" spans="1:4">
      <c r="A2793" s="695">
        <v>2792</v>
      </c>
      <c r="B2793" s="696" t="s">
        <v>10311</v>
      </c>
      <c r="C2793" s="697" t="s">
        <v>10312</v>
      </c>
      <c r="D2793" s="702" t="str">
        <f t="shared" si="43"/>
        <v>2792. 230166 金鋼砂布</v>
      </c>
    </row>
    <row r="2794" spans="1:4">
      <c r="A2794" s="695">
        <v>2793</v>
      </c>
      <c r="B2794" s="696" t="s">
        <v>10313</v>
      </c>
      <c r="C2794" s="697" t="s">
        <v>10314</v>
      </c>
      <c r="D2794" s="702" t="str">
        <f t="shared" si="43"/>
        <v>2793. 230167 金鋼砂紙板</v>
      </c>
    </row>
    <row r="2795" spans="1:4">
      <c r="A2795" s="695">
        <v>2794</v>
      </c>
      <c r="B2795" s="696" t="s">
        <v>10315</v>
      </c>
      <c r="C2795" s="697" t="s">
        <v>10316</v>
      </c>
      <c r="D2795" s="702" t="str">
        <f t="shared" si="43"/>
        <v>2794. 230168 浮石粉</v>
      </c>
    </row>
    <row r="2796" spans="1:4">
      <c r="A2796" s="695">
        <v>2795</v>
      </c>
      <c r="B2796" s="696" t="s">
        <v>10317</v>
      </c>
      <c r="C2796" s="697" t="s">
        <v>10318</v>
      </c>
      <c r="D2796" s="702" t="str">
        <f t="shared" si="43"/>
        <v>2795. 230169 浮石紙</v>
      </c>
    </row>
    <row r="2797" spans="1:4">
      <c r="A2797" s="695">
        <v>2796</v>
      </c>
      <c r="B2797" s="696" t="s">
        <v>10319</v>
      </c>
      <c r="C2797" s="697" t="s">
        <v>10320</v>
      </c>
      <c r="D2797" s="702" t="str">
        <f t="shared" si="43"/>
        <v>2796. 230170 浮石布</v>
      </c>
    </row>
    <row r="2798" spans="1:4">
      <c r="A2798" s="695">
        <v>2797</v>
      </c>
      <c r="B2798" s="696" t="s">
        <v>10321</v>
      </c>
      <c r="C2798" s="697" t="s">
        <v>10322</v>
      </c>
      <c r="D2798" s="702" t="str">
        <f t="shared" si="43"/>
        <v>2797. 230171 細磨粉</v>
      </c>
    </row>
    <row r="2799" spans="1:4">
      <c r="A2799" s="695">
        <v>2798</v>
      </c>
      <c r="B2799" s="696" t="s">
        <v>10323</v>
      </c>
      <c r="C2799" s="697" t="s">
        <v>10324</v>
      </c>
      <c r="D2799" s="702" t="str">
        <f t="shared" si="43"/>
        <v>2798. 230172 硬料</v>
      </c>
    </row>
    <row r="2800" spans="1:4">
      <c r="A2800" s="695">
        <v>2799</v>
      </c>
      <c r="B2800" s="696" t="s">
        <v>10325</v>
      </c>
      <c r="C2800" s="697" t="s">
        <v>10326</v>
      </c>
      <c r="D2800" s="702" t="str">
        <f t="shared" si="43"/>
        <v>2799. 230173 硬白堊紙</v>
      </c>
    </row>
    <row r="2801" spans="1:4">
      <c r="A2801" s="695">
        <v>2800</v>
      </c>
      <c r="B2801" s="696" t="s">
        <v>10327</v>
      </c>
      <c r="C2801" s="697" t="s">
        <v>10328</v>
      </c>
      <c r="D2801" s="702" t="str">
        <f t="shared" si="43"/>
        <v>2800. 230174 硬白堊布</v>
      </c>
    </row>
    <row r="2802" spans="1:4">
      <c r="A2802" s="695">
        <v>2801</v>
      </c>
      <c r="B2802" s="696" t="s">
        <v>10329</v>
      </c>
      <c r="C2802" s="697" t="s">
        <v>10330</v>
      </c>
      <c r="D2802" s="702" t="str">
        <f t="shared" si="43"/>
        <v>2801. 230175 磨光粉</v>
      </c>
    </row>
    <row r="2803" spans="1:4">
      <c r="A2803" s="695">
        <v>2802</v>
      </c>
      <c r="B2803" s="696" t="s">
        <v>10331</v>
      </c>
      <c r="C2803" s="697" t="s">
        <v>10332</v>
      </c>
      <c r="D2803" s="702" t="str">
        <f t="shared" si="43"/>
        <v>2802. 230177 石灰</v>
      </c>
    </row>
    <row r="2804" spans="1:4">
      <c r="A2804" s="695">
        <v>2803</v>
      </c>
      <c r="B2804" s="696" t="s">
        <v>10333</v>
      </c>
      <c r="C2804" s="697" t="s">
        <v>10334</v>
      </c>
      <c r="D2804" s="702" t="str">
        <f t="shared" si="43"/>
        <v>2803. 230178 石灰石粉</v>
      </c>
    </row>
    <row r="2805" spans="1:4">
      <c r="A2805" s="695">
        <v>2804</v>
      </c>
      <c r="B2805" s="696" t="s">
        <v>10335</v>
      </c>
      <c r="C2805" s="697" t="s">
        <v>10336</v>
      </c>
      <c r="D2805" s="702" t="str">
        <f t="shared" si="43"/>
        <v>2804. 230179 生石灰</v>
      </c>
    </row>
    <row r="2806" spans="1:4">
      <c r="A2806" s="695">
        <v>2805</v>
      </c>
      <c r="B2806" s="696" t="s">
        <v>10337</v>
      </c>
      <c r="C2806" s="697" t="s">
        <v>10338</v>
      </c>
      <c r="D2806" s="702" t="str">
        <f t="shared" si="43"/>
        <v>2805. 230180 熟石灰</v>
      </c>
    </row>
    <row r="2807" spans="1:4">
      <c r="A2807" s="695">
        <v>2806</v>
      </c>
      <c r="B2807" s="696" t="s">
        <v>10339</v>
      </c>
      <c r="C2807" s="697" t="s">
        <v>10340</v>
      </c>
      <c r="D2807" s="702" t="str">
        <f t="shared" si="43"/>
        <v>2806. 230181 混合石灰</v>
      </c>
    </row>
    <row r="2808" spans="1:4">
      <c r="A2808" s="695">
        <v>2807</v>
      </c>
      <c r="B2808" s="696" t="s">
        <v>10341</v>
      </c>
      <c r="C2808" s="697" t="s">
        <v>10342</v>
      </c>
      <c r="D2808" s="702" t="str">
        <f t="shared" si="43"/>
        <v>2807. 230182 水硬石灰</v>
      </c>
    </row>
    <row r="2809" spans="1:4">
      <c r="A2809" s="695">
        <v>2808</v>
      </c>
      <c r="B2809" s="696" t="s">
        <v>10343</v>
      </c>
      <c r="C2809" s="697" t="s">
        <v>10344</v>
      </c>
      <c r="D2809" s="702" t="str">
        <f t="shared" si="43"/>
        <v>2808. 230184 熟石膏</v>
      </c>
    </row>
    <row r="2810" spans="1:4">
      <c r="A2810" s="695">
        <v>2809</v>
      </c>
      <c r="B2810" s="696" t="s">
        <v>10345</v>
      </c>
      <c r="C2810" s="697" t="s">
        <v>10346</v>
      </c>
      <c r="D2810" s="702" t="str">
        <f t="shared" si="43"/>
        <v>2809. 230185 石膏板</v>
      </c>
    </row>
    <row r="2811" spans="1:4">
      <c r="A2811" s="695">
        <v>2810</v>
      </c>
      <c r="B2811" s="696" t="s">
        <v>10347</v>
      </c>
      <c r="C2811" s="697" t="s">
        <v>10348</v>
      </c>
      <c r="D2811" s="702" t="str">
        <f t="shared" si="43"/>
        <v>2810. 230186 石膏塑料</v>
      </c>
    </row>
    <row r="2812" spans="1:4">
      <c r="A2812" s="695">
        <v>2811</v>
      </c>
      <c r="B2812" s="696" t="s">
        <v>10349</v>
      </c>
      <c r="C2812" s="697" t="s">
        <v>10350</v>
      </c>
      <c r="D2812" s="702" t="str">
        <f t="shared" si="43"/>
        <v>2811. 230187 石膏雕像</v>
      </c>
    </row>
    <row r="2813" spans="1:4">
      <c r="A2813" s="695">
        <v>2812</v>
      </c>
      <c r="B2813" s="696" t="s">
        <v>10351</v>
      </c>
      <c r="C2813" s="697" t="s">
        <v>10352</v>
      </c>
      <c r="D2813" s="702" t="str">
        <f t="shared" si="43"/>
        <v>2812. 230188 灰泥石膏</v>
      </c>
    </row>
    <row r="2814" spans="1:4">
      <c r="A2814" s="695">
        <v>2813</v>
      </c>
      <c r="B2814" s="696" t="s">
        <v>10353</v>
      </c>
      <c r="C2814" s="697" t="s">
        <v>10354</v>
      </c>
      <c r="D2814" s="702" t="str">
        <f t="shared" si="43"/>
        <v>2813. 230190 石棉水泥板(瓦)</v>
      </c>
    </row>
    <row r="2815" spans="1:4">
      <c r="A2815" s="695">
        <v>2814</v>
      </c>
      <c r="B2815" s="696" t="s">
        <v>10355</v>
      </c>
      <c r="C2815" s="697" t="s">
        <v>10356</v>
      </c>
      <c r="D2815" s="702" t="str">
        <f t="shared" si="43"/>
        <v>2814. 230191 石棉布</v>
      </c>
    </row>
    <row r="2816" spans="1:4">
      <c r="A2816" s="695">
        <v>2815</v>
      </c>
      <c r="B2816" s="696" t="s">
        <v>10357</v>
      </c>
      <c r="C2816" s="697" t="s">
        <v>10358</v>
      </c>
      <c r="D2816" s="702" t="str">
        <f t="shared" si="43"/>
        <v>2815. 230192 石棉索</v>
      </c>
    </row>
    <row r="2817" spans="1:4">
      <c r="A2817" s="695">
        <v>2816</v>
      </c>
      <c r="B2817" s="696" t="s">
        <v>10359</v>
      </c>
      <c r="C2817" s="697" t="s">
        <v>10360</v>
      </c>
      <c r="D2817" s="702" t="str">
        <f t="shared" si="43"/>
        <v>2816. 230193 石棉帶</v>
      </c>
    </row>
    <row r="2818" spans="1:4">
      <c r="A2818" s="695">
        <v>2817</v>
      </c>
      <c r="B2818" s="696" t="s">
        <v>10361</v>
      </c>
      <c r="C2818" s="697" t="s">
        <v>10362</v>
      </c>
      <c r="D2818" s="702" t="str">
        <f t="shared" ref="D2818:D2881" si="44">A2818&amp;". "&amp;B2818&amp;" "&amp;C2818</f>
        <v>2817. 230194 石棉織物</v>
      </c>
    </row>
    <row r="2819" spans="1:4">
      <c r="A2819" s="695">
        <v>2818</v>
      </c>
      <c r="B2819" s="696" t="s">
        <v>10363</v>
      </c>
      <c r="C2819" s="697" t="s">
        <v>10364</v>
      </c>
      <c r="D2819" s="702" t="str">
        <f t="shared" si="44"/>
        <v>2818. 230195 石棉墊圈</v>
      </c>
    </row>
    <row r="2820" spans="1:4">
      <c r="A2820" s="695">
        <v>2819</v>
      </c>
      <c r="B2820" s="696" t="s">
        <v>10365</v>
      </c>
      <c r="C2820" s="697" t="s">
        <v>10366</v>
      </c>
      <c r="D2820" s="702" t="str">
        <f t="shared" si="44"/>
        <v>2819. 230196 石墨模</v>
      </c>
    </row>
    <row r="2821" spans="1:4">
      <c r="A2821" s="695">
        <v>2820</v>
      </c>
      <c r="B2821" s="696" t="s">
        <v>10367</v>
      </c>
      <c r="C2821" s="697" t="s">
        <v>10368</v>
      </c>
      <c r="D2821" s="702" t="str">
        <f t="shared" si="44"/>
        <v>2820. 230197 炭素棒</v>
      </c>
    </row>
    <row r="2822" spans="1:4">
      <c r="A2822" s="695">
        <v>2821</v>
      </c>
      <c r="B2822" s="696" t="s">
        <v>10369</v>
      </c>
      <c r="C2822" s="697" t="s">
        <v>10370</v>
      </c>
      <c r="D2822" s="702" t="str">
        <f t="shared" si="44"/>
        <v>2821. 230198 石墨磚</v>
      </c>
    </row>
    <row r="2823" spans="1:4">
      <c r="A2823" s="695">
        <v>2822</v>
      </c>
      <c r="B2823" s="696" t="s">
        <v>10371</v>
      </c>
      <c r="C2823" s="697" t="s">
        <v>10372</v>
      </c>
      <c r="D2823" s="702" t="str">
        <f t="shared" si="44"/>
        <v>2822. 230199 其他石棉製品</v>
      </c>
    </row>
    <row r="2824" spans="1:4">
      <c r="A2824" s="695">
        <v>2823</v>
      </c>
      <c r="B2824" s="696" t="s">
        <v>10373</v>
      </c>
      <c r="C2824" s="697" t="s">
        <v>10374</v>
      </c>
      <c r="D2824" s="702" t="str">
        <f t="shared" si="44"/>
        <v>2823. 230200 石墨管</v>
      </c>
    </row>
    <row r="2825" spans="1:4">
      <c r="A2825" s="695">
        <v>2824</v>
      </c>
      <c r="B2825" s="696" t="s">
        <v>10375</v>
      </c>
      <c r="C2825" s="697" t="s">
        <v>10376</v>
      </c>
      <c r="D2825" s="702" t="str">
        <f t="shared" si="44"/>
        <v>2824. 230201 爐石粉</v>
      </c>
    </row>
    <row r="2826" spans="1:4">
      <c r="A2826" s="695">
        <v>2825</v>
      </c>
      <c r="B2826" s="696" t="s">
        <v>10377</v>
      </c>
      <c r="C2826" s="697" t="s">
        <v>10378</v>
      </c>
      <c r="D2826" s="702" t="str">
        <f t="shared" si="44"/>
        <v>2825. 230202 飛灰</v>
      </c>
    </row>
    <row r="2827" spans="1:4">
      <c r="A2827" s="695">
        <v>2826</v>
      </c>
      <c r="B2827" s="696" t="s">
        <v>10379</v>
      </c>
      <c r="C2827" s="697" t="s">
        <v>10380</v>
      </c>
      <c r="D2827" s="702" t="str">
        <f t="shared" si="44"/>
        <v>2826. 230203 級配</v>
      </c>
    </row>
    <row r="2828" spans="1:4">
      <c r="A2828" s="695">
        <v>2827</v>
      </c>
      <c r="B2828" s="696" t="s">
        <v>10381</v>
      </c>
      <c r="C2828" s="697" t="s">
        <v>10382</v>
      </c>
      <c r="D2828" s="702" t="str">
        <f t="shared" si="44"/>
        <v>2827. 230204 油毛氈</v>
      </c>
    </row>
    <row r="2829" spans="1:4">
      <c r="A2829" s="695">
        <v>2828</v>
      </c>
      <c r="B2829" s="696" t="s">
        <v>10383</v>
      </c>
      <c r="C2829" s="697" t="s">
        <v>10384</v>
      </c>
      <c r="D2829" s="702" t="str">
        <f t="shared" si="44"/>
        <v>2828. 230205 大理石粉</v>
      </c>
    </row>
    <row r="2830" spans="1:4">
      <c r="A2830" s="695">
        <v>2829</v>
      </c>
      <c r="B2830" s="696" t="s">
        <v>10385</v>
      </c>
      <c r="C2830" s="697" t="s">
        <v>10386</v>
      </c>
      <c r="D2830" s="702" t="str">
        <f t="shared" si="44"/>
        <v>2829. 230206 石英粉</v>
      </c>
    </row>
    <row r="2831" spans="1:4">
      <c r="A2831" s="695">
        <v>2830</v>
      </c>
      <c r="B2831" s="696" t="s">
        <v>10387</v>
      </c>
      <c r="C2831" s="697" t="s">
        <v>10388</v>
      </c>
      <c r="D2831" s="702" t="str">
        <f t="shared" si="44"/>
        <v>2830. 230207 矽藻土料</v>
      </c>
    </row>
    <row r="2832" spans="1:4">
      <c r="A2832" s="695">
        <v>2831</v>
      </c>
      <c r="B2832" s="696" t="s">
        <v>10389</v>
      </c>
      <c r="C2832" s="697" t="s">
        <v>10390</v>
      </c>
      <c r="D2832" s="702" t="str">
        <f t="shared" si="44"/>
        <v>2831. 230208 矽酸鈣絕熱材料</v>
      </c>
    </row>
    <row r="2833" spans="1:4">
      <c r="A2833" s="695">
        <v>2832</v>
      </c>
      <c r="B2833" s="696" t="s">
        <v>10391</v>
      </c>
      <c r="C2833" s="697" t="s">
        <v>10392</v>
      </c>
      <c r="D2833" s="702" t="str">
        <f t="shared" si="44"/>
        <v>2832. 230209 氟石粉</v>
      </c>
    </row>
    <row r="2834" spans="1:4">
      <c r="A2834" s="695">
        <v>2833</v>
      </c>
      <c r="B2834" s="696" t="s">
        <v>10393</v>
      </c>
      <c r="C2834" s="697" t="s">
        <v>10394</v>
      </c>
      <c r="D2834" s="702" t="str">
        <f t="shared" si="44"/>
        <v>2833. 230210 重晶石粉</v>
      </c>
    </row>
    <row r="2835" spans="1:4">
      <c r="A2835" s="695">
        <v>2834</v>
      </c>
      <c r="B2835" s="696" t="s">
        <v>10395</v>
      </c>
      <c r="C2835" s="697" t="s">
        <v>10396</v>
      </c>
      <c r="D2835" s="702" t="str">
        <f t="shared" si="44"/>
        <v>2834. 230211 高嶺土</v>
      </c>
    </row>
    <row r="2836" spans="1:4">
      <c r="A2836" s="695">
        <v>2835</v>
      </c>
      <c r="B2836" s="696" t="s">
        <v>10397</v>
      </c>
      <c r="C2836" s="697" t="s">
        <v>10398</v>
      </c>
      <c r="D2836" s="702" t="str">
        <f t="shared" si="44"/>
        <v>2835. 230212 雲母片</v>
      </c>
    </row>
    <row r="2837" spans="1:4">
      <c r="A2837" s="695">
        <v>2836</v>
      </c>
      <c r="B2837" s="696" t="s">
        <v>10399</v>
      </c>
      <c r="C2837" s="697" t="s">
        <v>10400</v>
      </c>
      <c r="D2837" s="702" t="str">
        <f t="shared" si="44"/>
        <v>2836. 230213 雲母管</v>
      </c>
    </row>
    <row r="2838" spans="1:4">
      <c r="A2838" s="695">
        <v>2837</v>
      </c>
      <c r="B2838" s="696" t="s">
        <v>10401</v>
      </c>
      <c r="C2838" s="697" t="s">
        <v>10402</v>
      </c>
      <c r="D2838" s="702" t="str">
        <f t="shared" si="44"/>
        <v>2837. 230214 雲母棒</v>
      </c>
    </row>
    <row r="2839" spans="1:4">
      <c r="A2839" s="695">
        <v>2838</v>
      </c>
      <c r="B2839" s="696" t="s">
        <v>10403</v>
      </c>
      <c r="C2839" s="697" t="s">
        <v>10404</v>
      </c>
      <c r="D2839" s="702" t="str">
        <f t="shared" si="44"/>
        <v>2838. 230215 雲母墊圈</v>
      </c>
    </row>
    <row r="2840" spans="1:4">
      <c r="A2840" s="695">
        <v>2839</v>
      </c>
      <c r="B2840" s="696" t="s">
        <v>10405</v>
      </c>
      <c r="C2840" s="697" t="s">
        <v>10406</v>
      </c>
      <c r="D2840" s="702" t="str">
        <f t="shared" si="44"/>
        <v>2839. 230216 雲母隔板</v>
      </c>
    </row>
    <row r="2841" spans="1:4">
      <c r="A2841" s="695">
        <v>2840</v>
      </c>
      <c r="B2841" s="696" t="s">
        <v>10407</v>
      </c>
      <c r="C2841" s="697" t="s">
        <v>10408</v>
      </c>
      <c r="D2841" s="702" t="str">
        <f t="shared" si="44"/>
        <v>2840. 230217 滑石粉</v>
      </c>
    </row>
    <row r="2842" spans="1:4">
      <c r="A2842" s="695">
        <v>2841</v>
      </c>
      <c r="B2842" s="696" t="s">
        <v>10409</v>
      </c>
      <c r="C2842" s="697" t="s">
        <v>10410</v>
      </c>
      <c r="D2842" s="702" t="str">
        <f t="shared" si="44"/>
        <v>2841. 230218 黏土料</v>
      </c>
    </row>
    <row r="2843" spans="1:4">
      <c r="A2843" s="695">
        <v>2842</v>
      </c>
      <c r="B2843" s="696" t="s">
        <v>10411</v>
      </c>
      <c r="C2843" s="697" t="s">
        <v>10412</v>
      </c>
      <c r="D2843" s="702" t="str">
        <f t="shared" si="44"/>
        <v>2842. 230219 黏土擺飾</v>
      </c>
    </row>
    <row r="2844" spans="1:4">
      <c r="A2844" s="695">
        <v>2843</v>
      </c>
      <c r="B2844" s="696" t="s">
        <v>10413</v>
      </c>
      <c r="C2844" s="697" t="s">
        <v>10414</v>
      </c>
      <c r="D2844" s="702" t="str">
        <f t="shared" si="44"/>
        <v>2843. 230220 寶石粉</v>
      </c>
    </row>
    <row r="2845" spans="1:4">
      <c r="A2845" s="695">
        <v>2844</v>
      </c>
      <c r="B2845" s="696" t="s">
        <v>10415</v>
      </c>
      <c r="C2845" s="697" t="s">
        <v>10416</v>
      </c>
      <c r="D2845" s="702" t="str">
        <f t="shared" si="44"/>
        <v>2844. 230221 瀝青混凝土</v>
      </c>
    </row>
    <row r="2846" spans="1:4">
      <c r="A2846" s="695">
        <v>2845</v>
      </c>
      <c r="B2846" s="696" t="s">
        <v>10417</v>
      </c>
      <c r="C2846" s="697" t="s">
        <v>10418</v>
      </c>
      <c r="D2846" s="702" t="str">
        <f t="shared" si="44"/>
        <v>2845. 230223 碎玻璃</v>
      </c>
    </row>
    <row r="2847" spans="1:4">
      <c r="A2847" s="695">
        <v>2846</v>
      </c>
      <c r="B2847" s="696" t="s">
        <v>10419</v>
      </c>
      <c r="C2847" s="697" t="s">
        <v>10420</v>
      </c>
      <c r="D2847" s="702" t="str">
        <f t="shared" si="44"/>
        <v>2846. 230224 燈罩玻璃</v>
      </c>
    </row>
    <row r="2848" spans="1:4">
      <c r="A2848" s="695">
        <v>2847</v>
      </c>
      <c r="B2848" s="696" t="s">
        <v>10421</v>
      </c>
      <c r="C2848" s="697" t="s">
        <v>10422</v>
      </c>
      <c r="D2848" s="702" t="str">
        <f t="shared" si="44"/>
        <v>2847. 230225 玻璃珠</v>
      </c>
    </row>
    <row r="2849" spans="1:4">
      <c r="A2849" s="695">
        <v>2848</v>
      </c>
      <c r="B2849" s="696" t="s">
        <v>10423</v>
      </c>
      <c r="C2849" s="697" t="s">
        <v>10424</v>
      </c>
      <c r="D2849" s="702" t="str">
        <f t="shared" si="44"/>
        <v>2848. 230226 玻璃膏</v>
      </c>
    </row>
    <row r="2850" spans="1:4">
      <c r="A2850" s="695">
        <v>2849</v>
      </c>
      <c r="B2850" s="696" t="s">
        <v>10425</v>
      </c>
      <c r="C2850" s="697" t="s">
        <v>10426</v>
      </c>
      <c r="D2850" s="702" t="str">
        <f t="shared" si="44"/>
        <v>2849. 230227 重質不燒成耐火磚</v>
      </c>
    </row>
    <row r="2851" spans="1:4">
      <c r="A2851" s="695">
        <v>2850</v>
      </c>
      <c r="B2851" s="696" t="s">
        <v>10427</v>
      </c>
      <c r="C2851" s="697" t="s">
        <v>10428</v>
      </c>
      <c r="D2851" s="702" t="str">
        <f t="shared" si="44"/>
        <v>2850. 230228 重質熔鑄耐火磚</v>
      </c>
    </row>
    <row r="2852" spans="1:4">
      <c r="A2852" s="695">
        <v>2851</v>
      </c>
      <c r="B2852" s="696" t="s">
        <v>10429</v>
      </c>
      <c r="C2852" s="697" t="s">
        <v>10430</v>
      </c>
      <c r="D2852" s="702" t="str">
        <f t="shared" si="44"/>
        <v>2851. 230229 重質碳鍵耐火磚</v>
      </c>
    </row>
    <row r="2853" spans="1:4">
      <c r="A2853" s="695">
        <v>2852</v>
      </c>
      <c r="B2853" s="696" t="s">
        <v>10431</v>
      </c>
      <c r="C2853" s="697" t="s">
        <v>10432</v>
      </c>
      <c r="D2853" s="702" t="str">
        <f t="shared" si="44"/>
        <v>2852. 230230 重質燒成耐火磚</v>
      </c>
    </row>
    <row r="2854" spans="1:4">
      <c r="A2854" s="695">
        <v>2853</v>
      </c>
      <c r="B2854" s="696" t="s">
        <v>10433</v>
      </c>
      <c r="C2854" s="697" t="s">
        <v>10434</v>
      </c>
      <c r="D2854" s="702" t="str">
        <f t="shared" si="44"/>
        <v>2853. 230231 碳化矽（金剛砂）</v>
      </c>
    </row>
    <row r="2855" spans="1:4">
      <c r="A2855" s="695">
        <v>2854</v>
      </c>
      <c r="B2855" s="696" t="s">
        <v>10435</v>
      </c>
      <c r="C2855" s="697" t="s">
        <v>10436</v>
      </c>
      <c r="D2855" s="702" t="str">
        <f t="shared" si="44"/>
        <v>2854. 230232 紅磚-濕坯</v>
      </c>
    </row>
    <row r="2856" spans="1:4">
      <c r="A2856" s="695">
        <v>2855</v>
      </c>
      <c r="B2856" s="696" t="s">
        <v>10437</v>
      </c>
      <c r="C2856" s="697" t="s">
        <v>10438</v>
      </c>
      <c r="D2856" s="702" t="str">
        <f t="shared" si="44"/>
        <v>2855. 230233 濕坯陶瓷</v>
      </c>
    </row>
    <row r="2857" spans="1:4">
      <c r="A2857" s="695">
        <v>2856</v>
      </c>
      <c r="B2857" s="696" t="s">
        <v>10439</v>
      </c>
      <c r="C2857" s="697" t="s">
        <v>10440</v>
      </c>
      <c r="D2857" s="702" t="str">
        <f t="shared" si="44"/>
        <v>2856. 230234 乾坯陶瓷</v>
      </c>
    </row>
    <row r="2858" spans="1:4">
      <c r="A2858" s="695">
        <v>2857</v>
      </c>
      <c r="B2858" s="696" t="s">
        <v>10441</v>
      </c>
      <c r="C2858" s="697" t="s">
        <v>10442</v>
      </c>
      <c r="D2858" s="702" t="str">
        <f t="shared" si="44"/>
        <v>2857. 230235 泥漿陶瓷</v>
      </c>
    </row>
    <row r="2859" spans="1:4">
      <c r="A2859" s="695">
        <v>2858</v>
      </c>
      <c r="B2859" s="696" t="s">
        <v>10443</v>
      </c>
      <c r="C2859" s="697" t="s">
        <v>10444</v>
      </c>
      <c r="D2859" s="702" t="str">
        <f t="shared" si="44"/>
        <v>2858. 230236 矽石，矽砂</v>
      </c>
    </row>
    <row r="2860" spans="1:4">
      <c r="A2860" s="695">
        <v>2859</v>
      </c>
      <c r="B2860" s="696" t="s">
        <v>10445</v>
      </c>
      <c r="C2860" s="697" t="s">
        <v>10446</v>
      </c>
      <c r="D2860" s="702" t="str">
        <f t="shared" si="44"/>
        <v>2859. 230237 水泥生料</v>
      </c>
    </row>
    <row r="2861" spans="1:4">
      <c r="A2861" s="695">
        <v>2860</v>
      </c>
      <c r="B2861" s="696" t="s">
        <v>10447</v>
      </c>
      <c r="C2861" s="697" t="s">
        <v>10448</v>
      </c>
      <c r="D2861" s="702" t="str">
        <f t="shared" si="44"/>
        <v>2860. 230238 石灰石(CaCO3）</v>
      </c>
    </row>
    <row r="2862" spans="1:4">
      <c r="A2862" s="695">
        <v>2861</v>
      </c>
      <c r="B2862" s="696" t="s">
        <v>10449</v>
      </c>
      <c r="C2862" s="697" t="s">
        <v>10450</v>
      </c>
      <c r="D2862" s="702" t="str">
        <f t="shared" si="44"/>
        <v>2861. 230239 石英砂</v>
      </c>
    </row>
    <row r="2863" spans="1:4">
      <c r="A2863" s="695">
        <v>2862</v>
      </c>
      <c r="B2863" s="696" t="s">
        <v>10451</v>
      </c>
      <c r="C2863" s="697" t="s">
        <v>10452</v>
      </c>
      <c r="D2863" s="702" t="str">
        <f t="shared" si="44"/>
        <v>2862. 230240 石英磚</v>
      </c>
    </row>
    <row r="2864" spans="1:4">
      <c r="A2864" s="695">
        <v>2863</v>
      </c>
      <c r="B2864" s="696" t="s">
        <v>10453</v>
      </c>
      <c r="C2864" s="697" t="s">
        <v>10454</v>
      </c>
      <c r="D2864" s="702" t="str">
        <f t="shared" si="44"/>
        <v>2863. 230241 高嶺石</v>
      </c>
    </row>
    <row r="2865" spans="1:4">
      <c r="A2865" s="695">
        <v>2864</v>
      </c>
      <c r="B2865" s="696" t="s">
        <v>10455</v>
      </c>
      <c r="C2865" s="697" t="s">
        <v>10456</v>
      </c>
      <c r="D2865" s="702" t="str">
        <f t="shared" si="44"/>
        <v>2864. 230242 礦物質</v>
      </c>
    </row>
    <row r="2866" spans="1:4">
      <c r="A2866" s="695">
        <v>2865</v>
      </c>
      <c r="B2866" s="696" t="s">
        <v>10457</v>
      </c>
      <c r="C2866" s="697" t="s">
        <v>10458</v>
      </c>
      <c r="D2866" s="702" t="str">
        <f t="shared" si="44"/>
        <v>2865. 230243 玻璃熟料（玻料／琺瑯，釉料）</v>
      </c>
    </row>
    <row r="2867" spans="1:4">
      <c r="A2867" s="695">
        <v>2866</v>
      </c>
      <c r="B2867" s="696" t="s">
        <v>10459</v>
      </c>
      <c r="C2867" s="697" t="s">
        <v>10460</v>
      </c>
      <c r="D2867" s="702" t="str">
        <f t="shared" si="44"/>
        <v>2866. 230244 陶瓷－土粉</v>
      </c>
    </row>
    <row r="2868" spans="1:4">
      <c r="A2868" s="695">
        <v>2867</v>
      </c>
      <c r="B2868" s="696" t="s">
        <v>10461</v>
      </c>
      <c r="C2868" s="697" t="s">
        <v>10462</v>
      </c>
      <c r="D2868" s="702" t="str">
        <f t="shared" si="44"/>
        <v>2867. 230245 混凝土粒料</v>
      </c>
    </row>
    <row r="2869" spans="1:4">
      <c r="A2869" s="695">
        <v>2868</v>
      </c>
      <c r="B2869" s="696" t="s">
        <v>10463</v>
      </c>
      <c r="C2869" s="697" t="s">
        <v>10464</v>
      </c>
      <c r="D2869" s="702" t="str">
        <f t="shared" si="44"/>
        <v>2868. 230246 水泥瓦</v>
      </c>
    </row>
    <row r="2870" spans="1:4">
      <c r="A2870" s="695">
        <v>2869</v>
      </c>
      <c r="B2870" s="696" t="s">
        <v>10465</v>
      </c>
      <c r="C2870" s="697" t="s">
        <v>10466</v>
      </c>
      <c r="D2870" s="702" t="str">
        <f t="shared" si="44"/>
        <v>2869. 230247 緣石</v>
      </c>
    </row>
    <row r="2871" spans="1:4">
      <c r="A2871" s="695">
        <v>2870</v>
      </c>
      <c r="B2871" s="696" t="s">
        <v>10467</v>
      </c>
      <c r="C2871" s="697" t="s">
        <v>10468</v>
      </c>
      <c r="D2871" s="702" t="str">
        <f t="shared" si="44"/>
        <v>2870. 230248 人孔</v>
      </c>
    </row>
    <row r="2872" spans="1:4">
      <c r="A2872" s="695">
        <v>2871</v>
      </c>
      <c r="B2872" s="696" t="s">
        <v>10469</v>
      </c>
      <c r="C2872" s="697" t="s">
        <v>10470</v>
      </c>
      <c r="D2872" s="702" t="str">
        <f t="shared" si="44"/>
        <v>2871. 230249 溝蓋</v>
      </c>
    </row>
    <row r="2873" spans="1:4">
      <c r="A2873" s="695">
        <v>2872</v>
      </c>
      <c r="B2873" s="696" t="s">
        <v>10471</v>
      </c>
      <c r="C2873" s="697" t="s">
        <v>10472</v>
      </c>
      <c r="D2873" s="702" t="str">
        <f t="shared" si="44"/>
        <v>2872. 230250 紐澤西護欄</v>
      </c>
    </row>
    <row r="2874" spans="1:4">
      <c r="A2874" s="695">
        <v>2873</v>
      </c>
      <c r="B2874" s="696" t="s">
        <v>10473</v>
      </c>
      <c r="C2874" s="697" t="s">
        <v>10474</v>
      </c>
      <c r="D2874" s="702" t="str">
        <f t="shared" si="44"/>
        <v>2873. 230251 電木粉</v>
      </c>
    </row>
    <row r="2875" spans="1:4">
      <c r="A2875" s="695">
        <v>2874</v>
      </c>
      <c r="B2875" s="696" t="s">
        <v>10475</v>
      </c>
      <c r="C2875" s="697" t="s">
        <v>10476</v>
      </c>
      <c r="D2875" s="702" t="str">
        <f t="shared" si="44"/>
        <v>2874. 230252 保溫材料</v>
      </c>
    </row>
    <row r="2876" spans="1:4">
      <c r="A2876" s="695">
        <v>2875</v>
      </c>
      <c r="B2876" s="696" t="s">
        <v>10477</v>
      </c>
      <c r="C2876" s="697" t="s">
        <v>10478</v>
      </c>
      <c r="D2876" s="702" t="str">
        <f t="shared" si="44"/>
        <v>2875. 230253 控制性低強度回填材料(CLSM)</v>
      </c>
    </row>
    <row r="2877" spans="1:4">
      <c r="A2877" s="695">
        <v>2876</v>
      </c>
      <c r="B2877" s="696" t="s">
        <v>10479</v>
      </c>
      <c r="C2877" s="697" t="s">
        <v>10480</v>
      </c>
      <c r="D2877" s="702" t="str">
        <f t="shared" si="44"/>
        <v>2876. 230254 爐碴(石)粒料</v>
      </c>
    </row>
    <row r="2878" spans="1:4">
      <c r="A2878" s="695">
        <v>2877</v>
      </c>
      <c r="B2878" s="696" t="s">
        <v>10481</v>
      </c>
      <c r="C2878" s="697" t="s">
        <v>10482</v>
      </c>
      <c r="D2878" s="702" t="str">
        <f t="shared" si="44"/>
        <v>2877. 230255 控制性低強度回填材料用粒料</v>
      </c>
    </row>
    <row r="2879" spans="1:4">
      <c r="A2879" s="695">
        <v>2878</v>
      </c>
      <c r="B2879" s="696" t="s">
        <v>10483</v>
      </c>
      <c r="C2879" s="697" t="s">
        <v>10484</v>
      </c>
      <c r="D2879" s="702" t="str">
        <f t="shared" si="44"/>
        <v>2878. 230256 道路工程粒料</v>
      </c>
    </row>
    <row r="2880" spans="1:4">
      <c r="A2880" s="695">
        <v>2879</v>
      </c>
      <c r="B2880" s="696" t="s">
        <v>10485</v>
      </c>
      <c r="C2880" s="697" t="s">
        <v>10486</v>
      </c>
      <c r="D2880" s="702" t="str">
        <f t="shared" si="44"/>
        <v>2879. 230257 海堤固化養灘工程基材</v>
      </c>
    </row>
    <row r="2881" spans="1:4">
      <c r="A2881" s="695">
        <v>2880</v>
      </c>
      <c r="B2881" s="696" t="s">
        <v>10487</v>
      </c>
      <c r="C2881" s="697" t="s">
        <v>10488</v>
      </c>
      <c r="D2881" s="702" t="str">
        <f t="shared" si="44"/>
        <v>2880. 230258 廢水或廢氣吸附材</v>
      </c>
    </row>
    <row r="2882" spans="1:4">
      <c r="A2882" s="695">
        <v>2881</v>
      </c>
      <c r="B2882" s="696" t="s">
        <v>10489</v>
      </c>
      <c r="C2882" s="697" t="s">
        <v>10490</v>
      </c>
      <c r="D2882" s="702" t="str">
        <f t="shared" ref="D2882:D2945" si="45">A2882&amp;". "&amp;B2882&amp;" "&amp;C2882</f>
        <v>2881. 230259 水泥製品用粒料</v>
      </c>
    </row>
    <row r="2883" spans="1:4">
      <c r="A2883" s="695">
        <v>2882</v>
      </c>
      <c r="B2883" s="696" t="s">
        <v>10491</v>
      </c>
      <c r="C2883" s="697" t="s">
        <v>10492</v>
      </c>
      <c r="D2883" s="702" t="str">
        <f t="shared" si="45"/>
        <v>2882. 230260 預鑄混凝土建築構件</v>
      </c>
    </row>
    <row r="2884" spans="1:4">
      <c r="A2884" s="695">
        <v>2883</v>
      </c>
      <c r="B2884" s="696" t="s">
        <v>10493</v>
      </c>
      <c r="C2884" s="697" t="s">
        <v>10494</v>
      </c>
      <c r="D2884" s="702" t="str">
        <f t="shared" si="45"/>
        <v>2883. 230299 其他玻璃纖維</v>
      </c>
    </row>
    <row r="2885" spans="1:4">
      <c r="A2885" s="695">
        <v>2884</v>
      </c>
      <c r="B2885" s="696" t="s">
        <v>10495</v>
      </c>
      <c r="C2885" s="697" t="s">
        <v>10496</v>
      </c>
      <c r="D2885" s="702" t="str">
        <f t="shared" si="45"/>
        <v>2884. 230399 其他玻璃製品</v>
      </c>
    </row>
    <row r="2886" spans="1:4">
      <c r="A2886" s="695">
        <v>2885</v>
      </c>
      <c r="B2886" s="696" t="s">
        <v>10497</v>
      </c>
      <c r="C2886" s="697" t="s">
        <v>10498</v>
      </c>
      <c r="D2886" s="702" t="str">
        <f t="shared" si="45"/>
        <v>2885. 230499 其他耐火材料品</v>
      </c>
    </row>
    <row r="2887" spans="1:4">
      <c r="A2887" s="695">
        <v>2886</v>
      </c>
      <c r="B2887" s="696" t="s">
        <v>10499</v>
      </c>
      <c r="C2887" s="697" t="s">
        <v>10500</v>
      </c>
      <c r="D2887" s="702" t="str">
        <f t="shared" si="45"/>
        <v>2886. 230599 其他建築用陶瓷</v>
      </c>
    </row>
    <row r="2888" spans="1:4">
      <c r="A2888" s="695">
        <v>2887</v>
      </c>
      <c r="B2888" s="696" t="s">
        <v>10501</v>
      </c>
      <c r="C2888" s="697" t="s">
        <v>10502</v>
      </c>
      <c r="D2888" s="702" t="str">
        <f t="shared" si="45"/>
        <v>2887. 230699 其他建築用黏土製品</v>
      </c>
    </row>
    <row r="2889" spans="1:4">
      <c r="A2889" s="695">
        <v>2888</v>
      </c>
      <c r="B2889" s="696" t="s">
        <v>10503</v>
      </c>
      <c r="C2889" s="697" t="s">
        <v>10504</v>
      </c>
      <c r="D2889" s="702" t="str">
        <f t="shared" si="45"/>
        <v>2888. 230799 其他衛生陶瓷器</v>
      </c>
    </row>
    <row r="2890" spans="1:4">
      <c r="A2890" s="695">
        <v>2889</v>
      </c>
      <c r="B2890" s="696" t="s">
        <v>10505</v>
      </c>
      <c r="C2890" s="697" t="s">
        <v>10506</v>
      </c>
      <c r="D2890" s="702" t="str">
        <f t="shared" si="45"/>
        <v>2889. 230899 其他水泥</v>
      </c>
    </row>
    <row r="2891" spans="1:4">
      <c r="A2891" s="695">
        <v>2890</v>
      </c>
      <c r="B2891" s="696" t="s">
        <v>3754</v>
      </c>
      <c r="C2891" s="697" t="s">
        <v>10507</v>
      </c>
      <c r="D2891" s="702" t="str">
        <f t="shared" si="45"/>
        <v>2890. 230999 其他預力製品</v>
      </c>
    </row>
    <row r="2892" spans="1:4">
      <c r="A2892" s="695">
        <v>2891</v>
      </c>
      <c r="B2892" s="696" t="s">
        <v>10508</v>
      </c>
      <c r="C2892" s="697" t="s">
        <v>10509</v>
      </c>
      <c r="D2892" s="702" t="str">
        <f t="shared" si="45"/>
        <v>2891. 231099 其他預鑄製品</v>
      </c>
    </row>
    <row r="2893" spans="1:4">
      <c r="A2893" s="695">
        <v>2892</v>
      </c>
      <c r="B2893" s="696" t="s">
        <v>10510</v>
      </c>
      <c r="C2893" s="697" t="s">
        <v>10511</v>
      </c>
      <c r="D2893" s="702" t="str">
        <f t="shared" si="45"/>
        <v>2892. 231199 其他未列名水泥製品</v>
      </c>
    </row>
    <row r="2894" spans="1:4">
      <c r="A2894" s="695">
        <v>2893</v>
      </c>
      <c r="B2894" s="696" t="s">
        <v>10512</v>
      </c>
      <c r="C2894" s="697" t="s">
        <v>10513</v>
      </c>
      <c r="D2894" s="702" t="str">
        <f t="shared" si="45"/>
        <v>2893. 231299 其他石製品</v>
      </c>
    </row>
    <row r="2895" spans="1:4">
      <c r="A2895" s="695">
        <v>2894</v>
      </c>
      <c r="B2895" s="696" t="s">
        <v>10514</v>
      </c>
      <c r="C2895" s="697" t="s">
        <v>10515</v>
      </c>
      <c r="D2895" s="702" t="str">
        <f t="shared" si="45"/>
        <v>2894. 231399 其他工業及研磨材料</v>
      </c>
    </row>
    <row r="2896" spans="1:4">
      <c r="A2896" s="695">
        <v>2895</v>
      </c>
      <c r="B2896" s="696" t="s">
        <v>10516</v>
      </c>
      <c r="C2896" s="697" t="s">
        <v>10517</v>
      </c>
      <c r="D2896" s="702" t="str">
        <f t="shared" si="45"/>
        <v>2895. 231499 其他石灰製品</v>
      </c>
    </row>
    <row r="2897" spans="1:4">
      <c r="A2897" s="695">
        <v>2896</v>
      </c>
      <c r="B2897" s="696" t="s">
        <v>10518</v>
      </c>
      <c r="C2897" s="697" t="s">
        <v>10519</v>
      </c>
      <c r="D2897" s="702" t="str">
        <f t="shared" si="45"/>
        <v>2896. 231599 其他石膏製品</v>
      </c>
    </row>
    <row r="2898" spans="1:4">
      <c r="A2898" s="695">
        <v>2897</v>
      </c>
      <c r="B2898" s="696" t="s">
        <v>10520</v>
      </c>
      <c r="C2898" s="697" t="s">
        <v>10521</v>
      </c>
      <c r="D2898" s="702" t="str">
        <f t="shared" si="45"/>
        <v>2897. 231699 其他雜項非金屬礦物製品</v>
      </c>
    </row>
    <row r="2899" spans="1:4">
      <c r="A2899" s="695">
        <v>2898</v>
      </c>
      <c r="B2899" s="696" t="s">
        <v>10522</v>
      </c>
      <c r="C2899" s="697" t="s">
        <v>10523</v>
      </c>
      <c r="D2899" s="702" t="str">
        <f t="shared" si="45"/>
        <v>2898. 231799 其他輔助燃料</v>
      </c>
    </row>
    <row r="2900" spans="1:4">
      <c r="A2900" s="695">
        <v>2899</v>
      </c>
      <c r="B2900" s="696" t="s">
        <v>3756</v>
      </c>
      <c r="C2900" s="697" t="s">
        <v>10524</v>
      </c>
      <c r="D2900" s="702" t="str">
        <f t="shared" si="45"/>
        <v>2899. 240001 生鐵</v>
      </c>
    </row>
    <row r="2901" spans="1:4">
      <c r="A2901" s="695">
        <v>2900</v>
      </c>
      <c r="B2901" s="696" t="s">
        <v>3758</v>
      </c>
      <c r="C2901" s="697" t="s">
        <v>10525</v>
      </c>
      <c r="D2901" s="702" t="str">
        <f t="shared" si="45"/>
        <v>2900. 240002 矽鐵</v>
      </c>
    </row>
    <row r="2902" spans="1:4">
      <c r="A2902" s="695">
        <v>2901</v>
      </c>
      <c r="B2902" s="696" t="s">
        <v>3760</v>
      </c>
      <c r="C2902" s="697" t="s">
        <v>10526</v>
      </c>
      <c r="D2902" s="702" t="str">
        <f t="shared" si="45"/>
        <v>2901. 240003 錳鐵</v>
      </c>
    </row>
    <row r="2903" spans="1:4">
      <c r="A2903" s="695">
        <v>2902</v>
      </c>
      <c r="B2903" s="696" t="s">
        <v>3762</v>
      </c>
      <c r="C2903" s="697" t="s">
        <v>10527</v>
      </c>
      <c r="D2903" s="702" t="str">
        <f t="shared" si="45"/>
        <v>2902. 240004 矽錳鐵</v>
      </c>
    </row>
    <row r="2904" spans="1:4">
      <c r="A2904" s="695">
        <v>2903</v>
      </c>
      <c r="B2904" s="696" t="s">
        <v>3764</v>
      </c>
      <c r="C2904" s="697" t="s">
        <v>10528</v>
      </c>
      <c r="D2904" s="702" t="str">
        <f t="shared" si="45"/>
        <v>2903. 240005 鉻鐵</v>
      </c>
    </row>
    <row r="2905" spans="1:4">
      <c r="A2905" s="695">
        <v>2904</v>
      </c>
      <c r="B2905" s="696" t="s">
        <v>3768</v>
      </c>
      <c r="C2905" s="697" t="s">
        <v>10529</v>
      </c>
      <c r="D2905" s="702" t="str">
        <f t="shared" si="45"/>
        <v>2904. 240007 鋼錠</v>
      </c>
    </row>
    <row r="2906" spans="1:4">
      <c r="A2906" s="695">
        <v>2905</v>
      </c>
      <c r="B2906" s="696" t="s">
        <v>3770</v>
      </c>
      <c r="C2906" s="697" t="s">
        <v>10530</v>
      </c>
      <c r="D2906" s="702" t="str">
        <f t="shared" si="45"/>
        <v>2905. 240008 鋼胚</v>
      </c>
    </row>
    <row r="2907" spans="1:4">
      <c r="A2907" s="695">
        <v>2906</v>
      </c>
      <c r="B2907" s="696" t="s">
        <v>3772</v>
      </c>
      <c r="C2907" s="697" t="s">
        <v>10531</v>
      </c>
      <c r="D2907" s="702" t="str">
        <f t="shared" si="45"/>
        <v>2906. 240009 扁鋼胚</v>
      </c>
    </row>
    <row r="2908" spans="1:4">
      <c r="A2908" s="695">
        <v>2907</v>
      </c>
      <c r="B2908" s="696" t="s">
        <v>3774</v>
      </c>
      <c r="C2908" s="697" t="s">
        <v>10532</v>
      </c>
      <c r="D2908" s="702" t="str">
        <f t="shared" si="45"/>
        <v>2907. 240010 不銹鋼錠</v>
      </c>
    </row>
    <row r="2909" spans="1:4">
      <c r="A2909" s="695">
        <v>2908</v>
      </c>
      <c r="B2909" s="696" t="s">
        <v>3776</v>
      </c>
      <c r="C2909" s="697" t="s">
        <v>10533</v>
      </c>
      <c r="D2909" s="702" t="str">
        <f t="shared" si="45"/>
        <v>2908. 240011 不銹鋼胚</v>
      </c>
    </row>
    <row r="2910" spans="1:4">
      <c r="A2910" s="695">
        <v>2909</v>
      </c>
      <c r="B2910" s="696" t="s">
        <v>3778</v>
      </c>
      <c r="C2910" s="697" t="s">
        <v>10534</v>
      </c>
      <c r="D2910" s="702" t="str">
        <f t="shared" si="45"/>
        <v>2909. 240012 不銹扁鋼胚</v>
      </c>
    </row>
    <row r="2911" spans="1:4">
      <c r="A2911" s="695">
        <v>2910</v>
      </c>
      <c r="B2911" s="696" t="s">
        <v>10535</v>
      </c>
      <c r="C2911" s="697" t="s">
        <v>10536</v>
      </c>
      <c r="D2911" s="702" t="str">
        <f t="shared" si="45"/>
        <v>2910. 240013 合金鋼錠</v>
      </c>
    </row>
    <row r="2912" spans="1:4">
      <c r="A2912" s="695">
        <v>2911</v>
      </c>
      <c r="B2912" s="696" t="s">
        <v>10537</v>
      </c>
      <c r="C2912" s="697" t="s">
        <v>10538</v>
      </c>
      <c r="D2912" s="702" t="str">
        <f t="shared" si="45"/>
        <v>2911. 240014 合金鋼胚</v>
      </c>
    </row>
    <row r="2913" spans="1:4">
      <c r="A2913" s="695">
        <v>2912</v>
      </c>
      <c r="B2913" s="696" t="s">
        <v>10539</v>
      </c>
      <c r="C2913" s="697" t="s">
        <v>10540</v>
      </c>
      <c r="D2913" s="702" t="str">
        <f t="shared" si="45"/>
        <v>2912. 240015 合金扁鋼胚</v>
      </c>
    </row>
    <row r="2914" spans="1:4">
      <c r="A2914" s="695">
        <v>2913</v>
      </c>
      <c r="B2914" s="696" t="s">
        <v>10541</v>
      </c>
      <c r="C2914" s="697" t="s">
        <v>10542</v>
      </c>
      <c r="D2914" s="702" t="str">
        <f t="shared" si="45"/>
        <v>2913. 240016 特殊鋼</v>
      </c>
    </row>
    <row r="2915" spans="1:4">
      <c r="A2915" s="695">
        <v>2914</v>
      </c>
      <c r="B2915" s="696" t="s">
        <v>10543</v>
      </c>
      <c r="C2915" s="697" t="s">
        <v>10544</v>
      </c>
      <c r="D2915" s="702" t="str">
        <f t="shared" si="45"/>
        <v>2914. 240017 鑄鐵管</v>
      </c>
    </row>
    <row r="2916" spans="1:4">
      <c r="A2916" s="695">
        <v>2915</v>
      </c>
      <c r="B2916" s="696" t="s">
        <v>10545</v>
      </c>
      <c r="C2916" s="697" t="s">
        <v>10546</v>
      </c>
      <c r="D2916" s="702" t="str">
        <f t="shared" si="45"/>
        <v>2915. 240018 灰口鑄鐵</v>
      </c>
    </row>
    <row r="2917" spans="1:4">
      <c r="A2917" s="695">
        <v>2916</v>
      </c>
      <c r="B2917" s="696" t="s">
        <v>3780</v>
      </c>
      <c r="C2917" s="697" t="s">
        <v>10547</v>
      </c>
      <c r="D2917" s="702" t="str">
        <f t="shared" si="45"/>
        <v>2916. 240019 球墨鑄鐵(延性鑄鐵)</v>
      </c>
    </row>
    <row r="2918" spans="1:4">
      <c r="A2918" s="695">
        <v>2917</v>
      </c>
      <c r="B2918" s="696" t="s">
        <v>10548</v>
      </c>
      <c r="C2918" s="697" t="s">
        <v>10549</v>
      </c>
      <c r="D2918" s="702" t="str">
        <f t="shared" si="45"/>
        <v>2917. 240020 可鍛鑄鐵(展性鑄鐵)</v>
      </c>
    </row>
    <row r="2919" spans="1:4">
      <c r="A2919" s="695">
        <v>2918</v>
      </c>
      <c r="B2919" s="696" t="s">
        <v>3782</v>
      </c>
      <c r="C2919" s="697" t="s">
        <v>10550</v>
      </c>
      <c r="D2919" s="702" t="str">
        <f t="shared" si="45"/>
        <v>2918. 240021 鑄鋼件</v>
      </c>
    </row>
    <row r="2920" spans="1:4">
      <c r="A2920" s="695">
        <v>2919</v>
      </c>
      <c r="B2920" s="696" t="s">
        <v>3786</v>
      </c>
      <c r="C2920" s="697" t="s">
        <v>10551</v>
      </c>
      <c r="D2920" s="702" t="str">
        <f t="shared" si="45"/>
        <v>2919. 240023 低碳線盤元</v>
      </c>
    </row>
    <row r="2921" spans="1:4">
      <c r="A2921" s="695">
        <v>2920</v>
      </c>
      <c r="B2921" s="696" t="s">
        <v>3788</v>
      </c>
      <c r="C2921" s="697" t="s">
        <v>10552</v>
      </c>
      <c r="D2921" s="702" t="str">
        <f t="shared" si="45"/>
        <v>2920. 240024 低碳棒盤元</v>
      </c>
    </row>
    <row r="2922" spans="1:4">
      <c r="A2922" s="695">
        <v>2921</v>
      </c>
      <c r="B2922" s="696" t="s">
        <v>3790</v>
      </c>
      <c r="C2922" s="697" t="s">
        <v>10553</v>
      </c>
      <c r="D2922" s="702" t="str">
        <f t="shared" si="45"/>
        <v>2921. 240025 中碳線盤元</v>
      </c>
    </row>
    <row r="2923" spans="1:4">
      <c r="A2923" s="695">
        <v>2922</v>
      </c>
      <c r="B2923" s="696" t="s">
        <v>3792</v>
      </c>
      <c r="C2923" s="697" t="s">
        <v>10554</v>
      </c>
      <c r="D2923" s="702" t="str">
        <f t="shared" si="45"/>
        <v>2922. 240026 中碳棒盤元</v>
      </c>
    </row>
    <row r="2924" spans="1:4">
      <c r="A2924" s="695">
        <v>2923</v>
      </c>
      <c r="B2924" s="696" t="s">
        <v>3794</v>
      </c>
      <c r="C2924" s="697" t="s">
        <v>10555</v>
      </c>
      <c r="D2924" s="702" t="str">
        <f t="shared" si="45"/>
        <v>2923. 240027 高碳線盤元</v>
      </c>
    </row>
    <row r="2925" spans="1:4">
      <c r="A2925" s="695">
        <v>2924</v>
      </c>
      <c r="B2925" s="696" t="s">
        <v>3796</v>
      </c>
      <c r="C2925" s="697" t="s">
        <v>10556</v>
      </c>
      <c r="D2925" s="702" t="str">
        <f t="shared" si="45"/>
        <v>2924. 240028 高碳棒盤元</v>
      </c>
    </row>
    <row r="2926" spans="1:4">
      <c r="A2926" s="695">
        <v>2925</v>
      </c>
      <c r="B2926" s="696" t="s">
        <v>3798</v>
      </c>
      <c r="C2926" s="697" t="s">
        <v>10557</v>
      </c>
      <c r="D2926" s="702" t="str">
        <f t="shared" si="45"/>
        <v>2925. 240029 不銹鋼盤元(300系)</v>
      </c>
    </row>
    <row r="2927" spans="1:4">
      <c r="A2927" s="695">
        <v>2926</v>
      </c>
      <c r="B2927" s="696" t="s">
        <v>3800</v>
      </c>
      <c r="C2927" s="697" t="s">
        <v>10558</v>
      </c>
      <c r="D2927" s="702" t="str">
        <f t="shared" si="45"/>
        <v>2926. 240030 不銹鋼盤元(400系)</v>
      </c>
    </row>
    <row r="2928" spans="1:4">
      <c r="A2928" s="695">
        <v>2927</v>
      </c>
      <c r="B2928" s="696" t="s">
        <v>3802</v>
      </c>
      <c r="C2928" s="697" t="s">
        <v>10559</v>
      </c>
      <c r="D2928" s="702" t="str">
        <f t="shared" si="45"/>
        <v>2927. 240031 不銹鋼盤元(其他系)</v>
      </c>
    </row>
    <row r="2929" spans="1:4">
      <c r="A2929" s="695">
        <v>2928</v>
      </c>
      <c r="B2929" s="696" t="s">
        <v>3804</v>
      </c>
      <c r="C2929" s="697" t="s">
        <v>10560</v>
      </c>
      <c r="D2929" s="702" t="str">
        <f t="shared" si="45"/>
        <v>2928. 240032 合金鋼盤元(含高速鋼)</v>
      </c>
    </row>
    <row r="2930" spans="1:4">
      <c r="A2930" s="695">
        <v>2929</v>
      </c>
      <c r="B2930" s="696" t="s">
        <v>3806</v>
      </c>
      <c r="C2930" s="697" t="s">
        <v>10561</v>
      </c>
      <c r="D2930" s="702" t="str">
        <f t="shared" si="45"/>
        <v>2929. 240033 快削鋼盤元</v>
      </c>
    </row>
    <row r="2931" spans="1:4">
      <c r="A2931" s="695">
        <v>2930</v>
      </c>
      <c r="B2931" s="696" t="s">
        <v>10562</v>
      </c>
      <c r="C2931" s="697" t="s">
        <v>10563</v>
      </c>
      <c r="D2931" s="702" t="str">
        <f t="shared" si="45"/>
        <v>2930. 240035 鋼筋</v>
      </c>
    </row>
    <row r="2932" spans="1:4">
      <c r="A2932" s="695">
        <v>2931</v>
      </c>
      <c r="B2932" s="696" t="s">
        <v>10564</v>
      </c>
      <c r="C2932" s="697" t="s">
        <v>10565</v>
      </c>
      <c r="D2932" s="702" t="str">
        <f t="shared" si="45"/>
        <v>2931. 240036 圓棒鋼</v>
      </c>
    </row>
    <row r="2933" spans="1:4">
      <c r="A2933" s="695">
        <v>2932</v>
      </c>
      <c r="B2933" s="696" t="s">
        <v>10566</v>
      </c>
      <c r="C2933" s="697" t="s">
        <v>10567</v>
      </c>
      <c r="D2933" s="702" t="str">
        <f t="shared" si="45"/>
        <v>2932. 240037 不銹棒鋼</v>
      </c>
    </row>
    <row r="2934" spans="1:4">
      <c r="A2934" s="695">
        <v>2933</v>
      </c>
      <c r="B2934" s="696" t="s">
        <v>10568</v>
      </c>
      <c r="C2934" s="697" t="s">
        <v>10569</v>
      </c>
      <c r="D2934" s="702" t="str">
        <f t="shared" si="45"/>
        <v>2933. 240038 合金棒鋼(含高速鋼)</v>
      </c>
    </row>
    <row r="2935" spans="1:4">
      <c r="A2935" s="695">
        <v>2934</v>
      </c>
      <c r="B2935" s="696" t="s">
        <v>3808</v>
      </c>
      <c r="C2935" s="697" t="s">
        <v>10570</v>
      </c>
      <c r="D2935" s="702" t="str">
        <f t="shared" si="45"/>
        <v>2934. 240039 快削棒鋼</v>
      </c>
    </row>
    <row r="2936" spans="1:4">
      <c r="A2936" s="695">
        <v>2935</v>
      </c>
      <c r="B2936" s="696" t="s">
        <v>3810</v>
      </c>
      <c r="C2936" s="697" t="s">
        <v>10571</v>
      </c>
      <c r="D2936" s="702" t="str">
        <f t="shared" si="45"/>
        <v>2935. 240041 Ｕ型鋼(高度＞＝80㎜)</v>
      </c>
    </row>
    <row r="2937" spans="1:4">
      <c r="A2937" s="695">
        <v>2936</v>
      </c>
      <c r="B2937" s="696" t="s">
        <v>3812</v>
      </c>
      <c r="C2937" s="697" t="s">
        <v>10572</v>
      </c>
      <c r="D2937" s="702" t="str">
        <f t="shared" si="45"/>
        <v>2936. 240042 Ｉ型鋼(高度＞＝80㎜)</v>
      </c>
    </row>
    <row r="2938" spans="1:4">
      <c r="A2938" s="695">
        <v>2937</v>
      </c>
      <c r="B2938" s="696" t="s">
        <v>3814</v>
      </c>
      <c r="C2938" s="697" t="s">
        <v>10573</v>
      </c>
      <c r="D2938" s="702" t="str">
        <f t="shared" si="45"/>
        <v>2937. 240043 Ｈ型鋼(高度＞＝80㎜)</v>
      </c>
    </row>
    <row r="2939" spans="1:4">
      <c r="A2939" s="695">
        <v>2938</v>
      </c>
      <c r="B2939" s="696" t="s">
        <v>3816</v>
      </c>
      <c r="C2939" s="697" t="s">
        <v>10574</v>
      </c>
      <c r="D2939" s="702" t="str">
        <f t="shared" si="45"/>
        <v>2938. 240044 Ｌ型鋼(高度＞＝80㎜)</v>
      </c>
    </row>
    <row r="2940" spans="1:4">
      <c r="A2940" s="695">
        <v>2939</v>
      </c>
      <c r="B2940" s="696" t="s">
        <v>3818</v>
      </c>
      <c r="C2940" s="697" t="s">
        <v>10575</v>
      </c>
      <c r="D2940" s="702" t="str">
        <f t="shared" si="45"/>
        <v>2939. 240045 Ｔ型鋼(高度＞＝80㎜)</v>
      </c>
    </row>
    <row r="2941" spans="1:4">
      <c r="A2941" s="695">
        <v>2940</v>
      </c>
      <c r="B2941" s="696" t="s">
        <v>3820</v>
      </c>
      <c r="C2941" s="697" t="s">
        <v>10576</v>
      </c>
      <c r="D2941" s="702" t="str">
        <f t="shared" si="45"/>
        <v>2940. 240046 Ｌ型鋼(高度＜80㎜)</v>
      </c>
    </row>
    <row r="2942" spans="1:4">
      <c r="A2942" s="695">
        <v>2941</v>
      </c>
      <c r="B2942" s="696" t="s">
        <v>3822</v>
      </c>
      <c r="C2942" s="697" t="s">
        <v>10577</v>
      </c>
      <c r="D2942" s="702" t="str">
        <f t="shared" si="45"/>
        <v>2941. 240047 Ｔ型鋼(高度＜80㎜)</v>
      </c>
    </row>
    <row r="2943" spans="1:4">
      <c r="A2943" s="695">
        <v>2942</v>
      </c>
      <c r="B2943" s="696" t="s">
        <v>3824</v>
      </c>
      <c r="C2943" s="697" t="s">
        <v>10578</v>
      </c>
      <c r="D2943" s="702" t="str">
        <f t="shared" si="45"/>
        <v>2942. 240048 U／I／H型鋼(高度＜80㎜)</v>
      </c>
    </row>
    <row r="2944" spans="1:4">
      <c r="A2944" s="695">
        <v>2943</v>
      </c>
      <c r="B2944" s="696" t="s">
        <v>3826</v>
      </c>
      <c r="C2944" s="697" t="s">
        <v>10579</v>
      </c>
      <c r="D2944" s="702" t="str">
        <f t="shared" si="45"/>
        <v>2943. 240049 扁鐵</v>
      </c>
    </row>
    <row r="2945" spans="1:4">
      <c r="A2945" s="695">
        <v>2944</v>
      </c>
      <c r="B2945" s="696" t="s">
        <v>3828</v>
      </c>
      <c r="C2945" s="697" t="s">
        <v>10580</v>
      </c>
      <c r="D2945" s="702" t="str">
        <f t="shared" si="45"/>
        <v>2944. 240050 鋼軌</v>
      </c>
    </row>
    <row r="2946" spans="1:4">
      <c r="A2946" s="695">
        <v>2945</v>
      </c>
      <c r="B2946" s="696" t="s">
        <v>3830</v>
      </c>
      <c r="C2946" s="697" t="s">
        <v>10581</v>
      </c>
      <c r="D2946" s="702" t="str">
        <f t="shared" ref="D2946:D3009" si="46">A2946&amp;". "&amp;B2946&amp;" "&amp;C2946</f>
        <v>2945. 240051 不銹鋼型鋼</v>
      </c>
    </row>
    <row r="2947" spans="1:4">
      <c r="A2947" s="695">
        <v>2946</v>
      </c>
      <c r="B2947" s="696" t="s">
        <v>10582</v>
      </c>
      <c r="C2947" s="697" t="s">
        <v>10583</v>
      </c>
      <c r="D2947" s="702" t="str">
        <f t="shared" si="46"/>
        <v>2946. 240052 合金型鋼</v>
      </c>
    </row>
    <row r="2948" spans="1:4">
      <c r="A2948" s="695">
        <v>2947</v>
      </c>
      <c r="B2948" s="696" t="s">
        <v>10584</v>
      </c>
      <c r="C2948" s="697" t="s">
        <v>10585</v>
      </c>
      <c r="D2948" s="702" t="str">
        <f t="shared" si="46"/>
        <v>2947. 240054 冷軋中厚鋼板(片)</v>
      </c>
    </row>
    <row r="2949" spans="1:4">
      <c r="A2949" s="695">
        <v>2948</v>
      </c>
      <c r="B2949" s="696" t="s">
        <v>10586</v>
      </c>
      <c r="C2949" s="697" t="s">
        <v>10587</v>
      </c>
      <c r="D2949" s="702" t="str">
        <f t="shared" si="46"/>
        <v>2948. 240055 冷軋薄鋼板(片)</v>
      </c>
    </row>
    <row r="2950" spans="1:4">
      <c r="A2950" s="695">
        <v>2949</v>
      </c>
      <c r="B2950" s="696" t="s">
        <v>10588</v>
      </c>
      <c r="C2950" s="697" t="s">
        <v>10589</v>
      </c>
      <c r="D2950" s="702" t="str">
        <f t="shared" si="46"/>
        <v>2949. 240056 熱軋鋼板(厚)</v>
      </c>
    </row>
    <row r="2951" spans="1:4">
      <c r="A2951" s="695">
        <v>2950</v>
      </c>
      <c r="B2951" s="696" t="s">
        <v>10590</v>
      </c>
      <c r="C2951" s="697" t="s">
        <v>10591</v>
      </c>
      <c r="D2951" s="702" t="str">
        <f t="shared" si="46"/>
        <v>2950. 240057 熱軋鋼板(中)</v>
      </c>
    </row>
    <row r="2952" spans="1:4">
      <c r="A2952" s="695">
        <v>2951</v>
      </c>
      <c r="B2952" s="696" t="s">
        <v>10592</v>
      </c>
      <c r="C2952" s="697" t="s">
        <v>10593</v>
      </c>
      <c r="D2952" s="702" t="str">
        <f t="shared" si="46"/>
        <v>2951. 240058 熱軋鋼板(薄)</v>
      </c>
    </row>
    <row r="2953" spans="1:4">
      <c r="A2953" s="695">
        <v>2952</v>
      </c>
      <c r="B2953" s="696" t="s">
        <v>3832</v>
      </c>
      <c r="C2953" s="697" t="s">
        <v>10594</v>
      </c>
      <c r="D2953" s="702" t="str">
        <f t="shared" si="46"/>
        <v>2952. 240059 冷軋中厚鋼捲</v>
      </c>
    </row>
    <row r="2954" spans="1:4">
      <c r="A2954" s="695">
        <v>2953</v>
      </c>
      <c r="B2954" s="696" t="s">
        <v>10595</v>
      </c>
      <c r="C2954" s="697" t="s">
        <v>10596</v>
      </c>
      <c r="D2954" s="702" t="str">
        <f t="shared" si="46"/>
        <v>2953. 240060 冷軋薄鋼捲</v>
      </c>
    </row>
    <row r="2955" spans="1:4">
      <c r="A2955" s="695">
        <v>2954</v>
      </c>
      <c r="B2955" s="696" t="s">
        <v>3834</v>
      </c>
      <c r="C2955" s="697" t="s">
        <v>10597</v>
      </c>
      <c r="D2955" s="702" t="str">
        <f t="shared" si="46"/>
        <v>2954. 240061 熱軋鋼捲(厚)</v>
      </c>
    </row>
    <row r="2956" spans="1:4">
      <c r="A2956" s="695">
        <v>2955</v>
      </c>
      <c r="B2956" s="696" t="s">
        <v>3836</v>
      </c>
      <c r="C2956" s="697" t="s">
        <v>10598</v>
      </c>
      <c r="D2956" s="702" t="str">
        <f t="shared" si="46"/>
        <v>2955. 240062 熱軋鋼捲(中)</v>
      </c>
    </row>
    <row r="2957" spans="1:4">
      <c r="A2957" s="695">
        <v>2956</v>
      </c>
      <c r="B2957" s="696" t="s">
        <v>3838</v>
      </c>
      <c r="C2957" s="697" t="s">
        <v>10599</v>
      </c>
      <c r="D2957" s="702" t="str">
        <f t="shared" si="46"/>
        <v>2956. 240063 熱軋鋼捲(薄)</v>
      </c>
    </row>
    <row r="2958" spans="1:4">
      <c r="A2958" s="695">
        <v>2957</v>
      </c>
      <c r="B2958" s="696" t="s">
        <v>3840</v>
      </c>
      <c r="C2958" s="697" t="s">
        <v>10600</v>
      </c>
      <c r="D2958" s="702" t="str">
        <f t="shared" si="46"/>
        <v>2957. 240064 冷軋不銹鋼板、捲(300系)</v>
      </c>
    </row>
    <row r="2959" spans="1:4">
      <c r="A2959" s="695">
        <v>2958</v>
      </c>
      <c r="B2959" s="696" t="s">
        <v>3842</v>
      </c>
      <c r="C2959" s="697" t="s">
        <v>10601</v>
      </c>
      <c r="D2959" s="702" t="str">
        <f t="shared" si="46"/>
        <v>2958. 240065 冷軋不銹鋼板、捲(400系)</v>
      </c>
    </row>
    <row r="2960" spans="1:4">
      <c r="A2960" s="695">
        <v>2959</v>
      </c>
      <c r="B2960" s="696" t="s">
        <v>3844</v>
      </c>
      <c r="C2960" s="697" t="s">
        <v>10602</v>
      </c>
      <c r="D2960" s="702" t="str">
        <f t="shared" si="46"/>
        <v>2959. 240066 冷軋不銹鋼板、捲(其他系)</v>
      </c>
    </row>
    <row r="2961" spans="1:4">
      <c r="A2961" s="695">
        <v>2960</v>
      </c>
      <c r="B2961" s="696" t="s">
        <v>3846</v>
      </c>
      <c r="C2961" s="697" t="s">
        <v>10603</v>
      </c>
      <c r="D2961" s="702" t="str">
        <f t="shared" si="46"/>
        <v>2960. 240067 熱軋不銹鋼板、捲(300系)</v>
      </c>
    </row>
    <row r="2962" spans="1:4">
      <c r="A2962" s="695">
        <v>2961</v>
      </c>
      <c r="B2962" s="696" t="s">
        <v>3848</v>
      </c>
      <c r="C2962" s="697" t="s">
        <v>10604</v>
      </c>
      <c r="D2962" s="702" t="str">
        <f t="shared" si="46"/>
        <v>2961. 240068 熱軋不銹鋼板、捲(400系)</v>
      </c>
    </row>
    <row r="2963" spans="1:4">
      <c r="A2963" s="695">
        <v>2962</v>
      </c>
      <c r="B2963" s="696" t="s">
        <v>3850</v>
      </c>
      <c r="C2963" s="697" t="s">
        <v>10605</v>
      </c>
      <c r="D2963" s="702" t="str">
        <f t="shared" si="46"/>
        <v>2962. 240069 熱軋不銹鋼板、捲(其他系)</v>
      </c>
    </row>
    <row r="2964" spans="1:4">
      <c r="A2964" s="695">
        <v>2963</v>
      </c>
      <c r="B2964" s="696" t="s">
        <v>3852</v>
      </c>
      <c r="C2964" s="697" t="s">
        <v>10606</v>
      </c>
      <c r="D2964" s="702" t="str">
        <f t="shared" si="46"/>
        <v>2963. 240070 熱軋不銹鋼板、捲NO.1(300系)</v>
      </c>
    </row>
    <row r="2965" spans="1:4">
      <c r="A2965" s="695">
        <v>2964</v>
      </c>
      <c r="B2965" s="696" t="s">
        <v>3854</v>
      </c>
      <c r="C2965" s="697" t="s">
        <v>10607</v>
      </c>
      <c r="D2965" s="702" t="str">
        <f t="shared" si="46"/>
        <v>2964. 240071 熱軋不銹鋼板、捲NO.1(400系)</v>
      </c>
    </row>
    <row r="2966" spans="1:4">
      <c r="A2966" s="695">
        <v>2965</v>
      </c>
      <c r="B2966" s="696" t="s">
        <v>3856</v>
      </c>
      <c r="C2966" s="697" t="s">
        <v>10608</v>
      </c>
      <c r="D2966" s="702" t="str">
        <f t="shared" si="46"/>
        <v>2965. 240072 熱軋不銹鋼板、捲NO.1(其他系)</v>
      </c>
    </row>
    <row r="2967" spans="1:4">
      <c r="A2967" s="695">
        <v>2966</v>
      </c>
      <c r="B2967" s="696" t="s">
        <v>3858</v>
      </c>
      <c r="C2967" s="697" t="s">
        <v>10609</v>
      </c>
      <c r="D2967" s="702" t="str">
        <f t="shared" si="46"/>
        <v>2966. 240073 合金鋼板、捲(不銹鋼、電氣鋼除外)</v>
      </c>
    </row>
    <row r="2968" spans="1:4">
      <c r="A2968" s="695">
        <v>2967</v>
      </c>
      <c r="B2968" s="696" t="s">
        <v>3860</v>
      </c>
      <c r="C2968" s="697" t="s">
        <v>10610</v>
      </c>
      <c r="D2968" s="702" t="str">
        <f t="shared" si="46"/>
        <v>2967. 240074 無縫油線鋼管</v>
      </c>
    </row>
    <row r="2969" spans="1:4">
      <c r="A2969" s="695">
        <v>2968</v>
      </c>
      <c r="B2969" s="696" t="s">
        <v>3862</v>
      </c>
      <c r="C2969" s="697" t="s">
        <v>10611</v>
      </c>
      <c r="D2969" s="702" t="str">
        <f t="shared" si="46"/>
        <v>2968. 240075 無縫不銹鋼管</v>
      </c>
    </row>
    <row r="2970" spans="1:4">
      <c r="A2970" s="695">
        <v>2969</v>
      </c>
      <c r="B2970" s="696" t="s">
        <v>3864</v>
      </c>
      <c r="C2970" s="697" t="s">
        <v>10612</v>
      </c>
      <c r="D2970" s="702" t="str">
        <f t="shared" si="46"/>
        <v>2969. 240076 無縫合金鋼管</v>
      </c>
    </row>
    <row r="2971" spans="1:4">
      <c r="A2971" s="695">
        <v>2970</v>
      </c>
      <c r="B2971" s="696" t="s">
        <v>10613</v>
      </c>
      <c r="C2971" s="697" t="s">
        <v>10614</v>
      </c>
      <c r="D2971" s="702" t="str">
        <f t="shared" si="46"/>
        <v>2970. 240078 鍍鋅鋼線</v>
      </c>
    </row>
    <row r="2972" spans="1:4">
      <c r="A2972" s="695">
        <v>2971</v>
      </c>
      <c r="B2972" s="696" t="s">
        <v>10615</v>
      </c>
      <c r="C2972" s="697" t="s">
        <v>10616</v>
      </c>
      <c r="D2972" s="702" t="str">
        <f t="shared" si="46"/>
        <v>2971. 240079 鋼線(未鍍鋅)</v>
      </c>
    </row>
    <row r="2973" spans="1:4">
      <c r="A2973" s="695">
        <v>2972</v>
      </c>
      <c r="B2973" s="696" t="s">
        <v>10617</v>
      </c>
      <c r="C2973" s="697" t="s">
        <v>10618</v>
      </c>
      <c r="D2973" s="702" t="str">
        <f t="shared" si="46"/>
        <v>2972. 240080 鍍鋅低碳鋼線</v>
      </c>
    </row>
    <row r="2974" spans="1:4">
      <c r="A2974" s="695">
        <v>2973</v>
      </c>
      <c r="B2974" s="696" t="s">
        <v>10619</v>
      </c>
      <c r="C2974" s="697" t="s">
        <v>10620</v>
      </c>
      <c r="D2974" s="702" t="str">
        <f t="shared" si="46"/>
        <v>2973. 240081 低碳鋼線(未鍍鋅)</v>
      </c>
    </row>
    <row r="2975" spans="1:4">
      <c r="A2975" s="695">
        <v>2974</v>
      </c>
      <c r="B2975" s="696" t="s">
        <v>10621</v>
      </c>
      <c r="C2975" s="697" t="s">
        <v>10622</v>
      </c>
      <c r="D2975" s="702" t="str">
        <f t="shared" si="46"/>
        <v>2974. 240082 不銹鋼線</v>
      </c>
    </row>
    <row r="2976" spans="1:4">
      <c r="A2976" s="695">
        <v>2975</v>
      </c>
      <c r="B2976" s="696" t="s">
        <v>10623</v>
      </c>
      <c r="C2976" s="697" t="s">
        <v>10624</v>
      </c>
      <c r="D2976" s="702" t="str">
        <f t="shared" si="46"/>
        <v>2975. 240083 合金鋼線</v>
      </c>
    </row>
    <row r="2977" spans="1:4">
      <c r="A2977" s="695">
        <v>2976</v>
      </c>
      <c r="B2977" s="696" t="s">
        <v>10625</v>
      </c>
      <c r="C2977" s="697" t="s">
        <v>10626</v>
      </c>
      <c r="D2977" s="702" t="str">
        <f t="shared" si="46"/>
        <v>2976. 240084 鋼絞線</v>
      </c>
    </row>
    <row r="2978" spans="1:4">
      <c r="A2978" s="695">
        <v>2977</v>
      </c>
      <c r="B2978" s="696" t="s">
        <v>10627</v>
      </c>
      <c r="C2978" s="697" t="s">
        <v>10628</v>
      </c>
      <c r="D2978" s="702" t="str">
        <f t="shared" si="46"/>
        <v>2977. 240085 鋼纜</v>
      </c>
    </row>
    <row r="2979" spans="1:4">
      <c r="A2979" s="695">
        <v>2978</v>
      </c>
      <c r="B2979" s="696" t="s">
        <v>10629</v>
      </c>
      <c r="C2979" s="697" t="s">
        <v>10630</v>
      </c>
      <c r="D2979" s="702" t="str">
        <f t="shared" si="46"/>
        <v>2978. 240086 鋁錠</v>
      </c>
    </row>
    <row r="2980" spans="1:4">
      <c r="A2980" s="695">
        <v>2979</v>
      </c>
      <c r="B2980" s="696" t="s">
        <v>10631</v>
      </c>
      <c r="C2980" s="697" t="s">
        <v>10632</v>
      </c>
      <c r="D2980" s="702" t="str">
        <f t="shared" si="46"/>
        <v>2979. 240087 鋁合金錠</v>
      </c>
    </row>
    <row r="2981" spans="1:4">
      <c r="A2981" s="695">
        <v>2980</v>
      </c>
      <c r="B2981" s="696" t="s">
        <v>10633</v>
      </c>
      <c r="C2981" s="697" t="s">
        <v>10634</v>
      </c>
      <c r="D2981" s="702" t="str">
        <f t="shared" si="46"/>
        <v>2980. 240088 鋁鑄件</v>
      </c>
    </row>
    <row r="2982" spans="1:4">
      <c r="A2982" s="695">
        <v>2981</v>
      </c>
      <c r="B2982" s="696" t="s">
        <v>10635</v>
      </c>
      <c r="C2982" s="697" t="s">
        <v>10636</v>
      </c>
      <c r="D2982" s="702" t="str">
        <f t="shared" si="46"/>
        <v>2981. 240089 鋁合金鑄件</v>
      </c>
    </row>
    <row r="2983" spans="1:4">
      <c r="A2983" s="695">
        <v>2982</v>
      </c>
      <c r="B2983" s="696" t="s">
        <v>10637</v>
      </c>
      <c r="C2983" s="697" t="s">
        <v>10638</v>
      </c>
      <c r="D2983" s="702" t="str">
        <f t="shared" si="46"/>
        <v>2982. 240090 鋁板</v>
      </c>
    </row>
    <row r="2984" spans="1:4">
      <c r="A2984" s="695">
        <v>2983</v>
      </c>
      <c r="B2984" s="696" t="s">
        <v>10639</v>
      </c>
      <c r="C2984" s="697" t="s">
        <v>10640</v>
      </c>
      <c r="D2984" s="702" t="str">
        <f t="shared" si="46"/>
        <v>2983. 240091 鋁捲／片</v>
      </c>
    </row>
    <row r="2985" spans="1:4">
      <c r="A2985" s="695">
        <v>2984</v>
      </c>
      <c r="B2985" s="696" t="s">
        <v>10641</v>
      </c>
      <c r="C2985" s="697" t="s">
        <v>10642</v>
      </c>
      <c r="D2985" s="702" t="str">
        <f t="shared" si="46"/>
        <v>2984. 240092 鋁條棒</v>
      </c>
    </row>
    <row r="2986" spans="1:4">
      <c r="A2986" s="695">
        <v>2985</v>
      </c>
      <c r="B2986" s="696" t="s">
        <v>10643</v>
      </c>
      <c r="C2986" s="697" t="s">
        <v>10644</v>
      </c>
      <c r="D2986" s="702" t="str">
        <f t="shared" si="46"/>
        <v>2985. 240093 鋁箔</v>
      </c>
    </row>
    <row r="2987" spans="1:4">
      <c r="A2987" s="695">
        <v>2986</v>
      </c>
      <c r="B2987" s="696" t="s">
        <v>10645</v>
      </c>
      <c r="C2987" s="697" t="s">
        <v>10646</v>
      </c>
      <c r="D2987" s="702" t="str">
        <f t="shared" si="46"/>
        <v>2986. 240094 鋁管</v>
      </c>
    </row>
    <row r="2988" spans="1:4">
      <c r="A2988" s="695">
        <v>2987</v>
      </c>
      <c r="B2988" s="696" t="s">
        <v>10647</v>
      </c>
      <c r="C2988" s="697" t="s">
        <v>10648</v>
      </c>
      <c r="D2988" s="702" t="str">
        <f t="shared" si="46"/>
        <v>2987. 240095 建築用鋁擠型材</v>
      </c>
    </row>
    <row r="2989" spans="1:4">
      <c r="A2989" s="695">
        <v>2988</v>
      </c>
      <c r="B2989" s="696" t="s">
        <v>10649</v>
      </c>
      <c r="C2989" s="697" t="s">
        <v>10650</v>
      </c>
      <c r="D2989" s="702" t="str">
        <f t="shared" si="46"/>
        <v>2988. 240096 工業用鋁擠型材</v>
      </c>
    </row>
    <row r="2990" spans="1:4">
      <c r="A2990" s="695">
        <v>2989</v>
      </c>
      <c r="B2990" s="696" t="s">
        <v>10651</v>
      </c>
      <c r="C2990" s="697" t="s">
        <v>10652</v>
      </c>
      <c r="D2990" s="702" t="str">
        <f t="shared" si="46"/>
        <v>2989. 240097 鋁粉</v>
      </c>
    </row>
    <row r="2991" spans="1:4">
      <c r="A2991" s="695">
        <v>2990</v>
      </c>
      <c r="B2991" s="696" t="s">
        <v>10653</v>
      </c>
      <c r="C2991" s="697" t="s">
        <v>10654</v>
      </c>
      <c r="D2991" s="702" t="str">
        <f t="shared" si="46"/>
        <v>2990. 240099 其他銅合金</v>
      </c>
    </row>
    <row r="2992" spans="1:4">
      <c r="A2992" s="695">
        <v>2991</v>
      </c>
      <c r="B2992" s="696" t="s">
        <v>10655</v>
      </c>
      <c r="C2992" s="697" t="s">
        <v>10656</v>
      </c>
      <c r="D2992" s="702" t="str">
        <f t="shared" si="46"/>
        <v>2991. 240100 砲銅</v>
      </c>
    </row>
    <row r="2993" spans="1:4">
      <c r="A2993" s="695">
        <v>2992</v>
      </c>
      <c r="B2993" s="696" t="s">
        <v>10657</v>
      </c>
      <c r="C2993" s="697" t="s">
        <v>10658</v>
      </c>
      <c r="D2993" s="702" t="str">
        <f t="shared" si="46"/>
        <v>2992. 240101 紫銅</v>
      </c>
    </row>
    <row r="2994" spans="1:4">
      <c r="A2994" s="695">
        <v>2993</v>
      </c>
      <c r="B2994" s="696" t="s">
        <v>10659</v>
      </c>
      <c r="C2994" s="697" t="s">
        <v>10660</v>
      </c>
      <c r="D2994" s="702" t="str">
        <f t="shared" si="46"/>
        <v>2993. 240102 黃銅</v>
      </c>
    </row>
    <row r="2995" spans="1:4">
      <c r="A2995" s="695">
        <v>2994</v>
      </c>
      <c r="B2995" s="696" t="s">
        <v>10661</v>
      </c>
      <c r="C2995" s="697" t="s">
        <v>10662</v>
      </c>
      <c r="D2995" s="702" t="str">
        <f t="shared" si="46"/>
        <v>2994. 240103 電解銅</v>
      </c>
    </row>
    <row r="2996" spans="1:4">
      <c r="A2996" s="695">
        <v>2995</v>
      </c>
      <c r="B2996" s="696" t="s">
        <v>10663</v>
      </c>
      <c r="C2996" s="697" t="s">
        <v>10664</v>
      </c>
      <c r="D2996" s="702" t="str">
        <f t="shared" si="46"/>
        <v>2995. 240104 銅鑄件</v>
      </c>
    </row>
    <row r="2997" spans="1:4">
      <c r="A2997" s="695">
        <v>2996</v>
      </c>
      <c r="B2997" s="696" t="s">
        <v>10665</v>
      </c>
      <c r="C2997" s="697" t="s">
        <v>10666</v>
      </c>
      <c r="D2997" s="702" t="str">
        <f t="shared" si="46"/>
        <v>2996. 240105 銅合金鑄件</v>
      </c>
    </row>
    <row r="2998" spans="1:4">
      <c r="A2998" s="695">
        <v>2997</v>
      </c>
      <c r="B2998" s="696" t="s">
        <v>10667</v>
      </c>
      <c r="C2998" s="697" t="s">
        <v>10668</v>
      </c>
      <c r="D2998" s="702" t="str">
        <f t="shared" si="46"/>
        <v>2997. 240106 銅(含銅合金)捲／片</v>
      </c>
    </row>
    <row r="2999" spans="1:4">
      <c r="A2999" s="695">
        <v>2998</v>
      </c>
      <c r="B2999" s="696" t="s">
        <v>10669</v>
      </c>
      <c r="C2999" s="697" t="s">
        <v>10670</v>
      </c>
      <c r="D2999" s="702" t="str">
        <f t="shared" si="46"/>
        <v>2998. 240107 銅板</v>
      </c>
    </row>
    <row r="3000" spans="1:4">
      <c r="A3000" s="695">
        <v>2999</v>
      </c>
      <c r="B3000" s="696" t="s">
        <v>10671</v>
      </c>
      <c r="C3000" s="697" t="s">
        <v>10672</v>
      </c>
      <c r="D3000" s="702" t="str">
        <f t="shared" si="46"/>
        <v>2999. 240108 銅(含銅合金)棒</v>
      </c>
    </row>
    <row r="3001" spans="1:4">
      <c r="A3001" s="695">
        <v>3000</v>
      </c>
      <c r="B3001" s="696" t="s">
        <v>10673</v>
      </c>
      <c r="C3001" s="697" t="s">
        <v>10674</v>
      </c>
      <c r="D3001" s="702" t="str">
        <f t="shared" si="46"/>
        <v>3000. 240109 銅管</v>
      </c>
    </row>
    <row r="3002" spans="1:4">
      <c r="A3002" s="695">
        <v>3001</v>
      </c>
      <c r="B3002" s="696" t="s">
        <v>10675</v>
      </c>
      <c r="C3002" s="697" t="s">
        <v>10676</v>
      </c>
      <c r="D3002" s="702" t="str">
        <f t="shared" si="46"/>
        <v>3001. 240110 銅(含銅合金)線</v>
      </c>
    </row>
    <row r="3003" spans="1:4">
      <c r="A3003" s="695">
        <v>3002</v>
      </c>
      <c r="B3003" s="696" t="s">
        <v>10677</v>
      </c>
      <c r="C3003" s="697" t="s">
        <v>10678</v>
      </c>
      <c r="D3003" s="702" t="str">
        <f t="shared" si="46"/>
        <v>3002. 240111 銅粉</v>
      </c>
    </row>
    <row r="3004" spans="1:4">
      <c r="A3004" s="695">
        <v>3003</v>
      </c>
      <c r="B3004" s="696" t="s">
        <v>10679</v>
      </c>
      <c r="C3004" s="697" t="s">
        <v>10680</v>
      </c>
      <c r="D3004" s="702" t="str">
        <f t="shared" si="46"/>
        <v>3003. 240112 銅箔</v>
      </c>
    </row>
    <row r="3005" spans="1:4">
      <c r="A3005" s="695">
        <v>3004</v>
      </c>
      <c r="B3005" s="696" t="s">
        <v>10681</v>
      </c>
      <c r="C3005" s="697" t="s">
        <v>10682</v>
      </c>
      <c r="D3005" s="702" t="str">
        <f t="shared" si="46"/>
        <v>3004. 240114 鎂合金鑄件</v>
      </c>
    </row>
    <row r="3006" spans="1:4">
      <c r="A3006" s="695">
        <v>3005</v>
      </c>
      <c r="B3006" s="696" t="s">
        <v>10683</v>
      </c>
      <c r="C3006" s="697" t="s">
        <v>10684</v>
      </c>
      <c r="D3006" s="702" t="str">
        <f t="shared" si="46"/>
        <v>3005. 240115 鎂合金壓鑄件</v>
      </c>
    </row>
    <row r="3007" spans="1:4">
      <c r="A3007" s="695">
        <v>3006</v>
      </c>
      <c r="B3007" s="696" t="s">
        <v>10685</v>
      </c>
      <c r="C3007" s="697" t="s">
        <v>10686</v>
      </c>
      <c r="D3007" s="702" t="str">
        <f t="shared" si="46"/>
        <v>3006. 240116 鎂合金射出成型件</v>
      </c>
    </row>
    <row r="3008" spans="1:4">
      <c r="A3008" s="695">
        <v>3007</v>
      </c>
      <c r="B3008" s="696" t="s">
        <v>10687</v>
      </c>
      <c r="C3008" s="697" t="s">
        <v>10688</v>
      </c>
      <c r="D3008" s="702" t="str">
        <f t="shared" si="46"/>
        <v>3007. 240118 鎂錠</v>
      </c>
    </row>
    <row r="3009" spans="1:4">
      <c r="A3009" s="695">
        <v>3008</v>
      </c>
      <c r="B3009" s="696" t="s">
        <v>10689</v>
      </c>
      <c r="C3009" s="697" t="s">
        <v>10690</v>
      </c>
      <c r="D3009" s="702" t="str">
        <f t="shared" si="46"/>
        <v>3008. 240119 鎂合金錠</v>
      </c>
    </row>
    <row r="3010" spans="1:4">
      <c r="A3010" s="695">
        <v>3009</v>
      </c>
      <c r="B3010" s="696" t="s">
        <v>10691</v>
      </c>
      <c r="C3010" s="697" t="s">
        <v>10692</v>
      </c>
      <c r="D3010" s="702" t="str">
        <f t="shared" ref="D3010:D3073" si="47">A3010&amp;". "&amp;B3010&amp;" "&amp;C3010</f>
        <v>3009. 240120 鎂合金板／片</v>
      </c>
    </row>
    <row r="3011" spans="1:4">
      <c r="A3011" s="695">
        <v>3010</v>
      </c>
      <c r="B3011" s="696" t="s">
        <v>10693</v>
      </c>
      <c r="C3011" s="697" t="s">
        <v>10694</v>
      </c>
      <c r="D3011" s="702" t="str">
        <f t="shared" si="47"/>
        <v>3010. 240121 鎂合金條棒</v>
      </c>
    </row>
    <row r="3012" spans="1:4">
      <c r="A3012" s="695">
        <v>3011</v>
      </c>
      <c r="B3012" s="696" t="s">
        <v>10695</v>
      </c>
      <c r="C3012" s="697" t="s">
        <v>10696</v>
      </c>
      <c r="D3012" s="702" t="str">
        <f t="shared" si="47"/>
        <v>3011. 240122 鎂合金管</v>
      </c>
    </row>
    <row r="3013" spans="1:4">
      <c r="A3013" s="695">
        <v>3012</v>
      </c>
      <c r="B3013" s="696" t="s">
        <v>10697</v>
      </c>
      <c r="C3013" s="697" t="s">
        <v>10698</v>
      </c>
      <c r="D3013" s="702" t="str">
        <f t="shared" si="47"/>
        <v>3012. 240123 鎂鑄件</v>
      </c>
    </row>
    <row r="3014" spans="1:4">
      <c r="A3014" s="695">
        <v>3013</v>
      </c>
      <c r="B3014" s="696" t="s">
        <v>10699</v>
      </c>
      <c r="C3014" s="697" t="s">
        <v>10700</v>
      </c>
      <c r="D3014" s="702" t="str">
        <f t="shared" si="47"/>
        <v>3013. 240124 鎂壓鑄件</v>
      </c>
    </row>
    <row r="3015" spans="1:4">
      <c r="A3015" s="695">
        <v>3014</v>
      </c>
      <c r="B3015" s="696" t="s">
        <v>10701</v>
      </c>
      <c r="C3015" s="697" t="s">
        <v>10702</v>
      </c>
      <c r="D3015" s="702" t="str">
        <f t="shared" si="47"/>
        <v>3014. 240125 鎂合金擠型材</v>
      </c>
    </row>
    <row r="3016" spans="1:4">
      <c r="A3016" s="695">
        <v>3015</v>
      </c>
      <c r="B3016" s="696" t="s">
        <v>10703</v>
      </c>
      <c r="C3016" s="697" t="s">
        <v>10704</v>
      </c>
      <c r="D3016" s="702" t="str">
        <f t="shared" si="47"/>
        <v>3015. 240127 金錠</v>
      </c>
    </row>
    <row r="3017" spans="1:4">
      <c r="A3017" s="695">
        <v>3016</v>
      </c>
      <c r="B3017" s="696" t="s">
        <v>10705</v>
      </c>
      <c r="C3017" s="697" t="s">
        <v>10706</v>
      </c>
      <c r="D3017" s="702" t="str">
        <f t="shared" si="47"/>
        <v>3016. 240128 金棒</v>
      </c>
    </row>
    <row r="3018" spans="1:4">
      <c r="A3018" s="695">
        <v>3017</v>
      </c>
      <c r="B3018" s="696" t="s">
        <v>10707</v>
      </c>
      <c r="C3018" s="697" t="s">
        <v>10708</v>
      </c>
      <c r="D3018" s="702" t="str">
        <f t="shared" si="47"/>
        <v>3017. 240129 金箔</v>
      </c>
    </row>
    <row r="3019" spans="1:4">
      <c r="A3019" s="695">
        <v>3018</v>
      </c>
      <c r="B3019" s="696" t="s">
        <v>10709</v>
      </c>
      <c r="C3019" s="697" t="s">
        <v>10710</v>
      </c>
      <c r="D3019" s="702" t="str">
        <f t="shared" si="47"/>
        <v>3018. 240130 金線</v>
      </c>
    </row>
    <row r="3020" spans="1:4">
      <c r="A3020" s="695">
        <v>3019</v>
      </c>
      <c r="B3020" s="696" t="s">
        <v>10711</v>
      </c>
      <c r="C3020" s="697" t="s">
        <v>10712</v>
      </c>
      <c r="D3020" s="702" t="str">
        <f t="shared" si="47"/>
        <v>3019. 240131 鋅錠</v>
      </c>
    </row>
    <row r="3021" spans="1:4">
      <c r="A3021" s="695">
        <v>3020</v>
      </c>
      <c r="B3021" s="696" t="s">
        <v>10713</v>
      </c>
      <c r="C3021" s="697" t="s">
        <v>10714</v>
      </c>
      <c r="D3021" s="702" t="str">
        <f t="shared" si="47"/>
        <v>3020. 240132 鋅合金錠</v>
      </c>
    </row>
    <row r="3022" spans="1:4">
      <c r="A3022" s="695">
        <v>3021</v>
      </c>
      <c r="B3022" s="696" t="s">
        <v>10715</v>
      </c>
      <c r="C3022" s="697" t="s">
        <v>10716</v>
      </c>
      <c r="D3022" s="702" t="str">
        <f t="shared" si="47"/>
        <v>3021. 240133 鋅鑄件</v>
      </c>
    </row>
    <row r="3023" spans="1:4">
      <c r="A3023" s="695">
        <v>3022</v>
      </c>
      <c r="B3023" s="696" t="s">
        <v>10717</v>
      </c>
      <c r="C3023" s="697" t="s">
        <v>10718</v>
      </c>
      <c r="D3023" s="702" t="str">
        <f t="shared" si="47"/>
        <v>3022. 240134 鋅壓鑄件</v>
      </c>
    </row>
    <row r="3024" spans="1:4">
      <c r="A3024" s="695">
        <v>3023</v>
      </c>
      <c r="B3024" s="696" t="s">
        <v>10719</v>
      </c>
      <c r="C3024" s="697" t="s">
        <v>10720</v>
      </c>
      <c r="D3024" s="702" t="str">
        <f t="shared" si="47"/>
        <v>3023. 240135 鋅合金鑄件</v>
      </c>
    </row>
    <row r="3025" spans="1:4">
      <c r="A3025" s="695">
        <v>3024</v>
      </c>
      <c r="B3025" s="696" t="s">
        <v>10721</v>
      </c>
      <c r="C3025" s="697" t="s">
        <v>10722</v>
      </c>
      <c r="D3025" s="702" t="str">
        <f t="shared" si="47"/>
        <v>3024. 240136 鋅合金壓鑄件</v>
      </c>
    </row>
    <row r="3026" spans="1:4">
      <c r="A3026" s="695">
        <v>3025</v>
      </c>
      <c r="B3026" s="696" t="s">
        <v>10723</v>
      </c>
      <c r="C3026" s="697" t="s">
        <v>10724</v>
      </c>
      <c r="D3026" s="702" t="str">
        <f t="shared" si="47"/>
        <v>3025. 240137 鋅粉</v>
      </c>
    </row>
    <row r="3027" spans="1:4">
      <c r="A3027" s="695">
        <v>3026</v>
      </c>
      <c r="B3027" s="696" t="s">
        <v>10725</v>
      </c>
      <c r="C3027" s="697" t="s">
        <v>10726</v>
      </c>
      <c r="D3027" s="702" t="str">
        <f t="shared" si="47"/>
        <v>3026. 240138 鋅管</v>
      </c>
    </row>
    <row r="3028" spans="1:4">
      <c r="A3028" s="695">
        <v>3027</v>
      </c>
      <c r="B3028" s="696" t="s">
        <v>10727</v>
      </c>
      <c r="C3028" s="697" t="s">
        <v>10728</v>
      </c>
      <c r="D3028" s="702" t="str">
        <f t="shared" si="47"/>
        <v>3027. 240139 鋅棒、桿</v>
      </c>
    </row>
    <row r="3029" spans="1:4">
      <c r="A3029" s="695">
        <v>3028</v>
      </c>
      <c r="B3029" s="696" t="s">
        <v>10729</v>
      </c>
      <c r="C3029" s="697" t="s">
        <v>10730</v>
      </c>
      <c r="D3029" s="702" t="str">
        <f t="shared" si="47"/>
        <v>3028. 240140 鋅線</v>
      </c>
    </row>
    <row r="3030" spans="1:4">
      <c r="A3030" s="695">
        <v>3029</v>
      </c>
      <c r="B3030" s="696" t="s">
        <v>10731</v>
      </c>
      <c r="C3030" s="697" t="s">
        <v>10732</v>
      </c>
      <c r="D3030" s="702" t="str">
        <f t="shared" si="47"/>
        <v>3029. 240141 鋅板、片</v>
      </c>
    </row>
    <row r="3031" spans="1:4">
      <c r="A3031" s="695">
        <v>3030</v>
      </c>
      <c r="B3031" s="696" t="s">
        <v>10733</v>
      </c>
      <c r="C3031" s="697" t="s">
        <v>10734</v>
      </c>
      <c r="D3031" s="702" t="str">
        <f t="shared" si="47"/>
        <v>3030. 240142 銀錠</v>
      </c>
    </row>
    <row r="3032" spans="1:4">
      <c r="A3032" s="695">
        <v>3031</v>
      </c>
      <c r="B3032" s="696" t="s">
        <v>10735</v>
      </c>
      <c r="C3032" s="697" t="s">
        <v>10736</v>
      </c>
      <c r="D3032" s="702" t="str">
        <f t="shared" si="47"/>
        <v>3031. 240143 銀棒</v>
      </c>
    </row>
    <row r="3033" spans="1:4">
      <c r="A3033" s="695">
        <v>3032</v>
      </c>
      <c r="B3033" s="696" t="s">
        <v>10737</v>
      </c>
      <c r="C3033" s="697" t="s">
        <v>10738</v>
      </c>
      <c r="D3033" s="702" t="str">
        <f t="shared" si="47"/>
        <v>3032. 240144 銀葉</v>
      </c>
    </row>
    <row r="3034" spans="1:4">
      <c r="A3034" s="695">
        <v>3033</v>
      </c>
      <c r="B3034" s="696" t="s">
        <v>10739</v>
      </c>
      <c r="C3034" s="697" t="s">
        <v>10740</v>
      </c>
      <c r="D3034" s="702" t="str">
        <f t="shared" si="47"/>
        <v>3033. 240145 銀箔</v>
      </c>
    </row>
    <row r="3035" spans="1:4">
      <c r="A3035" s="695">
        <v>3034</v>
      </c>
      <c r="B3035" s="696" t="s">
        <v>10741</v>
      </c>
      <c r="C3035" s="697" t="s">
        <v>10742</v>
      </c>
      <c r="D3035" s="702" t="str">
        <f t="shared" si="47"/>
        <v>3034. 240146 銀線</v>
      </c>
    </row>
    <row r="3036" spans="1:4">
      <c r="A3036" s="695">
        <v>3035</v>
      </c>
      <c r="B3036" s="696" t="s">
        <v>10743</v>
      </c>
      <c r="C3036" s="697" t="s">
        <v>10744</v>
      </c>
      <c r="D3036" s="702" t="str">
        <f t="shared" si="47"/>
        <v>3035. 240147 錫箔</v>
      </c>
    </row>
    <row r="3037" spans="1:4">
      <c r="A3037" s="695">
        <v>3036</v>
      </c>
      <c r="B3037" s="696" t="s">
        <v>10745</v>
      </c>
      <c r="C3037" s="697" t="s">
        <v>10746</v>
      </c>
      <c r="D3037" s="702" t="str">
        <f t="shared" si="47"/>
        <v>3036. 240148 錫錠</v>
      </c>
    </row>
    <row r="3038" spans="1:4">
      <c r="A3038" s="695">
        <v>3037</v>
      </c>
      <c r="B3038" s="696" t="s">
        <v>10747</v>
      </c>
      <c r="C3038" s="697" t="s">
        <v>10748</v>
      </c>
      <c r="D3038" s="702" t="str">
        <f t="shared" si="47"/>
        <v>3037. 240149 錫線</v>
      </c>
    </row>
    <row r="3039" spans="1:4">
      <c r="A3039" s="695">
        <v>3038</v>
      </c>
      <c r="B3039" s="696" t="s">
        <v>10749</v>
      </c>
      <c r="C3039" s="697" t="s">
        <v>10750</v>
      </c>
      <c r="D3039" s="702" t="str">
        <f t="shared" si="47"/>
        <v>3038. 240153 矽鋼</v>
      </c>
    </row>
    <row r="3040" spans="1:4">
      <c r="A3040" s="695">
        <v>3039</v>
      </c>
      <c r="B3040" s="696" t="s">
        <v>10751</v>
      </c>
      <c r="C3040" s="697" t="s">
        <v>10752</v>
      </c>
      <c r="D3040" s="702" t="str">
        <f t="shared" si="47"/>
        <v>3039. 240154 鐵合金</v>
      </c>
    </row>
    <row r="3041" spans="1:4">
      <c r="A3041" s="695">
        <v>3040</v>
      </c>
      <c r="B3041" s="696" t="s">
        <v>10753</v>
      </c>
      <c r="C3041" s="697" t="s">
        <v>10754</v>
      </c>
      <c r="D3041" s="702" t="str">
        <f t="shared" si="47"/>
        <v>3040. 240155 熟鐵</v>
      </c>
    </row>
    <row r="3042" spans="1:4">
      <c r="A3042" s="695">
        <v>3041</v>
      </c>
      <c r="B3042" s="696" t="s">
        <v>10755</v>
      </c>
      <c r="C3042" s="697" t="s">
        <v>10756</v>
      </c>
      <c r="D3042" s="702" t="str">
        <f t="shared" si="47"/>
        <v>3041. 240156 鋼鐵</v>
      </c>
    </row>
    <row r="3043" spans="1:4">
      <c r="A3043" s="695">
        <v>3042</v>
      </c>
      <c r="B3043" s="696" t="s">
        <v>10757</v>
      </c>
      <c r="C3043" s="697" t="s">
        <v>10758</v>
      </c>
      <c r="D3043" s="702" t="str">
        <f t="shared" si="47"/>
        <v>3042. 240157 青銅</v>
      </c>
    </row>
    <row r="3044" spans="1:4">
      <c r="A3044" s="695">
        <v>3043</v>
      </c>
      <c r="B3044" s="696" t="s">
        <v>10759</v>
      </c>
      <c r="C3044" s="697" t="s">
        <v>10760</v>
      </c>
      <c r="D3044" s="702" t="str">
        <f t="shared" si="47"/>
        <v>3043. 240158 矽銅</v>
      </c>
    </row>
    <row r="3045" spans="1:4">
      <c r="A3045" s="695">
        <v>3044</v>
      </c>
      <c r="B3045" s="696" t="s">
        <v>10761</v>
      </c>
      <c r="C3045" s="697" t="s">
        <v>10762</v>
      </c>
      <c r="D3045" s="702" t="str">
        <f t="shared" si="47"/>
        <v>3044. 240159 鈦</v>
      </c>
    </row>
    <row r="3046" spans="1:4">
      <c r="A3046" s="695">
        <v>3045</v>
      </c>
      <c r="B3046" s="696" t="s">
        <v>10763</v>
      </c>
      <c r="C3046" s="697" t="s">
        <v>10764</v>
      </c>
      <c r="D3046" s="702" t="str">
        <f t="shared" si="47"/>
        <v>3045. 240160 鎳</v>
      </c>
    </row>
    <row r="3047" spans="1:4">
      <c r="A3047" s="695">
        <v>3046</v>
      </c>
      <c r="B3047" s="696" t="s">
        <v>10765</v>
      </c>
      <c r="C3047" s="697" t="s">
        <v>10766</v>
      </c>
      <c r="D3047" s="702" t="str">
        <f t="shared" si="47"/>
        <v>3046. 240161 鍺</v>
      </c>
    </row>
    <row r="3048" spans="1:4">
      <c r="A3048" s="695">
        <v>3047</v>
      </c>
      <c r="B3048" s="696" t="s">
        <v>10767</v>
      </c>
      <c r="C3048" s="697" t="s">
        <v>10768</v>
      </c>
      <c r="D3048" s="702" t="str">
        <f t="shared" si="47"/>
        <v>3047. 240162 鋯</v>
      </c>
    </row>
    <row r="3049" spans="1:4">
      <c r="A3049" s="695">
        <v>3048</v>
      </c>
      <c r="B3049" s="696" t="s">
        <v>10769</v>
      </c>
      <c r="C3049" s="697" t="s">
        <v>10770</v>
      </c>
      <c r="D3049" s="702" t="str">
        <f t="shared" si="47"/>
        <v>3048. 240163 鋇</v>
      </c>
    </row>
    <row r="3050" spans="1:4">
      <c r="A3050" s="695">
        <v>3049</v>
      </c>
      <c r="B3050" s="696" t="s">
        <v>10771</v>
      </c>
      <c r="C3050" s="697" t="s">
        <v>10772</v>
      </c>
      <c r="D3050" s="702" t="str">
        <f t="shared" si="47"/>
        <v>3049. 240164 釩</v>
      </c>
    </row>
    <row r="3051" spans="1:4">
      <c r="A3051" s="695">
        <v>3050</v>
      </c>
      <c r="B3051" s="696" t="s">
        <v>10773</v>
      </c>
      <c r="C3051" s="697" t="s">
        <v>10774</v>
      </c>
      <c r="D3051" s="702" t="str">
        <f t="shared" si="47"/>
        <v>3050. 240165 鉑</v>
      </c>
    </row>
    <row r="3052" spans="1:4">
      <c r="A3052" s="695">
        <v>3051</v>
      </c>
      <c r="B3052" s="696" t="s">
        <v>10775</v>
      </c>
      <c r="C3052" s="697" t="s">
        <v>10776</v>
      </c>
      <c r="D3052" s="702" t="str">
        <f t="shared" si="47"/>
        <v>3051. 240166 錳</v>
      </c>
    </row>
    <row r="3053" spans="1:4">
      <c r="A3053" s="695">
        <v>3052</v>
      </c>
      <c r="B3053" s="696" t="s">
        <v>10777</v>
      </c>
      <c r="C3053" s="697" t="s">
        <v>10778</v>
      </c>
      <c r="D3053" s="702" t="str">
        <f t="shared" si="47"/>
        <v>3052. 240167 鎳合金</v>
      </c>
    </row>
    <row r="3054" spans="1:4">
      <c r="A3054" s="695">
        <v>3053</v>
      </c>
      <c r="B3054" s="696" t="s">
        <v>10779</v>
      </c>
      <c r="C3054" s="697" t="s">
        <v>10780</v>
      </c>
      <c r="D3054" s="702" t="str">
        <f t="shared" si="47"/>
        <v>3053. 240168 鍍鎳</v>
      </c>
    </row>
    <row r="3055" spans="1:4">
      <c r="A3055" s="695">
        <v>3054</v>
      </c>
      <c r="B3055" s="696" t="s">
        <v>10781</v>
      </c>
      <c r="C3055" s="697" t="s">
        <v>10782</v>
      </c>
      <c r="D3055" s="702" t="str">
        <f t="shared" si="47"/>
        <v>3054. 240169 鉛合金</v>
      </c>
    </row>
    <row r="3056" spans="1:4">
      <c r="A3056" s="695">
        <v>3055</v>
      </c>
      <c r="B3056" s="696" t="s">
        <v>10783</v>
      </c>
      <c r="C3056" s="697" t="s">
        <v>10784</v>
      </c>
      <c r="D3056" s="702" t="str">
        <f t="shared" si="47"/>
        <v>3055. 240170 鉻</v>
      </c>
    </row>
    <row r="3057" spans="1:4">
      <c r="A3057" s="695">
        <v>3056</v>
      </c>
      <c r="B3057" s="696" t="s">
        <v>10785</v>
      </c>
      <c r="C3057" s="697" t="s">
        <v>10786</v>
      </c>
      <c r="D3057" s="702" t="str">
        <f t="shared" si="47"/>
        <v>3056. 240171 鋁礬土</v>
      </c>
    </row>
    <row r="3058" spans="1:4">
      <c r="A3058" s="695">
        <v>3057</v>
      </c>
      <c r="B3058" s="696" t="s">
        <v>10787</v>
      </c>
      <c r="C3058" s="697" t="s">
        <v>10788</v>
      </c>
      <c r="D3058" s="702" t="str">
        <f t="shared" si="47"/>
        <v>3057. 240172 鑄砂</v>
      </c>
    </row>
    <row r="3059" spans="1:4">
      <c r="A3059" s="695">
        <v>3058</v>
      </c>
      <c r="B3059" s="696" t="s">
        <v>10789</v>
      </c>
      <c r="C3059" s="697" t="s">
        <v>10790</v>
      </c>
      <c r="D3059" s="702" t="str">
        <f t="shared" si="47"/>
        <v>3058. 240199 其他合金鐵</v>
      </c>
    </row>
    <row r="3060" spans="1:4">
      <c r="A3060" s="695">
        <v>3059</v>
      </c>
      <c r="B3060" s="696" t="s">
        <v>10791</v>
      </c>
      <c r="C3060" s="697" t="s">
        <v>10792</v>
      </c>
      <c r="D3060" s="702" t="str">
        <f t="shared" si="47"/>
        <v>3059. 240299 其他鑄鐵件</v>
      </c>
    </row>
    <row r="3061" spans="1:4">
      <c r="A3061" s="695">
        <v>3060</v>
      </c>
      <c r="B3061" s="696" t="s">
        <v>10793</v>
      </c>
      <c r="C3061" s="697" t="s">
        <v>10794</v>
      </c>
      <c r="D3061" s="702" t="str">
        <f t="shared" si="47"/>
        <v>3060. 240399 其他盤元</v>
      </c>
    </row>
    <row r="3062" spans="1:4">
      <c r="A3062" s="695">
        <v>3061</v>
      </c>
      <c r="B3062" s="696" t="s">
        <v>10795</v>
      </c>
      <c r="C3062" s="697" t="s">
        <v>10796</v>
      </c>
      <c r="D3062" s="702" t="str">
        <f t="shared" si="47"/>
        <v>3061. 240499 其他棒鋼</v>
      </c>
    </row>
    <row r="3063" spans="1:4">
      <c r="A3063" s="695">
        <v>3062</v>
      </c>
      <c r="B3063" s="696" t="s">
        <v>10797</v>
      </c>
      <c r="C3063" s="697" t="s">
        <v>10798</v>
      </c>
      <c r="D3063" s="702" t="str">
        <f t="shared" si="47"/>
        <v>3062. 240599 其他角形及型鋼</v>
      </c>
    </row>
    <row r="3064" spans="1:4">
      <c r="A3064" s="695">
        <v>3063</v>
      </c>
      <c r="B3064" s="696" t="s">
        <v>10799</v>
      </c>
      <c r="C3064" s="697" t="s">
        <v>10800</v>
      </c>
      <c r="D3064" s="702" t="str">
        <f t="shared" si="47"/>
        <v>3063. 240699 其他無縫鋼管</v>
      </c>
    </row>
    <row r="3065" spans="1:4">
      <c r="A3065" s="695">
        <v>3064</v>
      </c>
      <c r="B3065" s="696" t="s">
        <v>10801</v>
      </c>
      <c r="C3065" s="697" t="s">
        <v>10802</v>
      </c>
      <c r="D3065" s="702" t="str">
        <f t="shared" si="47"/>
        <v>3064. 240799 其他鋁材</v>
      </c>
    </row>
    <row r="3066" spans="1:4">
      <c r="A3066" s="695">
        <v>3065</v>
      </c>
      <c r="B3066" s="696" t="s">
        <v>10803</v>
      </c>
      <c r="C3066" s="697" t="s">
        <v>10804</v>
      </c>
      <c r="D3066" s="702" t="str">
        <f t="shared" si="47"/>
        <v>3065. 240899 其他銅(含銅合金)材</v>
      </c>
    </row>
    <row r="3067" spans="1:4">
      <c r="A3067" s="695">
        <v>3066</v>
      </c>
      <c r="B3067" s="696" t="s">
        <v>3868</v>
      </c>
      <c r="C3067" s="697" t="s">
        <v>10805</v>
      </c>
      <c r="D3067" s="702" t="str">
        <f t="shared" si="47"/>
        <v>3066. 240999 其他基本金屬鑄造品</v>
      </c>
    </row>
    <row r="3068" spans="1:4">
      <c r="A3068" s="695">
        <v>3067</v>
      </c>
      <c r="B3068" s="696" t="s">
        <v>10806</v>
      </c>
      <c r="C3068" s="697" t="s">
        <v>10807</v>
      </c>
      <c r="D3068" s="702" t="str">
        <f t="shared" si="47"/>
        <v>3067. 241099 其他鎂(含鎂合金)材</v>
      </c>
    </row>
    <row r="3069" spans="1:4">
      <c r="A3069" s="695">
        <v>3068</v>
      </c>
      <c r="B3069" s="696" t="s">
        <v>10808</v>
      </c>
      <c r="C3069" s="697" t="s">
        <v>10809</v>
      </c>
      <c r="D3069" s="702" t="str">
        <f t="shared" si="47"/>
        <v>3068. 241199 其他貴金屬錠</v>
      </c>
    </row>
    <row r="3070" spans="1:4">
      <c r="A3070" s="695">
        <v>3069</v>
      </c>
      <c r="B3070" s="696" t="s">
        <v>10810</v>
      </c>
      <c r="C3070" s="697" t="s">
        <v>10811</v>
      </c>
      <c r="D3070" s="702" t="str">
        <f t="shared" si="47"/>
        <v>3069. 241299 其他非鐵金屬品</v>
      </c>
    </row>
    <row r="3071" spans="1:4">
      <c r="A3071" s="695">
        <v>3070</v>
      </c>
      <c r="B3071" s="696" t="s">
        <v>10812</v>
      </c>
      <c r="C3071" s="697" t="s">
        <v>10813</v>
      </c>
      <c r="D3071" s="702" t="str">
        <f t="shared" si="47"/>
        <v>3070. 241399 其他鐵</v>
      </c>
    </row>
    <row r="3072" spans="1:4">
      <c r="A3072" s="695">
        <v>3071</v>
      </c>
      <c r="B3072" s="696" t="s">
        <v>3870</v>
      </c>
      <c r="C3072" s="697" t="s">
        <v>10814</v>
      </c>
      <c r="D3072" s="702" t="str">
        <f t="shared" si="47"/>
        <v>3071. 250001 套筒扳手</v>
      </c>
    </row>
    <row r="3073" spans="1:4">
      <c r="A3073" s="695">
        <v>3072</v>
      </c>
      <c r="B3073" s="696" t="s">
        <v>3874</v>
      </c>
      <c r="C3073" s="697" t="s">
        <v>10815</v>
      </c>
      <c r="D3073" s="702" t="str">
        <f t="shared" si="47"/>
        <v>3072. 250003 螺絲起子</v>
      </c>
    </row>
    <row r="3074" spans="1:4">
      <c r="A3074" s="695">
        <v>3073</v>
      </c>
      <c r="B3074" s="696" t="s">
        <v>3876</v>
      </c>
      <c r="C3074" s="697" t="s">
        <v>10816</v>
      </c>
      <c r="D3074" s="702" t="str">
        <f t="shared" ref="D3074:D3137" si="48">A3074&amp;". "&amp;B3074&amp;" "&amp;C3074</f>
        <v>3073. 250004 手鉗</v>
      </c>
    </row>
    <row r="3075" spans="1:4">
      <c r="A3075" s="695">
        <v>3074</v>
      </c>
      <c r="B3075" s="696" t="s">
        <v>3878</v>
      </c>
      <c r="C3075" s="697" t="s">
        <v>10817</v>
      </c>
      <c r="D3075" s="702" t="str">
        <f t="shared" si="48"/>
        <v>3074. 250005 扳鉗</v>
      </c>
    </row>
    <row r="3076" spans="1:4">
      <c r="A3076" s="695">
        <v>3075</v>
      </c>
      <c r="B3076" s="696" t="s">
        <v>10818</v>
      </c>
      <c r="C3076" s="697" t="s">
        <v>10819</v>
      </c>
      <c r="D3076" s="702" t="str">
        <f t="shared" si="48"/>
        <v>3075. 250006 虎頭鉗</v>
      </c>
    </row>
    <row r="3077" spans="1:4">
      <c r="A3077" s="695">
        <v>3076</v>
      </c>
      <c r="B3077" s="696" t="s">
        <v>10820</v>
      </c>
      <c r="C3077" s="697" t="s">
        <v>10821</v>
      </c>
      <c r="D3077" s="702" t="str">
        <f t="shared" si="48"/>
        <v>3076. 250007 切鉗</v>
      </c>
    </row>
    <row r="3078" spans="1:4">
      <c r="A3078" s="695">
        <v>3077</v>
      </c>
      <c r="B3078" s="696" t="s">
        <v>10822</v>
      </c>
      <c r="C3078" s="697" t="s">
        <v>10823</v>
      </c>
      <c r="D3078" s="702" t="str">
        <f t="shared" si="48"/>
        <v>3077. 250008 切刀</v>
      </c>
    </row>
    <row r="3079" spans="1:4">
      <c r="A3079" s="695">
        <v>3078</v>
      </c>
      <c r="B3079" s="696" t="s">
        <v>3880</v>
      </c>
      <c r="C3079" s="697" t="s">
        <v>10824</v>
      </c>
      <c r="D3079" s="702" t="str">
        <f t="shared" si="48"/>
        <v>3078. 250009 夾具</v>
      </c>
    </row>
    <row r="3080" spans="1:4">
      <c r="A3080" s="695">
        <v>3079</v>
      </c>
      <c r="B3080" s="696" t="s">
        <v>10825</v>
      </c>
      <c r="C3080" s="697" t="s">
        <v>10826</v>
      </c>
      <c r="D3080" s="702" t="str">
        <f t="shared" si="48"/>
        <v>3079. 250010 耙</v>
      </c>
    </row>
    <row r="3081" spans="1:4">
      <c r="A3081" s="695">
        <v>3080</v>
      </c>
      <c r="B3081" s="696" t="s">
        <v>3882</v>
      </c>
      <c r="C3081" s="697" t="s">
        <v>10827</v>
      </c>
      <c r="D3081" s="702" t="str">
        <f t="shared" si="48"/>
        <v>3080. 250011 除草器</v>
      </c>
    </row>
    <row r="3082" spans="1:4">
      <c r="A3082" s="695">
        <v>3081</v>
      </c>
      <c r="B3082" s="696" t="s">
        <v>3884</v>
      </c>
      <c r="C3082" s="697" t="s">
        <v>10828</v>
      </c>
      <c r="D3082" s="702" t="str">
        <f t="shared" si="48"/>
        <v>3081. 250012 剪片</v>
      </c>
    </row>
    <row r="3083" spans="1:4">
      <c r="A3083" s="695">
        <v>3082</v>
      </c>
      <c r="B3083" s="696" t="s">
        <v>3886</v>
      </c>
      <c r="C3083" s="697" t="s">
        <v>10829</v>
      </c>
      <c r="D3083" s="702" t="str">
        <f t="shared" si="48"/>
        <v>3082. 250013 剪刀</v>
      </c>
    </row>
    <row r="3084" spans="1:4">
      <c r="A3084" s="695">
        <v>3083</v>
      </c>
      <c r="B3084" s="696" t="s">
        <v>3888</v>
      </c>
      <c r="C3084" s="697" t="s">
        <v>10830</v>
      </c>
      <c r="D3084" s="702" t="str">
        <f t="shared" si="48"/>
        <v>3083. 250014 割草器</v>
      </c>
    </row>
    <row r="3085" spans="1:4">
      <c r="A3085" s="695">
        <v>3084</v>
      </c>
      <c r="B3085" s="696" t="s">
        <v>3890</v>
      </c>
      <c r="C3085" s="697" t="s">
        <v>10831</v>
      </c>
      <c r="D3085" s="702" t="str">
        <f t="shared" si="48"/>
        <v>3084. 250015 鋤</v>
      </c>
    </row>
    <row r="3086" spans="1:4">
      <c r="A3086" s="695">
        <v>3085</v>
      </c>
      <c r="B3086" s="696" t="s">
        <v>3892</v>
      </c>
      <c r="C3086" s="697" t="s">
        <v>10832</v>
      </c>
      <c r="D3086" s="702" t="str">
        <f t="shared" si="48"/>
        <v>3085. 250016 鐮刀</v>
      </c>
    </row>
    <row r="3087" spans="1:4">
      <c r="A3087" s="695">
        <v>3086</v>
      </c>
      <c r="B3087" s="696" t="s">
        <v>3894</v>
      </c>
      <c r="C3087" s="697" t="s">
        <v>10833</v>
      </c>
      <c r="D3087" s="702" t="str">
        <f t="shared" si="48"/>
        <v>3086. 250017 鐵鏟</v>
      </c>
    </row>
    <row r="3088" spans="1:4">
      <c r="A3088" s="695">
        <v>3087</v>
      </c>
      <c r="B3088" s="696" t="s">
        <v>10834</v>
      </c>
      <c r="C3088" s="697" t="s">
        <v>10835</v>
      </c>
      <c r="D3088" s="702" t="str">
        <f t="shared" si="48"/>
        <v>3087. 250018 農林園藝手工具</v>
      </c>
    </row>
    <row r="3089" spans="1:4">
      <c r="A3089" s="695">
        <v>3088</v>
      </c>
      <c r="B3089" s="696" t="s">
        <v>3896</v>
      </c>
      <c r="C3089" s="697" t="s">
        <v>10836</v>
      </c>
      <c r="D3089" s="702" t="str">
        <f t="shared" si="48"/>
        <v>3088. 250019 千斤頂</v>
      </c>
    </row>
    <row r="3090" spans="1:4">
      <c r="A3090" s="695">
        <v>3089</v>
      </c>
      <c r="B3090" s="696" t="s">
        <v>10837</v>
      </c>
      <c r="C3090" s="697" t="s">
        <v>10838</v>
      </c>
      <c r="D3090" s="702" t="str">
        <f t="shared" si="48"/>
        <v>3089. 250020 鉋刀</v>
      </c>
    </row>
    <row r="3091" spans="1:4">
      <c r="A3091" s="695">
        <v>3090</v>
      </c>
      <c r="B3091" s="696" t="s">
        <v>3898</v>
      </c>
      <c r="C3091" s="697" t="s">
        <v>10839</v>
      </c>
      <c r="D3091" s="702" t="str">
        <f t="shared" si="48"/>
        <v>3090. 250021 銑刀</v>
      </c>
    </row>
    <row r="3092" spans="1:4">
      <c r="A3092" s="695">
        <v>3091</v>
      </c>
      <c r="B3092" s="696" t="s">
        <v>3900</v>
      </c>
      <c r="C3092" s="697" t="s">
        <v>10840</v>
      </c>
      <c r="D3092" s="702" t="str">
        <f t="shared" si="48"/>
        <v>3091. 250022 剁刀</v>
      </c>
    </row>
    <row r="3093" spans="1:4">
      <c r="A3093" s="695">
        <v>3092</v>
      </c>
      <c r="B3093" s="696" t="s">
        <v>3902</v>
      </c>
      <c r="C3093" s="697" t="s">
        <v>10841</v>
      </c>
      <c r="D3093" s="702" t="str">
        <f t="shared" si="48"/>
        <v>3092. 250023 斧</v>
      </c>
    </row>
    <row r="3094" spans="1:4">
      <c r="A3094" s="695">
        <v>3093</v>
      </c>
      <c r="B3094" s="696" t="s">
        <v>3904</v>
      </c>
      <c r="C3094" s="697" t="s">
        <v>10842</v>
      </c>
      <c r="D3094" s="702" t="str">
        <f t="shared" si="48"/>
        <v>3093. 250024 鎚斧</v>
      </c>
    </row>
    <row r="3095" spans="1:4">
      <c r="A3095" s="695">
        <v>3094</v>
      </c>
      <c r="B3095" s="696" t="s">
        <v>3906</v>
      </c>
      <c r="C3095" s="697" t="s">
        <v>10843</v>
      </c>
      <c r="D3095" s="702" t="str">
        <f t="shared" si="48"/>
        <v>3094. 250025 鐵砧</v>
      </c>
    </row>
    <row r="3096" spans="1:4">
      <c r="A3096" s="695">
        <v>3095</v>
      </c>
      <c r="B3096" s="696" t="s">
        <v>3908</v>
      </c>
      <c r="C3096" s="697" t="s">
        <v>10844</v>
      </c>
      <c r="D3096" s="702" t="str">
        <f t="shared" si="48"/>
        <v>3095. 250026 鑷子</v>
      </c>
    </row>
    <row r="3097" spans="1:4">
      <c r="A3097" s="695">
        <v>3096</v>
      </c>
      <c r="B3097" s="696" t="s">
        <v>3910</v>
      </c>
      <c r="C3097" s="697" t="s">
        <v>10845</v>
      </c>
      <c r="D3097" s="702" t="str">
        <f t="shared" si="48"/>
        <v>3096. 250027 沖床沖頭</v>
      </c>
    </row>
    <row r="3098" spans="1:4">
      <c r="A3098" s="695">
        <v>3097</v>
      </c>
      <c r="B3098" s="696" t="s">
        <v>3912</v>
      </c>
      <c r="C3098" s="697" t="s">
        <v>10846</v>
      </c>
      <c r="D3098" s="702" t="str">
        <f t="shared" si="48"/>
        <v>3097. 250028 鑽頭</v>
      </c>
    </row>
    <row r="3099" spans="1:4">
      <c r="A3099" s="695">
        <v>3098</v>
      </c>
      <c r="B3099" s="696" t="s">
        <v>3914</v>
      </c>
      <c r="C3099" s="697" t="s">
        <v>10847</v>
      </c>
      <c r="D3099" s="702" t="str">
        <f t="shared" si="48"/>
        <v>3098. 250029 鋸</v>
      </c>
    </row>
    <row r="3100" spans="1:4">
      <c r="A3100" s="695">
        <v>3099</v>
      </c>
      <c r="B3100" s="696" t="s">
        <v>3916</v>
      </c>
      <c r="C3100" s="697" t="s">
        <v>10848</v>
      </c>
      <c r="D3100" s="702" t="str">
        <f t="shared" si="48"/>
        <v>3099. 250030 錐</v>
      </c>
    </row>
    <row r="3101" spans="1:4">
      <c r="A3101" s="695">
        <v>3100</v>
      </c>
      <c r="B3101" s="696" t="s">
        <v>3918</v>
      </c>
      <c r="C3101" s="697" t="s">
        <v>10849</v>
      </c>
      <c r="D3101" s="702" t="str">
        <f t="shared" si="48"/>
        <v>3100. 250031 刀具</v>
      </c>
    </row>
    <row r="3102" spans="1:4">
      <c r="A3102" s="695">
        <v>3101</v>
      </c>
      <c r="B3102" s="696" t="s">
        <v>3920</v>
      </c>
      <c r="C3102" s="697" t="s">
        <v>10850</v>
      </c>
      <c r="D3102" s="702" t="str">
        <f t="shared" si="48"/>
        <v>3101. 250032 鋼捲尺</v>
      </c>
    </row>
    <row r="3103" spans="1:4">
      <c r="A3103" s="695">
        <v>3102</v>
      </c>
      <c r="B3103" s="696" t="s">
        <v>3922</v>
      </c>
      <c r="C3103" s="697" t="s">
        <v>10851</v>
      </c>
      <c r="D3103" s="702" t="str">
        <f t="shared" si="48"/>
        <v>3102. 250033 拔釘器</v>
      </c>
    </row>
    <row r="3104" spans="1:4">
      <c r="A3104" s="695">
        <v>3103</v>
      </c>
      <c r="B3104" s="696" t="s">
        <v>3926</v>
      </c>
      <c r="C3104" s="697" t="s">
        <v>10852</v>
      </c>
      <c r="D3104" s="702" t="str">
        <f t="shared" si="48"/>
        <v>3103. 250035 銅鎖</v>
      </c>
    </row>
    <row r="3105" spans="1:4">
      <c r="A3105" s="695">
        <v>3104</v>
      </c>
      <c r="B3105" s="696" t="s">
        <v>10853</v>
      </c>
      <c r="C3105" s="697" t="s">
        <v>10854</v>
      </c>
      <c r="D3105" s="702" t="str">
        <f t="shared" si="48"/>
        <v>3104. 250036 金屬鎖(不含銅鎖)</v>
      </c>
    </row>
    <row r="3106" spans="1:4">
      <c r="A3106" s="695">
        <v>3105</v>
      </c>
      <c r="B3106" s="696" t="s">
        <v>10855</v>
      </c>
      <c r="C3106" s="697" t="s">
        <v>10856</v>
      </c>
      <c r="D3106" s="702" t="str">
        <f t="shared" si="48"/>
        <v>3105. 250037 鑰匙</v>
      </c>
    </row>
    <row r="3107" spans="1:4">
      <c r="A3107" s="695">
        <v>3106</v>
      </c>
      <c r="B3107" s="696" t="s">
        <v>10857</v>
      </c>
      <c r="C3107" s="697" t="s">
        <v>10858</v>
      </c>
      <c r="D3107" s="702" t="str">
        <f t="shared" si="48"/>
        <v>3106. 250038 鉸鏈</v>
      </c>
    </row>
    <row r="3108" spans="1:4">
      <c r="A3108" s="695">
        <v>3107</v>
      </c>
      <c r="B3108" s="696" t="s">
        <v>3928</v>
      </c>
      <c r="C3108" s="697" t="s">
        <v>10859</v>
      </c>
      <c r="D3108" s="702" t="str">
        <f t="shared" si="48"/>
        <v>3107. 250039 金屬鎖零組件</v>
      </c>
    </row>
    <row r="3109" spans="1:4">
      <c r="A3109" s="695">
        <v>3108</v>
      </c>
      <c r="B3109" s="696" t="s">
        <v>10860</v>
      </c>
      <c r="C3109" s="697" t="s">
        <v>10861</v>
      </c>
      <c r="D3109" s="702" t="str">
        <f t="shared" si="48"/>
        <v>3108. 250040 壓鑄模具</v>
      </c>
    </row>
    <row r="3110" spans="1:4">
      <c r="A3110" s="695">
        <v>3109</v>
      </c>
      <c r="B3110" s="696" t="s">
        <v>3930</v>
      </c>
      <c r="C3110" s="697" t="s">
        <v>10862</v>
      </c>
      <c r="D3110" s="702" t="str">
        <f t="shared" si="48"/>
        <v>3109. 250041 鍛造模具</v>
      </c>
    </row>
    <row r="3111" spans="1:4">
      <c r="A3111" s="695">
        <v>3110</v>
      </c>
      <c r="B3111" s="696" t="s">
        <v>3932</v>
      </c>
      <c r="C3111" s="697" t="s">
        <v>10863</v>
      </c>
      <c r="D3111" s="702" t="str">
        <f t="shared" si="48"/>
        <v>3110. 250042 沖壓模具</v>
      </c>
    </row>
    <row r="3112" spans="1:4">
      <c r="A3112" s="695">
        <v>3111</v>
      </c>
      <c r="B3112" s="696" t="s">
        <v>3934</v>
      </c>
      <c r="C3112" s="697" t="s">
        <v>10864</v>
      </c>
      <c r="D3112" s="702" t="str">
        <f t="shared" si="48"/>
        <v>3111. 250043 鑄造模具</v>
      </c>
    </row>
    <row r="3113" spans="1:4">
      <c r="A3113" s="695">
        <v>3112</v>
      </c>
      <c r="B3113" s="696" t="s">
        <v>3936</v>
      </c>
      <c r="C3113" s="697" t="s">
        <v>10865</v>
      </c>
      <c r="D3113" s="702" t="str">
        <f t="shared" si="48"/>
        <v>3112. 250044 塑膠成型模具</v>
      </c>
    </row>
    <row r="3114" spans="1:4">
      <c r="A3114" s="695">
        <v>3113</v>
      </c>
      <c r="B3114" s="696" t="s">
        <v>10866</v>
      </c>
      <c r="C3114" s="697" t="s">
        <v>10867</v>
      </c>
      <c r="D3114" s="702" t="str">
        <f t="shared" si="48"/>
        <v>3113. 250045 金屬模具加工</v>
      </c>
    </row>
    <row r="3115" spans="1:4">
      <c r="A3115" s="695">
        <v>3114</v>
      </c>
      <c r="B3115" s="696" t="s">
        <v>10868</v>
      </c>
      <c r="C3115" s="697" t="s">
        <v>10869</v>
      </c>
      <c r="D3115" s="702" t="str">
        <f t="shared" si="48"/>
        <v>3114. 250047 廠房鋼結構</v>
      </c>
    </row>
    <row r="3116" spans="1:4">
      <c r="A3116" s="695">
        <v>3115</v>
      </c>
      <c r="B3116" s="696" t="s">
        <v>10870</v>
      </c>
      <c r="C3116" s="697" t="s">
        <v>10871</v>
      </c>
      <c r="D3116" s="702" t="str">
        <f t="shared" si="48"/>
        <v>3115. 250048 大樓鋼結構</v>
      </c>
    </row>
    <row r="3117" spans="1:4">
      <c r="A3117" s="695">
        <v>3116</v>
      </c>
      <c r="B3117" s="696" t="s">
        <v>3938</v>
      </c>
      <c r="C3117" s="697" t="s">
        <v>10872</v>
      </c>
      <c r="D3117" s="702" t="str">
        <f t="shared" si="48"/>
        <v>3116. 250049 橋樑鋼結構</v>
      </c>
    </row>
    <row r="3118" spans="1:4">
      <c r="A3118" s="695">
        <v>3117</v>
      </c>
      <c r="B3118" s="696" t="s">
        <v>10873</v>
      </c>
      <c r="C3118" s="697" t="s">
        <v>10874</v>
      </c>
      <c r="D3118" s="702" t="str">
        <f t="shared" si="48"/>
        <v>3117. 250050 鐵塔鋼結構</v>
      </c>
    </row>
    <row r="3119" spans="1:4">
      <c r="A3119" s="695">
        <v>3118</v>
      </c>
      <c r="B3119" s="696" t="s">
        <v>3942</v>
      </c>
      <c r="C3119" s="697" t="s">
        <v>10875</v>
      </c>
      <c r="D3119" s="702" t="str">
        <f t="shared" si="48"/>
        <v>3118. 250052 鋁門窗</v>
      </c>
    </row>
    <row r="3120" spans="1:4">
      <c r="A3120" s="695">
        <v>3119</v>
      </c>
      <c r="B3120" s="696" t="s">
        <v>3944</v>
      </c>
      <c r="C3120" s="697" t="s">
        <v>10876</v>
      </c>
      <c r="D3120" s="702" t="str">
        <f t="shared" si="48"/>
        <v>3119. 250053 金屬門窗(不含鋁製)</v>
      </c>
    </row>
    <row r="3121" spans="1:4">
      <c r="A3121" s="695">
        <v>3120</v>
      </c>
      <c r="B3121" s="696" t="s">
        <v>3946</v>
      </c>
      <c r="C3121" s="697" t="s">
        <v>10877</v>
      </c>
      <c r="D3121" s="702" t="str">
        <f t="shared" si="48"/>
        <v>3120. 250054 金屬門框</v>
      </c>
    </row>
    <row r="3122" spans="1:4">
      <c r="A3122" s="695">
        <v>3121</v>
      </c>
      <c r="B3122" s="696" t="s">
        <v>3948</v>
      </c>
      <c r="C3122" s="697" t="s">
        <v>10878</v>
      </c>
      <c r="D3122" s="702" t="str">
        <f t="shared" si="48"/>
        <v>3121. 250055 金屬雕刻門(不含鋁製)</v>
      </c>
    </row>
    <row r="3123" spans="1:4">
      <c r="A3123" s="695">
        <v>3122</v>
      </c>
      <c r="B3123" s="696" t="s">
        <v>3950</v>
      </c>
      <c r="C3123" s="697" t="s">
        <v>10879</v>
      </c>
      <c r="D3123" s="702" t="str">
        <f t="shared" si="48"/>
        <v>3122. 250056 金屬浪板</v>
      </c>
    </row>
    <row r="3124" spans="1:4">
      <c r="A3124" s="695">
        <v>3123</v>
      </c>
      <c r="B3124" s="696" t="s">
        <v>3952</v>
      </c>
      <c r="C3124" s="697" t="s">
        <v>10880</v>
      </c>
      <c r="D3124" s="702" t="str">
        <f t="shared" si="48"/>
        <v>3123. 250057 金屬瓦</v>
      </c>
    </row>
    <row r="3125" spans="1:4">
      <c r="A3125" s="695">
        <v>3124</v>
      </c>
      <c r="B3125" s="696" t="s">
        <v>3954</v>
      </c>
      <c r="C3125" s="697" t="s">
        <v>10881</v>
      </c>
      <c r="D3125" s="702" t="str">
        <f t="shared" si="48"/>
        <v>3124. 250058 金屬花管</v>
      </c>
    </row>
    <row r="3126" spans="1:4">
      <c r="A3126" s="695">
        <v>3125</v>
      </c>
      <c r="B3126" s="696" t="s">
        <v>3956</v>
      </c>
      <c r="C3126" s="697" t="s">
        <v>10882</v>
      </c>
      <c r="D3126" s="702" t="str">
        <f t="shared" si="48"/>
        <v>3125. 250059 金屬欄杆</v>
      </c>
    </row>
    <row r="3127" spans="1:4">
      <c r="A3127" s="695">
        <v>3126</v>
      </c>
      <c r="B3127" s="696" t="s">
        <v>10883</v>
      </c>
      <c r="C3127" s="697" t="s">
        <v>10884</v>
      </c>
      <c r="D3127" s="702" t="str">
        <f t="shared" si="48"/>
        <v>3126. 250060 金屬樓梯</v>
      </c>
    </row>
    <row r="3128" spans="1:4">
      <c r="A3128" s="695">
        <v>3127</v>
      </c>
      <c r="B3128" s="696" t="s">
        <v>10885</v>
      </c>
      <c r="C3128" s="697" t="s">
        <v>10886</v>
      </c>
      <c r="D3128" s="702" t="str">
        <f t="shared" si="48"/>
        <v>3127. 250061 金屬天花板</v>
      </c>
    </row>
    <row r="3129" spans="1:4">
      <c r="A3129" s="695">
        <v>3128</v>
      </c>
      <c r="B3129" s="696" t="s">
        <v>10887</v>
      </c>
      <c r="C3129" s="697" t="s">
        <v>10888</v>
      </c>
      <c r="D3129" s="702" t="str">
        <f t="shared" si="48"/>
        <v>3128. 250062 輕鋼架</v>
      </c>
    </row>
    <row r="3130" spans="1:4">
      <c r="A3130" s="695">
        <v>3129</v>
      </c>
      <c r="B3130" s="696" t="s">
        <v>10889</v>
      </c>
      <c r="C3130" s="697" t="s">
        <v>10890</v>
      </c>
      <c r="D3130" s="702" t="str">
        <f t="shared" si="48"/>
        <v>3129. 250064 鍋爐</v>
      </c>
    </row>
    <row r="3131" spans="1:4">
      <c r="A3131" s="695">
        <v>3130</v>
      </c>
      <c r="B3131" s="696" t="s">
        <v>10891</v>
      </c>
      <c r="C3131" s="697" t="s">
        <v>10892</v>
      </c>
      <c r="D3131" s="702" t="str">
        <f t="shared" si="48"/>
        <v>3130. 250065 鍋爐零組件</v>
      </c>
    </row>
    <row r="3132" spans="1:4">
      <c r="A3132" s="695">
        <v>3131</v>
      </c>
      <c r="B3132" s="696" t="s">
        <v>10893</v>
      </c>
      <c r="C3132" s="697" t="s">
        <v>10894</v>
      </c>
      <c r="D3132" s="702" t="str">
        <f t="shared" si="48"/>
        <v>3131. 250066 鍋爐輔助設備</v>
      </c>
    </row>
    <row r="3133" spans="1:4">
      <c r="A3133" s="695">
        <v>3132</v>
      </c>
      <c r="B3133" s="696" t="s">
        <v>10895</v>
      </c>
      <c r="C3133" s="697" t="s">
        <v>10896</v>
      </c>
      <c r="D3133" s="702" t="str">
        <f t="shared" si="48"/>
        <v>3132. 250067 鍋爐輔助設備零組件</v>
      </c>
    </row>
    <row r="3134" spans="1:4">
      <c r="A3134" s="695">
        <v>3133</v>
      </c>
      <c r="B3134" s="696" t="s">
        <v>10897</v>
      </c>
      <c r="C3134" s="697" t="s">
        <v>10898</v>
      </c>
      <c r="D3134" s="702" t="str">
        <f t="shared" si="48"/>
        <v>3133. 250068 鍋爐及其輔助設備加工</v>
      </c>
    </row>
    <row r="3135" spans="1:4">
      <c r="A3135" s="695">
        <v>3134</v>
      </c>
      <c r="B3135" s="696" t="s">
        <v>10899</v>
      </c>
      <c r="C3135" s="697" t="s">
        <v>10900</v>
      </c>
      <c r="D3135" s="702" t="str">
        <f t="shared" si="48"/>
        <v>3134. 250069 金屬貯槽及壓力容器</v>
      </c>
    </row>
    <row r="3136" spans="1:4">
      <c r="A3136" s="695">
        <v>3135</v>
      </c>
      <c r="B3136" s="696" t="s">
        <v>10901</v>
      </c>
      <c r="C3136" s="697" t="s">
        <v>10902</v>
      </c>
      <c r="D3136" s="702" t="str">
        <f t="shared" si="48"/>
        <v>3135. 250070 瓦斯鋼瓶</v>
      </c>
    </row>
    <row r="3137" spans="1:4">
      <c r="A3137" s="695">
        <v>3136</v>
      </c>
      <c r="B3137" s="696" t="s">
        <v>10903</v>
      </c>
      <c r="C3137" s="697" t="s">
        <v>10904</v>
      </c>
      <c r="D3137" s="702" t="str">
        <f t="shared" si="48"/>
        <v>3136. 250071 金屬罐</v>
      </c>
    </row>
    <row r="3138" spans="1:4">
      <c r="A3138" s="695">
        <v>3137</v>
      </c>
      <c r="B3138" s="696" t="s">
        <v>10905</v>
      </c>
      <c r="C3138" s="697" t="s">
        <v>10906</v>
      </c>
      <c r="D3138" s="702" t="str">
        <f t="shared" ref="D3138:D3201" si="49">A3138&amp;". "&amp;B3138&amp;" "&amp;C3138</f>
        <v>3137. 250072 金屬盒</v>
      </c>
    </row>
    <row r="3139" spans="1:4">
      <c r="A3139" s="695">
        <v>3138</v>
      </c>
      <c r="B3139" s="696" t="s">
        <v>10907</v>
      </c>
      <c r="C3139" s="697" t="s">
        <v>10908</v>
      </c>
      <c r="D3139" s="702" t="str">
        <f t="shared" si="49"/>
        <v>3138. 250073 金屬筒</v>
      </c>
    </row>
    <row r="3140" spans="1:4">
      <c r="A3140" s="695">
        <v>3139</v>
      </c>
      <c r="B3140" s="696" t="s">
        <v>10909</v>
      </c>
      <c r="C3140" s="697" t="s">
        <v>10910</v>
      </c>
      <c r="D3140" s="702" t="str">
        <f t="shared" si="49"/>
        <v>3139. 250074 金屬桶</v>
      </c>
    </row>
    <row r="3141" spans="1:4">
      <c r="A3141" s="695">
        <v>3140</v>
      </c>
      <c r="B3141" s="696" t="s">
        <v>10911</v>
      </c>
      <c r="C3141" s="697" t="s">
        <v>10912</v>
      </c>
      <c r="D3141" s="702" t="str">
        <f t="shared" si="49"/>
        <v>3140. 250075 金屬箱</v>
      </c>
    </row>
    <row r="3142" spans="1:4">
      <c r="A3142" s="695">
        <v>3141</v>
      </c>
      <c r="B3142" s="696" t="s">
        <v>10913</v>
      </c>
      <c r="C3142" s="697" t="s">
        <v>10914</v>
      </c>
      <c r="D3142" s="702" t="str">
        <f t="shared" si="49"/>
        <v>3141. 250076 金屬瓶</v>
      </c>
    </row>
    <row r="3143" spans="1:4">
      <c r="A3143" s="695">
        <v>3142</v>
      </c>
      <c r="B3143" s="696" t="s">
        <v>10915</v>
      </c>
      <c r="C3143" s="697" t="s">
        <v>10916</v>
      </c>
      <c r="D3143" s="702" t="str">
        <f t="shared" si="49"/>
        <v>3142. 250078 碳鋼鍛件</v>
      </c>
    </row>
    <row r="3144" spans="1:4">
      <c r="A3144" s="695">
        <v>3143</v>
      </c>
      <c r="B3144" s="696" t="s">
        <v>10917</v>
      </c>
      <c r="C3144" s="697" t="s">
        <v>10918</v>
      </c>
      <c r="D3144" s="702" t="str">
        <f t="shared" si="49"/>
        <v>3143. 250079 不銹鋼鍛件</v>
      </c>
    </row>
    <row r="3145" spans="1:4">
      <c r="A3145" s="695">
        <v>3144</v>
      </c>
      <c r="B3145" s="696" t="s">
        <v>10919</v>
      </c>
      <c r="C3145" s="697" t="s">
        <v>10920</v>
      </c>
      <c r="D3145" s="702" t="str">
        <f t="shared" si="49"/>
        <v>3144. 250080 合金鋼鍛件</v>
      </c>
    </row>
    <row r="3146" spans="1:4">
      <c r="A3146" s="695">
        <v>3145</v>
      </c>
      <c r="B3146" s="696" t="s">
        <v>10921</v>
      </c>
      <c r="C3146" s="697" t="s">
        <v>10922</v>
      </c>
      <c r="D3146" s="702" t="str">
        <f t="shared" si="49"/>
        <v>3145. 250082 鋁合金鍛件</v>
      </c>
    </row>
    <row r="3147" spans="1:4">
      <c r="A3147" s="695">
        <v>3146</v>
      </c>
      <c r="B3147" s="696" t="s">
        <v>10923</v>
      </c>
      <c r="C3147" s="697" t="s">
        <v>10924</v>
      </c>
      <c r="D3147" s="702" t="str">
        <f t="shared" si="49"/>
        <v>3146. 250083 鎂合金鍛件</v>
      </c>
    </row>
    <row r="3148" spans="1:4">
      <c r="A3148" s="695">
        <v>3147</v>
      </c>
      <c r="B3148" s="696" t="s">
        <v>10925</v>
      </c>
      <c r="C3148" s="697" t="s">
        <v>10926</v>
      </c>
      <c r="D3148" s="702" t="str">
        <f t="shared" si="49"/>
        <v>3147. 250084 銅合金鍛件</v>
      </c>
    </row>
    <row r="3149" spans="1:4">
      <c r="A3149" s="695">
        <v>3148</v>
      </c>
      <c r="B3149" s="696" t="s">
        <v>10927</v>
      </c>
      <c r="C3149" s="697" t="s">
        <v>10928</v>
      </c>
      <c r="D3149" s="702" t="str">
        <f t="shared" si="49"/>
        <v>3148. 250086 粉末冶金</v>
      </c>
    </row>
    <row r="3150" spans="1:4">
      <c r="A3150" s="695">
        <v>3149</v>
      </c>
      <c r="B3150" s="696" t="s">
        <v>10929</v>
      </c>
      <c r="C3150" s="697" t="s">
        <v>10930</v>
      </c>
      <c r="D3150" s="702" t="str">
        <f t="shared" si="49"/>
        <v>3149. 250087 化學蒸鍍處理</v>
      </c>
    </row>
    <row r="3151" spans="1:4">
      <c r="A3151" s="695">
        <v>3150</v>
      </c>
      <c r="B3151" s="696" t="s">
        <v>10931</v>
      </c>
      <c r="C3151" s="697" t="s">
        <v>10932</v>
      </c>
      <c r="D3151" s="702" t="str">
        <f t="shared" si="49"/>
        <v>3150. 250088 物理蒸鍍處理</v>
      </c>
    </row>
    <row r="3152" spans="1:4">
      <c r="A3152" s="695">
        <v>3151</v>
      </c>
      <c r="B3152" s="696" t="s">
        <v>10933</v>
      </c>
      <c r="C3152" s="697" t="s">
        <v>10934</v>
      </c>
      <c r="D3152" s="702" t="str">
        <f t="shared" si="49"/>
        <v>3151. 250089 金屬製品熱處理</v>
      </c>
    </row>
    <row r="3153" spans="1:4">
      <c r="A3153" s="695">
        <v>3152</v>
      </c>
      <c r="B3153" s="696" t="s">
        <v>10935</v>
      </c>
      <c r="C3153" s="697" t="s">
        <v>10936</v>
      </c>
      <c r="D3153" s="702" t="str">
        <f t="shared" si="49"/>
        <v>3152. 250090 非鐵金屬熱處理</v>
      </c>
    </row>
    <row r="3154" spans="1:4">
      <c r="A3154" s="695">
        <v>3153</v>
      </c>
      <c r="B3154" s="696" t="s">
        <v>10937</v>
      </c>
      <c r="C3154" s="697" t="s">
        <v>10938</v>
      </c>
      <c r="D3154" s="702" t="str">
        <f t="shared" si="49"/>
        <v>3153. 250091 機械零件熱處理</v>
      </c>
    </row>
    <row r="3155" spans="1:4">
      <c r="A3155" s="695">
        <v>3154</v>
      </c>
      <c r="B3155" s="696" t="s">
        <v>10939</v>
      </c>
      <c r="C3155" s="697" t="s">
        <v>10940</v>
      </c>
      <c r="D3155" s="702" t="str">
        <f t="shared" si="49"/>
        <v>3154. 250092 鋼鐵熱處理</v>
      </c>
    </row>
    <row r="3156" spans="1:4">
      <c r="A3156" s="695">
        <v>3155</v>
      </c>
      <c r="B3156" s="696" t="s">
        <v>10941</v>
      </c>
      <c r="C3156" s="697" t="s">
        <v>10942</v>
      </c>
      <c r="D3156" s="702" t="str">
        <f t="shared" si="49"/>
        <v>3155. 250093 金屬熱處理</v>
      </c>
    </row>
    <row r="3157" spans="1:4">
      <c r="A3157" s="695">
        <v>3156</v>
      </c>
      <c r="B3157" s="696" t="s">
        <v>10943</v>
      </c>
      <c r="C3157" s="697" t="s">
        <v>10944</v>
      </c>
      <c r="D3157" s="702" t="str">
        <f t="shared" si="49"/>
        <v>3156. 250094 電氣鋼片(電磁鋼板)</v>
      </c>
    </row>
    <row r="3158" spans="1:4">
      <c r="A3158" s="695">
        <v>3157</v>
      </c>
      <c r="B3158" s="696" t="s">
        <v>10945</v>
      </c>
      <c r="C3158" s="697" t="s">
        <v>10946</v>
      </c>
      <c r="D3158" s="702" t="str">
        <f t="shared" si="49"/>
        <v>3157. 250095 熱軋熱浸鍍鋅鋼捲片</v>
      </c>
    </row>
    <row r="3159" spans="1:4">
      <c r="A3159" s="695">
        <v>3158</v>
      </c>
      <c r="B3159" s="696" t="s">
        <v>10947</v>
      </c>
      <c r="C3159" s="697" t="s">
        <v>10948</v>
      </c>
      <c r="D3159" s="702" t="str">
        <f t="shared" si="49"/>
        <v>3158. 250096 冷軋熱浸鍍鋅鋼捲片</v>
      </c>
    </row>
    <row r="3160" spans="1:4">
      <c r="A3160" s="695">
        <v>3159</v>
      </c>
      <c r="B3160" s="696" t="s">
        <v>10949</v>
      </c>
      <c r="C3160" s="697" t="s">
        <v>10950</v>
      </c>
      <c r="D3160" s="702" t="str">
        <f t="shared" si="49"/>
        <v>3159. 250097 鋅鐵合金熱浸鍍鋅鋼捲片</v>
      </c>
    </row>
    <row r="3161" spans="1:4">
      <c r="A3161" s="695">
        <v>3160</v>
      </c>
      <c r="B3161" s="696" t="s">
        <v>10951</v>
      </c>
      <c r="C3161" s="697" t="s">
        <v>10952</v>
      </c>
      <c r="D3161" s="702" t="str">
        <f t="shared" si="49"/>
        <v>3160. 250098 電鍍鍍鋅鋼捲片</v>
      </c>
    </row>
    <row r="3162" spans="1:4">
      <c r="A3162" s="695">
        <v>3161</v>
      </c>
      <c r="B3162" s="696" t="s">
        <v>10953</v>
      </c>
      <c r="C3162" s="697" t="s">
        <v>10954</v>
      </c>
      <c r="D3162" s="702" t="str">
        <f t="shared" si="49"/>
        <v>3161. 250099 其他鋼鍍或塗面鋼捲片</v>
      </c>
    </row>
    <row r="3163" spans="1:4">
      <c r="A3163" s="695">
        <v>3162</v>
      </c>
      <c r="B3163" s="696" t="s">
        <v>10955</v>
      </c>
      <c r="C3163" s="697" t="s">
        <v>10956</v>
      </c>
      <c r="D3163" s="702" t="str">
        <f t="shared" si="49"/>
        <v>3162. 250100 鍍錫(鉻)鋼捲片(馬口鐵皮)</v>
      </c>
    </row>
    <row r="3164" spans="1:4">
      <c r="A3164" s="695">
        <v>3163</v>
      </c>
      <c r="B3164" s="696" t="s">
        <v>10957</v>
      </c>
      <c r="C3164" s="697" t="s">
        <v>10958</v>
      </c>
      <c r="D3164" s="702" t="str">
        <f t="shared" si="49"/>
        <v>3163. 250101 5%鍍鋁鋅鋼捲片</v>
      </c>
    </row>
    <row r="3165" spans="1:4">
      <c r="A3165" s="695">
        <v>3164</v>
      </c>
      <c r="B3165" s="696" t="s">
        <v>10959</v>
      </c>
      <c r="C3165" s="697" t="s">
        <v>10960</v>
      </c>
      <c r="D3165" s="702" t="str">
        <f t="shared" si="49"/>
        <v>3164. 250102 55%鍍鋁鋅鋼捲片</v>
      </c>
    </row>
    <row r="3166" spans="1:4">
      <c r="A3166" s="695">
        <v>3165</v>
      </c>
      <c r="B3166" s="696" t="s">
        <v>10961</v>
      </c>
      <c r="C3166" s="697" t="s">
        <v>10962</v>
      </c>
      <c r="D3166" s="702" t="str">
        <f t="shared" si="49"/>
        <v>3165. 250103 金屬表面磨光</v>
      </c>
    </row>
    <row r="3167" spans="1:4">
      <c r="A3167" s="695">
        <v>3166</v>
      </c>
      <c r="B3167" s="696" t="s">
        <v>10963</v>
      </c>
      <c r="C3167" s="697" t="s">
        <v>10964</v>
      </c>
      <c r="D3167" s="702" t="str">
        <f t="shared" si="49"/>
        <v>3166. 250104 彩色鋼捲片</v>
      </c>
    </row>
    <row r="3168" spans="1:4">
      <c r="A3168" s="695">
        <v>3167</v>
      </c>
      <c r="B3168" s="696" t="s">
        <v>10965</v>
      </c>
      <c r="C3168" s="697" t="s">
        <v>10966</v>
      </c>
      <c r="D3168" s="702" t="str">
        <f t="shared" si="49"/>
        <v>3167. 250106 金屬製品電鍍</v>
      </c>
    </row>
    <row r="3169" spans="1:4">
      <c r="A3169" s="695">
        <v>3168</v>
      </c>
      <c r="B3169" s="696" t="s">
        <v>10967</v>
      </c>
      <c r="C3169" s="697" t="s">
        <v>10968</v>
      </c>
      <c r="D3169" s="702" t="str">
        <f t="shared" si="49"/>
        <v>3168. 250107 金屬製品噴烤漆</v>
      </c>
    </row>
    <row r="3170" spans="1:4">
      <c r="A3170" s="695">
        <v>3169</v>
      </c>
      <c r="B3170" s="696" t="s">
        <v>10969</v>
      </c>
      <c r="C3170" s="697" t="s">
        <v>10970</v>
      </c>
      <c r="D3170" s="702" t="str">
        <f t="shared" si="49"/>
        <v>3169. 250108 金屬製品鍍著</v>
      </c>
    </row>
    <row r="3171" spans="1:4">
      <c r="A3171" s="695">
        <v>3170</v>
      </c>
      <c r="B3171" s="696" t="s">
        <v>10971</v>
      </c>
      <c r="C3171" s="697" t="s">
        <v>10972</v>
      </c>
      <c r="D3171" s="702" t="str">
        <f t="shared" si="49"/>
        <v>3170. 250109 金屬製品電著塗裝</v>
      </c>
    </row>
    <row r="3172" spans="1:4">
      <c r="A3172" s="695">
        <v>3171</v>
      </c>
      <c r="B3172" s="696" t="s">
        <v>10973</v>
      </c>
      <c r="C3172" s="697" t="s">
        <v>10974</v>
      </c>
      <c r="D3172" s="702" t="str">
        <f t="shared" si="49"/>
        <v>3171. 250111 黑鋼管</v>
      </c>
    </row>
    <row r="3173" spans="1:4">
      <c r="A3173" s="695">
        <v>3172</v>
      </c>
      <c r="B3173" s="696" t="s">
        <v>10975</v>
      </c>
      <c r="C3173" s="697" t="s">
        <v>10976</v>
      </c>
      <c r="D3173" s="702" t="str">
        <f t="shared" si="49"/>
        <v>3172. 250112 家具管</v>
      </c>
    </row>
    <row r="3174" spans="1:4">
      <c r="A3174" s="695">
        <v>3173</v>
      </c>
      <c r="B3174" s="696" t="s">
        <v>10977</v>
      </c>
      <c r="C3174" s="697" t="s">
        <v>10978</v>
      </c>
      <c r="D3174" s="702" t="str">
        <f t="shared" si="49"/>
        <v>3173. 250113 車管</v>
      </c>
    </row>
    <row r="3175" spans="1:4">
      <c r="A3175" s="695">
        <v>3174</v>
      </c>
      <c r="B3175" s="696" t="s">
        <v>10979</v>
      </c>
      <c r="C3175" s="697" t="s">
        <v>10980</v>
      </c>
      <c r="D3175" s="702" t="str">
        <f t="shared" si="49"/>
        <v>3174. 250114 方管</v>
      </c>
    </row>
    <row r="3176" spans="1:4">
      <c r="A3176" s="695">
        <v>3175</v>
      </c>
      <c r="B3176" s="696" t="s">
        <v>10981</v>
      </c>
      <c r="C3176" s="697" t="s">
        <v>10982</v>
      </c>
      <c r="D3176" s="702" t="str">
        <f t="shared" si="49"/>
        <v>3175. 250115 API管</v>
      </c>
    </row>
    <row r="3177" spans="1:4">
      <c r="A3177" s="695">
        <v>3176</v>
      </c>
      <c r="B3177" s="696" t="s">
        <v>10983</v>
      </c>
      <c r="C3177" s="697" t="s">
        <v>10984</v>
      </c>
      <c r="D3177" s="702" t="str">
        <f t="shared" si="49"/>
        <v>3176. 250116 SAW管</v>
      </c>
    </row>
    <row r="3178" spans="1:4">
      <c r="A3178" s="695">
        <v>3177</v>
      </c>
      <c r="B3178" s="696" t="s">
        <v>10985</v>
      </c>
      <c r="C3178" s="697" t="s">
        <v>10986</v>
      </c>
      <c r="D3178" s="702" t="str">
        <f t="shared" si="49"/>
        <v>3177. 250117 螺紋管</v>
      </c>
    </row>
    <row r="3179" spans="1:4">
      <c r="A3179" s="695">
        <v>3178</v>
      </c>
      <c r="B3179" s="696" t="s">
        <v>10987</v>
      </c>
      <c r="C3179" s="697" t="s">
        <v>10988</v>
      </c>
      <c r="D3179" s="702" t="str">
        <f t="shared" si="49"/>
        <v>3178. 250118 涼椅管</v>
      </c>
    </row>
    <row r="3180" spans="1:4">
      <c r="A3180" s="695">
        <v>3179</v>
      </c>
      <c r="B3180" s="696" t="s">
        <v>10989</v>
      </c>
      <c r="C3180" s="697" t="s">
        <v>10990</v>
      </c>
      <c r="D3180" s="702" t="str">
        <f t="shared" si="49"/>
        <v>3179. 250119 貨櫃管</v>
      </c>
    </row>
    <row r="3181" spans="1:4">
      <c r="A3181" s="695">
        <v>3180</v>
      </c>
      <c r="B3181" s="696" t="s">
        <v>10991</v>
      </c>
      <c r="C3181" s="697" t="s">
        <v>10992</v>
      </c>
      <c r="D3181" s="702" t="str">
        <f t="shared" si="49"/>
        <v>3180. 250120 鍍鋅鋼管</v>
      </c>
    </row>
    <row r="3182" spans="1:4">
      <c r="A3182" s="695">
        <v>3181</v>
      </c>
      <c r="B3182" s="696" t="s">
        <v>10993</v>
      </c>
      <c r="C3182" s="697" t="s">
        <v>10994</v>
      </c>
      <c r="D3182" s="702" t="str">
        <f t="shared" si="49"/>
        <v>3181. 250121 銲接不銹鋼管</v>
      </c>
    </row>
    <row r="3183" spans="1:4">
      <c r="A3183" s="695">
        <v>3182</v>
      </c>
      <c r="B3183" s="696" t="s">
        <v>10995</v>
      </c>
      <c r="C3183" s="697" t="s">
        <v>10996</v>
      </c>
      <c r="D3183" s="702" t="str">
        <f t="shared" si="49"/>
        <v>3182. 250122 銲接合金鋼管</v>
      </c>
    </row>
    <row r="3184" spans="1:4">
      <c r="A3184" s="695">
        <v>3183</v>
      </c>
      <c r="B3184" s="696" t="s">
        <v>10997</v>
      </c>
      <c r="C3184" s="697" t="s">
        <v>10998</v>
      </c>
      <c r="D3184" s="702" t="str">
        <f t="shared" si="49"/>
        <v>3183. 250124 熱浸鍍鋅鋼捲片再加工</v>
      </c>
    </row>
    <row r="3185" spans="1:4">
      <c r="A3185" s="695">
        <v>3184</v>
      </c>
      <c r="B3185" s="696" t="s">
        <v>10999</v>
      </c>
      <c r="C3185" s="697" t="s">
        <v>11000</v>
      </c>
      <c r="D3185" s="702" t="str">
        <f t="shared" si="49"/>
        <v>3184. 250125 電鍍鍍鋅鋼捲片再加工</v>
      </c>
    </row>
    <row r="3186" spans="1:4">
      <c r="A3186" s="695">
        <v>3185</v>
      </c>
      <c r="B3186" s="696" t="s">
        <v>11001</v>
      </c>
      <c r="C3186" s="697" t="s">
        <v>11002</v>
      </c>
      <c r="D3186" s="702" t="str">
        <f t="shared" si="49"/>
        <v>3185. 250126 鍍錫(鉻)鋼捲片再加工(馬口鐵皮再加工)</v>
      </c>
    </row>
    <row r="3187" spans="1:4">
      <c r="A3187" s="695">
        <v>3186</v>
      </c>
      <c r="B3187" s="696" t="s">
        <v>11003</v>
      </c>
      <c r="C3187" s="697" t="s">
        <v>11004</v>
      </c>
      <c r="D3187" s="702" t="str">
        <f t="shared" si="49"/>
        <v>3186. 250127 鋼板裁剪</v>
      </c>
    </row>
    <row r="3188" spans="1:4">
      <c r="A3188" s="695">
        <v>3187</v>
      </c>
      <c r="B3188" s="696" t="s">
        <v>11005</v>
      </c>
      <c r="C3188" s="697" t="s">
        <v>11006</v>
      </c>
      <c r="D3188" s="702" t="str">
        <f t="shared" si="49"/>
        <v>3187. 250128 銅材裁剪</v>
      </c>
    </row>
    <row r="3189" spans="1:4">
      <c r="A3189" s="695">
        <v>3188</v>
      </c>
      <c r="B3189" s="696" t="s">
        <v>11007</v>
      </c>
      <c r="C3189" s="697" t="s">
        <v>11008</v>
      </c>
      <c r="D3189" s="702" t="str">
        <f t="shared" si="49"/>
        <v>3188. 250129 冷軋鋼帶(寬度＜600㎜)</v>
      </c>
    </row>
    <row r="3190" spans="1:4">
      <c r="A3190" s="695">
        <v>3189</v>
      </c>
      <c r="B3190" s="696" t="s">
        <v>11009</v>
      </c>
      <c r="C3190" s="697" t="s">
        <v>11010</v>
      </c>
      <c r="D3190" s="702" t="str">
        <f t="shared" si="49"/>
        <v>3189. 250130 熱軋鋼帶(寬度＜600㎜)</v>
      </c>
    </row>
    <row r="3191" spans="1:4">
      <c r="A3191" s="695">
        <v>3190</v>
      </c>
      <c r="B3191" s="696" t="s">
        <v>11011</v>
      </c>
      <c r="C3191" s="697" t="s">
        <v>11012</v>
      </c>
      <c r="D3191" s="702" t="str">
        <f t="shared" si="49"/>
        <v>3190. 250131 磨光鋼棒</v>
      </c>
    </row>
    <row r="3192" spans="1:4">
      <c r="A3192" s="695">
        <v>3191</v>
      </c>
      <c r="B3192" s="696" t="s">
        <v>11013</v>
      </c>
      <c r="C3192" s="697" t="s">
        <v>11014</v>
      </c>
      <c r="D3192" s="702" t="str">
        <f t="shared" si="49"/>
        <v>3191. 250132 不銹鋼棒(再加工)</v>
      </c>
    </row>
    <row r="3193" spans="1:4">
      <c r="A3193" s="695">
        <v>3192</v>
      </c>
      <c r="B3193" s="696" t="s">
        <v>11015</v>
      </c>
      <c r="C3193" s="697" t="s">
        <v>11016</v>
      </c>
      <c r="D3193" s="702" t="str">
        <f t="shared" si="49"/>
        <v>3192. 250133 合金鋼棒(再加工)</v>
      </c>
    </row>
    <row r="3194" spans="1:4">
      <c r="A3194" s="695">
        <v>3193</v>
      </c>
      <c r="B3194" s="696" t="s">
        <v>11017</v>
      </c>
      <c r="C3194" s="697" t="s">
        <v>11018</v>
      </c>
      <c r="D3194" s="702" t="str">
        <f t="shared" si="49"/>
        <v>3193. 250134 快削鋼棒(再加工)</v>
      </c>
    </row>
    <row r="3195" spans="1:4">
      <c r="A3195" s="695">
        <v>3194</v>
      </c>
      <c r="B3195" s="696" t="s">
        <v>11019</v>
      </c>
      <c r="C3195" s="697" t="s">
        <v>11020</v>
      </c>
      <c r="D3195" s="702" t="str">
        <f t="shared" si="49"/>
        <v>3194. 250135 銲接型鋼</v>
      </c>
    </row>
    <row r="3196" spans="1:4">
      <c r="A3196" s="695">
        <v>3195</v>
      </c>
      <c r="B3196" s="696" t="s">
        <v>11021</v>
      </c>
      <c r="C3196" s="697" t="s">
        <v>11022</v>
      </c>
      <c r="D3196" s="702" t="str">
        <f t="shared" si="49"/>
        <v>3195. 250136 雕刻金屬</v>
      </c>
    </row>
    <row r="3197" spans="1:4">
      <c r="A3197" s="695">
        <v>3196</v>
      </c>
      <c r="B3197" s="696" t="s">
        <v>11023</v>
      </c>
      <c r="C3197" s="697" t="s">
        <v>11024</v>
      </c>
      <c r="D3197" s="702" t="str">
        <f t="shared" si="49"/>
        <v>3196. 250138 螺絲</v>
      </c>
    </row>
    <row r="3198" spans="1:4">
      <c r="A3198" s="695">
        <v>3197</v>
      </c>
      <c r="B3198" s="696" t="s">
        <v>11025</v>
      </c>
      <c r="C3198" s="697" t="s">
        <v>11026</v>
      </c>
      <c r="D3198" s="702" t="str">
        <f t="shared" si="49"/>
        <v>3197. 250139 螺帽</v>
      </c>
    </row>
    <row r="3199" spans="1:4">
      <c r="A3199" s="695">
        <v>3198</v>
      </c>
      <c r="B3199" s="696" t="s">
        <v>11027</v>
      </c>
      <c r="C3199" s="697" t="s">
        <v>11028</v>
      </c>
      <c r="D3199" s="702" t="str">
        <f t="shared" si="49"/>
        <v>3198. 250140 螺栓</v>
      </c>
    </row>
    <row r="3200" spans="1:4">
      <c r="A3200" s="695">
        <v>3199</v>
      </c>
      <c r="B3200" s="696" t="s">
        <v>11029</v>
      </c>
      <c r="C3200" s="697" t="s">
        <v>11030</v>
      </c>
      <c r="D3200" s="702" t="str">
        <f t="shared" si="49"/>
        <v>3199. 250141 螺旋</v>
      </c>
    </row>
    <row r="3201" spans="1:4">
      <c r="A3201" s="695">
        <v>3200</v>
      </c>
      <c r="B3201" s="696" t="s">
        <v>11031</v>
      </c>
      <c r="C3201" s="697" t="s">
        <v>11032</v>
      </c>
      <c r="D3201" s="702" t="str">
        <f t="shared" si="49"/>
        <v>3200. 250142 螺旋圈</v>
      </c>
    </row>
    <row r="3202" spans="1:4">
      <c r="A3202" s="695">
        <v>3201</v>
      </c>
      <c r="B3202" s="696" t="s">
        <v>11033</v>
      </c>
      <c r="C3202" s="697" t="s">
        <v>11034</v>
      </c>
      <c r="D3202" s="702" t="str">
        <f t="shared" ref="D3202:D3265" si="50">A3202&amp;". "&amp;B3202&amp;" "&amp;C3202</f>
        <v>3201. 250143 墊圈（華司）</v>
      </c>
    </row>
    <row r="3203" spans="1:4">
      <c r="A3203" s="695">
        <v>3202</v>
      </c>
      <c r="B3203" s="696" t="s">
        <v>11035</v>
      </c>
      <c r="C3203" s="697" t="s">
        <v>11036</v>
      </c>
      <c r="D3203" s="702" t="str">
        <f t="shared" si="50"/>
        <v>3202. 250144 金屬釘</v>
      </c>
    </row>
    <row r="3204" spans="1:4">
      <c r="A3204" s="695">
        <v>3203</v>
      </c>
      <c r="B3204" s="696" t="s">
        <v>11037</v>
      </c>
      <c r="C3204" s="697" t="s">
        <v>11038</v>
      </c>
      <c r="D3204" s="702" t="str">
        <f t="shared" si="50"/>
        <v>3203. 250145 鉚釘</v>
      </c>
    </row>
    <row r="3205" spans="1:4">
      <c r="A3205" s="695">
        <v>3204</v>
      </c>
      <c r="B3205" s="696" t="s">
        <v>11039</v>
      </c>
      <c r="C3205" s="697" t="s">
        <v>11040</v>
      </c>
      <c r="D3205" s="702" t="str">
        <f t="shared" si="50"/>
        <v>3204. 250147 金屬彈簧</v>
      </c>
    </row>
    <row r="3206" spans="1:4">
      <c r="A3206" s="695">
        <v>3205</v>
      </c>
      <c r="B3206" s="696" t="s">
        <v>11041</v>
      </c>
      <c r="C3206" s="697" t="s">
        <v>11042</v>
      </c>
      <c r="D3206" s="702" t="str">
        <f t="shared" si="50"/>
        <v>3205. 250148 扭彈簧</v>
      </c>
    </row>
    <row r="3207" spans="1:4">
      <c r="A3207" s="695">
        <v>3206</v>
      </c>
      <c r="B3207" s="696" t="s">
        <v>11043</v>
      </c>
      <c r="C3207" s="697" t="s">
        <v>11044</v>
      </c>
      <c r="D3207" s="702" t="str">
        <f t="shared" si="50"/>
        <v>3206. 250149 板彈簧</v>
      </c>
    </row>
    <row r="3208" spans="1:4">
      <c r="A3208" s="695">
        <v>3207</v>
      </c>
      <c r="B3208" s="696" t="s">
        <v>11045</v>
      </c>
      <c r="C3208" s="697" t="s">
        <v>11046</v>
      </c>
      <c r="D3208" s="702" t="str">
        <f t="shared" si="50"/>
        <v>3207. 250150 盤彈簧</v>
      </c>
    </row>
    <row r="3209" spans="1:4">
      <c r="A3209" s="695">
        <v>3208</v>
      </c>
      <c r="B3209" s="696" t="s">
        <v>11047</v>
      </c>
      <c r="C3209" s="697" t="s">
        <v>11048</v>
      </c>
      <c r="D3209" s="702" t="str">
        <f t="shared" si="50"/>
        <v>3208. 250151 螺旋彈簧</v>
      </c>
    </row>
    <row r="3210" spans="1:4">
      <c r="A3210" s="695">
        <v>3209</v>
      </c>
      <c r="B3210" s="696" t="s">
        <v>11049</v>
      </c>
      <c r="C3210" s="697" t="s">
        <v>11050</v>
      </c>
      <c r="D3210" s="702" t="str">
        <f t="shared" si="50"/>
        <v>3209. 250152 彈片</v>
      </c>
    </row>
    <row r="3211" spans="1:4">
      <c r="A3211" s="695">
        <v>3210</v>
      </c>
      <c r="B3211" s="696" t="s">
        <v>11051</v>
      </c>
      <c r="C3211" s="697" t="s">
        <v>11052</v>
      </c>
      <c r="D3211" s="702" t="str">
        <f t="shared" si="50"/>
        <v>3210. 250153 低碳鋼線網</v>
      </c>
    </row>
    <row r="3212" spans="1:4">
      <c r="A3212" s="695">
        <v>3211</v>
      </c>
      <c r="B3212" s="696" t="s">
        <v>11053</v>
      </c>
      <c r="C3212" s="697" t="s">
        <v>11054</v>
      </c>
      <c r="D3212" s="702" t="str">
        <f t="shared" si="50"/>
        <v>3211. 250154 不銹鋼線網</v>
      </c>
    </row>
    <row r="3213" spans="1:4">
      <c r="A3213" s="695">
        <v>3212</v>
      </c>
      <c r="B3213" s="696" t="s">
        <v>11055</v>
      </c>
      <c r="C3213" s="697" t="s">
        <v>11056</v>
      </c>
      <c r="D3213" s="702" t="str">
        <f t="shared" si="50"/>
        <v>3212. 250155 熔接鋼線網</v>
      </c>
    </row>
    <row r="3214" spans="1:4">
      <c r="A3214" s="695">
        <v>3213</v>
      </c>
      <c r="B3214" s="696" t="s">
        <v>11057</v>
      </c>
      <c r="C3214" s="697" t="s">
        <v>11058</v>
      </c>
      <c r="D3214" s="702" t="str">
        <f t="shared" si="50"/>
        <v>3213. 250156 熔接鋼筋網</v>
      </c>
    </row>
    <row r="3215" spans="1:4">
      <c r="A3215" s="695">
        <v>3214</v>
      </c>
      <c r="B3215" s="696" t="s">
        <v>11059</v>
      </c>
      <c r="C3215" s="697" t="s">
        <v>11060</v>
      </c>
      <c r="D3215" s="702" t="str">
        <f t="shared" si="50"/>
        <v>3214. 250157 刺鐵絲</v>
      </c>
    </row>
    <row r="3216" spans="1:4">
      <c r="A3216" s="695">
        <v>3215</v>
      </c>
      <c r="B3216" s="696" t="s">
        <v>11061</v>
      </c>
      <c r="C3216" s="697" t="s">
        <v>11062</v>
      </c>
      <c r="D3216" s="702" t="str">
        <f t="shared" si="50"/>
        <v>3215. 250158 大頭針</v>
      </c>
    </row>
    <row r="3217" spans="1:4">
      <c r="A3217" s="695">
        <v>3216</v>
      </c>
      <c r="B3217" s="696" t="s">
        <v>11063</v>
      </c>
      <c r="C3217" s="697" t="s">
        <v>11064</v>
      </c>
      <c r="D3217" s="702" t="str">
        <f t="shared" si="50"/>
        <v>3216. 250159 迴形針</v>
      </c>
    </row>
    <row r="3218" spans="1:4">
      <c r="A3218" s="695">
        <v>3217</v>
      </c>
      <c r="B3218" s="696" t="s">
        <v>11065</v>
      </c>
      <c r="C3218" s="697" t="s">
        <v>11066</v>
      </c>
      <c r="D3218" s="702" t="str">
        <f t="shared" si="50"/>
        <v>3217. 250160 釘書針</v>
      </c>
    </row>
    <row r="3219" spans="1:4">
      <c r="A3219" s="695">
        <v>3218</v>
      </c>
      <c r="B3219" s="696" t="s">
        <v>11067</v>
      </c>
      <c r="C3219" s="697" t="s">
        <v>11068</v>
      </c>
      <c r="D3219" s="702" t="str">
        <f t="shared" si="50"/>
        <v>3218. 250161 裝訂針</v>
      </c>
    </row>
    <row r="3220" spans="1:4">
      <c r="A3220" s="695">
        <v>3219</v>
      </c>
      <c r="B3220" s="696" t="s">
        <v>11069</v>
      </c>
      <c r="C3220" s="697" t="s">
        <v>11070</v>
      </c>
      <c r="D3220" s="702" t="str">
        <f t="shared" si="50"/>
        <v>3219. 250162 圖釘</v>
      </c>
    </row>
    <row r="3221" spans="1:4">
      <c r="A3221" s="695">
        <v>3220</v>
      </c>
      <c r="B3221" s="696" t="s">
        <v>11071</v>
      </c>
      <c r="C3221" s="697" t="s">
        <v>11072</v>
      </c>
      <c r="D3221" s="702" t="str">
        <f t="shared" si="50"/>
        <v>3220. 250163 縫釘</v>
      </c>
    </row>
    <row r="3222" spans="1:4">
      <c r="A3222" s="695">
        <v>3221</v>
      </c>
      <c r="B3222" s="696" t="s">
        <v>11073</v>
      </c>
      <c r="C3222" s="697" t="s">
        <v>11074</v>
      </c>
      <c r="D3222" s="702" t="str">
        <f t="shared" si="50"/>
        <v>3221. 250164 縫針</v>
      </c>
    </row>
    <row r="3223" spans="1:4">
      <c r="A3223" s="695">
        <v>3222</v>
      </c>
      <c r="B3223" s="696" t="s">
        <v>11075</v>
      </c>
      <c r="C3223" s="697" t="s">
        <v>11076</v>
      </c>
      <c r="D3223" s="702" t="str">
        <f t="shared" si="50"/>
        <v>3222. 250165 鋼鐵鏈</v>
      </c>
    </row>
    <row r="3224" spans="1:4">
      <c r="A3224" s="695">
        <v>3223</v>
      </c>
      <c r="B3224" s="696" t="s">
        <v>11077</v>
      </c>
      <c r="C3224" s="697" t="s">
        <v>11078</v>
      </c>
      <c r="D3224" s="702" t="str">
        <f t="shared" si="50"/>
        <v>3223. 250166 鏈條</v>
      </c>
    </row>
    <row r="3225" spans="1:4">
      <c r="A3225" s="695">
        <v>3224</v>
      </c>
      <c r="B3225" s="696" t="s">
        <v>11079</v>
      </c>
      <c r="C3225" s="697" t="s">
        <v>11080</v>
      </c>
      <c r="D3225" s="702" t="str">
        <f t="shared" si="50"/>
        <v>3224. 250167 鐵絲製品</v>
      </c>
    </row>
    <row r="3226" spans="1:4">
      <c r="A3226" s="695">
        <v>3225</v>
      </c>
      <c r="B3226" s="696" t="s">
        <v>11081</v>
      </c>
      <c r="C3226" s="697" t="s">
        <v>11082</v>
      </c>
      <c r="D3226" s="702" t="str">
        <f t="shared" si="50"/>
        <v>3225. 250168 金屬別針</v>
      </c>
    </row>
    <row r="3227" spans="1:4">
      <c r="A3227" s="695">
        <v>3226</v>
      </c>
      <c r="B3227" s="696" t="s">
        <v>11083</v>
      </c>
      <c r="C3227" s="697" t="s">
        <v>11084</v>
      </c>
      <c r="D3227" s="702" t="str">
        <f t="shared" si="50"/>
        <v>3226. 250169 金屬籬網</v>
      </c>
    </row>
    <row r="3228" spans="1:4">
      <c r="A3228" s="695">
        <v>3227</v>
      </c>
      <c r="B3228" s="696" t="s">
        <v>11085</v>
      </c>
      <c r="C3228" s="697" t="s">
        <v>11086</v>
      </c>
      <c r="D3228" s="702" t="str">
        <f t="shared" si="50"/>
        <v>3227. 250170 金屬髮夾</v>
      </c>
    </row>
    <row r="3229" spans="1:4">
      <c r="A3229" s="695">
        <v>3228</v>
      </c>
      <c r="B3229" s="696" t="s">
        <v>11087</v>
      </c>
      <c r="C3229" s="697" t="s">
        <v>11088</v>
      </c>
      <c r="D3229" s="702" t="str">
        <f t="shared" si="50"/>
        <v>3228. 250171 金屬珠鏈</v>
      </c>
    </row>
    <row r="3230" spans="1:4">
      <c r="A3230" s="695">
        <v>3229</v>
      </c>
      <c r="B3230" s="696" t="s">
        <v>11089</v>
      </c>
      <c r="C3230" s="697" t="s">
        <v>11090</v>
      </c>
      <c r="D3230" s="702" t="str">
        <f t="shared" si="50"/>
        <v>3229. 250172 金屬鉤針</v>
      </c>
    </row>
    <row r="3231" spans="1:4">
      <c r="A3231" s="695">
        <v>3230</v>
      </c>
      <c r="B3231" s="696" t="s">
        <v>11091</v>
      </c>
      <c r="C3231" s="697" t="s">
        <v>11092</v>
      </c>
      <c r="D3231" s="702" t="str">
        <f t="shared" si="50"/>
        <v>3230. 250173 金屬衣架</v>
      </c>
    </row>
    <row r="3232" spans="1:4">
      <c r="A3232" s="695">
        <v>3231</v>
      </c>
      <c r="B3232" s="696" t="s">
        <v>11093</v>
      </c>
      <c r="C3232" s="697" t="s">
        <v>11094</v>
      </c>
      <c r="D3232" s="702" t="str">
        <f t="shared" si="50"/>
        <v>3231. 250174 金屬紙夾</v>
      </c>
    </row>
    <row r="3233" spans="1:4">
      <c r="A3233" s="695">
        <v>3232</v>
      </c>
      <c r="B3233" s="696" t="s">
        <v>11095</v>
      </c>
      <c r="C3233" s="697" t="s">
        <v>11096</v>
      </c>
      <c r="D3233" s="702" t="str">
        <f t="shared" si="50"/>
        <v>3232. 250175 金屬柵格</v>
      </c>
    </row>
    <row r="3234" spans="1:4">
      <c r="A3234" s="695">
        <v>3233</v>
      </c>
      <c r="B3234" s="696" t="s">
        <v>11097</v>
      </c>
      <c r="C3234" s="697" t="s">
        <v>11098</v>
      </c>
      <c r="D3234" s="702" t="str">
        <f t="shared" si="50"/>
        <v>3233. 250176 金屬絲扭製品</v>
      </c>
    </row>
    <row r="3235" spans="1:4">
      <c r="A3235" s="695">
        <v>3234</v>
      </c>
      <c r="B3235" s="696" t="s">
        <v>11099</v>
      </c>
      <c r="C3235" s="697" t="s">
        <v>11100</v>
      </c>
      <c r="D3235" s="702" t="str">
        <f t="shared" si="50"/>
        <v>3234. 250178 鋁軟管</v>
      </c>
    </row>
    <row r="3236" spans="1:4">
      <c r="A3236" s="695">
        <v>3235</v>
      </c>
      <c r="B3236" s="696" t="s">
        <v>11101</v>
      </c>
      <c r="C3236" s="697" t="s">
        <v>11102</v>
      </c>
      <c r="D3236" s="702" t="str">
        <f t="shared" si="50"/>
        <v>3235. 250179 鋁器皿</v>
      </c>
    </row>
    <row r="3237" spans="1:4">
      <c r="A3237" s="695">
        <v>3236</v>
      </c>
      <c r="B3237" s="696" t="s">
        <v>11103</v>
      </c>
      <c r="C3237" s="697" t="s">
        <v>11104</v>
      </c>
      <c r="D3237" s="702" t="str">
        <f t="shared" si="50"/>
        <v>3236. 250180 鋁管配件(含接頭、肘管、套管)</v>
      </c>
    </row>
    <row r="3238" spans="1:4">
      <c r="A3238" s="695">
        <v>3237</v>
      </c>
      <c r="B3238" s="696" t="s">
        <v>11105</v>
      </c>
      <c r="C3238" s="697" t="s">
        <v>11106</v>
      </c>
      <c r="D3238" s="702" t="str">
        <f t="shared" si="50"/>
        <v>3237. 250182 銅管配件(含接頭、肘管、套管)</v>
      </c>
    </row>
    <row r="3239" spans="1:4">
      <c r="A3239" s="695">
        <v>3238</v>
      </c>
      <c r="B3239" s="696" t="s">
        <v>11107</v>
      </c>
      <c r="C3239" s="697" t="s">
        <v>11108</v>
      </c>
      <c r="D3239" s="702" t="str">
        <f t="shared" si="50"/>
        <v>3238. 250184 鋼鐵用電銲被覆銲條</v>
      </c>
    </row>
    <row r="3240" spans="1:4">
      <c r="A3240" s="695">
        <v>3239</v>
      </c>
      <c r="B3240" s="696" t="s">
        <v>11109</v>
      </c>
      <c r="C3240" s="697" t="s">
        <v>11110</v>
      </c>
      <c r="D3240" s="702" t="str">
        <f t="shared" si="50"/>
        <v>3239. 250185 鋼鐵用銲線與銲帶</v>
      </c>
    </row>
    <row r="3241" spans="1:4">
      <c r="A3241" s="695">
        <v>3240</v>
      </c>
      <c r="B3241" s="696" t="s">
        <v>11111</v>
      </c>
      <c r="C3241" s="697" t="s">
        <v>11112</v>
      </c>
      <c r="D3241" s="702" t="str">
        <f t="shared" si="50"/>
        <v>3240. 250186 鋁及鋁合金電銲用金屬銲材</v>
      </c>
    </row>
    <row r="3242" spans="1:4">
      <c r="A3242" s="695">
        <v>3241</v>
      </c>
      <c r="B3242" s="696" t="s">
        <v>11113</v>
      </c>
      <c r="C3242" s="697" t="s">
        <v>11114</v>
      </c>
      <c r="D3242" s="702" t="str">
        <f t="shared" si="50"/>
        <v>3241. 250187 銲錫</v>
      </c>
    </row>
    <row r="3243" spans="1:4">
      <c r="A3243" s="695">
        <v>3242</v>
      </c>
      <c r="B3243" s="696" t="s">
        <v>11115</v>
      </c>
      <c r="C3243" s="697" t="s">
        <v>11116</v>
      </c>
      <c r="D3243" s="702" t="str">
        <f t="shared" si="50"/>
        <v>3242. 250188 釬銲用(硬、軟銲)金屬銲材</v>
      </c>
    </row>
    <row r="3244" spans="1:4">
      <c r="A3244" s="695">
        <v>3243</v>
      </c>
      <c r="B3244" s="696" t="s">
        <v>11117</v>
      </c>
      <c r="C3244" s="697" t="s">
        <v>11118</v>
      </c>
      <c r="D3244" s="702" t="str">
        <f t="shared" si="50"/>
        <v>3243. 250189 噴銲及其他銲法用金屬粉</v>
      </c>
    </row>
    <row r="3245" spans="1:4">
      <c r="A3245" s="695">
        <v>3244</v>
      </c>
      <c r="B3245" s="696" t="s">
        <v>11119</v>
      </c>
      <c r="C3245" s="697" t="s">
        <v>11120</v>
      </c>
      <c r="D3245" s="702" t="str">
        <f t="shared" si="50"/>
        <v>3244. 250190 銲絲</v>
      </c>
    </row>
    <row r="3246" spans="1:4">
      <c r="A3246" s="695">
        <v>3245</v>
      </c>
      <c r="B3246" s="696" t="s">
        <v>11121</v>
      </c>
      <c r="C3246" s="697" t="s">
        <v>11122</v>
      </c>
      <c r="D3246" s="702" t="str">
        <f t="shared" si="50"/>
        <v>3245. 250191 銲條、棒</v>
      </c>
    </row>
    <row r="3247" spans="1:4">
      <c r="A3247" s="695">
        <v>3246</v>
      </c>
      <c r="B3247" s="696" t="s">
        <v>11123</v>
      </c>
      <c r="C3247" s="697" t="s">
        <v>11124</v>
      </c>
      <c r="D3247" s="702" t="str">
        <f t="shared" si="50"/>
        <v>3246. 250192 金屬掛鉤</v>
      </c>
    </row>
    <row r="3248" spans="1:4">
      <c r="A3248" s="695">
        <v>3247</v>
      </c>
      <c r="B3248" s="696" t="s">
        <v>11125</v>
      </c>
      <c r="C3248" s="697" t="s">
        <v>11126</v>
      </c>
      <c r="D3248" s="702" t="str">
        <f t="shared" si="50"/>
        <v>3247. 250193 金屬軟管(不含鋁管)</v>
      </c>
    </row>
    <row r="3249" spans="1:4">
      <c r="A3249" s="695">
        <v>3248</v>
      </c>
      <c r="B3249" s="696" t="s">
        <v>11127</v>
      </c>
      <c r="C3249" s="697" t="s">
        <v>11128</v>
      </c>
      <c r="D3249" s="702" t="str">
        <f t="shared" si="50"/>
        <v>3248. 250194 金屬瓶蓋</v>
      </c>
    </row>
    <row r="3250" spans="1:4">
      <c r="A3250" s="695">
        <v>3249</v>
      </c>
      <c r="B3250" s="696" t="s">
        <v>11129</v>
      </c>
      <c r="C3250" s="697" t="s">
        <v>11130</v>
      </c>
      <c r="D3250" s="702" t="str">
        <f t="shared" si="50"/>
        <v>3249. 250195 金屬鈴</v>
      </c>
    </row>
    <row r="3251" spans="1:4">
      <c r="A3251" s="695">
        <v>3250</v>
      </c>
      <c r="B3251" s="696" t="s">
        <v>11131</v>
      </c>
      <c r="C3251" s="697" t="s">
        <v>11132</v>
      </c>
      <c r="D3251" s="702" t="str">
        <f t="shared" si="50"/>
        <v>3250. 250196 金屬馬具</v>
      </c>
    </row>
    <row r="3252" spans="1:4">
      <c r="A3252" s="695">
        <v>3251</v>
      </c>
      <c r="B3252" s="696" t="s">
        <v>11133</v>
      </c>
      <c r="C3252" s="697" t="s">
        <v>11134</v>
      </c>
      <c r="D3252" s="702" t="str">
        <f t="shared" si="50"/>
        <v>3251. 250197 金屬溜槽</v>
      </c>
    </row>
    <row r="3253" spans="1:4">
      <c r="A3253" s="695">
        <v>3252</v>
      </c>
      <c r="B3253" s="696" t="s">
        <v>11135</v>
      </c>
      <c r="C3253" s="697" t="s">
        <v>11136</v>
      </c>
      <c r="D3253" s="702" t="str">
        <f t="shared" si="50"/>
        <v>3252. 250198 金屬鐐銬</v>
      </c>
    </row>
    <row r="3254" spans="1:4">
      <c r="A3254" s="695">
        <v>3253</v>
      </c>
      <c r="B3254" s="696" t="s">
        <v>11137</v>
      </c>
      <c r="C3254" s="697" t="s">
        <v>11138</v>
      </c>
      <c r="D3254" s="702" t="str">
        <f t="shared" si="50"/>
        <v>3253. 250199 其他銲接用金屬材料</v>
      </c>
    </row>
    <row r="3255" spans="1:4">
      <c r="A3255" s="695">
        <v>3254</v>
      </c>
      <c r="B3255" s="696" t="s">
        <v>11139</v>
      </c>
      <c r="C3255" s="697" t="s">
        <v>11140</v>
      </c>
      <c r="D3255" s="702" t="str">
        <f t="shared" si="50"/>
        <v>3254. 250200 金屬滑輪</v>
      </c>
    </row>
    <row r="3256" spans="1:4">
      <c r="A3256" s="695">
        <v>3255</v>
      </c>
      <c r="B3256" s="696" t="s">
        <v>11141</v>
      </c>
      <c r="C3256" s="697" t="s">
        <v>11142</v>
      </c>
      <c r="D3256" s="702" t="str">
        <f t="shared" si="50"/>
        <v>3255. 250201 金屬亮片</v>
      </c>
    </row>
    <row r="3257" spans="1:4">
      <c r="A3257" s="695">
        <v>3256</v>
      </c>
      <c r="B3257" s="696" t="s">
        <v>11143</v>
      </c>
      <c r="C3257" s="697" t="s">
        <v>11144</v>
      </c>
      <c r="D3257" s="702" t="str">
        <f t="shared" si="50"/>
        <v>3256. 250202 金屬鞋楦</v>
      </c>
    </row>
    <row r="3258" spans="1:4">
      <c r="A3258" s="695">
        <v>3257</v>
      </c>
      <c r="B3258" s="696" t="s">
        <v>11145</v>
      </c>
      <c r="C3258" s="697" t="s">
        <v>11146</v>
      </c>
      <c r="D3258" s="702" t="str">
        <f t="shared" si="50"/>
        <v>3257. 250203 金屬牌籤</v>
      </c>
    </row>
    <row r="3259" spans="1:4">
      <c r="A3259" s="695">
        <v>3258</v>
      </c>
      <c r="B3259" s="696" t="s">
        <v>11147</v>
      </c>
      <c r="C3259" s="697" t="s">
        <v>11148</v>
      </c>
      <c r="D3259" s="702" t="str">
        <f t="shared" si="50"/>
        <v>3258. 250204 金屬把手</v>
      </c>
    </row>
    <row r="3260" spans="1:4">
      <c r="A3260" s="695">
        <v>3259</v>
      </c>
      <c r="B3260" s="696" t="s">
        <v>11149</v>
      </c>
      <c r="C3260" s="697" t="s">
        <v>11150</v>
      </c>
      <c r="D3260" s="702" t="str">
        <f t="shared" si="50"/>
        <v>3259. 250205 金屬灌溉管</v>
      </c>
    </row>
    <row r="3261" spans="1:4">
      <c r="A3261" s="695">
        <v>3260</v>
      </c>
      <c r="B3261" s="696" t="s">
        <v>11151</v>
      </c>
      <c r="C3261" s="697" t="s">
        <v>11152</v>
      </c>
      <c r="D3261" s="702" t="str">
        <f t="shared" si="50"/>
        <v>3260. 250206 金屬通氣口</v>
      </c>
    </row>
    <row r="3262" spans="1:4">
      <c r="A3262" s="695">
        <v>3261</v>
      </c>
      <c r="B3262" s="696" t="s">
        <v>11153</v>
      </c>
      <c r="C3262" s="697" t="s">
        <v>11154</v>
      </c>
      <c r="D3262" s="702" t="str">
        <f t="shared" si="50"/>
        <v>3261. 250207 金屬浴缸及臉盆</v>
      </c>
    </row>
    <row r="3263" spans="1:4">
      <c r="A3263" s="695">
        <v>3262</v>
      </c>
      <c r="B3263" s="696" t="s">
        <v>11155</v>
      </c>
      <c r="C3263" s="697" t="s">
        <v>11156</v>
      </c>
      <c r="D3263" s="702" t="str">
        <f t="shared" si="50"/>
        <v>3262. 250208 金屬煙灰缸、碟</v>
      </c>
    </row>
    <row r="3264" spans="1:4">
      <c r="A3264" s="695">
        <v>3263</v>
      </c>
      <c r="B3264" s="696" t="s">
        <v>11157</v>
      </c>
      <c r="C3264" s="697" t="s">
        <v>11158</v>
      </c>
      <c r="D3264" s="702" t="str">
        <f t="shared" si="50"/>
        <v>3263. 250209 移動式金屬梯</v>
      </c>
    </row>
    <row r="3265" spans="1:4">
      <c r="A3265" s="695">
        <v>3264</v>
      </c>
      <c r="B3265" s="696" t="s">
        <v>11159</v>
      </c>
      <c r="C3265" s="697" t="s">
        <v>11160</v>
      </c>
      <c r="D3265" s="702" t="str">
        <f t="shared" si="50"/>
        <v>3264. 250210 鋼球、鋼珠</v>
      </c>
    </row>
    <row r="3266" spans="1:4">
      <c r="A3266" s="695">
        <v>3265</v>
      </c>
      <c r="B3266" s="696" t="s">
        <v>11161</v>
      </c>
      <c r="C3266" s="697" t="s">
        <v>11162</v>
      </c>
      <c r="D3266" s="702" t="str">
        <f t="shared" ref="D3266:D3329" si="51">A3266&amp;". "&amp;B3266&amp;" "&amp;C3266</f>
        <v>3265. 250211 鋼管配件</v>
      </c>
    </row>
    <row r="3267" spans="1:4">
      <c r="A3267" s="695">
        <v>3266</v>
      </c>
      <c r="B3267" s="696" t="s">
        <v>11163</v>
      </c>
      <c r="C3267" s="697" t="s">
        <v>11164</v>
      </c>
      <c r="D3267" s="702" t="str">
        <f t="shared" si="51"/>
        <v>3266. 250212 金屬餐具(不含鋁器皿)</v>
      </c>
    </row>
    <row r="3268" spans="1:4">
      <c r="A3268" s="695">
        <v>3267</v>
      </c>
      <c r="B3268" s="696" t="s">
        <v>11165</v>
      </c>
      <c r="C3268" s="697" t="s">
        <v>11166</v>
      </c>
      <c r="D3268" s="702" t="str">
        <f t="shared" si="51"/>
        <v>3267. 250213 保險箱</v>
      </c>
    </row>
    <row r="3269" spans="1:4">
      <c r="A3269" s="695">
        <v>3268</v>
      </c>
      <c r="B3269" s="696" t="s">
        <v>11167</v>
      </c>
      <c r="C3269" s="697" t="s">
        <v>11168</v>
      </c>
      <c r="D3269" s="702" t="str">
        <f t="shared" si="51"/>
        <v>3268. 250214 紡錘</v>
      </c>
    </row>
    <row r="3270" spans="1:4">
      <c r="A3270" s="695">
        <v>3269</v>
      </c>
      <c r="B3270" s="696" t="s">
        <v>11169</v>
      </c>
      <c r="C3270" s="697" t="s">
        <v>11170</v>
      </c>
      <c r="D3270" s="702" t="str">
        <f t="shared" si="51"/>
        <v>3269. 250215 帶鈕</v>
      </c>
    </row>
    <row r="3271" spans="1:4">
      <c r="A3271" s="695">
        <v>3270</v>
      </c>
      <c r="B3271" s="696" t="s">
        <v>11171</v>
      </c>
      <c r="C3271" s="697" t="s">
        <v>11172</v>
      </c>
      <c r="D3271" s="702" t="str">
        <f t="shared" si="51"/>
        <v>3270. 250216 鉛字鑄製</v>
      </c>
    </row>
    <row r="3272" spans="1:4">
      <c r="A3272" s="695">
        <v>3271</v>
      </c>
      <c r="B3272" s="696" t="s">
        <v>11173</v>
      </c>
      <c r="C3272" s="697" t="s">
        <v>11174</v>
      </c>
      <c r="D3272" s="702" t="str">
        <f t="shared" si="51"/>
        <v>3271. 250217 打包鋼帶</v>
      </c>
    </row>
    <row r="3273" spans="1:4">
      <c r="A3273" s="695">
        <v>3272</v>
      </c>
      <c r="B3273" s="696" t="s">
        <v>11175</v>
      </c>
      <c r="C3273" s="697" t="s">
        <v>11176</v>
      </c>
      <c r="D3273" s="702" t="str">
        <f t="shared" si="51"/>
        <v>3272. 250218 鋅角</v>
      </c>
    </row>
    <row r="3274" spans="1:4">
      <c r="A3274" s="695">
        <v>3273</v>
      </c>
      <c r="B3274" s="696" t="s">
        <v>11177</v>
      </c>
      <c r="C3274" s="697" t="s">
        <v>11178</v>
      </c>
      <c r="D3274" s="702" t="str">
        <f t="shared" si="51"/>
        <v>3273. 250219 鋼盔</v>
      </c>
    </row>
    <row r="3275" spans="1:4">
      <c r="A3275" s="695">
        <v>3274</v>
      </c>
      <c r="B3275" s="696" t="s">
        <v>11179</v>
      </c>
      <c r="C3275" s="697" t="s">
        <v>11180</v>
      </c>
      <c r="D3275" s="702" t="str">
        <f t="shared" si="51"/>
        <v>3274. 250220 徽章</v>
      </c>
    </row>
    <row r="3276" spans="1:4">
      <c r="A3276" s="695">
        <v>3275</v>
      </c>
      <c r="B3276" s="696" t="s">
        <v>11181</v>
      </c>
      <c r="C3276" s="697" t="s">
        <v>11182</v>
      </c>
      <c r="D3276" s="702" t="str">
        <f t="shared" si="51"/>
        <v>3275. 250221 環眼</v>
      </c>
    </row>
    <row r="3277" spans="1:4">
      <c r="A3277" s="695">
        <v>3276</v>
      </c>
      <c r="B3277" s="696" t="s">
        <v>11183</v>
      </c>
      <c r="C3277" s="697" t="s">
        <v>11184</v>
      </c>
      <c r="D3277" s="702" t="str">
        <f t="shared" si="51"/>
        <v>3276. 250222 關門器</v>
      </c>
    </row>
    <row r="3278" spans="1:4">
      <c r="A3278" s="695">
        <v>3277</v>
      </c>
      <c r="B3278" s="696" t="s">
        <v>11185</v>
      </c>
      <c r="C3278" s="697" t="s">
        <v>11186</v>
      </c>
      <c r="D3278" s="702" t="str">
        <f t="shared" si="51"/>
        <v>3277. 250223 警鐘</v>
      </c>
    </row>
    <row r="3279" spans="1:4">
      <c r="A3279" s="695">
        <v>3278</v>
      </c>
      <c r="B3279" s="696" t="s">
        <v>11187</v>
      </c>
      <c r="C3279" s="697" t="s">
        <v>11188</v>
      </c>
      <c r="D3279" s="702" t="str">
        <f t="shared" si="51"/>
        <v>3278. 250224 鐵皮通風管</v>
      </c>
    </row>
    <row r="3280" spans="1:4">
      <c r="A3280" s="695">
        <v>3279</v>
      </c>
      <c r="B3280" s="696" t="s">
        <v>11189</v>
      </c>
      <c r="C3280" s="697" t="s">
        <v>11190</v>
      </c>
      <c r="D3280" s="702" t="str">
        <f t="shared" si="51"/>
        <v>3279. 250225 鐵皮導水管</v>
      </c>
    </row>
    <row r="3281" spans="1:4">
      <c r="A3281" s="695">
        <v>3280</v>
      </c>
      <c r="B3281" s="696" t="s">
        <v>11191</v>
      </c>
      <c r="C3281" s="697" t="s">
        <v>11192</v>
      </c>
      <c r="D3281" s="702" t="str">
        <f t="shared" si="51"/>
        <v>3280. 250226 蹄鐵</v>
      </c>
    </row>
    <row r="3282" spans="1:4">
      <c r="A3282" s="695">
        <v>3281</v>
      </c>
      <c r="B3282" s="696" t="s">
        <v>11193</v>
      </c>
      <c r="C3282" s="697" t="s">
        <v>11194</v>
      </c>
      <c r="D3282" s="702" t="str">
        <f t="shared" si="51"/>
        <v>3281. 250227 磁鐵</v>
      </c>
    </row>
    <row r="3283" spans="1:4">
      <c r="A3283" s="695">
        <v>3282</v>
      </c>
      <c r="B3283" s="696" t="s">
        <v>11195</v>
      </c>
      <c r="C3283" s="697" t="s">
        <v>11196</v>
      </c>
      <c r="D3283" s="702" t="str">
        <f t="shared" si="51"/>
        <v>3282. 250228 螺槳</v>
      </c>
    </row>
    <row r="3284" spans="1:4">
      <c r="A3284" s="695">
        <v>3283</v>
      </c>
      <c r="B3284" s="696" t="s">
        <v>11197</v>
      </c>
      <c r="C3284" s="697" t="s">
        <v>11198</v>
      </c>
      <c r="D3284" s="702" t="str">
        <f t="shared" si="51"/>
        <v>3283. 250229 船錨</v>
      </c>
    </row>
    <row r="3285" spans="1:4">
      <c r="A3285" s="695">
        <v>3284</v>
      </c>
      <c r="B3285" s="696" t="s">
        <v>11199</v>
      </c>
      <c r="C3285" s="697" t="s">
        <v>11200</v>
      </c>
      <c r="D3285" s="702" t="str">
        <f t="shared" si="51"/>
        <v>3284. 250230 體育用槍及彈藥</v>
      </c>
    </row>
    <row r="3286" spans="1:4">
      <c r="A3286" s="695">
        <v>3285</v>
      </c>
      <c r="B3286" s="696" t="s">
        <v>11201</v>
      </c>
      <c r="C3286" s="697" t="s">
        <v>11202</v>
      </c>
      <c r="D3286" s="702" t="str">
        <f t="shared" si="51"/>
        <v>3285. 250231 武器及彈藥</v>
      </c>
    </row>
    <row r="3287" spans="1:4">
      <c r="A3287" s="695">
        <v>3286</v>
      </c>
      <c r="B3287" s="696" t="s">
        <v>11203</v>
      </c>
      <c r="C3287" s="697" t="s">
        <v>11204</v>
      </c>
      <c r="D3287" s="702" t="str">
        <f t="shared" si="51"/>
        <v>3286. 250232 矽氧樹脂，流體／片</v>
      </c>
    </row>
    <row r="3288" spans="1:4">
      <c r="A3288" s="695">
        <v>3287</v>
      </c>
      <c r="B3288" s="696" t="s">
        <v>11205</v>
      </c>
      <c r="C3288" s="697" t="s">
        <v>11206</v>
      </c>
      <c r="D3288" s="702" t="str">
        <f t="shared" si="51"/>
        <v>3287. 250299 其他扳手</v>
      </c>
    </row>
    <row r="3289" spans="1:4">
      <c r="A3289" s="695">
        <v>3288</v>
      </c>
      <c r="B3289" s="696" t="s">
        <v>11207</v>
      </c>
      <c r="C3289" s="697" t="s">
        <v>11208</v>
      </c>
      <c r="D3289" s="702" t="str">
        <f t="shared" si="51"/>
        <v>3288. 250399 其他手工具</v>
      </c>
    </row>
    <row r="3290" spans="1:4">
      <c r="A3290" s="695">
        <v>3289</v>
      </c>
      <c r="B3290" s="696" t="s">
        <v>11209</v>
      </c>
      <c r="C3290" s="697" t="s">
        <v>11210</v>
      </c>
      <c r="D3290" s="702" t="str">
        <f t="shared" si="51"/>
        <v>3289. 250499 其他模具</v>
      </c>
    </row>
    <row r="3291" spans="1:4">
      <c r="A3291" s="695">
        <v>3290</v>
      </c>
      <c r="B3291" s="696" t="s">
        <v>11211</v>
      </c>
      <c r="C3291" s="697" t="s">
        <v>11212</v>
      </c>
      <c r="D3291" s="702" t="str">
        <f t="shared" si="51"/>
        <v>3290. 250599 其他金屬結構</v>
      </c>
    </row>
    <row r="3292" spans="1:4">
      <c r="A3292" s="695">
        <v>3291</v>
      </c>
      <c r="B3292" s="696" t="s">
        <v>11213</v>
      </c>
      <c r="C3292" s="697" t="s">
        <v>11214</v>
      </c>
      <c r="D3292" s="702" t="str">
        <f t="shared" si="51"/>
        <v>3291. 250699 其他金屬建築組件</v>
      </c>
    </row>
    <row r="3293" spans="1:4">
      <c r="A3293" s="695">
        <v>3292</v>
      </c>
      <c r="B3293" s="696" t="s">
        <v>11215</v>
      </c>
      <c r="C3293" s="697" t="s">
        <v>11216</v>
      </c>
      <c r="D3293" s="702" t="str">
        <f t="shared" si="51"/>
        <v>3292. 250799 其他金屬容器</v>
      </c>
    </row>
    <row r="3294" spans="1:4">
      <c r="A3294" s="695">
        <v>3293</v>
      </c>
      <c r="B3294" s="696" t="s">
        <v>3958</v>
      </c>
      <c r="C3294" s="697" t="s">
        <v>11217</v>
      </c>
      <c r="D3294" s="702" t="str">
        <f t="shared" si="51"/>
        <v>3293. 250899 其他鋼鍛件</v>
      </c>
    </row>
    <row r="3295" spans="1:4">
      <c r="A3295" s="695">
        <v>3294</v>
      </c>
      <c r="B3295" s="696" t="s">
        <v>3960</v>
      </c>
      <c r="C3295" s="697" t="s">
        <v>11218</v>
      </c>
      <c r="D3295" s="702" t="str">
        <f t="shared" si="51"/>
        <v>3294. 250999 其他金屬鍛造品</v>
      </c>
    </row>
    <row r="3296" spans="1:4">
      <c r="A3296" s="695">
        <v>3295</v>
      </c>
      <c r="B3296" s="696" t="s">
        <v>11219</v>
      </c>
      <c r="C3296" s="697" t="s">
        <v>11220</v>
      </c>
      <c r="D3296" s="702" t="str">
        <f t="shared" si="51"/>
        <v>3295. 251099 其他金屬表面處理</v>
      </c>
    </row>
    <row r="3297" spans="1:4">
      <c r="A3297" s="695">
        <v>3296</v>
      </c>
      <c r="B3297" s="696" t="s">
        <v>11221</v>
      </c>
      <c r="C3297" s="697" t="s">
        <v>11222</v>
      </c>
      <c r="D3297" s="702" t="str">
        <f t="shared" si="51"/>
        <v>3296. 251199 其他金屬製品表面處理</v>
      </c>
    </row>
    <row r="3298" spans="1:4">
      <c r="A3298" s="695">
        <v>3297</v>
      </c>
      <c r="B3298" s="696" t="s">
        <v>11223</v>
      </c>
      <c r="C3298" s="697" t="s">
        <v>11224</v>
      </c>
      <c r="D3298" s="702" t="str">
        <f t="shared" si="51"/>
        <v>3297. 251299 其他銲接鋼管</v>
      </c>
    </row>
    <row r="3299" spans="1:4">
      <c r="A3299" s="695">
        <v>3298</v>
      </c>
      <c r="B3299" s="696" t="s">
        <v>11225</v>
      </c>
      <c r="C3299" s="697" t="s">
        <v>11226</v>
      </c>
      <c r="D3299" s="702" t="str">
        <f t="shared" si="51"/>
        <v>3298. 251399 其他金屬加工處理</v>
      </c>
    </row>
    <row r="3300" spans="1:4">
      <c r="A3300" s="695">
        <v>3299</v>
      </c>
      <c r="B3300" s="696" t="s">
        <v>11227</v>
      </c>
      <c r="C3300" s="697" t="s">
        <v>11228</v>
      </c>
      <c r="D3300" s="702" t="str">
        <f t="shared" si="51"/>
        <v>3299. 251499 其他螺絲類產品</v>
      </c>
    </row>
    <row r="3301" spans="1:4">
      <c r="A3301" s="695">
        <v>3300</v>
      </c>
      <c r="B3301" s="696" t="s">
        <v>11229</v>
      </c>
      <c r="C3301" s="697" t="s">
        <v>11230</v>
      </c>
      <c r="D3301" s="702" t="str">
        <f t="shared" si="51"/>
        <v>3300. 251599 其他金屬線製品</v>
      </c>
    </row>
    <row r="3302" spans="1:4">
      <c r="A3302" s="695">
        <v>3301</v>
      </c>
      <c r="B3302" s="696" t="s">
        <v>11231</v>
      </c>
      <c r="C3302" s="697" t="s">
        <v>11232</v>
      </c>
      <c r="D3302" s="702" t="str">
        <f t="shared" si="51"/>
        <v>3301. 251699 其他鋁製品</v>
      </c>
    </row>
    <row r="3303" spans="1:4">
      <c r="A3303" s="695">
        <v>3302</v>
      </c>
      <c r="B3303" s="696" t="s">
        <v>11233</v>
      </c>
      <c r="C3303" s="697" t="s">
        <v>11234</v>
      </c>
      <c r="D3303" s="702" t="str">
        <f t="shared" si="51"/>
        <v>3302. 251799 其他銅製品</v>
      </c>
    </row>
    <row r="3304" spans="1:4">
      <c r="A3304" s="695">
        <v>3303</v>
      </c>
      <c r="B3304" s="696" t="s">
        <v>11235</v>
      </c>
      <c r="C3304" s="697" t="s">
        <v>11236</v>
      </c>
      <c r="D3304" s="702" t="str">
        <f t="shared" si="51"/>
        <v>3303. 251899 其他金屬電銲用金屬銲材</v>
      </c>
    </row>
    <row r="3305" spans="1:4">
      <c r="A3305" s="695">
        <v>3304</v>
      </c>
      <c r="B3305" s="696" t="s">
        <v>11237</v>
      </c>
      <c r="C3305" s="697" t="s">
        <v>11238</v>
      </c>
      <c r="D3305" s="702" t="str">
        <f t="shared" si="51"/>
        <v>3304. 251999 其他未列名金屬製品</v>
      </c>
    </row>
    <row r="3306" spans="1:4">
      <c r="A3306" s="695">
        <v>3305</v>
      </c>
      <c r="B3306" s="696" t="s">
        <v>3962</v>
      </c>
      <c r="C3306" s="697" t="s">
        <v>11239</v>
      </c>
      <c r="D3306" s="702" t="str">
        <f t="shared" si="51"/>
        <v>3305. 260001 拋光矽晶圓(材料)</v>
      </c>
    </row>
    <row r="3307" spans="1:4">
      <c r="A3307" s="695">
        <v>3306</v>
      </c>
      <c r="B3307" s="696" t="s">
        <v>11240</v>
      </c>
      <c r="C3307" s="697" t="s">
        <v>11241</v>
      </c>
      <c r="D3307" s="702" t="str">
        <f t="shared" si="51"/>
        <v>3306. 260002 磊晶矽晶圓(材料)</v>
      </c>
    </row>
    <row r="3308" spans="1:4">
      <c r="A3308" s="695">
        <v>3307</v>
      </c>
      <c r="B3308" s="696" t="s">
        <v>3964</v>
      </c>
      <c r="C3308" s="697" t="s">
        <v>11242</v>
      </c>
      <c r="D3308" s="702" t="str">
        <f t="shared" si="51"/>
        <v>3307. 260003 光罩</v>
      </c>
    </row>
    <row r="3309" spans="1:4">
      <c r="A3309" s="695">
        <v>3308</v>
      </c>
      <c r="B3309" s="696" t="s">
        <v>3966</v>
      </c>
      <c r="C3309" s="697" t="s">
        <v>11243</v>
      </c>
      <c r="D3309" s="702" t="str">
        <f t="shared" si="51"/>
        <v>3308. 260004 MOS動態隨機存取記憶體</v>
      </c>
    </row>
    <row r="3310" spans="1:4">
      <c r="A3310" s="695">
        <v>3309</v>
      </c>
      <c r="B3310" s="696" t="s">
        <v>3968</v>
      </c>
      <c r="C3310" s="697" t="s">
        <v>11244</v>
      </c>
      <c r="D3310" s="702" t="str">
        <f t="shared" si="51"/>
        <v>3309. 260005 MOS靜態隨機存取記憶體</v>
      </c>
    </row>
    <row r="3311" spans="1:4">
      <c r="A3311" s="695">
        <v>3310</v>
      </c>
      <c r="B3311" s="696" t="s">
        <v>3970</v>
      </c>
      <c r="C3311" s="697" t="s">
        <v>11245</v>
      </c>
      <c r="D3311" s="702" t="str">
        <f t="shared" si="51"/>
        <v>3310. 260006 MOS唯讀記憶體</v>
      </c>
    </row>
    <row r="3312" spans="1:4">
      <c r="A3312" s="695">
        <v>3311</v>
      </c>
      <c r="B3312" s="696" t="s">
        <v>11246</v>
      </c>
      <c r="C3312" s="697" t="s">
        <v>11247</v>
      </c>
      <c r="D3312" s="702" t="str">
        <f t="shared" si="51"/>
        <v>3311. 260007 MOS快閃記憶體</v>
      </c>
    </row>
    <row r="3313" spans="1:4">
      <c r="A3313" s="695">
        <v>3312</v>
      </c>
      <c r="B3313" s="696" t="s">
        <v>11248</v>
      </c>
      <c r="C3313" s="697" t="s">
        <v>11249</v>
      </c>
      <c r="D3313" s="702" t="str">
        <f t="shared" si="51"/>
        <v>3312. 260008 MOS數位式標準邏輯IC(含晶片)</v>
      </c>
    </row>
    <row r="3314" spans="1:4">
      <c r="A3314" s="695">
        <v>3313</v>
      </c>
      <c r="B3314" s="696" t="s">
        <v>3972</v>
      </c>
      <c r="C3314" s="697" t="s">
        <v>11250</v>
      </c>
      <c r="D3314" s="702" t="str">
        <f t="shared" si="51"/>
        <v>3313. 260009 MOS數位式微元件IC(含晶片)</v>
      </c>
    </row>
    <row r="3315" spans="1:4">
      <c r="A3315" s="695">
        <v>3314</v>
      </c>
      <c r="B3315" s="696" t="s">
        <v>11251</v>
      </c>
      <c r="C3315" s="697" t="s">
        <v>11252</v>
      </c>
      <c r="D3315" s="702" t="str">
        <f t="shared" si="51"/>
        <v>3314. 260010 MOS數位式特殊應用IC(含晶片)</v>
      </c>
    </row>
    <row r="3316" spans="1:4">
      <c r="A3316" s="695">
        <v>3315</v>
      </c>
      <c r="B3316" s="696" t="s">
        <v>3974</v>
      </c>
      <c r="C3316" s="697" t="s">
        <v>11253</v>
      </c>
      <c r="D3316" s="702" t="str">
        <f t="shared" si="51"/>
        <v>3315. 260011 MOS類比式IC(含晶片)</v>
      </c>
    </row>
    <row r="3317" spans="1:4">
      <c r="A3317" s="695">
        <v>3316</v>
      </c>
      <c r="B3317" s="696" t="s">
        <v>3978</v>
      </c>
      <c r="C3317" s="697" t="s">
        <v>11254</v>
      </c>
      <c r="D3317" s="702" t="str">
        <f t="shared" si="51"/>
        <v>3316. 260013 雙極性數位式IC(含晶片)</v>
      </c>
    </row>
    <row r="3318" spans="1:4">
      <c r="A3318" s="695">
        <v>3317</v>
      </c>
      <c r="B3318" s="696" t="s">
        <v>3980</v>
      </c>
      <c r="C3318" s="697" t="s">
        <v>11255</v>
      </c>
      <c r="D3318" s="702" t="str">
        <f t="shared" si="51"/>
        <v>3317. 260014 雙極性類比式IC(含晶片)</v>
      </c>
    </row>
    <row r="3319" spans="1:4">
      <c r="A3319" s="695">
        <v>3318</v>
      </c>
      <c r="B3319" s="696" t="s">
        <v>11256</v>
      </c>
      <c r="C3319" s="697" t="s">
        <v>11257</v>
      </c>
      <c r="D3319" s="702" t="str">
        <f t="shared" si="51"/>
        <v>3318. 260015 混成IC(含晶片)</v>
      </c>
    </row>
    <row r="3320" spans="1:4">
      <c r="A3320" s="695">
        <v>3319</v>
      </c>
      <c r="B3320" s="696" t="s">
        <v>11258</v>
      </c>
      <c r="C3320" s="697" t="s">
        <v>11259</v>
      </c>
      <c r="D3320" s="702" t="str">
        <f t="shared" si="51"/>
        <v>3319. 260018 代工晶圓(12吋及以上)</v>
      </c>
    </row>
    <row r="3321" spans="1:4">
      <c r="A3321" s="695">
        <v>3320</v>
      </c>
      <c r="B3321" s="696" t="s">
        <v>3982</v>
      </c>
      <c r="C3321" s="697" t="s">
        <v>11260</v>
      </c>
      <c r="D3321" s="702" t="str">
        <f t="shared" si="51"/>
        <v>3320. 260019 代工晶圓(8吋)</v>
      </c>
    </row>
    <row r="3322" spans="1:4">
      <c r="A3322" s="695">
        <v>3321</v>
      </c>
      <c r="B3322" s="696" t="s">
        <v>11261</v>
      </c>
      <c r="C3322" s="697" t="s">
        <v>11262</v>
      </c>
      <c r="D3322" s="702" t="str">
        <f t="shared" si="51"/>
        <v>3321. 260020 代工晶圓(6吋)</v>
      </c>
    </row>
    <row r="3323" spans="1:4">
      <c r="A3323" s="695">
        <v>3322</v>
      </c>
      <c r="B3323" s="696" t="s">
        <v>3984</v>
      </c>
      <c r="C3323" s="697" t="s">
        <v>11263</v>
      </c>
      <c r="D3323" s="702" t="str">
        <f t="shared" si="51"/>
        <v>3322. 260021 代工晶圓(5吋及以下)</v>
      </c>
    </row>
    <row r="3324" spans="1:4">
      <c r="A3324" s="695">
        <v>3323</v>
      </c>
      <c r="B3324" s="696" t="s">
        <v>3986</v>
      </c>
      <c r="C3324" s="697" t="s">
        <v>11264</v>
      </c>
      <c r="D3324" s="702" t="str">
        <f t="shared" si="51"/>
        <v>3323. 260022 二極體</v>
      </c>
    </row>
    <row r="3325" spans="1:4">
      <c r="A3325" s="695">
        <v>3324</v>
      </c>
      <c r="B3325" s="696" t="s">
        <v>3988</v>
      </c>
      <c r="C3325" s="697" t="s">
        <v>11265</v>
      </c>
      <c r="D3325" s="702" t="str">
        <f t="shared" si="51"/>
        <v>3324. 260023 電晶體</v>
      </c>
    </row>
    <row r="3326" spans="1:4">
      <c r="A3326" s="695">
        <v>3325</v>
      </c>
      <c r="B3326" s="696" t="s">
        <v>11266</v>
      </c>
      <c r="C3326" s="697" t="s">
        <v>11267</v>
      </c>
      <c r="D3326" s="702" t="str">
        <f t="shared" si="51"/>
        <v>3325. 260024 閘流體</v>
      </c>
    </row>
    <row r="3327" spans="1:4">
      <c r="A3327" s="695">
        <v>3326</v>
      </c>
      <c r="B3327" s="696" t="s">
        <v>11268</v>
      </c>
      <c r="C3327" s="697" t="s">
        <v>11269</v>
      </c>
      <c r="D3327" s="702" t="str">
        <f t="shared" si="51"/>
        <v>3326. 260025 積體電路引腳架</v>
      </c>
    </row>
    <row r="3328" spans="1:4">
      <c r="A3328" s="695">
        <v>3327</v>
      </c>
      <c r="B3328" s="696" t="s">
        <v>11270</v>
      </c>
      <c r="C3328" s="697" t="s">
        <v>11271</v>
      </c>
      <c r="D3328" s="702" t="str">
        <f t="shared" si="51"/>
        <v>3327. 260026 二極體、電晶體導線架</v>
      </c>
    </row>
    <row r="3329" spans="1:4">
      <c r="A3329" s="695">
        <v>3328</v>
      </c>
      <c r="B3329" s="696" t="s">
        <v>11272</v>
      </c>
      <c r="C3329" s="697" t="s">
        <v>11273</v>
      </c>
      <c r="D3329" s="702" t="str">
        <f t="shared" si="51"/>
        <v>3328. 260028 構裝IC</v>
      </c>
    </row>
    <row r="3330" spans="1:4">
      <c r="A3330" s="695">
        <v>3329</v>
      </c>
      <c r="B3330" s="696" t="s">
        <v>3990</v>
      </c>
      <c r="C3330" s="697" t="s">
        <v>11274</v>
      </c>
      <c r="D3330" s="702" t="str">
        <f t="shared" ref="D3330:D3393" si="52">A3330&amp;". "&amp;B3330&amp;" "&amp;C3330</f>
        <v>3329. 260029 晶圓封裝</v>
      </c>
    </row>
    <row r="3331" spans="1:4">
      <c r="A3331" s="695">
        <v>3330</v>
      </c>
      <c r="B3331" s="696" t="s">
        <v>11275</v>
      </c>
      <c r="C3331" s="697" t="s">
        <v>11276</v>
      </c>
      <c r="D3331" s="702" t="str">
        <f t="shared" si="52"/>
        <v>3330. 260030 晶圓凸塊</v>
      </c>
    </row>
    <row r="3332" spans="1:4">
      <c r="A3332" s="695">
        <v>3331</v>
      </c>
      <c r="B3332" s="696" t="s">
        <v>3992</v>
      </c>
      <c r="C3332" s="697" t="s">
        <v>11277</v>
      </c>
      <c r="D3332" s="702" t="str">
        <f t="shared" si="52"/>
        <v>3331. 260031 IC載板</v>
      </c>
    </row>
    <row r="3333" spans="1:4">
      <c r="A3333" s="695">
        <v>3332</v>
      </c>
      <c r="B3333" s="696" t="s">
        <v>3994</v>
      </c>
      <c r="C3333" s="697" t="s">
        <v>11278</v>
      </c>
      <c r="D3333" s="702" t="str">
        <f t="shared" si="52"/>
        <v>3332. 260032 IC測試(含晶片)</v>
      </c>
    </row>
    <row r="3334" spans="1:4">
      <c r="A3334" s="695">
        <v>3333</v>
      </c>
      <c r="B3334" s="696" t="s">
        <v>3996</v>
      </c>
      <c r="C3334" s="697" t="s">
        <v>11279</v>
      </c>
      <c r="D3334" s="702" t="str">
        <f t="shared" si="52"/>
        <v>3333. 260033 晶圓測試</v>
      </c>
    </row>
    <row r="3335" spans="1:4">
      <c r="A3335" s="695">
        <v>3334</v>
      </c>
      <c r="B3335" s="696" t="s">
        <v>11280</v>
      </c>
      <c r="C3335" s="697" t="s">
        <v>11281</v>
      </c>
      <c r="D3335" s="702" t="str">
        <f t="shared" si="52"/>
        <v>3334. 260034 鉭質電解電容器</v>
      </c>
    </row>
    <row r="3336" spans="1:4">
      <c r="A3336" s="695">
        <v>3335</v>
      </c>
      <c r="B3336" s="696" t="s">
        <v>11282</v>
      </c>
      <c r="C3336" s="697" t="s">
        <v>11283</v>
      </c>
      <c r="D3336" s="702" t="str">
        <f t="shared" si="52"/>
        <v>3335. 260035 鋁質電解電容器</v>
      </c>
    </row>
    <row r="3337" spans="1:4">
      <c r="A3337" s="695">
        <v>3336</v>
      </c>
      <c r="B3337" s="696" t="s">
        <v>11284</v>
      </c>
      <c r="C3337" s="697" t="s">
        <v>11285</v>
      </c>
      <c r="D3337" s="702" t="str">
        <f t="shared" si="52"/>
        <v>3336. 260036 塑膠薄膜電容器</v>
      </c>
    </row>
    <row r="3338" spans="1:4">
      <c r="A3338" s="695">
        <v>3337</v>
      </c>
      <c r="B3338" s="696" t="s">
        <v>11286</v>
      </c>
      <c r="C3338" s="697" t="s">
        <v>11287</v>
      </c>
      <c r="D3338" s="702" t="str">
        <f t="shared" si="52"/>
        <v>3337. 260037 陶瓷電容器</v>
      </c>
    </row>
    <row r="3339" spans="1:4">
      <c r="A3339" s="695">
        <v>3338</v>
      </c>
      <c r="B3339" s="696" t="s">
        <v>11288</v>
      </c>
      <c r="C3339" s="697" t="s">
        <v>11289</v>
      </c>
      <c r="D3339" s="702" t="str">
        <f t="shared" si="52"/>
        <v>3338. 260038 可變電容器</v>
      </c>
    </row>
    <row r="3340" spans="1:4">
      <c r="A3340" s="695">
        <v>3339</v>
      </c>
      <c r="B3340" s="696" t="s">
        <v>11290</v>
      </c>
      <c r="C3340" s="697" t="s">
        <v>11291</v>
      </c>
      <c r="D3340" s="702" t="str">
        <f t="shared" si="52"/>
        <v>3339. 260040 聲頻變壓器</v>
      </c>
    </row>
    <row r="3341" spans="1:4">
      <c r="A3341" s="695">
        <v>3340</v>
      </c>
      <c r="B3341" s="696" t="s">
        <v>4000</v>
      </c>
      <c r="C3341" s="697" t="s">
        <v>11292</v>
      </c>
      <c r="D3341" s="702" t="str">
        <f t="shared" si="52"/>
        <v>3340. 260041 返馳變壓器</v>
      </c>
    </row>
    <row r="3342" spans="1:4">
      <c r="A3342" s="695">
        <v>3341</v>
      </c>
      <c r="B3342" s="696" t="s">
        <v>4002</v>
      </c>
      <c r="C3342" s="697" t="s">
        <v>11293</v>
      </c>
      <c r="D3342" s="702" t="str">
        <f t="shared" si="52"/>
        <v>3341. 260042 中頻變壓器</v>
      </c>
    </row>
    <row r="3343" spans="1:4">
      <c r="A3343" s="695">
        <v>3342</v>
      </c>
      <c r="B3343" s="696" t="s">
        <v>4004</v>
      </c>
      <c r="C3343" s="697" t="s">
        <v>11294</v>
      </c>
      <c r="D3343" s="702" t="str">
        <f t="shared" si="52"/>
        <v>3342. 260043 電源變壓器</v>
      </c>
    </row>
    <row r="3344" spans="1:4">
      <c r="A3344" s="695">
        <v>3343</v>
      </c>
      <c r="B3344" s="696" t="s">
        <v>4008</v>
      </c>
      <c r="C3344" s="697" t="s">
        <v>11295</v>
      </c>
      <c r="D3344" s="702" t="str">
        <f t="shared" si="52"/>
        <v>3343. 260045 碳膜電阻器</v>
      </c>
    </row>
    <row r="3345" spans="1:4">
      <c r="A3345" s="695">
        <v>3344</v>
      </c>
      <c r="B3345" s="696" t="s">
        <v>4010</v>
      </c>
      <c r="C3345" s="697" t="s">
        <v>11296</v>
      </c>
      <c r="D3345" s="702" t="str">
        <f t="shared" si="52"/>
        <v>3344. 260046 金屬膜電阻器</v>
      </c>
    </row>
    <row r="3346" spans="1:4">
      <c r="A3346" s="695">
        <v>3345</v>
      </c>
      <c r="B3346" s="696" t="s">
        <v>4012</v>
      </c>
      <c r="C3346" s="697" t="s">
        <v>11297</v>
      </c>
      <c r="D3346" s="702" t="str">
        <f t="shared" si="52"/>
        <v>3345. 260047 可變電阻器</v>
      </c>
    </row>
    <row r="3347" spans="1:4">
      <c r="A3347" s="695">
        <v>3346</v>
      </c>
      <c r="B3347" s="696" t="s">
        <v>11298</v>
      </c>
      <c r="C3347" s="697" t="s">
        <v>11299</v>
      </c>
      <c r="D3347" s="702" t="str">
        <f t="shared" si="52"/>
        <v>3346. 260048 保險絲電阻器(熔絲電阻器)</v>
      </c>
    </row>
    <row r="3348" spans="1:4">
      <c r="A3348" s="695">
        <v>3347</v>
      </c>
      <c r="B3348" s="696" t="s">
        <v>11300</v>
      </c>
      <c r="C3348" s="697" t="s">
        <v>11301</v>
      </c>
      <c r="D3348" s="702" t="str">
        <f t="shared" si="52"/>
        <v>3347. 260049 排列電阻器</v>
      </c>
    </row>
    <row r="3349" spans="1:4">
      <c r="A3349" s="695">
        <v>3348</v>
      </c>
      <c r="B3349" s="696" t="s">
        <v>11302</v>
      </c>
      <c r="C3349" s="697" t="s">
        <v>11303</v>
      </c>
      <c r="D3349" s="702" t="str">
        <f t="shared" si="52"/>
        <v>3348. 260050 晶片電阻器</v>
      </c>
    </row>
    <row r="3350" spans="1:4">
      <c r="A3350" s="695">
        <v>3349</v>
      </c>
      <c r="B3350" s="696" t="s">
        <v>11304</v>
      </c>
      <c r="C3350" s="697" t="s">
        <v>11305</v>
      </c>
      <c r="D3350" s="702" t="str">
        <f t="shared" si="52"/>
        <v>3349. 260052 電子繼電器</v>
      </c>
    </row>
    <row r="3351" spans="1:4">
      <c r="A3351" s="695">
        <v>3350</v>
      </c>
      <c r="B3351" s="696" t="s">
        <v>11306</v>
      </c>
      <c r="C3351" s="697" t="s">
        <v>11307</v>
      </c>
      <c r="D3351" s="702" t="str">
        <f t="shared" si="52"/>
        <v>3350. 260053 偏向軛(電視用)</v>
      </c>
    </row>
    <row r="3352" spans="1:4">
      <c r="A3352" s="695">
        <v>3351</v>
      </c>
      <c r="B3352" s="696" t="s">
        <v>11308</v>
      </c>
      <c r="C3352" s="697" t="s">
        <v>11309</v>
      </c>
      <c r="D3352" s="702" t="str">
        <f t="shared" si="52"/>
        <v>3351. 260055 晶片電感</v>
      </c>
    </row>
    <row r="3353" spans="1:4">
      <c r="A3353" s="695">
        <v>3352</v>
      </c>
      <c r="B3353" s="696" t="s">
        <v>11310</v>
      </c>
      <c r="C3353" s="697" t="s">
        <v>11311</v>
      </c>
      <c r="D3353" s="702" t="str">
        <f t="shared" si="52"/>
        <v>3352. 260057 印刷電路用銅箔基板</v>
      </c>
    </row>
    <row r="3354" spans="1:4">
      <c r="A3354" s="695">
        <v>3353</v>
      </c>
      <c r="B3354" s="696" t="s">
        <v>11312</v>
      </c>
      <c r="C3354" s="697" t="s">
        <v>11313</v>
      </c>
      <c r="D3354" s="702" t="str">
        <f t="shared" si="52"/>
        <v>3353. 260058 印刷電路板</v>
      </c>
    </row>
    <row r="3355" spans="1:4">
      <c r="A3355" s="695">
        <v>3354</v>
      </c>
      <c r="B3355" s="696" t="s">
        <v>11314</v>
      </c>
      <c r="C3355" s="697" t="s">
        <v>11315</v>
      </c>
      <c r="D3355" s="702" t="str">
        <f t="shared" si="52"/>
        <v>3354. 260062 印刷電路板加工</v>
      </c>
    </row>
    <row r="3356" spans="1:4">
      <c r="A3356" s="695">
        <v>3355</v>
      </c>
      <c r="B3356" s="696" t="s">
        <v>11316</v>
      </c>
      <c r="C3356" s="697" t="s">
        <v>11317</v>
      </c>
      <c r="D3356" s="702" t="str">
        <f t="shared" si="52"/>
        <v>3355. 260063 被動驅動式液晶面板</v>
      </c>
    </row>
    <row r="3357" spans="1:4">
      <c r="A3357" s="695">
        <v>3356</v>
      </c>
      <c r="B3357" s="696" t="s">
        <v>11318</v>
      </c>
      <c r="C3357" s="697" t="s">
        <v>11319</v>
      </c>
      <c r="D3357" s="702" t="str">
        <f t="shared" si="52"/>
        <v>3356. 260064 大尺寸TFT-LCD面板(10吋及以上)</v>
      </c>
    </row>
    <row r="3358" spans="1:4">
      <c r="A3358" s="695">
        <v>3357</v>
      </c>
      <c r="B3358" s="696" t="s">
        <v>11320</v>
      </c>
      <c r="C3358" s="697" t="s">
        <v>11321</v>
      </c>
      <c r="D3358" s="702" t="str">
        <f t="shared" si="52"/>
        <v>3357. 260065 中小尺寸TFT-LCD面板(10吋以下，不含10吋)</v>
      </c>
    </row>
    <row r="3359" spans="1:4">
      <c r="A3359" s="695">
        <v>3358</v>
      </c>
      <c r="B3359" s="696" t="s">
        <v>11322</v>
      </c>
      <c r="C3359" s="697" t="s">
        <v>11323</v>
      </c>
      <c r="D3359" s="702" t="str">
        <f t="shared" si="52"/>
        <v>3358. 260066 TFT-LCD面板零件(Array製程)</v>
      </c>
    </row>
    <row r="3360" spans="1:4">
      <c r="A3360" s="695">
        <v>3359</v>
      </c>
      <c r="B3360" s="696" t="s">
        <v>11324</v>
      </c>
      <c r="C3360" s="697" t="s">
        <v>11325</v>
      </c>
      <c r="D3360" s="702" t="str">
        <f t="shared" si="52"/>
        <v>3359. 260067 TFT-LCD面板零件(Cell製程，尚未灌入液晶)</v>
      </c>
    </row>
    <row r="3361" spans="1:4">
      <c r="A3361" s="695">
        <v>3360</v>
      </c>
      <c r="B3361" s="696" t="s">
        <v>11326</v>
      </c>
      <c r="C3361" s="697" t="s">
        <v>11327</v>
      </c>
      <c r="D3361" s="702" t="str">
        <f t="shared" si="52"/>
        <v>3360. 260068 TFT-LCD模組</v>
      </c>
    </row>
    <row r="3362" spans="1:4">
      <c r="A3362" s="695">
        <v>3361</v>
      </c>
      <c r="B3362" s="696" t="s">
        <v>11328</v>
      </c>
      <c r="C3362" s="697" t="s">
        <v>11329</v>
      </c>
      <c r="D3362" s="702" t="str">
        <f t="shared" si="52"/>
        <v>3361. 260069 偏光板</v>
      </c>
    </row>
    <row r="3363" spans="1:4">
      <c r="A3363" s="695">
        <v>3362</v>
      </c>
      <c r="B3363" s="696" t="s">
        <v>11330</v>
      </c>
      <c r="C3363" s="697" t="s">
        <v>11331</v>
      </c>
      <c r="D3363" s="702" t="str">
        <f t="shared" si="52"/>
        <v>3362. 260070 玻璃基板</v>
      </c>
    </row>
    <row r="3364" spans="1:4">
      <c r="A3364" s="695">
        <v>3363</v>
      </c>
      <c r="B3364" s="696" t="s">
        <v>11332</v>
      </c>
      <c r="C3364" s="697" t="s">
        <v>11333</v>
      </c>
      <c r="D3364" s="702" t="str">
        <f t="shared" si="52"/>
        <v>3363. 260071 彩色濾光片</v>
      </c>
    </row>
    <row r="3365" spans="1:4">
      <c r="A3365" s="695">
        <v>3364</v>
      </c>
      <c r="B3365" s="696" t="s">
        <v>11334</v>
      </c>
      <c r="C3365" s="697" t="s">
        <v>11335</v>
      </c>
      <c r="D3365" s="702" t="str">
        <f t="shared" si="52"/>
        <v>3364. 260072 背光模組</v>
      </c>
    </row>
    <row r="3366" spans="1:4">
      <c r="A3366" s="695">
        <v>3365</v>
      </c>
      <c r="B3366" s="696" t="s">
        <v>11336</v>
      </c>
      <c r="C3366" s="697" t="s">
        <v>11337</v>
      </c>
      <c r="D3366" s="702" t="str">
        <f t="shared" si="52"/>
        <v>3365. 260073 導光板</v>
      </c>
    </row>
    <row r="3367" spans="1:4">
      <c r="A3367" s="695">
        <v>3366</v>
      </c>
      <c r="B3367" s="696" t="s">
        <v>11338</v>
      </c>
      <c r="C3367" s="697" t="s">
        <v>11339</v>
      </c>
      <c r="D3367" s="702" t="str">
        <f t="shared" si="52"/>
        <v>3366. 260074 擴散板／膜</v>
      </c>
    </row>
    <row r="3368" spans="1:4">
      <c r="A3368" s="695">
        <v>3367</v>
      </c>
      <c r="B3368" s="696" t="s">
        <v>11340</v>
      </c>
      <c r="C3368" s="697" t="s">
        <v>11341</v>
      </c>
      <c r="D3368" s="702" t="str">
        <f t="shared" si="52"/>
        <v>3367. 260075 冷陰極燈管</v>
      </c>
    </row>
    <row r="3369" spans="1:4">
      <c r="A3369" s="695">
        <v>3368</v>
      </c>
      <c r="B3369" s="696" t="s">
        <v>11342</v>
      </c>
      <c r="C3369" s="697" t="s">
        <v>11343</v>
      </c>
      <c r="D3369" s="702" t="str">
        <f t="shared" si="52"/>
        <v>3368. 260076 ITO導電玻璃薄膜處理</v>
      </c>
    </row>
    <row r="3370" spans="1:4">
      <c r="A3370" s="695">
        <v>3369</v>
      </c>
      <c r="B3370" s="696" t="s">
        <v>11344</v>
      </c>
      <c r="C3370" s="697" t="s">
        <v>11345</v>
      </c>
      <c r="D3370" s="702" t="str">
        <f t="shared" si="52"/>
        <v>3369. 260077 發光二極體磊晶片</v>
      </c>
    </row>
    <row r="3371" spans="1:4">
      <c r="A3371" s="695">
        <v>3370</v>
      </c>
      <c r="B3371" s="696" t="s">
        <v>11346</v>
      </c>
      <c r="C3371" s="697" t="s">
        <v>11347</v>
      </c>
      <c r="D3371" s="702" t="str">
        <f t="shared" si="52"/>
        <v>3370. 260078 發光二極體晶粒</v>
      </c>
    </row>
    <row r="3372" spans="1:4">
      <c r="A3372" s="695">
        <v>3371</v>
      </c>
      <c r="B3372" s="696" t="s">
        <v>11348</v>
      </c>
      <c r="C3372" s="697" t="s">
        <v>11349</v>
      </c>
      <c r="D3372" s="702" t="str">
        <f t="shared" si="52"/>
        <v>3371. 260079 發光二極體燈泡</v>
      </c>
    </row>
    <row r="3373" spans="1:4">
      <c r="A3373" s="695">
        <v>3372</v>
      </c>
      <c r="B3373" s="696" t="s">
        <v>11350</v>
      </c>
      <c r="C3373" s="697" t="s">
        <v>11351</v>
      </c>
      <c r="D3373" s="702" t="str">
        <f t="shared" si="52"/>
        <v>3372. 260080 發光二極體顯示器</v>
      </c>
    </row>
    <row r="3374" spans="1:4">
      <c r="A3374" s="695">
        <v>3373</v>
      </c>
      <c r="B3374" s="696" t="s">
        <v>11352</v>
      </c>
      <c r="C3374" s="697" t="s">
        <v>11353</v>
      </c>
      <c r="D3374" s="702" t="str">
        <f t="shared" si="52"/>
        <v>3373. 260081 發光二極體顯示看板</v>
      </c>
    </row>
    <row r="3375" spans="1:4">
      <c r="A3375" s="695">
        <v>3374</v>
      </c>
      <c r="B3375" s="696" t="s">
        <v>11354</v>
      </c>
      <c r="C3375" s="697" t="s">
        <v>11355</v>
      </c>
      <c r="D3375" s="702" t="str">
        <f t="shared" si="52"/>
        <v>3374. 260082 有機發光二極體顯示器或模組</v>
      </c>
    </row>
    <row r="3376" spans="1:4">
      <c r="A3376" s="695">
        <v>3375</v>
      </c>
      <c r="B3376" s="696" t="s">
        <v>11356</v>
      </c>
      <c r="C3376" s="697" t="s">
        <v>11357</v>
      </c>
      <c r="D3376" s="702" t="str">
        <f t="shared" si="52"/>
        <v>3375. 260084 太陽能矽晶片</v>
      </c>
    </row>
    <row r="3377" spans="1:4">
      <c r="A3377" s="695">
        <v>3376</v>
      </c>
      <c r="B3377" s="696" t="s">
        <v>11358</v>
      </c>
      <c r="C3377" s="697" t="s">
        <v>11359</v>
      </c>
      <c r="D3377" s="702" t="str">
        <f t="shared" si="52"/>
        <v>3376. 260085 太陽能電池</v>
      </c>
    </row>
    <row r="3378" spans="1:4">
      <c r="A3378" s="695">
        <v>3377</v>
      </c>
      <c r="B3378" s="696" t="s">
        <v>11360</v>
      </c>
      <c r="C3378" s="697" t="s">
        <v>11361</v>
      </c>
      <c r="D3378" s="702" t="str">
        <f t="shared" si="52"/>
        <v>3377. 260086 太陽能模組／板</v>
      </c>
    </row>
    <row r="3379" spans="1:4">
      <c r="A3379" s="695">
        <v>3378</v>
      </c>
      <c r="B3379" s="696" t="s">
        <v>11362</v>
      </c>
      <c r="C3379" s="697" t="s">
        <v>11363</v>
      </c>
      <c r="D3379" s="702" t="str">
        <f t="shared" si="52"/>
        <v>3378. 260087 雷射二極體磊晶片</v>
      </c>
    </row>
    <row r="3380" spans="1:4">
      <c r="A3380" s="695">
        <v>3379</v>
      </c>
      <c r="B3380" s="696" t="s">
        <v>11364</v>
      </c>
      <c r="C3380" s="697" t="s">
        <v>11365</v>
      </c>
      <c r="D3380" s="702" t="str">
        <f t="shared" si="52"/>
        <v>3379. 260088 雷射二極體晶粒</v>
      </c>
    </row>
    <row r="3381" spans="1:4">
      <c r="A3381" s="695">
        <v>3380</v>
      </c>
      <c r="B3381" s="696" t="s">
        <v>11366</v>
      </c>
      <c r="C3381" s="697" t="s">
        <v>11367</v>
      </c>
      <c r="D3381" s="702" t="str">
        <f t="shared" si="52"/>
        <v>3380. 260089 雷射二極體元件或模組</v>
      </c>
    </row>
    <row r="3382" spans="1:4">
      <c r="A3382" s="695">
        <v>3381</v>
      </c>
      <c r="B3382" s="696" t="s">
        <v>11368</v>
      </c>
      <c r="C3382" s="697" t="s">
        <v>11369</v>
      </c>
      <c r="D3382" s="702" t="str">
        <f t="shared" si="52"/>
        <v>3381. 260090 雷射指示器</v>
      </c>
    </row>
    <row r="3383" spans="1:4">
      <c r="A3383" s="695">
        <v>3382</v>
      </c>
      <c r="B3383" s="696" t="s">
        <v>11370</v>
      </c>
      <c r="C3383" s="697" t="s">
        <v>11371</v>
      </c>
      <c r="D3383" s="702" t="str">
        <f t="shared" si="52"/>
        <v>3382. 260091 電漿面板或模組</v>
      </c>
    </row>
    <row r="3384" spans="1:4">
      <c r="A3384" s="695">
        <v>3383</v>
      </c>
      <c r="B3384" s="696" t="s">
        <v>11372</v>
      </c>
      <c r="C3384" s="697" t="s">
        <v>11373</v>
      </c>
      <c r="D3384" s="702" t="str">
        <f t="shared" si="52"/>
        <v>3383. 260092 觸控面板</v>
      </c>
    </row>
    <row r="3385" spans="1:4">
      <c r="A3385" s="695">
        <v>3384</v>
      </c>
      <c r="B3385" s="696" t="s">
        <v>11374</v>
      </c>
      <c r="C3385" s="697" t="s">
        <v>11375</v>
      </c>
      <c r="D3385" s="702" t="str">
        <f t="shared" si="52"/>
        <v>3384. 260093 電子紙</v>
      </c>
    </row>
    <row r="3386" spans="1:4">
      <c r="A3386" s="695">
        <v>3385</v>
      </c>
      <c r="B3386" s="696" t="s">
        <v>11376</v>
      </c>
      <c r="C3386" s="697" t="s">
        <v>11377</v>
      </c>
      <c r="D3386" s="702" t="str">
        <f t="shared" si="52"/>
        <v>3385. 260095 表面鍍膜處理</v>
      </c>
    </row>
    <row r="3387" spans="1:4">
      <c r="A3387" s="695">
        <v>3386</v>
      </c>
      <c r="B3387" s="696" t="s">
        <v>11378</v>
      </c>
      <c r="C3387" s="697" t="s">
        <v>11379</v>
      </c>
      <c r="D3387" s="702" t="str">
        <f t="shared" si="52"/>
        <v>3386. 260097 主機板</v>
      </c>
    </row>
    <row r="3388" spans="1:4">
      <c r="A3388" s="695">
        <v>3387</v>
      </c>
      <c r="B3388" s="696" t="s">
        <v>11380</v>
      </c>
      <c r="C3388" s="697" t="s">
        <v>11381</v>
      </c>
      <c r="D3388" s="702" t="str">
        <f t="shared" si="52"/>
        <v>3387. 260098 記憶擴充卡</v>
      </c>
    </row>
    <row r="3389" spans="1:4">
      <c r="A3389" s="695">
        <v>3388</v>
      </c>
      <c r="B3389" s="696" t="s">
        <v>11382</v>
      </c>
      <c r="C3389" s="697" t="s">
        <v>11383</v>
      </c>
      <c r="D3389" s="702" t="str">
        <f t="shared" si="52"/>
        <v>3388. 260099 其他介面卡</v>
      </c>
    </row>
    <row r="3390" spans="1:4">
      <c r="A3390" s="695">
        <v>3389</v>
      </c>
      <c r="B3390" s="696" t="s">
        <v>11384</v>
      </c>
      <c r="C3390" s="697" t="s">
        <v>11385</v>
      </c>
      <c r="D3390" s="702" t="str">
        <f t="shared" si="52"/>
        <v>3389. 260100 繪圖卡</v>
      </c>
    </row>
    <row r="3391" spans="1:4">
      <c r="A3391" s="695">
        <v>3390</v>
      </c>
      <c r="B3391" s="696" t="s">
        <v>11386</v>
      </c>
      <c r="C3391" s="697" t="s">
        <v>11387</v>
      </c>
      <c r="D3391" s="702" t="str">
        <f t="shared" si="52"/>
        <v>3390. 260101 網路卡</v>
      </c>
    </row>
    <row r="3392" spans="1:4">
      <c r="A3392" s="695">
        <v>3391</v>
      </c>
      <c r="B3392" s="696" t="s">
        <v>11388</v>
      </c>
      <c r="C3392" s="697" t="s">
        <v>11389</v>
      </c>
      <c r="D3392" s="702" t="str">
        <f t="shared" si="52"/>
        <v>3391. 260102 傳真卡</v>
      </c>
    </row>
    <row r="3393" spans="1:4">
      <c r="A3393" s="695">
        <v>3392</v>
      </c>
      <c r="B3393" s="696" t="s">
        <v>11390</v>
      </c>
      <c r="C3393" s="697" t="s">
        <v>11391</v>
      </c>
      <c r="D3393" s="702" t="str">
        <f t="shared" si="52"/>
        <v>3392. 260103 ISDN卡</v>
      </c>
    </row>
    <row r="3394" spans="1:4">
      <c r="A3394" s="695">
        <v>3393</v>
      </c>
      <c r="B3394" s="696" t="s">
        <v>11392</v>
      </c>
      <c r="C3394" s="697" t="s">
        <v>11393</v>
      </c>
      <c r="D3394" s="702" t="str">
        <f t="shared" ref="D3394:D3457" si="53">A3394&amp;". "&amp;B3394&amp;" "&amp;C3394</f>
        <v>3393. 260104 控制卡</v>
      </c>
    </row>
    <row r="3395" spans="1:4">
      <c r="A3395" s="695">
        <v>3394</v>
      </c>
      <c r="B3395" s="696" t="s">
        <v>11394</v>
      </c>
      <c r="C3395" s="697" t="s">
        <v>11395</v>
      </c>
      <c r="D3395" s="702" t="str">
        <f t="shared" si="53"/>
        <v>3394. 260105 中文卡</v>
      </c>
    </row>
    <row r="3396" spans="1:4">
      <c r="A3396" s="695">
        <v>3395</v>
      </c>
      <c r="B3396" s="696" t="s">
        <v>11396</v>
      </c>
      <c r="C3396" s="697" t="s">
        <v>11397</v>
      </c>
      <c r="D3396" s="702" t="str">
        <f t="shared" si="53"/>
        <v>3395. 260106 音效卡</v>
      </c>
    </row>
    <row r="3397" spans="1:4">
      <c r="A3397" s="695">
        <v>3396</v>
      </c>
      <c r="B3397" s="696" t="s">
        <v>11398</v>
      </c>
      <c r="C3397" s="697" t="s">
        <v>11399</v>
      </c>
      <c r="D3397" s="702" t="str">
        <f t="shared" si="53"/>
        <v>3396. 260107 視訊卡</v>
      </c>
    </row>
    <row r="3398" spans="1:4">
      <c r="A3398" s="695">
        <v>3397</v>
      </c>
      <c r="B3398" s="696" t="s">
        <v>11400</v>
      </c>
      <c r="C3398" s="697" t="s">
        <v>11401</v>
      </c>
      <c r="D3398" s="702" t="str">
        <f t="shared" si="53"/>
        <v>3397. 260108 快閃記憶卡</v>
      </c>
    </row>
    <row r="3399" spans="1:4">
      <c r="A3399" s="695">
        <v>3398</v>
      </c>
      <c r="B3399" s="696" t="s">
        <v>11402</v>
      </c>
      <c r="C3399" s="697" t="s">
        <v>11403</v>
      </c>
      <c r="D3399" s="702" t="str">
        <f t="shared" si="53"/>
        <v>3398. 260109 彩色影像管(電視用)</v>
      </c>
    </row>
    <row r="3400" spans="1:4">
      <c r="A3400" s="695">
        <v>3399</v>
      </c>
      <c r="B3400" s="696" t="s">
        <v>11404</v>
      </c>
      <c r="C3400" s="697" t="s">
        <v>11405</v>
      </c>
      <c r="D3400" s="702" t="str">
        <f t="shared" si="53"/>
        <v>3399. 260110 單色影像管(電視用)</v>
      </c>
    </row>
    <row r="3401" spans="1:4">
      <c r="A3401" s="695">
        <v>3400</v>
      </c>
      <c r="B3401" s="696" t="s">
        <v>11406</v>
      </c>
      <c r="C3401" s="697" t="s">
        <v>11407</v>
      </c>
      <c r="D3401" s="702" t="str">
        <f t="shared" si="53"/>
        <v>3400. 260111 彩色影像管(電腦用)</v>
      </c>
    </row>
    <row r="3402" spans="1:4">
      <c r="A3402" s="695">
        <v>3401</v>
      </c>
      <c r="B3402" s="696" t="s">
        <v>11408</v>
      </c>
      <c r="C3402" s="697" t="s">
        <v>11409</v>
      </c>
      <c r="D3402" s="702" t="str">
        <f t="shared" si="53"/>
        <v>3401. 260112 單色影像管(電腦用)</v>
      </c>
    </row>
    <row r="3403" spans="1:4">
      <c r="A3403" s="695">
        <v>3402</v>
      </c>
      <c r="B3403" s="696" t="s">
        <v>11410</v>
      </c>
      <c r="C3403" s="697" t="s">
        <v>11411</v>
      </c>
      <c r="D3403" s="702" t="str">
        <f t="shared" si="53"/>
        <v>3402. 260113 工業用電子管(影像管用)</v>
      </c>
    </row>
    <row r="3404" spans="1:4">
      <c r="A3404" s="695">
        <v>3403</v>
      </c>
      <c r="B3404" s="696" t="s">
        <v>11412</v>
      </c>
      <c r="C3404" s="697" t="s">
        <v>11413</v>
      </c>
      <c r="D3404" s="702" t="str">
        <f t="shared" si="53"/>
        <v>3403. 260114 玻璃球管</v>
      </c>
    </row>
    <row r="3405" spans="1:4">
      <c r="A3405" s="695">
        <v>3404</v>
      </c>
      <c r="B3405" s="696" t="s">
        <v>11414</v>
      </c>
      <c r="C3405" s="697" t="s">
        <v>11415</v>
      </c>
      <c r="D3405" s="702" t="str">
        <f t="shared" si="53"/>
        <v>3404. 260115 電子槍</v>
      </c>
    </row>
    <row r="3406" spans="1:4">
      <c r="A3406" s="695">
        <v>3405</v>
      </c>
      <c r="B3406" s="696" t="s">
        <v>11416</v>
      </c>
      <c r="C3406" s="697" t="s">
        <v>11417</v>
      </c>
      <c r="D3406" s="702" t="str">
        <f t="shared" si="53"/>
        <v>3405. 260116 真空管</v>
      </c>
    </row>
    <row r="3407" spans="1:4">
      <c r="A3407" s="695">
        <v>3406</v>
      </c>
      <c r="B3407" s="696" t="s">
        <v>11418</v>
      </c>
      <c r="C3407" s="697" t="s">
        <v>11419</v>
      </c>
      <c r="D3407" s="702" t="str">
        <f t="shared" si="53"/>
        <v>3406. 260117 磁控管</v>
      </c>
    </row>
    <row r="3408" spans="1:4">
      <c r="A3408" s="695">
        <v>3407</v>
      </c>
      <c r="B3408" s="696" t="s">
        <v>11420</v>
      </c>
      <c r="C3408" s="697" t="s">
        <v>11421</v>
      </c>
      <c r="D3408" s="702" t="str">
        <f t="shared" si="53"/>
        <v>3407. 260119 連接器(線)</v>
      </c>
    </row>
    <row r="3409" spans="1:4">
      <c r="A3409" s="695">
        <v>3408</v>
      </c>
      <c r="B3409" s="696" t="s">
        <v>11422</v>
      </c>
      <c r="C3409" s="697" t="s">
        <v>11423</v>
      </c>
      <c r="D3409" s="702" t="str">
        <f t="shared" si="53"/>
        <v>3408. 260120 石英振盪器</v>
      </c>
    </row>
    <row r="3410" spans="1:4">
      <c r="A3410" s="695">
        <v>3409</v>
      </c>
      <c r="B3410" s="696" t="s">
        <v>11424</v>
      </c>
      <c r="C3410" s="697" t="s">
        <v>11425</v>
      </c>
      <c r="D3410" s="702" t="str">
        <f t="shared" si="53"/>
        <v>3409. 260121 轉換器</v>
      </c>
    </row>
    <row r="3411" spans="1:4">
      <c r="A3411" s="695">
        <v>3410</v>
      </c>
      <c r="B3411" s="696" t="s">
        <v>11426</v>
      </c>
      <c r="C3411" s="697" t="s">
        <v>11427</v>
      </c>
      <c r="D3411" s="702" t="str">
        <f t="shared" si="53"/>
        <v>3410. 260122 濾波器</v>
      </c>
    </row>
    <row r="3412" spans="1:4">
      <c r="A3412" s="695">
        <v>3411</v>
      </c>
      <c r="B3412" s="696" t="s">
        <v>11428</v>
      </c>
      <c r="C3412" s="697" t="s">
        <v>11429</v>
      </c>
      <c r="D3412" s="702" t="str">
        <f t="shared" si="53"/>
        <v>3411. 260123 電子整流元件</v>
      </c>
    </row>
    <row r="3413" spans="1:4">
      <c r="A3413" s="695">
        <v>3412</v>
      </c>
      <c r="B3413" s="696" t="s">
        <v>11430</v>
      </c>
      <c r="C3413" s="697" t="s">
        <v>11431</v>
      </c>
      <c r="D3413" s="702" t="str">
        <f t="shared" si="53"/>
        <v>3412. 260124 薄膜體聲波資諧振器</v>
      </c>
    </row>
    <row r="3414" spans="1:4">
      <c r="A3414" s="695">
        <v>3413</v>
      </c>
      <c r="B3414" s="696" t="s">
        <v>11432</v>
      </c>
      <c r="C3414" s="697" t="s">
        <v>11433</v>
      </c>
      <c r="D3414" s="702" t="str">
        <f t="shared" si="53"/>
        <v>3413. 260125 電子零組件用模組</v>
      </c>
    </row>
    <row r="3415" spans="1:4">
      <c r="A3415" s="695">
        <v>3414</v>
      </c>
      <c r="B3415" s="696" t="s">
        <v>11434</v>
      </c>
      <c r="C3415" s="697" t="s">
        <v>11435</v>
      </c>
      <c r="D3415" s="702" t="str">
        <f t="shared" si="53"/>
        <v>3414. 260126 錄影機用磁頭</v>
      </c>
    </row>
    <row r="3416" spans="1:4">
      <c r="A3416" s="695">
        <v>3415</v>
      </c>
      <c r="B3416" s="696" t="s">
        <v>11436</v>
      </c>
      <c r="C3416" s="697" t="s">
        <v>11437</v>
      </c>
      <c r="D3416" s="702" t="str">
        <f t="shared" si="53"/>
        <v>3415. 260127 錄音機用磁頭</v>
      </c>
    </row>
    <row r="3417" spans="1:4">
      <c r="A3417" s="695">
        <v>3416</v>
      </c>
      <c r="B3417" s="696" t="s">
        <v>11438</v>
      </c>
      <c r="C3417" s="697" t="s">
        <v>11439</v>
      </c>
      <c r="D3417" s="702" t="str">
        <f t="shared" si="53"/>
        <v>3416. 260128 通訊微波元件</v>
      </c>
    </row>
    <row r="3418" spans="1:4">
      <c r="A3418" s="695">
        <v>3417</v>
      </c>
      <c r="B3418" s="696" t="s">
        <v>11440</v>
      </c>
      <c r="C3418" s="697" t="s">
        <v>11441</v>
      </c>
      <c r="D3418" s="702" t="str">
        <f t="shared" si="53"/>
        <v>3417. 260129 電磁閥</v>
      </c>
    </row>
    <row r="3419" spans="1:4">
      <c r="A3419" s="695">
        <v>3418</v>
      </c>
      <c r="B3419" s="696" t="s">
        <v>11442</v>
      </c>
      <c r="C3419" s="697" t="s">
        <v>11443</v>
      </c>
      <c r="D3419" s="702" t="str">
        <f t="shared" si="53"/>
        <v>3418. 260131 塑膠積體電路</v>
      </c>
    </row>
    <row r="3420" spans="1:4">
      <c r="A3420" s="695">
        <v>3419</v>
      </c>
      <c r="B3420" s="696" t="s">
        <v>11444</v>
      </c>
      <c r="C3420" s="697" t="s">
        <v>11445</v>
      </c>
      <c r="D3420" s="702" t="str">
        <f t="shared" si="53"/>
        <v>3419. 260133 玻璃生料</v>
      </c>
    </row>
    <row r="3421" spans="1:4">
      <c r="A3421" s="695">
        <v>3420</v>
      </c>
      <c r="B3421" s="696" t="s">
        <v>11446</v>
      </c>
      <c r="C3421" s="697" t="s">
        <v>11447</v>
      </c>
      <c r="D3421" s="702" t="str">
        <f t="shared" si="53"/>
        <v>3420. 260134 電子零組件－電子零件</v>
      </c>
    </row>
    <row r="3422" spans="1:4">
      <c r="A3422" s="695">
        <v>3421</v>
      </c>
      <c r="B3422" s="696" t="s">
        <v>11448</v>
      </c>
      <c r="C3422" s="697" t="s">
        <v>11449</v>
      </c>
      <c r="D3422" s="702" t="str">
        <f t="shared" si="53"/>
        <v>3421. 260135 基（極）板</v>
      </c>
    </row>
    <row r="3423" spans="1:4">
      <c r="A3423" s="695">
        <v>3422</v>
      </c>
      <c r="B3423" s="696" t="s">
        <v>11450</v>
      </c>
      <c r="C3423" s="697" t="s">
        <v>11451</v>
      </c>
      <c r="D3423" s="702" t="str">
        <f t="shared" si="53"/>
        <v>3422. 260136 電子零組件－印刷電路板</v>
      </c>
    </row>
    <row r="3424" spans="1:4">
      <c r="A3424" s="695">
        <v>3423</v>
      </c>
      <c r="B3424" s="696" t="s">
        <v>11452</v>
      </c>
      <c r="C3424" s="697" t="s">
        <v>11453</v>
      </c>
      <c r="D3424" s="702" t="str">
        <f t="shared" si="53"/>
        <v>3423. 260199 其他MOS數位式IC(含晶片)</v>
      </c>
    </row>
    <row r="3425" spans="1:4">
      <c r="A3425" s="695">
        <v>3424</v>
      </c>
      <c r="B3425" s="696" t="s">
        <v>11454</v>
      </c>
      <c r="C3425" s="697" t="s">
        <v>11455</v>
      </c>
      <c r="D3425" s="702" t="str">
        <f t="shared" si="53"/>
        <v>3424. 260299 其他製程IC(含晶片)</v>
      </c>
    </row>
    <row r="3426" spans="1:4">
      <c r="A3426" s="695">
        <v>3425</v>
      </c>
      <c r="B3426" s="696" t="s">
        <v>11456</v>
      </c>
      <c r="C3426" s="697" t="s">
        <v>11457</v>
      </c>
      <c r="D3426" s="702" t="str">
        <f t="shared" si="53"/>
        <v>3425. 260399 其他MOS記憶體</v>
      </c>
    </row>
    <row r="3427" spans="1:4">
      <c r="A3427" s="695">
        <v>3426</v>
      </c>
      <c r="B3427" s="696" t="s">
        <v>11458</v>
      </c>
      <c r="C3427" s="697" t="s">
        <v>11459</v>
      </c>
      <c r="D3427" s="702" t="str">
        <f t="shared" si="53"/>
        <v>3426. 260499 其他半導體製造零組件</v>
      </c>
    </row>
    <row r="3428" spans="1:4">
      <c r="A3428" s="695">
        <v>3427</v>
      </c>
      <c r="B3428" s="696" t="s">
        <v>11460</v>
      </c>
      <c r="C3428" s="697" t="s">
        <v>11461</v>
      </c>
      <c r="D3428" s="702" t="str">
        <f t="shared" si="53"/>
        <v>3427. 260599 其他電容器</v>
      </c>
    </row>
    <row r="3429" spans="1:4">
      <c r="A3429" s="695">
        <v>3428</v>
      </c>
      <c r="B3429" s="696" t="s">
        <v>11462</v>
      </c>
      <c r="C3429" s="697" t="s">
        <v>11463</v>
      </c>
      <c r="D3429" s="702" t="str">
        <f t="shared" si="53"/>
        <v>3428. 260699 其他變壓器</v>
      </c>
    </row>
    <row r="3430" spans="1:4">
      <c r="A3430" s="695">
        <v>3429</v>
      </c>
      <c r="B3430" s="696" t="s">
        <v>11464</v>
      </c>
      <c r="C3430" s="697" t="s">
        <v>11465</v>
      </c>
      <c r="D3430" s="702" t="str">
        <f t="shared" si="53"/>
        <v>3429. 260799 其他電阻器</v>
      </c>
    </row>
    <row r="3431" spans="1:4">
      <c r="A3431" s="695">
        <v>3430</v>
      </c>
      <c r="B3431" s="696" t="s">
        <v>11466</v>
      </c>
      <c r="C3431" s="697" t="s">
        <v>11467</v>
      </c>
      <c r="D3431" s="702" t="str">
        <f t="shared" si="53"/>
        <v>3430. 260899 其他電視用磁鐵元件</v>
      </c>
    </row>
    <row r="3432" spans="1:4">
      <c r="A3432" s="695">
        <v>3431</v>
      </c>
      <c r="B3432" s="696" t="s">
        <v>4014</v>
      </c>
      <c r="C3432" s="697" t="s">
        <v>11468</v>
      </c>
      <c r="D3432" s="702" t="str">
        <f t="shared" si="53"/>
        <v>3431. 260999 其他被動元件</v>
      </c>
    </row>
    <row r="3433" spans="1:4">
      <c r="A3433" s="695">
        <v>3432</v>
      </c>
      <c r="B3433" s="696" t="s">
        <v>11469</v>
      </c>
      <c r="C3433" s="697" t="s">
        <v>11470</v>
      </c>
      <c r="D3433" s="702" t="str">
        <f t="shared" si="53"/>
        <v>3432. 261099 其他LED封裝或模組</v>
      </c>
    </row>
    <row r="3434" spans="1:4">
      <c r="A3434" s="695">
        <v>3433</v>
      </c>
      <c r="B3434" s="696" t="s">
        <v>11471</v>
      </c>
      <c r="C3434" s="697" t="s">
        <v>11472</v>
      </c>
      <c r="D3434" s="702" t="str">
        <f t="shared" si="53"/>
        <v>3433. 261199 其他面板或模組</v>
      </c>
    </row>
    <row r="3435" spans="1:4">
      <c r="A3435" s="695">
        <v>3434</v>
      </c>
      <c r="B3435" s="696" t="s">
        <v>11473</v>
      </c>
      <c r="C3435" s="697" t="s">
        <v>11474</v>
      </c>
      <c r="D3435" s="702" t="str">
        <f t="shared" si="53"/>
        <v>3434. 261299 其他光電材料及元件</v>
      </c>
    </row>
    <row r="3436" spans="1:4">
      <c r="A3436" s="695">
        <v>3435</v>
      </c>
      <c r="B3436" s="696" t="s">
        <v>11475</v>
      </c>
      <c r="C3436" s="697" t="s">
        <v>11476</v>
      </c>
      <c r="D3436" s="702" t="str">
        <f t="shared" si="53"/>
        <v>3435. 261399 其他電子管及零配件</v>
      </c>
    </row>
    <row r="3437" spans="1:4">
      <c r="A3437" s="695">
        <v>3436</v>
      </c>
      <c r="B3437" s="696" t="s">
        <v>11477</v>
      </c>
      <c r="C3437" s="697" t="s">
        <v>11478</v>
      </c>
      <c r="D3437" s="702" t="str">
        <f t="shared" si="53"/>
        <v>3436. 261499 其他雜項電子配件</v>
      </c>
    </row>
    <row r="3438" spans="1:4">
      <c r="A3438" s="695">
        <v>3437</v>
      </c>
      <c r="B3438" s="696" t="s">
        <v>4016</v>
      </c>
      <c r="C3438" s="697" t="s">
        <v>11479</v>
      </c>
      <c r="D3438" s="702" t="str">
        <f t="shared" si="53"/>
        <v>3437. 270001 迷你電腦</v>
      </c>
    </row>
    <row r="3439" spans="1:4">
      <c r="A3439" s="695">
        <v>3438</v>
      </c>
      <c r="B3439" s="696" t="s">
        <v>11480</v>
      </c>
      <c r="C3439" s="697" t="s">
        <v>11481</v>
      </c>
      <c r="D3439" s="702" t="str">
        <f t="shared" si="53"/>
        <v>3438. 270002 電腦工作站</v>
      </c>
    </row>
    <row r="3440" spans="1:4">
      <c r="A3440" s="695">
        <v>3439</v>
      </c>
      <c r="B3440" s="696" t="s">
        <v>11482</v>
      </c>
      <c r="C3440" s="697" t="s">
        <v>11483</v>
      </c>
      <c r="D3440" s="702" t="str">
        <f t="shared" si="53"/>
        <v>3439. 270003 桌上型電腦</v>
      </c>
    </row>
    <row r="3441" spans="1:4">
      <c r="A3441" s="695">
        <v>3440</v>
      </c>
      <c r="B3441" s="696" t="s">
        <v>11484</v>
      </c>
      <c r="C3441" s="697" t="s">
        <v>11485</v>
      </c>
      <c r="D3441" s="702" t="str">
        <f t="shared" si="53"/>
        <v>3440. 270004 膝上型電腦</v>
      </c>
    </row>
    <row r="3442" spans="1:4">
      <c r="A3442" s="695">
        <v>3441</v>
      </c>
      <c r="B3442" s="696" t="s">
        <v>11486</v>
      </c>
      <c r="C3442" s="697" t="s">
        <v>11487</v>
      </c>
      <c r="D3442" s="702" t="str">
        <f t="shared" si="53"/>
        <v>3441. 270005 筆記型電腦</v>
      </c>
    </row>
    <row r="3443" spans="1:4">
      <c r="A3443" s="695">
        <v>3442</v>
      </c>
      <c r="B3443" s="696" t="s">
        <v>11488</v>
      </c>
      <c r="C3443" s="697" t="s">
        <v>11489</v>
      </c>
      <c r="D3443" s="702" t="str">
        <f t="shared" si="53"/>
        <v>3442. 270006 掌上型電腦</v>
      </c>
    </row>
    <row r="3444" spans="1:4">
      <c r="A3444" s="695">
        <v>3443</v>
      </c>
      <c r="B3444" s="696" t="s">
        <v>11490</v>
      </c>
      <c r="C3444" s="697" t="s">
        <v>11491</v>
      </c>
      <c r="D3444" s="702" t="str">
        <f t="shared" si="53"/>
        <v>3443. 270007 筆式電腦</v>
      </c>
    </row>
    <row r="3445" spans="1:4">
      <c r="A3445" s="695">
        <v>3444</v>
      </c>
      <c r="B3445" s="696" t="s">
        <v>11492</v>
      </c>
      <c r="C3445" s="697" t="s">
        <v>11493</v>
      </c>
      <c r="D3445" s="702" t="str">
        <f t="shared" si="53"/>
        <v>3444. 270008 手持式電腦</v>
      </c>
    </row>
    <row r="3446" spans="1:4">
      <c r="A3446" s="695">
        <v>3445</v>
      </c>
      <c r="B3446" s="696" t="s">
        <v>4018</v>
      </c>
      <c r="C3446" s="697" t="s">
        <v>11494</v>
      </c>
      <c r="D3446" s="702" t="str">
        <f t="shared" si="53"/>
        <v>3445. 270009 工業電腦</v>
      </c>
    </row>
    <row r="3447" spans="1:4">
      <c r="A3447" s="695">
        <v>3446</v>
      </c>
      <c r="B3447" s="696" t="s">
        <v>11495</v>
      </c>
      <c r="C3447" s="697" t="s">
        <v>11496</v>
      </c>
      <c r="D3447" s="702" t="str">
        <f t="shared" si="53"/>
        <v>3446. 270010 電子字典</v>
      </c>
    </row>
    <row r="3448" spans="1:4">
      <c r="A3448" s="695">
        <v>3447</v>
      </c>
      <c r="B3448" s="696" t="s">
        <v>4020</v>
      </c>
      <c r="C3448" s="697" t="s">
        <v>11497</v>
      </c>
      <c r="D3448" s="702" t="str">
        <f t="shared" si="53"/>
        <v>3447. 270011 伺服器</v>
      </c>
    </row>
    <row r="3449" spans="1:4">
      <c r="A3449" s="695">
        <v>3448</v>
      </c>
      <c r="B3449" s="696" t="s">
        <v>4022</v>
      </c>
      <c r="C3449" s="697" t="s">
        <v>11498</v>
      </c>
      <c r="D3449" s="702" t="str">
        <f t="shared" si="53"/>
        <v>3448. 270012 可程式計算器</v>
      </c>
    </row>
    <row r="3450" spans="1:4">
      <c r="A3450" s="695">
        <v>3449</v>
      </c>
      <c r="B3450" s="696" t="s">
        <v>4024</v>
      </c>
      <c r="C3450" s="697" t="s">
        <v>11499</v>
      </c>
      <c r="D3450" s="702" t="str">
        <f t="shared" si="53"/>
        <v>3449. 270013 掌上型一般計算器</v>
      </c>
    </row>
    <row r="3451" spans="1:4">
      <c r="A3451" s="695">
        <v>3450</v>
      </c>
      <c r="B3451" s="696" t="s">
        <v>4026</v>
      </c>
      <c r="C3451" s="697" t="s">
        <v>11500</v>
      </c>
      <c r="D3451" s="702" t="str">
        <f t="shared" si="53"/>
        <v>3450. 270014 桌上型計算器</v>
      </c>
    </row>
    <row r="3452" spans="1:4">
      <c r="A3452" s="695">
        <v>3451</v>
      </c>
      <c r="B3452" s="696" t="s">
        <v>4028</v>
      </c>
      <c r="C3452" s="697" t="s">
        <v>11501</v>
      </c>
      <c r="D3452" s="702" t="str">
        <f t="shared" si="53"/>
        <v>3451. 270015 個人數位助理器（PDA）</v>
      </c>
    </row>
    <row r="3453" spans="1:4">
      <c r="A3453" s="695">
        <v>3452</v>
      </c>
      <c r="B3453" s="696" t="s">
        <v>4030</v>
      </c>
      <c r="C3453" s="697" t="s">
        <v>11502</v>
      </c>
      <c r="D3453" s="702" t="str">
        <f t="shared" si="53"/>
        <v>3452. 270016 資料微處理機</v>
      </c>
    </row>
    <row r="3454" spans="1:4">
      <c r="A3454" s="695">
        <v>3453</v>
      </c>
      <c r="B3454" s="696" t="s">
        <v>4032</v>
      </c>
      <c r="C3454" s="697" t="s">
        <v>11503</v>
      </c>
      <c r="D3454" s="702" t="str">
        <f t="shared" si="53"/>
        <v>3453. 270017 單色陰極射線管顯示器(電視用)</v>
      </c>
    </row>
    <row r="3455" spans="1:4">
      <c r="A3455" s="695">
        <v>3454</v>
      </c>
      <c r="B3455" s="696" t="s">
        <v>11504</v>
      </c>
      <c r="C3455" s="697" t="s">
        <v>11505</v>
      </c>
      <c r="D3455" s="702" t="str">
        <f t="shared" si="53"/>
        <v>3454. 270018 單色陰極射線管顯示器(電腦用)</v>
      </c>
    </row>
    <row r="3456" spans="1:4">
      <c r="A3456" s="695">
        <v>3455</v>
      </c>
      <c r="B3456" s="696" t="s">
        <v>4034</v>
      </c>
      <c r="C3456" s="697" t="s">
        <v>11506</v>
      </c>
      <c r="D3456" s="702" t="str">
        <f t="shared" si="53"/>
        <v>3455. 270019 彩色陰極射線管顯示器(電視用)</v>
      </c>
    </row>
    <row r="3457" spans="1:4">
      <c r="A3457" s="695">
        <v>3456</v>
      </c>
      <c r="B3457" s="696" t="s">
        <v>11507</v>
      </c>
      <c r="C3457" s="697" t="s">
        <v>11508</v>
      </c>
      <c r="D3457" s="702" t="str">
        <f t="shared" si="53"/>
        <v>3456. 270020 彩色陰極射線管顯示器(電腦用)</v>
      </c>
    </row>
    <row r="3458" spans="1:4">
      <c r="A3458" s="695">
        <v>3457</v>
      </c>
      <c r="B3458" s="696" t="s">
        <v>4036</v>
      </c>
      <c r="C3458" s="697" t="s">
        <v>11509</v>
      </c>
      <c r="D3458" s="702" t="str">
        <f t="shared" ref="D3458:D3521" si="54">A3458&amp;". "&amp;B3458&amp;" "&amp;C3458</f>
        <v>3457. 270021 液晶顯示器</v>
      </c>
    </row>
    <row r="3459" spans="1:4">
      <c r="A3459" s="695">
        <v>3458</v>
      </c>
      <c r="B3459" s="696" t="s">
        <v>4042</v>
      </c>
      <c r="C3459" s="697" t="s">
        <v>11510</v>
      </c>
      <c r="D3459" s="702" t="str">
        <f t="shared" si="54"/>
        <v>3458. 270024 電漿顯示器</v>
      </c>
    </row>
    <row r="3460" spans="1:4">
      <c r="A3460" s="695">
        <v>3459</v>
      </c>
      <c r="B3460" s="696" t="s">
        <v>4046</v>
      </c>
      <c r="C3460" s="697" t="s">
        <v>11511</v>
      </c>
      <c r="D3460" s="702" t="str">
        <f t="shared" si="54"/>
        <v>3459. 270026 單色一般終端機</v>
      </c>
    </row>
    <row r="3461" spans="1:4">
      <c r="A3461" s="695">
        <v>3460</v>
      </c>
      <c r="B3461" s="696" t="s">
        <v>4048</v>
      </c>
      <c r="C3461" s="697" t="s">
        <v>11512</v>
      </c>
      <c r="D3461" s="702" t="str">
        <f t="shared" si="54"/>
        <v>3460. 270027 彩色一般終端機</v>
      </c>
    </row>
    <row r="3462" spans="1:4">
      <c r="A3462" s="695">
        <v>3461</v>
      </c>
      <c r="B3462" s="696" t="s">
        <v>4050</v>
      </c>
      <c r="C3462" s="697" t="s">
        <v>11513</v>
      </c>
      <c r="D3462" s="702" t="str">
        <f t="shared" si="54"/>
        <v>3461. 270028 單色中文終端機</v>
      </c>
    </row>
    <row r="3463" spans="1:4">
      <c r="A3463" s="695">
        <v>3462</v>
      </c>
      <c r="B3463" s="696" t="s">
        <v>4052</v>
      </c>
      <c r="C3463" s="697" t="s">
        <v>11514</v>
      </c>
      <c r="D3463" s="702" t="str">
        <f t="shared" si="54"/>
        <v>3462. 270029 彩色中文終端機</v>
      </c>
    </row>
    <row r="3464" spans="1:4">
      <c r="A3464" s="695">
        <v>3463</v>
      </c>
      <c r="B3464" s="696" t="s">
        <v>11515</v>
      </c>
      <c r="C3464" s="697" t="s">
        <v>11516</v>
      </c>
      <c r="D3464" s="702" t="str">
        <f t="shared" si="54"/>
        <v>3463. 270030 Ｘ終端機</v>
      </c>
    </row>
    <row r="3465" spans="1:4">
      <c r="A3465" s="695">
        <v>3464</v>
      </c>
      <c r="B3465" s="696" t="s">
        <v>4056</v>
      </c>
      <c r="C3465" s="697" t="s">
        <v>11517</v>
      </c>
      <c r="D3465" s="702" t="str">
        <f t="shared" si="54"/>
        <v>3464. 270032 硬式磁碟機</v>
      </c>
    </row>
    <row r="3466" spans="1:4">
      <c r="A3466" s="695">
        <v>3465</v>
      </c>
      <c r="B3466" s="696" t="s">
        <v>4058</v>
      </c>
      <c r="C3466" s="697" t="s">
        <v>11518</v>
      </c>
      <c r="D3466" s="702" t="str">
        <f t="shared" si="54"/>
        <v>3465. 270033 軟式磁碟機</v>
      </c>
    </row>
    <row r="3467" spans="1:4">
      <c r="A3467" s="695">
        <v>3466</v>
      </c>
      <c r="B3467" s="696" t="s">
        <v>4060</v>
      </c>
      <c r="C3467" s="697" t="s">
        <v>11519</v>
      </c>
      <c r="D3467" s="702" t="str">
        <f t="shared" si="54"/>
        <v>3466. 270034 矽碟機</v>
      </c>
    </row>
    <row r="3468" spans="1:4">
      <c r="A3468" s="695">
        <v>3467</v>
      </c>
      <c r="B3468" s="696" t="s">
        <v>4062</v>
      </c>
      <c r="C3468" s="697" t="s">
        <v>11520</v>
      </c>
      <c r="D3468" s="702" t="str">
        <f t="shared" si="54"/>
        <v>3467. 270035 唯讀型光碟機</v>
      </c>
    </row>
    <row r="3469" spans="1:4">
      <c r="A3469" s="695">
        <v>3468</v>
      </c>
      <c r="B3469" s="696" t="s">
        <v>4064</v>
      </c>
      <c r="C3469" s="697" t="s">
        <v>11521</v>
      </c>
      <c r="D3469" s="702" t="str">
        <f t="shared" si="54"/>
        <v>3468. 270036 唯讀型數位多功能光碟機</v>
      </c>
    </row>
    <row r="3470" spans="1:4">
      <c r="A3470" s="695">
        <v>3469</v>
      </c>
      <c r="B3470" s="696" t="s">
        <v>11522</v>
      </c>
      <c r="C3470" s="697" t="s">
        <v>11523</v>
      </c>
      <c r="D3470" s="702" t="str">
        <f t="shared" si="54"/>
        <v>3469. 270037 光碟燒錄機</v>
      </c>
    </row>
    <row r="3471" spans="1:4">
      <c r="A3471" s="695">
        <v>3470</v>
      </c>
      <c r="B3471" s="696" t="s">
        <v>11524</v>
      </c>
      <c r="C3471" s="697" t="s">
        <v>11525</v>
      </c>
      <c r="D3471" s="702" t="str">
        <f t="shared" si="54"/>
        <v>3470. 270038 數位多功能光碟燒錄機</v>
      </c>
    </row>
    <row r="3472" spans="1:4">
      <c r="A3472" s="695">
        <v>3471</v>
      </c>
      <c r="B3472" s="696" t="s">
        <v>4066</v>
      </c>
      <c r="C3472" s="697" t="s">
        <v>11526</v>
      </c>
      <c r="D3472" s="702" t="str">
        <f t="shared" si="54"/>
        <v>3471. 270039 複合式光碟燒錄機</v>
      </c>
    </row>
    <row r="3473" spans="1:4">
      <c r="A3473" s="695">
        <v>3472</v>
      </c>
      <c r="B3473" s="696" t="s">
        <v>4068</v>
      </c>
      <c r="C3473" s="697" t="s">
        <v>11527</v>
      </c>
      <c r="D3473" s="702" t="str">
        <f t="shared" si="54"/>
        <v>3472. 270041 隨身碟</v>
      </c>
    </row>
    <row r="3474" spans="1:4">
      <c r="A3474" s="695">
        <v>3473</v>
      </c>
      <c r="B3474" s="696" t="s">
        <v>4072</v>
      </c>
      <c r="C3474" s="697" t="s">
        <v>11528</v>
      </c>
      <c r="D3474" s="702" t="str">
        <f t="shared" si="54"/>
        <v>3473. 270043 點陣式印表機</v>
      </c>
    </row>
    <row r="3475" spans="1:4">
      <c r="A3475" s="695">
        <v>3474</v>
      </c>
      <c r="B3475" s="696" t="s">
        <v>11529</v>
      </c>
      <c r="C3475" s="697" t="s">
        <v>11530</v>
      </c>
      <c r="D3475" s="702" t="str">
        <f t="shared" si="54"/>
        <v>3474. 270044 菊輪式印表機</v>
      </c>
    </row>
    <row r="3476" spans="1:4">
      <c r="A3476" s="695">
        <v>3475</v>
      </c>
      <c r="B3476" s="696" t="s">
        <v>11531</v>
      </c>
      <c r="C3476" s="697" t="s">
        <v>11532</v>
      </c>
      <c r="D3476" s="702" t="str">
        <f t="shared" si="54"/>
        <v>3475. 270046 雷射印表機</v>
      </c>
    </row>
    <row r="3477" spans="1:4">
      <c r="A3477" s="695">
        <v>3476</v>
      </c>
      <c r="B3477" s="696" t="s">
        <v>11533</v>
      </c>
      <c r="C3477" s="697" t="s">
        <v>11534</v>
      </c>
      <c r="D3477" s="702" t="str">
        <f t="shared" si="54"/>
        <v>3476. 270047 噴墨印表機</v>
      </c>
    </row>
    <row r="3478" spans="1:4">
      <c r="A3478" s="695">
        <v>3477</v>
      </c>
      <c r="B3478" s="696" t="s">
        <v>4074</v>
      </c>
      <c r="C3478" s="697" t="s">
        <v>11535</v>
      </c>
      <c r="D3478" s="702" t="str">
        <f t="shared" si="54"/>
        <v>3477. 270049 繪圖機</v>
      </c>
    </row>
    <row r="3479" spans="1:4">
      <c r="A3479" s="695">
        <v>3478</v>
      </c>
      <c r="B3479" s="696" t="s">
        <v>11536</v>
      </c>
      <c r="C3479" s="697" t="s">
        <v>11537</v>
      </c>
      <c r="D3479" s="702" t="str">
        <f t="shared" si="54"/>
        <v>3478. 270050 多功能印表機</v>
      </c>
    </row>
    <row r="3480" spans="1:4">
      <c r="A3480" s="695">
        <v>3479</v>
      </c>
      <c r="B3480" s="696" t="s">
        <v>4076</v>
      </c>
      <c r="C3480" s="697" t="s">
        <v>11538</v>
      </c>
      <c r="D3480" s="702" t="str">
        <f t="shared" si="54"/>
        <v>3479. 270051 鍵盤</v>
      </c>
    </row>
    <row r="3481" spans="1:4">
      <c r="A3481" s="695">
        <v>3480</v>
      </c>
      <c r="B3481" s="696" t="s">
        <v>4078</v>
      </c>
      <c r="C3481" s="697" t="s">
        <v>11539</v>
      </c>
      <c r="D3481" s="702" t="str">
        <f t="shared" si="54"/>
        <v>3480. 270052 滑鼠</v>
      </c>
    </row>
    <row r="3482" spans="1:4">
      <c r="A3482" s="695">
        <v>3481</v>
      </c>
      <c r="B3482" s="696" t="s">
        <v>4080</v>
      </c>
      <c r="C3482" s="697" t="s">
        <v>11540</v>
      </c>
      <c r="D3482" s="702" t="str">
        <f t="shared" si="54"/>
        <v>3481. 270053 電腦控制桿裝置</v>
      </c>
    </row>
    <row r="3483" spans="1:4">
      <c r="A3483" s="695">
        <v>3482</v>
      </c>
      <c r="B3483" s="696" t="s">
        <v>4082</v>
      </c>
      <c r="C3483" s="697" t="s">
        <v>11541</v>
      </c>
      <c r="D3483" s="702" t="str">
        <f t="shared" si="54"/>
        <v>3482. 270054 光筆</v>
      </c>
    </row>
    <row r="3484" spans="1:4">
      <c r="A3484" s="695">
        <v>3483</v>
      </c>
      <c r="B3484" s="696" t="s">
        <v>11542</v>
      </c>
      <c r="C3484" s="697" t="s">
        <v>11543</v>
      </c>
      <c r="D3484" s="702" t="str">
        <f t="shared" si="54"/>
        <v>3483. 270055 電腦相機</v>
      </c>
    </row>
    <row r="3485" spans="1:4">
      <c r="A3485" s="695">
        <v>3484</v>
      </c>
      <c r="B3485" s="696" t="s">
        <v>11544</v>
      </c>
      <c r="C3485" s="697" t="s">
        <v>11545</v>
      </c>
      <c r="D3485" s="702" t="str">
        <f t="shared" si="54"/>
        <v>3484. 270056 平台式掃描器</v>
      </c>
    </row>
    <row r="3486" spans="1:4">
      <c r="A3486" s="695">
        <v>3485</v>
      </c>
      <c r="B3486" s="696" t="s">
        <v>11546</v>
      </c>
      <c r="C3486" s="697" t="s">
        <v>11547</v>
      </c>
      <c r="D3486" s="702" t="str">
        <f t="shared" si="54"/>
        <v>3485. 270057 餽紙式掃描器</v>
      </c>
    </row>
    <row r="3487" spans="1:4">
      <c r="A3487" s="695">
        <v>3486</v>
      </c>
      <c r="B3487" s="696" t="s">
        <v>11548</v>
      </c>
      <c r="C3487" s="697" t="s">
        <v>11549</v>
      </c>
      <c r="D3487" s="702" t="str">
        <f t="shared" si="54"/>
        <v>3486. 270058 掌上型掃描器</v>
      </c>
    </row>
    <row r="3488" spans="1:4">
      <c r="A3488" s="695">
        <v>3487</v>
      </c>
      <c r="B3488" s="696" t="s">
        <v>4084</v>
      </c>
      <c r="C3488" s="697" t="s">
        <v>11550</v>
      </c>
      <c r="D3488" s="702" t="str">
        <f t="shared" si="54"/>
        <v>3487. 270059 底片型掃描器</v>
      </c>
    </row>
    <row r="3489" spans="1:4">
      <c r="A3489" s="695">
        <v>3488</v>
      </c>
      <c r="B3489" s="696" t="s">
        <v>11551</v>
      </c>
      <c r="C3489" s="697" t="s">
        <v>11552</v>
      </c>
      <c r="D3489" s="702" t="str">
        <f t="shared" si="54"/>
        <v>3488. 270060 光學讀卡機</v>
      </c>
    </row>
    <row r="3490" spans="1:4">
      <c r="A3490" s="695">
        <v>3489</v>
      </c>
      <c r="B3490" s="696" t="s">
        <v>11553</v>
      </c>
      <c r="C3490" s="697" t="s">
        <v>11554</v>
      </c>
      <c r="D3490" s="702" t="str">
        <f t="shared" si="54"/>
        <v>3489. 270061 條碼閱讀機</v>
      </c>
    </row>
    <row r="3491" spans="1:4">
      <c r="A3491" s="695">
        <v>3490</v>
      </c>
      <c r="B3491" s="696" t="s">
        <v>11555</v>
      </c>
      <c r="C3491" s="697" t="s">
        <v>11556</v>
      </c>
      <c r="D3491" s="702" t="str">
        <f t="shared" si="54"/>
        <v>3490. 270062 磁卡閱讀機</v>
      </c>
    </row>
    <row r="3492" spans="1:4">
      <c r="A3492" s="695">
        <v>3491</v>
      </c>
      <c r="B3492" s="696" t="s">
        <v>11557</v>
      </c>
      <c r="C3492" s="697" t="s">
        <v>11558</v>
      </c>
      <c r="D3492" s="702" t="str">
        <f t="shared" si="54"/>
        <v>3491. 270063 快閃記憶卡讀卡機</v>
      </c>
    </row>
    <row r="3493" spans="1:4">
      <c r="A3493" s="695">
        <v>3492</v>
      </c>
      <c r="B3493" s="696" t="s">
        <v>11559</v>
      </c>
      <c r="C3493" s="697" t="s">
        <v>11560</v>
      </c>
      <c r="D3493" s="702" t="str">
        <f t="shared" si="54"/>
        <v>3492. 270064 晶片卡讀卡機</v>
      </c>
    </row>
    <row r="3494" spans="1:4">
      <c r="A3494" s="695">
        <v>3493</v>
      </c>
      <c r="B3494" s="696" t="s">
        <v>11561</v>
      </c>
      <c r="C3494" s="697" t="s">
        <v>11562</v>
      </c>
      <c r="D3494" s="702" t="str">
        <f t="shared" si="54"/>
        <v>3493. 270066 網路存取數位板</v>
      </c>
    </row>
    <row r="3495" spans="1:4">
      <c r="A3495" s="695">
        <v>3494</v>
      </c>
      <c r="B3495" s="696" t="s">
        <v>11563</v>
      </c>
      <c r="C3495" s="697" t="s">
        <v>11564</v>
      </c>
      <c r="D3495" s="702" t="str">
        <f t="shared" si="54"/>
        <v>3494. 270067 數位板</v>
      </c>
    </row>
    <row r="3496" spans="1:4">
      <c r="A3496" s="695">
        <v>3495</v>
      </c>
      <c r="B3496" s="696" t="s">
        <v>11565</v>
      </c>
      <c r="C3496" s="697" t="s">
        <v>11566</v>
      </c>
      <c r="D3496" s="702" t="str">
        <f t="shared" si="54"/>
        <v>3495. 270068 數位投影機</v>
      </c>
    </row>
    <row r="3497" spans="1:4">
      <c r="A3497" s="695">
        <v>3496</v>
      </c>
      <c r="B3497" s="696" t="s">
        <v>11567</v>
      </c>
      <c r="C3497" s="697" t="s">
        <v>11568</v>
      </c>
      <c r="D3497" s="702" t="str">
        <f t="shared" si="54"/>
        <v>3496. 270069 文字處理機</v>
      </c>
    </row>
    <row r="3498" spans="1:4">
      <c r="A3498" s="695">
        <v>3497</v>
      </c>
      <c r="B3498" s="696" t="s">
        <v>11569</v>
      </c>
      <c r="C3498" s="697" t="s">
        <v>11570</v>
      </c>
      <c r="D3498" s="702" t="str">
        <f t="shared" si="54"/>
        <v>3497. 270070 程式燒錄器</v>
      </c>
    </row>
    <row r="3499" spans="1:4">
      <c r="A3499" s="695">
        <v>3498</v>
      </c>
      <c r="B3499" s="696" t="s">
        <v>11571</v>
      </c>
      <c r="C3499" s="697" t="s">
        <v>11572</v>
      </c>
      <c r="D3499" s="702" t="str">
        <f t="shared" si="54"/>
        <v>3498. 270071 電腦發展設備</v>
      </c>
    </row>
    <row r="3500" spans="1:4">
      <c r="A3500" s="695">
        <v>3499</v>
      </c>
      <c r="B3500" s="696" t="s">
        <v>11573</v>
      </c>
      <c r="C3500" s="697" t="s">
        <v>11574</v>
      </c>
      <c r="D3500" s="702" t="str">
        <f t="shared" si="54"/>
        <v>3499. 270072 網路作業系統設備</v>
      </c>
    </row>
    <row r="3501" spans="1:4">
      <c r="A3501" s="695">
        <v>3500</v>
      </c>
      <c r="B3501" s="696" t="s">
        <v>11575</v>
      </c>
      <c r="C3501" s="697" t="s">
        <v>11576</v>
      </c>
      <c r="D3501" s="702" t="str">
        <f t="shared" si="54"/>
        <v>3500. 270073 電腦機殼</v>
      </c>
    </row>
    <row r="3502" spans="1:4">
      <c r="A3502" s="695">
        <v>3501</v>
      </c>
      <c r="B3502" s="696" t="s">
        <v>11577</v>
      </c>
      <c r="C3502" s="697" t="s">
        <v>11578</v>
      </c>
      <c r="D3502" s="702" t="str">
        <f t="shared" si="54"/>
        <v>3501. 270074 電腦及其週邊設備用模組</v>
      </c>
    </row>
    <row r="3503" spans="1:4">
      <c r="A3503" s="695">
        <v>3502</v>
      </c>
      <c r="B3503" s="696" t="s">
        <v>11579</v>
      </c>
      <c r="C3503" s="697" t="s">
        <v>11580</v>
      </c>
      <c r="D3503" s="702" t="str">
        <f t="shared" si="54"/>
        <v>3502. 270075 自動櫃員機（ATM）</v>
      </c>
    </row>
    <row r="3504" spans="1:4">
      <c r="A3504" s="695">
        <v>3503</v>
      </c>
      <c r="B3504" s="696" t="s">
        <v>11581</v>
      </c>
      <c r="C3504" s="697" t="s">
        <v>11582</v>
      </c>
      <c r="D3504" s="702" t="str">
        <f t="shared" si="54"/>
        <v>3503. 270076 生物辨識裝置</v>
      </c>
    </row>
    <row r="3505" spans="1:4">
      <c r="A3505" s="695">
        <v>3504</v>
      </c>
      <c r="B3505" s="696" t="s">
        <v>11583</v>
      </c>
      <c r="C3505" s="697" t="s">
        <v>11584</v>
      </c>
      <c r="D3505" s="702" t="str">
        <f t="shared" si="54"/>
        <v>3504. 270079 簡單型電話機</v>
      </c>
    </row>
    <row r="3506" spans="1:4">
      <c r="A3506" s="695">
        <v>3505</v>
      </c>
      <c r="B3506" s="696" t="s">
        <v>11585</v>
      </c>
      <c r="C3506" s="697" t="s">
        <v>11586</v>
      </c>
      <c r="D3506" s="702" t="str">
        <f t="shared" si="54"/>
        <v>3505. 270080 ISDN電話機</v>
      </c>
    </row>
    <row r="3507" spans="1:4">
      <c r="A3507" s="695">
        <v>3506</v>
      </c>
      <c r="B3507" s="696" t="s">
        <v>11587</v>
      </c>
      <c r="C3507" s="697" t="s">
        <v>11588</v>
      </c>
      <c r="D3507" s="702" t="str">
        <f t="shared" si="54"/>
        <v>3506. 270081 多功能電話機</v>
      </c>
    </row>
    <row r="3508" spans="1:4">
      <c r="A3508" s="695">
        <v>3507</v>
      </c>
      <c r="B3508" s="696" t="s">
        <v>11589</v>
      </c>
      <c r="C3508" s="697" t="s">
        <v>11590</v>
      </c>
      <c r="D3508" s="702" t="str">
        <f t="shared" si="54"/>
        <v>3507. 270082 按鍵電話系統</v>
      </c>
    </row>
    <row r="3509" spans="1:4">
      <c r="A3509" s="695">
        <v>3508</v>
      </c>
      <c r="B3509" s="696" t="s">
        <v>11591</v>
      </c>
      <c r="C3509" s="697" t="s">
        <v>11592</v>
      </c>
      <c r="D3509" s="702" t="str">
        <f t="shared" si="54"/>
        <v>3508. 270083 ISDN按鍵電話系統</v>
      </c>
    </row>
    <row r="3510" spans="1:4">
      <c r="A3510" s="695">
        <v>3509</v>
      </c>
      <c r="B3510" s="696" t="s">
        <v>11593</v>
      </c>
      <c r="C3510" s="697" t="s">
        <v>11594</v>
      </c>
      <c r="D3510" s="702" t="str">
        <f t="shared" si="54"/>
        <v>3509. 270084 電話答錄機</v>
      </c>
    </row>
    <row r="3511" spans="1:4">
      <c r="A3511" s="695">
        <v>3510</v>
      </c>
      <c r="B3511" s="696" t="s">
        <v>11595</v>
      </c>
      <c r="C3511" s="697" t="s">
        <v>11596</v>
      </c>
      <c r="D3511" s="702" t="str">
        <f t="shared" si="54"/>
        <v>3510. 270085 有線電話無線副機</v>
      </c>
    </row>
    <row r="3512" spans="1:4">
      <c r="A3512" s="695">
        <v>3511</v>
      </c>
      <c r="B3512" s="696" t="s">
        <v>11597</v>
      </c>
      <c r="C3512" s="697" t="s">
        <v>11598</v>
      </c>
      <c r="D3512" s="702" t="str">
        <f t="shared" si="54"/>
        <v>3511. 270086 有線對講機</v>
      </c>
    </row>
    <row r="3513" spans="1:4">
      <c r="A3513" s="695">
        <v>3512</v>
      </c>
      <c r="B3513" s="696" t="s">
        <v>11599</v>
      </c>
      <c r="C3513" s="697" t="s">
        <v>11600</v>
      </c>
      <c r="D3513" s="702" t="str">
        <f t="shared" si="54"/>
        <v>3512. 270088 數位式無線電話</v>
      </c>
    </row>
    <row r="3514" spans="1:4">
      <c r="A3514" s="695">
        <v>3513</v>
      </c>
      <c r="B3514" s="696" t="s">
        <v>11601</v>
      </c>
      <c r="C3514" s="697" t="s">
        <v>11602</v>
      </c>
      <c r="D3514" s="702" t="str">
        <f t="shared" si="54"/>
        <v>3513. 270089 無線按鍵電話系統</v>
      </c>
    </row>
    <row r="3515" spans="1:4">
      <c r="A3515" s="695">
        <v>3514</v>
      </c>
      <c r="B3515" s="696" t="s">
        <v>11603</v>
      </c>
      <c r="C3515" s="697" t="s">
        <v>11604</v>
      </c>
      <c r="D3515" s="702" t="str">
        <f t="shared" si="54"/>
        <v>3514. 270090 中繼式無線對講機</v>
      </c>
    </row>
    <row r="3516" spans="1:4">
      <c r="A3516" s="695">
        <v>3515</v>
      </c>
      <c r="B3516" s="696" t="s">
        <v>11605</v>
      </c>
      <c r="C3516" s="697" t="s">
        <v>11606</v>
      </c>
      <c r="D3516" s="702" t="str">
        <f t="shared" si="54"/>
        <v>3515. 270091 民用波段對講機</v>
      </c>
    </row>
    <row r="3517" spans="1:4">
      <c r="A3517" s="695">
        <v>3516</v>
      </c>
      <c r="B3517" s="696" t="s">
        <v>11607</v>
      </c>
      <c r="C3517" s="697" t="s">
        <v>11608</v>
      </c>
      <c r="D3517" s="702" t="str">
        <f t="shared" si="54"/>
        <v>3516. 270092 低階行動電話</v>
      </c>
    </row>
    <row r="3518" spans="1:4">
      <c r="A3518" s="695">
        <v>3517</v>
      </c>
      <c r="B3518" s="696" t="s">
        <v>11609</v>
      </c>
      <c r="C3518" s="697" t="s">
        <v>11610</v>
      </c>
      <c r="D3518" s="702" t="str">
        <f t="shared" si="54"/>
        <v>3517. 270093 蜂巢式行動電話</v>
      </c>
    </row>
    <row r="3519" spans="1:4">
      <c r="A3519" s="695">
        <v>3518</v>
      </c>
      <c r="B3519" s="696" t="s">
        <v>11611</v>
      </c>
      <c r="C3519" s="697" t="s">
        <v>11612</v>
      </c>
      <c r="D3519" s="702" t="str">
        <f t="shared" si="54"/>
        <v>3518. 270094 局用交換機</v>
      </c>
    </row>
    <row r="3520" spans="1:4">
      <c r="A3520" s="695">
        <v>3519</v>
      </c>
      <c r="B3520" s="696" t="s">
        <v>11613</v>
      </c>
      <c r="C3520" s="697" t="s">
        <v>11614</v>
      </c>
      <c r="D3520" s="702" t="str">
        <f t="shared" si="54"/>
        <v>3519. 270095 用戶交換機</v>
      </c>
    </row>
    <row r="3521" spans="1:4">
      <c r="A3521" s="695">
        <v>3520</v>
      </c>
      <c r="B3521" s="696" t="s">
        <v>11615</v>
      </c>
      <c r="C3521" s="697" t="s">
        <v>11616</v>
      </c>
      <c r="D3521" s="702" t="str">
        <f t="shared" si="54"/>
        <v>3520. 270096 整體服務數位網路(ISDN)用戶交換機</v>
      </c>
    </row>
    <row r="3522" spans="1:4">
      <c r="A3522" s="695">
        <v>3521</v>
      </c>
      <c r="B3522" s="696" t="s">
        <v>11617</v>
      </c>
      <c r="C3522" s="697" t="s">
        <v>11618</v>
      </c>
      <c r="D3522" s="702" t="str">
        <f t="shared" ref="D3522:D3585" si="55">A3522&amp;". "&amp;B3522&amp;" "&amp;C3522</f>
        <v>3521. 270097 無線用戶交換機</v>
      </c>
    </row>
    <row r="3523" spans="1:4">
      <c r="A3523" s="695">
        <v>3522</v>
      </c>
      <c r="B3523" s="696" t="s">
        <v>11619</v>
      </c>
      <c r="C3523" s="697" t="s">
        <v>11620</v>
      </c>
      <c r="D3523" s="702" t="str">
        <f t="shared" si="55"/>
        <v>3522. 270098 雷射普通紙傳真機</v>
      </c>
    </row>
    <row r="3524" spans="1:4">
      <c r="A3524" s="695">
        <v>3523</v>
      </c>
      <c r="B3524" s="696" t="s">
        <v>11621</v>
      </c>
      <c r="C3524" s="697" t="s">
        <v>11622</v>
      </c>
      <c r="D3524" s="702" t="str">
        <f t="shared" si="55"/>
        <v>3523. 270099 其他局端用交換設備</v>
      </c>
    </row>
    <row r="3525" spans="1:4">
      <c r="A3525" s="695">
        <v>3524</v>
      </c>
      <c r="B3525" s="696" t="s">
        <v>11623</v>
      </c>
      <c r="C3525" s="697" t="s">
        <v>11624</v>
      </c>
      <c r="D3525" s="702" t="str">
        <f t="shared" si="55"/>
        <v>3524. 270100 非雷射普通紙傳真機</v>
      </c>
    </row>
    <row r="3526" spans="1:4">
      <c r="A3526" s="695">
        <v>3525</v>
      </c>
      <c r="B3526" s="696" t="s">
        <v>11625</v>
      </c>
      <c r="C3526" s="697" t="s">
        <v>11626</v>
      </c>
      <c r="D3526" s="702" t="str">
        <f t="shared" si="55"/>
        <v>3525. 270101 無線傳真機</v>
      </c>
    </row>
    <row r="3527" spans="1:4">
      <c r="A3527" s="695">
        <v>3526</v>
      </c>
      <c r="B3527" s="696" t="s">
        <v>11627</v>
      </c>
      <c r="C3527" s="697" t="s">
        <v>11628</v>
      </c>
      <c r="D3527" s="702" t="str">
        <f t="shared" si="55"/>
        <v>3526. 270102 電傳打字機</v>
      </c>
    </row>
    <row r="3528" spans="1:4">
      <c r="A3528" s="695">
        <v>3527</v>
      </c>
      <c r="B3528" s="696" t="s">
        <v>11629</v>
      </c>
      <c r="C3528" s="697" t="s">
        <v>11630</v>
      </c>
      <c r="D3528" s="702" t="str">
        <f t="shared" si="55"/>
        <v>3527. 270103 收發報機</v>
      </c>
    </row>
    <row r="3529" spans="1:4">
      <c r="A3529" s="695">
        <v>3528</v>
      </c>
      <c r="B3529" s="696" t="s">
        <v>11631</v>
      </c>
      <c r="C3529" s="697" t="s">
        <v>11632</v>
      </c>
      <c r="D3529" s="702" t="str">
        <f t="shared" si="55"/>
        <v>3528. 270104 數據機</v>
      </c>
    </row>
    <row r="3530" spans="1:4">
      <c r="A3530" s="695">
        <v>3529</v>
      </c>
      <c r="B3530" s="696" t="s">
        <v>11633</v>
      </c>
      <c r="C3530" s="697" t="s">
        <v>11634</v>
      </c>
      <c r="D3530" s="702" t="str">
        <f t="shared" si="55"/>
        <v>3529. 270105 ISDN數據機</v>
      </c>
    </row>
    <row r="3531" spans="1:4">
      <c r="A3531" s="695">
        <v>3530</v>
      </c>
      <c r="B3531" s="696" t="s">
        <v>11635</v>
      </c>
      <c r="C3531" s="697" t="s">
        <v>11636</v>
      </c>
      <c r="D3531" s="702" t="str">
        <f t="shared" si="55"/>
        <v>3530. 270106 數位用戶迴路數據機</v>
      </c>
    </row>
    <row r="3532" spans="1:4">
      <c r="A3532" s="695">
        <v>3531</v>
      </c>
      <c r="B3532" s="696" t="s">
        <v>11637</v>
      </c>
      <c r="C3532" s="697" t="s">
        <v>11638</v>
      </c>
      <c r="D3532" s="702" t="str">
        <f t="shared" si="55"/>
        <v>3531. 270107 纜線數據機</v>
      </c>
    </row>
    <row r="3533" spans="1:4">
      <c r="A3533" s="695">
        <v>3532</v>
      </c>
      <c r="B3533" s="696" t="s">
        <v>11639</v>
      </c>
      <c r="C3533" s="697" t="s">
        <v>11640</v>
      </c>
      <c r="D3533" s="702" t="str">
        <f t="shared" si="55"/>
        <v>3532. 270108 無線數據機</v>
      </c>
    </row>
    <row r="3534" spans="1:4">
      <c r="A3534" s="695">
        <v>3533</v>
      </c>
      <c r="B3534" s="696" t="s">
        <v>11641</v>
      </c>
      <c r="C3534" s="697" t="s">
        <v>11642</v>
      </c>
      <c r="D3534" s="702" t="str">
        <f t="shared" si="55"/>
        <v>3533. 270109 集線器</v>
      </c>
    </row>
    <row r="3535" spans="1:4">
      <c r="A3535" s="695">
        <v>3534</v>
      </c>
      <c r="B3535" s="696" t="s">
        <v>11643</v>
      </c>
      <c r="C3535" s="697" t="s">
        <v>11644</v>
      </c>
      <c r="D3535" s="702" t="str">
        <f t="shared" si="55"/>
        <v>3534. 270110 交換器</v>
      </c>
    </row>
    <row r="3536" spans="1:4">
      <c r="A3536" s="695">
        <v>3535</v>
      </c>
      <c r="B3536" s="696" t="s">
        <v>11645</v>
      </c>
      <c r="C3536" s="697" t="s">
        <v>11646</v>
      </c>
      <c r="D3536" s="702" t="str">
        <f t="shared" si="55"/>
        <v>3535. 270111 路由器</v>
      </c>
    </row>
    <row r="3537" spans="1:4">
      <c r="A3537" s="695">
        <v>3536</v>
      </c>
      <c r="B3537" s="696" t="s">
        <v>11647</v>
      </c>
      <c r="C3537" s="697" t="s">
        <v>11648</v>
      </c>
      <c r="D3537" s="702" t="str">
        <f t="shared" si="55"/>
        <v>3536. 270112 橋接器</v>
      </c>
    </row>
    <row r="3538" spans="1:4">
      <c r="A3538" s="695">
        <v>3537</v>
      </c>
      <c r="B3538" s="696" t="s">
        <v>11649</v>
      </c>
      <c r="C3538" s="697" t="s">
        <v>11650</v>
      </c>
      <c r="D3538" s="702" t="str">
        <f t="shared" si="55"/>
        <v>3537. 270113 閘道器</v>
      </c>
    </row>
    <row r="3539" spans="1:4">
      <c r="A3539" s="695">
        <v>3538</v>
      </c>
      <c r="B3539" s="696" t="s">
        <v>11651</v>
      </c>
      <c r="C3539" s="697" t="s">
        <v>11652</v>
      </c>
      <c r="D3539" s="702" t="str">
        <f t="shared" si="55"/>
        <v>3538. 270114 中繼機</v>
      </c>
    </row>
    <row r="3540" spans="1:4">
      <c r="A3540" s="695">
        <v>3539</v>
      </c>
      <c r="B3540" s="696" t="s">
        <v>11653</v>
      </c>
      <c r="C3540" s="697" t="s">
        <v>11654</v>
      </c>
      <c r="D3540" s="702" t="str">
        <f t="shared" si="55"/>
        <v>3539. 270115 網路集中設備</v>
      </c>
    </row>
    <row r="3541" spans="1:4">
      <c r="A3541" s="695">
        <v>3540</v>
      </c>
      <c r="B3541" s="696" t="s">
        <v>11655</v>
      </c>
      <c r="C3541" s="697" t="s">
        <v>11656</v>
      </c>
      <c r="D3541" s="702" t="str">
        <f t="shared" si="55"/>
        <v>3540. 270116 網路連接器</v>
      </c>
    </row>
    <row r="3542" spans="1:4">
      <c r="A3542" s="695">
        <v>3541</v>
      </c>
      <c r="B3542" s="696" t="s">
        <v>11657</v>
      </c>
      <c r="C3542" s="697" t="s">
        <v>11658</v>
      </c>
      <c r="D3542" s="702" t="str">
        <f t="shared" si="55"/>
        <v>3541. 270118 載波機</v>
      </c>
    </row>
    <row r="3543" spans="1:4">
      <c r="A3543" s="695">
        <v>3542</v>
      </c>
      <c r="B3543" s="696" t="s">
        <v>11659</v>
      </c>
      <c r="C3543" s="697" t="s">
        <v>11660</v>
      </c>
      <c r="D3543" s="702" t="str">
        <f t="shared" si="55"/>
        <v>3542. 270119 劃時多工機(分時式多工機)</v>
      </c>
    </row>
    <row r="3544" spans="1:4">
      <c r="A3544" s="695">
        <v>3543</v>
      </c>
      <c r="B3544" s="696" t="s">
        <v>11661</v>
      </c>
      <c r="C3544" s="697" t="s">
        <v>11662</v>
      </c>
      <c r="D3544" s="702" t="str">
        <f t="shared" si="55"/>
        <v>3543. 270120 劃頻多工機(分頻式多工機)</v>
      </c>
    </row>
    <row r="3545" spans="1:4">
      <c r="A3545" s="695">
        <v>3544</v>
      </c>
      <c r="B3545" s="696" t="s">
        <v>11663</v>
      </c>
      <c r="C3545" s="697" t="s">
        <v>11664</v>
      </c>
      <c r="D3545" s="702" t="str">
        <f t="shared" si="55"/>
        <v>3544. 270121 頻道銀行</v>
      </c>
    </row>
    <row r="3546" spans="1:4">
      <c r="A3546" s="695">
        <v>3545</v>
      </c>
      <c r="B3546" s="696" t="s">
        <v>11665</v>
      </c>
      <c r="C3546" s="697" t="s">
        <v>11666</v>
      </c>
      <c r="D3546" s="702" t="str">
        <f t="shared" si="55"/>
        <v>3545. 270122 數位線路倍增器</v>
      </c>
    </row>
    <row r="3547" spans="1:4">
      <c r="A3547" s="695">
        <v>3546</v>
      </c>
      <c r="B3547" s="696" t="s">
        <v>11667</v>
      </c>
      <c r="C3547" s="697" t="s">
        <v>11668</v>
      </c>
      <c r="D3547" s="702" t="str">
        <f t="shared" si="55"/>
        <v>3546. 270123 電子式集線機</v>
      </c>
    </row>
    <row r="3548" spans="1:4">
      <c r="A3548" s="695">
        <v>3547</v>
      </c>
      <c r="B3548" s="696" t="s">
        <v>11669</v>
      </c>
      <c r="C3548" s="697" t="s">
        <v>11670</v>
      </c>
      <c r="D3548" s="702" t="str">
        <f t="shared" si="55"/>
        <v>3547. 270124 資料服務單元／頻道服務單元</v>
      </c>
    </row>
    <row r="3549" spans="1:4">
      <c r="A3549" s="695">
        <v>3548</v>
      </c>
      <c r="B3549" s="696" t="s">
        <v>11671</v>
      </c>
      <c r="C3549" s="697" t="s">
        <v>11672</v>
      </c>
      <c r="D3549" s="702" t="str">
        <f t="shared" si="55"/>
        <v>3548. 270126 有線通信設備用模組</v>
      </c>
    </row>
    <row r="3550" spans="1:4">
      <c r="A3550" s="695">
        <v>3549</v>
      </c>
      <c r="B3550" s="696" t="s">
        <v>11673</v>
      </c>
      <c r="C3550" s="697" t="s">
        <v>11674</v>
      </c>
      <c r="D3550" s="702" t="str">
        <f t="shared" si="55"/>
        <v>3549. 270127 局端用無線通訊設備</v>
      </c>
    </row>
    <row r="3551" spans="1:4">
      <c r="A3551" s="695">
        <v>3550</v>
      </c>
      <c r="B3551" s="696" t="s">
        <v>11675</v>
      </c>
      <c r="C3551" s="697" t="s">
        <v>11676</v>
      </c>
      <c r="D3551" s="702" t="str">
        <f t="shared" si="55"/>
        <v>3550. 270128 數位微波系統</v>
      </c>
    </row>
    <row r="3552" spans="1:4">
      <c r="A3552" s="695">
        <v>3551</v>
      </c>
      <c r="B3552" s="696" t="s">
        <v>11677</v>
      </c>
      <c r="C3552" s="697" t="s">
        <v>11678</v>
      </c>
      <c r="D3552" s="702" t="str">
        <f t="shared" si="55"/>
        <v>3551. 270129 微波通信元件</v>
      </c>
    </row>
    <row r="3553" spans="1:4">
      <c r="A3553" s="695">
        <v>3552</v>
      </c>
      <c r="B3553" s="696" t="s">
        <v>11679</v>
      </c>
      <c r="C3553" s="697" t="s">
        <v>11680</v>
      </c>
      <c r="D3553" s="702" t="str">
        <f t="shared" si="55"/>
        <v>3552. 270131 無線通信器材用模組</v>
      </c>
    </row>
    <row r="3554" spans="1:4">
      <c r="A3554" s="695">
        <v>3553</v>
      </c>
      <c r="B3554" s="696" t="s">
        <v>11681</v>
      </c>
      <c r="C3554" s="697" t="s">
        <v>11682</v>
      </c>
      <c r="D3554" s="702" t="str">
        <f t="shared" si="55"/>
        <v>3553. 270132 無線電報機</v>
      </c>
    </row>
    <row r="3555" spans="1:4">
      <c r="A3555" s="695">
        <v>3554</v>
      </c>
      <c r="B3555" s="696" t="s">
        <v>11683</v>
      </c>
      <c r="C3555" s="697" t="s">
        <v>11684</v>
      </c>
      <c r="D3555" s="702" t="str">
        <f t="shared" si="55"/>
        <v>3554. 270133 無線電接收機</v>
      </c>
    </row>
    <row r="3556" spans="1:4">
      <c r="A3556" s="695">
        <v>3555</v>
      </c>
      <c r="B3556" s="696" t="s">
        <v>11685</v>
      </c>
      <c r="C3556" s="697" t="s">
        <v>11686</v>
      </c>
      <c r="D3556" s="702" t="str">
        <f t="shared" si="55"/>
        <v>3555. 270134 無線電報設備</v>
      </c>
    </row>
    <row r="3557" spans="1:4">
      <c r="A3557" s="695">
        <v>3556</v>
      </c>
      <c r="B3557" s="696" t="s">
        <v>11687</v>
      </c>
      <c r="C3557" s="697" t="s">
        <v>11688</v>
      </c>
      <c r="D3557" s="702" t="str">
        <f t="shared" si="55"/>
        <v>3556. 270136 船用通訊設備</v>
      </c>
    </row>
    <row r="3558" spans="1:4">
      <c r="A3558" s="695">
        <v>3557</v>
      </c>
      <c r="B3558" s="696" t="s">
        <v>11689</v>
      </c>
      <c r="C3558" s="697" t="s">
        <v>11690</v>
      </c>
      <c r="D3558" s="702" t="str">
        <f t="shared" si="55"/>
        <v>3557. 270137 衛星通訊設備</v>
      </c>
    </row>
    <row r="3559" spans="1:4">
      <c r="A3559" s="695">
        <v>3558</v>
      </c>
      <c r="B3559" s="696" t="s">
        <v>11691</v>
      </c>
      <c r="C3559" s="697" t="s">
        <v>11692</v>
      </c>
      <c r="D3559" s="702" t="str">
        <f t="shared" si="55"/>
        <v>3558. 270138 衛星小型地面站網路(VSAT)</v>
      </c>
    </row>
    <row r="3560" spans="1:4">
      <c r="A3560" s="695">
        <v>3559</v>
      </c>
      <c r="B3560" s="696" t="s">
        <v>11693</v>
      </c>
      <c r="C3560" s="697" t="s">
        <v>11694</v>
      </c>
      <c r="D3560" s="702" t="str">
        <f t="shared" si="55"/>
        <v>3559. 270139 衛星小型地面站設備</v>
      </c>
    </row>
    <row r="3561" spans="1:4">
      <c r="A3561" s="695">
        <v>3560</v>
      </c>
      <c r="B3561" s="696" t="s">
        <v>11695</v>
      </c>
      <c r="C3561" s="697" t="s">
        <v>11696</v>
      </c>
      <c r="D3561" s="702" t="str">
        <f t="shared" si="55"/>
        <v>3560. 270141 有線數位電視接收器</v>
      </c>
    </row>
    <row r="3562" spans="1:4">
      <c r="A3562" s="695">
        <v>3561</v>
      </c>
      <c r="B3562" s="696" t="s">
        <v>11697</v>
      </c>
      <c r="C3562" s="697" t="s">
        <v>11698</v>
      </c>
      <c r="D3562" s="702" t="str">
        <f t="shared" si="55"/>
        <v>3561. 270142 衛星數位電視接收器</v>
      </c>
    </row>
    <row r="3563" spans="1:4">
      <c r="A3563" s="695">
        <v>3562</v>
      </c>
      <c r="B3563" s="696" t="s">
        <v>11699</v>
      </c>
      <c r="C3563" s="697" t="s">
        <v>11700</v>
      </c>
      <c r="D3563" s="702" t="str">
        <f t="shared" si="55"/>
        <v>3562. 270143 地面廣播數位電視接收器</v>
      </c>
    </row>
    <row r="3564" spans="1:4">
      <c r="A3564" s="695">
        <v>3563</v>
      </c>
      <c r="B3564" s="696" t="s">
        <v>11701</v>
      </c>
      <c r="C3564" s="697" t="s">
        <v>11702</v>
      </c>
      <c r="D3564" s="702" t="str">
        <f t="shared" si="55"/>
        <v>3563. 270144 視訊傳輸設備</v>
      </c>
    </row>
    <row r="3565" spans="1:4">
      <c r="A3565" s="695">
        <v>3564</v>
      </c>
      <c r="B3565" s="696" t="s">
        <v>11703</v>
      </c>
      <c r="C3565" s="697" t="s">
        <v>11704</v>
      </c>
      <c r="D3565" s="702" t="str">
        <f t="shared" si="55"/>
        <v>3564. 270145 有線電視之各項設備</v>
      </c>
    </row>
    <row r="3566" spans="1:4">
      <c r="A3566" s="695">
        <v>3565</v>
      </c>
      <c r="B3566" s="696" t="s">
        <v>11705</v>
      </c>
      <c r="C3566" s="697" t="s">
        <v>11706</v>
      </c>
      <c r="D3566" s="702" t="str">
        <f t="shared" si="55"/>
        <v>3565. 270146 衛星天線</v>
      </c>
    </row>
    <row r="3567" spans="1:4">
      <c r="A3567" s="695">
        <v>3566</v>
      </c>
      <c r="B3567" s="696" t="s">
        <v>11707</v>
      </c>
      <c r="C3567" s="697" t="s">
        <v>11708</v>
      </c>
      <c r="D3567" s="702" t="str">
        <f t="shared" si="55"/>
        <v>3566. 270147 一般天線</v>
      </c>
    </row>
    <row r="3568" spans="1:4">
      <c r="A3568" s="695">
        <v>3567</v>
      </c>
      <c r="B3568" s="696" t="s">
        <v>11709</v>
      </c>
      <c r="C3568" s="697" t="s">
        <v>11710</v>
      </c>
      <c r="D3568" s="702" t="str">
        <f t="shared" si="55"/>
        <v>3567. 270148 車用防盜器</v>
      </c>
    </row>
    <row r="3569" spans="1:4">
      <c r="A3569" s="695">
        <v>3568</v>
      </c>
      <c r="B3569" s="696" t="s">
        <v>11711</v>
      </c>
      <c r="C3569" s="697" t="s">
        <v>11712</v>
      </c>
      <c r="D3569" s="702" t="str">
        <f t="shared" si="55"/>
        <v>3568. 270149 電眼</v>
      </c>
    </row>
    <row r="3570" spans="1:4">
      <c r="A3570" s="695">
        <v>3569</v>
      </c>
      <c r="B3570" s="696" t="s">
        <v>11713</v>
      </c>
      <c r="C3570" s="697" t="s">
        <v>11714</v>
      </c>
      <c r="D3570" s="702" t="str">
        <f t="shared" si="55"/>
        <v>3569. 270150 監視系統攝影機</v>
      </c>
    </row>
    <row r="3571" spans="1:4">
      <c r="A3571" s="695">
        <v>3570</v>
      </c>
      <c r="B3571" s="696" t="s">
        <v>11715</v>
      </c>
      <c r="C3571" s="697" t="s">
        <v>11716</v>
      </c>
      <c r="D3571" s="702" t="str">
        <f t="shared" si="55"/>
        <v>3570. 270151 電子警報器</v>
      </c>
    </row>
    <row r="3572" spans="1:4">
      <c r="A3572" s="695">
        <v>3571</v>
      </c>
      <c r="B3572" s="696" t="s">
        <v>11717</v>
      </c>
      <c r="C3572" s="697" t="s">
        <v>11718</v>
      </c>
      <c r="D3572" s="702" t="str">
        <f t="shared" si="55"/>
        <v>3571. 270152 防盜防災系統設備</v>
      </c>
    </row>
    <row r="3573" spans="1:4">
      <c r="A3573" s="695">
        <v>3572</v>
      </c>
      <c r="B3573" s="696" t="s">
        <v>11719</v>
      </c>
      <c r="C3573" s="697" t="s">
        <v>11720</v>
      </c>
      <c r="D3573" s="702" t="str">
        <f t="shared" si="55"/>
        <v>3572. 270154 光纖傳輸裝置</v>
      </c>
    </row>
    <row r="3574" spans="1:4">
      <c r="A3574" s="695">
        <v>3573</v>
      </c>
      <c r="B3574" s="696" t="s">
        <v>11721</v>
      </c>
      <c r="C3574" s="697" t="s">
        <v>11722</v>
      </c>
      <c r="D3574" s="702" t="str">
        <f t="shared" si="55"/>
        <v>3573. 270155 光纖主動元件</v>
      </c>
    </row>
    <row r="3575" spans="1:4">
      <c r="A3575" s="695">
        <v>3574</v>
      </c>
      <c r="B3575" s="696" t="s">
        <v>11723</v>
      </c>
      <c r="C3575" s="697" t="s">
        <v>11724</v>
      </c>
      <c r="D3575" s="702" t="str">
        <f t="shared" si="55"/>
        <v>3574. 270156 光纖被動元件</v>
      </c>
    </row>
    <row r="3576" spans="1:4">
      <c r="A3576" s="695">
        <v>3575</v>
      </c>
      <c r="B3576" s="696" t="s">
        <v>11725</v>
      </c>
      <c r="C3576" s="697" t="s">
        <v>11726</v>
      </c>
      <c r="D3576" s="702" t="str">
        <f t="shared" si="55"/>
        <v>3575. 270157 ISDN終端配適器</v>
      </c>
    </row>
    <row r="3577" spans="1:4">
      <c r="A3577" s="695">
        <v>3576</v>
      </c>
      <c r="B3577" s="696" t="s">
        <v>11727</v>
      </c>
      <c r="C3577" s="697" t="s">
        <v>11728</v>
      </c>
      <c r="D3577" s="702" t="str">
        <f t="shared" si="55"/>
        <v>3576. 270158 ISDN網路終端</v>
      </c>
    </row>
    <row r="3578" spans="1:4">
      <c r="A3578" s="695">
        <v>3577</v>
      </c>
      <c r="B3578" s="696" t="s">
        <v>11729</v>
      </c>
      <c r="C3578" s="697" t="s">
        <v>11730</v>
      </c>
      <c r="D3578" s="702" t="str">
        <f t="shared" si="55"/>
        <v>3577. 270159 影像顯示設備</v>
      </c>
    </row>
    <row r="3579" spans="1:4">
      <c r="A3579" s="695">
        <v>3578</v>
      </c>
      <c r="B3579" s="696" t="s">
        <v>11731</v>
      </c>
      <c r="C3579" s="697" t="s">
        <v>11732</v>
      </c>
      <c r="D3579" s="702" t="str">
        <f t="shared" si="55"/>
        <v>3578. 270160 呼叫器</v>
      </c>
    </row>
    <row r="3580" spans="1:4">
      <c r="A3580" s="695">
        <v>3579</v>
      </c>
      <c r="B3580" s="696" t="s">
        <v>11733</v>
      </c>
      <c r="C3580" s="697" t="s">
        <v>11734</v>
      </c>
      <c r="D3580" s="702" t="str">
        <f t="shared" si="55"/>
        <v>3579. 270161 無線遙控器</v>
      </c>
    </row>
    <row r="3581" spans="1:4">
      <c r="A3581" s="695">
        <v>3580</v>
      </c>
      <c r="B3581" s="696" t="s">
        <v>11735</v>
      </c>
      <c r="C3581" s="697" t="s">
        <v>11736</v>
      </c>
      <c r="D3581" s="702" t="str">
        <f t="shared" si="55"/>
        <v>3580. 270162 電動信號設備</v>
      </c>
    </row>
    <row r="3582" spans="1:4">
      <c r="A3582" s="695">
        <v>3581</v>
      </c>
      <c r="B3582" s="696" t="s">
        <v>11737</v>
      </c>
      <c r="C3582" s="697" t="s">
        <v>11738</v>
      </c>
      <c r="D3582" s="702" t="str">
        <f t="shared" si="55"/>
        <v>3581. 270164 寬螢幕電視機</v>
      </c>
    </row>
    <row r="3583" spans="1:4">
      <c r="A3583" s="695">
        <v>3582</v>
      </c>
      <c r="B3583" s="696" t="s">
        <v>11739</v>
      </c>
      <c r="C3583" s="697" t="s">
        <v>11740</v>
      </c>
      <c r="D3583" s="702" t="str">
        <f t="shared" si="55"/>
        <v>3582. 270165 一般彩色電視機(20吋及以上)</v>
      </c>
    </row>
    <row r="3584" spans="1:4">
      <c r="A3584" s="695">
        <v>3583</v>
      </c>
      <c r="B3584" s="696" t="s">
        <v>11741</v>
      </c>
      <c r="C3584" s="697" t="s">
        <v>11742</v>
      </c>
      <c r="D3584" s="702" t="str">
        <f t="shared" si="55"/>
        <v>3583. 270166 一般彩色電視機(19吋及以下)</v>
      </c>
    </row>
    <row r="3585" spans="1:4">
      <c r="A3585" s="695">
        <v>3584</v>
      </c>
      <c r="B3585" s="696" t="s">
        <v>11743</v>
      </c>
      <c r="C3585" s="697" t="s">
        <v>11744</v>
      </c>
      <c r="D3585" s="702" t="str">
        <f t="shared" si="55"/>
        <v>3584. 270167 數位彩色電視機</v>
      </c>
    </row>
    <row r="3586" spans="1:4">
      <c r="A3586" s="695">
        <v>3585</v>
      </c>
      <c r="B3586" s="696" t="s">
        <v>11745</v>
      </c>
      <c r="C3586" s="697" t="s">
        <v>11746</v>
      </c>
      <c r="D3586" s="702" t="str">
        <f t="shared" ref="D3586:D3649" si="56">A3586&amp;". "&amp;B3586&amp;" "&amp;C3586</f>
        <v>3585. 270168 高畫質彩色電視機</v>
      </c>
    </row>
    <row r="3587" spans="1:4">
      <c r="A3587" s="695">
        <v>3586</v>
      </c>
      <c r="B3587" s="696" t="s">
        <v>11747</v>
      </c>
      <c r="C3587" s="697" t="s">
        <v>11748</v>
      </c>
      <c r="D3587" s="702" t="str">
        <f t="shared" si="56"/>
        <v>3586. 270169 液晶彩色電視機</v>
      </c>
    </row>
    <row r="3588" spans="1:4">
      <c r="A3588" s="695">
        <v>3587</v>
      </c>
      <c r="B3588" s="696" t="s">
        <v>11749</v>
      </c>
      <c r="C3588" s="697" t="s">
        <v>11750</v>
      </c>
      <c r="D3588" s="702" t="str">
        <f t="shared" si="56"/>
        <v>3587. 270170 電漿彩色電視機</v>
      </c>
    </row>
    <row r="3589" spans="1:4">
      <c r="A3589" s="695">
        <v>3588</v>
      </c>
      <c r="B3589" s="696" t="s">
        <v>11751</v>
      </c>
      <c r="C3589" s="697" t="s">
        <v>11752</v>
      </c>
      <c r="D3589" s="702" t="str">
        <f t="shared" si="56"/>
        <v>3588. 270171 分離式組合電視機</v>
      </c>
    </row>
    <row r="3590" spans="1:4">
      <c r="A3590" s="695">
        <v>3589</v>
      </c>
      <c r="B3590" s="696" t="s">
        <v>11753</v>
      </c>
      <c r="C3590" s="697" t="s">
        <v>11754</v>
      </c>
      <c r="D3590" s="702" t="str">
        <f t="shared" si="56"/>
        <v>3589. 270172 電視音響組合彩色電視機</v>
      </c>
    </row>
    <row r="3591" spans="1:4">
      <c r="A3591" s="695">
        <v>3590</v>
      </c>
      <c r="B3591" s="696" t="s">
        <v>11755</v>
      </c>
      <c r="C3591" s="697" t="s">
        <v>11756</v>
      </c>
      <c r="D3591" s="702" t="str">
        <f t="shared" si="56"/>
        <v>3590. 270173 一般黑白電視機</v>
      </c>
    </row>
    <row r="3592" spans="1:4">
      <c r="A3592" s="695">
        <v>3591</v>
      </c>
      <c r="B3592" s="696" t="s">
        <v>11757</v>
      </c>
      <c r="C3592" s="697" t="s">
        <v>11758</v>
      </c>
      <c r="D3592" s="702" t="str">
        <f t="shared" si="56"/>
        <v>3591. 270174 液晶黑白電視機</v>
      </c>
    </row>
    <row r="3593" spans="1:4">
      <c r="A3593" s="695">
        <v>3592</v>
      </c>
      <c r="B3593" s="696" t="s">
        <v>11759</v>
      </c>
      <c r="C3593" s="697" t="s">
        <v>11760</v>
      </c>
      <c r="D3593" s="702" t="str">
        <f t="shared" si="56"/>
        <v>3592. 270175 電視音響組合黑白電視機</v>
      </c>
    </row>
    <row r="3594" spans="1:4">
      <c r="A3594" s="695">
        <v>3593</v>
      </c>
      <c r="B3594" s="696" t="s">
        <v>11761</v>
      </c>
      <c r="C3594" s="697" t="s">
        <v>11762</v>
      </c>
      <c r="D3594" s="702" t="str">
        <f t="shared" si="56"/>
        <v>3593. 270176 射頻變頻器</v>
      </c>
    </row>
    <row r="3595" spans="1:4">
      <c r="A3595" s="695">
        <v>3594</v>
      </c>
      <c r="B3595" s="696" t="s">
        <v>11763</v>
      </c>
      <c r="C3595" s="697" t="s">
        <v>11764</v>
      </c>
      <c r="D3595" s="702" t="str">
        <f t="shared" si="56"/>
        <v>3594. 270177 放影機</v>
      </c>
    </row>
    <row r="3596" spans="1:4">
      <c r="A3596" s="695">
        <v>3595</v>
      </c>
      <c r="B3596" s="696" t="s">
        <v>11765</v>
      </c>
      <c r="C3596" s="697" t="s">
        <v>11766</v>
      </c>
      <c r="D3596" s="702" t="str">
        <f t="shared" si="56"/>
        <v>3595. 270178 錄放影機</v>
      </c>
    </row>
    <row r="3597" spans="1:4">
      <c r="A3597" s="695">
        <v>3596</v>
      </c>
      <c r="B3597" s="696" t="s">
        <v>11767</v>
      </c>
      <c r="C3597" s="697" t="s">
        <v>11768</v>
      </c>
      <c r="D3597" s="702" t="str">
        <f t="shared" si="56"/>
        <v>3596. 270179 雷射碟影機</v>
      </c>
    </row>
    <row r="3598" spans="1:4">
      <c r="A3598" s="695">
        <v>3597</v>
      </c>
      <c r="B3598" s="696" t="s">
        <v>11769</v>
      </c>
      <c r="C3598" s="697" t="s">
        <v>11770</v>
      </c>
      <c r="D3598" s="702" t="str">
        <f t="shared" si="56"/>
        <v>3597. 270180 攝錄放影機</v>
      </c>
    </row>
    <row r="3599" spans="1:4">
      <c r="A3599" s="695">
        <v>3598</v>
      </c>
      <c r="B3599" s="696" t="s">
        <v>11771</v>
      </c>
      <c r="C3599" s="697" t="s">
        <v>11772</v>
      </c>
      <c r="D3599" s="702" t="str">
        <f t="shared" si="56"/>
        <v>3598. 270181 影帶(光碟)拷貝機</v>
      </c>
    </row>
    <row r="3600" spans="1:4">
      <c r="A3600" s="695">
        <v>3599</v>
      </c>
      <c r="B3600" s="696" t="s">
        <v>11773</v>
      </c>
      <c r="C3600" s="697" t="s">
        <v>11774</v>
      </c>
      <c r="D3600" s="702" t="str">
        <f t="shared" si="56"/>
        <v>3599. 270182 唱盤</v>
      </c>
    </row>
    <row r="3601" spans="1:4">
      <c r="A3601" s="695">
        <v>3600</v>
      </c>
      <c r="B3601" s="696" t="s">
        <v>11775</v>
      </c>
      <c r="C3601" s="697" t="s">
        <v>11776</v>
      </c>
      <c r="D3601" s="702" t="str">
        <f t="shared" si="56"/>
        <v>3600. 270183 雷射唱機</v>
      </c>
    </row>
    <row r="3602" spans="1:4">
      <c r="A3602" s="695">
        <v>3601</v>
      </c>
      <c r="B3602" s="696" t="s">
        <v>11777</v>
      </c>
      <c r="C3602" s="697" t="s">
        <v>11778</v>
      </c>
      <c r="D3602" s="702" t="str">
        <f t="shared" si="56"/>
        <v>3601. 270184 影音光碟機</v>
      </c>
    </row>
    <row r="3603" spans="1:4">
      <c r="A3603" s="695">
        <v>3602</v>
      </c>
      <c r="B3603" s="696" t="s">
        <v>11779</v>
      </c>
      <c r="C3603" s="697" t="s">
        <v>11780</v>
      </c>
      <c r="D3603" s="702" t="str">
        <f t="shared" si="56"/>
        <v>3602. 270185 多功能數位影音光碟機</v>
      </c>
    </row>
    <row r="3604" spans="1:4">
      <c r="A3604" s="695">
        <v>3603</v>
      </c>
      <c r="B3604" s="696" t="s">
        <v>11781</v>
      </c>
      <c r="C3604" s="697" t="s">
        <v>11782</v>
      </c>
      <c r="D3604" s="702" t="str">
        <f t="shared" si="56"/>
        <v>3603. 270186 PMP可攜式多媒體播放器</v>
      </c>
    </row>
    <row r="3605" spans="1:4">
      <c r="A3605" s="695">
        <v>3604</v>
      </c>
      <c r="B3605" s="696" t="s">
        <v>11783</v>
      </c>
      <c r="C3605" s="697" t="s">
        <v>11784</v>
      </c>
      <c r="D3605" s="702" t="str">
        <f t="shared" si="56"/>
        <v>3604. 270187 單頻道收音機</v>
      </c>
    </row>
    <row r="3606" spans="1:4">
      <c r="A3606" s="695">
        <v>3605</v>
      </c>
      <c r="B3606" s="696" t="s">
        <v>11785</v>
      </c>
      <c r="C3606" s="697" t="s">
        <v>11786</v>
      </c>
      <c r="D3606" s="702" t="str">
        <f t="shared" si="56"/>
        <v>3605. 270188 多頻道收音機</v>
      </c>
    </row>
    <row r="3607" spans="1:4">
      <c r="A3607" s="695">
        <v>3606</v>
      </c>
      <c r="B3607" s="696" t="s">
        <v>11787</v>
      </c>
      <c r="C3607" s="697" t="s">
        <v>11788</v>
      </c>
      <c r="D3607" s="702" t="str">
        <f t="shared" si="56"/>
        <v>3606. 270190 收錄音機</v>
      </c>
    </row>
    <row r="3608" spans="1:4">
      <c r="A3608" s="695">
        <v>3607</v>
      </c>
      <c r="B3608" s="696" t="s">
        <v>11789</v>
      </c>
      <c r="C3608" s="697" t="s">
        <v>11790</v>
      </c>
      <c r="D3608" s="702" t="str">
        <f t="shared" si="56"/>
        <v>3607. 270191 MP3錄放音機</v>
      </c>
    </row>
    <row r="3609" spans="1:4">
      <c r="A3609" s="695">
        <v>3608</v>
      </c>
      <c r="B3609" s="696" t="s">
        <v>11791</v>
      </c>
      <c r="C3609" s="697" t="s">
        <v>11792</v>
      </c>
      <c r="D3609" s="702" t="str">
        <f t="shared" si="56"/>
        <v>3608. 270193 汽車用收音機</v>
      </c>
    </row>
    <row r="3610" spans="1:4">
      <c r="A3610" s="695">
        <v>3609</v>
      </c>
      <c r="B3610" s="696" t="s">
        <v>11793</v>
      </c>
      <c r="C3610" s="697" t="s">
        <v>11794</v>
      </c>
      <c r="D3610" s="702" t="str">
        <f t="shared" si="56"/>
        <v>3609. 270194 汽車用收放音機</v>
      </c>
    </row>
    <row r="3611" spans="1:4">
      <c r="A3611" s="695">
        <v>3610</v>
      </c>
      <c r="B3611" s="696" t="s">
        <v>11795</v>
      </c>
      <c r="C3611" s="697" t="s">
        <v>11796</v>
      </c>
      <c r="D3611" s="702" t="str">
        <f t="shared" si="56"/>
        <v>3610. 270195 伴唱機</v>
      </c>
    </row>
    <row r="3612" spans="1:4">
      <c r="A3612" s="695">
        <v>3611</v>
      </c>
      <c r="B3612" s="696" t="s">
        <v>11797</v>
      </c>
      <c r="C3612" s="697" t="s">
        <v>11798</v>
      </c>
      <c r="D3612" s="702" t="str">
        <f t="shared" si="56"/>
        <v>3611. 270196 點唱機</v>
      </c>
    </row>
    <row r="3613" spans="1:4">
      <c r="A3613" s="695">
        <v>3612</v>
      </c>
      <c r="B3613" s="696" t="s">
        <v>11799</v>
      </c>
      <c r="C3613" s="697" t="s">
        <v>11800</v>
      </c>
      <c r="D3613" s="702" t="str">
        <f t="shared" si="56"/>
        <v>3612. 270197 語言學習機</v>
      </c>
    </row>
    <row r="3614" spans="1:4">
      <c r="A3614" s="695">
        <v>3613</v>
      </c>
      <c r="B3614" s="696" t="s">
        <v>11801</v>
      </c>
      <c r="C3614" s="697" t="s">
        <v>11802</v>
      </c>
      <c r="D3614" s="702" t="str">
        <f t="shared" si="56"/>
        <v>3613. 270198 音頻擴大機</v>
      </c>
    </row>
    <row r="3615" spans="1:4">
      <c r="A3615" s="695">
        <v>3614</v>
      </c>
      <c r="B3615" s="696" t="s">
        <v>11803</v>
      </c>
      <c r="C3615" s="697" t="s">
        <v>11804</v>
      </c>
      <c r="D3615" s="702" t="str">
        <f t="shared" si="56"/>
        <v>3614. 270199 其他特定用途揚聲器</v>
      </c>
    </row>
    <row r="3616" spans="1:4">
      <c r="A3616" s="695">
        <v>3615</v>
      </c>
      <c r="B3616" s="696" t="s">
        <v>11805</v>
      </c>
      <c r="C3616" s="697" t="s">
        <v>11806</v>
      </c>
      <c r="D3616" s="702" t="str">
        <f t="shared" si="56"/>
        <v>3615. 270200 調諧器</v>
      </c>
    </row>
    <row r="3617" spans="1:4">
      <c r="A3617" s="695">
        <v>3616</v>
      </c>
      <c r="B3617" s="696" t="s">
        <v>11807</v>
      </c>
      <c r="C3617" s="697" t="s">
        <v>11808</v>
      </c>
      <c r="D3617" s="702" t="str">
        <f t="shared" si="56"/>
        <v>3616. 270201 等化器</v>
      </c>
    </row>
    <row r="3618" spans="1:4">
      <c r="A3618" s="695">
        <v>3617</v>
      </c>
      <c r="B3618" s="696" t="s">
        <v>11809</v>
      </c>
      <c r="C3618" s="697" t="s">
        <v>11810</v>
      </c>
      <c r="D3618" s="702" t="str">
        <f t="shared" si="56"/>
        <v>3617. 270202 揚聲器</v>
      </c>
    </row>
    <row r="3619" spans="1:4">
      <c r="A3619" s="695">
        <v>3618</v>
      </c>
      <c r="B3619" s="696" t="s">
        <v>11811</v>
      </c>
      <c r="C3619" s="697" t="s">
        <v>11812</v>
      </c>
      <c r="D3619" s="702" t="str">
        <f t="shared" si="56"/>
        <v>3618. 270203 車用揚聲器</v>
      </c>
    </row>
    <row r="3620" spans="1:4">
      <c r="A3620" s="695">
        <v>3619</v>
      </c>
      <c r="B3620" s="696" t="s">
        <v>11813</v>
      </c>
      <c r="C3620" s="697" t="s">
        <v>11814</v>
      </c>
      <c r="D3620" s="702" t="str">
        <f t="shared" si="56"/>
        <v>3619. 270204 麥克風</v>
      </c>
    </row>
    <row r="3621" spans="1:4">
      <c r="A3621" s="695">
        <v>3620</v>
      </c>
      <c r="B3621" s="696" t="s">
        <v>11815</v>
      </c>
      <c r="C3621" s="697" t="s">
        <v>11816</v>
      </c>
      <c r="D3621" s="702" t="str">
        <f t="shared" si="56"/>
        <v>3620. 270205 揚聲器零配件</v>
      </c>
    </row>
    <row r="3622" spans="1:4">
      <c r="A3622" s="695">
        <v>3621</v>
      </c>
      <c r="B3622" s="696" t="s">
        <v>11817</v>
      </c>
      <c r="C3622" s="697" t="s">
        <v>11818</v>
      </c>
      <c r="D3622" s="702" t="str">
        <f t="shared" si="56"/>
        <v>3621. 270206 耳機</v>
      </c>
    </row>
    <row r="3623" spans="1:4">
      <c r="A3623" s="695">
        <v>3622</v>
      </c>
      <c r="B3623" s="696" t="s">
        <v>11819</v>
      </c>
      <c r="C3623" s="697" t="s">
        <v>11820</v>
      </c>
      <c r="D3623" s="702" t="str">
        <f t="shared" si="56"/>
        <v>3622. 270207 錄放音機座</v>
      </c>
    </row>
    <row r="3624" spans="1:4">
      <c r="A3624" s="695">
        <v>3623</v>
      </c>
      <c r="B3624" s="696" t="s">
        <v>11821</v>
      </c>
      <c r="C3624" s="697" t="s">
        <v>11822</v>
      </c>
      <c r="D3624" s="702" t="str">
        <f t="shared" si="56"/>
        <v>3623. 270210 視聽電子產品用模組</v>
      </c>
    </row>
    <row r="3625" spans="1:4">
      <c r="A3625" s="695">
        <v>3624</v>
      </c>
      <c r="B3625" s="696" t="s">
        <v>11823</v>
      </c>
      <c r="C3625" s="697" t="s">
        <v>11824</v>
      </c>
      <c r="D3625" s="702" t="str">
        <f t="shared" si="56"/>
        <v>3624. 270211 電視遊樂器</v>
      </c>
    </row>
    <row r="3626" spans="1:4">
      <c r="A3626" s="695">
        <v>3625</v>
      </c>
      <c r="B3626" s="696" t="s">
        <v>11825</v>
      </c>
      <c r="C3626" s="697" t="s">
        <v>11826</v>
      </c>
      <c r="D3626" s="702" t="str">
        <f t="shared" si="56"/>
        <v>3625. 270212 家庭劇院視聽設備</v>
      </c>
    </row>
    <row r="3627" spans="1:4">
      <c r="A3627" s="695">
        <v>3626</v>
      </c>
      <c r="B3627" s="696" t="s">
        <v>11827</v>
      </c>
      <c r="C3627" s="697" t="s">
        <v>11828</v>
      </c>
      <c r="D3627" s="702" t="str">
        <f t="shared" si="56"/>
        <v>3626. 270214 硬式磁碟</v>
      </c>
    </row>
    <row r="3628" spans="1:4">
      <c r="A3628" s="695">
        <v>3627</v>
      </c>
      <c r="B3628" s="696" t="s">
        <v>11829</v>
      </c>
      <c r="C3628" s="697" t="s">
        <v>11830</v>
      </c>
      <c r="D3628" s="702" t="str">
        <f t="shared" si="56"/>
        <v>3627. 270215 軟式磁碟片</v>
      </c>
    </row>
    <row r="3629" spans="1:4">
      <c r="A3629" s="695">
        <v>3628</v>
      </c>
      <c r="B3629" s="696" t="s">
        <v>11831</v>
      </c>
      <c r="C3629" s="697" t="s">
        <v>11832</v>
      </c>
      <c r="D3629" s="702" t="str">
        <f t="shared" si="56"/>
        <v>3628. 270216 磁帶(電腦用)</v>
      </c>
    </row>
    <row r="3630" spans="1:4">
      <c r="A3630" s="695">
        <v>3629</v>
      </c>
      <c r="B3630" s="696" t="s">
        <v>11833</v>
      </c>
      <c r="C3630" s="697" t="s">
        <v>11834</v>
      </c>
      <c r="D3630" s="702" t="str">
        <f t="shared" si="56"/>
        <v>3629. 270217 空白光碟片(含空白磁光碟片)</v>
      </c>
    </row>
    <row r="3631" spans="1:4">
      <c r="A3631" s="695">
        <v>3630</v>
      </c>
      <c r="B3631" s="696" t="s">
        <v>11835</v>
      </c>
      <c r="C3631" s="697" t="s">
        <v>11836</v>
      </c>
      <c r="D3631" s="702" t="str">
        <f t="shared" si="56"/>
        <v>3630. 270218 CD系列預錄式光碟(非空白片)</v>
      </c>
    </row>
    <row r="3632" spans="1:4">
      <c r="A3632" s="695">
        <v>3631</v>
      </c>
      <c r="B3632" s="696" t="s">
        <v>11837</v>
      </c>
      <c r="C3632" s="697" t="s">
        <v>11838</v>
      </c>
      <c r="D3632" s="702" t="str">
        <f t="shared" si="56"/>
        <v>3631. 270219 DVD系列預錄式光碟(非空白片)</v>
      </c>
    </row>
    <row r="3633" spans="1:4">
      <c r="A3633" s="695">
        <v>3632</v>
      </c>
      <c r="B3633" s="696" t="s">
        <v>11839</v>
      </c>
      <c r="C3633" s="697" t="s">
        <v>11840</v>
      </c>
      <c r="D3633" s="702" t="str">
        <f t="shared" si="56"/>
        <v>3632. 270220 唱片</v>
      </c>
    </row>
    <row r="3634" spans="1:4">
      <c r="A3634" s="695">
        <v>3633</v>
      </c>
      <c r="B3634" s="696" t="s">
        <v>11841</v>
      </c>
      <c r="C3634" s="697" t="s">
        <v>11842</v>
      </c>
      <c r="D3634" s="702" t="str">
        <f t="shared" si="56"/>
        <v>3633. 270221 空白錄音帶(含外殼)</v>
      </c>
    </row>
    <row r="3635" spans="1:4">
      <c r="A3635" s="695">
        <v>3634</v>
      </c>
      <c r="B3635" s="696" t="s">
        <v>11843</v>
      </c>
      <c r="C3635" s="697" t="s">
        <v>11844</v>
      </c>
      <c r="D3635" s="702" t="str">
        <f t="shared" si="56"/>
        <v>3634. 270222 錄音帶(非空白帶)</v>
      </c>
    </row>
    <row r="3636" spans="1:4">
      <c r="A3636" s="695">
        <v>3635</v>
      </c>
      <c r="B3636" s="696" t="s">
        <v>11845</v>
      </c>
      <c r="C3636" s="697" t="s">
        <v>11846</v>
      </c>
      <c r="D3636" s="702" t="str">
        <f t="shared" si="56"/>
        <v>3635. 270223 空白錄影帶(含外殼)</v>
      </c>
    </row>
    <row r="3637" spans="1:4">
      <c r="A3637" s="695">
        <v>3636</v>
      </c>
      <c r="B3637" s="696" t="s">
        <v>11847</v>
      </c>
      <c r="C3637" s="697" t="s">
        <v>11848</v>
      </c>
      <c r="D3637" s="702" t="str">
        <f t="shared" si="56"/>
        <v>3636. 270224 錄影帶(非空白帶)</v>
      </c>
    </row>
    <row r="3638" spans="1:4">
      <c r="A3638" s="695">
        <v>3637</v>
      </c>
      <c r="B3638" s="696" t="s">
        <v>11849</v>
      </c>
      <c r="C3638" s="697" t="s">
        <v>11850</v>
      </c>
      <c r="D3638" s="702" t="str">
        <f t="shared" si="56"/>
        <v>3637. 270225 IC卡</v>
      </c>
    </row>
    <row r="3639" spans="1:4">
      <c r="A3639" s="695">
        <v>3638</v>
      </c>
      <c r="B3639" s="696" t="s">
        <v>11851</v>
      </c>
      <c r="C3639" s="697" t="s">
        <v>11852</v>
      </c>
      <c r="D3639" s="702" t="str">
        <f t="shared" si="56"/>
        <v>3638. 270226 非IC記錄訊號卡</v>
      </c>
    </row>
    <row r="3640" spans="1:4">
      <c r="A3640" s="695">
        <v>3639</v>
      </c>
      <c r="B3640" s="696" t="s">
        <v>11853</v>
      </c>
      <c r="C3640" s="697" t="s">
        <v>11854</v>
      </c>
      <c r="D3640" s="702" t="str">
        <f t="shared" si="56"/>
        <v>3639. 270228 數值控制器</v>
      </c>
    </row>
    <row r="3641" spans="1:4">
      <c r="A3641" s="695">
        <v>3640</v>
      </c>
      <c r="B3641" s="696" t="s">
        <v>11855</v>
      </c>
      <c r="C3641" s="697" t="s">
        <v>11856</v>
      </c>
      <c r="D3641" s="702" t="str">
        <f t="shared" si="56"/>
        <v>3640. 270229 雷達系統</v>
      </c>
    </row>
    <row r="3642" spans="1:4">
      <c r="A3642" s="695">
        <v>3641</v>
      </c>
      <c r="B3642" s="696" t="s">
        <v>11857</v>
      </c>
      <c r="C3642" s="697" t="s">
        <v>11858</v>
      </c>
      <c r="D3642" s="702" t="str">
        <f t="shared" si="56"/>
        <v>3641. 270230 全球定位系統</v>
      </c>
    </row>
    <row r="3643" spans="1:4">
      <c r="A3643" s="695">
        <v>3642</v>
      </c>
      <c r="B3643" s="696" t="s">
        <v>11859</v>
      </c>
      <c r="C3643" s="697" t="s">
        <v>11860</v>
      </c>
      <c r="D3643" s="702" t="str">
        <f t="shared" si="56"/>
        <v>3642. 270231 船用航儀設備</v>
      </c>
    </row>
    <row r="3644" spans="1:4">
      <c r="A3644" s="695">
        <v>3643</v>
      </c>
      <c r="B3644" s="696" t="s">
        <v>11861</v>
      </c>
      <c r="C3644" s="697" t="s">
        <v>11862</v>
      </c>
      <c r="D3644" s="702" t="str">
        <f t="shared" si="56"/>
        <v>3643. 270232 電波測深器</v>
      </c>
    </row>
    <row r="3645" spans="1:4">
      <c r="A3645" s="695">
        <v>3644</v>
      </c>
      <c r="B3645" s="696" t="s">
        <v>11863</v>
      </c>
      <c r="C3645" s="697" t="s">
        <v>11864</v>
      </c>
      <c r="D3645" s="702" t="str">
        <f t="shared" si="56"/>
        <v>3644. 270233 聲納設備</v>
      </c>
    </row>
    <row r="3646" spans="1:4">
      <c r="A3646" s="695">
        <v>3645</v>
      </c>
      <c r="B3646" s="696" t="s">
        <v>11865</v>
      </c>
      <c r="C3646" s="697" t="s">
        <v>11866</v>
      </c>
      <c r="D3646" s="702" t="str">
        <f t="shared" si="56"/>
        <v>3645. 270234 無線電導航儀</v>
      </c>
    </row>
    <row r="3647" spans="1:4">
      <c r="A3647" s="695">
        <v>3646</v>
      </c>
      <c r="B3647" s="696" t="s">
        <v>11867</v>
      </c>
      <c r="C3647" s="697" t="s">
        <v>11868</v>
      </c>
      <c r="D3647" s="702" t="str">
        <f t="shared" si="56"/>
        <v>3646. 270236 電錶(計算電力用)</v>
      </c>
    </row>
    <row r="3648" spans="1:4">
      <c r="A3648" s="695">
        <v>3647</v>
      </c>
      <c r="B3648" s="696" t="s">
        <v>11869</v>
      </c>
      <c r="C3648" s="697" t="s">
        <v>11870</v>
      </c>
      <c r="D3648" s="702" t="str">
        <f t="shared" si="56"/>
        <v>3647. 270237 電流表</v>
      </c>
    </row>
    <row r="3649" spans="1:4">
      <c r="A3649" s="695">
        <v>3648</v>
      </c>
      <c r="B3649" s="696" t="s">
        <v>11871</v>
      </c>
      <c r="C3649" s="697" t="s">
        <v>11872</v>
      </c>
      <c r="D3649" s="702" t="str">
        <f t="shared" si="56"/>
        <v>3648. 270238 電壓表</v>
      </c>
    </row>
    <row r="3650" spans="1:4">
      <c r="A3650" s="695">
        <v>3649</v>
      </c>
      <c r="B3650" s="696" t="s">
        <v>11873</v>
      </c>
      <c r="C3650" s="697" t="s">
        <v>11874</v>
      </c>
      <c r="D3650" s="702" t="str">
        <f t="shared" ref="D3650:D3713" si="57">A3650&amp;". "&amp;B3650&amp;" "&amp;C3650</f>
        <v>3649. 270239 多用電表</v>
      </c>
    </row>
    <row r="3651" spans="1:4">
      <c r="A3651" s="695">
        <v>3650</v>
      </c>
      <c r="B3651" s="696" t="s">
        <v>11875</v>
      </c>
      <c r="C3651" s="697" t="s">
        <v>11876</v>
      </c>
      <c r="D3651" s="702" t="str">
        <f t="shared" si="57"/>
        <v>3650. 270240 壓力計</v>
      </c>
    </row>
    <row r="3652" spans="1:4">
      <c r="A3652" s="695">
        <v>3651</v>
      </c>
      <c r="B3652" s="696" t="s">
        <v>11877</v>
      </c>
      <c r="C3652" s="697" t="s">
        <v>11878</v>
      </c>
      <c r="D3652" s="702" t="str">
        <f t="shared" si="57"/>
        <v>3651. 270241 水錶</v>
      </c>
    </row>
    <row r="3653" spans="1:4">
      <c r="A3653" s="695">
        <v>3652</v>
      </c>
      <c r="B3653" s="696" t="s">
        <v>11879</v>
      </c>
      <c r="C3653" s="697" t="s">
        <v>11880</v>
      </c>
      <c r="D3653" s="702" t="str">
        <f t="shared" si="57"/>
        <v>3652. 270242 酸鹼度計</v>
      </c>
    </row>
    <row r="3654" spans="1:4">
      <c r="A3654" s="695">
        <v>3653</v>
      </c>
      <c r="B3654" s="696" t="s">
        <v>11881</v>
      </c>
      <c r="C3654" s="697" t="s">
        <v>11882</v>
      </c>
      <c r="D3654" s="702" t="str">
        <f t="shared" si="57"/>
        <v>3653. 270243 溫濕度計</v>
      </c>
    </row>
    <row r="3655" spans="1:4">
      <c r="A3655" s="695">
        <v>3654</v>
      </c>
      <c r="B3655" s="696" t="s">
        <v>11883</v>
      </c>
      <c r="C3655" s="697" t="s">
        <v>11884</v>
      </c>
      <c r="D3655" s="702" t="str">
        <f t="shared" si="57"/>
        <v>3654. 270244 恆溫控制器</v>
      </c>
    </row>
    <row r="3656" spans="1:4">
      <c r="A3656" s="695">
        <v>3655</v>
      </c>
      <c r="B3656" s="696" t="s">
        <v>11885</v>
      </c>
      <c r="C3656" s="697" t="s">
        <v>11886</v>
      </c>
      <c r="D3656" s="702" t="str">
        <f t="shared" si="57"/>
        <v>3655. 270245 定溫器</v>
      </c>
    </row>
    <row r="3657" spans="1:4">
      <c r="A3657" s="695">
        <v>3656</v>
      </c>
      <c r="B3657" s="696" t="s">
        <v>11887</v>
      </c>
      <c r="C3657" s="697" t="s">
        <v>11888</v>
      </c>
      <c r="D3657" s="702" t="str">
        <f t="shared" si="57"/>
        <v>3656. 270246 汽車速度表</v>
      </c>
    </row>
    <row r="3658" spans="1:4">
      <c r="A3658" s="695">
        <v>3657</v>
      </c>
      <c r="B3658" s="696" t="s">
        <v>11889</v>
      </c>
      <c r="C3658" s="697" t="s">
        <v>11890</v>
      </c>
      <c r="D3658" s="702" t="str">
        <f t="shared" si="57"/>
        <v>3657. 270247 汽車油壓表</v>
      </c>
    </row>
    <row r="3659" spans="1:4">
      <c r="A3659" s="695">
        <v>3658</v>
      </c>
      <c r="B3659" s="696" t="s">
        <v>11891</v>
      </c>
      <c r="C3659" s="697" t="s">
        <v>11892</v>
      </c>
      <c r="D3659" s="702" t="str">
        <f t="shared" si="57"/>
        <v>3658. 270248 汽車轉速計</v>
      </c>
    </row>
    <row r="3660" spans="1:4">
      <c r="A3660" s="695">
        <v>3659</v>
      </c>
      <c r="B3660" s="696" t="s">
        <v>11893</v>
      </c>
      <c r="C3660" s="697" t="s">
        <v>11894</v>
      </c>
      <c r="D3660" s="702" t="str">
        <f t="shared" si="57"/>
        <v>3659. 270249 計程車錶</v>
      </c>
    </row>
    <row r="3661" spans="1:4">
      <c r="A3661" s="695">
        <v>3660</v>
      </c>
      <c r="B3661" s="696" t="s">
        <v>11895</v>
      </c>
      <c r="C3661" s="697" t="s">
        <v>11896</v>
      </c>
      <c r="D3661" s="702" t="str">
        <f t="shared" si="57"/>
        <v>3660. 270250 計量器</v>
      </c>
    </row>
    <row r="3662" spans="1:4">
      <c r="A3662" s="695">
        <v>3661</v>
      </c>
      <c r="B3662" s="696" t="s">
        <v>11897</v>
      </c>
      <c r="C3662" s="697" t="s">
        <v>11898</v>
      </c>
      <c r="D3662" s="702" t="str">
        <f t="shared" si="57"/>
        <v>3661. 270251 自動收票設備</v>
      </c>
    </row>
    <row r="3663" spans="1:4">
      <c r="A3663" s="695">
        <v>3662</v>
      </c>
      <c r="B3663" s="696" t="s">
        <v>11899</v>
      </c>
      <c r="C3663" s="697" t="s">
        <v>11900</v>
      </c>
      <c r="D3663" s="702" t="str">
        <f t="shared" si="57"/>
        <v>3662. 270252 停車計時器</v>
      </c>
    </row>
    <row r="3664" spans="1:4">
      <c r="A3664" s="695">
        <v>3663</v>
      </c>
      <c r="B3664" s="696" t="s">
        <v>11901</v>
      </c>
      <c r="C3664" s="697" t="s">
        <v>11902</v>
      </c>
      <c r="D3664" s="702" t="str">
        <f t="shared" si="57"/>
        <v>3663. 270256 電壓量測儀器</v>
      </c>
    </row>
    <row r="3665" spans="1:4">
      <c r="A3665" s="695">
        <v>3664</v>
      </c>
      <c r="B3665" s="696" t="s">
        <v>11903</v>
      </c>
      <c r="C3665" s="697" t="s">
        <v>11904</v>
      </c>
      <c r="D3665" s="702" t="str">
        <f t="shared" si="57"/>
        <v>3664. 270257 電流量測儀器</v>
      </c>
    </row>
    <row r="3666" spans="1:4">
      <c r="A3666" s="695">
        <v>3665</v>
      </c>
      <c r="B3666" s="696" t="s">
        <v>11905</v>
      </c>
      <c r="C3666" s="697" t="s">
        <v>11906</v>
      </c>
      <c r="D3666" s="702" t="str">
        <f t="shared" si="57"/>
        <v>3665. 270258 功率量測儀器</v>
      </c>
    </row>
    <row r="3667" spans="1:4">
      <c r="A3667" s="695">
        <v>3666</v>
      </c>
      <c r="B3667" s="696" t="s">
        <v>11907</v>
      </c>
      <c r="C3667" s="697" t="s">
        <v>11908</v>
      </c>
      <c r="D3667" s="702" t="str">
        <f t="shared" si="57"/>
        <v>3666. 270259 電磁波量測儀器</v>
      </c>
    </row>
    <row r="3668" spans="1:4">
      <c r="A3668" s="695">
        <v>3667</v>
      </c>
      <c r="B3668" s="696" t="s">
        <v>11909</v>
      </c>
      <c r="C3668" s="697" t="s">
        <v>11910</v>
      </c>
      <c r="D3668" s="702" t="str">
        <f t="shared" si="57"/>
        <v>3667. 270260 數位示波器</v>
      </c>
    </row>
    <row r="3669" spans="1:4">
      <c r="A3669" s="695">
        <v>3668</v>
      </c>
      <c r="B3669" s="696" t="s">
        <v>11911</v>
      </c>
      <c r="C3669" s="697" t="s">
        <v>11912</v>
      </c>
      <c r="D3669" s="702" t="str">
        <f t="shared" si="57"/>
        <v>3668. 270261 類比示波器</v>
      </c>
    </row>
    <row r="3670" spans="1:4">
      <c r="A3670" s="695">
        <v>3669</v>
      </c>
      <c r="B3670" s="696" t="s">
        <v>11913</v>
      </c>
      <c r="C3670" s="697" t="s">
        <v>11914</v>
      </c>
      <c r="D3670" s="702" t="str">
        <f t="shared" si="57"/>
        <v>3669. 270262 頻譜分析儀</v>
      </c>
    </row>
    <row r="3671" spans="1:4">
      <c r="A3671" s="695">
        <v>3670</v>
      </c>
      <c r="B3671" s="696" t="s">
        <v>11915</v>
      </c>
      <c r="C3671" s="697" t="s">
        <v>11916</v>
      </c>
      <c r="D3671" s="702" t="str">
        <f t="shared" si="57"/>
        <v>3670. 270263 邏輯分析儀</v>
      </c>
    </row>
    <row r="3672" spans="1:4">
      <c r="A3672" s="695">
        <v>3671</v>
      </c>
      <c r="B3672" s="696" t="s">
        <v>11917</v>
      </c>
      <c r="C3672" s="697" t="s">
        <v>11918</v>
      </c>
      <c r="D3672" s="702" t="str">
        <f t="shared" si="57"/>
        <v>3671. 270264 微處理機發展系統</v>
      </c>
    </row>
    <row r="3673" spans="1:4">
      <c r="A3673" s="695">
        <v>3672</v>
      </c>
      <c r="B3673" s="696" t="s">
        <v>11919</v>
      </c>
      <c r="C3673" s="697" t="s">
        <v>11920</v>
      </c>
      <c r="D3673" s="702" t="str">
        <f t="shared" si="57"/>
        <v>3672. 270265 信號產生器</v>
      </c>
    </row>
    <row r="3674" spans="1:4">
      <c r="A3674" s="695">
        <v>3673</v>
      </c>
      <c r="B3674" s="696" t="s">
        <v>11921</v>
      </c>
      <c r="C3674" s="697" t="s">
        <v>11922</v>
      </c>
      <c r="D3674" s="702" t="str">
        <f t="shared" si="57"/>
        <v>3673. 270266 信號產生、分析與處理儀器</v>
      </c>
    </row>
    <row r="3675" spans="1:4">
      <c r="A3675" s="695">
        <v>3674</v>
      </c>
      <c r="B3675" s="696" t="s">
        <v>11923</v>
      </c>
      <c r="C3675" s="697" t="s">
        <v>11924</v>
      </c>
      <c r="D3675" s="702" t="str">
        <f t="shared" si="57"/>
        <v>3674. 270267 電信測試儀器</v>
      </c>
    </row>
    <row r="3676" spans="1:4">
      <c r="A3676" s="695">
        <v>3675</v>
      </c>
      <c r="B3676" s="696" t="s">
        <v>11925</v>
      </c>
      <c r="C3676" s="697" t="s">
        <v>11926</v>
      </c>
      <c r="D3676" s="702" t="str">
        <f t="shared" si="57"/>
        <v>3675. 270268 電氣特性測試儀器</v>
      </c>
    </row>
    <row r="3677" spans="1:4">
      <c r="A3677" s="695">
        <v>3676</v>
      </c>
      <c r="B3677" s="696" t="s">
        <v>11927</v>
      </c>
      <c r="C3677" s="697" t="s">
        <v>11928</v>
      </c>
      <c r="D3677" s="702" t="str">
        <f t="shared" si="57"/>
        <v>3676. 270269 電子零件特性量測儀器</v>
      </c>
    </row>
    <row r="3678" spans="1:4">
      <c r="A3678" s="695">
        <v>3677</v>
      </c>
      <c r="B3678" s="696" t="s">
        <v>11929</v>
      </c>
      <c r="C3678" s="697" t="s">
        <v>11930</v>
      </c>
      <c r="D3678" s="702" t="str">
        <f t="shared" si="57"/>
        <v>3677. 270270 自動測試設備</v>
      </c>
    </row>
    <row r="3679" spans="1:4">
      <c r="A3679" s="695">
        <v>3678</v>
      </c>
      <c r="B3679" s="696" t="s">
        <v>11931</v>
      </c>
      <c r="C3679" s="697" t="s">
        <v>11932</v>
      </c>
      <c r="D3679" s="702" t="str">
        <f t="shared" si="57"/>
        <v>3678. 270271 半導體檢測設備</v>
      </c>
    </row>
    <row r="3680" spans="1:4">
      <c r="A3680" s="695">
        <v>3679</v>
      </c>
      <c r="B3680" s="696" t="s">
        <v>11933</v>
      </c>
      <c r="C3680" s="697" t="s">
        <v>11934</v>
      </c>
      <c r="D3680" s="702" t="str">
        <f t="shared" si="57"/>
        <v>3679. 270273 天平</v>
      </c>
    </row>
    <row r="3681" spans="1:4">
      <c r="A3681" s="695">
        <v>3680</v>
      </c>
      <c r="B3681" s="696" t="s">
        <v>11935</v>
      </c>
      <c r="C3681" s="697" t="s">
        <v>11936</v>
      </c>
      <c r="D3681" s="702" t="str">
        <f t="shared" si="57"/>
        <v>3680. 270274 機械式測重磅</v>
      </c>
    </row>
    <row r="3682" spans="1:4">
      <c r="A3682" s="695">
        <v>3681</v>
      </c>
      <c r="B3682" s="696" t="s">
        <v>11937</v>
      </c>
      <c r="C3682" s="697" t="s">
        <v>11938</v>
      </c>
      <c r="D3682" s="702" t="str">
        <f t="shared" si="57"/>
        <v>3681. 270275 電子式測重磅</v>
      </c>
    </row>
    <row r="3683" spans="1:4">
      <c r="A3683" s="695">
        <v>3682</v>
      </c>
      <c r="B3683" s="696" t="s">
        <v>11939</v>
      </c>
      <c r="C3683" s="697" t="s">
        <v>11940</v>
      </c>
      <c r="D3683" s="702" t="str">
        <f t="shared" si="57"/>
        <v>3682. 270277 溫度感測器</v>
      </c>
    </row>
    <row r="3684" spans="1:4">
      <c r="A3684" s="695">
        <v>3683</v>
      </c>
      <c r="B3684" s="696" t="s">
        <v>11941</v>
      </c>
      <c r="C3684" s="697" t="s">
        <v>11942</v>
      </c>
      <c r="D3684" s="702" t="str">
        <f t="shared" si="57"/>
        <v>3683. 270278 氣體感測器</v>
      </c>
    </row>
    <row r="3685" spans="1:4">
      <c r="A3685" s="695">
        <v>3684</v>
      </c>
      <c r="B3685" s="696" t="s">
        <v>11943</v>
      </c>
      <c r="C3685" s="697" t="s">
        <v>11944</v>
      </c>
      <c r="D3685" s="702" t="str">
        <f t="shared" si="57"/>
        <v>3684. 270279 壓力感測器</v>
      </c>
    </row>
    <row r="3686" spans="1:4">
      <c r="A3686" s="695">
        <v>3685</v>
      </c>
      <c r="B3686" s="696" t="s">
        <v>11945</v>
      </c>
      <c r="C3686" s="697" t="s">
        <v>11946</v>
      </c>
      <c r="D3686" s="702" t="str">
        <f t="shared" si="57"/>
        <v>3685. 270280 光纖感測器</v>
      </c>
    </row>
    <row r="3687" spans="1:4">
      <c r="A3687" s="695">
        <v>3686</v>
      </c>
      <c r="B3687" s="696" t="s">
        <v>11947</v>
      </c>
      <c r="C3687" s="697" t="s">
        <v>11948</v>
      </c>
      <c r="D3687" s="702" t="str">
        <f t="shared" si="57"/>
        <v>3686. 270282 工業校準用塊規</v>
      </c>
    </row>
    <row r="3688" spans="1:4">
      <c r="A3688" s="695">
        <v>3687</v>
      </c>
      <c r="B3688" s="696" t="s">
        <v>11949</v>
      </c>
      <c r="C3688" s="697" t="s">
        <v>11950</v>
      </c>
      <c r="D3688" s="702" t="str">
        <f t="shared" si="57"/>
        <v>3687. 270283 工業校準用標準尺</v>
      </c>
    </row>
    <row r="3689" spans="1:4">
      <c r="A3689" s="695">
        <v>3688</v>
      </c>
      <c r="B3689" s="696" t="s">
        <v>11951</v>
      </c>
      <c r="C3689" s="697" t="s">
        <v>11952</v>
      </c>
      <c r="D3689" s="702" t="str">
        <f t="shared" si="57"/>
        <v>3688. 270284 工業校準用量規</v>
      </c>
    </row>
    <row r="3690" spans="1:4">
      <c r="A3690" s="695">
        <v>3689</v>
      </c>
      <c r="B3690" s="696" t="s">
        <v>11953</v>
      </c>
      <c r="C3690" s="697" t="s">
        <v>11954</v>
      </c>
      <c r="D3690" s="702" t="str">
        <f t="shared" si="57"/>
        <v>3689. 270286 雷射檢測設備</v>
      </c>
    </row>
    <row r="3691" spans="1:4">
      <c r="A3691" s="695">
        <v>3690</v>
      </c>
      <c r="B3691" s="696" t="s">
        <v>11955</v>
      </c>
      <c r="C3691" s="697" t="s">
        <v>11956</v>
      </c>
      <c r="D3691" s="702" t="str">
        <f t="shared" si="57"/>
        <v>3690. 270287 全像設備及全像元件</v>
      </c>
    </row>
    <row r="3692" spans="1:4">
      <c r="A3692" s="695">
        <v>3691</v>
      </c>
      <c r="B3692" s="696" t="s">
        <v>11957</v>
      </c>
      <c r="C3692" s="697" t="s">
        <v>11958</v>
      </c>
      <c r="D3692" s="702" t="str">
        <f t="shared" si="57"/>
        <v>3691. 270289 曝光表</v>
      </c>
    </row>
    <row r="3693" spans="1:4">
      <c r="A3693" s="695">
        <v>3692</v>
      </c>
      <c r="B3693" s="696" t="s">
        <v>11959</v>
      </c>
      <c r="C3693" s="697" t="s">
        <v>11960</v>
      </c>
      <c r="D3693" s="702" t="str">
        <f t="shared" si="57"/>
        <v>3692. 270290 分光儀</v>
      </c>
    </row>
    <row r="3694" spans="1:4">
      <c r="A3694" s="695">
        <v>3693</v>
      </c>
      <c r="B3694" s="696" t="s">
        <v>11961</v>
      </c>
      <c r="C3694" s="697" t="s">
        <v>11962</v>
      </c>
      <c r="D3694" s="702" t="str">
        <f t="shared" si="57"/>
        <v>3693. 270291 光纖檢測設備</v>
      </c>
    </row>
    <row r="3695" spans="1:4">
      <c r="A3695" s="695">
        <v>3694</v>
      </c>
      <c r="B3695" s="696" t="s">
        <v>11963</v>
      </c>
      <c r="C3695" s="697" t="s">
        <v>11964</v>
      </c>
      <c r="D3695" s="702" t="str">
        <f t="shared" si="57"/>
        <v>3694. 270292 紅外光檢測裝置</v>
      </c>
    </row>
    <row r="3696" spans="1:4">
      <c r="A3696" s="695">
        <v>3695</v>
      </c>
      <c r="B3696" s="696" t="s">
        <v>11965</v>
      </c>
      <c r="C3696" s="697" t="s">
        <v>11966</v>
      </c>
      <c r="D3696" s="702" t="str">
        <f t="shared" si="57"/>
        <v>3695. 270293 製程檢測設備</v>
      </c>
    </row>
    <row r="3697" spans="1:4">
      <c r="A3697" s="695">
        <v>3696</v>
      </c>
      <c r="B3697" s="696" t="s">
        <v>11967</v>
      </c>
      <c r="C3697" s="697" t="s">
        <v>11968</v>
      </c>
      <c r="D3697" s="702" t="str">
        <f t="shared" si="57"/>
        <v>3696. 270294 環境自動控制及調節裝置</v>
      </c>
    </row>
    <row r="3698" spans="1:4">
      <c r="A3698" s="695">
        <v>3697</v>
      </c>
      <c r="B3698" s="696" t="s">
        <v>11969</v>
      </c>
      <c r="C3698" s="697" t="s">
        <v>11970</v>
      </c>
      <c r="D3698" s="702" t="str">
        <f t="shared" si="57"/>
        <v>3697. 270295 環境檢測儀器</v>
      </c>
    </row>
    <row r="3699" spans="1:4">
      <c r="A3699" s="695">
        <v>3698</v>
      </c>
      <c r="B3699" s="696" t="s">
        <v>11971</v>
      </c>
      <c r="C3699" s="697" t="s">
        <v>11972</v>
      </c>
      <c r="D3699" s="702" t="str">
        <f t="shared" si="57"/>
        <v>3698. 270296 安全衛生檢測儀器</v>
      </c>
    </row>
    <row r="3700" spans="1:4">
      <c r="A3700" s="695">
        <v>3699</v>
      </c>
      <c r="B3700" s="696" t="s">
        <v>11973</v>
      </c>
      <c r="C3700" s="697" t="s">
        <v>11974</v>
      </c>
      <c r="D3700" s="702" t="str">
        <f t="shared" si="57"/>
        <v>3699. 270297 實驗室專用分析儀器及系統設備</v>
      </c>
    </row>
    <row r="3701" spans="1:4">
      <c r="A3701" s="695">
        <v>3700</v>
      </c>
      <c r="B3701" s="696" t="s">
        <v>11975</v>
      </c>
      <c r="C3701" s="697" t="s">
        <v>11976</v>
      </c>
      <c r="D3701" s="702" t="str">
        <f t="shared" si="57"/>
        <v>3700. 270298 飛行記錄器</v>
      </c>
    </row>
    <row r="3702" spans="1:4">
      <c r="A3702" s="695">
        <v>3701</v>
      </c>
      <c r="B3702" s="696" t="s">
        <v>11977</v>
      </c>
      <c r="C3702" s="697" t="s">
        <v>11978</v>
      </c>
      <c r="D3702" s="702" t="str">
        <f t="shared" si="57"/>
        <v>3701. 270299 其他科學量測器材</v>
      </c>
    </row>
    <row r="3703" spans="1:4">
      <c r="A3703" s="695">
        <v>3702</v>
      </c>
      <c r="B3703" s="696" t="s">
        <v>11979</v>
      </c>
      <c r="C3703" s="697" t="s">
        <v>11980</v>
      </c>
      <c r="D3703" s="702" t="str">
        <f t="shared" si="57"/>
        <v>3702. 270300 航空器專用儀器</v>
      </c>
    </row>
    <row r="3704" spans="1:4">
      <c r="A3704" s="695">
        <v>3703</v>
      </c>
      <c r="B3704" s="696" t="s">
        <v>11981</v>
      </c>
      <c r="C3704" s="697" t="s">
        <v>11982</v>
      </c>
      <c r="D3704" s="702" t="str">
        <f t="shared" si="57"/>
        <v>3703. 270301 機械錶</v>
      </c>
    </row>
    <row r="3705" spans="1:4">
      <c r="A3705" s="695">
        <v>3704</v>
      </c>
      <c r="B3705" s="696" t="s">
        <v>11983</v>
      </c>
      <c r="C3705" s="697" t="s">
        <v>11984</v>
      </c>
      <c r="D3705" s="702" t="str">
        <f t="shared" si="57"/>
        <v>3704. 270302 石英錶</v>
      </c>
    </row>
    <row r="3706" spans="1:4">
      <c r="A3706" s="695">
        <v>3705</v>
      </c>
      <c r="B3706" s="696" t="s">
        <v>11985</v>
      </c>
      <c r="C3706" s="697" t="s">
        <v>11986</v>
      </c>
      <c r="D3706" s="702" t="str">
        <f t="shared" si="57"/>
        <v>3705. 270303 電子錶</v>
      </c>
    </row>
    <row r="3707" spans="1:4">
      <c r="A3707" s="695">
        <v>3706</v>
      </c>
      <c r="B3707" s="696" t="s">
        <v>11987</v>
      </c>
      <c r="C3707" s="697" t="s">
        <v>11988</v>
      </c>
      <c r="D3707" s="702" t="str">
        <f t="shared" si="57"/>
        <v>3706. 270304 錶殼</v>
      </c>
    </row>
    <row r="3708" spans="1:4">
      <c r="A3708" s="695">
        <v>3707</v>
      </c>
      <c r="B3708" s="696" t="s">
        <v>11989</v>
      </c>
      <c r="C3708" s="697" t="s">
        <v>11990</v>
      </c>
      <c r="D3708" s="702" t="str">
        <f t="shared" si="57"/>
        <v>3707. 270305 錶芯</v>
      </c>
    </row>
    <row r="3709" spans="1:4">
      <c r="A3709" s="695">
        <v>3708</v>
      </c>
      <c r="B3709" s="696" t="s">
        <v>11991</v>
      </c>
      <c r="C3709" s="697" t="s">
        <v>11992</v>
      </c>
      <c r="D3709" s="702" t="str">
        <f t="shared" si="57"/>
        <v>3708. 270306 錶面</v>
      </c>
    </row>
    <row r="3710" spans="1:4">
      <c r="A3710" s="695">
        <v>3709</v>
      </c>
      <c r="B3710" s="696" t="s">
        <v>11993</v>
      </c>
      <c r="C3710" s="697" t="s">
        <v>11994</v>
      </c>
      <c r="D3710" s="702" t="str">
        <f t="shared" si="57"/>
        <v>3709. 270307 錶零件</v>
      </c>
    </row>
    <row r="3711" spans="1:4">
      <c r="A3711" s="695">
        <v>3710</v>
      </c>
      <c r="B3711" s="696" t="s">
        <v>11995</v>
      </c>
      <c r="C3711" s="697" t="s">
        <v>11996</v>
      </c>
      <c r="D3711" s="702" t="str">
        <f t="shared" si="57"/>
        <v>3710. 270309 機械鐘</v>
      </c>
    </row>
    <row r="3712" spans="1:4">
      <c r="A3712" s="695">
        <v>3711</v>
      </c>
      <c r="B3712" s="696" t="s">
        <v>11997</v>
      </c>
      <c r="C3712" s="697" t="s">
        <v>11998</v>
      </c>
      <c r="D3712" s="702" t="str">
        <f t="shared" si="57"/>
        <v>3711. 270310 石英鐘</v>
      </c>
    </row>
    <row r="3713" spans="1:4">
      <c r="A3713" s="695">
        <v>3712</v>
      </c>
      <c r="B3713" s="696" t="s">
        <v>11999</v>
      </c>
      <c r="C3713" s="697" t="s">
        <v>12000</v>
      </c>
      <c r="D3713" s="702" t="str">
        <f t="shared" si="57"/>
        <v>3712. 270311 電子鐘</v>
      </c>
    </row>
    <row r="3714" spans="1:4">
      <c r="A3714" s="695">
        <v>3713</v>
      </c>
      <c r="B3714" s="696" t="s">
        <v>12001</v>
      </c>
      <c r="C3714" s="697" t="s">
        <v>12002</v>
      </c>
      <c r="D3714" s="702" t="str">
        <f t="shared" ref="D3714:D3777" si="58">A3714&amp;". "&amp;B3714&amp;" "&amp;C3714</f>
        <v>3713. 270312 鐘殼</v>
      </c>
    </row>
    <row r="3715" spans="1:4">
      <c r="A3715" s="695">
        <v>3714</v>
      </c>
      <c r="B3715" s="696" t="s">
        <v>12003</v>
      </c>
      <c r="C3715" s="697" t="s">
        <v>12004</v>
      </c>
      <c r="D3715" s="702" t="str">
        <f t="shared" si="58"/>
        <v>3714. 270313 鐘芯</v>
      </c>
    </row>
    <row r="3716" spans="1:4">
      <c r="A3716" s="695">
        <v>3715</v>
      </c>
      <c r="B3716" s="696" t="s">
        <v>12005</v>
      </c>
      <c r="C3716" s="697" t="s">
        <v>12006</v>
      </c>
      <c r="D3716" s="702" t="str">
        <f t="shared" si="58"/>
        <v>3715. 270314 鐘面</v>
      </c>
    </row>
    <row r="3717" spans="1:4">
      <c r="A3717" s="695">
        <v>3716</v>
      </c>
      <c r="B3717" s="696" t="s">
        <v>12007</v>
      </c>
      <c r="C3717" s="697" t="s">
        <v>12008</v>
      </c>
      <c r="D3717" s="702" t="str">
        <f t="shared" si="58"/>
        <v>3716. 270315 鐘零組件</v>
      </c>
    </row>
    <row r="3718" spans="1:4">
      <c r="A3718" s="695">
        <v>3717</v>
      </c>
      <c r="B3718" s="696" t="s">
        <v>12009</v>
      </c>
      <c r="C3718" s="697" t="s">
        <v>12010</v>
      </c>
      <c r="D3718" s="702" t="str">
        <f t="shared" si="58"/>
        <v>3717. 270316 計時器</v>
      </c>
    </row>
    <row r="3719" spans="1:4">
      <c r="A3719" s="695">
        <v>3718</v>
      </c>
      <c r="B3719" s="696" t="s">
        <v>12011</v>
      </c>
      <c r="C3719" s="697" t="s">
        <v>12012</v>
      </c>
      <c r="D3719" s="702" t="str">
        <f t="shared" si="58"/>
        <v>3718. 270319 超音波掃描儀</v>
      </c>
    </row>
    <row r="3720" spans="1:4">
      <c r="A3720" s="695">
        <v>3719</v>
      </c>
      <c r="B3720" s="696" t="s">
        <v>12013</v>
      </c>
      <c r="C3720" s="697" t="s">
        <v>12014</v>
      </c>
      <c r="D3720" s="702" t="str">
        <f t="shared" si="58"/>
        <v>3719. 270320 一般診斷用X光機</v>
      </c>
    </row>
    <row r="3721" spans="1:4">
      <c r="A3721" s="695">
        <v>3720</v>
      </c>
      <c r="B3721" s="696" t="s">
        <v>12015</v>
      </c>
      <c r="C3721" s="697" t="s">
        <v>12016</v>
      </c>
      <c r="D3721" s="702" t="str">
        <f t="shared" si="58"/>
        <v>3720. 270321 牙科用ｘ光檯</v>
      </c>
    </row>
    <row r="3722" spans="1:4">
      <c r="A3722" s="695">
        <v>3721</v>
      </c>
      <c r="B3722" s="696" t="s">
        <v>12017</v>
      </c>
      <c r="C3722" s="697" t="s">
        <v>12018</v>
      </c>
      <c r="D3722" s="702" t="str">
        <f t="shared" si="58"/>
        <v>3721. 270322 助聽器</v>
      </c>
    </row>
    <row r="3723" spans="1:4">
      <c r="A3723" s="695">
        <v>3722</v>
      </c>
      <c r="B3723" s="696" t="s">
        <v>12019</v>
      </c>
      <c r="C3723" s="697" t="s">
        <v>12020</v>
      </c>
      <c r="D3723" s="702" t="str">
        <f t="shared" si="58"/>
        <v>3722. 270323 心律調整器</v>
      </c>
    </row>
    <row r="3724" spans="1:4">
      <c r="A3724" s="695">
        <v>3723</v>
      </c>
      <c r="B3724" s="696" t="s">
        <v>12021</v>
      </c>
      <c r="C3724" s="697" t="s">
        <v>12022</v>
      </c>
      <c r="D3724" s="702" t="str">
        <f t="shared" si="58"/>
        <v>3723. 270324 高震波碎石裝置</v>
      </c>
    </row>
    <row r="3725" spans="1:4">
      <c r="A3725" s="695">
        <v>3724</v>
      </c>
      <c r="B3725" s="696" t="s">
        <v>12023</v>
      </c>
      <c r="C3725" s="697" t="s">
        <v>12024</v>
      </c>
      <c r="D3725" s="702" t="str">
        <f t="shared" si="58"/>
        <v>3724. 270325 早產兒保育器</v>
      </c>
    </row>
    <row r="3726" spans="1:4">
      <c r="A3726" s="695">
        <v>3725</v>
      </c>
      <c r="B3726" s="696" t="s">
        <v>12025</v>
      </c>
      <c r="C3726" s="697" t="s">
        <v>12026</v>
      </c>
      <c r="D3726" s="702" t="str">
        <f t="shared" si="58"/>
        <v>3725. 270326 臨床生化分析儀</v>
      </c>
    </row>
    <row r="3727" spans="1:4">
      <c r="A3727" s="695">
        <v>3726</v>
      </c>
      <c r="B3727" s="696" t="s">
        <v>12027</v>
      </c>
      <c r="C3727" s="697" t="s">
        <v>12028</v>
      </c>
      <c r="D3727" s="702" t="str">
        <f t="shared" si="58"/>
        <v>3726. 270327 血液分析儀</v>
      </c>
    </row>
    <row r="3728" spans="1:4">
      <c r="A3728" s="695">
        <v>3727</v>
      </c>
      <c r="B3728" s="696" t="s">
        <v>12029</v>
      </c>
      <c r="C3728" s="697" t="s">
        <v>12030</v>
      </c>
      <c r="D3728" s="702" t="str">
        <f t="shared" si="58"/>
        <v>3727. 270328 腦波計</v>
      </c>
    </row>
    <row r="3729" spans="1:4">
      <c r="A3729" s="695">
        <v>3728</v>
      </c>
      <c r="B3729" s="696" t="s">
        <v>12031</v>
      </c>
      <c r="C3729" s="697" t="s">
        <v>12032</v>
      </c>
      <c r="D3729" s="702" t="str">
        <f t="shared" si="58"/>
        <v>3728. 270329 心臟示波器</v>
      </c>
    </row>
    <row r="3730" spans="1:4">
      <c r="A3730" s="695">
        <v>3729</v>
      </c>
      <c r="B3730" s="696" t="s">
        <v>12033</v>
      </c>
      <c r="C3730" s="697" t="s">
        <v>12034</v>
      </c>
      <c r="D3730" s="702" t="str">
        <f t="shared" si="58"/>
        <v>3729. 270330 心電圖掃描器</v>
      </c>
    </row>
    <row r="3731" spans="1:4">
      <c r="A3731" s="695">
        <v>3730</v>
      </c>
      <c r="B3731" s="696" t="s">
        <v>12035</v>
      </c>
      <c r="C3731" s="697" t="s">
        <v>12036</v>
      </c>
      <c r="D3731" s="702" t="str">
        <f t="shared" si="58"/>
        <v>3730. 270331 心電圖記錄器</v>
      </c>
    </row>
    <row r="3732" spans="1:4">
      <c r="A3732" s="695">
        <v>3731</v>
      </c>
      <c r="B3732" s="696" t="s">
        <v>12037</v>
      </c>
      <c r="C3732" s="697" t="s">
        <v>12038</v>
      </c>
      <c r="D3732" s="702" t="str">
        <f t="shared" si="58"/>
        <v>3731. 270332 超音波洗牙機(醫療用)</v>
      </c>
    </row>
    <row r="3733" spans="1:4">
      <c r="A3733" s="695">
        <v>3732</v>
      </c>
      <c r="B3733" s="696" t="s">
        <v>12039</v>
      </c>
      <c r="C3733" s="697" t="s">
        <v>12040</v>
      </c>
      <c r="D3733" s="702" t="str">
        <f t="shared" si="58"/>
        <v>3732. 270333 磁共振造影(MRI)設備</v>
      </c>
    </row>
    <row r="3734" spans="1:4">
      <c r="A3734" s="695">
        <v>3733</v>
      </c>
      <c r="B3734" s="696" t="s">
        <v>12041</v>
      </c>
      <c r="C3734" s="697" t="s">
        <v>12042</v>
      </c>
      <c r="D3734" s="702" t="str">
        <f t="shared" si="58"/>
        <v>3733. 270334 電腦斷層(CT)掃描儀</v>
      </c>
    </row>
    <row r="3735" spans="1:4">
      <c r="A3735" s="695">
        <v>3734</v>
      </c>
      <c r="B3735" s="696" t="s">
        <v>12043</v>
      </c>
      <c r="C3735" s="697" t="s">
        <v>12044</v>
      </c>
      <c r="D3735" s="702" t="str">
        <f t="shared" si="58"/>
        <v>3734. 270335 正子放射斷層(PET)掃描儀</v>
      </c>
    </row>
    <row r="3736" spans="1:4">
      <c r="A3736" s="695">
        <v>3735</v>
      </c>
      <c r="B3736" s="696" t="s">
        <v>12045</v>
      </c>
      <c r="C3736" s="697" t="s">
        <v>12046</v>
      </c>
      <c r="D3736" s="702" t="str">
        <f t="shared" si="58"/>
        <v>3735. 270336 放射線治療機</v>
      </c>
    </row>
    <row r="3737" spans="1:4">
      <c r="A3737" s="695">
        <v>3736</v>
      </c>
      <c r="B3737" s="696" t="s">
        <v>12047</v>
      </c>
      <c r="C3737" s="697" t="s">
        <v>12048</v>
      </c>
      <c r="D3737" s="702" t="str">
        <f t="shared" si="58"/>
        <v>3736. 270337 食品殺菌輻射設備</v>
      </c>
    </row>
    <row r="3738" spans="1:4">
      <c r="A3738" s="695">
        <v>3737</v>
      </c>
      <c r="B3738" s="696" t="s">
        <v>12049</v>
      </c>
      <c r="C3738" s="697" t="s">
        <v>12050</v>
      </c>
      <c r="D3738" s="702" t="str">
        <f t="shared" si="58"/>
        <v>3737. 270338 電子醫學內視鏡設備</v>
      </c>
    </row>
    <row r="3739" spans="1:4">
      <c r="A3739" s="695">
        <v>3738</v>
      </c>
      <c r="B3739" s="696" t="s">
        <v>12051</v>
      </c>
      <c r="C3739" s="697" t="s">
        <v>12052</v>
      </c>
      <c r="D3739" s="702" t="str">
        <f t="shared" si="58"/>
        <v>3738. 270339 雷射設備</v>
      </c>
    </row>
    <row r="3740" spans="1:4">
      <c r="A3740" s="695">
        <v>3739</v>
      </c>
      <c r="B3740" s="696" t="s">
        <v>12053</v>
      </c>
      <c r="C3740" s="697" t="s">
        <v>12054</v>
      </c>
      <c r="D3740" s="702" t="str">
        <f t="shared" si="58"/>
        <v>3739. 270341 110照相機</v>
      </c>
    </row>
    <row r="3741" spans="1:4">
      <c r="A3741" s="695">
        <v>3740</v>
      </c>
      <c r="B3741" s="696" t="s">
        <v>12055</v>
      </c>
      <c r="C3741" s="697" t="s">
        <v>12056</v>
      </c>
      <c r="D3741" s="702" t="str">
        <f t="shared" si="58"/>
        <v>3740. 270342 35㎜單眼反光照相機</v>
      </c>
    </row>
    <row r="3742" spans="1:4">
      <c r="A3742" s="695">
        <v>3741</v>
      </c>
      <c r="B3742" s="696" t="s">
        <v>12057</v>
      </c>
      <c r="C3742" s="697" t="s">
        <v>12058</v>
      </c>
      <c r="D3742" s="702" t="str">
        <f t="shared" si="58"/>
        <v>3741. 270343 35㎜固定焦距雙眼照相機</v>
      </c>
    </row>
    <row r="3743" spans="1:4">
      <c r="A3743" s="695">
        <v>3742</v>
      </c>
      <c r="B3743" s="696" t="s">
        <v>12059</v>
      </c>
      <c r="C3743" s="697" t="s">
        <v>12060</v>
      </c>
      <c r="D3743" s="702" t="str">
        <f t="shared" si="58"/>
        <v>3742. 270344 35㎜可變焦距雙眼照相機</v>
      </c>
    </row>
    <row r="3744" spans="1:4">
      <c r="A3744" s="695">
        <v>3743</v>
      </c>
      <c r="B3744" s="696" t="s">
        <v>12061</v>
      </c>
      <c r="C3744" s="697" t="s">
        <v>12062</v>
      </c>
      <c r="D3744" s="702" t="str">
        <f t="shared" si="58"/>
        <v>3743. 270345 自動對焦伸縮鏡頭相機</v>
      </c>
    </row>
    <row r="3745" spans="1:4">
      <c r="A3745" s="695">
        <v>3744</v>
      </c>
      <c r="B3745" s="696" t="s">
        <v>12063</v>
      </c>
      <c r="C3745" s="697" t="s">
        <v>12064</v>
      </c>
      <c r="D3745" s="702" t="str">
        <f t="shared" si="58"/>
        <v>3744. 270346 數位相機</v>
      </c>
    </row>
    <row r="3746" spans="1:4">
      <c r="A3746" s="695">
        <v>3745</v>
      </c>
      <c r="B3746" s="696" t="s">
        <v>12065</v>
      </c>
      <c r="C3746" s="697" t="s">
        <v>12066</v>
      </c>
      <c r="D3746" s="702" t="str">
        <f t="shared" si="58"/>
        <v>3745. 270348 照相用閃光燈</v>
      </c>
    </row>
    <row r="3747" spans="1:4">
      <c r="A3747" s="695">
        <v>3746</v>
      </c>
      <c r="B3747" s="696" t="s">
        <v>12067</v>
      </c>
      <c r="C3747" s="697" t="s">
        <v>12068</v>
      </c>
      <c r="D3747" s="702" t="str">
        <f t="shared" si="58"/>
        <v>3746. 270349 照相用交換鏡頭</v>
      </c>
    </row>
    <row r="3748" spans="1:4">
      <c r="A3748" s="695">
        <v>3747</v>
      </c>
      <c r="B3748" s="696" t="s">
        <v>12069</v>
      </c>
      <c r="C3748" s="697" t="s">
        <v>12070</v>
      </c>
      <c r="D3748" s="702" t="str">
        <f t="shared" si="58"/>
        <v>3747. 270350 自動對焦伸縮鏡頭</v>
      </c>
    </row>
    <row r="3749" spans="1:4">
      <c r="A3749" s="695">
        <v>3748</v>
      </c>
      <c r="B3749" s="696" t="s">
        <v>12071</v>
      </c>
      <c r="C3749" s="697" t="s">
        <v>12072</v>
      </c>
      <c r="D3749" s="702" t="str">
        <f t="shared" si="58"/>
        <v>3748. 270352 電影攝影機</v>
      </c>
    </row>
    <row r="3750" spans="1:4">
      <c r="A3750" s="695">
        <v>3749</v>
      </c>
      <c r="B3750" s="696" t="s">
        <v>12073</v>
      </c>
      <c r="C3750" s="697" t="s">
        <v>12074</v>
      </c>
      <c r="D3750" s="702" t="str">
        <f t="shared" si="58"/>
        <v>3749. 270353 數位攝影機</v>
      </c>
    </row>
    <row r="3751" spans="1:4">
      <c r="A3751" s="695">
        <v>3750</v>
      </c>
      <c r="B3751" s="696" t="s">
        <v>12075</v>
      </c>
      <c r="C3751" s="697" t="s">
        <v>12076</v>
      </c>
      <c r="D3751" s="702" t="str">
        <f t="shared" si="58"/>
        <v>3750. 270355 玻璃透鏡</v>
      </c>
    </row>
    <row r="3752" spans="1:4">
      <c r="A3752" s="695">
        <v>3751</v>
      </c>
      <c r="B3752" s="696" t="s">
        <v>12077</v>
      </c>
      <c r="C3752" s="697" t="s">
        <v>12078</v>
      </c>
      <c r="D3752" s="702" t="str">
        <f t="shared" si="58"/>
        <v>3751. 270356 塑膠透鏡</v>
      </c>
    </row>
    <row r="3753" spans="1:4">
      <c r="A3753" s="695">
        <v>3752</v>
      </c>
      <c r="B3753" s="696" t="s">
        <v>12079</v>
      </c>
      <c r="C3753" s="697" t="s">
        <v>12080</v>
      </c>
      <c r="D3753" s="702" t="str">
        <f t="shared" si="58"/>
        <v>3752. 270357 玻璃毛胚</v>
      </c>
    </row>
    <row r="3754" spans="1:4">
      <c r="A3754" s="695">
        <v>3753</v>
      </c>
      <c r="B3754" s="696" t="s">
        <v>12081</v>
      </c>
      <c r="C3754" s="697" t="s">
        <v>12082</v>
      </c>
      <c r="D3754" s="702" t="str">
        <f t="shared" si="58"/>
        <v>3753. 270358 偏光鏡片</v>
      </c>
    </row>
    <row r="3755" spans="1:4">
      <c r="A3755" s="695">
        <v>3754</v>
      </c>
      <c r="B3755" s="696" t="s">
        <v>12083</v>
      </c>
      <c r="C3755" s="697" t="s">
        <v>12084</v>
      </c>
      <c r="D3755" s="702" t="str">
        <f t="shared" si="58"/>
        <v>3754. 270359 透鏡片</v>
      </c>
    </row>
    <row r="3756" spans="1:4">
      <c r="A3756" s="695">
        <v>3755</v>
      </c>
      <c r="B3756" s="696" t="s">
        <v>12085</v>
      </c>
      <c r="C3756" s="697" t="s">
        <v>12086</v>
      </c>
      <c r="D3756" s="702" t="str">
        <f t="shared" si="58"/>
        <v>3755. 270360 菱鏡</v>
      </c>
    </row>
    <row r="3757" spans="1:4">
      <c r="A3757" s="695">
        <v>3756</v>
      </c>
      <c r="B3757" s="696" t="s">
        <v>12087</v>
      </c>
      <c r="C3757" s="697" t="s">
        <v>12088</v>
      </c>
      <c r="D3757" s="702" t="str">
        <f t="shared" si="58"/>
        <v>3756. 270361 光學鏡子</v>
      </c>
    </row>
    <row r="3758" spans="1:4">
      <c r="A3758" s="695">
        <v>3757</v>
      </c>
      <c r="B3758" s="696" t="s">
        <v>12089</v>
      </c>
      <c r="C3758" s="697" t="s">
        <v>12090</v>
      </c>
      <c r="D3758" s="702" t="str">
        <f t="shared" si="58"/>
        <v>3757. 270362 放大鏡片</v>
      </c>
    </row>
    <row r="3759" spans="1:4">
      <c r="A3759" s="695">
        <v>3758</v>
      </c>
      <c r="B3759" s="696" t="s">
        <v>12091</v>
      </c>
      <c r="C3759" s="697" t="s">
        <v>12092</v>
      </c>
      <c r="D3759" s="702" t="str">
        <f t="shared" si="58"/>
        <v>3758. 270363 光學反射鏡片</v>
      </c>
    </row>
    <row r="3760" spans="1:4">
      <c r="A3760" s="695">
        <v>3759</v>
      </c>
      <c r="B3760" s="696" t="s">
        <v>12093</v>
      </c>
      <c r="C3760" s="697" t="s">
        <v>12094</v>
      </c>
      <c r="D3760" s="702" t="str">
        <f t="shared" si="58"/>
        <v>3759. 270364 濾鏡片</v>
      </c>
    </row>
    <row r="3761" spans="1:4">
      <c r="A3761" s="695">
        <v>3760</v>
      </c>
      <c r="B3761" s="696" t="s">
        <v>12095</v>
      </c>
      <c r="C3761" s="697" t="s">
        <v>12096</v>
      </c>
      <c r="D3761" s="702" t="str">
        <f t="shared" si="58"/>
        <v>3760. 270365 觀劇鏡片</v>
      </c>
    </row>
    <row r="3762" spans="1:4">
      <c r="A3762" s="695">
        <v>3761</v>
      </c>
      <c r="B3762" s="696" t="s">
        <v>12097</v>
      </c>
      <c r="C3762" s="697" t="s">
        <v>12098</v>
      </c>
      <c r="D3762" s="702" t="str">
        <f t="shared" si="58"/>
        <v>3761. 270367 前投式液晶投影機</v>
      </c>
    </row>
    <row r="3763" spans="1:4">
      <c r="A3763" s="695">
        <v>3762</v>
      </c>
      <c r="B3763" s="696" t="s">
        <v>12099</v>
      </c>
      <c r="C3763" s="697" t="s">
        <v>12100</v>
      </c>
      <c r="D3763" s="702" t="str">
        <f t="shared" si="58"/>
        <v>3762. 270369 背投式液晶投影機</v>
      </c>
    </row>
    <row r="3764" spans="1:4">
      <c r="A3764" s="695">
        <v>3763</v>
      </c>
      <c r="B3764" s="696" t="s">
        <v>12101</v>
      </c>
      <c r="C3764" s="697" t="s">
        <v>12102</v>
      </c>
      <c r="D3764" s="702" t="str">
        <f t="shared" si="58"/>
        <v>3763. 270371 幻燈機</v>
      </c>
    </row>
    <row r="3765" spans="1:4">
      <c r="A3765" s="695">
        <v>3764</v>
      </c>
      <c r="B3765" s="696" t="s">
        <v>12103</v>
      </c>
      <c r="C3765" s="697" t="s">
        <v>12104</v>
      </c>
      <c r="D3765" s="702" t="str">
        <f t="shared" si="58"/>
        <v>3764. 270372 幻燈片放映機</v>
      </c>
    </row>
    <row r="3766" spans="1:4">
      <c r="A3766" s="695">
        <v>3765</v>
      </c>
      <c r="B3766" s="696" t="s">
        <v>12105</v>
      </c>
      <c r="C3766" s="697" t="s">
        <v>12106</v>
      </c>
      <c r="D3766" s="702" t="str">
        <f t="shared" si="58"/>
        <v>3765. 270373 電影放映機</v>
      </c>
    </row>
    <row r="3767" spans="1:4">
      <c r="A3767" s="695">
        <v>3766</v>
      </c>
      <c r="B3767" s="696" t="s">
        <v>12107</v>
      </c>
      <c r="C3767" s="697" t="s">
        <v>12108</v>
      </c>
      <c r="D3767" s="702" t="str">
        <f t="shared" si="58"/>
        <v>3766. 270374 望遠鏡</v>
      </c>
    </row>
    <row r="3768" spans="1:4">
      <c r="A3768" s="695">
        <v>3767</v>
      </c>
      <c r="B3768" s="696" t="s">
        <v>12109</v>
      </c>
      <c r="C3768" s="697" t="s">
        <v>12110</v>
      </c>
      <c r="D3768" s="702" t="str">
        <f t="shared" si="58"/>
        <v>3767. 270375 潛望鏡</v>
      </c>
    </row>
    <row r="3769" spans="1:4">
      <c r="A3769" s="695">
        <v>3768</v>
      </c>
      <c r="B3769" s="696" t="s">
        <v>12111</v>
      </c>
      <c r="C3769" s="697" t="s">
        <v>12112</v>
      </c>
      <c r="D3769" s="702" t="str">
        <f t="shared" si="58"/>
        <v>3768. 270376 顯微鏡</v>
      </c>
    </row>
    <row r="3770" spans="1:4">
      <c r="A3770" s="695">
        <v>3769</v>
      </c>
      <c r="B3770" s="696" t="s">
        <v>12113</v>
      </c>
      <c r="C3770" s="697" t="s">
        <v>12114</v>
      </c>
      <c r="D3770" s="702" t="str">
        <f t="shared" si="58"/>
        <v>3769. 270377 瞄準鏡</v>
      </c>
    </row>
    <row r="3771" spans="1:4">
      <c r="A3771" s="695">
        <v>3770</v>
      </c>
      <c r="B3771" s="696" t="s">
        <v>12115</v>
      </c>
      <c r="C3771" s="697" t="s">
        <v>12116</v>
      </c>
      <c r="D3771" s="702" t="str">
        <f t="shared" si="58"/>
        <v>3770. 270378 光學槍械瞄準設備</v>
      </c>
    </row>
    <row r="3772" spans="1:4">
      <c r="A3772" s="695">
        <v>3771</v>
      </c>
      <c r="B3772" s="696" t="s">
        <v>12117</v>
      </c>
      <c r="C3772" s="697" t="s">
        <v>12118</v>
      </c>
      <c r="D3772" s="702" t="str">
        <f t="shared" si="58"/>
        <v>3771. 270379 防空搜索鏡</v>
      </c>
    </row>
    <row r="3773" spans="1:4">
      <c r="A3773" s="695">
        <v>3772</v>
      </c>
      <c r="B3773" s="696" t="s">
        <v>12119</v>
      </c>
      <c r="C3773" s="697" t="s">
        <v>12120</v>
      </c>
      <c r="D3773" s="702" t="str">
        <f t="shared" si="58"/>
        <v>3772. 270380 曝光計</v>
      </c>
    </row>
    <row r="3774" spans="1:4">
      <c r="A3774" s="695">
        <v>3773</v>
      </c>
      <c r="B3774" s="696" t="s">
        <v>12121</v>
      </c>
      <c r="C3774" s="697" t="s">
        <v>12122</v>
      </c>
      <c r="D3774" s="702" t="str">
        <f t="shared" si="58"/>
        <v>3773. 270381 門眼</v>
      </c>
    </row>
    <row r="3775" spans="1:4">
      <c r="A3775" s="695">
        <v>3774</v>
      </c>
      <c r="B3775" s="696" t="s">
        <v>12123</v>
      </c>
      <c r="C3775" s="697" t="s">
        <v>12124</v>
      </c>
      <c r="D3775" s="702" t="str">
        <f t="shared" si="58"/>
        <v>3774. 270382 放映鏡頭</v>
      </c>
    </row>
    <row r="3776" spans="1:4">
      <c r="A3776" s="695">
        <v>3775</v>
      </c>
      <c r="B3776" s="696" t="s">
        <v>12125</v>
      </c>
      <c r="C3776" s="697" t="s">
        <v>12126</v>
      </c>
      <c r="D3776" s="702" t="str">
        <f t="shared" si="58"/>
        <v>3775. 270383 光學比較儀</v>
      </c>
    </row>
    <row r="3777" spans="1:4">
      <c r="A3777" s="695">
        <v>3776</v>
      </c>
      <c r="B3777" s="696" t="s">
        <v>12127</v>
      </c>
      <c r="C3777" s="697" t="s">
        <v>12128</v>
      </c>
      <c r="D3777" s="702" t="str">
        <f t="shared" si="58"/>
        <v>3776. 270384 光學測高器</v>
      </c>
    </row>
    <row r="3778" spans="1:4">
      <c r="A3778" s="695">
        <v>3777</v>
      </c>
      <c r="B3778" s="696" t="s">
        <v>12129</v>
      </c>
      <c r="C3778" s="697" t="s">
        <v>12130</v>
      </c>
      <c r="D3778" s="702" t="str">
        <f t="shared" ref="D3778:D3841" si="59">A3778&amp;". "&amp;B3778&amp;" "&amp;C3778</f>
        <v>3777. 270385 光學放大儀器</v>
      </c>
    </row>
    <row r="3779" spans="1:4">
      <c r="A3779" s="695">
        <v>3778</v>
      </c>
      <c r="B3779" s="696" t="s">
        <v>12131</v>
      </c>
      <c r="C3779" s="697" t="s">
        <v>12132</v>
      </c>
      <c r="D3779" s="702" t="str">
        <f t="shared" si="59"/>
        <v>3778. 270386 光學量測設備</v>
      </c>
    </row>
    <row r="3780" spans="1:4">
      <c r="A3780" s="695">
        <v>3779</v>
      </c>
      <c r="B3780" s="696" t="s">
        <v>12133</v>
      </c>
      <c r="C3780" s="697" t="s">
        <v>12134</v>
      </c>
      <c r="D3780" s="702" t="str">
        <f t="shared" si="59"/>
        <v>3779. 270399 其他顯示器</v>
      </c>
    </row>
    <row r="3781" spans="1:4">
      <c r="A3781" s="695">
        <v>3780</v>
      </c>
      <c r="B3781" s="696" t="s">
        <v>12135</v>
      </c>
      <c r="C3781" s="697" t="s">
        <v>12136</v>
      </c>
      <c r="D3781" s="702" t="str">
        <f t="shared" si="59"/>
        <v>3780. 270499 其他終端機</v>
      </c>
    </row>
    <row r="3782" spans="1:4">
      <c r="A3782" s="695">
        <v>3781</v>
      </c>
      <c r="B3782" s="696" t="s">
        <v>12137</v>
      </c>
      <c r="C3782" s="697" t="s">
        <v>12138</v>
      </c>
      <c r="D3782" s="702" t="str">
        <f t="shared" si="59"/>
        <v>3781. 270599 其他光碟機</v>
      </c>
    </row>
    <row r="3783" spans="1:4">
      <c r="A3783" s="695">
        <v>3782</v>
      </c>
      <c r="B3783" s="696" t="s">
        <v>12139</v>
      </c>
      <c r="C3783" s="697" t="s">
        <v>12140</v>
      </c>
      <c r="D3783" s="702" t="str">
        <f t="shared" si="59"/>
        <v>3782. 270699 其他讀取或儲存系統</v>
      </c>
    </row>
    <row r="3784" spans="1:4">
      <c r="A3784" s="695">
        <v>3783</v>
      </c>
      <c r="B3784" s="696" t="s">
        <v>12141</v>
      </c>
      <c r="C3784" s="697" t="s">
        <v>12142</v>
      </c>
      <c r="D3784" s="702" t="str">
        <f t="shared" si="59"/>
        <v>3783. 270799 其他撞擊式印表機</v>
      </c>
    </row>
    <row r="3785" spans="1:4">
      <c r="A3785" s="695">
        <v>3784</v>
      </c>
      <c r="B3785" s="696" t="s">
        <v>12143</v>
      </c>
      <c r="C3785" s="697" t="s">
        <v>12144</v>
      </c>
      <c r="D3785" s="702" t="str">
        <f t="shared" si="59"/>
        <v>3784. 270899 其他非撞擊式印表機</v>
      </c>
    </row>
    <row r="3786" spans="1:4">
      <c r="A3786" s="695">
        <v>3785</v>
      </c>
      <c r="B3786" s="696" t="s">
        <v>12145</v>
      </c>
      <c r="C3786" s="697" t="s">
        <v>12146</v>
      </c>
      <c r="D3786" s="702" t="str">
        <f t="shared" si="59"/>
        <v>3785. 270999 其他讀卡機</v>
      </c>
    </row>
    <row r="3787" spans="1:4">
      <c r="A3787" s="695">
        <v>3786</v>
      </c>
      <c r="B3787" s="696" t="s">
        <v>12147</v>
      </c>
      <c r="C3787" s="697" t="s">
        <v>12148</v>
      </c>
      <c r="D3787" s="702" t="str">
        <f t="shared" si="59"/>
        <v>3786. 271099 其他電腦週邊設備</v>
      </c>
    </row>
    <row r="3788" spans="1:4">
      <c r="A3788" s="695">
        <v>3787</v>
      </c>
      <c r="B3788" s="696" t="s">
        <v>12149</v>
      </c>
      <c r="C3788" s="697" t="s">
        <v>12150</v>
      </c>
      <c r="D3788" s="702" t="str">
        <f t="shared" si="59"/>
        <v>3787. 271199 其他未列名電腦設備</v>
      </c>
    </row>
    <row r="3789" spans="1:4">
      <c r="A3789" s="695">
        <v>3788</v>
      </c>
      <c r="B3789" s="696" t="s">
        <v>12151</v>
      </c>
      <c r="C3789" s="697" t="s">
        <v>12152</v>
      </c>
      <c r="D3789" s="702" t="str">
        <f t="shared" si="59"/>
        <v>3788. 271299 其他有線電話機</v>
      </c>
    </row>
    <row r="3790" spans="1:4">
      <c r="A3790" s="695">
        <v>3789</v>
      </c>
      <c r="B3790" s="696" t="s">
        <v>12153</v>
      </c>
      <c r="C3790" s="697" t="s">
        <v>12154</v>
      </c>
      <c r="D3790" s="702" t="str">
        <f t="shared" si="59"/>
        <v>3789. 271399 其他資料通訊傳輸設備</v>
      </c>
    </row>
    <row r="3791" spans="1:4">
      <c r="A3791" s="695">
        <v>3790</v>
      </c>
      <c r="B3791" s="696" t="s">
        <v>12155</v>
      </c>
      <c r="C3791" s="697" t="s">
        <v>12156</v>
      </c>
      <c r="D3791" s="702" t="str">
        <f t="shared" si="59"/>
        <v>3790. 271499 其他局端用傳輸設備</v>
      </c>
    </row>
    <row r="3792" spans="1:4">
      <c r="A3792" s="695">
        <v>3791</v>
      </c>
      <c r="B3792" s="696" t="s">
        <v>12157</v>
      </c>
      <c r="C3792" s="697" t="s">
        <v>12158</v>
      </c>
      <c r="D3792" s="702" t="str">
        <f t="shared" si="59"/>
        <v>3791. 271599 其他有線通信設備</v>
      </c>
    </row>
    <row r="3793" spans="1:4">
      <c r="A3793" s="695">
        <v>3792</v>
      </c>
      <c r="B3793" s="696" t="s">
        <v>12159</v>
      </c>
      <c r="C3793" s="697" t="s">
        <v>12160</v>
      </c>
      <c r="D3793" s="702" t="str">
        <f t="shared" si="59"/>
        <v>3792. 271699 其他無線通信器材</v>
      </c>
    </row>
    <row r="3794" spans="1:4">
      <c r="A3794" s="695">
        <v>3793</v>
      </c>
      <c r="B3794" s="696" t="s">
        <v>12161</v>
      </c>
      <c r="C3794" s="697" t="s">
        <v>12162</v>
      </c>
      <c r="D3794" s="702" t="str">
        <f t="shared" si="59"/>
        <v>3793. 271799 其他衛星通訊設備</v>
      </c>
    </row>
    <row r="3795" spans="1:4">
      <c r="A3795" s="695">
        <v>3794</v>
      </c>
      <c r="B3795" s="696" t="s">
        <v>12163</v>
      </c>
      <c r="C3795" s="697" t="s">
        <v>12164</v>
      </c>
      <c r="D3795" s="702" t="str">
        <f t="shared" si="59"/>
        <v>3794. 271899 其他保全器具</v>
      </c>
    </row>
    <row r="3796" spans="1:4">
      <c r="A3796" s="695">
        <v>3795</v>
      </c>
      <c r="B3796" s="696" t="s">
        <v>12165</v>
      </c>
      <c r="C3796" s="697" t="s">
        <v>12166</v>
      </c>
      <c r="D3796" s="702" t="str">
        <f t="shared" si="59"/>
        <v>3795. 271999 其他用戶端設備</v>
      </c>
    </row>
    <row r="3797" spans="1:4">
      <c r="A3797" s="695">
        <v>3796</v>
      </c>
      <c r="B3797" s="696" t="s">
        <v>12167</v>
      </c>
      <c r="C3797" s="697" t="s">
        <v>12168</v>
      </c>
      <c r="D3797" s="702" t="str">
        <f t="shared" si="59"/>
        <v>3796. 272099 其他收音機</v>
      </c>
    </row>
    <row r="3798" spans="1:4">
      <c r="A3798" s="695">
        <v>3797</v>
      </c>
      <c r="B3798" s="696" t="s">
        <v>12169</v>
      </c>
      <c r="C3798" s="697" t="s">
        <v>12170</v>
      </c>
      <c r="D3798" s="702" t="str">
        <f t="shared" si="59"/>
        <v>3797. 272199 其他錄音機</v>
      </c>
    </row>
    <row r="3799" spans="1:4">
      <c r="A3799" s="695">
        <v>3798</v>
      </c>
      <c r="B3799" s="696" t="s">
        <v>12171</v>
      </c>
      <c r="C3799" s="697" t="s">
        <v>12172</v>
      </c>
      <c r="D3799" s="702" t="str">
        <f t="shared" si="59"/>
        <v>3798. 272299 其他音響零配件</v>
      </c>
    </row>
    <row r="3800" spans="1:4">
      <c r="A3800" s="695">
        <v>3799</v>
      </c>
      <c r="B3800" s="696" t="s">
        <v>12173</v>
      </c>
      <c r="C3800" s="697" t="s">
        <v>12174</v>
      </c>
      <c r="D3800" s="702" t="str">
        <f t="shared" si="59"/>
        <v>3799. 272399 其他音響產品</v>
      </c>
    </row>
    <row r="3801" spans="1:4">
      <c r="A3801" s="695">
        <v>3800</v>
      </c>
      <c r="B3801" s="696" t="s">
        <v>12175</v>
      </c>
      <c r="C3801" s="697" t="s">
        <v>12176</v>
      </c>
      <c r="D3801" s="702" t="str">
        <f t="shared" si="59"/>
        <v>3800. 272499 其他視聽電子產品</v>
      </c>
    </row>
    <row r="3802" spans="1:4">
      <c r="A3802" s="695">
        <v>3801</v>
      </c>
      <c r="B3802" s="696" t="s">
        <v>12177</v>
      </c>
      <c r="C3802" s="697" t="s">
        <v>12178</v>
      </c>
      <c r="D3802" s="702" t="str">
        <f t="shared" si="59"/>
        <v>3801. 272599 其他資料儲存媒體</v>
      </c>
    </row>
    <row r="3803" spans="1:4">
      <c r="A3803" s="695">
        <v>3802</v>
      </c>
      <c r="B3803" s="696" t="s">
        <v>12179</v>
      </c>
      <c r="C3803" s="697" t="s">
        <v>12180</v>
      </c>
      <c r="D3803" s="702" t="str">
        <f t="shared" si="59"/>
        <v>3802. 272699 其他導航系統</v>
      </c>
    </row>
    <row r="3804" spans="1:4">
      <c r="A3804" s="695">
        <v>3803</v>
      </c>
      <c r="B3804" s="696" t="s">
        <v>12181</v>
      </c>
      <c r="C3804" s="697" t="s">
        <v>12182</v>
      </c>
      <c r="D3804" s="702" t="str">
        <f t="shared" si="59"/>
        <v>3803. 272799 其他汽車儀表</v>
      </c>
    </row>
    <row r="3805" spans="1:4">
      <c r="A3805" s="695">
        <v>3804</v>
      </c>
      <c r="B3805" s="696" t="s">
        <v>12183</v>
      </c>
      <c r="C3805" s="697" t="s">
        <v>12184</v>
      </c>
      <c r="D3805" s="702" t="str">
        <f t="shared" si="59"/>
        <v>3804. 272899 其他電表</v>
      </c>
    </row>
    <row r="3806" spans="1:4">
      <c r="A3806" s="695">
        <v>3805</v>
      </c>
      <c r="B3806" s="696" t="s">
        <v>12185</v>
      </c>
      <c r="C3806" s="697" t="s">
        <v>12186</v>
      </c>
      <c r="D3806" s="702" t="str">
        <f t="shared" si="59"/>
        <v>3805. 272999 其他計量及計數器</v>
      </c>
    </row>
    <row r="3807" spans="1:4">
      <c r="A3807" s="695">
        <v>3806</v>
      </c>
      <c r="B3807" s="696" t="s">
        <v>12187</v>
      </c>
      <c r="C3807" s="697" t="s">
        <v>12188</v>
      </c>
      <c r="D3807" s="702" t="str">
        <f t="shared" si="59"/>
        <v>3806. 273099 其他電子量測儀器</v>
      </c>
    </row>
    <row r="3808" spans="1:4">
      <c r="A3808" s="695">
        <v>3807</v>
      </c>
      <c r="B3808" s="696" t="s">
        <v>12189</v>
      </c>
      <c r="C3808" s="697" t="s">
        <v>12190</v>
      </c>
      <c r="D3808" s="702" t="str">
        <f t="shared" si="59"/>
        <v>3807. 273199 其他計重器</v>
      </c>
    </row>
    <row r="3809" spans="1:4">
      <c r="A3809" s="695">
        <v>3808</v>
      </c>
      <c r="B3809" s="696" t="s">
        <v>12191</v>
      </c>
      <c r="C3809" s="697" t="s">
        <v>12192</v>
      </c>
      <c r="D3809" s="702" t="str">
        <f t="shared" si="59"/>
        <v>3808. 273299 其他感測器</v>
      </c>
    </row>
    <row r="3810" spans="1:4">
      <c r="A3810" s="695">
        <v>3809</v>
      </c>
      <c r="B3810" s="696" t="s">
        <v>12193</v>
      </c>
      <c r="C3810" s="697" t="s">
        <v>12194</v>
      </c>
      <c r="D3810" s="702" t="str">
        <f t="shared" si="59"/>
        <v>3809. 273399 其他工業校準工具</v>
      </c>
    </row>
    <row r="3811" spans="1:4">
      <c r="A3811" s="695">
        <v>3810</v>
      </c>
      <c r="B3811" s="696" t="s">
        <v>12195</v>
      </c>
      <c r="C3811" s="697" t="s">
        <v>12196</v>
      </c>
      <c r="D3811" s="702" t="str">
        <f t="shared" si="59"/>
        <v>3810. 273499 其他精密儀器及零組件</v>
      </c>
    </row>
    <row r="3812" spans="1:4">
      <c r="A3812" s="695">
        <v>3811</v>
      </c>
      <c r="B3812" s="696" t="s">
        <v>12197</v>
      </c>
      <c r="C3812" s="697" t="s">
        <v>12198</v>
      </c>
      <c r="D3812" s="702" t="str">
        <f t="shared" si="59"/>
        <v>3811. 273599 其他錶</v>
      </c>
    </row>
    <row r="3813" spans="1:4">
      <c r="A3813" s="695">
        <v>3812</v>
      </c>
      <c r="B3813" s="696" t="s">
        <v>12199</v>
      </c>
      <c r="C3813" s="697" t="s">
        <v>12200</v>
      </c>
      <c r="D3813" s="702" t="str">
        <f t="shared" si="59"/>
        <v>3812. 273699 其他鐘</v>
      </c>
    </row>
    <row r="3814" spans="1:4">
      <c r="A3814" s="695">
        <v>3813</v>
      </c>
      <c r="B3814" s="696" t="s">
        <v>12201</v>
      </c>
      <c r="C3814" s="697" t="s">
        <v>12202</v>
      </c>
      <c r="D3814" s="702" t="str">
        <f t="shared" si="59"/>
        <v>3813. 273799 其他未列名計時器及零組件</v>
      </c>
    </row>
    <row r="3815" spans="1:4">
      <c r="A3815" s="695">
        <v>3814</v>
      </c>
      <c r="B3815" s="696" t="s">
        <v>12203</v>
      </c>
      <c r="C3815" s="697" t="s">
        <v>12204</v>
      </c>
      <c r="D3815" s="702" t="str">
        <f t="shared" si="59"/>
        <v>3814. 273899 其他輻射及電子醫學設備</v>
      </c>
    </row>
    <row r="3816" spans="1:4">
      <c r="A3816" s="695">
        <v>3815</v>
      </c>
      <c r="B3816" s="696" t="s">
        <v>12205</v>
      </c>
      <c r="C3816" s="697" t="s">
        <v>12206</v>
      </c>
      <c r="D3816" s="702" t="str">
        <f t="shared" si="59"/>
        <v>3815. 273999 其他照相機</v>
      </c>
    </row>
    <row r="3817" spans="1:4">
      <c r="A3817" s="695">
        <v>3816</v>
      </c>
      <c r="B3817" s="696" t="s">
        <v>12207</v>
      </c>
      <c r="C3817" s="697" t="s">
        <v>12208</v>
      </c>
      <c r="D3817" s="702" t="str">
        <f t="shared" si="59"/>
        <v>3816. 274099 其他照相器材零組件</v>
      </c>
    </row>
    <row r="3818" spans="1:4">
      <c r="A3818" s="695">
        <v>3817</v>
      </c>
      <c r="B3818" s="696" t="s">
        <v>12209</v>
      </c>
      <c r="C3818" s="697" t="s">
        <v>12210</v>
      </c>
      <c r="D3818" s="702" t="str">
        <f t="shared" si="59"/>
        <v>3817. 274199 其他攝影器材零組件</v>
      </c>
    </row>
    <row r="3819" spans="1:4">
      <c r="A3819" s="695">
        <v>3818</v>
      </c>
      <c r="B3819" s="696" t="s">
        <v>12211</v>
      </c>
      <c r="C3819" s="697" t="s">
        <v>12212</v>
      </c>
      <c r="D3819" s="702" t="str">
        <f t="shared" si="59"/>
        <v>3818. 274299 其他光學元件</v>
      </c>
    </row>
    <row r="3820" spans="1:4">
      <c r="A3820" s="695">
        <v>3819</v>
      </c>
      <c r="B3820" s="696" t="s">
        <v>12213</v>
      </c>
      <c r="C3820" s="697" t="s">
        <v>12214</v>
      </c>
      <c r="D3820" s="702" t="str">
        <f t="shared" si="59"/>
        <v>3819. 274399 其他前投式投影機</v>
      </c>
    </row>
    <row r="3821" spans="1:4">
      <c r="A3821" s="695">
        <v>3820</v>
      </c>
      <c r="B3821" s="696" t="s">
        <v>12215</v>
      </c>
      <c r="C3821" s="697" t="s">
        <v>12216</v>
      </c>
      <c r="D3821" s="702" t="str">
        <f t="shared" si="59"/>
        <v>3820. 274499 其他背投式投影機</v>
      </c>
    </row>
    <row r="3822" spans="1:4">
      <c r="A3822" s="695">
        <v>3821</v>
      </c>
      <c r="B3822" s="696" t="s">
        <v>12217</v>
      </c>
      <c r="C3822" s="697" t="s">
        <v>12218</v>
      </c>
      <c r="D3822" s="702" t="str">
        <f t="shared" si="59"/>
        <v>3821. 274599 其他光學儀器及配件</v>
      </c>
    </row>
    <row r="3823" spans="1:4">
      <c r="A3823" s="695">
        <v>3822</v>
      </c>
      <c r="B3823" s="696" t="s">
        <v>4086</v>
      </c>
      <c r="C3823" s="697" t="s">
        <v>12219</v>
      </c>
      <c r="D3823" s="702" t="str">
        <f t="shared" si="59"/>
        <v>3822. 280001 交流發電機</v>
      </c>
    </row>
    <row r="3824" spans="1:4">
      <c r="A3824" s="695">
        <v>3823</v>
      </c>
      <c r="B3824" s="696" t="s">
        <v>4088</v>
      </c>
      <c r="C3824" s="697" t="s">
        <v>12220</v>
      </c>
      <c r="D3824" s="702" t="str">
        <f t="shared" si="59"/>
        <v>3823. 280002 直流發電機</v>
      </c>
    </row>
    <row r="3825" spans="1:4">
      <c r="A3825" s="695">
        <v>3824</v>
      </c>
      <c r="B3825" s="696" t="s">
        <v>4090</v>
      </c>
      <c r="C3825" s="697" t="s">
        <v>12221</v>
      </c>
      <c r="D3825" s="702" t="str">
        <f t="shared" si="59"/>
        <v>3824. 280003 柴油發電機組</v>
      </c>
    </row>
    <row r="3826" spans="1:4">
      <c r="A3826" s="695">
        <v>3825</v>
      </c>
      <c r="B3826" s="696" t="s">
        <v>4092</v>
      </c>
      <c r="C3826" s="697" t="s">
        <v>12222</v>
      </c>
      <c r="D3826" s="702" t="str">
        <f t="shared" si="59"/>
        <v>3825. 280004 汽油發電機組</v>
      </c>
    </row>
    <row r="3827" spans="1:4">
      <c r="A3827" s="695">
        <v>3826</v>
      </c>
      <c r="B3827" s="696" t="s">
        <v>4094</v>
      </c>
      <c r="C3827" s="697" t="s">
        <v>12223</v>
      </c>
      <c r="D3827" s="702" t="str">
        <f t="shared" si="59"/>
        <v>3826. 280005 大型蒸汽渦輪發電機組</v>
      </c>
    </row>
    <row r="3828" spans="1:4">
      <c r="A3828" s="695">
        <v>3827</v>
      </c>
      <c r="B3828" s="696" t="s">
        <v>4096</v>
      </c>
      <c r="C3828" s="697" t="s">
        <v>12224</v>
      </c>
      <c r="D3828" s="702" t="str">
        <f t="shared" si="59"/>
        <v>3827. 280006 太陽能發電系統</v>
      </c>
    </row>
    <row r="3829" spans="1:4">
      <c r="A3829" s="695">
        <v>3828</v>
      </c>
      <c r="B3829" s="696" t="s">
        <v>12225</v>
      </c>
      <c r="C3829" s="697" t="s">
        <v>12226</v>
      </c>
      <c r="D3829" s="702" t="str">
        <f t="shared" si="59"/>
        <v>3828. 280008 交流單相感應電動機</v>
      </c>
    </row>
    <row r="3830" spans="1:4">
      <c r="A3830" s="695">
        <v>3829</v>
      </c>
      <c r="B3830" s="696" t="s">
        <v>4098</v>
      </c>
      <c r="C3830" s="697" t="s">
        <v>12227</v>
      </c>
      <c r="D3830" s="702" t="str">
        <f t="shared" si="59"/>
        <v>3829. 280009 交流三相感應電動機</v>
      </c>
    </row>
    <row r="3831" spans="1:4">
      <c r="A3831" s="695">
        <v>3830</v>
      </c>
      <c r="B3831" s="696" t="s">
        <v>12228</v>
      </c>
      <c r="C3831" s="697" t="s">
        <v>12229</v>
      </c>
      <c r="D3831" s="702" t="str">
        <f t="shared" si="59"/>
        <v>3830. 280010 交流三相同步電動機</v>
      </c>
    </row>
    <row r="3832" spans="1:4">
      <c r="A3832" s="695">
        <v>3831</v>
      </c>
      <c r="B3832" s="696" t="s">
        <v>4100</v>
      </c>
      <c r="C3832" s="697" t="s">
        <v>12230</v>
      </c>
      <c r="D3832" s="702" t="str">
        <f t="shared" si="59"/>
        <v>3831. 280011 直流電動機</v>
      </c>
    </row>
    <row r="3833" spans="1:4">
      <c r="A3833" s="695">
        <v>3832</v>
      </c>
      <c r="B3833" s="696" t="s">
        <v>4102</v>
      </c>
      <c r="C3833" s="697" t="s">
        <v>12231</v>
      </c>
      <c r="D3833" s="702" t="str">
        <f t="shared" si="59"/>
        <v>3832. 280012 直流碳刷伺服馬達</v>
      </c>
    </row>
    <row r="3834" spans="1:4">
      <c r="A3834" s="695">
        <v>3833</v>
      </c>
      <c r="B3834" s="696" t="s">
        <v>12232</v>
      </c>
      <c r="C3834" s="697" t="s">
        <v>12233</v>
      </c>
      <c r="D3834" s="702" t="str">
        <f t="shared" si="59"/>
        <v>3833. 280013 直流無刷伺服馬達</v>
      </c>
    </row>
    <row r="3835" spans="1:4">
      <c r="A3835" s="695">
        <v>3834</v>
      </c>
      <c r="B3835" s="696" t="s">
        <v>12234</v>
      </c>
      <c r="C3835" s="697" t="s">
        <v>12235</v>
      </c>
      <c r="D3835" s="702" t="str">
        <f t="shared" si="59"/>
        <v>3834. 280014 交流感應伺服馬達</v>
      </c>
    </row>
    <row r="3836" spans="1:4">
      <c r="A3836" s="695">
        <v>3835</v>
      </c>
      <c r="B3836" s="696" t="s">
        <v>12236</v>
      </c>
      <c r="C3836" s="697" t="s">
        <v>12237</v>
      </c>
      <c r="D3836" s="702" t="str">
        <f t="shared" si="59"/>
        <v>3835. 280015 步進電動機</v>
      </c>
    </row>
    <row r="3837" spans="1:4">
      <c r="A3837" s="695">
        <v>3836</v>
      </c>
      <c r="B3837" s="696" t="s">
        <v>12238</v>
      </c>
      <c r="C3837" s="697" t="s">
        <v>12239</v>
      </c>
      <c r="D3837" s="702" t="str">
        <f t="shared" si="59"/>
        <v>3836. 280016 微型電動機(3W以下)</v>
      </c>
    </row>
    <row r="3838" spans="1:4">
      <c r="A3838" s="695">
        <v>3837</v>
      </c>
      <c r="B3838" s="696" t="s">
        <v>12240</v>
      </c>
      <c r="C3838" s="697" t="s">
        <v>12241</v>
      </c>
      <c r="D3838" s="702" t="str">
        <f t="shared" si="59"/>
        <v>3837. 280017 小型電動機(3～37.5W)</v>
      </c>
    </row>
    <row r="3839" spans="1:4">
      <c r="A3839" s="695">
        <v>3838</v>
      </c>
      <c r="B3839" s="696" t="s">
        <v>4104</v>
      </c>
      <c r="C3839" s="697" t="s">
        <v>12242</v>
      </c>
      <c r="D3839" s="702" t="str">
        <f t="shared" si="59"/>
        <v>3838. 280019 電動機控制器</v>
      </c>
    </row>
    <row r="3840" spans="1:4">
      <c r="A3840" s="695">
        <v>3839</v>
      </c>
      <c r="B3840" s="696" t="s">
        <v>12243</v>
      </c>
      <c r="C3840" s="697" t="s">
        <v>12244</v>
      </c>
      <c r="D3840" s="702" t="str">
        <f t="shared" si="59"/>
        <v>3839. 280020 變頻器</v>
      </c>
    </row>
    <row r="3841" spans="1:4">
      <c r="A3841" s="695">
        <v>3840</v>
      </c>
      <c r="B3841" s="696" t="s">
        <v>4106</v>
      </c>
      <c r="C3841" s="697" t="s">
        <v>12245</v>
      </c>
      <c r="D3841" s="702" t="str">
        <f t="shared" si="59"/>
        <v>3840. 280021 汽車配電系統</v>
      </c>
    </row>
    <row r="3842" spans="1:4">
      <c r="A3842" s="695">
        <v>3841</v>
      </c>
      <c r="B3842" s="696" t="s">
        <v>4110</v>
      </c>
      <c r="C3842" s="697" t="s">
        <v>12246</v>
      </c>
      <c r="D3842" s="702" t="str">
        <f t="shared" ref="D3842:D3905" si="60">A3842&amp;". "&amp;B3842&amp;" "&amp;C3842</f>
        <v>3841. 280023 電力變壓器</v>
      </c>
    </row>
    <row r="3843" spans="1:4">
      <c r="A3843" s="695">
        <v>3842</v>
      </c>
      <c r="B3843" s="696" t="s">
        <v>4112</v>
      </c>
      <c r="C3843" s="697" t="s">
        <v>12247</v>
      </c>
      <c r="D3843" s="702" t="str">
        <f t="shared" si="60"/>
        <v>3842. 280024 配電變壓器</v>
      </c>
    </row>
    <row r="3844" spans="1:4">
      <c r="A3844" s="695">
        <v>3843</v>
      </c>
      <c r="B3844" s="696" t="s">
        <v>4114</v>
      </c>
      <c r="C3844" s="697" t="s">
        <v>12248</v>
      </c>
      <c r="D3844" s="702" t="str">
        <f t="shared" si="60"/>
        <v>3843. 280025 特殊用變壓器</v>
      </c>
    </row>
    <row r="3845" spans="1:4">
      <c r="A3845" s="695">
        <v>3844</v>
      </c>
      <c r="B3845" s="696" t="s">
        <v>4116</v>
      </c>
      <c r="C3845" s="697" t="s">
        <v>12249</v>
      </c>
      <c r="D3845" s="702" t="str">
        <f t="shared" si="60"/>
        <v>3844. 280026 模鑄乾式變壓器</v>
      </c>
    </row>
    <row r="3846" spans="1:4">
      <c r="A3846" s="695">
        <v>3845</v>
      </c>
      <c r="B3846" s="696" t="s">
        <v>4118</v>
      </c>
      <c r="C3846" s="697" t="s">
        <v>12250</v>
      </c>
      <c r="D3846" s="702" t="str">
        <f t="shared" si="60"/>
        <v>3845. 280027 爐用變壓器</v>
      </c>
    </row>
    <row r="3847" spans="1:4">
      <c r="A3847" s="695">
        <v>3846</v>
      </c>
      <c r="B3847" s="696" t="s">
        <v>4120</v>
      </c>
      <c r="C3847" s="697" t="s">
        <v>12251</v>
      </c>
      <c r="D3847" s="702" t="str">
        <f t="shared" si="60"/>
        <v>3846. 280028 比流器</v>
      </c>
    </row>
    <row r="3848" spans="1:4">
      <c r="A3848" s="695">
        <v>3847</v>
      </c>
      <c r="B3848" s="696" t="s">
        <v>4122</v>
      </c>
      <c r="C3848" s="697" t="s">
        <v>12252</v>
      </c>
      <c r="D3848" s="702" t="str">
        <f t="shared" si="60"/>
        <v>3847. 280029 比壓器</v>
      </c>
    </row>
    <row r="3849" spans="1:4">
      <c r="A3849" s="695">
        <v>3848</v>
      </c>
      <c r="B3849" s="696" t="s">
        <v>4124</v>
      </c>
      <c r="C3849" s="697" t="s">
        <v>12253</v>
      </c>
      <c r="D3849" s="702" t="str">
        <f t="shared" si="60"/>
        <v>3848. 280030 高低壓配電盤</v>
      </c>
    </row>
    <row r="3850" spans="1:4">
      <c r="A3850" s="695">
        <v>3849</v>
      </c>
      <c r="B3850" s="696" t="s">
        <v>4126</v>
      </c>
      <c r="C3850" s="697" t="s">
        <v>12254</v>
      </c>
      <c r="D3850" s="702" t="str">
        <f t="shared" si="60"/>
        <v>3849. 280031 可程式控制器(PLC)</v>
      </c>
    </row>
    <row r="3851" spans="1:4">
      <c r="A3851" s="695">
        <v>3850</v>
      </c>
      <c r="B3851" s="696" t="s">
        <v>4128</v>
      </c>
      <c r="C3851" s="697" t="s">
        <v>12255</v>
      </c>
      <c r="D3851" s="702" t="str">
        <f t="shared" si="60"/>
        <v>3850. 280032 控制盤、馬達控制中心</v>
      </c>
    </row>
    <row r="3852" spans="1:4">
      <c r="A3852" s="695">
        <v>3851</v>
      </c>
      <c r="B3852" s="696" t="s">
        <v>12256</v>
      </c>
      <c r="C3852" s="697" t="s">
        <v>12257</v>
      </c>
      <c r="D3852" s="702" t="str">
        <f t="shared" si="60"/>
        <v>3851. 280034 高壓斷路器</v>
      </c>
    </row>
    <row r="3853" spans="1:4">
      <c r="A3853" s="695">
        <v>3852</v>
      </c>
      <c r="B3853" s="696" t="s">
        <v>12258</v>
      </c>
      <c r="C3853" s="697" t="s">
        <v>12259</v>
      </c>
      <c r="D3853" s="702" t="str">
        <f t="shared" si="60"/>
        <v>3852. 280035 低壓斷路器</v>
      </c>
    </row>
    <row r="3854" spans="1:4">
      <c r="A3854" s="695">
        <v>3853</v>
      </c>
      <c r="B3854" s="696" t="s">
        <v>12260</v>
      </c>
      <c r="C3854" s="697" t="s">
        <v>12261</v>
      </c>
      <c r="D3854" s="702" t="str">
        <f t="shared" si="60"/>
        <v>3853. 280036 無熔線斷路器</v>
      </c>
    </row>
    <row r="3855" spans="1:4">
      <c r="A3855" s="695">
        <v>3854</v>
      </c>
      <c r="B3855" s="696" t="s">
        <v>12262</v>
      </c>
      <c r="C3855" s="697" t="s">
        <v>12263</v>
      </c>
      <c r="D3855" s="702" t="str">
        <f t="shared" si="60"/>
        <v>3854. 280037 漏電斷路器</v>
      </c>
    </row>
    <row r="3856" spans="1:4">
      <c r="A3856" s="695">
        <v>3855</v>
      </c>
      <c r="B3856" s="696" t="s">
        <v>12264</v>
      </c>
      <c r="C3856" s="697" t="s">
        <v>12265</v>
      </c>
      <c r="D3856" s="702" t="str">
        <f t="shared" si="60"/>
        <v>3855. 280038 電力熔線</v>
      </c>
    </row>
    <row r="3857" spans="1:4">
      <c r="A3857" s="695">
        <v>3856</v>
      </c>
      <c r="B3857" s="696" t="s">
        <v>4130</v>
      </c>
      <c r="C3857" s="697" t="s">
        <v>12266</v>
      </c>
      <c r="D3857" s="702" t="str">
        <f t="shared" si="60"/>
        <v>3856. 280039 低壓熔線(保險絲)</v>
      </c>
    </row>
    <row r="3858" spans="1:4">
      <c r="A3858" s="695">
        <v>3857</v>
      </c>
      <c r="B3858" s="696" t="s">
        <v>12267</v>
      </c>
      <c r="C3858" s="697" t="s">
        <v>12268</v>
      </c>
      <c r="D3858" s="702" t="str">
        <f t="shared" si="60"/>
        <v>3857. 280040 避雷器</v>
      </c>
    </row>
    <row r="3859" spans="1:4">
      <c r="A3859" s="695">
        <v>3858</v>
      </c>
      <c r="B3859" s="696" t="s">
        <v>4132</v>
      </c>
      <c r="C3859" s="697" t="s">
        <v>12269</v>
      </c>
      <c r="D3859" s="702" t="str">
        <f t="shared" si="60"/>
        <v>3858. 280041 感應器</v>
      </c>
    </row>
    <row r="3860" spans="1:4">
      <c r="A3860" s="695">
        <v>3859</v>
      </c>
      <c r="B3860" s="696" t="s">
        <v>4134</v>
      </c>
      <c r="C3860" s="697" t="s">
        <v>12270</v>
      </c>
      <c r="D3860" s="702" t="str">
        <f t="shared" si="60"/>
        <v>3859. 280042 電磁制動器</v>
      </c>
    </row>
    <row r="3861" spans="1:4">
      <c r="A3861" s="695">
        <v>3860</v>
      </c>
      <c r="B3861" s="696" t="s">
        <v>4136</v>
      </c>
      <c r="C3861" s="697" t="s">
        <v>12271</v>
      </c>
      <c r="D3861" s="702" t="str">
        <f t="shared" si="60"/>
        <v>3860. 280043 電樞</v>
      </c>
    </row>
    <row r="3862" spans="1:4">
      <c r="A3862" s="695">
        <v>3861</v>
      </c>
      <c r="B3862" s="696" t="s">
        <v>4138</v>
      </c>
      <c r="C3862" s="697" t="s">
        <v>12272</v>
      </c>
      <c r="D3862" s="702" t="str">
        <f t="shared" si="60"/>
        <v>3861. 280044 起動器</v>
      </c>
    </row>
    <row r="3863" spans="1:4">
      <c r="A3863" s="695">
        <v>3862</v>
      </c>
      <c r="B3863" s="696" t="s">
        <v>4140</v>
      </c>
      <c r="C3863" s="697" t="s">
        <v>12273</v>
      </c>
      <c r="D3863" s="702" t="str">
        <f t="shared" si="60"/>
        <v>3862. 280045 自動電力開關</v>
      </c>
    </row>
    <row r="3864" spans="1:4">
      <c r="A3864" s="695">
        <v>3863</v>
      </c>
      <c r="B3864" s="696" t="s">
        <v>4142</v>
      </c>
      <c r="C3864" s="697" t="s">
        <v>12274</v>
      </c>
      <c r="D3864" s="702" t="str">
        <f t="shared" si="60"/>
        <v>3863. 280046 飛機電力設備</v>
      </c>
    </row>
    <row r="3865" spans="1:4">
      <c r="A3865" s="695">
        <v>3864</v>
      </c>
      <c r="B3865" s="696" t="s">
        <v>4144</v>
      </c>
      <c r="C3865" s="697" t="s">
        <v>12275</v>
      </c>
      <c r="D3865" s="702" t="str">
        <f t="shared" si="60"/>
        <v>3864. 280047 船舶電力設備</v>
      </c>
    </row>
    <row r="3866" spans="1:4">
      <c r="A3866" s="695">
        <v>3865</v>
      </c>
      <c r="B3866" s="696" t="s">
        <v>4146</v>
      </c>
      <c r="C3866" s="697" t="s">
        <v>12276</v>
      </c>
      <c r="D3866" s="702" t="str">
        <f t="shared" si="60"/>
        <v>3865. 280048 鐵路電力系統</v>
      </c>
    </row>
    <row r="3867" spans="1:4">
      <c r="A3867" s="695">
        <v>3866</v>
      </c>
      <c r="B3867" s="696" t="s">
        <v>4148</v>
      </c>
      <c r="C3867" s="697" t="s">
        <v>12277</v>
      </c>
      <c r="D3867" s="702" t="str">
        <f t="shared" si="60"/>
        <v>3866. 280049 配電設備</v>
      </c>
    </row>
    <row r="3868" spans="1:4">
      <c r="A3868" s="695">
        <v>3867</v>
      </c>
      <c r="B3868" s="696" t="s">
        <v>12278</v>
      </c>
      <c r="C3868" s="697" t="s">
        <v>12279</v>
      </c>
      <c r="D3868" s="702" t="str">
        <f t="shared" si="60"/>
        <v>3867. 280050 輸電設備</v>
      </c>
    </row>
    <row r="3869" spans="1:4">
      <c r="A3869" s="695">
        <v>3868</v>
      </c>
      <c r="B3869" s="696" t="s">
        <v>12280</v>
      </c>
      <c r="C3869" s="697" t="s">
        <v>12281</v>
      </c>
      <c r="D3869" s="702" t="str">
        <f t="shared" si="60"/>
        <v>3868. 280052 鋰一次電池</v>
      </c>
    </row>
    <row r="3870" spans="1:4">
      <c r="A3870" s="695">
        <v>3869</v>
      </c>
      <c r="B3870" s="696" t="s">
        <v>12282</v>
      </c>
      <c r="C3870" s="697" t="s">
        <v>12283</v>
      </c>
      <c r="D3870" s="702" t="str">
        <f t="shared" si="60"/>
        <v>3869. 280053 錳鋅乾電池</v>
      </c>
    </row>
    <row r="3871" spans="1:4">
      <c r="A3871" s="695">
        <v>3870</v>
      </c>
      <c r="B3871" s="696" t="s">
        <v>12284</v>
      </c>
      <c r="C3871" s="697" t="s">
        <v>12285</v>
      </c>
      <c r="D3871" s="702" t="str">
        <f t="shared" si="60"/>
        <v>3870. 280054 鋅空氣一次電池</v>
      </c>
    </row>
    <row r="3872" spans="1:4">
      <c r="A3872" s="695">
        <v>3871</v>
      </c>
      <c r="B3872" s="696" t="s">
        <v>12286</v>
      </c>
      <c r="C3872" s="697" t="s">
        <v>12287</v>
      </c>
      <c r="D3872" s="702" t="str">
        <f t="shared" si="60"/>
        <v>3871. 280056 汽車用鉛酸蓄電池</v>
      </c>
    </row>
    <row r="3873" spans="1:4">
      <c r="A3873" s="695">
        <v>3872</v>
      </c>
      <c r="B3873" s="696" t="s">
        <v>12288</v>
      </c>
      <c r="C3873" s="697" t="s">
        <v>12289</v>
      </c>
      <c r="D3873" s="702" t="str">
        <f t="shared" si="60"/>
        <v>3872. 280057 機車用鉛酸蓄電池</v>
      </c>
    </row>
    <row r="3874" spans="1:4">
      <c r="A3874" s="695">
        <v>3873</v>
      </c>
      <c r="B3874" s="696" t="s">
        <v>12290</v>
      </c>
      <c r="C3874" s="697" t="s">
        <v>12291</v>
      </c>
      <c r="D3874" s="702" t="str">
        <f t="shared" si="60"/>
        <v>3873. 280059 密封式蓄電池</v>
      </c>
    </row>
    <row r="3875" spans="1:4">
      <c r="A3875" s="695">
        <v>3874</v>
      </c>
      <c r="B3875" s="696" t="s">
        <v>12292</v>
      </c>
      <c r="C3875" s="697" t="s">
        <v>12293</v>
      </c>
      <c r="D3875" s="702" t="str">
        <f t="shared" si="60"/>
        <v>3874. 280060 鎳鎘電池(小型)</v>
      </c>
    </row>
    <row r="3876" spans="1:4">
      <c r="A3876" s="695">
        <v>3875</v>
      </c>
      <c r="B3876" s="696" t="s">
        <v>12294</v>
      </c>
      <c r="C3876" s="697" t="s">
        <v>12295</v>
      </c>
      <c r="D3876" s="702" t="str">
        <f t="shared" si="60"/>
        <v>3875. 280061 鎳鎘電池(大型)</v>
      </c>
    </row>
    <row r="3877" spans="1:4">
      <c r="A3877" s="695">
        <v>3876</v>
      </c>
      <c r="B3877" s="696" t="s">
        <v>12296</v>
      </c>
      <c r="C3877" s="697" t="s">
        <v>12297</v>
      </c>
      <c r="D3877" s="702" t="str">
        <f t="shared" si="60"/>
        <v>3876. 280062 鎳氫電池(小型)</v>
      </c>
    </row>
    <row r="3878" spans="1:4">
      <c r="A3878" s="695">
        <v>3877</v>
      </c>
      <c r="B3878" s="696" t="s">
        <v>12298</v>
      </c>
      <c r="C3878" s="697" t="s">
        <v>12299</v>
      </c>
      <c r="D3878" s="702" t="str">
        <f t="shared" si="60"/>
        <v>3877. 280063 鎳氫電池(大型)</v>
      </c>
    </row>
    <row r="3879" spans="1:4">
      <c r="A3879" s="695">
        <v>3878</v>
      </c>
      <c r="B3879" s="696" t="s">
        <v>12300</v>
      </c>
      <c r="C3879" s="697" t="s">
        <v>12301</v>
      </c>
      <c r="D3879" s="702" t="str">
        <f t="shared" si="60"/>
        <v>3878. 280064 鋰離子電池(小型)</v>
      </c>
    </row>
    <row r="3880" spans="1:4">
      <c r="A3880" s="695">
        <v>3879</v>
      </c>
      <c r="B3880" s="696" t="s">
        <v>12302</v>
      </c>
      <c r="C3880" s="697" t="s">
        <v>12303</v>
      </c>
      <c r="D3880" s="702" t="str">
        <f t="shared" si="60"/>
        <v>3879. 280065 鋰離子電池(大型)</v>
      </c>
    </row>
    <row r="3881" spans="1:4">
      <c r="A3881" s="695">
        <v>3880</v>
      </c>
      <c r="B3881" s="696" t="s">
        <v>12304</v>
      </c>
      <c r="C3881" s="697" t="s">
        <v>12305</v>
      </c>
      <c r="D3881" s="702" t="str">
        <f t="shared" si="60"/>
        <v>3880. 280066 鋰高分子電池(小型)</v>
      </c>
    </row>
    <row r="3882" spans="1:4">
      <c r="A3882" s="695">
        <v>3881</v>
      </c>
      <c r="B3882" s="696" t="s">
        <v>12306</v>
      </c>
      <c r="C3882" s="697" t="s">
        <v>12307</v>
      </c>
      <c r="D3882" s="702" t="str">
        <f t="shared" si="60"/>
        <v>3881. 280067 鋰高分子電池(大型)</v>
      </c>
    </row>
    <row r="3883" spans="1:4">
      <c r="A3883" s="695">
        <v>3882</v>
      </c>
      <c r="B3883" s="696" t="s">
        <v>12308</v>
      </c>
      <c r="C3883" s="697" t="s">
        <v>12309</v>
      </c>
      <c r="D3883" s="702" t="str">
        <f t="shared" si="60"/>
        <v>3882. 280068 鋅空氣二次電池(小型)</v>
      </c>
    </row>
    <row r="3884" spans="1:4">
      <c r="A3884" s="695">
        <v>3883</v>
      </c>
      <c r="B3884" s="696" t="s">
        <v>12310</v>
      </c>
      <c r="C3884" s="697" t="s">
        <v>12311</v>
      </c>
      <c r="D3884" s="702" t="str">
        <f t="shared" si="60"/>
        <v>3883. 280069 鋅空氣二次電池(大型)</v>
      </c>
    </row>
    <row r="3885" spans="1:4">
      <c r="A3885" s="695">
        <v>3884</v>
      </c>
      <c r="B3885" s="696" t="s">
        <v>12312</v>
      </c>
      <c r="C3885" s="697" t="s">
        <v>12313</v>
      </c>
      <c r="D3885" s="702" t="str">
        <f t="shared" si="60"/>
        <v>3884. 280071 電池組裝</v>
      </c>
    </row>
    <row r="3886" spans="1:4">
      <c r="A3886" s="695">
        <v>3885</v>
      </c>
      <c r="B3886" s="696" t="s">
        <v>12314</v>
      </c>
      <c r="C3886" s="697" t="s">
        <v>12315</v>
      </c>
      <c r="D3886" s="702" t="str">
        <f t="shared" si="60"/>
        <v>3885. 280072 電槽</v>
      </c>
    </row>
    <row r="3887" spans="1:4">
      <c r="A3887" s="695">
        <v>3886</v>
      </c>
      <c r="B3887" s="696" t="s">
        <v>12316</v>
      </c>
      <c r="C3887" s="697" t="s">
        <v>12317</v>
      </c>
      <c r="D3887" s="702" t="str">
        <f t="shared" si="60"/>
        <v>3886. 280073 蓄電池極板</v>
      </c>
    </row>
    <row r="3888" spans="1:4">
      <c r="A3888" s="695">
        <v>3887</v>
      </c>
      <c r="B3888" s="696" t="s">
        <v>12318</v>
      </c>
      <c r="C3888" s="697" t="s">
        <v>12319</v>
      </c>
      <c r="D3888" s="702" t="str">
        <f t="shared" si="60"/>
        <v>3887. 280075 裸銅線</v>
      </c>
    </row>
    <row r="3889" spans="1:4">
      <c r="A3889" s="695">
        <v>3888</v>
      </c>
      <c r="B3889" s="696" t="s">
        <v>12320</v>
      </c>
      <c r="C3889" s="697" t="s">
        <v>12321</v>
      </c>
      <c r="D3889" s="702" t="str">
        <f t="shared" si="60"/>
        <v>3888. 280076 鋁線</v>
      </c>
    </row>
    <row r="3890" spans="1:4">
      <c r="A3890" s="695">
        <v>3889</v>
      </c>
      <c r="B3890" s="696" t="s">
        <v>12322</v>
      </c>
      <c r="C3890" s="697" t="s">
        <v>12323</v>
      </c>
      <c r="D3890" s="702" t="str">
        <f t="shared" si="60"/>
        <v>3889. 280077 鋁絞電線纜</v>
      </c>
    </row>
    <row r="3891" spans="1:4">
      <c r="A3891" s="695">
        <v>3890</v>
      </c>
      <c r="B3891" s="696" t="s">
        <v>12324</v>
      </c>
      <c r="C3891" s="697" t="s">
        <v>12325</v>
      </c>
      <c r="D3891" s="702" t="str">
        <f t="shared" si="60"/>
        <v>3890. 280078 鋼芯鋁電線纜</v>
      </c>
    </row>
    <row r="3892" spans="1:4">
      <c r="A3892" s="695">
        <v>3891</v>
      </c>
      <c r="B3892" s="696" t="s">
        <v>12326</v>
      </c>
      <c r="C3892" s="697" t="s">
        <v>12327</v>
      </c>
      <c r="D3892" s="702" t="str">
        <f t="shared" si="60"/>
        <v>3891. 280079 塑膠電線電纜</v>
      </c>
    </row>
    <row r="3893" spans="1:4">
      <c r="A3893" s="695">
        <v>3892</v>
      </c>
      <c r="B3893" s="696" t="s">
        <v>12328</v>
      </c>
      <c r="C3893" s="697" t="s">
        <v>12329</v>
      </c>
      <c r="D3893" s="702" t="str">
        <f t="shared" si="60"/>
        <v>3892. 280080 橡膠電線電纜</v>
      </c>
    </row>
    <row r="3894" spans="1:4">
      <c r="A3894" s="695">
        <v>3893</v>
      </c>
      <c r="B3894" s="696" t="s">
        <v>12330</v>
      </c>
      <c r="C3894" s="697" t="s">
        <v>12331</v>
      </c>
      <c r="D3894" s="702" t="str">
        <f t="shared" si="60"/>
        <v>3893. 280081 漆包線</v>
      </c>
    </row>
    <row r="3895" spans="1:4">
      <c r="A3895" s="695">
        <v>3894</v>
      </c>
      <c r="B3895" s="696" t="s">
        <v>12332</v>
      </c>
      <c r="C3895" s="697" t="s">
        <v>12333</v>
      </c>
      <c r="D3895" s="702" t="str">
        <f t="shared" si="60"/>
        <v>3894. 280082 錫鋁銅線</v>
      </c>
    </row>
    <row r="3896" spans="1:4">
      <c r="A3896" s="695">
        <v>3895</v>
      </c>
      <c r="B3896" s="696" t="s">
        <v>12334</v>
      </c>
      <c r="C3896" s="697" t="s">
        <v>12335</v>
      </c>
      <c r="D3896" s="702" t="str">
        <f t="shared" si="60"/>
        <v>3895. 280083 鍍錫銅線</v>
      </c>
    </row>
    <row r="3897" spans="1:4">
      <c r="A3897" s="695">
        <v>3896</v>
      </c>
      <c r="B3897" s="696" t="s">
        <v>12336</v>
      </c>
      <c r="C3897" s="697" t="s">
        <v>12337</v>
      </c>
      <c r="D3897" s="702" t="str">
        <f t="shared" si="60"/>
        <v>3896. 280084 隔離線</v>
      </c>
    </row>
    <row r="3898" spans="1:4">
      <c r="A3898" s="695">
        <v>3897</v>
      </c>
      <c r="B3898" s="696" t="s">
        <v>12338</v>
      </c>
      <c r="C3898" s="697" t="s">
        <v>12339</v>
      </c>
      <c r="D3898" s="702" t="str">
        <f t="shared" si="60"/>
        <v>3897. 280085 電源線</v>
      </c>
    </row>
    <row r="3899" spans="1:4">
      <c r="A3899" s="695">
        <v>3898</v>
      </c>
      <c r="B3899" s="696" t="s">
        <v>12340</v>
      </c>
      <c r="C3899" s="697" t="s">
        <v>12341</v>
      </c>
      <c r="D3899" s="702" t="str">
        <f t="shared" si="60"/>
        <v>3898. 280086 連接線</v>
      </c>
    </row>
    <row r="3900" spans="1:4">
      <c r="A3900" s="695">
        <v>3899</v>
      </c>
      <c r="B3900" s="696" t="s">
        <v>12342</v>
      </c>
      <c r="C3900" s="697" t="s">
        <v>12343</v>
      </c>
      <c r="D3900" s="702" t="str">
        <f t="shared" si="60"/>
        <v>3899. 280087 電子線</v>
      </c>
    </row>
    <row r="3901" spans="1:4">
      <c r="A3901" s="695">
        <v>3900</v>
      </c>
      <c r="B3901" s="696" t="s">
        <v>12344</v>
      </c>
      <c r="C3901" s="697" t="s">
        <v>12345</v>
      </c>
      <c r="D3901" s="702" t="str">
        <f t="shared" si="60"/>
        <v>3900. 280088 電力用電線</v>
      </c>
    </row>
    <row r="3902" spans="1:4">
      <c r="A3902" s="695">
        <v>3901</v>
      </c>
      <c r="B3902" s="696" t="s">
        <v>12346</v>
      </c>
      <c r="C3902" s="697" t="s">
        <v>12347</v>
      </c>
      <c r="D3902" s="702" t="str">
        <f t="shared" si="60"/>
        <v>3901. 280089 電力用電纜</v>
      </c>
    </row>
    <row r="3903" spans="1:4">
      <c r="A3903" s="695">
        <v>3902</v>
      </c>
      <c r="B3903" s="696" t="s">
        <v>12348</v>
      </c>
      <c r="C3903" s="697" t="s">
        <v>12349</v>
      </c>
      <c r="D3903" s="702" t="str">
        <f t="shared" si="60"/>
        <v>3902. 280090 匯流排電力用電纜</v>
      </c>
    </row>
    <row r="3904" spans="1:4">
      <c r="A3904" s="695">
        <v>3903</v>
      </c>
      <c r="B3904" s="696" t="s">
        <v>12350</v>
      </c>
      <c r="C3904" s="697" t="s">
        <v>12351</v>
      </c>
      <c r="D3904" s="702" t="str">
        <f t="shared" si="60"/>
        <v>3903. 280091 通訊用電線</v>
      </c>
    </row>
    <row r="3905" spans="1:4">
      <c r="A3905" s="695">
        <v>3904</v>
      </c>
      <c r="B3905" s="696" t="s">
        <v>12352</v>
      </c>
      <c r="C3905" s="697" t="s">
        <v>12353</v>
      </c>
      <c r="D3905" s="702" t="str">
        <f t="shared" si="60"/>
        <v>3904. 280092 通訊用電纜(不含光纜)</v>
      </c>
    </row>
    <row r="3906" spans="1:4">
      <c r="A3906" s="695">
        <v>3905</v>
      </c>
      <c r="B3906" s="696" t="s">
        <v>12354</v>
      </c>
      <c r="C3906" s="697" t="s">
        <v>12355</v>
      </c>
      <c r="D3906" s="702" t="str">
        <f t="shared" ref="D3906:D3969" si="61">A3906&amp;". "&amp;B3906&amp;" "&amp;C3906</f>
        <v>3905. 280093 光纜</v>
      </c>
    </row>
    <row r="3907" spans="1:4">
      <c r="A3907" s="695">
        <v>3906</v>
      </c>
      <c r="B3907" s="696" t="s">
        <v>12356</v>
      </c>
      <c r="C3907" s="697" t="s">
        <v>12357</v>
      </c>
      <c r="D3907" s="702" t="str">
        <f t="shared" si="61"/>
        <v>3906. 280094 光纖</v>
      </c>
    </row>
    <row r="3908" spans="1:4">
      <c r="A3908" s="695">
        <v>3907</v>
      </c>
      <c r="B3908" s="696" t="s">
        <v>12358</v>
      </c>
      <c r="C3908" s="697" t="s">
        <v>12359</v>
      </c>
      <c r="D3908" s="702" t="str">
        <f t="shared" si="61"/>
        <v>3907. 280095 負載斷流開關</v>
      </c>
    </row>
    <row r="3909" spans="1:4">
      <c r="A3909" s="695">
        <v>3908</v>
      </c>
      <c r="B3909" s="696" t="s">
        <v>12360</v>
      </c>
      <c r="C3909" s="697" t="s">
        <v>12361</v>
      </c>
      <c r="D3909" s="702" t="str">
        <f t="shared" si="61"/>
        <v>3908. 280096 空斷開關(33KV以上)</v>
      </c>
    </row>
    <row r="3910" spans="1:4">
      <c r="A3910" s="695">
        <v>3909</v>
      </c>
      <c r="B3910" s="696" t="s">
        <v>12362</v>
      </c>
      <c r="C3910" s="697" t="s">
        <v>12363</v>
      </c>
      <c r="D3910" s="702" t="str">
        <f t="shared" si="61"/>
        <v>3909. 280097 切離開關(24KV以下)</v>
      </c>
    </row>
    <row r="3911" spans="1:4">
      <c r="A3911" s="695">
        <v>3910</v>
      </c>
      <c r="B3911" s="696" t="s">
        <v>12364</v>
      </c>
      <c r="C3911" s="697" t="s">
        <v>12365</v>
      </c>
      <c r="D3911" s="702" t="str">
        <f t="shared" si="61"/>
        <v>3910. 280098 低壓電磁開關</v>
      </c>
    </row>
    <row r="3912" spans="1:4">
      <c r="A3912" s="695">
        <v>3911</v>
      </c>
      <c r="B3912" s="696" t="s">
        <v>12366</v>
      </c>
      <c r="C3912" s="697" t="s">
        <v>12367</v>
      </c>
      <c r="D3912" s="702" t="str">
        <f t="shared" si="61"/>
        <v>3911. 280099 其他電力開關</v>
      </c>
    </row>
    <row r="3913" spans="1:4">
      <c r="A3913" s="695">
        <v>3912</v>
      </c>
      <c r="B3913" s="696" t="s">
        <v>12368</v>
      </c>
      <c r="C3913" s="697" t="s">
        <v>12369</v>
      </c>
      <c r="D3913" s="702" t="str">
        <f t="shared" si="61"/>
        <v>3912. 280100 熔線鏈開關</v>
      </c>
    </row>
    <row r="3914" spans="1:4">
      <c r="A3914" s="695">
        <v>3913</v>
      </c>
      <c r="B3914" s="696" t="s">
        <v>12370</v>
      </c>
      <c r="C3914" s="697" t="s">
        <v>12371</v>
      </c>
      <c r="D3914" s="702" t="str">
        <f t="shared" si="61"/>
        <v>3913. 280101 高壓電磁開關</v>
      </c>
    </row>
    <row r="3915" spans="1:4">
      <c r="A3915" s="695">
        <v>3914</v>
      </c>
      <c r="B3915" s="696" t="s">
        <v>12372</v>
      </c>
      <c r="C3915" s="697" t="s">
        <v>12373</v>
      </c>
      <c r="D3915" s="702" t="str">
        <f t="shared" si="61"/>
        <v>3914. 280102 微動開關</v>
      </c>
    </row>
    <row r="3916" spans="1:4">
      <c r="A3916" s="695">
        <v>3915</v>
      </c>
      <c r="B3916" s="696" t="s">
        <v>12374</v>
      </c>
      <c r="C3916" s="697" t="s">
        <v>12375</v>
      </c>
      <c r="D3916" s="702" t="str">
        <f t="shared" si="61"/>
        <v>3915. 280103 極限開關</v>
      </c>
    </row>
    <row r="3917" spans="1:4">
      <c r="A3917" s="695">
        <v>3916</v>
      </c>
      <c r="B3917" s="696" t="s">
        <v>12376</v>
      </c>
      <c r="C3917" s="697" t="s">
        <v>12377</v>
      </c>
      <c r="D3917" s="702" t="str">
        <f t="shared" si="61"/>
        <v>3916. 280104 光電開關</v>
      </c>
    </row>
    <row r="3918" spans="1:4">
      <c r="A3918" s="695">
        <v>3917</v>
      </c>
      <c r="B3918" s="696" t="s">
        <v>12378</v>
      </c>
      <c r="C3918" s="697" t="s">
        <v>12379</v>
      </c>
      <c r="D3918" s="702" t="str">
        <f t="shared" si="61"/>
        <v>3917. 280105 近接開關</v>
      </c>
    </row>
    <row r="3919" spans="1:4">
      <c r="A3919" s="695">
        <v>3918</v>
      </c>
      <c r="B3919" s="696" t="s">
        <v>12380</v>
      </c>
      <c r="C3919" s="697" t="s">
        <v>12381</v>
      </c>
      <c r="D3919" s="702" t="str">
        <f t="shared" si="61"/>
        <v>3918. 280107 抗流線圈</v>
      </c>
    </row>
    <row r="3920" spans="1:4">
      <c r="A3920" s="695">
        <v>3919</v>
      </c>
      <c r="B3920" s="696" t="s">
        <v>12382</v>
      </c>
      <c r="C3920" s="697" t="s">
        <v>12383</v>
      </c>
      <c r="D3920" s="702" t="str">
        <f t="shared" si="61"/>
        <v>3919. 280108 峰化線圈</v>
      </c>
    </row>
    <row r="3921" spans="1:4">
      <c r="A3921" s="695">
        <v>3920</v>
      </c>
      <c r="B3921" s="696" t="s">
        <v>12384</v>
      </c>
      <c r="C3921" s="697" t="s">
        <v>12385</v>
      </c>
      <c r="D3921" s="702" t="str">
        <f t="shared" si="61"/>
        <v>3920. 280109 振盪線圈</v>
      </c>
    </row>
    <row r="3922" spans="1:4">
      <c r="A3922" s="695">
        <v>3921</v>
      </c>
      <c r="B3922" s="696" t="s">
        <v>12386</v>
      </c>
      <c r="C3922" s="697" t="s">
        <v>12387</v>
      </c>
      <c r="D3922" s="702" t="str">
        <f t="shared" si="61"/>
        <v>3921. 280110 空心線圈</v>
      </c>
    </row>
    <row r="3923" spans="1:4">
      <c r="A3923" s="695">
        <v>3922</v>
      </c>
      <c r="B3923" s="696" t="s">
        <v>12388</v>
      </c>
      <c r="C3923" s="697" t="s">
        <v>12389</v>
      </c>
      <c r="D3923" s="702" t="str">
        <f t="shared" si="61"/>
        <v>3922. 280112 按鍵開關</v>
      </c>
    </row>
    <row r="3924" spans="1:4">
      <c r="A3924" s="695">
        <v>3923</v>
      </c>
      <c r="B3924" s="696" t="s">
        <v>12390</v>
      </c>
      <c r="C3924" s="697" t="s">
        <v>12391</v>
      </c>
      <c r="D3924" s="702" t="str">
        <f t="shared" si="61"/>
        <v>3923. 280113 旋轉開關</v>
      </c>
    </row>
    <row r="3925" spans="1:4">
      <c r="A3925" s="695">
        <v>3924</v>
      </c>
      <c r="B3925" s="696" t="s">
        <v>12392</v>
      </c>
      <c r="C3925" s="697" t="s">
        <v>12393</v>
      </c>
      <c r="D3925" s="702" t="str">
        <f t="shared" si="61"/>
        <v>3924. 280114 滑動開關</v>
      </c>
    </row>
    <row r="3926" spans="1:4">
      <c r="A3926" s="695">
        <v>3925</v>
      </c>
      <c r="B3926" s="696" t="s">
        <v>12394</v>
      </c>
      <c r="C3926" s="697" t="s">
        <v>12395</v>
      </c>
      <c r="D3926" s="702" t="str">
        <f t="shared" si="61"/>
        <v>3925. 280115 插座</v>
      </c>
    </row>
    <row r="3927" spans="1:4">
      <c r="A3927" s="695">
        <v>3926</v>
      </c>
      <c r="B3927" s="696" t="s">
        <v>12396</v>
      </c>
      <c r="C3927" s="697" t="s">
        <v>12397</v>
      </c>
      <c r="D3927" s="702" t="str">
        <f t="shared" si="61"/>
        <v>3926. 280116 插頭</v>
      </c>
    </row>
    <row r="3928" spans="1:4">
      <c r="A3928" s="695">
        <v>3927</v>
      </c>
      <c r="B3928" s="696" t="s">
        <v>12398</v>
      </c>
      <c r="C3928" s="697" t="s">
        <v>12399</v>
      </c>
      <c r="D3928" s="702" t="str">
        <f t="shared" si="61"/>
        <v>3927. 280117 開關箱</v>
      </c>
    </row>
    <row r="3929" spans="1:4">
      <c r="A3929" s="695">
        <v>3928</v>
      </c>
      <c r="B3929" s="696" t="s">
        <v>12400</v>
      </c>
      <c r="C3929" s="697" t="s">
        <v>12401</v>
      </c>
      <c r="D3929" s="702" t="str">
        <f t="shared" si="61"/>
        <v>3928. 280118 接線盒</v>
      </c>
    </row>
    <row r="3930" spans="1:4">
      <c r="A3930" s="695">
        <v>3929</v>
      </c>
      <c r="B3930" s="696" t="s">
        <v>12402</v>
      </c>
      <c r="C3930" s="697" t="s">
        <v>12403</v>
      </c>
      <c r="D3930" s="702" t="str">
        <f t="shared" si="61"/>
        <v>3929. 280119 接地短路保護裝置（GFCI）</v>
      </c>
    </row>
    <row r="3931" spans="1:4">
      <c r="A3931" s="695">
        <v>3930</v>
      </c>
      <c r="B3931" s="696" t="s">
        <v>12404</v>
      </c>
      <c r="C3931" s="697" t="s">
        <v>12405</v>
      </c>
      <c r="D3931" s="702" t="str">
        <f t="shared" si="61"/>
        <v>3930. 280120 電力連接器</v>
      </c>
    </row>
    <row r="3932" spans="1:4">
      <c r="A3932" s="695">
        <v>3931</v>
      </c>
      <c r="B3932" s="696" t="s">
        <v>12406</v>
      </c>
      <c r="C3932" s="697" t="s">
        <v>12407</v>
      </c>
      <c r="D3932" s="702" t="str">
        <f t="shared" si="61"/>
        <v>3931. 280121 電線導管及配件</v>
      </c>
    </row>
    <row r="3933" spans="1:4">
      <c r="A3933" s="695">
        <v>3932</v>
      </c>
      <c r="B3933" s="696" t="s">
        <v>12408</v>
      </c>
      <c r="C3933" s="697" t="s">
        <v>12409</v>
      </c>
      <c r="D3933" s="702" t="str">
        <f t="shared" si="61"/>
        <v>3932. 280122 配線用固定燈座</v>
      </c>
    </row>
    <row r="3934" spans="1:4">
      <c r="A3934" s="695">
        <v>3933</v>
      </c>
      <c r="B3934" s="696" t="s">
        <v>12410</v>
      </c>
      <c r="C3934" s="697" t="s">
        <v>12411</v>
      </c>
      <c r="D3934" s="702" t="str">
        <f t="shared" si="61"/>
        <v>3933. 280123 架線五金器具</v>
      </c>
    </row>
    <row r="3935" spans="1:4">
      <c r="A3935" s="695">
        <v>3934</v>
      </c>
      <c r="B3935" s="696" t="s">
        <v>12412</v>
      </c>
      <c r="C3935" s="697" t="s">
        <v>12413</v>
      </c>
      <c r="D3935" s="702" t="str">
        <f t="shared" si="61"/>
        <v>3934. 280124 塑膠製非載電配線器材</v>
      </c>
    </row>
    <row r="3936" spans="1:4">
      <c r="A3936" s="695">
        <v>3935</v>
      </c>
      <c r="B3936" s="696" t="s">
        <v>12414</v>
      </c>
      <c r="C3936" s="697" t="s">
        <v>12415</v>
      </c>
      <c r="D3936" s="702" t="str">
        <f t="shared" si="61"/>
        <v>3935. 280125 傳輸桿</v>
      </c>
    </row>
    <row r="3937" spans="1:4">
      <c r="A3937" s="695">
        <v>3936</v>
      </c>
      <c r="B3937" s="696" t="s">
        <v>12416</v>
      </c>
      <c r="C3937" s="697" t="s">
        <v>12417</v>
      </c>
      <c r="D3937" s="702" t="str">
        <f t="shared" si="61"/>
        <v>3936. 280126 電鍵</v>
      </c>
    </row>
    <row r="3938" spans="1:4">
      <c r="A3938" s="695">
        <v>3937</v>
      </c>
      <c r="B3938" s="696" t="s">
        <v>12418</v>
      </c>
      <c r="C3938" s="697" t="s">
        <v>12419</v>
      </c>
      <c r="D3938" s="702" t="str">
        <f t="shared" si="61"/>
        <v>3937. 280127 鐵心</v>
      </c>
    </row>
    <row r="3939" spans="1:4">
      <c r="A3939" s="695">
        <v>3938</v>
      </c>
      <c r="B3939" s="696" t="s">
        <v>12420</v>
      </c>
      <c r="C3939" s="697" t="s">
        <v>12421</v>
      </c>
      <c r="D3939" s="702" t="str">
        <f t="shared" si="61"/>
        <v>3938. 280129 電燈泡</v>
      </c>
    </row>
    <row r="3940" spans="1:4">
      <c r="A3940" s="695">
        <v>3939</v>
      </c>
      <c r="B3940" s="696" t="s">
        <v>12422</v>
      </c>
      <c r="C3940" s="697" t="s">
        <v>12423</v>
      </c>
      <c r="D3940" s="702" t="str">
        <f t="shared" si="61"/>
        <v>3939. 280130 汽車用大燈泡</v>
      </c>
    </row>
    <row r="3941" spans="1:4">
      <c r="A3941" s="695">
        <v>3940</v>
      </c>
      <c r="B3941" s="696" t="s">
        <v>12424</v>
      </c>
      <c r="C3941" s="697" t="s">
        <v>12425</v>
      </c>
      <c r="D3941" s="702" t="str">
        <f t="shared" si="61"/>
        <v>3940. 280131 汽車用其他燈泡</v>
      </c>
    </row>
    <row r="3942" spans="1:4">
      <c r="A3942" s="695">
        <v>3941</v>
      </c>
      <c r="B3942" s="696" t="s">
        <v>12426</v>
      </c>
      <c r="C3942" s="697" t="s">
        <v>12427</v>
      </c>
      <c r="D3942" s="702" t="str">
        <f t="shared" si="61"/>
        <v>3941. 280133 螢光燈管(日光燈管)</v>
      </c>
    </row>
    <row r="3943" spans="1:4">
      <c r="A3943" s="695">
        <v>3942</v>
      </c>
      <c r="B3943" s="696" t="s">
        <v>12428</v>
      </c>
      <c r="C3943" s="697" t="s">
        <v>12429</v>
      </c>
      <c r="D3943" s="702" t="str">
        <f t="shared" si="61"/>
        <v>3942. 280134 水銀燈泡管</v>
      </c>
    </row>
    <row r="3944" spans="1:4">
      <c r="A3944" s="695">
        <v>3943</v>
      </c>
      <c r="B3944" s="696" t="s">
        <v>12430</v>
      </c>
      <c r="C3944" s="697" t="s">
        <v>12431</v>
      </c>
      <c r="D3944" s="702" t="str">
        <f t="shared" si="61"/>
        <v>3943. 280135 鹵素燈泡</v>
      </c>
    </row>
    <row r="3945" spans="1:4">
      <c r="A3945" s="695">
        <v>3944</v>
      </c>
      <c r="B3945" s="696" t="s">
        <v>12432</v>
      </c>
      <c r="C3945" s="697" t="s">
        <v>12433</v>
      </c>
      <c r="D3945" s="702" t="str">
        <f t="shared" si="61"/>
        <v>3944. 280136 霓虹燈泡（管）</v>
      </c>
    </row>
    <row r="3946" spans="1:4">
      <c r="A3946" s="695">
        <v>3945</v>
      </c>
      <c r="B3946" s="696" t="s">
        <v>12434</v>
      </c>
      <c r="C3946" s="697" t="s">
        <v>12435</v>
      </c>
      <c r="D3946" s="702" t="str">
        <f t="shared" si="61"/>
        <v>3945. 280138 聖誕燈串及零組件</v>
      </c>
    </row>
    <row r="3947" spans="1:4">
      <c r="A3947" s="695">
        <v>3946</v>
      </c>
      <c r="B3947" s="696" t="s">
        <v>12436</v>
      </c>
      <c r="C3947" s="697" t="s">
        <v>12437</v>
      </c>
      <c r="D3947" s="702" t="str">
        <f t="shared" si="61"/>
        <v>3946. 280139 美術彩色燈</v>
      </c>
    </row>
    <row r="3948" spans="1:4">
      <c r="A3948" s="695">
        <v>3947</v>
      </c>
      <c r="B3948" s="696" t="s">
        <v>12438</v>
      </c>
      <c r="C3948" s="697" t="s">
        <v>12439</v>
      </c>
      <c r="D3948" s="702" t="str">
        <f t="shared" si="61"/>
        <v>3947. 280140 檯燈</v>
      </c>
    </row>
    <row r="3949" spans="1:4">
      <c r="A3949" s="695">
        <v>3948</v>
      </c>
      <c r="B3949" s="696" t="s">
        <v>12440</v>
      </c>
      <c r="C3949" s="697" t="s">
        <v>12441</v>
      </c>
      <c r="D3949" s="702" t="str">
        <f t="shared" si="61"/>
        <v>3948. 280141 螢光管燈具(檯燈除外)</v>
      </c>
    </row>
    <row r="3950" spans="1:4">
      <c r="A3950" s="695">
        <v>3949</v>
      </c>
      <c r="B3950" s="696" t="s">
        <v>12442</v>
      </c>
      <c r="C3950" s="697" t="s">
        <v>12443</v>
      </c>
      <c r="D3950" s="702" t="str">
        <f t="shared" si="61"/>
        <v>3949. 280142 工作燈</v>
      </c>
    </row>
    <row r="3951" spans="1:4">
      <c r="A3951" s="695">
        <v>3950</v>
      </c>
      <c r="B3951" s="696" t="s">
        <v>12444</v>
      </c>
      <c r="C3951" s="697" t="s">
        <v>12445</v>
      </c>
      <c r="D3951" s="702" t="str">
        <f t="shared" si="61"/>
        <v>3950. 280143 水銀燈</v>
      </c>
    </row>
    <row r="3952" spans="1:4">
      <c r="A3952" s="695">
        <v>3951</v>
      </c>
      <c r="B3952" s="696" t="s">
        <v>12446</v>
      </c>
      <c r="C3952" s="697" t="s">
        <v>12447</v>
      </c>
      <c r="D3952" s="702" t="str">
        <f t="shared" si="61"/>
        <v>3951. 280144 手電筒</v>
      </c>
    </row>
    <row r="3953" spans="1:4">
      <c r="A3953" s="695">
        <v>3952</v>
      </c>
      <c r="B3953" s="696" t="s">
        <v>12448</v>
      </c>
      <c r="C3953" s="697" t="s">
        <v>12449</v>
      </c>
      <c r="D3953" s="702" t="str">
        <f t="shared" si="61"/>
        <v>3952. 280145 緊急照明燈</v>
      </c>
    </row>
    <row r="3954" spans="1:4">
      <c r="A3954" s="695">
        <v>3953</v>
      </c>
      <c r="B3954" s="696" t="s">
        <v>12450</v>
      </c>
      <c r="C3954" s="697" t="s">
        <v>12451</v>
      </c>
      <c r="D3954" s="702" t="str">
        <f t="shared" si="61"/>
        <v>3953. 280146 發光二極體照明燈具</v>
      </c>
    </row>
    <row r="3955" spans="1:4">
      <c r="A3955" s="695">
        <v>3954</v>
      </c>
      <c r="B3955" s="696" t="s">
        <v>12452</v>
      </c>
      <c r="C3955" s="697" t="s">
        <v>12453</v>
      </c>
      <c r="D3955" s="702" t="str">
        <f t="shared" si="61"/>
        <v>3954. 280147 太陽能照明燈具</v>
      </c>
    </row>
    <row r="3956" spans="1:4">
      <c r="A3956" s="695">
        <v>3955</v>
      </c>
      <c r="B3956" s="696" t="s">
        <v>12454</v>
      </c>
      <c r="C3956" s="697" t="s">
        <v>12455</v>
      </c>
      <c r="D3956" s="702" t="str">
        <f t="shared" si="61"/>
        <v>3955. 280148 吊燈</v>
      </c>
    </row>
    <row r="3957" spans="1:4">
      <c r="A3957" s="695">
        <v>3956</v>
      </c>
      <c r="B3957" s="696" t="s">
        <v>12456</v>
      </c>
      <c r="C3957" s="697" t="s">
        <v>12457</v>
      </c>
      <c r="D3957" s="702" t="str">
        <f t="shared" si="61"/>
        <v>3956. 280149 閃光燈</v>
      </c>
    </row>
    <row r="3958" spans="1:4">
      <c r="A3958" s="695">
        <v>3957</v>
      </c>
      <c r="B3958" s="696" t="s">
        <v>12458</v>
      </c>
      <c r="C3958" s="697" t="s">
        <v>12459</v>
      </c>
      <c r="D3958" s="702" t="str">
        <f t="shared" si="61"/>
        <v>3957. 280150 煤氣燈</v>
      </c>
    </row>
    <row r="3959" spans="1:4">
      <c r="A3959" s="695">
        <v>3958</v>
      </c>
      <c r="B3959" s="696" t="s">
        <v>12460</v>
      </c>
      <c r="C3959" s="697" t="s">
        <v>12461</v>
      </c>
      <c r="D3959" s="702" t="str">
        <f t="shared" si="61"/>
        <v>3958. 280151 煤油燈</v>
      </c>
    </row>
    <row r="3960" spans="1:4">
      <c r="A3960" s="695">
        <v>3959</v>
      </c>
      <c r="B3960" s="696" t="s">
        <v>12462</v>
      </c>
      <c r="C3960" s="697" t="s">
        <v>12463</v>
      </c>
      <c r="D3960" s="702" t="str">
        <f t="shared" si="61"/>
        <v>3959. 280152 乙炔燈</v>
      </c>
    </row>
    <row r="3961" spans="1:4">
      <c r="A3961" s="695">
        <v>3960</v>
      </c>
      <c r="B3961" s="696" t="s">
        <v>12464</v>
      </c>
      <c r="C3961" s="697" t="s">
        <v>12465</v>
      </c>
      <c r="D3961" s="702" t="str">
        <f t="shared" si="61"/>
        <v>3960. 280153 霓虹燈</v>
      </c>
    </row>
    <row r="3962" spans="1:4">
      <c r="A3962" s="695">
        <v>3961</v>
      </c>
      <c r="B3962" s="696" t="s">
        <v>12466</v>
      </c>
      <c r="C3962" s="697" t="s">
        <v>12467</v>
      </c>
      <c r="D3962" s="702" t="str">
        <f t="shared" si="61"/>
        <v>3961. 280154 聚光燈</v>
      </c>
    </row>
    <row r="3963" spans="1:4">
      <c r="A3963" s="695">
        <v>3962</v>
      </c>
      <c r="B3963" s="696" t="s">
        <v>12468</v>
      </c>
      <c r="C3963" s="697" t="s">
        <v>12469</v>
      </c>
      <c r="D3963" s="702" t="str">
        <f t="shared" si="61"/>
        <v>3962. 280155 廣告燈</v>
      </c>
    </row>
    <row r="3964" spans="1:4">
      <c r="A3964" s="695">
        <v>3963</v>
      </c>
      <c r="B3964" s="696" t="s">
        <v>12470</v>
      </c>
      <c r="C3964" s="697" t="s">
        <v>12471</v>
      </c>
      <c r="D3964" s="702" t="str">
        <f t="shared" si="61"/>
        <v>3963. 280156 指示燈</v>
      </c>
    </row>
    <row r="3965" spans="1:4">
      <c r="A3965" s="695">
        <v>3964</v>
      </c>
      <c r="B3965" s="696" t="s">
        <v>12472</v>
      </c>
      <c r="C3965" s="697" t="s">
        <v>12473</v>
      </c>
      <c r="D3965" s="702" t="str">
        <f t="shared" si="61"/>
        <v>3964. 280157 道路照明燈具</v>
      </c>
    </row>
    <row r="3966" spans="1:4">
      <c r="A3966" s="695">
        <v>3965</v>
      </c>
      <c r="B3966" s="696" t="s">
        <v>12474</v>
      </c>
      <c r="C3966" s="697" t="s">
        <v>12475</v>
      </c>
      <c r="D3966" s="702" t="str">
        <f t="shared" si="61"/>
        <v>3965. 280159 分離式冷氣機(3噸以下)</v>
      </c>
    </row>
    <row r="3967" spans="1:4">
      <c r="A3967" s="695">
        <v>3966</v>
      </c>
      <c r="B3967" s="696" t="s">
        <v>12476</v>
      </c>
      <c r="C3967" s="697" t="s">
        <v>12477</v>
      </c>
      <c r="D3967" s="702" t="str">
        <f t="shared" si="61"/>
        <v>3966. 280160 分離式冷氣機(3噸以上)</v>
      </c>
    </row>
    <row r="3968" spans="1:4">
      <c r="A3968" s="695">
        <v>3967</v>
      </c>
      <c r="B3968" s="696" t="s">
        <v>12478</v>
      </c>
      <c r="C3968" s="697" t="s">
        <v>12479</v>
      </c>
      <c r="D3968" s="702" t="str">
        <f t="shared" si="61"/>
        <v>3967. 280161 窗型室內空氣調節機(含冷氣機)</v>
      </c>
    </row>
    <row r="3969" spans="1:4">
      <c r="A3969" s="695">
        <v>3968</v>
      </c>
      <c r="B3969" s="696" t="s">
        <v>12480</v>
      </c>
      <c r="C3969" s="697" t="s">
        <v>12481</v>
      </c>
      <c r="D3969" s="702" t="str">
        <f t="shared" si="61"/>
        <v>3968. 280162 箱型空氣調節機(含冷氣機)</v>
      </c>
    </row>
    <row r="3970" spans="1:4">
      <c r="A3970" s="695">
        <v>3969</v>
      </c>
      <c r="B3970" s="696" t="s">
        <v>12482</v>
      </c>
      <c r="C3970" s="697" t="s">
        <v>12483</v>
      </c>
      <c r="D3970" s="702" t="str">
        <f t="shared" ref="D3970:D4033" si="62">A3970&amp;". "&amp;B3970&amp;" "&amp;C3970</f>
        <v>3969. 280163 汽車冷氣機</v>
      </c>
    </row>
    <row r="3971" spans="1:4">
      <c r="A3971" s="695">
        <v>3970</v>
      </c>
      <c r="B3971" s="696" t="s">
        <v>12484</v>
      </c>
      <c r="C3971" s="697" t="s">
        <v>12485</v>
      </c>
      <c r="D3971" s="702" t="str">
        <f t="shared" si="62"/>
        <v>3970. 280164 加濕器</v>
      </c>
    </row>
    <row r="3972" spans="1:4">
      <c r="A3972" s="695">
        <v>3971</v>
      </c>
      <c r="B3972" s="696" t="s">
        <v>12486</v>
      </c>
      <c r="C3972" s="697" t="s">
        <v>12487</v>
      </c>
      <c r="D3972" s="702" t="str">
        <f t="shared" si="62"/>
        <v>3971. 280165 除濕機</v>
      </c>
    </row>
    <row r="3973" spans="1:4">
      <c r="A3973" s="695">
        <v>3972</v>
      </c>
      <c r="B3973" s="696" t="s">
        <v>12488</v>
      </c>
      <c r="C3973" s="697" t="s">
        <v>12489</v>
      </c>
      <c r="D3973" s="702" t="str">
        <f t="shared" si="62"/>
        <v>3972. 280166 電冰箱</v>
      </c>
    </row>
    <row r="3974" spans="1:4">
      <c r="A3974" s="695">
        <v>3973</v>
      </c>
      <c r="B3974" s="696" t="s">
        <v>12490</v>
      </c>
      <c r="C3974" s="697" t="s">
        <v>12491</v>
      </c>
      <c r="D3974" s="702" t="str">
        <f t="shared" si="62"/>
        <v>3973. 280167 電冷藏箱</v>
      </c>
    </row>
    <row r="3975" spans="1:4">
      <c r="A3975" s="695">
        <v>3974</v>
      </c>
      <c r="B3975" s="696" t="s">
        <v>12492</v>
      </c>
      <c r="C3975" s="697" t="s">
        <v>12493</v>
      </c>
      <c r="D3975" s="702" t="str">
        <f t="shared" si="62"/>
        <v>3974. 280168 單槽洗衣機</v>
      </c>
    </row>
    <row r="3976" spans="1:4">
      <c r="A3976" s="695">
        <v>3975</v>
      </c>
      <c r="B3976" s="696" t="s">
        <v>12494</v>
      </c>
      <c r="C3976" s="697" t="s">
        <v>12495</v>
      </c>
      <c r="D3976" s="702" t="str">
        <f t="shared" si="62"/>
        <v>3975. 280169 雙槽洗衣機</v>
      </c>
    </row>
    <row r="3977" spans="1:4">
      <c r="A3977" s="695">
        <v>3976</v>
      </c>
      <c r="B3977" s="696" t="s">
        <v>12496</v>
      </c>
      <c r="C3977" s="697" t="s">
        <v>12497</v>
      </c>
      <c r="D3977" s="702" t="str">
        <f t="shared" si="62"/>
        <v>3976. 280170 衣物烘乾機</v>
      </c>
    </row>
    <row r="3978" spans="1:4">
      <c r="A3978" s="695">
        <v>3977</v>
      </c>
      <c r="B3978" s="696" t="s">
        <v>12498</v>
      </c>
      <c r="C3978" s="697" t="s">
        <v>12499</v>
      </c>
      <c r="D3978" s="702" t="str">
        <f t="shared" si="62"/>
        <v>3977. 280171 脫水機</v>
      </c>
    </row>
    <row r="3979" spans="1:4">
      <c r="A3979" s="695">
        <v>3978</v>
      </c>
      <c r="B3979" s="696" t="s">
        <v>12500</v>
      </c>
      <c r="C3979" s="697" t="s">
        <v>12501</v>
      </c>
      <c r="D3979" s="702" t="str">
        <f t="shared" si="62"/>
        <v>3978. 280173 立、桌電扇</v>
      </c>
    </row>
    <row r="3980" spans="1:4">
      <c r="A3980" s="695">
        <v>3979</v>
      </c>
      <c r="B3980" s="696" t="s">
        <v>12502</v>
      </c>
      <c r="C3980" s="697" t="s">
        <v>12503</v>
      </c>
      <c r="D3980" s="702" t="str">
        <f t="shared" si="62"/>
        <v>3979. 280174 吊電扇</v>
      </c>
    </row>
    <row r="3981" spans="1:4">
      <c r="A3981" s="695">
        <v>3980</v>
      </c>
      <c r="B3981" s="696" t="s">
        <v>12504</v>
      </c>
      <c r="C3981" s="697" t="s">
        <v>12505</v>
      </c>
      <c r="D3981" s="702" t="str">
        <f t="shared" si="62"/>
        <v>3980. 280175 箱型電扇</v>
      </c>
    </row>
    <row r="3982" spans="1:4">
      <c r="A3982" s="695">
        <v>3981</v>
      </c>
      <c r="B3982" s="696" t="s">
        <v>12506</v>
      </c>
      <c r="C3982" s="697" t="s">
        <v>12507</v>
      </c>
      <c r="D3982" s="702" t="str">
        <f t="shared" si="62"/>
        <v>3981. 280176 家用通風電扇</v>
      </c>
    </row>
    <row r="3983" spans="1:4">
      <c r="A3983" s="695">
        <v>3982</v>
      </c>
      <c r="B3983" s="696" t="s">
        <v>12508</v>
      </c>
      <c r="C3983" s="697" t="s">
        <v>12509</v>
      </c>
      <c r="D3983" s="702" t="str">
        <f t="shared" si="62"/>
        <v>3982. 280178 電鍋</v>
      </c>
    </row>
    <row r="3984" spans="1:4">
      <c r="A3984" s="695">
        <v>3983</v>
      </c>
      <c r="B3984" s="696" t="s">
        <v>12510</v>
      </c>
      <c r="C3984" s="697" t="s">
        <v>12511</v>
      </c>
      <c r="D3984" s="702" t="str">
        <f t="shared" si="62"/>
        <v>3983. 280179 電子鍋</v>
      </c>
    </row>
    <row r="3985" spans="1:4">
      <c r="A3985" s="695">
        <v>3984</v>
      </c>
      <c r="B3985" s="696" t="s">
        <v>12512</v>
      </c>
      <c r="C3985" s="697" t="s">
        <v>12513</v>
      </c>
      <c r="D3985" s="702" t="str">
        <f t="shared" si="62"/>
        <v>3984. 280180 電燉鍋</v>
      </c>
    </row>
    <row r="3986" spans="1:4">
      <c r="A3986" s="695">
        <v>3985</v>
      </c>
      <c r="B3986" s="696" t="s">
        <v>12514</v>
      </c>
      <c r="C3986" s="697" t="s">
        <v>12515</v>
      </c>
      <c r="D3986" s="702" t="str">
        <f t="shared" si="62"/>
        <v>3985. 280181 微波爐</v>
      </c>
    </row>
    <row r="3987" spans="1:4">
      <c r="A3987" s="695">
        <v>3986</v>
      </c>
      <c r="B3987" s="696" t="s">
        <v>12516</v>
      </c>
      <c r="C3987" s="697" t="s">
        <v>12517</v>
      </c>
      <c r="D3987" s="702" t="str">
        <f t="shared" si="62"/>
        <v>3986. 280182 電烤箱</v>
      </c>
    </row>
    <row r="3988" spans="1:4">
      <c r="A3988" s="695">
        <v>3987</v>
      </c>
      <c r="B3988" s="696" t="s">
        <v>12518</v>
      </c>
      <c r="C3988" s="697" t="s">
        <v>12519</v>
      </c>
      <c r="D3988" s="702" t="str">
        <f t="shared" si="62"/>
        <v>3987. 280183 電烤麵包機</v>
      </c>
    </row>
    <row r="3989" spans="1:4">
      <c r="A3989" s="695">
        <v>3988</v>
      </c>
      <c r="B3989" s="696" t="s">
        <v>12520</v>
      </c>
      <c r="C3989" s="697" t="s">
        <v>12521</v>
      </c>
      <c r="D3989" s="702" t="str">
        <f t="shared" si="62"/>
        <v>3988. 280184 電磁爐</v>
      </c>
    </row>
    <row r="3990" spans="1:4">
      <c r="A3990" s="695">
        <v>3989</v>
      </c>
      <c r="B3990" s="696" t="s">
        <v>12522</v>
      </c>
      <c r="C3990" s="697" t="s">
        <v>12523</v>
      </c>
      <c r="D3990" s="702" t="str">
        <f t="shared" si="62"/>
        <v>3989. 280185 電暖器</v>
      </c>
    </row>
    <row r="3991" spans="1:4">
      <c r="A3991" s="695">
        <v>3990</v>
      </c>
      <c r="B3991" s="696" t="s">
        <v>12524</v>
      </c>
      <c r="C3991" s="697" t="s">
        <v>12525</v>
      </c>
      <c r="D3991" s="702" t="str">
        <f t="shared" si="62"/>
        <v>3990. 280186 電熱水器</v>
      </c>
    </row>
    <row r="3992" spans="1:4">
      <c r="A3992" s="695">
        <v>3991</v>
      </c>
      <c r="B3992" s="696" t="s">
        <v>12526</v>
      </c>
      <c r="C3992" s="697" t="s">
        <v>12527</v>
      </c>
      <c r="D3992" s="702" t="str">
        <f t="shared" si="62"/>
        <v>3991. 280187 電子保溫熱水瓶</v>
      </c>
    </row>
    <row r="3993" spans="1:4">
      <c r="A3993" s="695">
        <v>3992</v>
      </c>
      <c r="B3993" s="696" t="s">
        <v>12528</v>
      </c>
      <c r="C3993" s="697" t="s">
        <v>12529</v>
      </c>
      <c r="D3993" s="702" t="str">
        <f t="shared" si="62"/>
        <v>3992. 280188 電熨斗</v>
      </c>
    </row>
    <row r="3994" spans="1:4">
      <c r="A3994" s="695">
        <v>3993</v>
      </c>
      <c r="B3994" s="696" t="s">
        <v>12530</v>
      </c>
      <c r="C3994" s="697" t="s">
        <v>12531</v>
      </c>
      <c r="D3994" s="702" t="str">
        <f t="shared" si="62"/>
        <v>3993. 280189 吹風機</v>
      </c>
    </row>
    <row r="3995" spans="1:4">
      <c r="A3995" s="695">
        <v>3994</v>
      </c>
      <c r="B3995" s="696" t="s">
        <v>12532</v>
      </c>
      <c r="C3995" s="697" t="s">
        <v>12533</v>
      </c>
      <c r="D3995" s="702" t="str">
        <f t="shared" si="62"/>
        <v>3994. 280190 電咖啡壺</v>
      </c>
    </row>
    <row r="3996" spans="1:4">
      <c r="A3996" s="695">
        <v>3995</v>
      </c>
      <c r="B3996" s="696" t="s">
        <v>12534</v>
      </c>
      <c r="C3996" s="697" t="s">
        <v>12535</v>
      </c>
      <c r="D3996" s="702" t="str">
        <f t="shared" si="62"/>
        <v>3995. 280191 乾碗機</v>
      </c>
    </row>
    <row r="3997" spans="1:4">
      <c r="A3997" s="695">
        <v>3996</v>
      </c>
      <c r="B3997" s="696" t="s">
        <v>12536</v>
      </c>
      <c r="C3997" s="697" t="s">
        <v>12537</v>
      </c>
      <c r="D3997" s="702" t="str">
        <f t="shared" si="62"/>
        <v>3996. 280192 捲髮器</v>
      </c>
    </row>
    <row r="3998" spans="1:4">
      <c r="A3998" s="695">
        <v>3997</v>
      </c>
      <c r="B3998" s="696" t="s">
        <v>12538</v>
      </c>
      <c r="C3998" s="697" t="s">
        <v>12539</v>
      </c>
      <c r="D3998" s="702" t="str">
        <f t="shared" si="62"/>
        <v>3997. 280193 燙髮器</v>
      </c>
    </row>
    <row r="3999" spans="1:4">
      <c r="A3999" s="695">
        <v>3998</v>
      </c>
      <c r="B3999" s="696" t="s">
        <v>12540</v>
      </c>
      <c r="C3999" s="697" t="s">
        <v>12541</v>
      </c>
      <c r="D3999" s="702" t="str">
        <f t="shared" si="62"/>
        <v>3998. 280194 蒸臉器</v>
      </c>
    </row>
    <row r="4000" spans="1:4">
      <c r="A4000" s="695">
        <v>3999</v>
      </c>
      <c r="B4000" s="696" t="s">
        <v>12542</v>
      </c>
      <c r="C4000" s="697" t="s">
        <v>12543</v>
      </c>
      <c r="D4000" s="702" t="str">
        <f t="shared" si="62"/>
        <v>3999. 280195 製麵包機</v>
      </c>
    </row>
    <row r="4001" spans="1:4">
      <c r="A4001" s="695">
        <v>4000</v>
      </c>
      <c r="B4001" s="696" t="s">
        <v>12544</v>
      </c>
      <c r="C4001" s="697" t="s">
        <v>12545</v>
      </c>
      <c r="D4001" s="702" t="str">
        <f t="shared" si="62"/>
        <v>4000. 280196 洗碗機</v>
      </c>
    </row>
    <row r="4002" spans="1:4">
      <c r="A4002" s="695">
        <v>4001</v>
      </c>
      <c r="B4002" s="696" t="s">
        <v>12546</v>
      </c>
      <c r="C4002" s="697" t="s">
        <v>12547</v>
      </c>
      <c r="D4002" s="702" t="str">
        <f t="shared" si="62"/>
        <v>4001. 280197 電壺</v>
      </c>
    </row>
    <row r="4003" spans="1:4">
      <c r="A4003" s="695">
        <v>4002</v>
      </c>
      <c r="B4003" s="696" t="s">
        <v>12548</v>
      </c>
      <c r="C4003" s="697" t="s">
        <v>12549</v>
      </c>
      <c r="D4003" s="702" t="str">
        <f t="shared" si="62"/>
        <v>4002. 280198 家用飲水機</v>
      </c>
    </row>
    <row r="4004" spans="1:4">
      <c r="A4004" s="695">
        <v>4003</v>
      </c>
      <c r="B4004" s="696" t="s">
        <v>12550</v>
      </c>
      <c r="C4004" s="697" t="s">
        <v>12551</v>
      </c>
      <c r="D4004" s="702" t="str">
        <f t="shared" si="62"/>
        <v>4003. 280199 其他電熱器具</v>
      </c>
    </row>
    <row r="4005" spans="1:4">
      <c r="A4005" s="695">
        <v>4004</v>
      </c>
      <c r="B4005" s="696" t="s">
        <v>12552</v>
      </c>
      <c r="C4005" s="697" t="s">
        <v>12553</v>
      </c>
      <c r="D4005" s="702" t="str">
        <f t="shared" si="62"/>
        <v>4004. 280200 電熱盤</v>
      </c>
    </row>
    <row r="4006" spans="1:4">
      <c r="A4006" s="695">
        <v>4005</v>
      </c>
      <c r="B4006" s="696" t="s">
        <v>12554</v>
      </c>
      <c r="C4006" s="697" t="s">
        <v>12555</v>
      </c>
      <c r="D4006" s="702" t="str">
        <f t="shared" si="62"/>
        <v>4005. 280201 排油煙機</v>
      </c>
    </row>
    <row r="4007" spans="1:4">
      <c r="A4007" s="695">
        <v>4006</v>
      </c>
      <c r="B4007" s="696" t="s">
        <v>12556</v>
      </c>
      <c r="C4007" s="697" t="s">
        <v>12557</v>
      </c>
      <c r="D4007" s="702" t="str">
        <f t="shared" si="62"/>
        <v>4006. 280202 果汁機</v>
      </c>
    </row>
    <row r="4008" spans="1:4">
      <c r="A4008" s="695">
        <v>4007</v>
      </c>
      <c r="B4008" s="696" t="s">
        <v>12558</v>
      </c>
      <c r="C4008" s="697" t="s">
        <v>12559</v>
      </c>
      <c r="D4008" s="702" t="str">
        <f t="shared" si="62"/>
        <v>4007. 280203 榨汁機</v>
      </c>
    </row>
    <row r="4009" spans="1:4">
      <c r="A4009" s="695">
        <v>4008</v>
      </c>
      <c r="B4009" s="696" t="s">
        <v>12560</v>
      </c>
      <c r="C4009" s="697" t="s">
        <v>12561</v>
      </c>
      <c r="D4009" s="702" t="str">
        <f t="shared" si="62"/>
        <v>4008. 280204 果菜機</v>
      </c>
    </row>
    <row r="4010" spans="1:4">
      <c r="A4010" s="695">
        <v>4009</v>
      </c>
      <c r="B4010" s="696" t="s">
        <v>12562</v>
      </c>
      <c r="C4010" s="697" t="s">
        <v>12563</v>
      </c>
      <c r="D4010" s="702" t="str">
        <f t="shared" si="62"/>
        <v>4009. 280205 電動刮鬍刀</v>
      </c>
    </row>
    <row r="4011" spans="1:4">
      <c r="A4011" s="695">
        <v>4010</v>
      </c>
      <c r="B4011" s="696" t="s">
        <v>12564</v>
      </c>
      <c r="C4011" s="697" t="s">
        <v>12565</v>
      </c>
      <c r="D4011" s="702" t="str">
        <f t="shared" si="62"/>
        <v>4010. 280206 吸塵器</v>
      </c>
    </row>
    <row r="4012" spans="1:4">
      <c r="A4012" s="695">
        <v>4011</v>
      </c>
      <c r="B4012" s="696" t="s">
        <v>12566</v>
      </c>
      <c r="C4012" s="697" t="s">
        <v>12567</v>
      </c>
      <c r="D4012" s="702" t="str">
        <f t="shared" si="62"/>
        <v>4011. 280207 電動按摩器</v>
      </c>
    </row>
    <row r="4013" spans="1:4">
      <c r="A4013" s="695">
        <v>4012</v>
      </c>
      <c r="B4013" s="696" t="s">
        <v>12568</v>
      </c>
      <c r="C4013" s="697" t="s">
        <v>12569</v>
      </c>
      <c r="D4013" s="702" t="str">
        <f t="shared" si="62"/>
        <v>4012. 280208 空氣清淨機</v>
      </c>
    </row>
    <row r="4014" spans="1:4">
      <c r="A4014" s="695">
        <v>4013</v>
      </c>
      <c r="B4014" s="696" t="s">
        <v>12570</v>
      </c>
      <c r="C4014" s="697" t="s">
        <v>12571</v>
      </c>
      <c r="D4014" s="702" t="str">
        <f t="shared" si="62"/>
        <v>4013. 280209 電毯</v>
      </c>
    </row>
    <row r="4015" spans="1:4">
      <c r="A4015" s="695">
        <v>4014</v>
      </c>
      <c r="B4015" s="696" t="s">
        <v>12572</v>
      </c>
      <c r="C4015" s="697" t="s">
        <v>12573</v>
      </c>
      <c r="D4015" s="702" t="str">
        <f t="shared" si="62"/>
        <v>4014. 280210 電髮剪</v>
      </c>
    </row>
    <row r="4016" spans="1:4">
      <c r="A4016" s="695">
        <v>4015</v>
      </c>
      <c r="B4016" s="696" t="s">
        <v>12574</v>
      </c>
      <c r="C4016" s="697" t="s">
        <v>12575</v>
      </c>
      <c r="D4016" s="702" t="str">
        <f t="shared" si="62"/>
        <v>4015. 280211 電動牙刷</v>
      </c>
    </row>
    <row r="4017" spans="1:4">
      <c r="A4017" s="695">
        <v>4016</v>
      </c>
      <c r="B4017" s="696" t="s">
        <v>12576</v>
      </c>
      <c r="C4017" s="697" t="s">
        <v>12577</v>
      </c>
      <c r="D4017" s="702" t="str">
        <f t="shared" si="62"/>
        <v>4016. 280212 電動沖牙機</v>
      </c>
    </row>
    <row r="4018" spans="1:4">
      <c r="A4018" s="695">
        <v>4017</v>
      </c>
      <c r="B4018" s="696" t="s">
        <v>12578</v>
      </c>
      <c r="C4018" s="697" t="s">
        <v>12579</v>
      </c>
      <c r="D4018" s="702" t="str">
        <f t="shared" si="62"/>
        <v>4017. 280213 刨冰機</v>
      </c>
    </row>
    <row r="4019" spans="1:4">
      <c r="A4019" s="695">
        <v>4018</v>
      </c>
      <c r="B4019" s="696" t="s">
        <v>12580</v>
      </c>
      <c r="C4019" s="697" t="s">
        <v>12581</v>
      </c>
      <c r="D4019" s="702" t="str">
        <f t="shared" si="62"/>
        <v>4018. 280214 絞肉機</v>
      </c>
    </row>
    <row r="4020" spans="1:4">
      <c r="A4020" s="695">
        <v>4019</v>
      </c>
      <c r="B4020" s="696" t="s">
        <v>12582</v>
      </c>
      <c r="C4020" s="697" t="s">
        <v>12583</v>
      </c>
      <c r="D4020" s="702" t="str">
        <f t="shared" si="62"/>
        <v>4019. 280215 碾粉器</v>
      </c>
    </row>
    <row r="4021" spans="1:4">
      <c r="A4021" s="695">
        <v>4020</v>
      </c>
      <c r="B4021" s="696" t="s">
        <v>12584</v>
      </c>
      <c r="C4021" s="697" t="s">
        <v>12585</v>
      </c>
      <c r="D4021" s="702" t="str">
        <f t="shared" si="62"/>
        <v>4020. 280216 攪拌器</v>
      </c>
    </row>
    <row r="4022" spans="1:4">
      <c r="A4022" s="695">
        <v>4021</v>
      </c>
      <c r="B4022" s="696" t="s">
        <v>12586</v>
      </c>
      <c r="C4022" s="697" t="s">
        <v>12587</v>
      </c>
      <c r="D4022" s="702" t="str">
        <f t="shared" si="62"/>
        <v>4021. 280217 乾手器</v>
      </c>
    </row>
    <row r="4023" spans="1:4">
      <c r="A4023" s="695">
        <v>4022</v>
      </c>
      <c r="B4023" s="696" t="s">
        <v>12588</v>
      </c>
      <c r="C4023" s="697" t="s">
        <v>12589</v>
      </c>
      <c r="D4023" s="702" t="str">
        <f t="shared" si="62"/>
        <v>4022. 280218 打蠟機</v>
      </c>
    </row>
    <row r="4024" spans="1:4">
      <c r="A4024" s="695">
        <v>4023</v>
      </c>
      <c r="B4024" s="696" t="s">
        <v>12590</v>
      </c>
      <c r="C4024" s="697" t="s">
        <v>12591</v>
      </c>
      <c r="D4024" s="702" t="str">
        <f t="shared" si="62"/>
        <v>4023. 280219 擦地機</v>
      </c>
    </row>
    <row r="4025" spans="1:4">
      <c r="A4025" s="695">
        <v>4024</v>
      </c>
      <c r="B4025" s="696" t="s">
        <v>12592</v>
      </c>
      <c r="C4025" s="697" t="s">
        <v>12593</v>
      </c>
      <c r="D4025" s="702" t="str">
        <f t="shared" si="62"/>
        <v>4024. 280220 切麵包器</v>
      </c>
    </row>
    <row r="4026" spans="1:4">
      <c r="A4026" s="695">
        <v>4025</v>
      </c>
      <c r="B4026" s="696" t="s">
        <v>12594</v>
      </c>
      <c r="C4026" s="697" t="s">
        <v>12595</v>
      </c>
      <c r="D4026" s="702" t="str">
        <f t="shared" si="62"/>
        <v>4025. 280221 打蛋器</v>
      </c>
    </row>
    <row r="4027" spans="1:4">
      <c r="A4027" s="695">
        <v>4026</v>
      </c>
      <c r="B4027" s="696" t="s">
        <v>12596</v>
      </c>
      <c r="C4027" s="697" t="s">
        <v>12597</v>
      </c>
      <c r="D4027" s="702" t="str">
        <f t="shared" si="62"/>
        <v>4026. 280223 非電能類熱水器</v>
      </c>
    </row>
    <row r="4028" spans="1:4">
      <c r="A4028" s="695">
        <v>4027</v>
      </c>
      <c r="B4028" s="696" t="s">
        <v>12598</v>
      </c>
      <c r="C4028" s="697" t="s">
        <v>12599</v>
      </c>
      <c r="D4028" s="702" t="str">
        <f t="shared" si="62"/>
        <v>4027. 280224 太陽能熱水器</v>
      </c>
    </row>
    <row r="4029" spans="1:4">
      <c r="A4029" s="695">
        <v>4028</v>
      </c>
      <c r="B4029" s="696" t="s">
        <v>12600</v>
      </c>
      <c r="C4029" s="697" t="s">
        <v>12601</v>
      </c>
      <c r="D4029" s="702" t="str">
        <f t="shared" si="62"/>
        <v>4028. 280225 陶瓷爐具</v>
      </c>
    </row>
    <row r="4030" spans="1:4">
      <c r="A4030" s="695">
        <v>4029</v>
      </c>
      <c r="B4030" s="696" t="s">
        <v>12602</v>
      </c>
      <c r="C4030" s="697" t="s">
        <v>12603</v>
      </c>
      <c r="D4030" s="702" t="str">
        <f t="shared" si="62"/>
        <v>4029. 280226 非陶瓷製爐具</v>
      </c>
    </row>
    <row r="4031" spans="1:4">
      <c r="A4031" s="695">
        <v>4030</v>
      </c>
      <c r="B4031" s="696" t="s">
        <v>12604</v>
      </c>
      <c r="C4031" s="697" t="s">
        <v>12605</v>
      </c>
      <c r="D4031" s="702" t="str">
        <f t="shared" si="62"/>
        <v>4030. 280227 電捕昆蟲器</v>
      </c>
    </row>
    <row r="4032" spans="1:4">
      <c r="A4032" s="695">
        <v>4031</v>
      </c>
      <c r="B4032" s="696" t="s">
        <v>12606</v>
      </c>
      <c r="C4032" s="697" t="s">
        <v>12607</v>
      </c>
      <c r="D4032" s="702" t="str">
        <f t="shared" si="62"/>
        <v>4031. 280228 煤氣爐</v>
      </c>
    </row>
    <row r="4033" spans="1:4">
      <c r="A4033" s="695">
        <v>4032</v>
      </c>
      <c r="B4033" s="696" t="s">
        <v>12608</v>
      </c>
      <c r="C4033" s="697" t="s">
        <v>12609</v>
      </c>
      <c r="D4033" s="702" t="str">
        <f t="shared" si="62"/>
        <v>4032. 280229 瓦斯烤箱</v>
      </c>
    </row>
    <row r="4034" spans="1:4">
      <c r="A4034" s="695">
        <v>4033</v>
      </c>
      <c r="B4034" s="696" t="s">
        <v>12610</v>
      </c>
      <c r="C4034" s="697" t="s">
        <v>12611</v>
      </c>
      <c r="D4034" s="702" t="str">
        <f t="shared" ref="D4034:D4097" si="63">A4034&amp;". "&amp;B4034&amp;" "&amp;C4034</f>
        <v>4033. 280230 瓦斯煮飯器</v>
      </c>
    </row>
    <row r="4035" spans="1:4">
      <c r="A4035" s="695">
        <v>4034</v>
      </c>
      <c r="B4035" s="696" t="s">
        <v>12612</v>
      </c>
      <c r="C4035" s="697" t="s">
        <v>12613</v>
      </c>
      <c r="D4035" s="702" t="str">
        <f t="shared" si="63"/>
        <v>4034. 280231 瓦斯熱水器</v>
      </c>
    </row>
    <row r="4036" spans="1:4">
      <c r="A4036" s="695">
        <v>4035</v>
      </c>
      <c r="B4036" s="696" t="s">
        <v>12614</v>
      </c>
      <c r="C4036" s="697" t="s">
        <v>12615</v>
      </c>
      <c r="D4036" s="702" t="str">
        <f t="shared" si="63"/>
        <v>4035. 280232 瓦斯爐</v>
      </c>
    </row>
    <row r="4037" spans="1:4">
      <c r="A4037" s="695">
        <v>4036</v>
      </c>
      <c r="B4037" s="696" t="s">
        <v>12616</v>
      </c>
      <c r="C4037" s="697" t="s">
        <v>12617</v>
      </c>
      <c r="D4037" s="702" t="str">
        <f t="shared" si="63"/>
        <v>4036. 280234 進相用高壓電容器</v>
      </c>
    </row>
    <row r="4038" spans="1:4">
      <c r="A4038" s="695">
        <v>4037</v>
      </c>
      <c r="B4038" s="696" t="s">
        <v>12618</v>
      </c>
      <c r="C4038" s="697" t="s">
        <v>12619</v>
      </c>
      <c r="D4038" s="702" t="str">
        <f t="shared" si="63"/>
        <v>4037. 280236 電力整流器</v>
      </c>
    </row>
    <row r="4039" spans="1:4">
      <c r="A4039" s="695">
        <v>4038</v>
      </c>
      <c r="B4039" s="696" t="s">
        <v>12620</v>
      </c>
      <c r="C4039" s="697" t="s">
        <v>12621</v>
      </c>
      <c r="D4039" s="702" t="str">
        <f t="shared" si="63"/>
        <v>4038. 280237 電力用變流器</v>
      </c>
    </row>
    <row r="4040" spans="1:4">
      <c r="A4040" s="695">
        <v>4039</v>
      </c>
      <c r="B4040" s="696" t="s">
        <v>12622</v>
      </c>
      <c r="C4040" s="697" t="s">
        <v>12623</v>
      </c>
      <c r="D4040" s="702" t="str">
        <f t="shared" si="63"/>
        <v>4039. 280238 電力用換流器</v>
      </c>
    </row>
    <row r="4041" spans="1:4">
      <c r="A4041" s="695">
        <v>4040</v>
      </c>
      <c r="B4041" s="696" t="s">
        <v>12624</v>
      </c>
      <c r="C4041" s="697" t="s">
        <v>12625</v>
      </c>
      <c r="D4041" s="702" t="str">
        <f t="shared" si="63"/>
        <v>4040. 280239 電力用電阻器</v>
      </c>
    </row>
    <row r="4042" spans="1:4">
      <c r="A4042" s="695">
        <v>4041</v>
      </c>
      <c r="B4042" s="696" t="s">
        <v>12626</v>
      </c>
      <c r="C4042" s="697" t="s">
        <v>12627</v>
      </c>
      <c r="D4042" s="702" t="str">
        <f t="shared" si="63"/>
        <v>4041. 280240 安定器</v>
      </c>
    </row>
    <row r="4043" spans="1:4">
      <c r="A4043" s="695">
        <v>4042</v>
      </c>
      <c r="B4043" s="696" t="s">
        <v>12628</v>
      </c>
      <c r="C4043" s="697" t="s">
        <v>12629</v>
      </c>
      <c r="D4043" s="702" t="str">
        <f t="shared" si="63"/>
        <v>4042. 280241 充電器</v>
      </c>
    </row>
    <row r="4044" spans="1:4">
      <c r="A4044" s="695">
        <v>4043</v>
      </c>
      <c r="B4044" s="696" t="s">
        <v>12630</v>
      </c>
      <c r="C4044" s="697" t="s">
        <v>12631</v>
      </c>
      <c r="D4044" s="702" t="str">
        <f t="shared" si="63"/>
        <v>4043. 280242 固態電池充電器</v>
      </c>
    </row>
    <row r="4045" spans="1:4">
      <c r="A4045" s="695">
        <v>4044</v>
      </c>
      <c r="B4045" s="696" t="s">
        <v>12632</v>
      </c>
      <c r="C4045" s="697" t="s">
        <v>12633</v>
      </c>
      <c r="D4045" s="702" t="str">
        <f t="shared" si="63"/>
        <v>4044. 280243 不斷電系統電源供應器</v>
      </c>
    </row>
    <row r="4046" spans="1:4">
      <c r="A4046" s="695">
        <v>4045</v>
      </c>
      <c r="B4046" s="696" t="s">
        <v>12634</v>
      </c>
      <c r="C4046" s="697" t="s">
        <v>12635</v>
      </c>
      <c r="D4046" s="702" t="str">
        <f t="shared" si="63"/>
        <v>4045. 280244 交換式電源供應器</v>
      </c>
    </row>
    <row r="4047" spans="1:4">
      <c r="A4047" s="695">
        <v>4046</v>
      </c>
      <c r="B4047" s="696" t="s">
        <v>12636</v>
      </c>
      <c r="C4047" s="697" t="s">
        <v>12637</v>
      </c>
      <c r="D4047" s="702" t="str">
        <f t="shared" si="63"/>
        <v>4046. 280245 電源供應模組</v>
      </c>
    </row>
    <row r="4048" spans="1:4">
      <c r="A4048" s="695">
        <v>4047</v>
      </c>
      <c r="B4048" s="696" t="s">
        <v>12638</v>
      </c>
      <c r="C4048" s="697" t="s">
        <v>12639</v>
      </c>
      <c r="D4048" s="702" t="str">
        <f t="shared" si="63"/>
        <v>4047. 280247 電動揭示板</v>
      </c>
    </row>
    <row r="4049" spans="1:4">
      <c r="A4049" s="695">
        <v>4048</v>
      </c>
      <c r="B4049" s="696" t="s">
        <v>12640</v>
      </c>
      <c r="C4049" s="697" t="s">
        <v>12641</v>
      </c>
      <c r="D4049" s="702" t="str">
        <f t="shared" si="63"/>
        <v>4048. 280248 燃料電池</v>
      </c>
    </row>
    <row r="4050" spans="1:4">
      <c r="A4050" s="695">
        <v>4049</v>
      </c>
      <c r="B4050" s="696" t="s">
        <v>12642</v>
      </c>
      <c r="C4050" s="697" t="s">
        <v>12643</v>
      </c>
      <c r="D4050" s="702" t="str">
        <f t="shared" si="63"/>
        <v>4049. 280249 永久磁鐵</v>
      </c>
    </row>
    <row r="4051" spans="1:4">
      <c r="A4051" s="695">
        <v>4050</v>
      </c>
      <c r="B4051" s="696" t="s">
        <v>12644</v>
      </c>
      <c r="C4051" s="697" t="s">
        <v>12645</v>
      </c>
      <c r="D4051" s="702" t="str">
        <f t="shared" si="63"/>
        <v>4050. 280250 端子</v>
      </c>
    </row>
    <row r="4052" spans="1:4">
      <c r="A4052" s="695">
        <v>4051</v>
      </c>
      <c r="B4052" s="696" t="s">
        <v>12646</v>
      </c>
      <c r="C4052" s="697" t="s">
        <v>12647</v>
      </c>
      <c r="D4052" s="702" t="str">
        <f t="shared" si="63"/>
        <v>4051. 280251 電木板</v>
      </c>
    </row>
    <row r="4053" spans="1:4">
      <c r="A4053" s="695">
        <v>4052</v>
      </c>
      <c r="B4053" s="696" t="s">
        <v>12648</v>
      </c>
      <c r="C4053" s="697" t="s">
        <v>12649</v>
      </c>
      <c r="D4053" s="702" t="str">
        <f t="shared" si="63"/>
        <v>4052. 280252 閃光信號機</v>
      </c>
    </row>
    <row r="4054" spans="1:4">
      <c r="A4054" s="695">
        <v>4053</v>
      </c>
      <c r="B4054" s="696" t="s">
        <v>12650</v>
      </c>
      <c r="C4054" s="697" t="s">
        <v>12651</v>
      </c>
      <c r="D4054" s="702" t="str">
        <f t="shared" si="63"/>
        <v>4053. 280253 電極</v>
      </c>
    </row>
    <row r="4055" spans="1:4">
      <c r="A4055" s="695">
        <v>4054</v>
      </c>
      <c r="B4055" s="696" t="s">
        <v>12652</v>
      </c>
      <c r="C4055" s="697" t="s">
        <v>12653</v>
      </c>
      <c r="D4055" s="702" t="str">
        <f t="shared" si="63"/>
        <v>4054. 280254 電鈴</v>
      </c>
    </row>
    <row r="4056" spans="1:4">
      <c r="A4056" s="695">
        <v>4055</v>
      </c>
      <c r="B4056" s="696" t="s">
        <v>12654</v>
      </c>
      <c r="C4056" s="697" t="s">
        <v>12655</v>
      </c>
      <c r="D4056" s="702" t="str">
        <f t="shared" si="63"/>
        <v>4055. 280255 電磁鐵</v>
      </c>
    </row>
    <row r="4057" spans="1:4">
      <c r="A4057" s="695">
        <v>4056</v>
      </c>
      <c r="B4057" s="696" t="s">
        <v>12656</v>
      </c>
      <c r="C4057" s="697" t="s">
        <v>12657</v>
      </c>
      <c r="D4057" s="702" t="str">
        <f t="shared" si="63"/>
        <v>4056. 280256 電子記分板</v>
      </c>
    </row>
    <row r="4058" spans="1:4">
      <c r="A4058" s="695">
        <v>4057</v>
      </c>
      <c r="B4058" s="696" t="s">
        <v>12658</v>
      </c>
      <c r="C4058" s="697" t="s">
        <v>12659</v>
      </c>
      <c r="D4058" s="702" t="str">
        <f t="shared" si="63"/>
        <v>4057. 280257 超音波洗滌機（實驗室及醫學用除外）</v>
      </c>
    </row>
    <row r="4059" spans="1:4">
      <c r="A4059" s="695">
        <v>4058</v>
      </c>
      <c r="B4059" s="696" t="s">
        <v>12660</v>
      </c>
      <c r="C4059" s="697" t="s">
        <v>12661</v>
      </c>
      <c r="D4059" s="702" t="str">
        <f t="shared" si="63"/>
        <v>4058. 280258 內燃機電力設備及其組件</v>
      </c>
    </row>
    <row r="4060" spans="1:4">
      <c r="A4060" s="695">
        <v>4059</v>
      </c>
      <c r="B4060" s="696" t="s">
        <v>12662</v>
      </c>
      <c r="C4060" s="697" t="s">
        <v>12663</v>
      </c>
      <c r="D4060" s="702" t="str">
        <f t="shared" si="63"/>
        <v>4059. 280259 具連接頭之延長線</v>
      </c>
    </row>
    <row r="4061" spans="1:4">
      <c r="A4061" s="695">
        <v>4060</v>
      </c>
      <c r="B4061" s="696" t="s">
        <v>12664</v>
      </c>
      <c r="C4061" s="697" t="s">
        <v>12665</v>
      </c>
      <c r="D4061" s="702" t="str">
        <f t="shared" si="63"/>
        <v>4060. 280260 電力自動門裝置</v>
      </c>
    </row>
    <row r="4062" spans="1:4">
      <c r="A4062" s="695">
        <v>4061</v>
      </c>
      <c r="B4062" s="696" t="s">
        <v>12666</v>
      </c>
      <c r="C4062" s="697" t="s">
        <v>12667</v>
      </c>
      <c r="D4062" s="702" t="str">
        <f t="shared" si="63"/>
        <v>4061. 280261 電力交通號誌設備</v>
      </c>
    </row>
    <row r="4063" spans="1:4">
      <c r="A4063" s="695">
        <v>4062</v>
      </c>
      <c r="B4063" s="696" t="s">
        <v>12668</v>
      </c>
      <c r="C4063" s="697" t="s">
        <v>12669</v>
      </c>
      <c r="D4063" s="702" t="str">
        <f t="shared" si="63"/>
        <v>4062. 280262 電動熔接及焊接設備</v>
      </c>
    </row>
    <row r="4064" spans="1:4">
      <c r="A4064" s="695">
        <v>4063</v>
      </c>
      <c r="B4064" s="696" t="s">
        <v>12670</v>
      </c>
      <c r="C4064" s="697" t="s">
        <v>12671</v>
      </c>
      <c r="D4064" s="702" t="str">
        <f t="shared" si="63"/>
        <v>4063. 280263 導電刷</v>
      </c>
    </row>
    <row r="4065" spans="1:4">
      <c r="A4065" s="695">
        <v>4064</v>
      </c>
      <c r="B4065" s="696" t="s">
        <v>12672</v>
      </c>
      <c r="C4065" s="697" t="s">
        <v>12673</v>
      </c>
      <c r="D4065" s="702" t="str">
        <f t="shared" si="63"/>
        <v>4064. 280264 警報器</v>
      </c>
    </row>
    <row r="4066" spans="1:4">
      <c r="A4066" s="695">
        <v>4065</v>
      </c>
      <c r="B4066" s="696" t="s">
        <v>12674</v>
      </c>
      <c r="C4066" s="697" t="s">
        <v>12675</v>
      </c>
      <c r="D4066" s="702" t="str">
        <f t="shared" si="63"/>
        <v>4065. 280265 電力機械器材及設備用模組</v>
      </c>
    </row>
    <row r="4067" spans="1:4">
      <c r="A4067" s="695">
        <v>4066</v>
      </c>
      <c r="B4067" s="696" t="s">
        <v>12676</v>
      </c>
      <c r="C4067" s="697" t="s">
        <v>12677</v>
      </c>
      <c r="D4067" s="702" t="str">
        <f t="shared" si="63"/>
        <v>4066. 280267 絕緣線、電線</v>
      </c>
    </row>
    <row r="4068" spans="1:4">
      <c r="A4068" s="695">
        <v>4067</v>
      </c>
      <c r="B4068" s="696" t="s">
        <v>12678</v>
      </c>
      <c r="C4068" s="697" t="s">
        <v>12679</v>
      </c>
      <c r="D4068" s="702" t="str">
        <f t="shared" si="63"/>
        <v>4067. 280299 其他發電機組</v>
      </c>
    </row>
    <row r="4069" spans="1:4">
      <c r="A4069" s="695">
        <v>4068</v>
      </c>
      <c r="B4069" s="696" t="s">
        <v>12680</v>
      </c>
      <c r="C4069" s="697" t="s">
        <v>12681</v>
      </c>
      <c r="D4069" s="702" t="str">
        <f t="shared" si="63"/>
        <v>4068. 280399 其他電動機</v>
      </c>
    </row>
    <row r="4070" spans="1:4">
      <c r="A4070" s="695">
        <v>4069</v>
      </c>
      <c r="B4070" s="696" t="s">
        <v>12682</v>
      </c>
      <c r="C4070" s="697" t="s">
        <v>12683</v>
      </c>
      <c r="D4070" s="702" t="str">
        <f t="shared" si="63"/>
        <v>4069. 280499 其他旋轉電機</v>
      </c>
    </row>
    <row r="4071" spans="1:4">
      <c r="A4071" s="695">
        <v>4070</v>
      </c>
      <c r="B4071" s="696" t="s">
        <v>12684</v>
      </c>
      <c r="C4071" s="697" t="s">
        <v>12685</v>
      </c>
      <c r="D4071" s="702" t="str">
        <f t="shared" si="63"/>
        <v>4070. 280599 其他配電盤</v>
      </c>
    </row>
    <row r="4072" spans="1:4">
      <c r="A4072" s="695">
        <v>4071</v>
      </c>
      <c r="B4072" s="696" t="s">
        <v>12686</v>
      </c>
      <c r="C4072" s="697" t="s">
        <v>12687</v>
      </c>
      <c r="D4072" s="702" t="str">
        <f t="shared" si="63"/>
        <v>4071. 280699 其他靜止電機</v>
      </c>
    </row>
    <row r="4073" spans="1:4">
      <c r="A4073" s="695">
        <v>4072</v>
      </c>
      <c r="B4073" s="696" t="s">
        <v>12688</v>
      </c>
      <c r="C4073" s="697" t="s">
        <v>12689</v>
      </c>
      <c r="D4073" s="702" t="str">
        <f t="shared" si="63"/>
        <v>4072. 280799 其他一次電池</v>
      </c>
    </row>
    <row r="4074" spans="1:4">
      <c r="A4074" s="695">
        <v>4073</v>
      </c>
      <c r="B4074" s="696" t="s">
        <v>12690</v>
      </c>
      <c r="C4074" s="697" t="s">
        <v>12691</v>
      </c>
      <c r="D4074" s="702" t="str">
        <f t="shared" si="63"/>
        <v>4073. 280899 其他鉛酸蓄電池</v>
      </c>
    </row>
    <row r="4075" spans="1:4">
      <c r="A4075" s="695">
        <v>4074</v>
      </c>
      <c r="B4075" s="696" t="s">
        <v>4150</v>
      </c>
      <c r="C4075" s="697" t="s">
        <v>12692</v>
      </c>
      <c r="D4075" s="702" t="str">
        <f t="shared" si="63"/>
        <v>4074. 280999 其他二次電池</v>
      </c>
    </row>
    <row r="4076" spans="1:4">
      <c r="A4076" s="695">
        <v>4075</v>
      </c>
      <c r="B4076" s="696" t="s">
        <v>12693</v>
      </c>
      <c r="C4076" s="697" t="s">
        <v>12694</v>
      </c>
      <c r="D4076" s="702" t="str">
        <f t="shared" si="63"/>
        <v>4075. 281099 其他未列名電池</v>
      </c>
    </row>
    <row r="4077" spans="1:4">
      <c r="A4077" s="695">
        <v>4076</v>
      </c>
      <c r="B4077" s="696" t="s">
        <v>12695</v>
      </c>
      <c r="C4077" s="697" t="s">
        <v>12696</v>
      </c>
      <c r="D4077" s="702" t="str">
        <f t="shared" si="63"/>
        <v>4076. 281199 其他檢出開關</v>
      </c>
    </row>
    <row r="4078" spans="1:4">
      <c r="A4078" s="695">
        <v>4077</v>
      </c>
      <c r="B4078" s="696" t="s">
        <v>12697</v>
      </c>
      <c r="C4078" s="697" t="s">
        <v>12698</v>
      </c>
      <c r="D4078" s="702" t="str">
        <f t="shared" si="63"/>
        <v>4077. 281299 其他線圈</v>
      </c>
    </row>
    <row r="4079" spans="1:4">
      <c r="A4079" s="695">
        <v>4078</v>
      </c>
      <c r="B4079" s="696" t="s">
        <v>12699</v>
      </c>
      <c r="C4079" s="697" t="s">
        <v>12700</v>
      </c>
      <c r="D4079" s="702" t="str">
        <f t="shared" si="63"/>
        <v>4078. 281399 其他開關</v>
      </c>
    </row>
    <row r="4080" spans="1:4">
      <c r="A4080" s="695">
        <v>4079</v>
      </c>
      <c r="B4080" s="696" t="s">
        <v>12701</v>
      </c>
      <c r="C4080" s="697" t="s">
        <v>12702</v>
      </c>
      <c r="D4080" s="702" t="str">
        <f t="shared" si="63"/>
        <v>4079. 281499 其他白熱燈泡</v>
      </c>
    </row>
    <row r="4081" spans="1:4">
      <c r="A4081" s="695">
        <v>4080</v>
      </c>
      <c r="B4081" s="696" t="s">
        <v>12703</v>
      </c>
      <c r="C4081" s="697" t="s">
        <v>12704</v>
      </c>
      <c r="D4081" s="702" t="str">
        <f t="shared" si="63"/>
        <v>4080. 281599 其他燈泡管及零組件</v>
      </c>
    </row>
    <row r="4082" spans="1:4">
      <c r="A4082" s="695">
        <v>4081</v>
      </c>
      <c r="B4082" s="696" t="s">
        <v>12705</v>
      </c>
      <c r="C4082" s="697" t="s">
        <v>12706</v>
      </c>
      <c r="D4082" s="702" t="str">
        <f t="shared" si="63"/>
        <v>4081. 281699 其他燈具</v>
      </c>
    </row>
    <row r="4083" spans="1:4">
      <c r="A4083" s="695">
        <v>4082</v>
      </c>
      <c r="B4083" s="696" t="s">
        <v>12707</v>
      </c>
      <c r="C4083" s="697" t="s">
        <v>12708</v>
      </c>
      <c r="D4083" s="702" t="str">
        <f t="shared" si="63"/>
        <v>4082. 281799 其他洗衣設備</v>
      </c>
    </row>
    <row r="4084" spans="1:4">
      <c r="A4084" s="695">
        <v>4083</v>
      </c>
      <c r="B4084" s="696" t="s">
        <v>12709</v>
      </c>
      <c r="C4084" s="697" t="s">
        <v>12710</v>
      </c>
      <c r="D4084" s="702" t="str">
        <f t="shared" si="63"/>
        <v>4083. 281899 其他電扇</v>
      </c>
    </row>
    <row r="4085" spans="1:4">
      <c r="A4085" s="695">
        <v>4084</v>
      </c>
      <c r="B4085" s="696" t="s">
        <v>12711</v>
      </c>
      <c r="C4085" s="697" t="s">
        <v>12712</v>
      </c>
      <c r="D4085" s="702" t="str">
        <f t="shared" si="63"/>
        <v>4084. 281999 其他家用電動器具</v>
      </c>
    </row>
    <row r="4086" spans="1:4">
      <c r="A4086" s="695">
        <v>4085</v>
      </c>
      <c r="B4086" s="696" t="s">
        <v>12713</v>
      </c>
      <c r="C4086" s="697" t="s">
        <v>12714</v>
      </c>
      <c r="D4086" s="702" t="str">
        <f t="shared" si="63"/>
        <v>4085. 282099 其他未列名家用電器</v>
      </c>
    </row>
    <row r="4087" spans="1:4">
      <c r="A4087" s="695">
        <v>4086</v>
      </c>
      <c r="B4087" s="696" t="s">
        <v>12715</v>
      </c>
      <c r="C4087" s="697" t="s">
        <v>12716</v>
      </c>
      <c r="D4087" s="702" t="str">
        <f t="shared" si="63"/>
        <v>4086. 282199 其他電力電容器</v>
      </c>
    </row>
    <row r="4088" spans="1:4">
      <c r="A4088" s="695">
        <v>4087</v>
      </c>
      <c r="B4088" s="696" t="s">
        <v>12717</v>
      </c>
      <c r="C4088" s="697" t="s">
        <v>12718</v>
      </c>
      <c r="D4088" s="702" t="str">
        <f t="shared" si="63"/>
        <v>4087. 282299 其他電源供應器</v>
      </c>
    </row>
    <row r="4089" spans="1:4">
      <c r="A4089" s="695">
        <v>4088</v>
      </c>
      <c r="B4089" s="696" t="s">
        <v>12719</v>
      </c>
      <c r="C4089" s="697" t="s">
        <v>12720</v>
      </c>
      <c r="D4089" s="702" t="str">
        <f t="shared" si="63"/>
        <v>4088. 282399 其他電力設備及零組件</v>
      </c>
    </row>
    <row r="4090" spans="1:4">
      <c r="A4090" s="695">
        <v>4089</v>
      </c>
      <c r="B4090" s="696" t="s">
        <v>4152</v>
      </c>
      <c r="C4090" s="697" t="s">
        <v>12721</v>
      </c>
      <c r="D4090" s="702" t="str">
        <f t="shared" si="63"/>
        <v>4089. 290001 壓延機械</v>
      </c>
    </row>
    <row r="4091" spans="1:4">
      <c r="A4091" s="695">
        <v>4090</v>
      </c>
      <c r="B4091" s="696" t="s">
        <v>4154</v>
      </c>
      <c r="C4091" s="697" t="s">
        <v>12722</v>
      </c>
      <c r="D4091" s="702" t="str">
        <f t="shared" si="63"/>
        <v>4090. 290002 壓軋機械</v>
      </c>
    </row>
    <row r="4092" spans="1:4">
      <c r="A4092" s="695">
        <v>4091</v>
      </c>
      <c r="B4092" s="696" t="s">
        <v>12723</v>
      </c>
      <c r="C4092" s="697" t="s">
        <v>12724</v>
      </c>
      <c r="D4092" s="702" t="str">
        <f t="shared" si="63"/>
        <v>4091. 290003 滾軋機</v>
      </c>
    </row>
    <row r="4093" spans="1:4">
      <c r="A4093" s="695">
        <v>4092</v>
      </c>
      <c r="B4093" s="696" t="s">
        <v>12725</v>
      </c>
      <c r="C4093" s="697" t="s">
        <v>12726</v>
      </c>
      <c r="D4093" s="702" t="str">
        <f t="shared" si="63"/>
        <v>4092. 290004 鍛造機械(壓床除外)</v>
      </c>
    </row>
    <row r="4094" spans="1:4">
      <c r="A4094" s="695">
        <v>4093</v>
      </c>
      <c r="B4094" s="696" t="s">
        <v>12727</v>
      </c>
      <c r="C4094" s="697" t="s">
        <v>12728</v>
      </c>
      <c r="D4094" s="702" t="str">
        <f t="shared" si="63"/>
        <v>4093. 290005 鑄造機械</v>
      </c>
    </row>
    <row r="4095" spans="1:4">
      <c r="A4095" s="695">
        <v>4094</v>
      </c>
      <c r="B4095" s="696" t="s">
        <v>12729</v>
      </c>
      <c r="C4095" s="697" t="s">
        <v>12730</v>
      </c>
      <c r="D4095" s="702" t="str">
        <f t="shared" si="63"/>
        <v>4094. 290006 壓鑄機</v>
      </c>
    </row>
    <row r="4096" spans="1:4">
      <c r="A4096" s="695">
        <v>4095</v>
      </c>
      <c r="B4096" s="696" t="s">
        <v>12731</v>
      </c>
      <c r="C4096" s="697" t="s">
        <v>12732</v>
      </c>
      <c r="D4096" s="702" t="str">
        <f t="shared" si="63"/>
        <v>4095. 290007 成型工具機零組件</v>
      </c>
    </row>
    <row r="4097" spans="1:4">
      <c r="A4097" s="695">
        <v>4096</v>
      </c>
      <c r="B4097" s="696" t="s">
        <v>12733</v>
      </c>
      <c r="C4097" s="697" t="s">
        <v>12734</v>
      </c>
      <c r="D4097" s="702" t="str">
        <f t="shared" si="63"/>
        <v>4096. 290008 成型工具機加工</v>
      </c>
    </row>
    <row r="4098" spans="1:4">
      <c r="A4098" s="695">
        <v>4097</v>
      </c>
      <c r="B4098" s="696" t="s">
        <v>4156</v>
      </c>
      <c r="C4098" s="697" t="s">
        <v>12735</v>
      </c>
      <c r="D4098" s="702" t="str">
        <f t="shared" ref="D4098:D4161" si="64">A4098&amp;". "&amp;B4098&amp;" "&amp;C4098</f>
        <v>4097. 290009 金屬精鍊設備</v>
      </c>
    </row>
    <row r="4099" spans="1:4">
      <c r="A4099" s="695">
        <v>4098</v>
      </c>
      <c r="B4099" s="696" t="s">
        <v>12736</v>
      </c>
      <c r="C4099" s="697" t="s">
        <v>12737</v>
      </c>
      <c r="D4099" s="702" t="str">
        <f t="shared" si="64"/>
        <v>4098. 290010 ＮＣ車床</v>
      </c>
    </row>
    <row r="4100" spans="1:4">
      <c r="A4100" s="695">
        <v>4099</v>
      </c>
      <c r="B4100" s="696" t="s">
        <v>4160</v>
      </c>
      <c r="C4100" s="697" t="s">
        <v>12738</v>
      </c>
      <c r="D4100" s="702" t="str">
        <f t="shared" si="64"/>
        <v>4099. 290012 ＮＣ鑽床</v>
      </c>
    </row>
    <row r="4101" spans="1:4">
      <c r="A4101" s="695">
        <v>4100</v>
      </c>
      <c r="B4101" s="696" t="s">
        <v>4164</v>
      </c>
      <c r="C4101" s="697" t="s">
        <v>12739</v>
      </c>
      <c r="D4101" s="702" t="str">
        <f t="shared" si="64"/>
        <v>4100. 290014 ＮＣ銑床</v>
      </c>
    </row>
    <row r="4102" spans="1:4">
      <c r="A4102" s="695">
        <v>4101</v>
      </c>
      <c r="B4102" s="696" t="s">
        <v>4168</v>
      </c>
      <c r="C4102" s="697" t="s">
        <v>12740</v>
      </c>
      <c r="D4102" s="702" t="str">
        <f t="shared" si="64"/>
        <v>4101. 290016 刨床</v>
      </c>
    </row>
    <row r="4103" spans="1:4">
      <c r="A4103" s="695">
        <v>4102</v>
      </c>
      <c r="B4103" s="696" t="s">
        <v>4170</v>
      </c>
      <c r="C4103" s="697" t="s">
        <v>12741</v>
      </c>
      <c r="D4103" s="702" t="str">
        <f t="shared" si="64"/>
        <v>4102. 290017 鋸床</v>
      </c>
    </row>
    <row r="4104" spans="1:4">
      <c r="A4104" s="695">
        <v>4103</v>
      </c>
      <c r="B4104" s="696" t="s">
        <v>4172</v>
      </c>
      <c r="C4104" s="697" t="s">
        <v>12742</v>
      </c>
      <c r="D4104" s="702" t="str">
        <f t="shared" si="64"/>
        <v>4103. 290018 ＮＣ搪床</v>
      </c>
    </row>
    <row r="4105" spans="1:4">
      <c r="A4105" s="695">
        <v>4104</v>
      </c>
      <c r="B4105" s="696" t="s">
        <v>12743</v>
      </c>
      <c r="C4105" s="697" t="s">
        <v>12744</v>
      </c>
      <c r="D4105" s="702" t="str">
        <f t="shared" si="64"/>
        <v>4104. 290020 ＮＣ磨床</v>
      </c>
    </row>
    <row r="4106" spans="1:4">
      <c r="A4106" s="695">
        <v>4105</v>
      </c>
      <c r="B4106" s="696" t="s">
        <v>4178</v>
      </c>
      <c r="C4106" s="697" t="s">
        <v>12745</v>
      </c>
      <c r="D4106" s="702" t="str">
        <f t="shared" si="64"/>
        <v>4105. 290022 立式切削中心機</v>
      </c>
    </row>
    <row r="4107" spans="1:4">
      <c r="A4107" s="695">
        <v>4106</v>
      </c>
      <c r="B4107" s="696" t="s">
        <v>4180</v>
      </c>
      <c r="C4107" s="697" t="s">
        <v>12746</v>
      </c>
      <c r="D4107" s="702" t="str">
        <f t="shared" si="64"/>
        <v>4106. 290023 臥式切削中心機</v>
      </c>
    </row>
    <row r="4108" spans="1:4">
      <c r="A4108" s="695">
        <v>4107</v>
      </c>
      <c r="B4108" s="696" t="s">
        <v>4182</v>
      </c>
      <c r="C4108" s="697" t="s">
        <v>12747</v>
      </c>
      <c r="D4108" s="702" t="str">
        <f t="shared" si="64"/>
        <v>4107. 290024 齒輪加工機</v>
      </c>
    </row>
    <row r="4109" spans="1:4">
      <c r="A4109" s="695">
        <v>4108</v>
      </c>
      <c r="B4109" s="696" t="s">
        <v>4186</v>
      </c>
      <c r="C4109" s="697" t="s">
        <v>12748</v>
      </c>
      <c r="D4109" s="702" t="str">
        <f t="shared" si="64"/>
        <v>4108. 290026 拉床</v>
      </c>
    </row>
    <row r="4110" spans="1:4">
      <c r="A4110" s="695">
        <v>4109</v>
      </c>
      <c r="B4110" s="696" t="s">
        <v>4188</v>
      </c>
      <c r="C4110" s="697" t="s">
        <v>12749</v>
      </c>
      <c r="D4110" s="702" t="str">
        <f t="shared" si="64"/>
        <v>4109. 290027 插床</v>
      </c>
    </row>
    <row r="4111" spans="1:4">
      <c r="A4111" s="695">
        <v>4110</v>
      </c>
      <c r="B4111" s="696" t="s">
        <v>4190</v>
      </c>
      <c r="C4111" s="697" t="s">
        <v>12750</v>
      </c>
      <c r="D4111" s="702" t="str">
        <f t="shared" si="64"/>
        <v>4110. 290028 螺紋機</v>
      </c>
    </row>
    <row r="4112" spans="1:4">
      <c r="A4112" s="695">
        <v>4111</v>
      </c>
      <c r="B4112" s="696" t="s">
        <v>4192</v>
      </c>
      <c r="C4112" s="697" t="s">
        <v>12751</v>
      </c>
      <c r="D4112" s="702" t="str">
        <f t="shared" si="64"/>
        <v>4111. 290029 砂輪機</v>
      </c>
    </row>
    <row r="4113" spans="1:4">
      <c r="A4113" s="695">
        <v>4112</v>
      </c>
      <c r="B4113" s="696" t="s">
        <v>12752</v>
      </c>
      <c r="C4113" s="697" t="s">
        <v>12753</v>
      </c>
      <c r="D4113" s="702" t="str">
        <f t="shared" si="64"/>
        <v>4112. 290030 小型鑽床</v>
      </c>
    </row>
    <row r="4114" spans="1:4">
      <c r="A4114" s="695">
        <v>4113</v>
      </c>
      <c r="B4114" s="696" t="s">
        <v>12754</v>
      </c>
      <c r="C4114" s="697" t="s">
        <v>12755</v>
      </c>
      <c r="D4114" s="702" t="str">
        <f t="shared" si="64"/>
        <v>4113. 290031 小型車床</v>
      </c>
    </row>
    <row r="4115" spans="1:4">
      <c r="A4115" s="695">
        <v>4114</v>
      </c>
      <c r="B4115" s="696" t="s">
        <v>12756</v>
      </c>
      <c r="C4115" s="697" t="s">
        <v>12757</v>
      </c>
      <c r="D4115" s="702" t="str">
        <f t="shared" si="64"/>
        <v>4114. 290032 乙炔切割機</v>
      </c>
    </row>
    <row r="4116" spans="1:4">
      <c r="A4116" s="695">
        <v>4115</v>
      </c>
      <c r="B4116" s="696" t="s">
        <v>12758</v>
      </c>
      <c r="C4116" s="697" t="s">
        <v>12759</v>
      </c>
      <c r="D4116" s="702" t="str">
        <f t="shared" si="64"/>
        <v>4115. 290033 工模搪孔機</v>
      </c>
    </row>
    <row r="4117" spans="1:4">
      <c r="A4117" s="695">
        <v>4116</v>
      </c>
      <c r="B4117" s="696" t="s">
        <v>12760</v>
      </c>
      <c r="C4117" s="697" t="s">
        <v>12761</v>
      </c>
      <c r="D4117" s="702" t="str">
        <f t="shared" si="64"/>
        <v>4116. 290034 攻牙機</v>
      </c>
    </row>
    <row r="4118" spans="1:4">
      <c r="A4118" s="695">
        <v>4117</v>
      </c>
      <c r="B4118" s="696" t="s">
        <v>12762</v>
      </c>
      <c r="C4118" s="697" t="s">
        <v>12763</v>
      </c>
      <c r="D4118" s="702" t="str">
        <f t="shared" si="64"/>
        <v>4117. 290035 切管機</v>
      </c>
    </row>
    <row r="4119" spans="1:4">
      <c r="A4119" s="695">
        <v>4118</v>
      </c>
      <c r="B4119" s="696" t="s">
        <v>12764</v>
      </c>
      <c r="C4119" s="697" t="s">
        <v>12765</v>
      </c>
      <c r="D4119" s="702" t="str">
        <f t="shared" si="64"/>
        <v>4118. 290036 自動鑽孔機</v>
      </c>
    </row>
    <row r="4120" spans="1:4">
      <c r="A4120" s="695">
        <v>4119</v>
      </c>
      <c r="B4120" s="696" t="s">
        <v>12766</v>
      </c>
      <c r="C4120" s="697" t="s">
        <v>4941</v>
      </c>
      <c r="D4120" s="702" t="str">
        <f t="shared" si="64"/>
        <v>4119. 290037 拋光機</v>
      </c>
    </row>
    <row r="4121" spans="1:4">
      <c r="A4121" s="695">
        <v>4120</v>
      </c>
      <c r="B4121" s="696" t="s">
        <v>12767</v>
      </c>
      <c r="C4121" s="697" t="s">
        <v>12768</v>
      </c>
      <c r="D4121" s="702" t="str">
        <f t="shared" si="64"/>
        <v>4120. 290038 搪磨機</v>
      </c>
    </row>
    <row r="4122" spans="1:4">
      <c r="A4122" s="695">
        <v>4121</v>
      </c>
      <c r="B4122" s="696" t="s">
        <v>12769</v>
      </c>
      <c r="C4122" s="697" t="s">
        <v>12770</v>
      </c>
      <c r="D4122" s="702" t="str">
        <f t="shared" si="64"/>
        <v>4121. 290039 膛線鐫刻機</v>
      </c>
    </row>
    <row r="4123" spans="1:4">
      <c r="A4123" s="695">
        <v>4122</v>
      </c>
      <c r="B4123" s="696" t="s">
        <v>12771</v>
      </c>
      <c r="C4123" s="697" t="s">
        <v>4937</v>
      </c>
      <c r="D4123" s="702" t="str">
        <f t="shared" si="64"/>
        <v>4122. 290040 磨光機</v>
      </c>
    </row>
    <row r="4124" spans="1:4">
      <c r="A4124" s="695">
        <v>4123</v>
      </c>
      <c r="B4124" s="696" t="s">
        <v>12772</v>
      </c>
      <c r="C4124" s="697" t="s">
        <v>12773</v>
      </c>
      <c r="D4124" s="702" t="str">
        <f t="shared" si="64"/>
        <v>4123. 290041 雕刻機</v>
      </c>
    </row>
    <row r="4125" spans="1:4">
      <c r="A4125" s="695">
        <v>4124</v>
      </c>
      <c r="B4125" s="696" t="s">
        <v>12774</v>
      </c>
      <c r="C4125" s="697" t="s">
        <v>12775</v>
      </c>
      <c r="D4125" s="702" t="str">
        <f t="shared" si="64"/>
        <v>4124. 290042 螺栓機</v>
      </c>
    </row>
    <row r="4126" spans="1:4">
      <c r="A4126" s="695">
        <v>4125</v>
      </c>
      <c r="B4126" s="696" t="s">
        <v>12776</v>
      </c>
      <c r="C4126" s="697" t="s">
        <v>12777</v>
      </c>
      <c r="D4126" s="702" t="str">
        <f t="shared" si="64"/>
        <v>4125. 290043 螺絲機</v>
      </c>
    </row>
    <row r="4127" spans="1:4">
      <c r="A4127" s="695">
        <v>4126</v>
      </c>
      <c r="B4127" s="696" t="s">
        <v>12778</v>
      </c>
      <c r="C4127" s="697" t="s">
        <v>12779</v>
      </c>
      <c r="D4127" s="702" t="str">
        <f t="shared" si="64"/>
        <v>4126. 290044 螺紋切製機</v>
      </c>
    </row>
    <row r="4128" spans="1:4">
      <c r="A4128" s="695">
        <v>4127</v>
      </c>
      <c r="B4128" s="696" t="s">
        <v>12780</v>
      </c>
      <c r="C4128" s="697" t="s">
        <v>12781</v>
      </c>
      <c r="D4128" s="702" t="str">
        <f t="shared" si="64"/>
        <v>4127. 290046 馬達內藏式主軸</v>
      </c>
    </row>
    <row r="4129" spans="1:4">
      <c r="A4129" s="695">
        <v>4128</v>
      </c>
      <c r="B4129" s="696" t="s">
        <v>12782</v>
      </c>
      <c r="C4129" s="697" t="s">
        <v>12783</v>
      </c>
      <c r="D4129" s="702" t="str">
        <f t="shared" si="64"/>
        <v>4128. 290047 切削工具機零組件</v>
      </c>
    </row>
    <row r="4130" spans="1:4">
      <c r="A4130" s="695">
        <v>4129</v>
      </c>
      <c r="B4130" s="696" t="s">
        <v>12784</v>
      </c>
      <c r="C4130" s="697" t="s">
        <v>12785</v>
      </c>
      <c r="D4130" s="702" t="str">
        <f t="shared" si="64"/>
        <v>4129. 290048 切削工具機加工</v>
      </c>
    </row>
    <row r="4131" spans="1:4">
      <c r="A4131" s="695">
        <v>4130</v>
      </c>
      <c r="B4131" s="696" t="s">
        <v>12786</v>
      </c>
      <c r="C4131" s="697" t="s">
        <v>12787</v>
      </c>
      <c r="D4131" s="702" t="str">
        <f t="shared" si="64"/>
        <v>4130. 290049 機械式ＮＣ沖(壓)床</v>
      </c>
    </row>
    <row r="4132" spans="1:4">
      <c r="A4132" s="695">
        <v>4131</v>
      </c>
      <c r="B4132" s="696" t="s">
        <v>12788</v>
      </c>
      <c r="C4132" s="697" t="s">
        <v>12789</v>
      </c>
      <c r="D4132" s="702" t="str">
        <f t="shared" si="64"/>
        <v>4131. 290050 曲軸式沖(壓)床</v>
      </c>
    </row>
    <row r="4133" spans="1:4">
      <c r="A4133" s="695">
        <v>4132</v>
      </c>
      <c r="B4133" s="696" t="s">
        <v>12790</v>
      </c>
      <c r="C4133" s="697" t="s">
        <v>12791</v>
      </c>
      <c r="D4133" s="702" t="str">
        <f t="shared" si="64"/>
        <v>4132. 290051 連桿式沖(壓)床</v>
      </c>
    </row>
    <row r="4134" spans="1:4">
      <c r="A4134" s="695">
        <v>4133</v>
      </c>
      <c r="B4134" s="696" t="s">
        <v>12792</v>
      </c>
      <c r="C4134" s="697" t="s">
        <v>12793</v>
      </c>
      <c r="D4134" s="702" t="str">
        <f t="shared" si="64"/>
        <v>4133. 290052 機械式其他沖(壓)床</v>
      </c>
    </row>
    <row r="4135" spans="1:4">
      <c r="A4135" s="695">
        <v>4134</v>
      </c>
      <c r="B4135" s="696" t="s">
        <v>12794</v>
      </c>
      <c r="C4135" s="697" t="s">
        <v>12795</v>
      </c>
      <c r="D4135" s="702" t="str">
        <f t="shared" si="64"/>
        <v>4134. 290053 液壓沖床(壓床)</v>
      </c>
    </row>
    <row r="4136" spans="1:4">
      <c r="A4136" s="695">
        <v>4135</v>
      </c>
      <c r="B4136" s="696" t="s">
        <v>12796</v>
      </c>
      <c r="C4136" s="697" t="s">
        <v>12797</v>
      </c>
      <c r="D4136" s="702" t="str">
        <f t="shared" si="64"/>
        <v>4135. 290054 氣壓式沖床</v>
      </c>
    </row>
    <row r="4137" spans="1:4">
      <c r="A4137" s="695">
        <v>4136</v>
      </c>
      <c r="B4137" s="696" t="s">
        <v>12798</v>
      </c>
      <c r="C4137" s="697" t="s">
        <v>12799</v>
      </c>
      <c r="D4137" s="702" t="str">
        <f t="shared" si="64"/>
        <v>4136. 290055 板材剪床</v>
      </c>
    </row>
    <row r="4138" spans="1:4">
      <c r="A4138" s="695">
        <v>4137</v>
      </c>
      <c r="B4138" s="696" t="s">
        <v>12800</v>
      </c>
      <c r="C4138" s="697" t="s">
        <v>12801</v>
      </c>
      <c r="D4138" s="702" t="str">
        <f t="shared" si="64"/>
        <v>4137. 290056 棒材剪床</v>
      </c>
    </row>
    <row r="4139" spans="1:4">
      <c r="A4139" s="695">
        <v>4138</v>
      </c>
      <c r="B4139" s="696" t="s">
        <v>12802</v>
      </c>
      <c r="C4139" s="697" t="s">
        <v>12803</v>
      </c>
      <c r="D4139" s="702" t="str">
        <f t="shared" si="64"/>
        <v>4138. 290057 折床</v>
      </c>
    </row>
    <row r="4140" spans="1:4">
      <c r="A4140" s="695">
        <v>4139</v>
      </c>
      <c r="B4140" s="696" t="s">
        <v>12804</v>
      </c>
      <c r="C4140" s="697" t="s">
        <v>12805</v>
      </c>
      <c r="D4140" s="702" t="str">
        <f t="shared" si="64"/>
        <v>4139. 290058 螺絲螺帽機械</v>
      </c>
    </row>
    <row r="4141" spans="1:4">
      <c r="A4141" s="695">
        <v>4140</v>
      </c>
      <c r="B4141" s="696" t="s">
        <v>12806</v>
      </c>
      <c r="C4141" s="697" t="s">
        <v>12807</v>
      </c>
      <c r="D4141" s="702" t="str">
        <f t="shared" si="64"/>
        <v>4140. 290059 熱處理設備</v>
      </c>
    </row>
    <row r="4142" spans="1:4">
      <c r="A4142" s="695">
        <v>4141</v>
      </c>
      <c r="B4142" s="696" t="s">
        <v>12808</v>
      </c>
      <c r="C4142" s="697" t="s">
        <v>12809</v>
      </c>
      <c r="D4142" s="702" t="str">
        <f t="shared" si="64"/>
        <v>4141. 290060 捲片機</v>
      </c>
    </row>
    <row r="4143" spans="1:4">
      <c r="A4143" s="695">
        <v>4142</v>
      </c>
      <c r="B4143" s="696" t="s">
        <v>12810</v>
      </c>
      <c r="C4143" s="697" t="s">
        <v>12811</v>
      </c>
      <c r="D4143" s="702" t="str">
        <f t="shared" si="64"/>
        <v>4142. 290061 接合錘</v>
      </c>
    </row>
    <row r="4144" spans="1:4">
      <c r="A4144" s="695">
        <v>4143</v>
      </c>
      <c r="B4144" s="696" t="s">
        <v>12812</v>
      </c>
      <c r="C4144" s="697" t="s">
        <v>12813</v>
      </c>
      <c r="D4144" s="702" t="str">
        <f t="shared" si="64"/>
        <v>4143. 290062 造模機</v>
      </c>
    </row>
    <row r="4145" spans="1:4">
      <c r="A4145" s="695">
        <v>4144</v>
      </c>
      <c r="B4145" s="696" t="s">
        <v>12814</v>
      </c>
      <c r="C4145" s="697" t="s">
        <v>12815</v>
      </c>
      <c r="D4145" s="702" t="str">
        <f t="shared" si="64"/>
        <v>4144. 290063 鉚釘機</v>
      </c>
    </row>
    <row r="4146" spans="1:4">
      <c r="A4146" s="695">
        <v>4145</v>
      </c>
      <c r="B4146" s="696" t="s">
        <v>12816</v>
      </c>
      <c r="C4146" s="697" t="s">
        <v>12817</v>
      </c>
      <c r="D4146" s="702" t="str">
        <f t="shared" si="64"/>
        <v>4145. 290064 伸線機</v>
      </c>
    </row>
    <row r="4147" spans="1:4">
      <c r="A4147" s="695">
        <v>4146</v>
      </c>
      <c r="B4147" s="696" t="s">
        <v>12818</v>
      </c>
      <c r="C4147" s="697" t="s">
        <v>12819</v>
      </c>
      <c r="D4147" s="702" t="str">
        <f t="shared" si="64"/>
        <v>4146. 290065 拉製機</v>
      </c>
    </row>
    <row r="4148" spans="1:4">
      <c r="A4148" s="695">
        <v>4147</v>
      </c>
      <c r="B4148" s="696" t="s">
        <v>12820</v>
      </c>
      <c r="C4148" s="697" t="s">
        <v>12821</v>
      </c>
      <c r="D4148" s="702" t="str">
        <f t="shared" si="64"/>
        <v>4147. 290066 板金機械</v>
      </c>
    </row>
    <row r="4149" spans="1:4">
      <c r="A4149" s="695">
        <v>4148</v>
      </c>
      <c r="B4149" s="696" t="s">
        <v>12822</v>
      </c>
      <c r="C4149" s="697" t="s">
        <v>12823</v>
      </c>
      <c r="D4149" s="702" t="str">
        <f t="shared" si="64"/>
        <v>4148. 290067 金屬繞線機</v>
      </c>
    </row>
    <row r="4150" spans="1:4">
      <c r="A4150" s="695">
        <v>4149</v>
      </c>
      <c r="B4150" s="696" t="s">
        <v>12824</v>
      </c>
      <c r="C4150" s="697" t="s">
        <v>12825</v>
      </c>
      <c r="D4150" s="702" t="str">
        <f t="shared" si="64"/>
        <v>4149. 290068 型鍛機</v>
      </c>
    </row>
    <row r="4151" spans="1:4">
      <c r="A4151" s="695">
        <v>4150</v>
      </c>
      <c r="B4151" s="696" t="s">
        <v>12826</v>
      </c>
      <c r="C4151" s="697" t="s">
        <v>12827</v>
      </c>
      <c r="D4151" s="702" t="str">
        <f t="shared" si="64"/>
        <v>4150. 290069 鍛造機</v>
      </c>
    </row>
    <row r="4152" spans="1:4">
      <c r="A4152" s="695">
        <v>4151</v>
      </c>
      <c r="B4152" s="696" t="s">
        <v>12828</v>
      </c>
      <c r="C4152" s="697" t="s">
        <v>12829</v>
      </c>
      <c r="D4152" s="702" t="str">
        <f t="shared" si="64"/>
        <v>4151. 290070 鍛錘</v>
      </c>
    </row>
    <row r="4153" spans="1:4">
      <c r="A4153" s="695">
        <v>4152</v>
      </c>
      <c r="B4153" s="696" t="s">
        <v>12830</v>
      </c>
      <c r="C4153" s="697" t="s">
        <v>12831</v>
      </c>
      <c r="D4153" s="702" t="str">
        <f t="shared" si="64"/>
        <v>4152. 290071 雙向倒角機</v>
      </c>
    </row>
    <row r="4154" spans="1:4">
      <c r="A4154" s="695">
        <v>4153</v>
      </c>
      <c r="B4154" s="696" t="s">
        <v>12832</v>
      </c>
      <c r="C4154" s="697" t="s">
        <v>12833</v>
      </c>
      <c r="D4154" s="702" t="str">
        <f t="shared" si="64"/>
        <v>4153. 290072 螺帽成型機</v>
      </c>
    </row>
    <row r="4155" spans="1:4">
      <c r="A4155" s="695">
        <v>4154</v>
      </c>
      <c r="B4155" s="696" t="s">
        <v>12834</v>
      </c>
      <c r="C4155" s="697" t="s">
        <v>12835</v>
      </c>
      <c r="D4155" s="702" t="str">
        <f t="shared" si="64"/>
        <v>4154. 290073 彈簧機</v>
      </c>
    </row>
    <row r="4156" spans="1:4">
      <c r="A4156" s="695">
        <v>4155</v>
      </c>
      <c r="B4156" s="696" t="s">
        <v>12836</v>
      </c>
      <c r="C4156" s="697" t="s">
        <v>12837</v>
      </c>
      <c r="D4156" s="702" t="str">
        <f t="shared" si="64"/>
        <v>4155. 290074 製鐵皮罐機</v>
      </c>
    </row>
    <row r="4157" spans="1:4">
      <c r="A4157" s="695">
        <v>4156</v>
      </c>
      <c r="B4157" s="696" t="s">
        <v>12838</v>
      </c>
      <c r="C4157" s="697" t="s">
        <v>12839</v>
      </c>
      <c r="D4157" s="702" t="str">
        <f t="shared" si="64"/>
        <v>4156. 290075 製管機</v>
      </c>
    </row>
    <row r="4158" spans="1:4">
      <c r="A4158" s="695">
        <v>4157</v>
      </c>
      <c r="B4158" s="696" t="s">
        <v>12840</v>
      </c>
      <c r="C4158" s="697" t="s">
        <v>12841</v>
      </c>
      <c r="D4158" s="702" t="str">
        <f t="shared" si="64"/>
        <v>4157. 290077 表面處理設備</v>
      </c>
    </row>
    <row r="4159" spans="1:4">
      <c r="A4159" s="695">
        <v>4158</v>
      </c>
      <c r="B4159" s="696" t="s">
        <v>12842</v>
      </c>
      <c r="C4159" s="697" t="s">
        <v>12843</v>
      </c>
      <c r="D4159" s="702" t="str">
        <f t="shared" si="64"/>
        <v>4158. 290078 電鍍機械</v>
      </c>
    </row>
    <row r="4160" spans="1:4">
      <c r="A4160" s="695">
        <v>4159</v>
      </c>
      <c r="B4160" s="696" t="s">
        <v>12844</v>
      </c>
      <c r="C4160" s="697" t="s">
        <v>12845</v>
      </c>
      <c r="D4160" s="702" t="str">
        <f t="shared" si="64"/>
        <v>4159. 290079 電弧銲接機</v>
      </c>
    </row>
    <row r="4161" spans="1:4">
      <c r="A4161" s="695">
        <v>4160</v>
      </c>
      <c r="B4161" s="696" t="s">
        <v>12846</v>
      </c>
      <c r="C4161" s="697" t="s">
        <v>12847</v>
      </c>
      <c r="D4161" s="702" t="str">
        <f t="shared" si="64"/>
        <v>4160. 290080 電阻銲接機</v>
      </c>
    </row>
    <row r="4162" spans="1:4">
      <c r="A4162" s="695">
        <v>4161</v>
      </c>
      <c r="B4162" s="696" t="s">
        <v>12848</v>
      </c>
      <c r="C4162" s="697" t="s">
        <v>12849</v>
      </c>
      <c r="D4162" s="702" t="str">
        <f t="shared" ref="D4162:D4225" si="65">A4162&amp;". "&amp;B4162&amp;" "&amp;C4162</f>
        <v>4161. 290084 耕耘機</v>
      </c>
    </row>
    <row r="4163" spans="1:4">
      <c r="A4163" s="695">
        <v>4162</v>
      </c>
      <c r="B4163" s="696" t="s">
        <v>12850</v>
      </c>
      <c r="C4163" s="697" t="s">
        <v>12851</v>
      </c>
      <c r="D4163" s="702" t="str">
        <f t="shared" si="65"/>
        <v>4162. 290085 插秧機</v>
      </c>
    </row>
    <row r="4164" spans="1:4">
      <c r="A4164" s="695">
        <v>4163</v>
      </c>
      <c r="B4164" s="696" t="s">
        <v>12852</v>
      </c>
      <c r="C4164" s="697" t="s">
        <v>12853</v>
      </c>
      <c r="D4164" s="702" t="str">
        <f t="shared" si="65"/>
        <v>4163. 290086 中耕機</v>
      </c>
    </row>
    <row r="4165" spans="1:4">
      <c r="A4165" s="695">
        <v>4164</v>
      </c>
      <c r="B4165" s="696" t="s">
        <v>12854</v>
      </c>
      <c r="C4165" s="697" t="s">
        <v>12855</v>
      </c>
      <c r="D4165" s="702" t="str">
        <f t="shared" si="65"/>
        <v>4164. 290087 播種機</v>
      </c>
    </row>
    <row r="4166" spans="1:4">
      <c r="A4166" s="695">
        <v>4165</v>
      </c>
      <c r="B4166" s="696" t="s">
        <v>12856</v>
      </c>
      <c r="C4166" s="697" t="s">
        <v>12857</v>
      </c>
      <c r="D4166" s="702" t="str">
        <f t="shared" si="65"/>
        <v>4165. 290088 碎土機</v>
      </c>
    </row>
    <row r="4167" spans="1:4">
      <c r="A4167" s="695">
        <v>4166</v>
      </c>
      <c r="B4167" s="696" t="s">
        <v>12858</v>
      </c>
      <c r="C4167" s="697" t="s">
        <v>12859</v>
      </c>
      <c r="D4167" s="702" t="str">
        <f t="shared" si="65"/>
        <v>4166. 290089 機耕犁</v>
      </c>
    </row>
    <row r="4168" spans="1:4">
      <c r="A4168" s="695">
        <v>4167</v>
      </c>
      <c r="B4168" s="696" t="s">
        <v>12860</v>
      </c>
      <c r="C4168" s="697" t="s">
        <v>12861</v>
      </c>
      <c r="D4168" s="702" t="str">
        <f t="shared" si="65"/>
        <v>4167. 290090 機耕耙</v>
      </c>
    </row>
    <row r="4169" spans="1:4">
      <c r="A4169" s="695">
        <v>4168</v>
      </c>
      <c r="B4169" s="696" t="s">
        <v>12862</v>
      </c>
      <c r="C4169" s="697" t="s">
        <v>12863</v>
      </c>
      <c r="D4169" s="702" t="str">
        <f t="shared" si="65"/>
        <v>4168. 290091 堆草機</v>
      </c>
    </row>
    <row r="4170" spans="1:4">
      <c r="A4170" s="695">
        <v>4169</v>
      </c>
      <c r="B4170" s="696" t="s">
        <v>12864</v>
      </c>
      <c r="C4170" s="697" t="s">
        <v>12865</v>
      </c>
      <c r="D4170" s="702" t="str">
        <f t="shared" si="65"/>
        <v>4169. 290093 聯合收穫機</v>
      </c>
    </row>
    <row r="4171" spans="1:4">
      <c r="A4171" s="695">
        <v>4170</v>
      </c>
      <c r="B4171" s="696" t="s">
        <v>12866</v>
      </c>
      <c r="C4171" s="697" t="s">
        <v>12867</v>
      </c>
      <c r="D4171" s="702" t="str">
        <f t="shared" si="65"/>
        <v>4170. 290094 禾穀收割機</v>
      </c>
    </row>
    <row r="4172" spans="1:4">
      <c r="A4172" s="695">
        <v>4171</v>
      </c>
      <c r="B4172" s="696" t="s">
        <v>12868</v>
      </c>
      <c r="C4172" s="697" t="s">
        <v>12869</v>
      </c>
      <c r="D4172" s="702" t="str">
        <f t="shared" si="65"/>
        <v>4171. 290095 大豆採收機</v>
      </c>
    </row>
    <row r="4173" spans="1:4">
      <c r="A4173" s="695">
        <v>4172</v>
      </c>
      <c r="B4173" s="696" t="s">
        <v>12870</v>
      </c>
      <c r="C4173" s="697" t="s">
        <v>12871</v>
      </c>
      <c r="D4173" s="702" t="str">
        <f t="shared" si="65"/>
        <v>4172. 290096 花生綜合採收機</v>
      </c>
    </row>
    <row r="4174" spans="1:4">
      <c r="A4174" s="695">
        <v>4173</v>
      </c>
      <c r="B4174" s="696" t="s">
        <v>12872</v>
      </c>
      <c r="C4174" s="697" t="s">
        <v>12873</v>
      </c>
      <c r="D4174" s="702" t="str">
        <f t="shared" si="65"/>
        <v>4173. 290097 採棉機</v>
      </c>
    </row>
    <row r="4175" spans="1:4">
      <c r="A4175" s="695">
        <v>4174</v>
      </c>
      <c r="B4175" s="696" t="s">
        <v>12874</v>
      </c>
      <c r="C4175" s="697" t="s">
        <v>12875</v>
      </c>
      <c r="D4175" s="702" t="str">
        <f t="shared" si="65"/>
        <v>4174. 290098 採果機</v>
      </c>
    </row>
    <row r="4176" spans="1:4">
      <c r="A4176" s="695">
        <v>4175</v>
      </c>
      <c r="B4176" s="696" t="s">
        <v>12876</v>
      </c>
      <c r="C4176" s="697" t="s">
        <v>12877</v>
      </c>
      <c r="D4176" s="702" t="str">
        <f t="shared" si="65"/>
        <v>4175. 290099 其他收穫機械</v>
      </c>
    </row>
    <row r="4177" spans="1:4">
      <c r="A4177" s="695">
        <v>4176</v>
      </c>
      <c r="B4177" s="696" t="s">
        <v>12878</v>
      </c>
      <c r="C4177" s="697" t="s">
        <v>12879</v>
      </c>
      <c r="D4177" s="702" t="str">
        <f t="shared" si="65"/>
        <v>4176. 290100 噴霧機</v>
      </c>
    </row>
    <row r="4178" spans="1:4">
      <c r="A4178" s="695">
        <v>4177</v>
      </c>
      <c r="B4178" s="696" t="s">
        <v>12880</v>
      </c>
      <c r="C4178" s="697" t="s">
        <v>12881</v>
      </c>
      <c r="D4178" s="702" t="str">
        <f t="shared" si="65"/>
        <v>4177. 290101 風穀機</v>
      </c>
    </row>
    <row r="4179" spans="1:4">
      <c r="A4179" s="695">
        <v>4178</v>
      </c>
      <c r="B4179" s="696" t="s">
        <v>12882</v>
      </c>
      <c r="C4179" s="697" t="s">
        <v>12883</v>
      </c>
      <c r="D4179" s="702" t="str">
        <f t="shared" si="65"/>
        <v>4178. 290102 分級機</v>
      </c>
    </row>
    <row r="4180" spans="1:4">
      <c r="A4180" s="695">
        <v>4179</v>
      </c>
      <c r="B4180" s="696" t="s">
        <v>12884</v>
      </c>
      <c r="C4180" s="697" t="s">
        <v>12885</v>
      </c>
      <c r="D4180" s="702" t="str">
        <f t="shared" si="65"/>
        <v>4179. 290103 洗果機</v>
      </c>
    </row>
    <row r="4181" spans="1:4">
      <c r="A4181" s="695">
        <v>4180</v>
      </c>
      <c r="B4181" s="696" t="s">
        <v>12886</v>
      </c>
      <c r="C4181" s="697" t="s">
        <v>12887</v>
      </c>
      <c r="D4181" s="702" t="str">
        <f t="shared" si="65"/>
        <v>4180. 290104 擠乳機</v>
      </c>
    </row>
    <row r="4182" spans="1:4">
      <c r="A4182" s="695">
        <v>4181</v>
      </c>
      <c r="B4182" s="696" t="s">
        <v>12888</v>
      </c>
      <c r="C4182" s="697" t="s">
        <v>12889</v>
      </c>
      <c r="D4182" s="702" t="str">
        <f t="shared" si="65"/>
        <v>4181. 290105 除草機</v>
      </c>
    </row>
    <row r="4183" spans="1:4">
      <c r="A4183" s="695">
        <v>4182</v>
      </c>
      <c r="B4183" s="696" t="s">
        <v>12890</v>
      </c>
      <c r="C4183" s="697" t="s">
        <v>12891</v>
      </c>
      <c r="D4183" s="702" t="str">
        <f t="shared" si="65"/>
        <v>4182. 290106 噴粉機</v>
      </c>
    </row>
    <row r="4184" spans="1:4">
      <c r="A4184" s="695">
        <v>4183</v>
      </c>
      <c r="B4184" s="696" t="s">
        <v>12892</v>
      </c>
      <c r="C4184" s="697" t="s">
        <v>12893</v>
      </c>
      <c r="D4184" s="702" t="str">
        <f t="shared" si="65"/>
        <v>4183. 290107 脫殼機</v>
      </c>
    </row>
    <row r="4185" spans="1:4">
      <c r="A4185" s="695">
        <v>4184</v>
      </c>
      <c r="B4185" s="696" t="s">
        <v>12894</v>
      </c>
      <c r="C4185" s="697" t="s">
        <v>12895</v>
      </c>
      <c r="D4185" s="702" t="str">
        <f t="shared" si="65"/>
        <v>4184. 290108 孵蛋器</v>
      </c>
    </row>
    <row r="4186" spans="1:4">
      <c r="A4186" s="695">
        <v>4185</v>
      </c>
      <c r="B4186" s="696" t="s">
        <v>12896</v>
      </c>
      <c r="C4186" s="697" t="s">
        <v>12897</v>
      </c>
      <c r="D4186" s="702" t="str">
        <f t="shared" si="65"/>
        <v>4185. 290109 飼料混合機</v>
      </c>
    </row>
    <row r="4187" spans="1:4">
      <c r="A4187" s="695">
        <v>4186</v>
      </c>
      <c r="B4187" s="696" t="s">
        <v>12898</v>
      </c>
      <c r="C4187" s="697" t="s">
        <v>12899</v>
      </c>
      <c r="D4187" s="702" t="str">
        <f t="shared" si="65"/>
        <v>4186. 290110 養蜂機械</v>
      </c>
    </row>
    <row r="4188" spans="1:4">
      <c r="A4188" s="695">
        <v>4187</v>
      </c>
      <c r="B4188" s="696" t="s">
        <v>12900</v>
      </c>
      <c r="C4188" s="697" t="s">
        <v>12901</v>
      </c>
      <c r="D4188" s="702" t="str">
        <f t="shared" si="65"/>
        <v>4187. 290112 農用搬運車</v>
      </c>
    </row>
    <row r="4189" spans="1:4">
      <c r="A4189" s="695">
        <v>4188</v>
      </c>
      <c r="B4189" s="696" t="s">
        <v>12902</v>
      </c>
      <c r="C4189" s="697" t="s">
        <v>12903</v>
      </c>
      <c r="D4189" s="702" t="str">
        <f t="shared" si="65"/>
        <v>4188. 290113 農用乾燥機</v>
      </c>
    </row>
    <row r="4190" spans="1:4">
      <c r="A4190" s="695">
        <v>4189</v>
      </c>
      <c r="B4190" s="696" t="s">
        <v>12904</v>
      </c>
      <c r="C4190" s="697" t="s">
        <v>12905</v>
      </c>
      <c r="D4190" s="702" t="str">
        <f t="shared" si="65"/>
        <v>4189. 290114 牽引機</v>
      </c>
    </row>
    <row r="4191" spans="1:4">
      <c r="A4191" s="695">
        <v>4190</v>
      </c>
      <c r="B4191" s="696" t="s">
        <v>12906</v>
      </c>
      <c r="C4191" s="697" t="s">
        <v>12907</v>
      </c>
      <c r="D4191" s="702" t="str">
        <f t="shared" si="65"/>
        <v>4190. 290115 曳引機</v>
      </c>
    </row>
    <row r="4192" spans="1:4">
      <c r="A4192" s="695">
        <v>4191</v>
      </c>
      <c r="B4192" s="696" t="s">
        <v>12908</v>
      </c>
      <c r="C4192" s="697" t="s">
        <v>12909</v>
      </c>
      <c r="D4192" s="702" t="str">
        <f t="shared" si="65"/>
        <v>4191. 290116 漁畜機械</v>
      </c>
    </row>
    <row r="4193" spans="1:4">
      <c r="A4193" s="695">
        <v>4192</v>
      </c>
      <c r="B4193" s="696" t="s">
        <v>12910</v>
      </c>
      <c r="C4193" s="697" t="s">
        <v>12911</v>
      </c>
      <c r="D4193" s="702" t="str">
        <f t="shared" si="65"/>
        <v>4192. 290117 農業機械配件</v>
      </c>
    </row>
    <row r="4194" spans="1:4">
      <c r="A4194" s="695">
        <v>4193</v>
      </c>
      <c r="B4194" s="696" t="s">
        <v>12912</v>
      </c>
      <c r="C4194" s="697" t="s">
        <v>12913</v>
      </c>
      <c r="D4194" s="702" t="str">
        <f t="shared" si="65"/>
        <v>4193. 290119 農藝機械零組件</v>
      </c>
    </row>
    <row r="4195" spans="1:4">
      <c r="A4195" s="695">
        <v>4194</v>
      </c>
      <c r="B4195" s="696" t="s">
        <v>12914</v>
      </c>
      <c r="C4195" s="697" t="s">
        <v>12915</v>
      </c>
      <c r="D4195" s="702" t="str">
        <f t="shared" si="65"/>
        <v>4194. 290120 農藝機械加工</v>
      </c>
    </row>
    <row r="4196" spans="1:4">
      <c r="A4196" s="695">
        <v>4195</v>
      </c>
      <c r="B4196" s="696" t="s">
        <v>12916</v>
      </c>
      <c r="C4196" s="697" t="s">
        <v>12917</v>
      </c>
      <c r="D4196" s="702" t="str">
        <f t="shared" si="65"/>
        <v>4195. 290121 水泥拌合機</v>
      </c>
    </row>
    <row r="4197" spans="1:4">
      <c r="A4197" s="695">
        <v>4196</v>
      </c>
      <c r="B4197" s="696" t="s">
        <v>12918</v>
      </c>
      <c r="C4197" s="697" t="s">
        <v>12919</v>
      </c>
      <c r="D4197" s="702" t="str">
        <f t="shared" si="65"/>
        <v>4196. 290122 建築機械設備加工</v>
      </c>
    </row>
    <row r="4198" spans="1:4">
      <c r="A4198" s="695">
        <v>4197</v>
      </c>
      <c r="B4198" s="696" t="s">
        <v>12920</v>
      </c>
      <c r="C4198" s="697" t="s">
        <v>12921</v>
      </c>
      <c r="D4198" s="702" t="str">
        <f t="shared" si="65"/>
        <v>4197. 290123 挖土機</v>
      </c>
    </row>
    <row r="4199" spans="1:4">
      <c r="A4199" s="695">
        <v>4198</v>
      </c>
      <c r="B4199" s="696" t="s">
        <v>12922</v>
      </c>
      <c r="C4199" s="697" t="s">
        <v>12923</v>
      </c>
      <c r="D4199" s="702" t="str">
        <f t="shared" si="65"/>
        <v>4198. 290124 打樁機</v>
      </c>
    </row>
    <row r="4200" spans="1:4">
      <c r="A4200" s="695">
        <v>4199</v>
      </c>
      <c r="B4200" s="696" t="s">
        <v>12924</v>
      </c>
      <c r="C4200" s="697" t="s">
        <v>12925</v>
      </c>
      <c r="D4200" s="702" t="str">
        <f t="shared" si="65"/>
        <v>4199. 290125 推土機</v>
      </c>
    </row>
    <row r="4201" spans="1:4">
      <c r="A4201" s="695">
        <v>4200</v>
      </c>
      <c r="B4201" s="696" t="s">
        <v>12926</v>
      </c>
      <c r="C4201" s="697" t="s">
        <v>12927</v>
      </c>
      <c r="D4201" s="702" t="str">
        <f t="shared" si="65"/>
        <v>4200. 290126 壓路機</v>
      </c>
    </row>
    <row r="4202" spans="1:4">
      <c r="A4202" s="695">
        <v>4201</v>
      </c>
      <c r="B4202" s="696" t="s">
        <v>12928</v>
      </c>
      <c r="C4202" s="697" t="s">
        <v>12929</v>
      </c>
      <c r="D4202" s="702" t="str">
        <f t="shared" si="65"/>
        <v>4201. 290127 鏟土機</v>
      </c>
    </row>
    <row r="4203" spans="1:4">
      <c r="A4203" s="695">
        <v>4202</v>
      </c>
      <c r="B4203" s="696" t="s">
        <v>12930</v>
      </c>
      <c r="C4203" s="697" t="s">
        <v>12931</v>
      </c>
      <c r="D4203" s="702" t="str">
        <f t="shared" si="65"/>
        <v>4202. 290128 築路機</v>
      </c>
    </row>
    <row r="4204" spans="1:4">
      <c r="A4204" s="695">
        <v>4203</v>
      </c>
      <c r="B4204" s="696" t="s">
        <v>12932</v>
      </c>
      <c r="C4204" s="697" t="s">
        <v>12933</v>
      </c>
      <c r="D4204" s="702" t="str">
        <f t="shared" si="65"/>
        <v>4203. 290129 探鑽機</v>
      </c>
    </row>
    <row r="4205" spans="1:4">
      <c r="A4205" s="695">
        <v>4204</v>
      </c>
      <c r="B4205" s="696" t="s">
        <v>12934</v>
      </c>
      <c r="C4205" s="697" t="s">
        <v>12935</v>
      </c>
      <c r="D4205" s="702" t="str">
        <f t="shared" si="65"/>
        <v>4204. 290130 掘鑿機</v>
      </c>
    </row>
    <row r="4206" spans="1:4">
      <c r="A4206" s="695">
        <v>4205</v>
      </c>
      <c r="B4206" s="696" t="s">
        <v>12936</v>
      </c>
      <c r="C4206" s="697" t="s">
        <v>12937</v>
      </c>
      <c r="D4206" s="702" t="str">
        <f t="shared" si="65"/>
        <v>4205. 290131 選礦機</v>
      </c>
    </row>
    <row r="4207" spans="1:4">
      <c r="A4207" s="695">
        <v>4206</v>
      </c>
      <c r="B4207" s="696" t="s">
        <v>12938</v>
      </c>
      <c r="C4207" s="697" t="s">
        <v>12939</v>
      </c>
      <c r="D4207" s="702" t="str">
        <f t="shared" si="65"/>
        <v>4206. 290132 碾礦機</v>
      </c>
    </row>
    <row r="4208" spans="1:4">
      <c r="A4208" s="695">
        <v>4207</v>
      </c>
      <c r="B4208" s="696" t="s">
        <v>12940</v>
      </c>
      <c r="C4208" s="697" t="s">
        <v>12941</v>
      </c>
      <c r="D4208" s="702" t="str">
        <f t="shared" si="65"/>
        <v>4207. 290133 鑿井機</v>
      </c>
    </row>
    <row r="4209" spans="1:4">
      <c r="A4209" s="695">
        <v>4208</v>
      </c>
      <c r="B4209" s="696" t="s">
        <v>12942</v>
      </c>
      <c r="C4209" s="697" t="s">
        <v>12943</v>
      </c>
      <c r="D4209" s="702" t="str">
        <f t="shared" si="65"/>
        <v>4208. 290134 錐磨機</v>
      </c>
    </row>
    <row r="4210" spans="1:4">
      <c r="A4210" s="695">
        <v>4209</v>
      </c>
      <c r="B4210" s="696" t="s">
        <v>12944</v>
      </c>
      <c r="C4210" s="697" t="s">
        <v>12945</v>
      </c>
      <c r="D4210" s="702" t="str">
        <f t="shared" si="65"/>
        <v>4209. 290135 石材切割機</v>
      </c>
    </row>
    <row r="4211" spans="1:4">
      <c r="A4211" s="695">
        <v>4210</v>
      </c>
      <c r="B4211" s="696" t="s">
        <v>12946</v>
      </c>
      <c r="C4211" s="697" t="s">
        <v>12947</v>
      </c>
      <c r="D4211" s="702" t="str">
        <f t="shared" si="65"/>
        <v>4210. 290136 石材鑽孔機</v>
      </c>
    </row>
    <row r="4212" spans="1:4">
      <c r="A4212" s="695">
        <v>4211</v>
      </c>
      <c r="B4212" s="696" t="s">
        <v>12948</v>
      </c>
      <c r="C4212" s="697" t="s">
        <v>12949</v>
      </c>
      <c r="D4212" s="702" t="str">
        <f t="shared" si="65"/>
        <v>4211. 290137 岩鑽</v>
      </c>
    </row>
    <row r="4213" spans="1:4">
      <c r="A4213" s="695">
        <v>4212</v>
      </c>
      <c r="B4213" s="696" t="s">
        <v>12950</v>
      </c>
      <c r="C4213" s="697" t="s">
        <v>12951</v>
      </c>
      <c r="D4213" s="702" t="str">
        <f t="shared" si="65"/>
        <v>4212. 290139 礦業機械設備</v>
      </c>
    </row>
    <row r="4214" spans="1:4">
      <c r="A4214" s="695">
        <v>4213</v>
      </c>
      <c r="B4214" s="696" t="s">
        <v>12952</v>
      </c>
      <c r="C4214" s="697" t="s">
        <v>12953</v>
      </c>
      <c r="D4214" s="702" t="str">
        <f t="shared" si="65"/>
        <v>4213. 290140 礦業機械設備加工</v>
      </c>
    </row>
    <row r="4215" spans="1:4">
      <c r="A4215" s="695">
        <v>4214</v>
      </c>
      <c r="B4215" s="696" t="s">
        <v>12954</v>
      </c>
      <c r="C4215" s="697" t="s">
        <v>12955</v>
      </c>
      <c r="D4215" s="702" t="str">
        <f t="shared" si="65"/>
        <v>4214. 290141 碾米機</v>
      </c>
    </row>
    <row r="4216" spans="1:4">
      <c r="A4216" s="695">
        <v>4215</v>
      </c>
      <c r="B4216" s="696" t="s">
        <v>12956</v>
      </c>
      <c r="C4216" s="697" t="s">
        <v>12957</v>
      </c>
      <c r="D4216" s="702" t="str">
        <f t="shared" si="65"/>
        <v>4215. 290142 磨米機</v>
      </c>
    </row>
    <row r="4217" spans="1:4">
      <c r="A4217" s="695">
        <v>4216</v>
      </c>
      <c r="B4217" s="696" t="s">
        <v>12958</v>
      </c>
      <c r="C4217" s="697" t="s">
        <v>12959</v>
      </c>
      <c r="D4217" s="702" t="str">
        <f t="shared" si="65"/>
        <v>4216. 290143 精米機</v>
      </c>
    </row>
    <row r="4218" spans="1:4">
      <c r="A4218" s="695">
        <v>4217</v>
      </c>
      <c r="B4218" s="696" t="s">
        <v>12960</v>
      </c>
      <c r="C4218" s="697" t="s">
        <v>12961</v>
      </c>
      <c r="D4218" s="702" t="str">
        <f t="shared" si="65"/>
        <v>4217. 290144 米粉機</v>
      </c>
    </row>
    <row r="4219" spans="1:4">
      <c r="A4219" s="695">
        <v>4218</v>
      </c>
      <c r="B4219" s="696" t="s">
        <v>12962</v>
      </c>
      <c r="C4219" s="697" t="s">
        <v>12963</v>
      </c>
      <c r="D4219" s="702" t="str">
        <f t="shared" si="65"/>
        <v>4218. 290145 麵食機</v>
      </c>
    </row>
    <row r="4220" spans="1:4">
      <c r="A4220" s="695">
        <v>4219</v>
      </c>
      <c r="B4220" s="696" t="s">
        <v>12964</v>
      </c>
      <c r="C4220" s="697" t="s">
        <v>12965</v>
      </c>
      <c r="D4220" s="702" t="str">
        <f t="shared" si="65"/>
        <v>4219. 290146 篩粉機</v>
      </c>
    </row>
    <row r="4221" spans="1:4">
      <c r="A4221" s="695">
        <v>4220</v>
      </c>
      <c r="B4221" s="696" t="s">
        <v>12966</v>
      </c>
      <c r="C4221" s="697" t="s">
        <v>12967</v>
      </c>
      <c r="D4221" s="702" t="str">
        <f t="shared" si="65"/>
        <v>4220. 290148 調理機械</v>
      </c>
    </row>
    <row r="4222" spans="1:4">
      <c r="A4222" s="695">
        <v>4221</v>
      </c>
      <c r="B4222" s="696" t="s">
        <v>12968</v>
      </c>
      <c r="C4222" s="697" t="s">
        <v>12969</v>
      </c>
      <c r="D4222" s="702" t="str">
        <f t="shared" si="65"/>
        <v>4221. 290149 奶油分離器</v>
      </c>
    </row>
    <row r="4223" spans="1:4">
      <c r="A4223" s="695">
        <v>4222</v>
      </c>
      <c r="B4223" s="696" t="s">
        <v>12970</v>
      </c>
      <c r="C4223" s="697" t="s">
        <v>12971</v>
      </c>
      <c r="D4223" s="702" t="str">
        <f t="shared" si="65"/>
        <v>4222. 290150 蘆筍刨皮機</v>
      </c>
    </row>
    <row r="4224" spans="1:4">
      <c r="A4224" s="695">
        <v>4223</v>
      </c>
      <c r="B4224" s="696" t="s">
        <v>12972</v>
      </c>
      <c r="C4224" s="697" t="s">
        <v>12973</v>
      </c>
      <c r="D4224" s="702" t="str">
        <f t="shared" si="65"/>
        <v>4223. 290151 水果軋碎及壓榨機</v>
      </c>
    </row>
    <row r="4225" spans="1:4">
      <c r="A4225" s="695">
        <v>4224</v>
      </c>
      <c r="B4225" s="696" t="s">
        <v>12974</v>
      </c>
      <c r="C4225" s="697" t="s">
        <v>12975</v>
      </c>
      <c r="D4225" s="702" t="str">
        <f t="shared" si="65"/>
        <v>4224. 290152 食品粉碎機</v>
      </c>
    </row>
    <row r="4226" spans="1:4">
      <c r="A4226" s="695">
        <v>4225</v>
      </c>
      <c r="B4226" s="696" t="s">
        <v>12976</v>
      </c>
      <c r="C4226" s="697" t="s">
        <v>12977</v>
      </c>
      <c r="D4226" s="702" t="str">
        <f t="shared" ref="D4226:D4289" si="66">A4226&amp;". "&amp;B4226&amp;" "&amp;C4226</f>
        <v>4225. 290153 屠宰機</v>
      </c>
    </row>
    <row r="4227" spans="1:4">
      <c r="A4227" s="695">
        <v>4226</v>
      </c>
      <c r="B4227" s="696" t="s">
        <v>12978</v>
      </c>
      <c r="C4227" s="697" t="s">
        <v>12979</v>
      </c>
      <c r="D4227" s="702" t="str">
        <f t="shared" si="66"/>
        <v>4226. 290154 肉類加工機</v>
      </c>
    </row>
    <row r="4228" spans="1:4">
      <c r="A4228" s="695">
        <v>4227</v>
      </c>
      <c r="B4228" s="696" t="s">
        <v>12980</v>
      </c>
      <c r="C4228" s="697" t="s">
        <v>12981</v>
      </c>
      <c r="D4228" s="702" t="str">
        <f t="shared" si="66"/>
        <v>4227. 290155 飲料機械</v>
      </c>
    </row>
    <row r="4229" spans="1:4">
      <c r="A4229" s="695">
        <v>4228</v>
      </c>
      <c r="B4229" s="696" t="s">
        <v>12982</v>
      </c>
      <c r="C4229" s="697" t="s">
        <v>12983</v>
      </c>
      <c r="D4229" s="702" t="str">
        <f t="shared" si="66"/>
        <v>4228. 290156 釀酒機械</v>
      </c>
    </row>
    <row r="4230" spans="1:4">
      <c r="A4230" s="695">
        <v>4229</v>
      </c>
      <c r="B4230" s="696" t="s">
        <v>12984</v>
      </c>
      <c r="C4230" s="697" t="s">
        <v>12985</v>
      </c>
      <c r="D4230" s="702" t="str">
        <f t="shared" si="66"/>
        <v>4229. 290157 食品機械零組件</v>
      </c>
    </row>
    <row r="4231" spans="1:4">
      <c r="A4231" s="695">
        <v>4230</v>
      </c>
      <c r="B4231" s="696" t="s">
        <v>12986</v>
      </c>
      <c r="C4231" s="697" t="s">
        <v>12987</v>
      </c>
      <c r="D4231" s="702" t="str">
        <f t="shared" si="66"/>
        <v>4230. 290158 食品機械加工</v>
      </c>
    </row>
    <row r="4232" spans="1:4">
      <c r="A4232" s="695">
        <v>4231</v>
      </c>
      <c r="B4232" s="696" t="s">
        <v>12988</v>
      </c>
      <c r="C4232" s="697" t="s">
        <v>12989</v>
      </c>
      <c r="D4232" s="702" t="str">
        <f t="shared" si="66"/>
        <v>4231. 290159 自動食品烘焙機</v>
      </c>
    </row>
    <row r="4233" spans="1:4">
      <c r="A4233" s="695">
        <v>4232</v>
      </c>
      <c r="B4233" s="696" t="s">
        <v>12990</v>
      </c>
      <c r="C4233" s="697" t="s">
        <v>12991</v>
      </c>
      <c r="D4233" s="702" t="str">
        <f t="shared" si="66"/>
        <v>4232. 290160 烤菸機</v>
      </c>
    </row>
    <row r="4234" spans="1:4">
      <c r="A4234" s="695">
        <v>4233</v>
      </c>
      <c r="B4234" s="696" t="s">
        <v>12992</v>
      </c>
      <c r="C4234" s="697" t="s">
        <v>12993</v>
      </c>
      <c r="D4234" s="702" t="str">
        <f t="shared" si="66"/>
        <v>4233. 290161 製菸機</v>
      </c>
    </row>
    <row r="4235" spans="1:4">
      <c r="A4235" s="695">
        <v>4234</v>
      </c>
      <c r="B4235" s="696" t="s">
        <v>12994</v>
      </c>
      <c r="C4235" s="697" t="s">
        <v>12995</v>
      </c>
      <c r="D4235" s="702" t="str">
        <f t="shared" si="66"/>
        <v>4234. 290162 製油機</v>
      </c>
    </row>
    <row r="4236" spans="1:4">
      <c r="A4236" s="695">
        <v>4235</v>
      </c>
      <c r="B4236" s="696" t="s">
        <v>12996</v>
      </c>
      <c r="C4236" s="697" t="s">
        <v>12997</v>
      </c>
      <c r="D4236" s="702" t="str">
        <f t="shared" si="66"/>
        <v>4235. 290163 製茶機械</v>
      </c>
    </row>
    <row r="4237" spans="1:4">
      <c r="A4237" s="695">
        <v>4236</v>
      </c>
      <c r="B4237" s="696" t="s">
        <v>12998</v>
      </c>
      <c r="C4237" s="697" t="s">
        <v>12999</v>
      </c>
      <c r="D4237" s="702" t="str">
        <f t="shared" si="66"/>
        <v>4236. 290164 製糖機械</v>
      </c>
    </row>
    <row r="4238" spans="1:4">
      <c r="A4238" s="695">
        <v>4237</v>
      </c>
      <c r="B4238" s="696" t="s">
        <v>13000</v>
      </c>
      <c r="C4238" s="697" t="s">
        <v>13001</v>
      </c>
      <c r="D4238" s="702" t="str">
        <f t="shared" si="66"/>
        <v>4237. 290165 糖果機</v>
      </c>
    </row>
    <row r="4239" spans="1:4">
      <c r="A4239" s="695">
        <v>4238</v>
      </c>
      <c r="B4239" s="696" t="s">
        <v>13002</v>
      </c>
      <c r="C4239" s="697" t="s">
        <v>13003</v>
      </c>
      <c r="D4239" s="702" t="str">
        <f t="shared" si="66"/>
        <v>4238. 290167 家庭用縫紉機</v>
      </c>
    </row>
    <row r="4240" spans="1:4">
      <c r="A4240" s="695">
        <v>4239</v>
      </c>
      <c r="B4240" s="696" t="s">
        <v>13004</v>
      </c>
      <c r="C4240" s="697" t="s">
        <v>13005</v>
      </c>
      <c r="D4240" s="702" t="str">
        <f t="shared" si="66"/>
        <v>4239. 290168 工業用縫紉機</v>
      </c>
    </row>
    <row r="4241" spans="1:4">
      <c r="A4241" s="695">
        <v>4240</v>
      </c>
      <c r="B4241" s="696" t="s">
        <v>13006</v>
      </c>
      <c r="C4241" s="697" t="s">
        <v>13007</v>
      </c>
      <c r="D4241" s="702" t="str">
        <f t="shared" si="66"/>
        <v>4240. 290169 縫衣機</v>
      </c>
    </row>
    <row r="4242" spans="1:4">
      <c r="A4242" s="695">
        <v>4241</v>
      </c>
      <c r="B4242" s="696" t="s">
        <v>13008</v>
      </c>
      <c r="C4242" s="697" t="s">
        <v>13009</v>
      </c>
      <c r="D4242" s="702" t="str">
        <f t="shared" si="66"/>
        <v>4241. 290170 縫紉平車</v>
      </c>
    </row>
    <row r="4243" spans="1:4">
      <c r="A4243" s="695">
        <v>4242</v>
      </c>
      <c r="B4243" s="696" t="s">
        <v>13010</v>
      </c>
      <c r="C4243" s="697" t="s">
        <v>13011</v>
      </c>
      <c r="D4243" s="702" t="str">
        <f t="shared" si="66"/>
        <v>4242. 290171 縫紉拷克車</v>
      </c>
    </row>
    <row r="4244" spans="1:4">
      <c r="A4244" s="695">
        <v>4243</v>
      </c>
      <c r="B4244" s="696" t="s">
        <v>13012</v>
      </c>
      <c r="C4244" s="697" t="s">
        <v>13013</v>
      </c>
      <c r="D4244" s="702" t="str">
        <f t="shared" si="66"/>
        <v>4243. 290172 縫紉機零組件</v>
      </c>
    </row>
    <row r="4245" spans="1:4">
      <c r="A4245" s="695">
        <v>4244</v>
      </c>
      <c r="B4245" s="696" t="s">
        <v>13014</v>
      </c>
      <c r="C4245" s="697" t="s">
        <v>13015</v>
      </c>
      <c r="D4245" s="702" t="str">
        <f t="shared" si="66"/>
        <v>4244. 290173 精紡機</v>
      </c>
    </row>
    <row r="4246" spans="1:4">
      <c r="A4246" s="695">
        <v>4245</v>
      </c>
      <c r="B4246" s="696" t="s">
        <v>13016</v>
      </c>
      <c r="C4246" s="697" t="s">
        <v>13017</v>
      </c>
      <c r="D4246" s="702" t="str">
        <f t="shared" si="66"/>
        <v>4245. 290174 錐形筒子絡紗機</v>
      </c>
    </row>
    <row r="4247" spans="1:4">
      <c r="A4247" s="695">
        <v>4246</v>
      </c>
      <c r="B4247" s="696" t="s">
        <v>13018</v>
      </c>
      <c r="C4247" s="697" t="s">
        <v>13019</v>
      </c>
      <c r="D4247" s="702" t="str">
        <f t="shared" si="66"/>
        <v>4246. 290175 撚線機</v>
      </c>
    </row>
    <row r="4248" spans="1:4">
      <c r="A4248" s="695">
        <v>4247</v>
      </c>
      <c r="B4248" s="696" t="s">
        <v>13020</v>
      </c>
      <c r="C4248" s="697" t="s">
        <v>13021</v>
      </c>
      <c r="D4248" s="702" t="str">
        <f t="shared" si="66"/>
        <v>4247. 290176 紡紗機</v>
      </c>
    </row>
    <row r="4249" spans="1:4">
      <c r="A4249" s="695">
        <v>4248</v>
      </c>
      <c r="B4249" s="696" t="s">
        <v>13022</v>
      </c>
      <c r="C4249" s="697" t="s">
        <v>13023</v>
      </c>
      <c r="D4249" s="702" t="str">
        <f t="shared" si="66"/>
        <v>4248. 290177 假撚機</v>
      </c>
    </row>
    <row r="4250" spans="1:4">
      <c r="A4250" s="695">
        <v>4249</v>
      </c>
      <c r="B4250" s="696" t="s">
        <v>13024</v>
      </c>
      <c r="C4250" s="697" t="s">
        <v>13025</v>
      </c>
      <c r="D4250" s="702" t="str">
        <f t="shared" si="66"/>
        <v>4249. 290178 搖紗機</v>
      </c>
    </row>
    <row r="4251" spans="1:4">
      <c r="A4251" s="695">
        <v>4250</v>
      </c>
      <c r="B4251" s="696" t="s">
        <v>13026</v>
      </c>
      <c r="C4251" s="697" t="s">
        <v>13027</v>
      </c>
      <c r="D4251" s="702" t="str">
        <f t="shared" si="66"/>
        <v>4250. 290179 撚紗機</v>
      </c>
    </row>
    <row r="4252" spans="1:4">
      <c r="A4252" s="695">
        <v>4251</v>
      </c>
      <c r="B4252" s="696" t="s">
        <v>13028</v>
      </c>
      <c r="C4252" s="697" t="s">
        <v>13029</v>
      </c>
      <c r="D4252" s="702" t="str">
        <f t="shared" si="66"/>
        <v>4251. 290180 緯紗機</v>
      </c>
    </row>
    <row r="4253" spans="1:4">
      <c r="A4253" s="695">
        <v>4252</v>
      </c>
      <c r="B4253" s="696" t="s">
        <v>13030</v>
      </c>
      <c r="C4253" s="697" t="s">
        <v>4899</v>
      </c>
      <c r="D4253" s="702" t="str">
        <f t="shared" si="66"/>
        <v>4252. 290181 粗紡機</v>
      </c>
    </row>
    <row r="4254" spans="1:4">
      <c r="A4254" s="695">
        <v>4253</v>
      </c>
      <c r="B4254" s="696" t="s">
        <v>13031</v>
      </c>
      <c r="C4254" s="697" t="s">
        <v>4909</v>
      </c>
      <c r="D4254" s="702" t="str">
        <f t="shared" si="66"/>
        <v>4253. 290182 精梳機</v>
      </c>
    </row>
    <row r="4255" spans="1:4">
      <c r="A4255" s="695">
        <v>4254</v>
      </c>
      <c r="B4255" s="696" t="s">
        <v>13032</v>
      </c>
      <c r="C4255" s="697" t="s">
        <v>13033</v>
      </c>
      <c r="D4255" s="702" t="str">
        <f t="shared" si="66"/>
        <v>4254. 290183 軋棉機</v>
      </c>
    </row>
    <row r="4256" spans="1:4">
      <c r="A4256" s="695">
        <v>4255</v>
      </c>
      <c r="B4256" s="696" t="s">
        <v>13034</v>
      </c>
      <c r="C4256" s="697" t="s">
        <v>13035</v>
      </c>
      <c r="D4256" s="702" t="str">
        <f t="shared" si="66"/>
        <v>4255. 290184 梳棉機</v>
      </c>
    </row>
    <row r="4257" spans="1:4">
      <c r="A4257" s="695">
        <v>4256</v>
      </c>
      <c r="B4257" s="696" t="s">
        <v>13036</v>
      </c>
      <c r="C4257" s="697" t="s">
        <v>13037</v>
      </c>
      <c r="D4257" s="702" t="str">
        <f t="shared" si="66"/>
        <v>4256. 290185 清棉機</v>
      </c>
    </row>
    <row r="4258" spans="1:4">
      <c r="A4258" s="695">
        <v>4257</v>
      </c>
      <c r="B4258" s="696" t="s">
        <v>13038</v>
      </c>
      <c r="C4258" s="697" t="s">
        <v>13039</v>
      </c>
      <c r="D4258" s="702" t="str">
        <f t="shared" si="66"/>
        <v>4257. 290186 紗管梭子</v>
      </c>
    </row>
    <row r="4259" spans="1:4">
      <c r="A4259" s="695">
        <v>4258</v>
      </c>
      <c r="B4259" s="696" t="s">
        <v>13040</v>
      </c>
      <c r="C4259" s="697" t="s">
        <v>13041</v>
      </c>
      <c r="D4259" s="702" t="str">
        <f t="shared" si="66"/>
        <v>4258. 290188 有梭織機</v>
      </c>
    </row>
    <row r="4260" spans="1:4">
      <c r="A4260" s="695">
        <v>4259</v>
      </c>
      <c r="B4260" s="696" t="s">
        <v>13042</v>
      </c>
      <c r="C4260" s="697" t="s">
        <v>13043</v>
      </c>
      <c r="D4260" s="702" t="str">
        <f t="shared" si="66"/>
        <v>4259. 290189 無梭織機</v>
      </c>
    </row>
    <row r="4261" spans="1:4">
      <c r="A4261" s="695">
        <v>4260</v>
      </c>
      <c r="B4261" s="696" t="s">
        <v>13044</v>
      </c>
      <c r="C4261" s="697" t="s">
        <v>13045</v>
      </c>
      <c r="D4261" s="702" t="str">
        <f t="shared" si="66"/>
        <v>4260. 290190 氈呢及不織布機械</v>
      </c>
    </row>
    <row r="4262" spans="1:4">
      <c r="A4262" s="695">
        <v>4261</v>
      </c>
      <c r="B4262" s="696" t="s">
        <v>13046</v>
      </c>
      <c r="C4262" s="697" t="s">
        <v>13047</v>
      </c>
      <c r="D4262" s="702" t="str">
        <f t="shared" si="66"/>
        <v>4261. 290192 緯編織機(包括圓編與橫編織機)</v>
      </c>
    </row>
    <row r="4263" spans="1:4">
      <c r="A4263" s="695">
        <v>4262</v>
      </c>
      <c r="B4263" s="696" t="s">
        <v>13048</v>
      </c>
      <c r="C4263" s="697" t="s">
        <v>13049</v>
      </c>
      <c r="D4263" s="702" t="str">
        <f t="shared" si="66"/>
        <v>4262. 290193 經編織機</v>
      </c>
    </row>
    <row r="4264" spans="1:4">
      <c r="A4264" s="695">
        <v>4263</v>
      </c>
      <c r="B4264" s="696" t="s">
        <v>13050</v>
      </c>
      <c r="C4264" s="697" t="s">
        <v>13051</v>
      </c>
      <c r="D4264" s="702" t="str">
        <f t="shared" si="66"/>
        <v>4263. 290195 人造纖維機械</v>
      </c>
    </row>
    <row r="4265" spans="1:4">
      <c r="A4265" s="695">
        <v>4264</v>
      </c>
      <c r="B4265" s="696" t="s">
        <v>13052</v>
      </c>
      <c r="C4265" s="697" t="s">
        <v>13053</v>
      </c>
      <c r="D4265" s="702" t="str">
        <f t="shared" si="66"/>
        <v>4264. 290196 上膠機</v>
      </c>
    </row>
    <row r="4266" spans="1:4">
      <c r="A4266" s="695">
        <v>4265</v>
      </c>
      <c r="B4266" s="696" t="s">
        <v>13054</v>
      </c>
      <c r="C4266" s="697" t="s">
        <v>4915</v>
      </c>
      <c r="D4266" s="702" t="str">
        <f t="shared" si="66"/>
        <v>4265. 290197 上漿機</v>
      </c>
    </row>
    <row r="4267" spans="1:4">
      <c r="A4267" s="695">
        <v>4266</v>
      </c>
      <c r="B4267" s="696" t="s">
        <v>13055</v>
      </c>
      <c r="C4267" s="697" t="s">
        <v>4923</v>
      </c>
      <c r="D4267" s="702" t="str">
        <f t="shared" si="66"/>
        <v>4266. 290198 染色機</v>
      </c>
    </row>
    <row r="4268" spans="1:4">
      <c r="A4268" s="695">
        <v>4267</v>
      </c>
      <c r="B4268" s="696" t="s">
        <v>13056</v>
      </c>
      <c r="C4268" s="697" t="s">
        <v>13057</v>
      </c>
      <c r="D4268" s="702" t="str">
        <f t="shared" si="66"/>
        <v>4267. 290200 印花機</v>
      </c>
    </row>
    <row r="4269" spans="1:4">
      <c r="A4269" s="695">
        <v>4268</v>
      </c>
      <c r="B4269" s="696" t="s">
        <v>13058</v>
      </c>
      <c r="C4269" s="697" t="s">
        <v>13059</v>
      </c>
      <c r="D4269" s="702" t="str">
        <f t="shared" si="66"/>
        <v>4268. 290201 染整機械</v>
      </c>
    </row>
    <row r="4270" spans="1:4">
      <c r="A4270" s="695">
        <v>4269</v>
      </c>
      <c r="B4270" s="696" t="s">
        <v>13060</v>
      </c>
      <c r="C4270" s="697" t="s">
        <v>13061</v>
      </c>
      <c r="D4270" s="702" t="str">
        <f t="shared" si="66"/>
        <v>4269. 290202 製衣機械(不含縫紉機)</v>
      </c>
    </row>
    <row r="4271" spans="1:4">
      <c r="A4271" s="695">
        <v>4270</v>
      </c>
      <c r="B4271" s="696" t="s">
        <v>13062</v>
      </c>
      <c r="C4271" s="697" t="s">
        <v>13063</v>
      </c>
      <c r="D4271" s="702" t="str">
        <f t="shared" si="66"/>
        <v>4270. 290203 洗衣機械</v>
      </c>
    </row>
    <row r="4272" spans="1:4">
      <c r="A4272" s="695">
        <v>4271</v>
      </c>
      <c r="B4272" s="696" t="s">
        <v>13064</v>
      </c>
      <c r="C4272" s="697" t="s">
        <v>13065</v>
      </c>
      <c r="D4272" s="702" t="str">
        <f t="shared" si="66"/>
        <v>4271. 290204 紡織機械零組件</v>
      </c>
    </row>
    <row r="4273" spans="1:4">
      <c r="A4273" s="695">
        <v>4272</v>
      </c>
      <c r="B4273" s="696" t="s">
        <v>13066</v>
      </c>
      <c r="C4273" s="697" t="s">
        <v>13067</v>
      </c>
      <c r="D4273" s="702" t="str">
        <f t="shared" si="66"/>
        <v>4272. 290205 紡織機械加工</v>
      </c>
    </row>
    <row r="4274" spans="1:4">
      <c r="A4274" s="695">
        <v>4273</v>
      </c>
      <c r="B4274" s="696" t="s">
        <v>13068</v>
      </c>
      <c r="C4274" s="697" t="s">
        <v>13069</v>
      </c>
      <c r="D4274" s="702" t="str">
        <f t="shared" si="66"/>
        <v>4273. 290206 燙壓機</v>
      </c>
    </row>
    <row r="4275" spans="1:4">
      <c r="A4275" s="695">
        <v>4274</v>
      </c>
      <c r="B4275" s="696" t="s">
        <v>13070</v>
      </c>
      <c r="C4275" s="697" t="s">
        <v>13071</v>
      </c>
      <c r="D4275" s="702" t="str">
        <f t="shared" si="66"/>
        <v>4274. 290207 毛織機</v>
      </c>
    </row>
    <row r="4276" spans="1:4">
      <c r="A4276" s="695">
        <v>4275</v>
      </c>
      <c r="B4276" s="696" t="s">
        <v>13072</v>
      </c>
      <c r="C4276" s="697" t="s">
        <v>13073</v>
      </c>
      <c r="D4276" s="702" t="str">
        <f t="shared" si="66"/>
        <v>4275. 290208 棉織機</v>
      </c>
    </row>
    <row r="4277" spans="1:4">
      <c r="A4277" s="695">
        <v>4276</v>
      </c>
      <c r="B4277" s="696" t="s">
        <v>13074</v>
      </c>
      <c r="C4277" s="697" t="s">
        <v>13075</v>
      </c>
      <c r="D4277" s="702" t="str">
        <f t="shared" si="66"/>
        <v>4276. 290209 絲織機</v>
      </c>
    </row>
    <row r="4278" spans="1:4">
      <c r="A4278" s="695">
        <v>4277</v>
      </c>
      <c r="B4278" s="696" t="s">
        <v>13076</v>
      </c>
      <c r="C4278" s="697" t="s">
        <v>13077</v>
      </c>
      <c r="D4278" s="702" t="str">
        <f t="shared" si="66"/>
        <v>4277. 290210 裁剪機</v>
      </c>
    </row>
    <row r="4279" spans="1:4">
      <c r="A4279" s="695">
        <v>4278</v>
      </c>
      <c r="B4279" s="696" t="s">
        <v>13078</v>
      </c>
      <c r="C4279" s="697" t="s">
        <v>13079</v>
      </c>
      <c r="D4279" s="702" t="str">
        <f t="shared" si="66"/>
        <v>4278. 290211 花邊機</v>
      </c>
    </row>
    <row r="4280" spans="1:4">
      <c r="A4280" s="695">
        <v>4279</v>
      </c>
      <c r="B4280" s="696" t="s">
        <v>13080</v>
      </c>
      <c r="C4280" s="697" t="s">
        <v>13081</v>
      </c>
      <c r="D4280" s="702" t="str">
        <f t="shared" si="66"/>
        <v>4279. 290212 熟皮鞣製機</v>
      </c>
    </row>
    <row r="4281" spans="1:4">
      <c r="A4281" s="695">
        <v>4280</v>
      </c>
      <c r="B4281" s="696" t="s">
        <v>13082</v>
      </c>
      <c r="C4281" s="697" t="s">
        <v>13083</v>
      </c>
      <c r="D4281" s="702" t="str">
        <f t="shared" si="66"/>
        <v>4280. 290213 熟皮整理機</v>
      </c>
    </row>
    <row r="4282" spans="1:4">
      <c r="A4282" s="695">
        <v>4281</v>
      </c>
      <c r="B4282" s="696" t="s">
        <v>13084</v>
      </c>
      <c r="C4282" s="697" t="s">
        <v>13085</v>
      </c>
      <c r="D4282" s="702" t="str">
        <f t="shared" si="66"/>
        <v>4281. 290214 製鞋機</v>
      </c>
    </row>
    <row r="4283" spans="1:4">
      <c r="A4283" s="695">
        <v>4282</v>
      </c>
      <c r="B4283" s="696" t="s">
        <v>13086</v>
      </c>
      <c r="C4283" s="697" t="s">
        <v>13087</v>
      </c>
      <c r="D4283" s="702" t="str">
        <f t="shared" si="66"/>
        <v>4282. 290215 氈帽機</v>
      </c>
    </row>
    <row r="4284" spans="1:4">
      <c r="A4284" s="695">
        <v>4283</v>
      </c>
      <c r="B4284" s="696" t="s">
        <v>13088</v>
      </c>
      <c r="C4284" s="697" t="s">
        <v>13089</v>
      </c>
      <c r="D4284" s="702" t="str">
        <f t="shared" si="66"/>
        <v>4283. 290216 織網機</v>
      </c>
    </row>
    <row r="4285" spans="1:4">
      <c r="A4285" s="695">
        <v>4284</v>
      </c>
      <c r="B4285" s="696" t="s">
        <v>13090</v>
      </c>
      <c r="C4285" s="697" t="s">
        <v>13091</v>
      </c>
      <c r="D4285" s="702" t="str">
        <f t="shared" si="66"/>
        <v>4284. 290217 織帶機</v>
      </c>
    </row>
    <row r="4286" spans="1:4">
      <c r="A4286" s="695">
        <v>4285</v>
      </c>
      <c r="B4286" s="696" t="s">
        <v>13092</v>
      </c>
      <c r="C4286" s="697" t="s">
        <v>13093</v>
      </c>
      <c r="D4286" s="702" t="str">
        <f t="shared" si="66"/>
        <v>4285. 290218 織毯機</v>
      </c>
    </row>
    <row r="4287" spans="1:4">
      <c r="A4287" s="695">
        <v>4286</v>
      </c>
      <c r="B4287" s="696" t="s">
        <v>13094</v>
      </c>
      <c r="C4287" s="697" t="s">
        <v>13095</v>
      </c>
      <c r="D4287" s="702" t="str">
        <f t="shared" si="66"/>
        <v>4286. 290219 織襪機</v>
      </c>
    </row>
    <row r="4288" spans="1:4">
      <c r="A4288" s="695">
        <v>4287</v>
      </c>
      <c r="B4288" s="696" t="s">
        <v>13096</v>
      </c>
      <c r="C4288" s="697" t="s">
        <v>13097</v>
      </c>
      <c r="D4288" s="702" t="str">
        <f t="shared" si="66"/>
        <v>4287. 290220 氈呢整理機</v>
      </c>
    </row>
    <row r="4289" spans="1:4">
      <c r="A4289" s="695">
        <v>4288</v>
      </c>
      <c r="B4289" s="696" t="s">
        <v>13098</v>
      </c>
      <c r="C4289" s="697" t="s">
        <v>13099</v>
      </c>
      <c r="D4289" s="702" t="str">
        <f t="shared" si="66"/>
        <v>4288. 290221 漂白機</v>
      </c>
    </row>
    <row r="4290" spans="1:4">
      <c r="A4290" s="695">
        <v>4289</v>
      </c>
      <c r="B4290" s="696" t="s">
        <v>13100</v>
      </c>
      <c r="C4290" s="697" t="s">
        <v>13101</v>
      </c>
      <c r="D4290" s="702" t="str">
        <f t="shared" ref="D4290:D4353" si="67">A4290&amp;". "&amp;B4290&amp;" "&amp;C4290</f>
        <v>4289. 290222 ＮＣ木工機械</v>
      </c>
    </row>
    <row r="4291" spans="1:4">
      <c r="A4291" s="695">
        <v>4290</v>
      </c>
      <c r="B4291" s="696" t="s">
        <v>13102</v>
      </c>
      <c r="C4291" s="697" t="s">
        <v>13103</v>
      </c>
      <c r="D4291" s="702" t="str">
        <f t="shared" si="67"/>
        <v>4290. 290223 併板機</v>
      </c>
    </row>
    <row r="4292" spans="1:4">
      <c r="A4292" s="695">
        <v>4291</v>
      </c>
      <c r="B4292" s="696" t="s">
        <v>13104</v>
      </c>
      <c r="C4292" s="697" t="s">
        <v>13105</v>
      </c>
      <c r="D4292" s="702" t="str">
        <f t="shared" si="67"/>
        <v>4291. 290225 木工帶鋸機</v>
      </c>
    </row>
    <row r="4293" spans="1:4">
      <c r="A4293" s="695">
        <v>4292</v>
      </c>
      <c r="B4293" s="696" t="s">
        <v>13106</v>
      </c>
      <c r="C4293" s="697" t="s">
        <v>13107</v>
      </c>
      <c r="D4293" s="702" t="str">
        <f t="shared" si="67"/>
        <v>4292. 290226 木工圓鋸機</v>
      </c>
    </row>
    <row r="4294" spans="1:4">
      <c r="A4294" s="695">
        <v>4293</v>
      </c>
      <c r="B4294" s="696" t="s">
        <v>13108</v>
      </c>
      <c r="C4294" s="697" t="s">
        <v>13109</v>
      </c>
      <c r="D4294" s="702" t="str">
        <f t="shared" si="67"/>
        <v>4293. 290227 木工鉋床</v>
      </c>
    </row>
    <row r="4295" spans="1:4">
      <c r="A4295" s="695">
        <v>4294</v>
      </c>
      <c r="B4295" s="696" t="s">
        <v>13110</v>
      </c>
      <c r="C4295" s="697" t="s">
        <v>13111</v>
      </c>
      <c r="D4295" s="702" t="str">
        <f t="shared" si="67"/>
        <v>4294. 290228 木工鑽床或榫眼機</v>
      </c>
    </row>
    <row r="4296" spans="1:4">
      <c r="A4296" s="695">
        <v>4295</v>
      </c>
      <c r="B4296" s="696" t="s">
        <v>13112</v>
      </c>
      <c r="C4296" s="697" t="s">
        <v>13113</v>
      </c>
      <c r="D4296" s="702" t="str">
        <f t="shared" si="67"/>
        <v>4295. 290229 木工成型機(含木工銑床、模製機)</v>
      </c>
    </row>
    <row r="4297" spans="1:4">
      <c r="A4297" s="695">
        <v>4296</v>
      </c>
      <c r="B4297" s="696" t="s">
        <v>13114</v>
      </c>
      <c r="C4297" s="697" t="s">
        <v>13115</v>
      </c>
      <c r="D4297" s="702" t="str">
        <f t="shared" si="67"/>
        <v>4296. 290230 木工車床</v>
      </c>
    </row>
    <row r="4298" spans="1:4">
      <c r="A4298" s="695">
        <v>4297</v>
      </c>
      <c r="B4298" s="696" t="s">
        <v>13116</v>
      </c>
      <c r="C4298" s="697" t="s">
        <v>13117</v>
      </c>
      <c r="D4298" s="702" t="str">
        <f t="shared" si="67"/>
        <v>4297. 290231 磨光機、砂光機或拋光機</v>
      </c>
    </row>
    <row r="4299" spans="1:4">
      <c r="A4299" s="695">
        <v>4298</v>
      </c>
      <c r="B4299" s="696" t="s">
        <v>13118</v>
      </c>
      <c r="C4299" s="697" t="s">
        <v>13119</v>
      </c>
      <c r="D4299" s="702" t="str">
        <f t="shared" si="67"/>
        <v>4298. 290232 木工接合機</v>
      </c>
    </row>
    <row r="4300" spans="1:4">
      <c r="A4300" s="695">
        <v>4299</v>
      </c>
      <c r="B4300" s="696" t="s">
        <v>13120</v>
      </c>
      <c r="C4300" s="697" t="s">
        <v>13121</v>
      </c>
      <c r="D4300" s="702" t="str">
        <f t="shared" si="67"/>
        <v>4299. 290233 木板磨平機</v>
      </c>
    </row>
    <row r="4301" spans="1:4">
      <c r="A4301" s="695">
        <v>4300</v>
      </c>
      <c r="B4301" s="696" t="s">
        <v>13122</v>
      </c>
      <c r="C4301" s="697" t="s">
        <v>13123</v>
      </c>
      <c r="D4301" s="702" t="str">
        <f t="shared" si="67"/>
        <v>4300. 290234 木材用液壓機</v>
      </c>
    </row>
    <row r="4302" spans="1:4">
      <c r="A4302" s="695">
        <v>4301</v>
      </c>
      <c r="B4302" s="696" t="s">
        <v>13124</v>
      </c>
      <c r="C4302" s="697" t="s">
        <v>13125</v>
      </c>
      <c r="D4302" s="702" t="str">
        <f t="shared" si="67"/>
        <v>4301. 290235 鋸木機</v>
      </c>
    </row>
    <row r="4303" spans="1:4">
      <c r="A4303" s="695">
        <v>4302</v>
      </c>
      <c r="B4303" s="696" t="s">
        <v>13126</v>
      </c>
      <c r="C4303" s="697" t="s">
        <v>13127</v>
      </c>
      <c r="D4303" s="702" t="str">
        <f t="shared" si="67"/>
        <v>4302. 290236 竹加工機器</v>
      </c>
    </row>
    <row r="4304" spans="1:4">
      <c r="A4304" s="695">
        <v>4303</v>
      </c>
      <c r="B4304" s="696" t="s">
        <v>13128</v>
      </c>
      <c r="C4304" s="697" t="s">
        <v>13129</v>
      </c>
      <c r="D4304" s="702" t="str">
        <f t="shared" si="67"/>
        <v>4303. 290237 藤加工機器</v>
      </c>
    </row>
    <row r="4305" spans="1:4">
      <c r="A4305" s="695">
        <v>4304</v>
      </c>
      <c r="B4305" s="696" t="s">
        <v>13130</v>
      </c>
      <c r="C4305" s="697" t="s">
        <v>13131</v>
      </c>
      <c r="D4305" s="702" t="str">
        <f t="shared" si="67"/>
        <v>4304. 290238 木工機械零組件</v>
      </c>
    </row>
    <row r="4306" spans="1:4">
      <c r="A4306" s="695">
        <v>4305</v>
      </c>
      <c r="B4306" s="696" t="s">
        <v>13132</v>
      </c>
      <c r="C4306" s="697" t="s">
        <v>13133</v>
      </c>
      <c r="D4306" s="702" t="str">
        <f t="shared" si="67"/>
        <v>4305. 290239 木工機械加工</v>
      </c>
    </row>
    <row r="4307" spans="1:4">
      <c r="A4307" s="695">
        <v>4306</v>
      </c>
      <c r="B4307" s="696" t="s">
        <v>13134</v>
      </c>
      <c r="C4307" s="697" t="s">
        <v>13135</v>
      </c>
      <c r="D4307" s="702" t="str">
        <f t="shared" si="67"/>
        <v>4306. 290241 乾燥裝置(不含農用乾燥機)</v>
      </c>
    </row>
    <row r="4308" spans="1:4">
      <c r="A4308" s="695">
        <v>4307</v>
      </c>
      <c r="B4308" s="696" t="s">
        <v>13136</v>
      </c>
      <c r="C4308" s="697" t="s">
        <v>13137</v>
      </c>
      <c r="D4308" s="702" t="str">
        <f t="shared" si="67"/>
        <v>4307. 290242 攪拌機</v>
      </c>
    </row>
    <row r="4309" spans="1:4">
      <c r="A4309" s="695">
        <v>4308</v>
      </c>
      <c r="B4309" s="696" t="s">
        <v>13138</v>
      </c>
      <c r="C4309" s="697" t="s">
        <v>13139</v>
      </c>
      <c r="D4309" s="702" t="str">
        <f t="shared" si="67"/>
        <v>4308. 290243 混合機</v>
      </c>
    </row>
    <row r="4310" spans="1:4">
      <c r="A4310" s="695">
        <v>4309</v>
      </c>
      <c r="B4310" s="696" t="s">
        <v>13140</v>
      </c>
      <c r="C4310" s="697" t="s">
        <v>13141</v>
      </c>
      <c r="D4310" s="702" t="str">
        <f t="shared" si="67"/>
        <v>4309. 290244 捏合機</v>
      </c>
    </row>
    <row r="4311" spans="1:4">
      <c r="A4311" s="695">
        <v>4310</v>
      </c>
      <c r="B4311" s="696" t="s">
        <v>13142</v>
      </c>
      <c r="C4311" s="697" t="s">
        <v>13143</v>
      </c>
      <c r="D4311" s="702" t="str">
        <f t="shared" si="67"/>
        <v>4310. 290245 造粒機</v>
      </c>
    </row>
    <row r="4312" spans="1:4">
      <c r="A4312" s="695">
        <v>4311</v>
      </c>
      <c r="B4312" s="696" t="s">
        <v>13144</v>
      </c>
      <c r="C4312" s="697" t="s">
        <v>13145</v>
      </c>
      <c r="D4312" s="702" t="str">
        <f t="shared" si="67"/>
        <v>4311. 290247 塔槽、容器及相關設備</v>
      </c>
    </row>
    <row r="4313" spans="1:4">
      <c r="A4313" s="695">
        <v>4312</v>
      </c>
      <c r="B4313" s="696" t="s">
        <v>13146</v>
      </c>
      <c r="C4313" s="697" t="s">
        <v>13147</v>
      </c>
      <c r="D4313" s="702" t="str">
        <f t="shared" si="67"/>
        <v>4312. 290248 反應裝置</v>
      </c>
    </row>
    <row r="4314" spans="1:4">
      <c r="A4314" s="695">
        <v>4313</v>
      </c>
      <c r="B4314" s="696" t="s">
        <v>13148</v>
      </c>
      <c r="C4314" s="697" t="s">
        <v>13149</v>
      </c>
      <c r="D4314" s="702" t="str">
        <f t="shared" si="67"/>
        <v>4313. 290249 化工用發酵裝置</v>
      </c>
    </row>
    <row r="4315" spans="1:4">
      <c r="A4315" s="695">
        <v>4314</v>
      </c>
      <c r="B4315" s="696" t="s">
        <v>13150</v>
      </c>
      <c r="C4315" s="697" t="s">
        <v>13151</v>
      </c>
      <c r="D4315" s="702" t="str">
        <f t="shared" si="67"/>
        <v>4314. 290250 遠心分離機</v>
      </c>
    </row>
    <row r="4316" spans="1:4">
      <c r="A4316" s="695">
        <v>4315</v>
      </c>
      <c r="B4316" s="696" t="s">
        <v>13152</v>
      </c>
      <c r="C4316" s="697" t="s">
        <v>13153</v>
      </c>
      <c r="D4316" s="702" t="str">
        <f t="shared" si="67"/>
        <v>4315. 290251 結晶裝置</v>
      </c>
    </row>
    <row r="4317" spans="1:4">
      <c r="A4317" s="695">
        <v>4316</v>
      </c>
      <c r="B4317" s="696" t="s">
        <v>13154</v>
      </c>
      <c r="C4317" s="697" t="s">
        <v>13155</v>
      </c>
      <c r="D4317" s="702" t="str">
        <f t="shared" si="67"/>
        <v>4316. 290252 同位素分離器</v>
      </c>
    </row>
    <row r="4318" spans="1:4">
      <c r="A4318" s="695">
        <v>4317</v>
      </c>
      <c r="B4318" s="696" t="s">
        <v>13156</v>
      </c>
      <c r="C4318" s="697" t="s">
        <v>13157</v>
      </c>
      <c r="D4318" s="702" t="str">
        <f t="shared" si="67"/>
        <v>4317. 290253 製藥機械</v>
      </c>
    </row>
    <row r="4319" spans="1:4">
      <c r="A4319" s="695">
        <v>4318</v>
      </c>
      <c r="B4319" s="696" t="s">
        <v>13158</v>
      </c>
      <c r="C4319" s="697" t="s">
        <v>13159</v>
      </c>
      <c r="D4319" s="702" t="str">
        <f t="shared" si="67"/>
        <v>4318. 290254 油漆機</v>
      </c>
    </row>
    <row r="4320" spans="1:4">
      <c r="A4320" s="695">
        <v>4319</v>
      </c>
      <c r="B4320" s="696" t="s">
        <v>13160</v>
      </c>
      <c r="C4320" s="697" t="s">
        <v>13161</v>
      </c>
      <c r="D4320" s="702" t="str">
        <f t="shared" si="67"/>
        <v>4319. 290255 化工機械加工</v>
      </c>
    </row>
    <row r="4321" spans="1:4">
      <c r="A4321" s="695">
        <v>4320</v>
      </c>
      <c r="B4321" s="696" t="s">
        <v>13162</v>
      </c>
      <c r="C4321" s="697" t="s">
        <v>13163</v>
      </c>
      <c r="D4321" s="702" t="str">
        <f t="shared" si="67"/>
        <v>4320. 290257 塑膠射出成型機</v>
      </c>
    </row>
    <row r="4322" spans="1:4">
      <c r="A4322" s="695">
        <v>4321</v>
      </c>
      <c r="B4322" s="696" t="s">
        <v>13164</v>
      </c>
      <c r="C4322" s="697" t="s">
        <v>13165</v>
      </c>
      <c r="D4322" s="702" t="str">
        <f t="shared" si="67"/>
        <v>4321. 290258 塑膠中空成型機</v>
      </c>
    </row>
    <row r="4323" spans="1:4">
      <c r="A4323" s="695">
        <v>4322</v>
      </c>
      <c r="B4323" s="696" t="s">
        <v>13166</v>
      </c>
      <c r="C4323" s="697" t="s">
        <v>13167</v>
      </c>
      <c r="D4323" s="702" t="str">
        <f t="shared" si="67"/>
        <v>4322. 290259 塑膠押出機</v>
      </c>
    </row>
    <row r="4324" spans="1:4">
      <c r="A4324" s="695">
        <v>4323</v>
      </c>
      <c r="B4324" s="696" t="s">
        <v>13168</v>
      </c>
      <c r="C4324" s="697" t="s">
        <v>13169</v>
      </c>
      <c r="D4324" s="702" t="str">
        <f t="shared" si="67"/>
        <v>4323. 290260 塑膠擠型機</v>
      </c>
    </row>
    <row r="4325" spans="1:4">
      <c r="A4325" s="695">
        <v>4324</v>
      </c>
      <c r="B4325" s="696" t="s">
        <v>13170</v>
      </c>
      <c r="C4325" s="697" t="s">
        <v>13171</v>
      </c>
      <c r="D4325" s="702" t="str">
        <f t="shared" si="67"/>
        <v>4324. 290261 塑膠袋製造機</v>
      </c>
    </row>
    <row r="4326" spans="1:4">
      <c r="A4326" s="695">
        <v>4325</v>
      </c>
      <c r="B4326" s="696" t="s">
        <v>13172</v>
      </c>
      <c r="C4326" s="697" t="s">
        <v>13173</v>
      </c>
      <c r="D4326" s="702" t="str">
        <f t="shared" si="67"/>
        <v>4325. 290262 塑膠板機</v>
      </c>
    </row>
    <row r="4327" spans="1:4">
      <c r="A4327" s="695">
        <v>4326</v>
      </c>
      <c r="B4327" s="696" t="s">
        <v>13174</v>
      </c>
      <c r="C4327" s="697" t="s">
        <v>13175</v>
      </c>
      <c r="D4327" s="702" t="str">
        <f t="shared" si="67"/>
        <v>4326. 290263 塑膠軟硬管機</v>
      </c>
    </row>
    <row r="4328" spans="1:4">
      <c r="A4328" s="695">
        <v>4327</v>
      </c>
      <c r="B4328" s="696" t="s">
        <v>13176</v>
      </c>
      <c r="C4328" s="697" t="s">
        <v>13177</v>
      </c>
      <c r="D4328" s="702" t="str">
        <f t="shared" si="67"/>
        <v>4327. 290264 塑膠機械整套設備</v>
      </c>
    </row>
    <row r="4329" spans="1:4">
      <c r="A4329" s="695">
        <v>4328</v>
      </c>
      <c r="B4329" s="696" t="s">
        <v>13178</v>
      </c>
      <c r="C4329" s="697" t="s">
        <v>13179</v>
      </c>
      <c r="D4329" s="702" t="str">
        <f t="shared" si="67"/>
        <v>4328. 290265 吹袋機</v>
      </c>
    </row>
    <row r="4330" spans="1:4">
      <c r="A4330" s="695">
        <v>4329</v>
      </c>
      <c r="B4330" s="696" t="s">
        <v>13180</v>
      </c>
      <c r="C4330" s="697" t="s">
        <v>13181</v>
      </c>
      <c r="D4330" s="702" t="str">
        <f t="shared" si="67"/>
        <v>4329. 290266 發泡機</v>
      </c>
    </row>
    <row r="4331" spans="1:4">
      <c r="A4331" s="695">
        <v>4330</v>
      </c>
      <c r="B4331" s="696" t="s">
        <v>13182</v>
      </c>
      <c r="C4331" s="697" t="s">
        <v>13183</v>
      </c>
      <c r="D4331" s="702" t="str">
        <f t="shared" si="67"/>
        <v>4330. 290267 塗膠機</v>
      </c>
    </row>
    <row r="4332" spans="1:4">
      <c r="A4332" s="695">
        <v>4331</v>
      </c>
      <c r="B4332" s="696" t="s">
        <v>13184</v>
      </c>
      <c r="C4332" s="697" t="s">
        <v>13185</v>
      </c>
      <c r="D4332" s="702" t="str">
        <f t="shared" si="67"/>
        <v>4331. 290269 橡膠押出機</v>
      </c>
    </row>
    <row r="4333" spans="1:4">
      <c r="A4333" s="695">
        <v>4332</v>
      </c>
      <c r="B4333" s="696" t="s">
        <v>13186</v>
      </c>
      <c r="C4333" s="697" t="s">
        <v>13187</v>
      </c>
      <c r="D4333" s="702" t="str">
        <f t="shared" si="67"/>
        <v>4332. 290270 橡膠射出成型</v>
      </c>
    </row>
    <row r="4334" spans="1:4">
      <c r="A4334" s="695">
        <v>4333</v>
      </c>
      <c r="B4334" s="696" t="s">
        <v>13188</v>
      </c>
      <c r="C4334" s="697" t="s">
        <v>13189</v>
      </c>
      <c r="D4334" s="702" t="str">
        <f t="shared" si="67"/>
        <v>4333. 290271 輪胎機</v>
      </c>
    </row>
    <row r="4335" spans="1:4">
      <c r="A4335" s="695">
        <v>4334</v>
      </c>
      <c r="B4335" s="696" t="s">
        <v>13190</v>
      </c>
      <c r="C4335" s="697" t="s">
        <v>13191</v>
      </c>
      <c r="D4335" s="702" t="str">
        <f t="shared" si="67"/>
        <v>4334. 290272 內胎機</v>
      </c>
    </row>
    <row r="4336" spans="1:4">
      <c r="A4336" s="695">
        <v>4335</v>
      </c>
      <c r="B4336" s="696" t="s">
        <v>13192</v>
      </c>
      <c r="C4336" s="697" t="s">
        <v>13193</v>
      </c>
      <c r="D4336" s="702" t="str">
        <f t="shared" si="67"/>
        <v>4335. 290273 橡膠管機</v>
      </c>
    </row>
    <row r="4337" spans="1:4">
      <c r="A4337" s="695">
        <v>4336</v>
      </c>
      <c r="B4337" s="696" t="s">
        <v>13194</v>
      </c>
      <c r="C4337" s="697" t="s">
        <v>13195</v>
      </c>
      <c r="D4337" s="702" t="str">
        <f t="shared" si="67"/>
        <v>4336. 290274 橡膠帶機</v>
      </c>
    </row>
    <row r="4338" spans="1:4">
      <c r="A4338" s="695">
        <v>4337</v>
      </c>
      <c r="B4338" s="696" t="s">
        <v>13196</v>
      </c>
      <c r="C4338" s="697" t="s">
        <v>13197</v>
      </c>
      <c r="D4338" s="702" t="str">
        <f t="shared" si="67"/>
        <v>4337. 290276 橡(塑)膠機械零組件</v>
      </c>
    </row>
    <row r="4339" spans="1:4">
      <c r="A4339" s="695">
        <v>4338</v>
      </c>
      <c r="B4339" s="696" t="s">
        <v>13198</v>
      </c>
      <c r="C4339" s="697" t="s">
        <v>13199</v>
      </c>
      <c r="D4339" s="702" t="str">
        <f t="shared" si="67"/>
        <v>4338. 290277 橡(塑)膠機械加工</v>
      </c>
    </row>
    <row r="4340" spans="1:4">
      <c r="A4340" s="695">
        <v>4339</v>
      </c>
      <c r="B4340" s="696" t="s">
        <v>13200</v>
      </c>
      <c r="C4340" s="697" t="s">
        <v>13201</v>
      </c>
      <c r="D4340" s="702" t="str">
        <f t="shared" si="67"/>
        <v>4339. 290278 電子生產設備</v>
      </c>
    </row>
    <row r="4341" spans="1:4">
      <c r="A4341" s="695">
        <v>4340</v>
      </c>
      <c r="B4341" s="696" t="s">
        <v>13202</v>
      </c>
      <c r="C4341" s="697" t="s">
        <v>13203</v>
      </c>
      <c r="D4341" s="702" t="str">
        <f t="shared" si="67"/>
        <v>4340. 290279 半導體製程設備</v>
      </c>
    </row>
    <row r="4342" spans="1:4">
      <c r="A4342" s="695">
        <v>4341</v>
      </c>
      <c r="B4342" s="696" t="s">
        <v>13204</v>
      </c>
      <c r="C4342" s="697" t="s">
        <v>13205</v>
      </c>
      <c r="D4342" s="702" t="str">
        <f t="shared" si="67"/>
        <v>4341. 290280 半導體構裝設備</v>
      </c>
    </row>
    <row r="4343" spans="1:4">
      <c r="A4343" s="695">
        <v>4342</v>
      </c>
      <c r="B4343" s="696" t="s">
        <v>13206</v>
      </c>
      <c r="C4343" s="697" t="s">
        <v>13207</v>
      </c>
      <c r="D4343" s="702" t="str">
        <f t="shared" si="67"/>
        <v>4342. 290281 半導體製程用之週邊設備</v>
      </c>
    </row>
    <row r="4344" spans="1:4">
      <c r="A4344" s="695">
        <v>4343</v>
      </c>
      <c r="B4344" s="696" t="s">
        <v>13208</v>
      </c>
      <c r="C4344" s="697" t="s">
        <v>13209</v>
      </c>
      <c r="D4344" s="702" t="str">
        <f t="shared" si="67"/>
        <v>4343. 290282 液晶顯示器生產設備</v>
      </c>
    </row>
    <row r="4345" spans="1:4">
      <c r="A4345" s="695">
        <v>4344</v>
      </c>
      <c r="B4345" s="696" t="s">
        <v>13210</v>
      </c>
      <c r="C4345" s="697" t="s">
        <v>13211</v>
      </c>
      <c r="D4345" s="702" t="str">
        <f t="shared" si="67"/>
        <v>4344. 290283 印刷電路板生產設備</v>
      </c>
    </row>
    <row r="4346" spans="1:4">
      <c r="A4346" s="695">
        <v>4345</v>
      </c>
      <c r="B4346" s="696" t="s">
        <v>13212</v>
      </c>
      <c r="C4346" s="697" t="s">
        <v>13213</v>
      </c>
      <c r="D4346" s="702" t="str">
        <f t="shared" si="67"/>
        <v>4345. 290284 電子及半導體生產設備零組件</v>
      </c>
    </row>
    <row r="4347" spans="1:4">
      <c r="A4347" s="695">
        <v>4346</v>
      </c>
      <c r="B4347" s="696" t="s">
        <v>13214</v>
      </c>
      <c r="C4347" s="697" t="s">
        <v>13215</v>
      </c>
      <c r="D4347" s="702" t="str">
        <f t="shared" si="67"/>
        <v>4346. 290285 電子及半導體生產設備加工</v>
      </c>
    </row>
    <row r="4348" spans="1:4">
      <c r="A4348" s="695">
        <v>4347</v>
      </c>
      <c r="B4348" s="696" t="s">
        <v>13216</v>
      </c>
      <c r="C4348" s="697" t="s">
        <v>13217</v>
      </c>
      <c r="D4348" s="702" t="str">
        <f t="shared" si="67"/>
        <v>4347. 290287 造紙整廠設備</v>
      </c>
    </row>
    <row r="4349" spans="1:4">
      <c r="A4349" s="695">
        <v>4348</v>
      </c>
      <c r="B4349" s="696" t="s">
        <v>13218</v>
      </c>
      <c r="C4349" s="697" t="s">
        <v>13219</v>
      </c>
      <c r="D4349" s="702" t="str">
        <f t="shared" si="67"/>
        <v>4348. 290288 紙板生產機械</v>
      </c>
    </row>
    <row r="4350" spans="1:4">
      <c r="A4350" s="695">
        <v>4349</v>
      </c>
      <c r="B4350" s="696" t="s">
        <v>13220</v>
      </c>
      <c r="C4350" s="697" t="s">
        <v>13221</v>
      </c>
      <c r="D4350" s="702" t="str">
        <f t="shared" si="67"/>
        <v>4349. 290289 紙漿機</v>
      </c>
    </row>
    <row r="4351" spans="1:4">
      <c r="A4351" s="695">
        <v>4350</v>
      </c>
      <c r="B4351" s="696" t="s">
        <v>13222</v>
      </c>
      <c r="C4351" s="697" t="s">
        <v>13223</v>
      </c>
      <c r="D4351" s="702" t="str">
        <f t="shared" si="67"/>
        <v>4350. 290290 紙用乾燥機</v>
      </c>
    </row>
    <row r="4352" spans="1:4">
      <c r="A4352" s="695">
        <v>4351</v>
      </c>
      <c r="B4352" s="696" t="s">
        <v>13224</v>
      </c>
      <c r="C4352" s="697" t="s">
        <v>13225</v>
      </c>
      <c r="D4352" s="702" t="str">
        <f t="shared" si="67"/>
        <v>4351. 290291 紙板機</v>
      </c>
    </row>
    <row r="4353" spans="1:4">
      <c r="A4353" s="695">
        <v>4352</v>
      </c>
      <c r="B4353" s="696" t="s">
        <v>13226</v>
      </c>
      <c r="C4353" s="697" t="s">
        <v>13227</v>
      </c>
      <c r="D4353" s="702" t="str">
        <f t="shared" si="67"/>
        <v>4352. 290292 瓦楞紙機</v>
      </c>
    </row>
    <row r="4354" spans="1:4">
      <c r="A4354" s="695">
        <v>4353</v>
      </c>
      <c r="B4354" s="696" t="s">
        <v>13228</v>
      </c>
      <c r="C4354" s="697" t="s">
        <v>13229</v>
      </c>
      <c r="D4354" s="702" t="str">
        <f t="shared" ref="D4354:D4417" si="68">A4354&amp;". "&amp;B4354&amp;" "&amp;C4354</f>
        <v>4353. 290293 紙板製品機</v>
      </c>
    </row>
    <row r="4355" spans="1:4">
      <c r="A4355" s="695">
        <v>4354</v>
      </c>
      <c r="B4355" s="696" t="s">
        <v>13230</v>
      </c>
      <c r="C4355" s="697" t="s">
        <v>13231</v>
      </c>
      <c r="D4355" s="702" t="str">
        <f t="shared" si="68"/>
        <v>4354. 290294 紙製品機</v>
      </c>
    </row>
    <row r="4356" spans="1:4">
      <c r="A4356" s="695">
        <v>4355</v>
      </c>
      <c r="B4356" s="696" t="s">
        <v>13232</v>
      </c>
      <c r="C4356" s="697" t="s">
        <v>13233</v>
      </c>
      <c r="D4356" s="702" t="str">
        <f t="shared" si="68"/>
        <v>4355. 290295 紙及紙板裁切機</v>
      </c>
    </row>
    <row r="4357" spans="1:4">
      <c r="A4357" s="695">
        <v>4356</v>
      </c>
      <c r="B4357" s="696" t="s">
        <v>13234</v>
      </c>
      <c r="C4357" s="697" t="s">
        <v>13235</v>
      </c>
      <c r="D4357" s="702" t="str">
        <f t="shared" si="68"/>
        <v>4356. 290296 紙加工機械</v>
      </c>
    </row>
    <row r="4358" spans="1:4">
      <c r="A4358" s="695">
        <v>4357</v>
      </c>
      <c r="B4358" s="696" t="s">
        <v>13236</v>
      </c>
      <c r="C4358" s="697" t="s">
        <v>13237</v>
      </c>
      <c r="D4358" s="702" t="str">
        <f t="shared" si="68"/>
        <v>4357. 290297 造紙機械零組件</v>
      </c>
    </row>
    <row r="4359" spans="1:4">
      <c r="A4359" s="695">
        <v>4358</v>
      </c>
      <c r="B4359" s="696" t="s">
        <v>13238</v>
      </c>
      <c r="C4359" s="697" t="s">
        <v>13239</v>
      </c>
      <c r="D4359" s="702" t="str">
        <f t="shared" si="68"/>
        <v>4358. 290298 造紙機械加工</v>
      </c>
    </row>
    <row r="4360" spans="1:4">
      <c r="A4360" s="695">
        <v>4359</v>
      </c>
      <c r="B4360" s="696" t="s">
        <v>13240</v>
      </c>
      <c r="C4360" s="697" t="s">
        <v>13241</v>
      </c>
      <c r="D4360" s="702" t="str">
        <f t="shared" si="68"/>
        <v>4359. 290299 其他造紙機械</v>
      </c>
    </row>
    <row r="4361" spans="1:4">
      <c r="A4361" s="695">
        <v>4360</v>
      </c>
      <c r="B4361" s="696" t="s">
        <v>13242</v>
      </c>
      <c r="C4361" s="697" t="s">
        <v>13243</v>
      </c>
      <c r="D4361" s="702" t="str">
        <f t="shared" si="68"/>
        <v>4360. 290300 印刷機</v>
      </c>
    </row>
    <row r="4362" spans="1:4">
      <c r="A4362" s="695">
        <v>4361</v>
      </c>
      <c r="B4362" s="696" t="s">
        <v>13244</v>
      </c>
      <c r="C4362" s="697" t="s">
        <v>13245</v>
      </c>
      <c r="D4362" s="702" t="str">
        <f t="shared" si="68"/>
        <v>4361. 290301 製版機</v>
      </c>
    </row>
    <row r="4363" spans="1:4">
      <c r="A4363" s="695">
        <v>4362</v>
      </c>
      <c r="B4363" s="696" t="s">
        <v>13246</v>
      </c>
      <c r="C4363" s="697" t="s">
        <v>13247</v>
      </c>
      <c r="D4363" s="702" t="str">
        <f t="shared" si="68"/>
        <v>4362. 290302 鑄字機</v>
      </c>
    </row>
    <row r="4364" spans="1:4">
      <c r="A4364" s="695">
        <v>4363</v>
      </c>
      <c r="B4364" s="696" t="s">
        <v>13248</v>
      </c>
      <c r="C4364" s="697" t="s">
        <v>13249</v>
      </c>
      <c r="D4364" s="702" t="str">
        <f t="shared" si="68"/>
        <v>4363. 290303 排版機</v>
      </c>
    </row>
    <row r="4365" spans="1:4">
      <c r="A4365" s="695">
        <v>4364</v>
      </c>
      <c r="B4365" s="696" t="s">
        <v>13250</v>
      </c>
      <c r="C4365" s="697" t="s">
        <v>13251</v>
      </c>
      <c r="D4365" s="702" t="str">
        <f t="shared" si="68"/>
        <v>4364. 290304 膠背機</v>
      </c>
    </row>
    <row r="4366" spans="1:4">
      <c r="A4366" s="695">
        <v>4365</v>
      </c>
      <c r="B4366" s="696" t="s">
        <v>13252</v>
      </c>
      <c r="C4366" s="697" t="s">
        <v>13253</v>
      </c>
      <c r="D4366" s="702" t="str">
        <f t="shared" si="68"/>
        <v>4365. 290305 裝訂機</v>
      </c>
    </row>
    <row r="4367" spans="1:4">
      <c r="A4367" s="695">
        <v>4366</v>
      </c>
      <c r="B4367" s="696" t="s">
        <v>13254</v>
      </c>
      <c r="C4367" s="697" t="s">
        <v>13255</v>
      </c>
      <c r="D4367" s="702" t="str">
        <f t="shared" si="68"/>
        <v>4366. 290306 釘合機</v>
      </c>
    </row>
    <row r="4368" spans="1:4">
      <c r="A4368" s="695">
        <v>4367</v>
      </c>
      <c r="B4368" s="696" t="s">
        <v>13256</v>
      </c>
      <c r="C4368" s="697" t="s">
        <v>13257</v>
      </c>
      <c r="D4368" s="702" t="str">
        <f t="shared" si="68"/>
        <v>4367. 290307 印刷機械零組件</v>
      </c>
    </row>
    <row r="4369" spans="1:4">
      <c r="A4369" s="695">
        <v>4368</v>
      </c>
      <c r="B4369" s="696" t="s">
        <v>13258</v>
      </c>
      <c r="C4369" s="697" t="s">
        <v>13259</v>
      </c>
      <c r="D4369" s="702" t="str">
        <f t="shared" si="68"/>
        <v>4368. 290308 印刷機械加工</v>
      </c>
    </row>
    <row r="4370" spans="1:4">
      <c r="A4370" s="695">
        <v>4369</v>
      </c>
      <c r="B4370" s="696" t="s">
        <v>13260</v>
      </c>
      <c r="C4370" s="697" t="s">
        <v>13261</v>
      </c>
      <c r="D4370" s="702" t="str">
        <f t="shared" si="68"/>
        <v>4369. 290310 皮革機械</v>
      </c>
    </row>
    <row r="4371" spans="1:4">
      <c r="A4371" s="695">
        <v>4370</v>
      </c>
      <c r="B4371" s="696" t="s">
        <v>13262</v>
      </c>
      <c r="C4371" s="697" t="s">
        <v>13263</v>
      </c>
      <c r="D4371" s="702" t="str">
        <f t="shared" si="68"/>
        <v>4370. 290311 製鞋機械</v>
      </c>
    </row>
    <row r="4372" spans="1:4">
      <c r="A4372" s="695">
        <v>4371</v>
      </c>
      <c r="B4372" s="696" t="s">
        <v>13264</v>
      </c>
      <c r="C4372" s="697" t="s">
        <v>13265</v>
      </c>
      <c r="D4372" s="702" t="str">
        <f t="shared" si="68"/>
        <v>4371. 290312 燈泡機</v>
      </c>
    </row>
    <row r="4373" spans="1:4">
      <c r="A4373" s="695">
        <v>4372</v>
      </c>
      <c r="B4373" s="696" t="s">
        <v>13266</v>
      </c>
      <c r="C4373" s="697" t="s">
        <v>13267</v>
      </c>
      <c r="D4373" s="702" t="str">
        <f t="shared" si="68"/>
        <v>4372. 290313 玻璃製纖機</v>
      </c>
    </row>
    <row r="4374" spans="1:4">
      <c r="A4374" s="695">
        <v>4373</v>
      </c>
      <c r="B4374" s="696" t="s">
        <v>13268</v>
      </c>
      <c r="C4374" s="697" t="s">
        <v>13269</v>
      </c>
      <c r="D4374" s="702" t="str">
        <f t="shared" si="68"/>
        <v>4373. 290314 玻璃吹製機</v>
      </c>
    </row>
    <row r="4375" spans="1:4">
      <c r="A4375" s="695">
        <v>4374</v>
      </c>
      <c r="B4375" s="696" t="s">
        <v>13270</v>
      </c>
      <c r="C4375" s="697" t="s">
        <v>13271</v>
      </c>
      <c r="D4375" s="702" t="str">
        <f t="shared" si="68"/>
        <v>4374. 290315 玻璃製瓶機</v>
      </c>
    </row>
    <row r="4376" spans="1:4">
      <c r="A4376" s="695">
        <v>4375</v>
      </c>
      <c r="B4376" s="696" t="s">
        <v>13272</v>
      </c>
      <c r="C4376" s="697" t="s">
        <v>13273</v>
      </c>
      <c r="D4376" s="702" t="str">
        <f t="shared" si="68"/>
        <v>4375. 290316 製磚機</v>
      </c>
    </row>
    <row r="4377" spans="1:4">
      <c r="A4377" s="695">
        <v>4376</v>
      </c>
      <c r="B4377" s="696" t="s">
        <v>13274</v>
      </c>
      <c r="C4377" s="697" t="s">
        <v>13275</v>
      </c>
      <c r="D4377" s="702" t="str">
        <f t="shared" si="68"/>
        <v>4376. 290317 陶瓷機</v>
      </c>
    </row>
    <row r="4378" spans="1:4">
      <c r="A4378" s="695">
        <v>4377</v>
      </c>
      <c r="B4378" s="696" t="s">
        <v>13276</v>
      </c>
      <c r="C4378" s="697" t="s">
        <v>13277</v>
      </c>
      <c r="D4378" s="702" t="str">
        <f t="shared" si="68"/>
        <v>4377. 290318 鉛筆機</v>
      </c>
    </row>
    <row r="4379" spans="1:4">
      <c r="A4379" s="695">
        <v>4378</v>
      </c>
      <c r="B4379" s="696" t="s">
        <v>13278</v>
      </c>
      <c r="C4379" s="697" t="s">
        <v>13279</v>
      </c>
      <c r="D4379" s="702" t="str">
        <f t="shared" si="68"/>
        <v>4378. 290319 製刷機</v>
      </c>
    </row>
    <row r="4380" spans="1:4">
      <c r="A4380" s="695">
        <v>4379</v>
      </c>
      <c r="B4380" s="696" t="s">
        <v>13280</v>
      </c>
      <c r="C4380" s="697" t="s">
        <v>13281</v>
      </c>
      <c r="D4380" s="702" t="str">
        <f t="shared" si="68"/>
        <v>4379. 290320 火柴機</v>
      </c>
    </row>
    <row r="4381" spans="1:4">
      <c r="A4381" s="695">
        <v>4380</v>
      </c>
      <c r="B4381" s="696" t="s">
        <v>13282</v>
      </c>
      <c r="C4381" s="697" t="s">
        <v>13283</v>
      </c>
      <c r="D4381" s="702" t="str">
        <f t="shared" si="68"/>
        <v>4380. 290321 拉鍊機</v>
      </c>
    </row>
    <row r="4382" spans="1:4">
      <c r="A4382" s="695">
        <v>4381</v>
      </c>
      <c r="B4382" s="696" t="s">
        <v>13284</v>
      </c>
      <c r="C4382" s="697" t="s">
        <v>13285</v>
      </c>
      <c r="D4382" s="702" t="str">
        <f t="shared" si="68"/>
        <v>4381. 290322 非金屬礦物製品用機械</v>
      </c>
    </row>
    <row r="4383" spans="1:4">
      <c r="A4383" s="695">
        <v>4382</v>
      </c>
      <c r="B4383" s="696" t="s">
        <v>13286</v>
      </c>
      <c r="C4383" s="697" t="s">
        <v>13287</v>
      </c>
      <c r="D4383" s="702" t="str">
        <f t="shared" si="68"/>
        <v>4382. 290323 製罐機械</v>
      </c>
    </row>
    <row r="4384" spans="1:4">
      <c r="A4384" s="695">
        <v>4383</v>
      </c>
      <c r="B4384" s="696" t="s">
        <v>13288</v>
      </c>
      <c r="C4384" s="697" t="s">
        <v>13289</v>
      </c>
      <c r="D4384" s="702" t="str">
        <f t="shared" si="68"/>
        <v>4383. 290327 引擎</v>
      </c>
    </row>
    <row r="4385" spans="1:4">
      <c r="A4385" s="695">
        <v>4384</v>
      </c>
      <c r="B4385" s="696" t="s">
        <v>13290</v>
      </c>
      <c r="C4385" s="697" t="s">
        <v>13291</v>
      </c>
      <c r="D4385" s="702" t="str">
        <f t="shared" si="68"/>
        <v>4384. 290328 內燃機</v>
      </c>
    </row>
    <row r="4386" spans="1:4">
      <c r="A4386" s="695">
        <v>4385</v>
      </c>
      <c r="B4386" s="696" t="s">
        <v>13292</v>
      </c>
      <c r="C4386" s="697" t="s">
        <v>13293</v>
      </c>
      <c r="D4386" s="702" t="str">
        <f t="shared" si="68"/>
        <v>4385. 290329 非機車蒸汽引擎</v>
      </c>
    </row>
    <row r="4387" spans="1:4">
      <c r="A4387" s="695">
        <v>4386</v>
      </c>
      <c r="B4387" s="696" t="s">
        <v>13294</v>
      </c>
      <c r="C4387" s="697" t="s">
        <v>13295</v>
      </c>
      <c r="D4387" s="702" t="str">
        <f t="shared" si="68"/>
        <v>4386. 290330 蒸汽機</v>
      </c>
    </row>
    <row r="4388" spans="1:4">
      <c r="A4388" s="695">
        <v>4387</v>
      </c>
      <c r="B4388" s="696" t="s">
        <v>13296</v>
      </c>
      <c r="C4388" s="697" t="s">
        <v>13297</v>
      </c>
      <c r="D4388" s="702" t="str">
        <f t="shared" si="68"/>
        <v>4387. 290331 蒸汽渦輪機</v>
      </c>
    </row>
    <row r="4389" spans="1:4">
      <c r="A4389" s="695">
        <v>4388</v>
      </c>
      <c r="B4389" s="696" t="s">
        <v>13298</v>
      </c>
      <c r="C4389" s="697" t="s">
        <v>13299</v>
      </c>
      <c r="D4389" s="702" t="str">
        <f t="shared" si="68"/>
        <v>4388. 290332 蒸汽調速器</v>
      </c>
    </row>
    <row r="4390" spans="1:4">
      <c r="A4390" s="695">
        <v>4389</v>
      </c>
      <c r="B4390" s="696" t="s">
        <v>13300</v>
      </c>
      <c r="C4390" s="697" t="s">
        <v>13301</v>
      </c>
      <c r="D4390" s="702" t="str">
        <f t="shared" si="68"/>
        <v>4389. 290333 噴射渦輪</v>
      </c>
    </row>
    <row r="4391" spans="1:4">
      <c r="A4391" s="695">
        <v>4390</v>
      </c>
      <c r="B4391" s="696" t="s">
        <v>13302</v>
      </c>
      <c r="C4391" s="697" t="s">
        <v>13303</v>
      </c>
      <c r="D4391" s="702" t="str">
        <f t="shared" si="68"/>
        <v>4390. 290334 鍋爐渦輪機組</v>
      </c>
    </row>
    <row r="4392" spans="1:4">
      <c r="A4392" s="695">
        <v>4391</v>
      </c>
      <c r="B4392" s="696" t="s">
        <v>13304</v>
      </c>
      <c r="C4392" s="697" t="s">
        <v>13305</v>
      </c>
      <c r="D4392" s="702" t="str">
        <f t="shared" si="68"/>
        <v>4391. 290335 氣體渦輪機</v>
      </c>
    </row>
    <row r="4393" spans="1:4">
      <c r="A4393" s="695">
        <v>4392</v>
      </c>
      <c r="B4393" s="696" t="s">
        <v>13306</v>
      </c>
      <c r="C4393" s="697" t="s">
        <v>13307</v>
      </c>
      <c r="D4393" s="702" t="str">
        <f t="shared" si="68"/>
        <v>4392. 290336 水力渦輪</v>
      </c>
    </row>
    <row r="4394" spans="1:4">
      <c r="A4394" s="695">
        <v>4393</v>
      </c>
      <c r="B4394" s="696" t="s">
        <v>13308</v>
      </c>
      <c r="C4394" s="697" t="s">
        <v>13309</v>
      </c>
      <c r="D4394" s="702" t="str">
        <f t="shared" si="68"/>
        <v>4393. 290337 渦輪發電機組</v>
      </c>
    </row>
    <row r="4395" spans="1:4">
      <c r="A4395" s="695">
        <v>4394</v>
      </c>
      <c r="B4395" s="696" t="s">
        <v>13310</v>
      </c>
      <c r="C4395" s="697" t="s">
        <v>13311</v>
      </c>
      <c r="D4395" s="702" t="str">
        <f t="shared" si="68"/>
        <v>4394. 290338 引擎調速器</v>
      </c>
    </row>
    <row r="4396" spans="1:4">
      <c r="A4396" s="695">
        <v>4395</v>
      </c>
      <c r="B4396" s="696" t="s">
        <v>13312</v>
      </c>
      <c r="C4396" s="697" t="s">
        <v>13313</v>
      </c>
      <c r="D4396" s="702" t="str">
        <f t="shared" si="68"/>
        <v>4395. 290339 內燃機汽化器</v>
      </c>
    </row>
    <row r="4397" spans="1:4">
      <c r="A4397" s="695">
        <v>4396</v>
      </c>
      <c r="B4397" s="696" t="s">
        <v>13314</v>
      </c>
      <c r="C4397" s="697" t="s">
        <v>13315</v>
      </c>
      <c r="D4397" s="702" t="str">
        <f t="shared" si="68"/>
        <v>4396. 290340 內燃機進氣及排氣閥</v>
      </c>
    </row>
    <row r="4398" spans="1:4">
      <c r="A4398" s="695">
        <v>4397</v>
      </c>
      <c r="B4398" s="696" t="s">
        <v>13316</v>
      </c>
      <c r="C4398" s="697" t="s">
        <v>13317</v>
      </c>
      <c r="D4398" s="702" t="str">
        <f t="shared" si="68"/>
        <v>4397. 290341 內燃機活塞及活塞環</v>
      </c>
    </row>
    <row r="4399" spans="1:4">
      <c r="A4399" s="695">
        <v>4398</v>
      </c>
      <c r="B4399" s="696" t="s">
        <v>13318</v>
      </c>
      <c r="C4399" s="697" t="s">
        <v>13319</v>
      </c>
      <c r="D4399" s="702" t="str">
        <f t="shared" si="68"/>
        <v>4398. 290343 內外燃機零組件</v>
      </c>
    </row>
    <row r="4400" spans="1:4">
      <c r="A4400" s="695">
        <v>4399</v>
      </c>
      <c r="B4400" s="696" t="s">
        <v>13320</v>
      </c>
      <c r="C4400" s="697" t="s">
        <v>13321</v>
      </c>
      <c r="D4400" s="702" t="str">
        <f t="shared" si="68"/>
        <v>4399. 290344 原動機械零組件</v>
      </c>
    </row>
    <row r="4401" spans="1:4">
      <c r="A4401" s="695">
        <v>4400</v>
      </c>
      <c r="B4401" s="696" t="s">
        <v>13322</v>
      </c>
      <c r="C4401" s="697" t="s">
        <v>13323</v>
      </c>
      <c r="D4401" s="702" t="str">
        <f t="shared" si="68"/>
        <v>4400. 290345 原動機加工</v>
      </c>
    </row>
    <row r="4402" spans="1:4">
      <c r="A4402" s="695">
        <v>4401</v>
      </c>
      <c r="B4402" s="696" t="s">
        <v>13324</v>
      </c>
      <c r="C4402" s="697" t="s">
        <v>13325</v>
      </c>
      <c r="D4402" s="702" t="str">
        <f t="shared" si="68"/>
        <v>4401. 290346 液壓零組件</v>
      </c>
    </row>
    <row r="4403" spans="1:4">
      <c r="A4403" s="695">
        <v>4402</v>
      </c>
      <c r="B4403" s="696" t="s">
        <v>13326</v>
      </c>
      <c r="C4403" s="697" t="s">
        <v>13327</v>
      </c>
      <c r="D4403" s="702" t="str">
        <f t="shared" si="68"/>
        <v>4402. 290347 液壓泵</v>
      </c>
    </row>
    <row r="4404" spans="1:4">
      <c r="A4404" s="695">
        <v>4403</v>
      </c>
      <c r="B4404" s="696" t="s">
        <v>13328</v>
      </c>
      <c r="C4404" s="697" t="s">
        <v>13329</v>
      </c>
      <c r="D4404" s="702" t="str">
        <f t="shared" si="68"/>
        <v>4403. 290348 液壓閥</v>
      </c>
    </row>
    <row r="4405" spans="1:4">
      <c r="A4405" s="695">
        <v>4404</v>
      </c>
      <c r="B4405" s="696" t="s">
        <v>13330</v>
      </c>
      <c r="C4405" s="697" t="s">
        <v>13331</v>
      </c>
      <c r="D4405" s="702" t="str">
        <f t="shared" si="68"/>
        <v>4404. 290349 液壓缸</v>
      </c>
    </row>
    <row r="4406" spans="1:4">
      <c r="A4406" s="695">
        <v>4405</v>
      </c>
      <c r="B4406" s="696" t="s">
        <v>13332</v>
      </c>
      <c r="C4406" s="697" t="s">
        <v>13333</v>
      </c>
      <c r="D4406" s="702" t="str">
        <f t="shared" si="68"/>
        <v>4405. 290350 液壓夾頭</v>
      </c>
    </row>
    <row r="4407" spans="1:4">
      <c r="A4407" s="695">
        <v>4406</v>
      </c>
      <c r="B4407" s="696" t="s">
        <v>13334</v>
      </c>
      <c r="C4407" s="697" t="s">
        <v>13335</v>
      </c>
      <c r="D4407" s="702" t="str">
        <f t="shared" si="68"/>
        <v>4406. 290351 液壓馬達</v>
      </c>
    </row>
    <row r="4408" spans="1:4">
      <c r="A4408" s="695">
        <v>4407</v>
      </c>
      <c r="B4408" s="696" t="s">
        <v>13336</v>
      </c>
      <c r="C4408" s="697" t="s">
        <v>13337</v>
      </c>
      <c r="D4408" s="702" t="str">
        <f t="shared" si="68"/>
        <v>4407. 290352 液壓迴轉缸</v>
      </c>
    </row>
    <row r="4409" spans="1:4">
      <c r="A4409" s="695">
        <v>4408</v>
      </c>
      <c r="B4409" s="696" t="s">
        <v>13338</v>
      </c>
      <c r="C4409" s="697" t="s">
        <v>13339</v>
      </c>
      <c r="D4409" s="702" t="str">
        <f t="shared" si="68"/>
        <v>4408. 290353 液壓潤滑器</v>
      </c>
    </row>
    <row r="4410" spans="1:4">
      <c r="A4410" s="695">
        <v>4409</v>
      </c>
      <c r="B4410" s="696" t="s">
        <v>13340</v>
      </c>
      <c r="C4410" s="697" t="s">
        <v>13341</v>
      </c>
      <c r="D4410" s="702" t="str">
        <f t="shared" si="68"/>
        <v>4409. 290354 液壓密封件</v>
      </c>
    </row>
    <row r="4411" spans="1:4">
      <c r="A4411" s="695">
        <v>4410</v>
      </c>
      <c r="B4411" s="696" t="s">
        <v>13342</v>
      </c>
      <c r="C4411" s="697" t="s">
        <v>13343</v>
      </c>
      <c r="D4411" s="702" t="str">
        <f t="shared" si="68"/>
        <v>4410. 290355 液壓冷卻器</v>
      </c>
    </row>
    <row r="4412" spans="1:4">
      <c r="A4412" s="695">
        <v>4411</v>
      </c>
      <c r="B4412" s="696" t="s">
        <v>13344</v>
      </c>
      <c r="C4412" s="697" t="s">
        <v>13345</v>
      </c>
      <c r="D4412" s="702" t="str">
        <f t="shared" si="68"/>
        <v>4411. 290356 液壓緩衝器</v>
      </c>
    </row>
    <row r="4413" spans="1:4">
      <c r="A4413" s="695">
        <v>4412</v>
      </c>
      <c r="B4413" s="696" t="s">
        <v>13346</v>
      </c>
      <c r="C4413" s="697" t="s">
        <v>13347</v>
      </c>
      <c r="D4413" s="702" t="str">
        <f t="shared" si="68"/>
        <v>4412. 290357 液壓電磁線圈</v>
      </c>
    </row>
    <row r="4414" spans="1:4">
      <c r="A4414" s="695">
        <v>4413</v>
      </c>
      <c r="B4414" s="696" t="s">
        <v>13348</v>
      </c>
      <c r="C4414" s="697" t="s">
        <v>13349</v>
      </c>
      <c r="D4414" s="702" t="str">
        <f t="shared" si="68"/>
        <v>4413. 290358 液壓管件接頭</v>
      </c>
    </row>
    <row r="4415" spans="1:4">
      <c r="A4415" s="695">
        <v>4414</v>
      </c>
      <c r="B4415" s="696" t="s">
        <v>13350</v>
      </c>
      <c r="C4415" s="697" t="s">
        <v>13351</v>
      </c>
      <c r="D4415" s="702" t="str">
        <f t="shared" si="68"/>
        <v>4414. 290359 液壓動力單元</v>
      </c>
    </row>
    <row r="4416" spans="1:4">
      <c r="A4416" s="695">
        <v>4415</v>
      </c>
      <c r="B4416" s="696" t="s">
        <v>13352</v>
      </c>
      <c r="C4416" s="697" t="s">
        <v>13353</v>
      </c>
      <c r="D4416" s="702" t="str">
        <f t="shared" si="68"/>
        <v>4415. 290360 氣壓零組件</v>
      </c>
    </row>
    <row r="4417" spans="1:4">
      <c r="A4417" s="695">
        <v>4416</v>
      </c>
      <c r="B4417" s="696" t="s">
        <v>13354</v>
      </c>
      <c r="C4417" s="697" t="s">
        <v>13355</v>
      </c>
      <c r="D4417" s="702" t="str">
        <f t="shared" si="68"/>
        <v>4416. 290361 液(氣)壓傳動零組件加工</v>
      </c>
    </row>
    <row r="4418" spans="1:4">
      <c r="A4418" s="695">
        <v>4417</v>
      </c>
      <c r="B4418" s="696" t="s">
        <v>13356</v>
      </c>
      <c r="C4418" s="697" t="s">
        <v>13357</v>
      </c>
      <c r="D4418" s="702" t="str">
        <f t="shared" ref="D4418:D4481" si="69">A4418&amp;". "&amp;B4418&amp;" "&amp;C4418</f>
        <v>4417. 290362 氣動泵</v>
      </c>
    </row>
    <row r="4419" spans="1:4">
      <c r="A4419" s="695">
        <v>4418</v>
      </c>
      <c r="B4419" s="696" t="s">
        <v>13358</v>
      </c>
      <c r="C4419" s="697" t="s">
        <v>13359</v>
      </c>
      <c r="D4419" s="702" t="str">
        <f t="shared" si="69"/>
        <v>4418. 290363 氣壓閥</v>
      </c>
    </row>
    <row r="4420" spans="1:4">
      <c r="A4420" s="695">
        <v>4419</v>
      </c>
      <c r="B4420" s="696" t="s">
        <v>13360</v>
      </c>
      <c r="C4420" s="697" t="s">
        <v>13361</v>
      </c>
      <c r="D4420" s="702" t="str">
        <f t="shared" si="69"/>
        <v>4419. 290364 氣壓缸</v>
      </c>
    </row>
    <row r="4421" spans="1:4">
      <c r="A4421" s="695">
        <v>4420</v>
      </c>
      <c r="B4421" s="696" t="s">
        <v>13362</v>
      </c>
      <c r="C4421" s="697" t="s">
        <v>13363</v>
      </c>
      <c r="D4421" s="702" t="str">
        <f t="shared" si="69"/>
        <v>4420. 290365 氣動馬達</v>
      </c>
    </row>
    <row r="4422" spans="1:4">
      <c r="A4422" s="695">
        <v>4421</v>
      </c>
      <c r="B4422" s="696" t="s">
        <v>13364</v>
      </c>
      <c r="C4422" s="697" t="s">
        <v>13365</v>
      </c>
      <c r="D4422" s="702" t="str">
        <f t="shared" si="69"/>
        <v>4421. 290366 氣壓夾手</v>
      </c>
    </row>
    <row r="4423" spans="1:4">
      <c r="A4423" s="695">
        <v>4422</v>
      </c>
      <c r="B4423" s="696" t="s">
        <v>13366</v>
      </c>
      <c r="C4423" s="697" t="s">
        <v>13367</v>
      </c>
      <c r="D4423" s="702" t="str">
        <f t="shared" si="69"/>
        <v>4422. 290367 氣壓調壓器</v>
      </c>
    </row>
    <row r="4424" spans="1:4">
      <c r="A4424" s="695">
        <v>4423</v>
      </c>
      <c r="B4424" s="696" t="s">
        <v>13368</v>
      </c>
      <c r="C4424" s="697" t="s">
        <v>13369</v>
      </c>
      <c r="D4424" s="702" t="str">
        <f t="shared" si="69"/>
        <v>4423. 290368 氣壓緩衝器</v>
      </c>
    </row>
    <row r="4425" spans="1:4">
      <c r="A4425" s="695">
        <v>4424</v>
      </c>
      <c r="B4425" s="696" t="s">
        <v>13370</v>
      </c>
      <c r="C4425" s="697" t="s">
        <v>13371</v>
      </c>
      <c r="D4425" s="702" t="str">
        <f t="shared" si="69"/>
        <v>4424. 290369 氣壓管件接頭</v>
      </c>
    </row>
    <row r="4426" spans="1:4">
      <c r="A4426" s="695">
        <v>4425</v>
      </c>
      <c r="B4426" s="696" t="s">
        <v>13372</v>
      </c>
      <c r="C4426" s="697" t="s">
        <v>13373</v>
      </c>
      <c r="D4426" s="702" t="str">
        <f t="shared" si="69"/>
        <v>4425. 290370 氣壓電磁線圈</v>
      </c>
    </row>
    <row r="4427" spans="1:4">
      <c r="A4427" s="695">
        <v>4426</v>
      </c>
      <c r="B4427" s="696" t="s">
        <v>13374</v>
      </c>
      <c r="C4427" s="697" t="s">
        <v>13375</v>
      </c>
      <c r="D4427" s="702" t="str">
        <f t="shared" si="69"/>
        <v>4426. 290371 真空吸盤</v>
      </c>
    </row>
    <row r="4428" spans="1:4">
      <c r="A4428" s="695">
        <v>4427</v>
      </c>
      <c r="B4428" s="696" t="s">
        <v>13376</v>
      </c>
      <c r="C4428" s="697" t="s">
        <v>13377</v>
      </c>
      <c r="D4428" s="702" t="str">
        <f t="shared" si="69"/>
        <v>4427. 290372 真空發生器</v>
      </c>
    </row>
    <row r="4429" spans="1:4">
      <c r="A4429" s="695">
        <v>4428</v>
      </c>
      <c r="B4429" s="696" t="s">
        <v>13378</v>
      </c>
      <c r="C4429" s="697" t="s">
        <v>13379</v>
      </c>
      <c r="D4429" s="702" t="str">
        <f t="shared" si="69"/>
        <v>4428. 290373 定置型空氣壓縮機</v>
      </c>
    </row>
    <row r="4430" spans="1:4">
      <c r="A4430" s="695">
        <v>4429</v>
      </c>
      <c r="B4430" s="696" t="s">
        <v>13380</v>
      </c>
      <c r="C4430" s="697" t="s">
        <v>13381</v>
      </c>
      <c r="D4430" s="702" t="str">
        <f t="shared" si="69"/>
        <v>4429. 290374 可搬動型空氣壓縮機</v>
      </c>
    </row>
    <row r="4431" spans="1:4">
      <c r="A4431" s="695">
        <v>4430</v>
      </c>
      <c r="B4431" s="696" t="s">
        <v>13382</v>
      </c>
      <c r="C4431" s="697" t="s">
        <v>13383</v>
      </c>
      <c r="D4431" s="702" t="str">
        <f t="shared" si="69"/>
        <v>4430. 290375 冷媒壓縮機</v>
      </c>
    </row>
    <row r="4432" spans="1:4">
      <c r="A4432" s="695">
        <v>4431</v>
      </c>
      <c r="B4432" s="696" t="s">
        <v>13384</v>
      </c>
      <c r="C4432" s="697" t="s">
        <v>13385</v>
      </c>
      <c r="D4432" s="702" t="str">
        <f t="shared" si="69"/>
        <v>4431. 290377 水泵(抽水機)</v>
      </c>
    </row>
    <row r="4433" spans="1:4">
      <c r="A4433" s="695">
        <v>4432</v>
      </c>
      <c r="B4433" s="696" t="s">
        <v>13386</v>
      </c>
      <c r="C4433" s="697" t="s">
        <v>13387</v>
      </c>
      <c r="D4433" s="702" t="str">
        <f t="shared" si="69"/>
        <v>4432. 290378 真空泵</v>
      </c>
    </row>
    <row r="4434" spans="1:4">
      <c r="A4434" s="695">
        <v>4433</v>
      </c>
      <c r="B4434" s="696" t="s">
        <v>13388</v>
      </c>
      <c r="C4434" s="697" t="s">
        <v>13389</v>
      </c>
      <c r="D4434" s="702" t="str">
        <f t="shared" si="69"/>
        <v>4433. 290379 空氣泵</v>
      </c>
    </row>
    <row r="4435" spans="1:4">
      <c r="A4435" s="695">
        <v>4434</v>
      </c>
      <c r="B4435" s="696" t="s">
        <v>13390</v>
      </c>
      <c r="C4435" s="697" t="s">
        <v>13391</v>
      </c>
      <c r="D4435" s="702" t="str">
        <f t="shared" si="69"/>
        <v>4434. 290380 壓縮機及泵加工</v>
      </c>
    </row>
    <row r="4436" spans="1:4">
      <c r="A4436" s="695">
        <v>4435</v>
      </c>
      <c r="B4436" s="696" t="s">
        <v>13392</v>
      </c>
      <c r="C4436" s="697" t="s">
        <v>13393</v>
      </c>
      <c r="D4436" s="702" t="str">
        <f t="shared" si="69"/>
        <v>4435. 290382 高溫高壓閥</v>
      </c>
    </row>
    <row r="4437" spans="1:4">
      <c r="A4437" s="695">
        <v>4436</v>
      </c>
      <c r="B4437" s="696" t="s">
        <v>13394</v>
      </c>
      <c r="C4437" s="697" t="s">
        <v>13395</v>
      </c>
      <c r="D4437" s="702" t="str">
        <f t="shared" si="69"/>
        <v>4436. 290383 自動調整閥</v>
      </c>
    </row>
    <row r="4438" spans="1:4">
      <c r="A4438" s="695">
        <v>4437</v>
      </c>
      <c r="B4438" s="696" t="s">
        <v>13396</v>
      </c>
      <c r="C4438" s="697" t="s">
        <v>13397</v>
      </c>
      <c r="D4438" s="702" t="str">
        <f t="shared" si="69"/>
        <v>4437. 290384 給排水開閥及水龍頭</v>
      </c>
    </row>
    <row r="4439" spans="1:4">
      <c r="A4439" s="695">
        <v>4438</v>
      </c>
      <c r="B4439" s="696" t="s">
        <v>13398</v>
      </c>
      <c r="C4439" s="697" t="s">
        <v>13399</v>
      </c>
      <c r="D4439" s="702" t="str">
        <f t="shared" si="69"/>
        <v>4438. 290385 不銹鋼製一般用閥</v>
      </c>
    </row>
    <row r="4440" spans="1:4">
      <c r="A4440" s="695">
        <v>4439</v>
      </c>
      <c r="B4440" s="696" t="s">
        <v>13400</v>
      </c>
      <c r="C4440" s="697" t="s">
        <v>13401</v>
      </c>
      <c r="D4440" s="702" t="str">
        <f t="shared" si="69"/>
        <v>4439. 290386 鑄鋼製一般用閥</v>
      </c>
    </row>
    <row r="4441" spans="1:4">
      <c r="A4441" s="695">
        <v>4440</v>
      </c>
      <c r="B4441" s="696" t="s">
        <v>13402</v>
      </c>
      <c r="C4441" s="697" t="s">
        <v>13403</v>
      </c>
      <c r="D4441" s="702" t="str">
        <f t="shared" si="69"/>
        <v>4440. 290387 鍛鋼製一般用閥</v>
      </c>
    </row>
    <row r="4442" spans="1:4">
      <c r="A4442" s="695">
        <v>4441</v>
      </c>
      <c r="B4442" s="696" t="s">
        <v>13404</v>
      </c>
      <c r="C4442" s="697" t="s">
        <v>13405</v>
      </c>
      <c r="D4442" s="702" t="str">
        <f t="shared" si="69"/>
        <v>4441. 290388 鑄鐵製一般用閥</v>
      </c>
    </row>
    <row r="4443" spans="1:4">
      <c r="A4443" s="695">
        <v>4442</v>
      </c>
      <c r="B4443" s="696" t="s">
        <v>13406</v>
      </c>
      <c r="C4443" s="697" t="s">
        <v>13407</v>
      </c>
      <c r="D4443" s="702" t="str">
        <f t="shared" si="69"/>
        <v>4442. 290389 青銅、黃銅製一般用閥</v>
      </c>
    </row>
    <row r="4444" spans="1:4">
      <c r="A4444" s="695">
        <v>4443</v>
      </c>
      <c r="B4444" s="696" t="s">
        <v>13408</v>
      </c>
      <c r="C4444" s="697" t="s">
        <v>13409</v>
      </c>
      <c r="D4444" s="702" t="str">
        <f t="shared" si="69"/>
        <v>4443. 290390 活栓</v>
      </c>
    </row>
    <row r="4445" spans="1:4">
      <c r="A4445" s="695">
        <v>4444</v>
      </c>
      <c r="B4445" s="696" t="s">
        <v>13410</v>
      </c>
      <c r="C4445" s="697" t="s">
        <v>13411</v>
      </c>
      <c r="D4445" s="702" t="str">
        <f t="shared" si="69"/>
        <v>4444. 290391 角閥</v>
      </c>
    </row>
    <row r="4446" spans="1:4">
      <c r="A4446" s="695">
        <v>4445</v>
      </c>
      <c r="B4446" s="696" t="s">
        <v>13412</v>
      </c>
      <c r="C4446" s="697" t="s">
        <v>13413</v>
      </c>
      <c r="D4446" s="702" t="str">
        <f t="shared" si="69"/>
        <v>4445. 290392 活閥</v>
      </c>
    </row>
    <row r="4447" spans="1:4">
      <c r="A4447" s="695">
        <v>4446</v>
      </c>
      <c r="B4447" s="696" t="s">
        <v>13414</v>
      </c>
      <c r="C4447" s="697" t="s">
        <v>13415</v>
      </c>
      <c r="D4447" s="702" t="str">
        <f t="shared" si="69"/>
        <v>4446. 290393 止回閥</v>
      </c>
    </row>
    <row r="4448" spans="1:4">
      <c r="A4448" s="695">
        <v>4447</v>
      </c>
      <c r="B4448" s="696" t="s">
        <v>13416</v>
      </c>
      <c r="C4448" s="697" t="s">
        <v>13417</v>
      </c>
      <c r="D4448" s="702" t="str">
        <f t="shared" si="69"/>
        <v>4447. 290394 停止閥</v>
      </c>
    </row>
    <row r="4449" spans="1:4">
      <c r="A4449" s="695">
        <v>4448</v>
      </c>
      <c r="B4449" s="696" t="s">
        <v>13418</v>
      </c>
      <c r="C4449" s="697" t="s">
        <v>13419</v>
      </c>
      <c r="D4449" s="702" t="str">
        <f t="shared" si="69"/>
        <v>4448. 290395 針閥</v>
      </c>
    </row>
    <row r="4450" spans="1:4">
      <c r="A4450" s="695">
        <v>4449</v>
      </c>
      <c r="B4450" s="696" t="s">
        <v>13420</v>
      </c>
      <c r="C4450" s="697" t="s">
        <v>13421</v>
      </c>
      <c r="D4450" s="702" t="str">
        <f t="shared" si="69"/>
        <v>4449. 290396 球閥</v>
      </c>
    </row>
    <row r="4451" spans="1:4">
      <c r="A4451" s="695">
        <v>4450</v>
      </c>
      <c r="B4451" s="696" t="s">
        <v>13422</v>
      </c>
      <c r="C4451" s="697" t="s">
        <v>13423</v>
      </c>
      <c r="D4451" s="702" t="str">
        <f t="shared" si="69"/>
        <v>4450. 290397 球塞閥</v>
      </c>
    </row>
    <row r="4452" spans="1:4">
      <c r="A4452" s="695">
        <v>4451</v>
      </c>
      <c r="B4452" s="696" t="s">
        <v>13424</v>
      </c>
      <c r="C4452" s="697" t="s">
        <v>13425</v>
      </c>
      <c r="D4452" s="702" t="str">
        <f t="shared" si="69"/>
        <v>4451. 290398 中間閥</v>
      </c>
    </row>
    <row r="4453" spans="1:4">
      <c r="A4453" s="695">
        <v>4452</v>
      </c>
      <c r="B4453" s="696" t="s">
        <v>13426</v>
      </c>
      <c r="C4453" s="697" t="s">
        <v>13427</v>
      </c>
      <c r="D4453" s="702" t="str">
        <f t="shared" si="69"/>
        <v>4452. 290399 其他軸承</v>
      </c>
    </row>
    <row r="4454" spans="1:4">
      <c r="A4454" s="695">
        <v>4453</v>
      </c>
      <c r="B4454" s="696" t="s">
        <v>13428</v>
      </c>
      <c r="C4454" s="697" t="s">
        <v>13429</v>
      </c>
      <c r="D4454" s="702" t="str">
        <f t="shared" si="69"/>
        <v>4453. 290400 蝶閥</v>
      </c>
    </row>
    <row r="4455" spans="1:4">
      <c r="A4455" s="695">
        <v>4454</v>
      </c>
      <c r="B4455" s="696" t="s">
        <v>13430</v>
      </c>
      <c r="C4455" s="697" t="s">
        <v>13431</v>
      </c>
      <c r="D4455" s="702" t="str">
        <f t="shared" si="69"/>
        <v>4454. 290401 水面儀器閥</v>
      </c>
    </row>
    <row r="4456" spans="1:4">
      <c r="A4456" s="695">
        <v>4455</v>
      </c>
      <c r="B4456" s="696" t="s">
        <v>13432</v>
      </c>
      <c r="C4456" s="697" t="s">
        <v>13433</v>
      </c>
      <c r="D4456" s="702" t="str">
        <f t="shared" si="69"/>
        <v>4455. 290402 瓦斯壓力調整器</v>
      </c>
    </row>
    <row r="4457" spans="1:4">
      <c r="A4457" s="695">
        <v>4456</v>
      </c>
      <c r="B4457" s="696" t="s">
        <v>13434</v>
      </c>
      <c r="C4457" s="697" t="s">
        <v>13435</v>
      </c>
      <c r="D4457" s="702" t="str">
        <f t="shared" si="69"/>
        <v>4456. 290403 滅火噴口</v>
      </c>
    </row>
    <row r="4458" spans="1:4">
      <c r="A4458" s="695">
        <v>4457</v>
      </c>
      <c r="B4458" s="696" t="s">
        <v>13436</v>
      </c>
      <c r="C4458" s="697" t="s">
        <v>13437</v>
      </c>
      <c r="D4458" s="702" t="str">
        <f t="shared" si="69"/>
        <v>4457. 290404 各種閥及水龍頭零組件</v>
      </c>
    </row>
    <row r="4459" spans="1:4">
      <c r="A4459" s="695">
        <v>4458</v>
      </c>
      <c r="B4459" s="696" t="s">
        <v>13438</v>
      </c>
      <c r="C4459" s="697" t="s">
        <v>13439</v>
      </c>
      <c r="D4459" s="702" t="str">
        <f t="shared" si="69"/>
        <v>4458. 290405 滾珠軸承</v>
      </c>
    </row>
    <row r="4460" spans="1:4">
      <c r="A4460" s="695">
        <v>4459</v>
      </c>
      <c r="B4460" s="696" t="s">
        <v>13440</v>
      </c>
      <c r="C4460" s="697" t="s">
        <v>13441</v>
      </c>
      <c r="D4460" s="702" t="str">
        <f t="shared" si="69"/>
        <v>4459. 290406 偏心軸</v>
      </c>
    </row>
    <row r="4461" spans="1:4">
      <c r="A4461" s="695">
        <v>4460</v>
      </c>
      <c r="B4461" s="696" t="s">
        <v>13442</v>
      </c>
      <c r="C4461" s="697" t="s">
        <v>13443</v>
      </c>
      <c r="D4461" s="702" t="str">
        <f t="shared" si="69"/>
        <v>4460. 290407 曲柄軸</v>
      </c>
    </row>
    <row r="4462" spans="1:4">
      <c r="A4462" s="695">
        <v>4461</v>
      </c>
      <c r="B4462" s="696" t="s">
        <v>13444</v>
      </c>
      <c r="C4462" s="697" t="s">
        <v>13445</v>
      </c>
      <c r="D4462" s="702" t="str">
        <f t="shared" si="69"/>
        <v>4461. 290408 傳動軸</v>
      </c>
    </row>
    <row r="4463" spans="1:4">
      <c r="A4463" s="695">
        <v>4462</v>
      </c>
      <c r="B4463" s="696" t="s">
        <v>13446</v>
      </c>
      <c r="C4463" s="697" t="s">
        <v>13447</v>
      </c>
      <c r="D4463" s="702" t="str">
        <f t="shared" si="69"/>
        <v>4462. 290409 軸承蓋</v>
      </c>
    </row>
    <row r="4464" spans="1:4">
      <c r="A4464" s="695">
        <v>4463</v>
      </c>
      <c r="B4464" s="696" t="s">
        <v>13448</v>
      </c>
      <c r="C4464" s="697" t="s">
        <v>13449</v>
      </c>
      <c r="D4464" s="702" t="str">
        <f t="shared" si="69"/>
        <v>4463. 290410 閘閥</v>
      </c>
    </row>
    <row r="4465" spans="1:4">
      <c r="A4465" s="695">
        <v>4464</v>
      </c>
      <c r="B4465" s="696" t="s">
        <v>13450</v>
      </c>
      <c r="C4465" s="697" t="s">
        <v>13451</v>
      </c>
      <c r="D4465" s="702" t="str">
        <f t="shared" si="69"/>
        <v>4464. 290411 齒輪</v>
      </c>
    </row>
    <row r="4466" spans="1:4">
      <c r="A4466" s="695">
        <v>4465</v>
      </c>
      <c r="B4466" s="696" t="s">
        <v>13452</v>
      </c>
      <c r="C4466" s="697" t="s">
        <v>13453</v>
      </c>
      <c r="D4466" s="702" t="str">
        <f t="shared" si="69"/>
        <v>4465. 290412 齒輪減速機</v>
      </c>
    </row>
    <row r="4467" spans="1:4">
      <c r="A4467" s="695">
        <v>4466</v>
      </c>
      <c r="B4467" s="696" t="s">
        <v>13454</v>
      </c>
      <c r="C4467" s="697" t="s">
        <v>13455</v>
      </c>
      <c r="D4467" s="702" t="str">
        <f t="shared" si="69"/>
        <v>4466. 290413 齒輪變速箱</v>
      </c>
    </row>
    <row r="4468" spans="1:4">
      <c r="A4468" s="695">
        <v>4467</v>
      </c>
      <c r="B4468" s="696" t="s">
        <v>13456</v>
      </c>
      <c r="C4468" s="697" t="s">
        <v>13457</v>
      </c>
      <c r="D4468" s="702" t="str">
        <f t="shared" si="69"/>
        <v>4467. 290414 增減齒輪組</v>
      </c>
    </row>
    <row r="4469" spans="1:4">
      <c r="A4469" s="695">
        <v>4468</v>
      </c>
      <c r="B4469" s="696" t="s">
        <v>13458</v>
      </c>
      <c r="C4469" s="697" t="s">
        <v>13459</v>
      </c>
      <c r="D4469" s="702" t="str">
        <f t="shared" si="69"/>
        <v>4468. 290415 滾珠螺桿</v>
      </c>
    </row>
    <row r="4470" spans="1:4">
      <c r="A4470" s="695">
        <v>4469</v>
      </c>
      <c r="B4470" s="696" t="s">
        <v>13460</v>
      </c>
      <c r="C4470" s="697" t="s">
        <v>13461</v>
      </c>
      <c r="D4470" s="702" t="str">
        <f t="shared" si="69"/>
        <v>4469. 290416 線性滑軌</v>
      </c>
    </row>
    <row r="4471" spans="1:4">
      <c r="A4471" s="695">
        <v>4470</v>
      </c>
      <c r="B4471" s="696" t="s">
        <v>13462</v>
      </c>
      <c r="C4471" s="697" t="s">
        <v>13463</v>
      </c>
      <c r="D4471" s="702" t="str">
        <f t="shared" si="69"/>
        <v>4470. 290417 滑輪</v>
      </c>
    </row>
    <row r="4472" spans="1:4">
      <c r="A4472" s="695">
        <v>4471</v>
      </c>
      <c r="B4472" s="696" t="s">
        <v>13464</v>
      </c>
      <c r="C4472" s="697" t="s">
        <v>13465</v>
      </c>
      <c r="D4472" s="702" t="str">
        <f t="shared" si="69"/>
        <v>4471. 290418 凸輪</v>
      </c>
    </row>
    <row r="4473" spans="1:4">
      <c r="A4473" s="695">
        <v>4472</v>
      </c>
      <c r="B4473" s="696" t="s">
        <v>13466</v>
      </c>
      <c r="C4473" s="697" t="s">
        <v>13467</v>
      </c>
      <c r="D4473" s="702" t="str">
        <f t="shared" si="69"/>
        <v>4472. 290419 皮帶輪</v>
      </c>
    </row>
    <row r="4474" spans="1:4">
      <c r="A4474" s="695">
        <v>4473</v>
      </c>
      <c r="B4474" s="696" t="s">
        <v>13468</v>
      </c>
      <c r="C4474" s="697" t="s">
        <v>13469</v>
      </c>
      <c r="D4474" s="702" t="str">
        <f t="shared" si="69"/>
        <v>4473. 290420 時規皮帶</v>
      </c>
    </row>
    <row r="4475" spans="1:4">
      <c r="A4475" s="695">
        <v>4474</v>
      </c>
      <c r="B4475" s="696" t="s">
        <v>13470</v>
      </c>
      <c r="C4475" s="697" t="s">
        <v>13471</v>
      </c>
      <c r="D4475" s="702" t="str">
        <f t="shared" si="69"/>
        <v>4474. 290421 飛輪</v>
      </c>
    </row>
    <row r="4476" spans="1:4">
      <c r="A4476" s="695">
        <v>4475</v>
      </c>
      <c r="B4476" s="696" t="s">
        <v>13472</v>
      </c>
      <c r="C4476" s="697" t="s">
        <v>13473</v>
      </c>
      <c r="D4476" s="702" t="str">
        <f t="shared" si="69"/>
        <v>4475. 290422 剎車器</v>
      </c>
    </row>
    <row r="4477" spans="1:4">
      <c r="A4477" s="695">
        <v>4476</v>
      </c>
      <c r="B4477" s="696" t="s">
        <v>13474</v>
      </c>
      <c r="C4477" s="697" t="s">
        <v>13475</v>
      </c>
      <c r="D4477" s="702" t="str">
        <f t="shared" si="69"/>
        <v>4476. 290423 聯軸節</v>
      </c>
    </row>
    <row r="4478" spans="1:4">
      <c r="A4478" s="695">
        <v>4477</v>
      </c>
      <c r="B4478" s="696" t="s">
        <v>13476</v>
      </c>
      <c r="C4478" s="697" t="s">
        <v>13477</v>
      </c>
      <c r="D4478" s="702" t="str">
        <f t="shared" si="69"/>
        <v>4477. 290424 聯軸器</v>
      </c>
    </row>
    <row r="4479" spans="1:4">
      <c r="A4479" s="695">
        <v>4478</v>
      </c>
      <c r="B4479" s="696" t="s">
        <v>13478</v>
      </c>
      <c r="C4479" s="697" t="s">
        <v>13479</v>
      </c>
      <c r="D4479" s="702" t="str">
        <f t="shared" si="69"/>
        <v>4478. 290425 離合器</v>
      </c>
    </row>
    <row r="4480" spans="1:4">
      <c r="A4480" s="695">
        <v>4479</v>
      </c>
      <c r="B4480" s="696" t="s">
        <v>13480</v>
      </c>
      <c r="C4480" s="697" t="s">
        <v>13481</v>
      </c>
      <c r="D4480" s="702" t="str">
        <f t="shared" si="69"/>
        <v>4479. 290426 變速機</v>
      </c>
    </row>
    <row r="4481" spans="1:4">
      <c r="A4481" s="695">
        <v>4480</v>
      </c>
      <c r="B4481" s="696" t="s">
        <v>13482</v>
      </c>
      <c r="C4481" s="697" t="s">
        <v>13483</v>
      </c>
      <c r="D4481" s="702" t="str">
        <f t="shared" si="69"/>
        <v>4480. 290427 滾針</v>
      </c>
    </row>
    <row r="4482" spans="1:4">
      <c r="A4482" s="695">
        <v>4481</v>
      </c>
      <c r="B4482" s="696" t="s">
        <v>13484</v>
      </c>
      <c r="C4482" s="697" t="s">
        <v>13485</v>
      </c>
      <c r="D4482" s="702" t="str">
        <f t="shared" ref="D4482:D4545" si="70">A4482&amp;". "&amp;B4482&amp;" "&amp;C4482</f>
        <v>4481. 290428 滾珠</v>
      </c>
    </row>
    <row r="4483" spans="1:4">
      <c r="A4483" s="695">
        <v>4482</v>
      </c>
      <c r="B4483" s="696" t="s">
        <v>13486</v>
      </c>
      <c r="C4483" s="697" t="s">
        <v>13487</v>
      </c>
      <c r="D4483" s="702" t="str">
        <f t="shared" si="70"/>
        <v>4482. 290429 機械軸封</v>
      </c>
    </row>
    <row r="4484" spans="1:4">
      <c r="A4484" s="695">
        <v>4483</v>
      </c>
      <c r="B4484" s="696" t="s">
        <v>13488</v>
      </c>
      <c r="C4484" s="697" t="s">
        <v>13489</v>
      </c>
      <c r="D4484" s="702" t="str">
        <f t="shared" si="70"/>
        <v>4483. 290430 機械槓桿</v>
      </c>
    </row>
    <row r="4485" spans="1:4">
      <c r="A4485" s="695">
        <v>4484</v>
      </c>
      <c r="B4485" s="696" t="s">
        <v>13490</v>
      </c>
      <c r="C4485" s="697" t="s">
        <v>13491</v>
      </c>
      <c r="D4485" s="702" t="str">
        <f t="shared" si="70"/>
        <v>4484. 290431 軸承、齒輪及動力傳動裝置加工</v>
      </c>
    </row>
    <row r="4486" spans="1:4">
      <c r="A4486" s="695">
        <v>4485</v>
      </c>
      <c r="B4486" s="696" t="s">
        <v>13492</v>
      </c>
      <c r="C4486" s="697" t="s">
        <v>13493</v>
      </c>
      <c r="D4486" s="702" t="str">
        <f t="shared" si="70"/>
        <v>4485. 290433 輸送設備</v>
      </c>
    </row>
    <row r="4487" spans="1:4">
      <c r="A4487" s="695">
        <v>4486</v>
      </c>
      <c r="B4487" s="696" t="s">
        <v>13494</v>
      </c>
      <c r="C4487" s="697" t="s">
        <v>13495</v>
      </c>
      <c r="D4487" s="702" t="str">
        <f t="shared" si="70"/>
        <v>4486. 290434 輸送機</v>
      </c>
    </row>
    <row r="4488" spans="1:4">
      <c r="A4488" s="695">
        <v>4487</v>
      </c>
      <c r="B4488" s="696" t="s">
        <v>13496</v>
      </c>
      <c r="C4488" s="697" t="s">
        <v>13497</v>
      </c>
      <c r="D4488" s="702" t="str">
        <f t="shared" si="70"/>
        <v>4487. 290435 氣動輸送管</v>
      </c>
    </row>
    <row r="4489" spans="1:4">
      <c r="A4489" s="695">
        <v>4488</v>
      </c>
      <c r="B4489" s="696" t="s">
        <v>13498</v>
      </c>
      <c r="C4489" s="697" t="s">
        <v>13499</v>
      </c>
      <c r="D4489" s="702" t="str">
        <f t="shared" si="70"/>
        <v>4488. 290436 起重機</v>
      </c>
    </row>
    <row r="4490" spans="1:4">
      <c r="A4490" s="695">
        <v>4489</v>
      </c>
      <c r="B4490" s="696" t="s">
        <v>13500</v>
      </c>
      <c r="C4490" s="697" t="s">
        <v>13501</v>
      </c>
      <c r="D4490" s="702" t="str">
        <f t="shared" si="70"/>
        <v>4489. 290437 吊重機</v>
      </c>
    </row>
    <row r="4491" spans="1:4">
      <c r="A4491" s="695">
        <v>4490</v>
      </c>
      <c r="B4491" s="696" t="s">
        <v>13502</v>
      </c>
      <c r="C4491" s="697" t="s">
        <v>13503</v>
      </c>
      <c r="D4491" s="702" t="str">
        <f t="shared" si="70"/>
        <v>4490. 290438 吊車</v>
      </c>
    </row>
    <row r="4492" spans="1:4">
      <c r="A4492" s="695">
        <v>4491</v>
      </c>
      <c r="B4492" s="696" t="s">
        <v>13504</v>
      </c>
      <c r="C4492" s="697" t="s">
        <v>13505</v>
      </c>
      <c r="D4492" s="702" t="str">
        <f t="shared" si="70"/>
        <v>4491. 290439 堆高機</v>
      </c>
    </row>
    <row r="4493" spans="1:4">
      <c r="A4493" s="695">
        <v>4492</v>
      </c>
      <c r="B4493" s="696" t="s">
        <v>13506</v>
      </c>
      <c r="C4493" s="697" t="s">
        <v>13507</v>
      </c>
      <c r="D4493" s="702" t="str">
        <f t="shared" si="70"/>
        <v>4492. 290440 升降梯、升降階梯(電梯、電扶梯)</v>
      </c>
    </row>
    <row r="4494" spans="1:4">
      <c r="A4494" s="695">
        <v>4493</v>
      </c>
      <c r="B4494" s="696" t="s">
        <v>13508</v>
      </c>
      <c r="C4494" s="697" t="s">
        <v>13509</v>
      </c>
      <c r="D4494" s="702" t="str">
        <f t="shared" si="70"/>
        <v>4493. 290441 電梯</v>
      </c>
    </row>
    <row r="4495" spans="1:4">
      <c r="A4495" s="695">
        <v>4494</v>
      </c>
      <c r="B4495" s="696" t="s">
        <v>13510</v>
      </c>
      <c r="C4495" s="697" t="s">
        <v>13511</v>
      </c>
      <c r="D4495" s="702" t="str">
        <f t="shared" si="70"/>
        <v>4494. 290442 升降機</v>
      </c>
    </row>
    <row r="4496" spans="1:4">
      <c r="A4496" s="695">
        <v>4495</v>
      </c>
      <c r="B4496" s="696" t="s">
        <v>13512</v>
      </c>
      <c r="C4496" s="697" t="s">
        <v>13513</v>
      </c>
      <c r="D4496" s="702" t="str">
        <f t="shared" si="70"/>
        <v>4495. 290443 托板車</v>
      </c>
    </row>
    <row r="4497" spans="1:4">
      <c r="A4497" s="695">
        <v>4496</v>
      </c>
      <c r="B4497" s="696" t="s">
        <v>13514</v>
      </c>
      <c r="C4497" s="697" t="s">
        <v>13515</v>
      </c>
      <c r="D4497" s="702" t="str">
        <f t="shared" si="70"/>
        <v>4496. 290444 絞車</v>
      </c>
    </row>
    <row r="4498" spans="1:4">
      <c r="A4498" s="695">
        <v>4497</v>
      </c>
      <c r="B4498" s="696" t="s">
        <v>13516</v>
      </c>
      <c r="C4498" s="697" t="s">
        <v>13517</v>
      </c>
      <c r="D4498" s="702" t="str">
        <f t="shared" si="70"/>
        <v>4497. 290445 滑車</v>
      </c>
    </row>
    <row r="4499" spans="1:4">
      <c r="A4499" s="695">
        <v>4498</v>
      </c>
      <c r="B4499" s="696" t="s">
        <v>13518</v>
      </c>
      <c r="C4499" s="697" t="s">
        <v>13519</v>
      </c>
      <c r="D4499" s="702" t="str">
        <f t="shared" si="70"/>
        <v>4498. 290446 停車設備</v>
      </c>
    </row>
    <row r="4500" spans="1:4">
      <c r="A4500" s="695">
        <v>4499</v>
      </c>
      <c r="B4500" s="696" t="s">
        <v>13520</v>
      </c>
      <c r="C4500" s="697" t="s">
        <v>13521</v>
      </c>
      <c r="D4500" s="702" t="str">
        <f t="shared" si="70"/>
        <v>4499. 290447 機械式立體停車裝置</v>
      </c>
    </row>
    <row r="4501" spans="1:4">
      <c r="A4501" s="695">
        <v>4500</v>
      </c>
      <c r="B4501" s="696" t="s">
        <v>13522</v>
      </c>
      <c r="C4501" s="697" t="s">
        <v>13523</v>
      </c>
      <c r="D4501" s="702" t="str">
        <f t="shared" si="70"/>
        <v>4500. 290448 輸送機械設備加工</v>
      </c>
    </row>
    <row r="4502" spans="1:4">
      <c r="A4502" s="695">
        <v>4501</v>
      </c>
      <c r="B4502" s="696" t="s">
        <v>13524</v>
      </c>
      <c r="C4502" s="697" t="s">
        <v>13525</v>
      </c>
      <c r="D4502" s="702" t="str">
        <f t="shared" si="70"/>
        <v>4501. 290452 打字機</v>
      </c>
    </row>
    <row r="4503" spans="1:4">
      <c r="A4503" s="695">
        <v>4502</v>
      </c>
      <c r="B4503" s="696" t="s">
        <v>13526</v>
      </c>
      <c r="C4503" s="697" t="s">
        <v>13527</v>
      </c>
      <c r="D4503" s="702" t="str">
        <f t="shared" si="70"/>
        <v>4502. 290453 數鈔機</v>
      </c>
    </row>
    <row r="4504" spans="1:4">
      <c r="A4504" s="695">
        <v>4503</v>
      </c>
      <c r="B4504" s="696" t="s">
        <v>13528</v>
      </c>
      <c r="C4504" s="697" t="s">
        <v>13529</v>
      </c>
      <c r="D4504" s="702" t="str">
        <f t="shared" si="70"/>
        <v>4503. 290454 影印機</v>
      </c>
    </row>
    <row r="4505" spans="1:4">
      <c r="A4505" s="695">
        <v>4504</v>
      </c>
      <c r="B4505" s="696" t="s">
        <v>13530</v>
      </c>
      <c r="C4505" s="697" t="s">
        <v>13531</v>
      </c>
      <c r="D4505" s="702" t="str">
        <f t="shared" si="70"/>
        <v>4504. 290455 支票機</v>
      </c>
    </row>
    <row r="4506" spans="1:4">
      <c r="A4506" s="695">
        <v>4505</v>
      </c>
      <c r="B4506" s="696" t="s">
        <v>13532</v>
      </c>
      <c r="C4506" s="697" t="s">
        <v>13533</v>
      </c>
      <c r="D4506" s="702" t="str">
        <f t="shared" si="70"/>
        <v>4505. 290456 號碼機</v>
      </c>
    </row>
    <row r="4507" spans="1:4">
      <c r="A4507" s="695">
        <v>4506</v>
      </c>
      <c r="B4507" s="696" t="s">
        <v>13534</v>
      </c>
      <c r="C4507" s="697" t="s">
        <v>13535</v>
      </c>
      <c r="D4507" s="702" t="str">
        <f t="shared" si="70"/>
        <v>4506. 290457 日期機</v>
      </c>
    </row>
    <row r="4508" spans="1:4">
      <c r="A4508" s="695">
        <v>4507</v>
      </c>
      <c r="B4508" s="696" t="s">
        <v>13536</v>
      </c>
      <c r="C4508" s="697" t="s">
        <v>13537</v>
      </c>
      <c r="D4508" s="702" t="str">
        <f t="shared" si="70"/>
        <v>4507. 290458 切紙機</v>
      </c>
    </row>
    <row r="4509" spans="1:4">
      <c r="A4509" s="695">
        <v>4508</v>
      </c>
      <c r="B4509" s="696" t="s">
        <v>13538</v>
      </c>
      <c r="C4509" s="697" t="s">
        <v>13539</v>
      </c>
      <c r="D4509" s="702" t="str">
        <f t="shared" si="70"/>
        <v>4508. 290459 碎紙機</v>
      </c>
    </row>
    <row r="4510" spans="1:4">
      <c r="A4510" s="695">
        <v>4509</v>
      </c>
      <c r="B4510" s="696" t="s">
        <v>13540</v>
      </c>
      <c r="C4510" s="697" t="s">
        <v>13541</v>
      </c>
      <c r="D4510" s="702" t="str">
        <f t="shared" si="70"/>
        <v>4509. 290460 釘書機</v>
      </c>
    </row>
    <row r="4511" spans="1:4">
      <c r="A4511" s="695">
        <v>4510</v>
      </c>
      <c r="B4511" s="696" t="s">
        <v>13542</v>
      </c>
      <c r="C4511" s="697" t="s">
        <v>13543</v>
      </c>
      <c r="D4511" s="702" t="str">
        <f t="shared" si="70"/>
        <v>4510. 290461 收銀機</v>
      </c>
    </row>
    <row r="4512" spans="1:4">
      <c r="A4512" s="695">
        <v>4511</v>
      </c>
      <c r="B4512" s="696" t="s">
        <v>13544</v>
      </c>
      <c r="C4512" s="697" t="s">
        <v>13545</v>
      </c>
      <c r="D4512" s="702" t="str">
        <f t="shared" si="70"/>
        <v>4511. 290462 封信機</v>
      </c>
    </row>
    <row r="4513" spans="1:4">
      <c r="A4513" s="695">
        <v>4512</v>
      </c>
      <c r="B4513" s="696" t="s">
        <v>13546</v>
      </c>
      <c r="C4513" s="697" t="s">
        <v>13547</v>
      </c>
      <c r="D4513" s="702" t="str">
        <f t="shared" si="70"/>
        <v>4512. 290463 信件蓋印機</v>
      </c>
    </row>
    <row r="4514" spans="1:4">
      <c r="A4514" s="695">
        <v>4513</v>
      </c>
      <c r="B4514" s="696" t="s">
        <v>13548</v>
      </c>
      <c r="C4514" s="697" t="s">
        <v>13549</v>
      </c>
      <c r="D4514" s="702" t="str">
        <f t="shared" si="70"/>
        <v>4513. 290464 地址機</v>
      </c>
    </row>
    <row r="4515" spans="1:4">
      <c r="A4515" s="695">
        <v>4514</v>
      </c>
      <c r="B4515" s="696" t="s">
        <v>13550</v>
      </c>
      <c r="C4515" s="697" t="s">
        <v>13551</v>
      </c>
      <c r="D4515" s="702" t="str">
        <f t="shared" si="70"/>
        <v>4514. 290465 打孔機</v>
      </c>
    </row>
    <row r="4516" spans="1:4">
      <c r="A4516" s="695">
        <v>4515</v>
      </c>
      <c r="B4516" s="696" t="s">
        <v>13552</v>
      </c>
      <c r="C4516" s="697" t="s">
        <v>13553</v>
      </c>
      <c r="D4516" s="702" t="str">
        <f t="shared" si="70"/>
        <v>4515. 290466 印壓機</v>
      </c>
    </row>
    <row r="4517" spans="1:4">
      <c r="A4517" s="695">
        <v>4516</v>
      </c>
      <c r="B4517" s="696" t="s">
        <v>13554</v>
      </c>
      <c r="C4517" s="697" t="s">
        <v>13555</v>
      </c>
      <c r="D4517" s="702" t="str">
        <f t="shared" si="70"/>
        <v>4516. 290467 鉛筆刨機</v>
      </c>
    </row>
    <row r="4518" spans="1:4">
      <c r="A4518" s="695">
        <v>4517</v>
      </c>
      <c r="B4518" s="696" t="s">
        <v>13556</v>
      </c>
      <c r="C4518" s="697" t="s">
        <v>13557</v>
      </c>
      <c r="D4518" s="702" t="str">
        <f t="shared" si="70"/>
        <v>4517. 290468 點字機</v>
      </c>
    </row>
    <row r="4519" spans="1:4">
      <c r="A4519" s="695">
        <v>4518</v>
      </c>
      <c r="B4519" s="696" t="s">
        <v>13558</v>
      </c>
      <c r="C4519" s="697" t="s">
        <v>13559</v>
      </c>
      <c r="D4519" s="702" t="str">
        <f t="shared" si="70"/>
        <v>4518. 290469 事務機械加工</v>
      </c>
    </row>
    <row r="4520" spans="1:4">
      <c r="A4520" s="695">
        <v>4519</v>
      </c>
      <c r="B4520" s="696" t="s">
        <v>13560</v>
      </c>
      <c r="C4520" s="697" t="s">
        <v>13561</v>
      </c>
      <c r="D4520" s="702" t="str">
        <f t="shared" si="70"/>
        <v>4519. 290471 空氣污染防治及偵測檢驗設備</v>
      </c>
    </row>
    <row r="4521" spans="1:4">
      <c r="A4521" s="695">
        <v>4520</v>
      </c>
      <c r="B4521" s="696" t="s">
        <v>13562</v>
      </c>
      <c r="C4521" s="697" t="s">
        <v>13563</v>
      </c>
      <c r="D4521" s="702" t="str">
        <f t="shared" si="70"/>
        <v>4520. 290472 空氣污染防制設備</v>
      </c>
    </row>
    <row r="4522" spans="1:4">
      <c r="A4522" s="695">
        <v>4521</v>
      </c>
      <c r="B4522" s="696" t="s">
        <v>13564</v>
      </c>
      <c r="C4522" s="697" t="s">
        <v>13565</v>
      </c>
      <c r="D4522" s="702" t="str">
        <f t="shared" si="70"/>
        <v>4521. 290473 集塵器</v>
      </c>
    </row>
    <row r="4523" spans="1:4">
      <c r="A4523" s="695">
        <v>4522</v>
      </c>
      <c r="B4523" s="696" t="s">
        <v>13566</v>
      </c>
      <c r="C4523" s="697" t="s">
        <v>13567</v>
      </c>
      <c r="D4523" s="702" t="str">
        <f t="shared" si="70"/>
        <v>4522. 290474 廢水處理及偵測檢驗設備</v>
      </c>
    </row>
    <row r="4524" spans="1:4">
      <c r="A4524" s="695">
        <v>4523</v>
      </c>
      <c r="B4524" s="696" t="s">
        <v>13568</v>
      </c>
      <c r="C4524" s="697" t="s">
        <v>13569</v>
      </c>
      <c r="D4524" s="702" t="str">
        <f t="shared" si="70"/>
        <v>4523. 290475 水污染防治設備</v>
      </c>
    </row>
    <row r="4525" spans="1:4">
      <c r="A4525" s="695">
        <v>4524</v>
      </c>
      <c r="B4525" s="696" t="s">
        <v>13570</v>
      </c>
      <c r="C4525" s="697" t="s">
        <v>13571</v>
      </c>
      <c r="D4525" s="702" t="str">
        <f t="shared" si="70"/>
        <v>4524. 290476 廢（污）水處理設備</v>
      </c>
    </row>
    <row r="4526" spans="1:4">
      <c r="A4526" s="695">
        <v>4525</v>
      </c>
      <c r="B4526" s="696" t="s">
        <v>13572</v>
      </c>
      <c r="C4526" s="697" t="s">
        <v>13573</v>
      </c>
      <c r="D4526" s="702" t="str">
        <f t="shared" si="70"/>
        <v>4525. 290477 廢棄物處理及偵測檢驗設備</v>
      </c>
    </row>
    <row r="4527" spans="1:4">
      <c r="A4527" s="695">
        <v>4526</v>
      </c>
      <c r="B4527" s="696" t="s">
        <v>13574</v>
      </c>
      <c r="C4527" s="697" t="s">
        <v>13575</v>
      </c>
      <c r="D4527" s="702" t="str">
        <f t="shared" si="70"/>
        <v>4526. 290478 廢棄物處理設備</v>
      </c>
    </row>
    <row r="4528" spans="1:4">
      <c r="A4528" s="695">
        <v>4527</v>
      </c>
      <c r="B4528" s="696" t="s">
        <v>13576</v>
      </c>
      <c r="C4528" s="697" t="s">
        <v>13577</v>
      </c>
      <c r="D4528" s="702" t="str">
        <f t="shared" si="70"/>
        <v>4527. 290479 資源回收設備</v>
      </c>
    </row>
    <row r="4529" spans="1:4">
      <c r="A4529" s="695">
        <v>4528</v>
      </c>
      <c r="B4529" s="696" t="s">
        <v>13578</v>
      </c>
      <c r="C4529" s="697" t="s">
        <v>13579</v>
      </c>
      <c r="D4529" s="702" t="str">
        <f t="shared" si="70"/>
        <v>4528. 290480 噪音防治及偵測檢驗設備</v>
      </c>
    </row>
    <row r="4530" spans="1:4">
      <c r="A4530" s="695">
        <v>4529</v>
      </c>
      <c r="B4530" s="696" t="s">
        <v>13580</v>
      </c>
      <c r="C4530" s="697" t="s">
        <v>13581</v>
      </c>
      <c r="D4530" s="702" t="str">
        <f t="shared" si="70"/>
        <v>4529. 290481 噪音防制設備</v>
      </c>
    </row>
    <row r="4531" spans="1:4">
      <c r="A4531" s="695">
        <v>4530</v>
      </c>
      <c r="B4531" s="696" t="s">
        <v>13582</v>
      </c>
      <c r="C4531" s="697" t="s">
        <v>13583</v>
      </c>
      <c r="D4531" s="702" t="str">
        <f t="shared" si="70"/>
        <v>4530. 290482 振動防制設備</v>
      </c>
    </row>
    <row r="4532" spans="1:4">
      <c r="A4532" s="695">
        <v>4531</v>
      </c>
      <c r="B4532" s="696" t="s">
        <v>13584</v>
      </c>
      <c r="C4532" s="697" t="s">
        <v>13585</v>
      </c>
      <c r="D4532" s="702" t="str">
        <f t="shared" si="70"/>
        <v>4531. 290483 土壤污染防治設備</v>
      </c>
    </row>
    <row r="4533" spans="1:4">
      <c r="A4533" s="695">
        <v>4532</v>
      </c>
      <c r="B4533" s="696" t="s">
        <v>13586</v>
      </c>
      <c r="C4533" s="697" t="s">
        <v>13587</v>
      </c>
      <c r="D4533" s="702" t="str">
        <f t="shared" si="70"/>
        <v>4532. 290484 污染防治設備加工</v>
      </c>
    </row>
    <row r="4534" spans="1:4">
      <c r="A4534" s="695">
        <v>4533</v>
      </c>
      <c r="B4534" s="696" t="s">
        <v>13588</v>
      </c>
      <c r="C4534" s="697" t="s">
        <v>13589</v>
      </c>
      <c r="D4534" s="702" t="str">
        <f t="shared" si="70"/>
        <v>4533. 290486 氣動手工具</v>
      </c>
    </row>
    <row r="4535" spans="1:4">
      <c r="A4535" s="695">
        <v>4534</v>
      </c>
      <c r="B4535" s="696" t="s">
        <v>13590</v>
      </c>
      <c r="C4535" s="697" t="s">
        <v>13591</v>
      </c>
      <c r="D4535" s="702" t="str">
        <f t="shared" si="70"/>
        <v>4534. 290487 手提氣鑽</v>
      </c>
    </row>
    <row r="4536" spans="1:4">
      <c r="A4536" s="695">
        <v>4535</v>
      </c>
      <c r="B4536" s="696" t="s">
        <v>13592</v>
      </c>
      <c r="C4536" s="697" t="s">
        <v>13593</v>
      </c>
      <c r="D4536" s="702" t="str">
        <f t="shared" si="70"/>
        <v>4535. 290488 手提氣動剪</v>
      </c>
    </row>
    <row r="4537" spans="1:4">
      <c r="A4537" s="695">
        <v>4536</v>
      </c>
      <c r="B4537" s="696" t="s">
        <v>13594</v>
      </c>
      <c r="C4537" s="697" t="s">
        <v>13595</v>
      </c>
      <c r="D4537" s="702" t="str">
        <f t="shared" si="70"/>
        <v>4536. 290489 手提氣動起子</v>
      </c>
    </row>
    <row r="4538" spans="1:4">
      <c r="A4538" s="695">
        <v>4537</v>
      </c>
      <c r="B4538" s="696" t="s">
        <v>13596</v>
      </c>
      <c r="C4538" s="697" t="s">
        <v>13597</v>
      </c>
      <c r="D4538" s="702" t="str">
        <f t="shared" si="70"/>
        <v>4537. 290490 手提氣動鉚釘機</v>
      </c>
    </row>
    <row r="4539" spans="1:4">
      <c r="A4539" s="695">
        <v>4538</v>
      </c>
      <c r="B4539" s="696" t="s">
        <v>13598</v>
      </c>
      <c r="C4539" s="697" t="s">
        <v>13599</v>
      </c>
      <c r="D4539" s="702" t="str">
        <f t="shared" si="70"/>
        <v>4538. 290491 手提氣動打釘機</v>
      </c>
    </row>
    <row r="4540" spans="1:4">
      <c r="A4540" s="695">
        <v>4539</v>
      </c>
      <c r="B4540" s="696" t="s">
        <v>13600</v>
      </c>
      <c r="C4540" s="697" t="s">
        <v>13601</v>
      </c>
      <c r="D4540" s="702" t="str">
        <f t="shared" si="70"/>
        <v>4539. 290492 手提氣動拋光機</v>
      </c>
    </row>
    <row r="4541" spans="1:4">
      <c r="A4541" s="695">
        <v>4540</v>
      </c>
      <c r="B4541" s="696" t="s">
        <v>13602</v>
      </c>
      <c r="C4541" s="697" t="s">
        <v>13603</v>
      </c>
      <c r="D4541" s="702" t="str">
        <f t="shared" si="70"/>
        <v>4540. 290493 手提氣動磨輪機</v>
      </c>
    </row>
    <row r="4542" spans="1:4">
      <c r="A4542" s="695">
        <v>4541</v>
      </c>
      <c r="B4542" s="696" t="s">
        <v>13604</v>
      </c>
      <c r="C4542" s="697" t="s">
        <v>13605</v>
      </c>
      <c r="D4542" s="702" t="str">
        <f t="shared" si="70"/>
        <v>4541. 290494 手提氣動研磨機</v>
      </c>
    </row>
    <row r="4543" spans="1:4">
      <c r="A4543" s="695">
        <v>4542</v>
      </c>
      <c r="B4543" s="696" t="s">
        <v>13606</v>
      </c>
      <c r="C4543" s="697" t="s">
        <v>13607</v>
      </c>
      <c r="D4543" s="702" t="str">
        <f t="shared" si="70"/>
        <v>4542. 290495 手提氣動套筒扳手</v>
      </c>
    </row>
    <row r="4544" spans="1:4">
      <c r="A4544" s="695">
        <v>4543</v>
      </c>
      <c r="B4544" s="696" t="s">
        <v>13608</v>
      </c>
      <c r="C4544" s="697" t="s">
        <v>13609</v>
      </c>
      <c r="D4544" s="702" t="str">
        <f t="shared" si="70"/>
        <v>4543. 290496 手提電鑽(鉆)</v>
      </c>
    </row>
    <row r="4545" spans="1:4">
      <c r="A4545" s="695">
        <v>4544</v>
      </c>
      <c r="B4545" s="696" t="s">
        <v>13610</v>
      </c>
      <c r="C4545" s="697" t="s">
        <v>13611</v>
      </c>
      <c r="D4545" s="702" t="str">
        <f t="shared" si="70"/>
        <v>4544. 290497 手提電鑽夾頭</v>
      </c>
    </row>
    <row r="4546" spans="1:4">
      <c r="A4546" s="695">
        <v>4545</v>
      </c>
      <c r="B4546" s="696" t="s">
        <v>13612</v>
      </c>
      <c r="C4546" s="697" t="s">
        <v>13613</v>
      </c>
      <c r="D4546" s="702" t="str">
        <f t="shared" ref="D4546:D4609" si="71">A4546&amp;". "&amp;B4546&amp;" "&amp;C4546</f>
        <v>4545. 290498 手提電剪</v>
      </c>
    </row>
    <row r="4547" spans="1:4">
      <c r="A4547" s="695">
        <v>4546</v>
      </c>
      <c r="B4547" s="696" t="s">
        <v>13614</v>
      </c>
      <c r="C4547" s="697" t="s">
        <v>13615</v>
      </c>
      <c r="D4547" s="702" t="str">
        <f t="shared" si="71"/>
        <v>4546. 290499 其他電動手工具及零組件</v>
      </c>
    </row>
    <row r="4548" spans="1:4">
      <c r="A4548" s="695">
        <v>4547</v>
      </c>
      <c r="B4548" s="696" t="s">
        <v>13616</v>
      </c>
      <c r="C4548" s="697" t="s">
        <v>13617</v>
      </c>
      <c r="D4548" s="702" t="str">
        <f t="shared" si="71"/>
        <v>4547. 290500 手提電動研磨機</v>
      </c>
    </row>
    <row r="4549" spans="1:4">
      <c r="A4549" s="695">
        <v>4548</v>
      </c>
      <c r="B4549" s="696" t="s">
        <v>13618</v>
      </c>
      <c r="C4549" s="697" t="s">
        <v>13619</v>
      </c>
      <c r="D4549" s="702" t="str">
        <f t="shared" si="71"/>
        <v>4548. 290501 手提電動拋光機</v>
      </c>
    </row>
    <row r="4550" spans="1:4">
      <c r="A4550" s="695">
        <v>4549</v>
      </c>
      <c r="B4550" s="696" t="s">
        <v>13620</v>
      </c>
      <c r="C4550" s="697" t="s">
        <v>13621</v>
      </c>
      <c r="D4550" s="702" t="str">
        <f t="shared" si="71"/>
        <v>4549. 290502 充電式手提電鉆</v>
      </c>
    </row>
    <row r="4551" spans="1:4">
      <c r="A4551" s="695">
        <v>4550</v>
      </c>
      <c r="B4551" s="696" t="s">
        <v>13622</v>
      </c>
      <c r="C4551" s="697" t="s">
        <v>13623</v>
      </c>
      <c r="D4551" s="702" t="str">
        <f t="shared" si="71"/>
        <v>4550. 290503 手提電鋸(含桌上型)</v>
      </c>
    </row>
    <row r="4552" spans="1:4">
      <c r="A4552" s="695">
        <v>4551</v>
      </c>
      <c r="B4552" s="696" t="s">
        <v>13624</v>
      </c>
      <c r="C4552" s="697" t="s">
        <v>13625</v>
      </c>
      <c r="D4552" s="702" t="str">
        <f t="shared" si="71"/>
        <v>4551. 290504 手提電動雕刻機</v>
      </c>
    </row>
    <row r="4553" spans="1:4">
      <c r="A4553" s="695">
        <v>4552</v>
      </c>
      <c r="B4553" s="696" t="s">
        <v>13626</v>
      </c>
      <c r="C4553" s="697" t="s">
        <v>13627</v>
      </c>
      <c r="D4553" s="702" t="str">
        <f t="shared" si="71"/>
        <v>4552. 290505 手提電動圓盤磨輪機</v>
      </c>
    </row>
    <row r="4554" spans="1:4">
      <c r="A4554" s="695">
        <v>4553</v>
      </c>
      <c r="B4554" s="696" t="s">
        <v>13628</v>
      </c>
      <c r="C4554" s="697" t="s">
        <v>13629</v>
      </c>
      <c r="D4554" s="702" t="str">
        <f t="shared" si="71"/>
        <v>4553. 290506 手提電動起子</v>
      </c>
    </row>
    <row r="4555" spans="1:4">
      <c r="A4555" s="695">
        <v>4554</v>
      </c>
      <c r="B4555" s="696" t="s">
        <v>13630</v>
      </c>
      <c r="C4555" s="697" t="s">
        <v>13631</v>
      </c>
      <c r="D4555" s="702" t="str">
        <f t="shared" si="71"/>
        <v>4554. 290507 治具、夾具</v>
      </c>
    </row>
    <row r="4556" spans="1:4">
      <c r="A4556" s="695">
        <v>4555</v>
      </c>
      <c r="B4556" s="696" t="s">
        <v>13632</v>
      </c>
      <c r="C4556" s="697" t="s">
        <v>13633</v>
      </c>
      <c r="D4556" s="702" t="str">
        <f t="shared" si="71"/>
        <v>4555. 290508 手工具機加工</v>
      </c>
    </row>
    <row r="4557" spans="1:4">
      <c r="A4557" s="695">
        <v>4556</v>
      </c>
      <c r="B4557" s="696" t="s">
        <v>13634</v>
      </c>
      <c r="C4557" s="697" t="s">
        <v>13635</v>
      </c>
      <c r="D4557" s="702" t="str">
        <f t="shared" si="71"/>
        <v>4556. 290509 雷射加工機</v>
      </c>
    </row>
    <row r="4558" spans="1:4">
      <c r="A4558" s="695">
        <v>4557</v>
      </c>
      <c r="B4558" s="696" t="s">
        <v>13636</v>
      </c>
      <c r="C4558" s="697" t="s">
        <v>13637</v>
      </c>
      <c r="D4558" s="702" t="str">
        <f t="shared" si="71"/>
        <v>4557. 290510 超音波加工機</v>
      </c>
    </row>
    <row r="4559" spans="1:4">
      <c r="A4559" s="695">
        <v>4558</v>
      </c>
      <c r="B4559" s="696" t="s">
        <v>13638</v>
      </c>
      <c r="C4559" s="697" t="s">
        <v>13639</v>
      </c>
      <c r="D4559" s="702" t="str">
        <f t="shared" si="71"/>
        <v>4558. 290511 高週波加工機</v>
      </c>
    </row>
    <row r="4560" spans="1:4">
      <c r="A4560" s="695">
        <v>4559</v>
      </c>
      <c r="B4560" s="696" t="s">
        <v>13640</v>
      </c>
      <c r="C4560" s="697" t="s">
        <v>13641</v>
      </c>
      <c r="D4560" s="702" t="str">
        <f t="shared" si="71"/>
        <v>4559. 290512 ＮＣ放電加工機</v>
      </c>
    </row>
    <row r="4561" spans="1:4">
      <c r="A4561" s="695">
        <v>4560</v>
      </c>
      <c r="B4561" s="696" t="s">
        <v>13642</v>
      </c>
      <c r="C4561" s="697" t="s">
        <v>13643</v>
      </c>
      <c r="D4561" s="702" t="str">
        <f t="shared" si="71"/>
        <v>4560. 290513 線切割放電加工機</v>
      </c>
    </row>
    <row r="4562" spans="1:4">
      <c r="A4562" s="695">
        <v>4561</v>
      </c>
      <c r="B4562" s="696" t="s">
        <v>13644</v>
      </c>
      <c r="C4562" s="697" t="s">
        <v>13645</v>
      </c>
      <c r="D4562" s="702" t="str">
        <f t="shared" si="71"/>
        <v>4561. 290514 非傳統加工設備零組件</v>
      </c>
    </row>
    <row r="4563" spans="1:4">
      <c r="A4563" s="695">
        <v>4562</v>
      </c>
      <c r="B4563" s="696" t="s">
        <v>13646</v>
      </c>
      <c r="C4563" s="697" t="s">
        <v>13647</v>
      </c>
      <c r="D4563" s="702" t="str">
        <f t="shared" si="71"/>
        <v>4562. 290515 非傳統加工設備加工</v>
      </c>
    </row>
    <row r="4564" spans="1:4">
      <c r="A4564" s="695">
        <v>4563</v>
      </c>
      <c r="B4564" s="696" t="s">
        <v>13648</v>
      </c>
      <c r="C4564" s="697" t="s">
        <v>13649</v>
      </c>
      <c r="D4564" s="702" t="str">
        <f t="shared" si="71"/>
        <v>4563. 290517 外包裝機械</v>
      </c>
    </row>
    <row r="4565" spans="1:4">
      <c r="A4565" s="695">
        <v>4564</v>
      </c>
      <c r="B4565" s="696" t="s">
        <v>13650</v>
      </c>
      <c r="C4565" s="697" t="s">
        <v>13651</v>
      </c>
      <c r="D4565" s="702" t="str">
        <f t="shared" si="71"/>
        <v>4564. 290518 內包裝機械</v>
      </c>
    </row>
    <row r="4566" spans="1:4">
      <c r="A4566" s="695">
        <v>4565</v>
      </c>
      <c r="B4566" s="696" t="s">
        <v>13652</v>
      </c>
      <c r="C4566" s="697" t="s">
        <v>13653</v>
      </c>
      <c r="D4566" s="702" t="str">
        <f t="shared" si="71"/>
        <v>4565. 290519 個裝包裝機械</v>
      </c>
    </row>
    <row r="4567" spans="1:4">
      <c r="A4567" s="695">
        <v>4566</v>
      </c>
      <c r="B4567" s="696" t="s">
        <v>13654</v>
      </c>
      <c r="C4567" s="697" t="s">
        <v>13655</v>
      </c>
      <c r="D4567" s="702" t="str">
        <f t="shared" si="71"/>
        <v>4566. 290520 包裝相關性機械</v>
      </c>
    </row>
    <row r="4568" spans="1:4">
      <c r="A4568" s="695">
        <v>4567</v>
      </c>
      <c r="B4568" s="696" t="s">
        <v>13656</v>
      </c>
      <c r="C4568" s="697" t="s">
        <v>13657</v>
      </c>
      <c r="D4568" s="702" t="str">
        <f t="shared" si="71"/>
        <v>4567. 290521 包裝機械零件</v>
      </c>
    </row>
    <row r="4569" spans="1:4">
      <c r="A4569" s="695">
        <v>4568</v>
      </c>
      <c r="B4569" s="696" t="s">
        <v>13658</v>
      </c>
      <c r="C4569" s="697" t="s">
        <v>13659</v>
      </c>
      <c r="D4569" s="702" t="str">
        <f t="shared" si="71"/>
        <v>4568. 290522 包裝機械加工</v>
      </c>
    </row>
    <row r="4570" spans="1:4">
      <c r="A4570" s="695">
        <v>4569</v>
      </c>
      <c r="B4570" s="696" t="s">
        <v>13660</v>
      </c>
      <c r="C4570" s="697" t="s">
        <v>13661</v>
      </c>
      <c r="D4570" s="702" t="str">
        <f t="shared" si="71"/>
        <v>4569. 290523 飲水機(包括開飲機)</v>
      </c>
    </row>
    <row r="4571" spans="1:4">
      <c r="A4571" s="695">
        <v>4570</v>
      </c>
      <c r="B4571" s="696" t="s">
        <v>13662</v>
      </c>
      <c r="C4571" s="697" t="s">
        <v>13663</v>
      </c>
      <c r="D4571" s="702" t="str">
        <f t="shared" si="71"/>
        <v>4570. 290524 飲用水設備零組件</v>
      </c>
    </row>
    <row r="4572" spans="1:4">
      <c r="A4572" s="695">
        <v>4571</v>
      </c>
      <c r="B4572" s="696" t="s">
        <v>13664</v>
      </c>
      <c r="C4572" s="697" t="s">
        <v>13665</v>
      </c>
      <c r="D4572" s="702" t="str">
        <f t="shared" si="71"/>
        <v>4571. 290525 飲用水設備加工</v>
      </c>
    </row>
    <row r="4573" spans="1:4">
      <c r="A4573" s="695">
        <v>4572</v>
      </c>
      <c r="B4573" s="696" t="s">
        <v>13666</v>
      </c>
      <c r="C4573" s="697" t="s">
        <v>13667</v>
      </c>
      <c r="D4573" s="702" t="str">
        <f t="shared" si="71"/>
        <v>4572. 290527 工業用抽風、通風機</v>
      </c>
    </row>
    <row r="4574" spans="1:4">
      <c r="A4574" s="695">
        <v>4573</v>
      </c>
      <c r="B4574" s="696" t="s">
        <v>13668</v>
      </c>
      <c r="C4574" s="697" t="s">
        <v>13669</v>
      </c>
      <c r="D4574" s="702" t="str">
        <f t="shared" si="71"/>
        <v>4573. 290528 鼓風機</v>
      </c>
    </row>
    <row r="4575" spans="1:4">
      <c r="A4575" s="695">
        <v>4574</v>
      </c>
      <c r="B4575" s="696" t="s">
        <v>13670</v>
      </c>
      <c r="C4575" s="697" t="s">
        <v>13671</v>
      </c>
      <c r="D4575" s="702" t="str">
        <f t="shared" si="71"/>
        <v>4574. 290529 機器手臂</v>
      </c>
    </row>
    <row r="4576" spans="1:4">
      <c r="A4576" s="695">
        <v>4575</v>
      </c>
      <c r="B4576" s="696" t="s">
        <v>13672</v>
      </c>
      <c r="C4576" s="697" t="s">
        <v>13673</v>
      </c>
      <c r="D4576" s="702" t="str">
        <f t="shared" si="71"/>
        <v>4575. 290530 工業機器人</v>
      </c>
    </row>
    <row r="4577" spans="1:4">
      <c r="A4577" s="695">
        <v>4576</v>
      </c>
      <c r="B4577" s="696" t="s">
        <v>13674</v>
      </c>
      <c r="C4577" s="697" t="s">
        <v>13675</v>
      </c>
      <c r="D4577" s="702" t="str">
        <f t="shared" si="71"/>
        <v>4576. 290531 服務型機器人</v>
      </c>
    </row>
    <row r="4578" spans="1:4">
      <c r="A4578" s="695">
        <v>4577</v>
      </c>
      <c r="B4578" s="696" t="s">
        <v>13676</v>
      </c>
      <c r="C4578" s="697" t="s">
        <v>13677</v>
      </c>
      <c r="D4578" s="702" t="str">
        <f t="shared" si="71"/>
        <v>4577. 290533 滅火器</v>
      </c>
    </row>
    <row r="4579" spans="1:4">
      <c r="A4579" s="695">
        <v>4578</v>
      </c>
      <c r="B4579" s="696" t="s">
        <v>13678</v>
      </c>
      <c r="C4579" s="697" t="s">
        <v>13679</v>
      </c>
      <c r="D4579" s="702" t="str">
        <f t="shared" si="71"/>
        <v>4578. 290534 消防設備(滅火器除外)</v>
      </c>
    </row>
    <row r="4580" spans="1:4">
      <c r="A4580" s="695">
        <v>4579</v>
      </c>
      <c r="B4580" s="696" t="s">
        <v>13680</v>
      </c>
      <c r="C4580" s="697" t="s">
        <v>13681</v>
      </c>
      <c r="D4580" s="702" t="str">
        <f t="shared" si="71"/>
        <v>4579. 290535 中央系統冷氣機</v>
      </c>
    </row>
    <row r="4581" spans="1:4">
      <c r="A4581" s="695">
        <v>4580</v>
      </c>
      <c r="B4581" s="696" t="s">
        <v>13682</v>
      </c>
      <c r="C4581" s="697" t="s">
        <v>13683</v>
      </c>
      <c r="D4581" s="702" t="str">
        <f t="shared" si="71"/>
        <v>4580. 290536 自動販賣機</v>
      </c>
    </row>
    <row r="4582" spans="1:4">
      <c r="A4582" s="695">
        <v>4581</v>
      </c>
      <c r="B4582" s="696" t="s">
        <v>13684</v>
      </c>
      <c r="C4582" s="697" t="s">
        <v>13685</v>
      </c>
      <c r="D4582" s="702" t="str">
        <f t="shared" si="71"/>
        <v>4581. 290537 冷凍庫、櫃</v>
      </c>
    </row>
    <row r="4583" spans="1:4">
      <c r="A4583" s="695">
        <v>4582</v>
      </c>
      <c r="B4583" s="696" t="s">
        <v>13686</v>
      </c>
      <c r="C4583" s="697" t="s">
        <v>13687</v>
      </c>
      <c r="D4583" s="702" t="str">
        <f t="shared" si="71"/>
        <v>4582. 290538 工業用冷凍空調設備</v>
      </c>
    </row>
    <row r="4584" spans="1:4">
      <c r="A4584" s="695">
        <v>4583</v>
      </c>
      <c r="B4584" s="696" t="s">
        <v>13688</v>
      </c>
      <c r="C4584" s="697" t="s">
        <v>13689</v>
      </c>
      <c r="D4584" s="702" t="str">
        <f t="shared" si="71"/>
        <v>4583. 290539 商用冷凍冷藏展示櫃</v>
      </c>
    </row>
    <row r="4585" spans="1:4">
      <c r="A4585" s="695">
        <v>4584</v>
      </c>
      <c r="B4585" s="696" t="s">
        <v>13690</v>
      </c>
      <c r="C4585" s="697" t="s">
        <v>13691</v>
      </c>
      <c r="D4585" s="702" t="str">
        <f t="shared" si="71"/>
        <v>4584. 290540 熱交換器</v>
      </c>
    </row>
    <row r="4586" spans="1:4">
      <c r="A4586" s="695">
        <v>4585</v>
      </c>
      <c r="B4586" s="696" t="s">
        <v>13692</v>
      </c>
      <c r="C4586" s="697" t="s">
        <v>13693</v>
      </c>
      <c r="D4586" s="702" t="str">
        <f t="shared" si="71"/>
        <v>4585. 290541 工業用爐</v>
      </c>
    </row>
    <row r="4587" spans="1:4">
      <c r="A4587" s="695">
        <v>4586</v>
      </c>
      <c r="B4587" s="696" t="s">
        <v>13694</v>
      </c>
      <c r="C4587" s="697" t="s">
        <v>13695</v>
      </c>
      <c r="D4587" s="702" t="str">
        <f t="shared" si="71"/>
        <v>4586. 290542 自動充氣機</v>
      </c>
    </row>
    <row r="4588" spans="1:4">
      <c r="A4588" s="695">
        <v>4587</v>
      </c>
      <c r="B4588" s="696" t="s">
        <v>13696</v>
      </c>
      <c r="C4588" s="697" t="s">
        <v>13697</v>
      </c>
      <c r="D4588" s="702" t="str">
        <f t="shared" si="71"/>
        <v>4587. 290543 抽風機</v>
      </c>
    </row>
    <row r="4589" spans="1:4">
      <c r="A4589" s="695">
        <v>4588</v>
      </c>
      <c r="B4589" s="696" t="s">
        <v>13698</v>
      </c>
      <c r="C4589" s="697" t="s">
        <v>13699</v>
      </c>
      <c r="D4589" s="702" t="str">
        <f t="shared" si="71"/>
        <v>4588. 290544 油槍</v>
      </c>
    </row>
    <row r="4590" spans="1:4">
      <c r="A4590" s="695">
        <v>4589</v>
      </c>
      <c r="B4590" s="696" t="s">
        <v>13700</v>
      </c>
      <c r="C4590" s="697" t="s">
        <v>13701</v>
      </c>
      <c r="D4590" s="702" t="str">
        <f t="shared" si="71"/>
        <v>4589. 290545 非家用飲水設備</v>
      </c>
    </row>
    <row r="4591" spans="1:4">
      <c r="A4591" s="695">
        <v>4590</v>
      </c>
      <c r="B4591" s="696" t="s">
        <v>13702</v>
      </c>
      <c r="C4591" s="697" t="s">
        <v>13703</v>
      </c>
      <c r="D4591" s="702" t="str">
        <f t="shared" si="71"/>
        <v>4590. 290546 非電動熔接及焊接設備</v>
      </c>
    </row>
    <row r="4592" spans="1:4">
      <c r="A4592" s="695">
        <v>4591</v>
      </c>
      <c r="B4592" s="696" t="s">
        <v>13704</v>
      </c>
      <c r="C4592" s="697" t="s">
        <v>13705</v>
      </c>
      <c r="D4592" s="702" t="str">
        <f t="shared" si="71"/>
        <v>4591. 290547 計數秤</v>
      </c>
    </row>
    <row r="4593" spans="1:4">
      <c r="A4593" s="695">
        <v>4592</v>
      </c>
      <c r="B4593" s="696" t="s">
        <v>13706</v>
      </c>
      <c r="C4593" s="697" t="s">
        <v>13707</v>
      </c>
      <c r="D4593" s="702" t="str">
        <f t="shared" si="71"/>
        <v>4592. 290548 氣體產生器</v>
      </c>
    </row>
    <row r="4594" spans="1:4">
      <c r="A4594" s="695">
        <v>4593</v>
      </c>
      <c r="B4594" s="696" t="s">
        <v>13708</v>
      </c>
      <c r="C4594" s="697" t="s">
        <v>13709</v>
      </c>
      <c r="D4594" s="702" t="str">
        <f t="shared" si="71"/>
        <v>4593. 290549 常用天平</v>
      </c>
    </row>
    <row r="4595" spans="1:4">
      <c r="A4595" s="695">
        <v>4594</v>
      </c>
      <c r="B4595" s="696" t="s">
        <v>13710</v>
      </c>
      <c r="C4595" s="697" t="s">
        <v>13711</v>
      </c>
      <c r="D4595" s="702" t="str">
        <f t="shared" si="71"/>
        <v>4594. 290550 液體過濾或淨化設備</v>
      </c>
    </row>
    <row r="4596" spans="1:4">
      <c r="A4596" s="695">
        <v>4595</v>
      </c>
      <c r="B4596" s="696" t="s">
        <v>13712</v>
      </c>
      <c r="C4596" s="697" t="s">
        <v>13713</v>
      </c>
      <c r="D4596" s="702" t="str">
        <f t="shared" si="71"/>
        <v>4595. 290551 滑油槍</v>
      </c>
    </row>
    <row r="4597" spans="1:4">
      <c r="A4597" s="695">
        <v>4596</v>
      </c>
      <c r="B4597" s="696" t="s">
        <v>13714</v>
      </c>
      <c r="C4597" s="697" t="s">
        <v>13715</v>
      </c>
      <c r="D4597" s="702" t="str">
        <f t="shared" si="71"/>
        <v>4596. 290552 蒸氣清潔機</v>
      </c>
    </row>
    <row r="4598" spans="1:4">
      <c r="A4598" s="695">
        <v>4597</v>
      </c>
      <c r="B4598" s="696" t="s">
        <v>13716</v>
      </c>
      <c r="C4598" s="697" t="s">
        <v>13717</v>
      </c>
      <c r="D4598" s="702" t="str">
        <f t="shared" si="71"/>
        <v>4597. 290553 蒸餾或精餾設備</v>
      </c>
    </row>
    <row r="4599" spans="1:4">
      <c r="A4599" s="695">
        <v>4598</v>
      </c>
      <c r="B4599" s="696" t="s">
        <v>13718</v>
      </c>
      <c r="C4599" s="697" t="s">
        <v>13719</v>
      </c>
      <c r="D4599" s="702" t="str">
        <f t="shared" si="71"/>
        <v>4598. 290554 噴槍</v>
      </c>
    </row>
    <row r="4600" spans="1:4">
      <c r="A4600" s="695">
        <v>4599</v>
      </c>
      <c r="B4600" s="696" t="s">
        <v>13720</v>
      </c>
      <c r="C4600" s="697" t="s">
        <v>13721</v>
      </c>
      <c r="D4600" s="702" t="str">
        <f t="shared" si="71"/>
        <v>4599. 290555 噴漆機</v>
      </c>
    </row>
    <row r="4601" spans="1:4">
      <c r="A4601" s="695">
        <v>4600</v>
      </c>
      <c r="B4601" s="696" t="s">
        <v>13722</v>
      </c>
      <c r="C4601" s="697" t="s">
        <v>13723</v>
      </c>
      <c r="D4601" s="702" t="str">
        <f t="shared" si="71"/>
        <v>4600. 290556 噴砂機</v>
      </c>
    </row>
    <row r="4602" spans="1:4">
      <c r="A4602" s="695">
        <v>4601</v>
      </c>
      <c r="B4602" s="696" t="s">
        <v>13724</v>
      </c>
      <c r="C4602" s="697" t="s">
        <v>13725</v>
      </c>
      <c r="D4602" s="702" t="str">
        <f t="shared" si="71"/>
        <v>4601. 290557 標籤機</v>
      </c>
    </row>
    <row r="4603" spans="1:4">
      <c r="A4603" s="695">
        <v>4602</v>
      </c>
      <c r="B4603" s="696" t="s">
        <v>13726</v>
      </c>
      <c r="C4603" s="697" t="s">
        <v>13727</v>
      </c>
      <c r="D4603" s="702" t="str">
        <f t="shared" si="71"/>
        <v>4602. 290558 磅秤或地磅</v>
      </c>
    </row>
    <row r="4604" spans="1:4">
      <c r="A4604" s="695">
        <v>4603</v>
      </c>
      <c r="B4604" s="696" t="s">
        <v>13728</v>
      </c>
      <c r="C4604" s="697" t="s">
        <v>13729</v>
      </c>
      <c r="D4604" s="702" t="str">
        <f t="shared" si="71"/>
        <v>4603. 290599 其他車床</v>
      </c>
    </row>
    <row r="4605" spans="1:4">
      <c r="A4605" s="695">
        <v>4604</v>
      </c>
      <c r="B4605" s="696" t="s">
        <v>13730</v>
      </c>
      <c r="C4605" s="697" t="s">
        <v>13731</v>
      </c>
      <c r="D4605" s="702" t="str">
        <f t="shared" si="71"/>
        <v>4604. 290699 其他鑽床</v>
      </c>
    </row>
    <row r="4606" spans="1:4">
      <c r="A4606" s="695">
        <v>4605</v>
      </c>
      <c r="B4606" s="696" t="s">
        <v>13732</v>
      </c>
      <c r="C4606" s="697" t="s">
        <v>13733</v>
      </c>
      <c r="D4606" s="702" t="str">
        <f t="shared" si="71"/>
        <v>4605. 290799 其他銑床</v>
      </c>
    </row>
    <row r="4607" spans="1:4">
      <c r="A4607" s="695">
        <v>4606</v>
      </c>
      <c r="B4607" s="696" t="s">
        <v>13734</v>
      </c>
      <c r="C4607" s="697" t="s">
        <v>13735</v>
      </c>
      <c r="D4607" s="702" t="str">
        <f t="shared" si="71"/>
        <v>4606. 290899 其他搪床</v>
      </c>
    </row>
    <row r="4608" spans="1:4">
      <c r="A4608" s="695">
        <v>4607</v>
      </c>
      <c r="B4608" s="696" t="s">
        <v>13736</v>
      </c>
      <c r="C4608" s="697" t="s">
        <v>13737</v>
      </c>
      <c r="D4608" s="702" t="str">
        <f t="shared" si="71"/>
        <v>4607. 290999 其他磨床</v>
      </c>
    </row>
    <row r="4609" spans="1:4">
      <c r="A4609" s="695">
        <v>4608</v>
      </c>
      <c r="B4609" s="696" t="s">
        <v>13738</v>
      </c>
      <c r="C4609" s="697" t="s">
        <v>13739</v>
      </c>
      <c r="D4609" s="702" t="str">
        <f t="shared" si="71"/>
        <v>4608. 291099 其他ＮＣ工具機</v>
      </c>
    </row>
    <row r="4610" spans="1:4">
      <c r="A4610" s="695">
        <v>4609</v>
      </c>
      <c r="B4610" s="696" t="s">
        <v>13740</v>
      </c>
      <c r="C4610" s="697" t="s">
        <v>13741</v>
      </c>
      <c r="D4610" s="702" t="str">
        <f t="shared" ref="D4610:D4673" si="72">A4610&amp;". "&amp;B4610&amp;" "&amp;C4610</f>
        <v>4609. 291199 其他切削工具機</v>
      </c>
    </row>
    <row r="4611" spans="1:4">
      <c r="A4611" s="695">
        <v>4610</v>
      </c>
      <c r="B4611" s="696" t="s">
        <v>13742</v>
      </c>
      <c r="C4611" s="697" t="s">
        <v>13743</v>
      </c>
      <c r="D4611" s="702" t="str">
        <f t="shared" si="72"/>
        <v>4610. 291299 其他金屬成型機</v>
      </c>
    </row>
    <row r="4612" spans="1:4">
      <c r="A4612" s="695">
        <v>4611</v>
      </c>
      <c r="B4612" s="696" t="s">
        <v>13744</v>
      </c>
      <c r="C4612" s="697" t="s">
        <v>13745</v>
      </c>
      <c r="D4612" s="702" t="str">
        <f t="shared" si="72"/>
        <v>4611. 291399 其他銲接切割機械</v>
      </c>
    </row>
    <row r="4613" spans="1:4">
      <c r="A4613" s="695">
        <v>4612</v>
      </c>
      <c r="B4613" s="696" t="s">
        <v>13746</v>
      </c>
      <c r="C4613" s="697" t="s">
        <v>13747</v>
      </c>
      <c r="D4613" s="702" t="str">
        <f t="shared" si="72"/>
        <v>4612. 291499 其他金屬加工用機械零組件</v>
      </c>
    </row>
    <row r="4614" spans="1:4">
      <c r="A4614" s="695">
        <v>4613</v>
      </c>
      <c r="B4614" s="696" t="s">
        <v>13748</v>
      </c>
      <c r="C4614" s="697" t="s">
        <v>13749</v>
      </c>
      <c r="D4614" s="702" t="str">
        <f t="shared" si="72"/>
        <v>4613. 291599 其他金屬加工用機械加工</v>
      </c>
    </row>
    <row r="4615" spans="1:4">
      <c r="A4615" s="695">
        <v>4614</v>
      </c>
      <c r="B4615" s="696" t="s">
        <v>13750</v>
      </c>
      <c r="C4615" s="697" t="s">
        <v>13751</v>
      </c>
      <c r="D4615" s="702" t="str">
        <f t="shared" si="72"/>
        <v>4614. 291699 其他整地播種機械</v>
      </c>
    </row>
    <row r="4616" spans="1:4">
      <c r="A4616" s="695">
        <v>4615</v>
      </c>
      <c r="B4616" s="696" t="s">
        <v>13752</v>
      </c>
      <c r="C4616" s="697" t="s">
        <v>13753</v>
      </c>
      <c r="D4616" s="702" t="str">
        <f t="shared" si="72"/>
        <v>4615. 291799 其他農業管理機械</v>
      </c>
    </row>
    <row r="4617" spans="1:4">
      <c r="A4617" s="695">
        <v>4616</v>
      </c>
      <c r="B4617" s="696" t="s">
        <v>13754</v>
      </c>
      <c r="C4617" s="697" t="s">
        <v>13755</v>
      </c>
      <c r="D4617" s="702" t="str">
        <f t="shared" si="72"/>
        <v>4616. 291899 其他農用機械</v>
      </c>
    </row>
    <row r="4618" spans="1:4">
      <c r="A4618" s="695">
        <v>4617</v>
      </c>
      <c r="B4618" s="696" t="s">
        <v>13756</v>
      </c>
      <c r="C4618" s="697" t="s">
        <v>13757</v>
      </c>
      <c r="D4618" s="702" t="str">
        <f t="shared" si="72"/>
        <v>4617. 291999 其他建築機械及零組件</v>
      </c>
    </row>
    <row r="4619" spans="1:4">
      <c r="A4619" s="695">
        <v>4618</v>
      </c>
      <c r="B4619" s="696" t="s">
        <v>13758</v>
      </c>
      <c r="C4619" s="697" t="s">
        <v>13759</v>
      </c>
      <c r="D4619" s="702" t="str">
        <f t="shared" si="72"/>
        <v>4618. 292099 其他穀物處理機械</v>
      </c>
    </row>
    <row r="4620" spans="1:4">
      <c r="A4620" s="695">
        <v>4619</v>
      </c>
      <c r="B4620" s="696" t="s">
        <v>13760</v>
      </c>
      <c r="C4620" s="697" t="s">
        <v>13761</v>
      </c>
      <c r="D4620" s="702" t="str">
        <f t="shared" si="72"/>
        <v>4619. 292199 其他食品機械</v>
      </c>
    </row>
    <row r="4621" spans="1:4">
      <c r="A4621" s="695">
        <v>4620</v>
      </c>
      <c r="B4621" s="696" t="s">
        <v>13762</v>
      </c>
      <c r="C4621" s="697" t="s">
        <v>13763</v>
      </c>
      <c r="D4621" s="702" t="str">
        <f t="shared" si="72"/>
        <v>4620. 292299 其他紡紗機械</v>
      </c>
    </row>
    <row r="4622" spans="1:4">
      <c r="A4622" s="695">
        <v>4621</v>
      </c>
      <c r="B4622" s="696" t="s">
        <v>13764</v>
      </c>
      <c r="C4622" s="697" t="s">
        <v>13765</v>
      </c>
      <c r="D4622" s="702" t="str">
        <f t="shared" si="72"/>
        <v>4621. 292399 其他織布機械</v>
      </c>
    </row>
    <row r="4623" spans="1:4">
      <c r="A4623" s="695">
        <v>4622</v>
      </c>
      <c r="B4623" s="696" t="s">
        <v>13766</v>
      </c>
      <c r="C4623" s="697" t="s">
        <v>13767</v>
      </c>
      <c r="D4623" s="702" t="str">
        <f t="shared" si="72"/>
        <v>4622. 292499 其他針織機械</v>
      </c>
    </row>
    <row r="4624" spans="1:4">
      <c r="A4624" s="695">
        <v>4623</v>
      </c>
      <c r="B4624" s="696" t="s">
        <v>13768</v>
      </c>
      <c r="C4624" s="697" t="s">
        <v>13769</v>
      </c>
      <c r="D4624" s="702" t="str">
        <f t="shared" si="72"/>
        <v>4623. 292599 其他紡織機械</v>
      </c>
    </row>
    <row r="4625" spans="1:4">
      <c r="A4625" s="695">
        <v>4624</v>
      </c>
      <c r="B4625" s="696" t="s">
        <v>13770</v>
      </c>
      <c r="C4625" s="697" t="s">
        <v>13771</v>
      </c>
      <c r="D4625" s="702" t="str">
        <f t="shared" si="72"/>
        <v>4624. 292699 其他合板機械</v>
      </c>
    </row>
    <row r="4626" spans="1:4">
      <c r="A4626" s="695">
        <v>4625</v>
      </c>
      <c r="B4626" s="696" t="s">
        <v>13772</v>
      </c>
      <c r="C4626" s="697" t="s">
        <v>13773</v>
      </c>
      <c r="D4626" s="702" t="str">
        <f t="shared" si="72"/>
        <v>4625. 292799 其他木工機械</v>
      </c>
    </row>
    <row r="4627" spans="1:4">
      <c r="A4627" s="695">
        <v>4626</v>
      </c>
      <c r="B4627" s="696" t="s">
        <v>13774</v>
      </c>
      <c r="C4627" s="697" t="s">
        <v>13775</v>
      </c>
      <c r="D4627" s="702" t="str">
        <f t="shared" si="72"/>
        <v>4626. 292899 其他拌合化工機械</v>
      </c>
    </row>
    <row r="4628" spans="1:4">
      <c r="A4628" s="695">
        <v>4627</v>
      </c>
      <c r="B4628" s="696" t="s">
        <v>13776</v>
      </c>
      <c r="C4628" s="697" t="s">
        <v>13777</v>
      </c>
      <c r="D4628" s="702" t="str">
        <f t="shared" si="72"/>
        <v>4627. 292999 其他化工機械及零組件</v>
      </c>
    </row>
    <row r="4629" spans="1:4">
      <c r="A4629" s="695">
        <v>4628</v>
      </c>
      <c r="B4629" s="696" t="s">
        <v>13778</v>
      </c>
      <c r="C4629" s="697" t="s">
        <v>13779</v>
      </c>
      <c r="D4629" s="702" t="str">
        <f t="shared" si="72"/>
        <v>4628. 293099 其他塑膠機械</v>
      </c>
    </row>
    <row r="4630" spans="1:4">
      <c r="A4630" s="695">
        <v>4629</v>
      </c>
      <c r="B4630" s="696" t="s">
        <v>13780</v>
      </c>
      <c r="C4630" s="697" t="s">
        <v>13781</v>
      </c>
      <c r="D4630" s="702" t="str">
        <f t="shared" si="72"/>
        <v>4629. 293199 其他橡膠機械</v>
      </c>
    </row>
    <row r="4631" spans="1:4">
      <c r="A4631" s="695">
        <v>4630</v>
      </c>
      <c r="B4631" s="696" t="s">
        <v>13782</v>
      </c>
      <c r="C4631" s="697" t="s">
        <v>13783</v>
      </c>
      <c r="D4631" s="702" t="str">
        <f t="shared" si="72"/>
        <v>4630. 293299 其他平面顯示器生產設備</v>
      </c>
    </row>
    <row r="4632" spans="1:4">
      <c r="A4632" s="695">
        <v>4631</v>
      </c>
      <c r="B4632" s="696" t="s">
        <v>13784</v>
      </c>
      <c r="C4632" s="697" t="s">
        <v>13785</v>
      </c>
      <c r="D4632" s="702" t="str">
        <f t="shared" si="72"/>
        <v>4631. 293399 其他印刷機械</v>
      </c>
    </row>
    <row r="4633" spans="1:4">
      <c r="A4633" s="695">
        <v>4632</v>
      </c>
      <c r="B4633" s="696" t="s">
        <v>13786</v>
      </c>
      <c r="C4633" s="697" t="s">
        <v>13787</v>
      </c>
      <c r="D4633" s="702" t="str">
        <f t="shared" si="72"/>
        <v>4632. 293499 其他罐頭處理機械</v>
      </c>
    </row>
    <row r="4634" spans="1:4">
      <c r="A4634" s="695">
        <v>4633</v>
      </c>
      <c r="B4634" s="696" t="s">
        <v>13788</v>
      </c>
      <c r="C4634" s="697" t="s">
        <v>13789</v>
      </c>
      <c r="D4634" s="702" t="str">
        <f t="shared" si="72"/>
        <v>4633. 293599 其他專用生產機械及零組件</v>
      </c>
    </row>
    <row r="4635" spans="1:4">
      <c r="A4635" s="695">
        <v>4634</v>
      </c>
      <c r="B4635" s="696" t="s">
        <v>13790</v>
      </c>
      <c r="C4635" s="697" t="s">
        <v>13791</v>
      </c>
      <c r="D4635" s="702" t="str">
        <f t="shared" si="72"/>
        <v>4634. 293699 其他專用生產機械加工</v>
      </c>
    </row>
    <row r="4636" spans="1:4">
      <c r="A4636" s="695">
        <v>4635</v>
      </c>
      <c r="B4636" s="696" t="s">
        <v>13792</v>
      </c>
      <c r="C4636" s="697" t="s">
        <v>13793</v>
      </c>
      <c r="D4636" s="702" t="str">
        <f t="shared" si="72"/>
        <v>4635. 293799 其他內外燃機</v>
      </c>
    </row>
    <row r="4637" spans="1:4">
      <c r="A4637" s="695">
        <v>4636</v>
      </c>
      <c r="B4637" s="696" t="s">
        <v>13794</v>
      </c>
      <c r="C4637" s="697" t="s">
        <v>13795</v>
      </c>
      <c r="D4637" s="702" t="str">
        <f t="shared" si="72"/>
        <v>4636. 293899 其他壓縮機</v>
      </c>
    </row>
    <row r="4638" spans="1:4">
      <c r="A4638" s="695">
        <v>4637</v>
      </c>
      <c r="B4638" s="696" t="s">
        <v>13796</v>
      </c>
      <c r="C4638" s="697" t="s">
        <v>13797</v>
      </c>
      <c r="D4638" s="702" t="str">
        <f t="shared" si="72"/>
        <v>4637. 293999 其他液體泵</v>
      </c>
    </row>
    <row r="4639" spans="1:4">
      <c r="A4639" s="695">
        <v>4638</v>
      </c>
      <c r="B4639" s="696" t="s">
        <v>13798</v>
      </c>
      <c r="C4639" s="697" t="s">
        <v>13799</v>
      </c>
      <c r="D4639" s="702" t="str">
        <f t="shared" si="72"/>
        <v>4638. 294099 其他動力傳動裝置及零組件</v>
      </c>
    </row>
    <row r="4640" spans="1:4">
      <c r="A4640" s="695">
        <v>4639</v>
      </c>
      <c r="B4640" s="696" t="s">
        <v>13800</v>
      </c>
      <c r="C4640" s="697" t="s">
        <v>13801</v>
      </c>
      <c r="D4640" s="702" t="str">
        <f t="shared" si="72"/>
        <v>4639. 294199 其他曳引舉重設備</v>
      </c>
    </row>
    <row r="4641" spans="1:4">
      <c r="A4641" s="695">
        <v>4640</v>
      </c>
      <c r="B4641" s="696" t="s">
        <v>13802</v>
      </c>
      <c r="C4641" s="697" t="s">
        <v>13803</v>
      </c>
      <c r="D4641" s="702" t="str">
        <f t="shared" si="72"/>
        <v>4640. 294299 其他輸送設備</v>
      </c>
    </row>
    <row r="4642" spans="1:4">
      <c r="A4642" s="695">
        <v>4641</v>
      </c>
      <c r="B4642" s="696" t="s">
        <v>13804</v>
      </c>
      <c r="C4642" s="697" t="s">
        <v>13805</v>
      </c>
      <c r="D4642" s="702" t="str">
        <f t="shared" si="72"/>
        <v>4641. 294399 其他輸送設備零組件</v>
      </c>
    </row>
    <row r="4643" spans="1:4">
      <c r="A4643" s="695">
        <v>4642</v>
      </c>
      <c r="B4643" s="696" t="s">
        <v>13806</v>
      </c>
      <c r="C4643" s="697" t="s">
        <v>13807</v>
      </c>
      <c r="D4643" s="702" t="str">
        <f t="shared" si="72"/>
        <v>4642. 294499 其他未列名事務機器及零組件</v>
      </c>
    </row>
    <row r="4644" spans="1:4">
      <c r="A4644" s="695">
        <v>4643</v>
      </c>
      <c r="B4644" s="696" t="s">
        <v>13808</v>
      </c>
      <c r="C4644" s="697" t="s">
        <v>13809</v>
      </c>
      <c r="D4644" s="702" t="str">
        <f t="shared" si="72"/>
        <v>4643. 294599 其他污染防治設備及零組件</v>
      </c>
    </row>
    <row r="4645" spans="1:4">
      <c r="A4645" s="695">
        <v>4644</v>
      </c>
      <c r="B4645" s="696" t="s">
        <v>13810</v>
      </c>
      <c r="C4645" s="697" t="s">
        <v>13811</v>
      </c>
      <c r="D4645" s="702" t="str">
        <f t="shared" si="72"/>
        <v>4644. 294699 其他放電加工機</v>
      </c>
    </row>
    <row r="4646" spans="1:4">
      <c r="A4646" s="695">
        <v>4645</v>
      </c>
      <c r="B4646" s="696" t="s">
        <v>13812</v>
      </c>
      <c r="C4646" s="697" t="s">
        <v>13813</v>
      </c>
      <c r="D4646" s="702" t="str">
        <f t="shared" si="72"/>
        <v>4645. 294799 其他飲用水設備</v>
      </c>
    </row>
    <row r="4647" spans="1:4">
      <c r="A4647" s="695">
        <v>4646</v>
      </c>
      <c r="B4647" s="696" t="s">
        <v>13814</v>
      </c>
      <c r="C4647" s="697" t="s">
        <v>13815</v>
      </c>
      <c r="D4647" s="702" t="str">
        <f t="shared" si="72"/>
        <v>4646. 294899 其他機器人</v>
      </c>
    </row>
    <row r="4648" spans="1:4">
      <c r="A4648" s="695">
        <v>4647</v>
      </c>
      <c r="B4648" s="696" t="s">
        <v>13816</v>
      </c>
      <c r="C4648" s="697" t="s">
        <v>13817</v>
      </c>
      <c r="D4648" s="702" t="str">
        <f t="shared" si="72"/>
        <v>4647. 294999 其他未列名機械及零組件</v>
      </c>
    </row>
    <row r="4649" spans="1:4">
      <c r="A4649" s="695">
        <v>4648</v>
      </c>
      <c r="B4649" s="696" t="s">
        <v>13818</v>
      </c>
      <c r="C4649" s="697" t="s">
        <v>13819</v>
      </c>
      <c r="D4649" s="702" t="str">
        <f t="shared" si="72"/>
        <v>4648. 295099 其他未列名機械加工</v>
      </c>
    </row>
    <row r="4650" spans="1:4">
      <c r="A4650" s="695">
        <v>4649</v>
      </c>
      <c r="B4650" s="696" t="s">
        <v>4194</v>
      </c>
      <c r="C4650" s="697" t="s">
        <v>13820</v>
      </c>
      <c r="D4650" s="702" t="str">
        <f t="shared" si="72"/>
        <v>4649. 300001 小型轎車(未滿2000c.c.)</v>
      </c>
    </row>
    <row r="4651" spans="1:4">
      <c r="A4651" s="695">
        <v>4650</v>
      </c>
      <c r="B4651" s="696" t="s">
        <v>4196</v>
      </c>
      <c r="C4651" s="697" t="s">
        <v>13821</v>
      </c>
      <c r="D4651" s="702" t="str">
        <f t="shared" si="72"/>
        <v>4650. 300002 未滿2000c.c.小型客車(9人座以下)</v>
      </c>
    </row>
    <row r="4652" spans="1:4">
      <c r="A4652" s="695">
        <v>4651</v>
      </c>
      <c r="B4652" s="696" t="s">
        <v>4198</v>
      </c>
      <c r="C4652" s="697" t="s">
        <v>13822</v>
      </c>
      <c r="D4652" s="702" t="str">
        <f t="shared" si="72"/>
        <v>4651. 300003 大型轎車(2000c.c.以上)</v>
      </c>
    </row>
    <row r="4653" spans="1:4">
      <c r="A4653" s="695">
        <v>4652</v>
      </c>
      <c r="B4653" s="696" t="s">
        <v>4200</v>
      </c>
      <c r="C4653" s="697" t="s">
        <v>13823</v>
      </c>
      <c r="D4653" s="702" t="str">
        <f t="shared" si="72"/>
        <v>4652. 300004 2000c.c.以上小型客車(9人座以下)</v>
      </c>
    </row>
    <row r="4654" spans="1:4">
      <c r="A4654" s="695">
        <v>4653</v>
      </c>
      <c r="B4654" s="696" t="s">
        <v>13824</v>
      </c>
      <c r="C4654" s="697" t="s">
        <v>13825</v>
      </c>
      <c r="D4654" s="702" t="str">
        <f t="shared" si="72"/>
        <v>4653. 300005 中型客車(10～29人座)</v>
      </c>
    </row>
    <row r="4655" spans="1:4">
      <c r="A4655" s="695">
        <v>4654</v>
      </c>
      <c r="B4655" s="696" t="s">
        <v>13826</v>
      </c>
      <c r="C4655" s="697" t="s">
        <v>13827</v>
      </c>
      <c r="D4655" s="702" t="str">
        <f t="shared" si="72"/>
        <v>4654. 300006 大客車(30人座以上)</v>
      </c>
    </row>
    <row r="4656" spans="1:4">
      <c r="A4656" s="695">
        <v>4655</v>
      </c>
      <c r="B4656" s="696" t="s">
        <v>13828</v>
      </c>
      <c r="C4656" s="697" t="s">
        <v>13829</v>
      </c>
      <c r="D4656" s="702" t="str">
        <f t="shared" si="72"/>
        <v>4655. 300007 小型貨車(3.5公噸以下)</v>
      </c>
    </row>
    <row r="4657" spans="1:4">
      <c r="A4657" s="695">
        <v>4656</v>
      </c>
      <c r="B4657" s="696" t="s">
        <v>13830</v>
      </c>
      <c r="C4657" s="697" t="s">
        <v>13831</v>
      </c>
      <c r="D4657" s="702" t="str">
        <f t="shared" si="72"/>
        <v>4656. 300008 大型貨車(超過3.5公噸)</v>
      </c>
    </row>
    <row r="4658" spans="1:4">
      <c r="A4658" s="695">
        <v>4657</v>
      </c>
      <c r="B4658" s="696" t="s">
        <v>13832</v>
      </c>
      <c r="C4658" s="697" t="s">
        <v>13833</v>
      </c>
      <c r="D4658" s="702" t="str">
        <f t="shared" si="72"/>
        <v>4657. 300009 客貨兩用車</v>
      </c>
    </row>
    <row r="4659" spans="1:4">
      <c r="A4659" s="695">
        <v>4658</v>
      </c>
      <c r="B4659" s="696" t="s">
        <v>13834</v>
      </c>
      <c r="C4659" s="697" t="s">
        <v>13835</v>
      </c>
      <c r="D4659" s="702" t="str">
        <f t="shared" si="72"/>
        <v>4658. 300010 小客車底盤(含引擎)車</v>
      </c>
    </row>
    <row r="4660" spans="1:4">
      <c r="A4660" s="695">
        <v>4659</v>
      </c>
      <c r="B4660" s="696" t="s">
        <v>13836</v>
      </c>
      <c r="C4660" s="697" t="s">
        <v>13837</v>
      </c>
      <c r="D4660" s="702" t="str">
        <f t="shared" si="72"/>
        <v>4659. 300011 大客車底盤(含引擎)車</v>
      </c>
    </row>
    <row r="4661" spans="1:4">
      <c r="A4661" s="695">
        <v>4660</v>
      </c>
      <c r="B4661" s="696" t="s">
        <v>13838</v>
      </c>
      <c r="C4661" s="697" t="s">
        <v>13839</v>
      </c>
      <c r="D4661" s="702" t="str">
        <f t="shared" si="72"/>
        <v>4660. 300012 小貨車底盤(含引擎)車</v>
      </c>
    </row>
    <row r="4662" spans="1:4">
      <c r="A4662" s="695">
        <v>4661</v>
      </c>
      <c r="B4662" s="696" t="s">
        <v>13840</v>
      </c>
      <c r="C4662" s="697" t="s">
        <v>13841</v>
      </c>
      <c r="D4662" s="702" t="str">
        <f t="shared" si="72"/>
        <v>4661. 300013 大貨車底盤(含引擎)車</v>
      </c>
    </row>
    <row r="4663" spans="1:4">
      <c r="A4663" s="695">
        <v>4662</v>
      </c>
      <c r="B4663" s="696" t="s">
        <v>13842</v>
      </c>
      <c r="C4663" s="697" t="s">
        <v>13843</v>
      </c>
      <c r="D4663" s="702" t="str">
        <f t="shared" si="72"/>
        <v>4662. 300015 汽車引擎</v>
      </c>
    </row>
    <row r="4664" spans="1:4">
      <c r="A4664" s="695">
        <v>4663</v>
      </c>
      <c r="B4664" s="696" t="s">
        <v>13844</v>
      </c>
      <c r="C4664" s="697" t="s">
        <v>13845</v>
      </c>
      <c r="D4664" s="702" t="str">
        <f t="shared" si="72"/>
        <v>4663. 300016 卡車</v>
      </c>
    </row>
    <row r="4665" spans="1:4">
      <c r="A4665" s="695">
        <v>4664</v>
      </c>
      <c r="B4665" s="696" t="s">
        <v>13846</v>
      </c>
      <c r="C4665" s="697" t="s">
        <v>13847</v>
      </c>
      <c r="D4665" s="702" t="str">
        <f t="shared" si="72"/>
        <v>4664. 300017 曳引車</v>
      </c>
    </row>
    <row r="4666" spans="1:4">
      <c r="A4666" s="695">
        <v>4665</v>
      </c>
      <c r="B4666" s="696" t="s">
        <v>13848</v>
      </c>
      <c r="C4666" s="697" t="s">
        <v>13849</v>
      </c>
      <c r="D4666" s="702" t="str">
        <f t="shared" si="72"/>
        <v>4665. 300018 越野車</v>
      </c>
    </row>
    <row r="4667" spans="1:4">
      <c r="A4667" s="695">
        <v>4666</v>
      </c>
      <c r="B4667" s="696" t="s">
        <v>13850</v>
      </c>
      <c r="C4667" s="697" t="s">
        <v>13851</v>
      </c>
      <c r="D4667" s="702" t="str">
        <f t="shared" si="72"/>
        <v>4666. 300019 掃街車</v>
      </c>
    </row>
    <row r="4668" spans="1:4">
      <c r="A4668" s="695">
        <v>4667</v>
      </c>
      <c r="B4668" s="696" t="s">
        <v>13852</v>
      </c>
      <c r="C4668" s="697" t="s">
        <v>13853</v>
      </c>
      <c r="D4668" s="702" t="str">
        <f t="shared" si="72"/>
        <v>4667. 300020 高爾夫車</v>
      </c>
    </row>
    <row r="4669" spans="1:4">
      <c r="A4669" s="695">
        <v>4668</v>
      </c>
      <c r="B4669" s="696" t="s">
        <v>13854</v>
      </c>
      <c r="C4669" s="697" t="s">
        <v>13855</v>
      </c>
      <c r="D4669" s="702" t="str">
        <f t="shared" si="72"/>
        <v>4668. 300021 運鈔車</v>
      </c>
    </row>
    <row r="4670" spans="1:4">
      <c r="A4670" s="695">
        <v>4669</v>
      </c>
      <c r="B4670" s="696" t="s">
        <v>13856</v>
      </c>
      <c r="C4670" s="697" t="s">
        <v>13857</v>
      </c>
      <c r="D4670" s="702" t="str">
        <f t="shared" si="72"/>
        <v>4669. 300022 預拌混凝土車</v>
      </c>
    </row>
    <row r="4671" spans="1:4">
      <c r="A4671" s="695">
        <v>4670</v>
      </c>
      <c r="B4671" s="696" t="s">
        <v>13858</v>
      </c>
      <c r="C4671" s="697" t="s">
        <v>13859</v>
      </c>
      <c r="D4671" s="702" t="str">
        <f t="shared" si="72"/>
        <v>4670. 300023 特種車輛</v>
      </c>
    </row>
    <row r="4672" spans="1:4">
      <c r="A4672" s="695">
        <v>4671</v>
      </c>
      <c r="B4672" s="696" t="s">
        <v>13860</v>
      </c>
      <c r="C4672" s="697" t="s">
        <v>13861</v>
      </c>
      <c r="D4672" s="702" t="str">
        <f t="shared" si="72"/>
        <v>4671. 300025 大客車車身</v>
      </c>
    </row>
    <row r="4673" spans="1:4">
      <c r="A4673" s="695">
        <v>4672</v>
      </c>
      <c r="B4673" s="696" t="s">
        <v>13862</v>
      </c>
      <c r="C4673" s="697" t="s">
        <v>13863</v>
      </c>
      <c r="D4673" s="702" t="str">
        <f t="shared" si="72"/>
        <v>4672. 300026 小貨車車身</v>
      </c>
    </row>
    <row r="4674" spans="1:4">
      <c r="A4674" s="695">
        <v>4673</v>
      </c>
      <c r="B4674" s="696" t="s">
        <v>13864</v>
      </c>
      <c r="C4674" s="697" t="s">
        <v>13865</v>
      </c>
      <c r="D4674" s="702" t="str">
        <f t="shared" ref="D4674:D4737" si="73">A4674&amp;". "&amp;B4674&amp;" "&amp;C4674</f>
        <v>4673. 300027 大貨車車身</v>
      </c>
    </row>
    <row r="4675" spans="1:4">
      <c r="A4675" s="695">
        <v>4674</v>
      </c>
      <c r="B4675" s="696" t="s">
        <v>13866</v>
      </c>
      <c r="C4675" s="697" t="s">
        <v>13867</v>
      </c>
      <c r="D4675" s="702" t="str">
        <f t="shared" si="73"/>
        <v>4674. 300028 半拖車</v>
      </c>
    </row>
    <row r="4676" spans="1:4">
      <c r="A4676" s="695">
        <v>4675</v>
      </c>
      <c r="B4676" s="696" t="s">
        <v>13868</v>
      </c>
      <c r="C4676" s="697" t="s">
        <v>13869</v>
      </c>
      <c r="D4676" s="702" t="str">
        <f t="shared" si="73"/>
        <v>4675. 300029 拖車</v>
      </c>
    </row>
    <row r="4677" spans="1:4">
      <c r="A4677" s="695">
        <v>4676</v>
      </c>
      <c r="B4677" s="696" t="s">
        <v>13870</v>
      </c>
      <c r="C4677" s="697" t="s">
        <v>13871</v>
      </c>
      <c r="D4677" s="702" t="str">
        <f t="shared" si="73"/>
        <v>4676. 300031 鋁合金貨櫃</v>
      </c>
    </row>
    <row r="4678" spans="1:4">
      <c r="A4678" s="695">
        <v>4677</v>
      </c>
      <c r="B4678" s="696" t="s">
        <v>13872</v>
      </c>
      <c r="C4678" s="697" t="s">
        <v>13873</v>
      </c>
      <c r="D4678" s="702" t="str">
        <f t="shared" si="73"/>
        <v>4677. 300032 鋼質貨櫃</v>
      </c>
    </row>
    <row r="4679" spans="1:4">
      <c r="A4679" s="695">
        <v>4678</v>
      </c>
      <c r="B4679" s="696" t="s">
        <v>13874</v>
      </c>
      <c r="C4679" s="697" t="s">
        <v>13875</v>
      </c>
      <c r="D4679" s="702" t="str">
        <f t="shared" si="73"/>
        <v>4678. 300033 鋁質貨櫃</v>
      </c>
    </row>
    <row r="4680" spans="1:4">
      <c r="A4680" s="695">
        <v>4679</v>
      </c>
      <c r="B4680" s="696" t="s">
        <v>13876</v>
      </c>
      <c r="C4680" s="697" t="s">
        <v>13877</v>
      </c>
      <c r="D4680" s="702" t="str">
        <f t="shared" si="73"/>
        <v>4679. 300034 汽車化油器</v>
      </c>
    </row>
    <row r="4681" spans="1:4">
      <c r="A4681" s="695">
        <v>4680</v>
      </c>
      <c r="B4681" s="696" t="s">
        <v>13878</v>
      </c>
      <c r="C4681" s="697" t="s">
        <v>13879</v>
      </c>
      <c r="D4681" s="702" t="str">
        <f t="shared" si="73"/>
        <v>4680. 300035 汽車曲軸</v>
      </c>
    </row>
    <row r="4682" spans="1:4">
      <c r="A4682" s="695">
        <v>4681</v>
      </c>
      <c r="B4682" s="696" t="s">
        <v>13880</v>
      </c>
      <c r="C4682" s="697" t="s">
        <v>13881</v>
      </c>
      <c r="D4682" s="702" t="str">
        <f t="shared" si="73"/>
        <v>4681. 300036 汽車連桿</v>
      </c>
    </row>
    <row r="4683" spans="1:4">
      <c r="A4683" s="695">
        <v>4682</v>
      </c>
      <c r="B4683" s="696" t="s">
        <v>13882</v>
      </c>
      <c r="C4683" s="697" t="s">
        <v>13883</v>
      </c>
      <c r="D4683" s="702" t="str">
        <f t="shared" si="73"/>
        <v>4682. 300037 汽車凸輪軸</v>
      </c>
    </row>
    <row r="4684" spans="1:4">
      <c r="A4684" s="695">
        <v>4683</v>
      </c>
      <c r="B4684" s="696" t="s">
        <v>13884</v>
      </c>
      <c r="C4684" s="697" t="s">
        <v>13885</v>
      </c>
      <c r="D4684" s="702" t="str">
        <f t="shared" si="73"/>
        <v>4683. 300038 汽車汽缸頭(含汽門導管)</v>
      </c>
    </row>
    <row r="4685" spans="1:4">
      <c r="A4685" s="695">
        <v>4684</v>
      </c>
      <c r="B4685" s="696" t="s">
        <v>13886</v>
      </c>
      <c r="C4685" s="697" t="s">
        <v>13887</v>
      </c>
      <c r="D4685" s="702" t="str">
        <f t="shared" si="73"/>
        <v>4684. 300039 汽車汽缸體</v>
      </c>
    </row>
    <row r="4686" spans="1:4">
      <c r="A4686" s="695">
        <v>4685</v>
      </c>
      <c r="B4686" s="696" t="s">
        <v>13888</v>
      </c>
      <c r="C4686" s="697" t="s">
        <v>13889</v>
      </c>
      <c r="D4686" s="702" t="str">
        <f t="shared" si="73"/>
        <v>4685. 300040 汽車汽門座</v>
      </c>
    </row>
    <row r="4687" spans="1:4">
      <c r="A4687" s="695">
        <v>4686</v>
      </c>
      <c r="B4687" s="696" t="s">
        <v>13890</v>
      </c>
      <c r="C4687" s="697" t="s">
        <v>13891</v>
      </c>
      <c r="D4687" s="702" t="str">
        <f t="shared" si="73"/>
        <v>4686. 300041 汽車濾清器</v>
      </c>
    </row>
    <row r="4688" spans="1:4">
      <c r="A4688" s="695">
        <v>4687</v>
      </c>
      <c r="B4688" s="696" t="s">
        <v>13892</v>
      </c>
      <c r="C4688" s="697" t="s">
        <v>13893</v>
      </c>
      <c r="D4688" s="702" t="str">
        <f t="shared" si="73"/>
        <v>4687. 300042 汽車燃料油泵</v>
      </c>
    </row>
    <row r="4689" spans="1:4">
      <c r="A4689" s="695">
        <v>4688</v>
      </c>
      <c r="B4689" s="696" t="s">
        <v>13894</v>
      </c>
      <c r="C4689" s="697" t="s">
        <v>13895</v>
      </c>
      <c r="D4689" s="702" t="str">
        <f t="shared" si="73"/>
        <v>4688. 300043 柴油引擎用噴油泵</v>
      </c>
    </row>
    <row r="4690" spans="1:4">
      <c r="A4690" s="695">
        <v>4689</v>
      </c>
      <c r="B4690" s="696" t="s">
        <v>13896</v>
      </c>
      <c r="C4690" s="697" t="s">
        <v>13897</v>
      </c>
      <c r="D4690" s="702" t="str">
        <f t="shared" si="73"/>
        <v>4689. 300044 汽車活塞及環</v>
      </c>
    </row>
    <row r="4691" spans="1:4">
      <c r="A4691" s="695">
        <v>4690</v>
      </c>
      <c r="B4691" s="696" t="s">
        <v>13898</v>
      </c>
      <c r="C4691" s="697" t="s">
        <v>13899</v>
      </c>
      <c r="D4691" s="702" t="str">
        <f t="shared" si="73"/>
        <v>4690. 300045 汽車水箱(散熱器)</v>
      </c>
    </row>
    <row r="4692" spans="1:4">
      <c r="A4692" s="695">
        <v>4691</v>
      </c>
      <c r="B4692" s="696" t="s">
        <v>13900</v>
      </c>
      <c r="C4692" s="697" t="s">
        <v>13901</v>
      </c>
      <c r="D4692" s="702" t="str">
        <f t="shared" si="73"/>
        <v>4691. 300047 懸吊避震器</v>
      </c>
    </row>
    <row r="4693" spans="1:4">
      <c r="A4693" s="695">
        <v>4692</v>
      </c>
      <c r="B4693" s="696" t="s">
        <v>13902</v>
      </c>
      <c r="C4693" s="697" t="s">
        <v>13903</v>
      </c>
      <c r="D4693" s="702" t="str">
        <f t="shared" si="73"/>
        <v>4692. 300048 汽車驅動軸及差速總成</v>
      </c>
    </row>
    <row r="4694" spans="1:4">
      <c r="A4694" s="695">
        <v>4693</v>
      </c>
      <c r="B4694" s="696" t="s">
        <v>13904</v>
      </c>
      <c r="C4694" s="697" t="s">
        <v>13905</v>
      </c>
      <c r="D4694" s="702" t="str">
        <f t="shared" si="73"/>
        <v>4693. 300049 汽車傳動軸</v>
      </c>
    </row>
    <row r="4695" spans="1:4">
      <c r="A4695" s="695">
        <v>4694</v>
      </c>
      <c r="B4695" s="696" t="s">
        <v>13906</v>
      </c>
      <c r="C4695" s="697" t="s">
        <v>13907</v>
      </c>
      <c r="D4695" s="702" t="str">
        <f t="shared" si="73"/>
        <v>4694. 300050 汽車離合器總成</v>
      </c>
    </row>
    <row r="4696" spans="1:4">
      <c r="A4696" s="695">
        <v>4695</v>
      </c>
      <c r="B4696" s="696" t="s">
        <v>13908</v>
      </c>
      <c r="C4696" s="697" t="s">
        <v>13909</v>
      </c>
      <c r="D4696" s="702" t="str">
        <f t="shared" si="73"/>
        <v>4695. 300051 汽車變速箱</v>
      </c>
    </row>
    <row r="4697" spans="1:4">
      <c r="A4697" s="695">
        <v>4696</v>
      </c>
      <c r="B4697" s="696" t="s">
        <v>13910</v>
      </c>
      <c r="C4697" s="697" t="s">
        <v>13911</v>
      </c>
      <c r="D4697" s="702" t="str">
        <f t="shared" si="73"/>
        <v>4696. 300052 變速齒輪系統</v>
      </c>
    </row>
    <row r="4698" spans="1:4">
      <c r="A4698" s="695">
        <v>4697</v>
      </c>
      <c r="B4698" s="696" t="s">
        <v>13912</v>
      </c>
      <c r="C4698" s="697" t="s">
        <v>13913</v>
      </c>
      <c r="D4698" s="702" t="str">
        <f t="shared" si="73"/>
        <v>4697. 300053 汽車用十字及三叉式接頭</v>
      </c>
    </row>
    <row r="4699" spans="1:4">
      <c r="A4699" s="695">
        <v>4698</v>
      </c>
      <c r="B4699" s="696" t="s">
        <v>13914</v>
      </c>
      <c r="C4699" s="697" t="s">
        <v>13915</v>
      </c>
      <c r="D4699" s="702" t="str">
        <f t="shared" si="73"/>
        <v>4698. 300054 汽車輪圈</v>
      </c>
    </row>
    <row r="4700" spans="1:4">
      <c r="A4700" s="695">
        <v>4699</v>
      </c>
      <c r="B4700" s="696" t="s">
        <v>13916</v>
      </c>
      <c r="C4700" s="697" t="s">
        <v>13917</v>
      </c>
      <c r="D4700" s="702" t="str">
        <f t="shared" si="73"/>
        <v>4699. 300055 汽車輪圈蓋</v>
      </c>
    </row>
    <row r="4701" spans="1:4">
      <c r="A4701" s="695">
        <v>4700</v>
      </c>
      <c r="B4701" s="696" t="s">
        <v>13918</v>
      </c>
      <c r="C4701" s="697" t="s">
        <v>13919</v>
      </c>
      <c r="D4701" s="702" t="str">
        <f t="shared" si="73"/>
        <v>4700. 300057 汽車方向盤、轉向柱及轉向箱</v>
      </c>
    </row>
    <row r="4702" spans="1:4">
      <c r="A4702" s="695">
        <v>4701</v>
      </c>
      <c r="B4702" s="696" t="s">
        <v>13920</v>
      </c>
      <c r="C4702" s="697" t="s">
        <v>13921</v>
      </c>
      <c r="D4702" s="702" t="str">
        <f t="shared" si="73"/>
        <v>4701. 300058 汽車轉向齒輪</v>
      </c>
    </row>
    <row r="4703" spans="1:4">
      <c r="A4703" s="695">
        <v>4702</v>
      </c>
      <c r="B4703" s="696" t="s">
        <v>13922</v>
      </c>
      <c r="C4703" s="697" t="s">
        <v>13923</v>
      </c>
      <c r="D4703" s="702" t="str">
        <f t="shared" si="73"/>
        <v>4702. 300059 汽車齒輪箱</v>
      </c>
    </row>
    <row r="4704" spans="1:4">
      <c r="A4704" s="695">
        <v>4703</v>
      </c>
      <c r="B4704" s="696" t="s">
        <v>13924</v>
      </c>
      <c r="C4704" s="697" t="s">
        <v>13925</v>
      </c>
      <c r="D4704" s="702" t="str">
        <f t="shared" si="73"/>
        <v>4703. 300060 汽車轉向連桿</v>
      </c>
    </row>
    <row r="4705" spans="1:4">
      <c r="A4705" s="695">
        <v>4704</v>
      </c>
      <c r="B4705" s="696" t="s">
        <v>13926</v>
      </c>
      <c r="C4705" s="697" t="s">
        <v>13927</v>
      </c>
      <c r="D4705" s="702" t="str">
        <f t="shared" si="73"/>
        <v>4704. 300061 汽車連接桿</v>
      </c>
    </row>
    <row r="4706" spans="1:4">
      <c r="A4706" s="695">
        <v>4705</v>
      </c>
      <c r="B4706" s="696" t="s">
        <v>13928</v>
      </c>
      <c r="C4706" s="697" t="s">
        <v>13929</v>
      </c>
      <c r="D4706" s="702" t="str">
        <f t="shared" si="73"/>
        <v>4705. 300063 汽車電力系統</v>
      </c>
    </row>
    <row r="4707" spans="1:4">
      <c r="A4707" s="695">
        <v>4706</v>
      </c>
      <c r="B4707" s="696" t="s">
        <v>13930</v>
      </c>
      <c r="C4707" s="697" t="s">
        <v>13931</v>
      </c>
      <c r="D4707" s="702" t="str">
        <f t="shared" si="73"/>
        <v>4706. 300064 汽車火星塞</v>
      </c>
    </row>
    <row r="4708" spans="1:4">
      <c r="A4708" s="695">
        <v>4707</v>
      </c>
      <c r="B4708" s="696" t="s">
        <v>13932</v>
      </c>
      <c r="C4708" s="697" t="s">
        <v>13933</v>
      </c>
      <c r="D4708" s="702" t="str">
        <f t="shared" si="73"/>
        <v>4707. 300065 汽車起動馬達</v>
      </c>
    </row>
    <row r="4709" spans="1:4">
      <c r="A4709" s="695">
        <v>4708</v>
      </c>
      <c r="B4709" s="696" t="s">
        <v>13934</v>
      </c>
      <c r="C4709" s="697" t="s">
        <v>13935</v>
      </c>
      <c r="D4709" s="702" t="str">
        <f t="shared" si="73"/>
        <v>4708. 300066 分電盤</v>
      </c>
    </row>
    <row r="4710" spans="1:4">
      <c r="A4710" s="695">
        <v>4709</v>
      </c>
      <c r="B4710" s="696" t="s">
        <v>13936</v>
      </c>
      <c r="C4710" s="697" t="s">
        <v>13937</v>
      </c>
      <c r="D4710" s="702" t="str">
        <f t="shared" si="73"/>
        <v>4709. 300067 汽車發電機</v>
      </c>
    </row>
    <row r="4711" spans="1:4">
      <c r="A4711" s="695">
        <v>4710</v>
      </c>
      <c r="B4711" s="696" t="s">
        <v>13938</v>
      </c>
      <c r="C4711" s="697" t="s">
        <v>13939</v>
      </c>
      <c r="D4711" s="702" t="str">
        <f t="shared" si="73"/>
        <v>4710. 300068 汽車點火線圈</v>
      </c>
    </row>
    <row r="4712" spans="1:4">
      <c r="A4712" s="695">
        <v>4711</v>
      </c>
      <c r="B4712" s="696" t="s">
        <v>13940</v>
      </c>
      <c r="C4712" s="697" t="s">
        <v>13941</v>
      </c>
      <c r="D4712" s="702" t="str">
        <f t="shared" si="73"/>
        <v>4711. 300069 車頭燈座</v>
      </c>
    </row>
    <row r="4713" spans="1:4">
      <c r="A4713" s="695">
        <v>4712</v>
      </c>
      <c r="B4713" s="696" t="s">
        <v>13942</v>
      </c>
      <c r="C4713" s="697" t="s">
        <v>13943</v>
      </c>
      <c r="D4713" s="702" t="str">
        <f t="shared" si="73"/>
        <v>4712. 300070 車後燈座</v>
      </c>
    </row>
    <row r="4714" spans="1:4">
      <c r="A4714" s="695">
        <v>4713</v>
      </c>
      <c r="B4714" s="696" t="s">
        <v>13944</v>
      </c>
      <c r="C4714" s="697" t="s">
        <v>13945</v>
      </c>
      <c r="D4714" s="702" t="str">
        <f t="shared" si="73"/>
        <v>4713. 300073 汽車煞車總泵</v>
      </c>
    </row>
    <row r="4715" spans="1:4">
      <c r="A4715" s="695">
        <v>4714</v>
      </c>
      <c r="B4715" s="696" t="s">
        <v>13946</v>
      </c>
      <c r="C4715" s="697" t="s">
        <v>13947</v>
      </c>
      <c r="D4715" s="702" t="str">
        <f t="shared" si="73"/>
        <v>4714. 300074 汽車碟式(或盤式)煞車總成</v>
      </c>
    </row>
    <row r="4716" spans="1:4">
      <c r="A4716" s="695">
        <v>4715</v>
      </c>
      <c r="B4716" s="696" t="s">
        <v>13948</v>
      </c>
      <c r="C4716" s="697" t="s">
        <v>13949</v>
      </c>
      <c r="D4716" s="702" t="str">
        <f t="shared" si="73"/>
        <v>4715. 300075 汽車煞車來令</v>
      </c>
    </row>
    <row r="4717" spans="1:4">
      <c r="A4717" s="695">
        <v>4716</v>
      </c>
      <c r="B4717" s="696" t="s">
        <v>13950</v>
      </c>
      <c r="C4717" s="697" t="s">
        <v>13951</v>
      </c>
      <c r="D4717" s="702" t="str">
        <f t="shared" si="73"/>
        <v>4716. 300076 汽車鼓式煞車總成</v>
      </c>
    </row>
    <row r="4718" spans="1:4">
      <c r="A4718" s="695">
        <v>4717</v>
      </c>
      <c r="B4718" s="696" t="s">
        <v>13952</v>
      </c>
      <c r="C4718" s="697" t="s">
        <v>13953</v>
      </c>
      <c r="D4718" s="702" t="str">
        <f t="shared" si="73"/>
        <v>4717. 300077 汽車真空煞車倍力器</v>
      </c>
    </row>
    <row r="4719" spans="1:4">
      <c r="A4719" s="695">
        <v>4718</v>
      </c>
      <c r="B4719" s="696" t="s">
        <v>13954</v>
      </c>
      <c r="C4719" s="697" t="s">
        <v>13955</v>
      </c>
      <c r="D4719" s="702" t="str">
        <f t="shared" si="73"/>
        <v>4718. 300078 防鎖死煞車系統</v>
      </c>
    </row>
    <row r="4720" spans="1:4">
      <c r="A4720" s="695">
        <v>4719</v>
      </c>
      <c r="B4720" s="696" t="s">
        <v>13956</v>
      </c>
      <c r="C4720" s="697" t="s">
        <v>13957</v>
      </c>
      <c r="D4720" s="702" t="str">
        <f t="shared" si="73"/>
        <v>4719. 300080 汽車車架大樑</v>
      </c>
    </row>
    <row r="4721" spans="1:4">
      <c r="A4721" s="695">
        <v>4720</v>
      </c>
      <c r="B4721" s="696" t="s">
        <v>13958</v>
      </c>
      <c r="C4721" s="697" t="s">
        <v>13959</v>
      </c>
      <c r="D4721" s="702" t="str">
        <f t="shared" si="73"/>
        <v>4720. 300081 汽車車架</v>
      </c>
    </row>
    <row r="4722" spans="1:4">
      <c r="A4722" s="695">
        <v>4721</v>
      </c>
      <c r="B4722" s="696" t="s">
        <v>13960</v>
      </c>
      <c r="C4722" s="697" t="s">
        <v>13961</v>
      </c>
      <c r="D4722" s="702" t="str">
        <f t="shared" si="73"/>
        <v>4721. 300082 汽車車門</v>
      </c>
    </row>
    <row r="4723" spans="1:4">
      <c r="A4723" s="695">
        <v>4722</v>
      </c>
      <c r="B4723" s="696" t="s">
        <v>13962</v>
      </c>
      <c r="C4723" s="697" t="s">
        <v>13963</v>
      </c>
      <c r="D4723" s="702" t="str">
        <f t="shared" si="73"/>
        <v>4722. 300083 汽車座椅</v>
      </c>
    </row>
    <row r="4724" spans="1:4">
      <c r="A4724" s="695">
        <v>4723</v>
      </c>
      <c r="B4724" s="696" t="s">
        <v>13964</v>
      </c>
      <c r="C4724" s="697" t="s">
        <v>13965</v>
      </c>
      <c r="D4724" s="702" t="str">
        <f t="shared" si="73"/>
        <v>4723. 300084 車身沖壓件</v>
      </c>
    </row>
    <row r="4725" spans="1:4">
      <c r="A4725" s="695">
        <v>4724</v>
      </c>
      <c r="B4725" s="696" t="s">
        <v>13966</v>
      </c>
      <c r="C4725" s="697" t="s">
        <v>13967</v>
      </c>
      <c r="D4725" s="702" t="str">
        <f t="shared" si="73"/>
        <v>4724. 300085 汽車保險桿</v>
      </c>
    </row>
    <row r="4726" spans="1:4">
      <c r="A4726" s="695">
        <v>4725</v>
      </c>
      <c r="B4726" s="696" t="s">
        <v>13968</v>
      </c>
      <c r="C4726" s="697" t="s">
        <v>13969</v>
      </c>
      <c r="D4726" s="702" t="str">
        <f t="shared" si="73"/>
        <v>4725. 300086 汽車排氣管</v>
      </c>
    </row>
    <row r="4727" spans="1:4">
      <c r="A4727" s="695">
        <v>4726</v>
      </c>
      <c r="B4727" s="696" t="s">
        <v>13970</v>
      </c>
      <c r="C4727" s="697" t="s">
        <v>13971</v>
      </c>
      <c r="D4727" s="702" t="str">
        <f t="shared" si="73"/>
        <v>4726. 300087 汽車消音器</v>
      </c>
    </row>
    <row r="4728" spans="1:4">
      <c r="A4728" s="695">
        <v>4727</v>
      </c>
      <c r="B4728" s="696" t="s">
        <v>13972</v>
      </c>
      <c r="C4728" s="697" t="s">
        <v>13973</v>
      </c>
      <c r="D4728" s="702" t="str">
        <f t="shared" si="73"/>
        <v>4727. 300088 汽車踏板</v>
      </c>
    </row>
    <row r="4729" spans="1:4">
      <c r="A4729" s="695">
        <v>4728</v>
      </c>
      <c r="B4729" s="696" t="s">
        <v>13974</v>
      </c>
      <c r="C4729" s="697" t="s">
        <v>13975</v>
      </c>
      <c r="D4729" s="702" t="str">
        <f t="shared" si="73"/>
        <v>4728. 300089 汽車雨刷</v>
      </c>
    </row>
    <row r="4730" spans="1:4">
      <c r="A4730" s="695">
        <v>4729</v>
      </c>
      <c r="B4730" s="696" t="s">
        <v>13976</v>
      </c>
      <c r="C4730" s="697" t="s">
        <v>13977</v>
      </c>
      <c r="D4730" s="702" t="str">
        <f t="shared" si="73"/>
        <v>4729. 300090 汽車後照鏡</v>
      </c>
    </row>
    <row r="4731" spans="1:4">
      <c r="A4731" s="695">
        <v>4730</v>
      </c>
      <c r="B4731" s="696" t="s">
        <v>13978</v>
      </c>
      <c r="C4731" s="697" t="s">
        <v>13979</v>
      </c>
      <c r="D4731" s="702" t="str">
        <f t="shared" si="73"/>
        <v>4730. 300091 汽車潤滑系統</v>
      </c>
    </row>
    <row r="4732" spans="1:4">
      <c r="A4732" s="695">
        <v>4731</v>
      </c>
      <c r="B4732" s="696" t="s">
        <v>13980</v>
      </c>
      <c r="C4732" s="697" t="s">
        <v>13981</v>
      </c>
      <c r="D4732" s="702" t="str">
        <f t="shared" si="73"/>
        <v>4731. 300092 汽車鑄件</v>
      </c>
    </row>
    <row r="4733" spans="1:4">
      <c r="A4733" s="695">
        <v>4732</v>
      </c>
      <c r="B4733" s="696" t="s">
        <v>13982</v>
      </c>
      <c r="C4733" s="697" t="s">
        <v>13983</v>
      </c>
      <c r="D4733" s="702" t="str">
        <f t="shared" si="73"/>
        <v>4732. 300093 輔助氣囊系統</v>
      </c>
    </row>
    <row r="4734" spans="1:4">
      <c r="A4734" s="695">
        <v>4733</v>
      </c>
      <c r="B4734" s="696" t="s">
        <v>13984</v>
      </c>
      <c r="C4734" s="697" t="s">
        <v>13985</v>
      </c>
      <c r="D4734" s="702" t="str">
        <f t="shared" si="73"/>
        <v>4733. 300094 汽車座椅安全帶</v>
      </c>
    </row>
    <row r="4735" spans="1:4">
      <c r="A4735" s="695">
        <v>4734</v>
      </c>
      <c r="B4735" s="696" t="s">
        <v>13986</v>
      </c>
      <c r="C4735" s="697" t="s">
        <v>13987</v>
      </c>
      <c r="D4735" s="702" t="str">
        <f t="shared" si="73"/>
        <v>4734. 300099 其他汽車底盤(含引擎)車</v>
      </c>
    </row>
    <row r="4736" spans="1:4">
      <c r="A4736" s="695">
        <v>4735</v>
      </c>
      <c r="B4736" s="696" t="s">
        <v>13988</v>
      </c>
      <c r="C4736" s="697" t="s">
        <v>13989</v>
      </c>
      <c r="D4736" s="702" t="str">
        <f t="shared" si="73"/>
        <v>4735. 300199 其他汽車</v>
      </c>
    </row>
    <row r="4737" spans="1:4">
      <c r="A4737" s="695">
        <v>4736</v>
      </c>
      <c r="B4737" s="696" t="s">
        <v>13990</v>
      </c>
      <c r="C4737" s="697" t="s">
        <v>13991</v>
      </c>
      <c r="D4737" s="702" t="str">
        <f t="shared" si="73"/>
        <v>4736. 300299 其他汽車車身</v>
      </c>
    </row>
    <row r="4738" spans="1:4">
      <c r="A4738" s="695">
        <v>4737</v>
      </c>
      <c r="B4738" s="696" t="s">
        <v>13992</v>
      </c>
      <c r="C4738" s="697" t="s">
        <v>13993</v>
      </c>
      <c r="D4738" s="702" t="str">
        <f t="shared" ref="D4738:D4801" si="74">A4738&amp;". "&amp;B4738&amp;" "&amp;C4738</f>
        <v>4737. 300399 其他汽車引擎零組件</v>
      </c>
    </row>
    <row r="4739" spans="1:4">
      <c r="A4739" s="695">
        <v>4738</v>
      </c>
      <c r="B4739" s="696" t="s">
        <v>13994</v>
      </c>
      <c r="C4739" s="697" t="s">
        <v>13995</v>
      </c>
      <c r="D4739" s="702" t="str">
        <f t="shared" si="74"/>
        <v>4738. 300499 其他汽車傳動系統零組件</v>
      </c>
    </row>
    <row r="4740" spans="1:4">
      <c r="A4740" s="695">
        <v>4739</v>
      </c>
      <c r="B4740" s="696" t="s">
        <v>13996</v>
      </c>
      <c r="C4740" s="697" t="s">
        <v>13997</v>
      </c>
      <c r="D4740" s="702" t="str">
        <f t="shared" si="74"/>
        <v>4739. 300599 其他汽車轉向系統零組件</v>
      </c>
    </row>
    <row r="4741" spans="1:4">
      <c r="A4741" s="695">
        <v>4740</v>
      </c>
      <c r="B4741" s="696" t="s">
        <v>13998</v>
      </c>
      <c r="C4741" s="697" t="s">
        <v>13999</v>
      </c>
      <c r="D4741" s="702" t="str">
        <f t="shared" si="74"/>
        <v>4740. 300699 其他汽車用電燈組</v>
      </c>
    </row>
    <row r="4742" spans="1:4">
      <c r="A4742" s="695">
        <v>4741</v>
      </c>
      <c r="B4742" s="696" t="s">
        <v>14000</v>
      </c>
      <c r="C4742" s="697" t="s">
        <v>14001</v>
      </c>
      <c r="D4742" s="702" t="str">
        <f t="shared" si="74"/>
        <v>4741. 300799 其他汽車電氣零組件</v>
      </c>
    </row>
    <row r="4743" spans="1:4">
      <c r="A4743" s="695">
        <v>4742</v>
      </c>
      <c r="B4743" s="696" t="s">
        <v>14002</v>
      </c>
      <c r="C4743" s="697" t="s">
        <v>14003</v>
      </c>
      <c r="D4743" s="702" t="str">
        <f t="shared" si="74"/>
        <v>4742. 300899 其他汽車煞車零組件</v>
      </c>
    </row>
    <row r="4744" spans="1:4">
      <c r="A4744" s="695">
        <v>4743</v>
      </c>
      <c r="B4744" s="696" t="s">
        <v>14004</v>
      </c>
      <c r="C4744" s="697" t="s">
        <v>14005</v>
      </c>
      <c r="D4744" s="702" t="str">
        <f t="shared" si="74"/>
        <v>4743. 300999 其他未列名汽車零組件</v>
      </c>
    </row>
    <row r="4745" spans="1:4">
      <c r="A4745" s="695">
        <v>4744</v>
      </c>
      <c r="B4745" s="696" t="s">
        <v>4202</v>
      </c>
      <c r="C4745" s="697" t="s">
        <v>14006</v>
      </c>
      <c r="D4745" s="702" t="str">
        <f t="shared" si="74"/>
        <v>4744. 310001 貨櫃船</v>
      </c>
    </row>
    <row r="4746" spans="1:4">
      <c r="A4746" s="695">
        <v>4745</v>
      </c>
      <c r="B4746" s="696" t="s">
        <v>4204</v>
      </c>
      <c r="C4746" s="697" t="s">
        <v>14007</v>
      </c>
      <c r="D4746" s="702" t="str">
        <f t="shared" si="74"/>
        <v>4745. 310002 油輪</v>
      </c>
    </row>
    <row r="4747" spans="1:4">
      <c r="A4747" s="695">
        <v>4746</v>
      </c>
      <c r="B4747" s="696" t="s">
        <v>4206</v>
      </c>
      <c r="C4747" s="697" t="s">
        <v>14008</v>
      </c>
      <c r="D4747" s="702" t="str">
        <f t="shared" si="74"/>
        <v>4746. 310003 雜貨船</v>
      </c>
    </row>
    <row r="4748" spans="1:4">
      <c r="A4748" s="695">
        <v>4747</v>
      </c>
      <c r="B4748" s="696" t="s">
        <v>4208</v>
      </c>
      <c r="C4748" s="697" t="s">
        <v>14009</v>
      </c>
      <c r="D4748" s="702" t="str">
        <f t="shared" si="74"/>
        <v>4747. 310004 散裝貨船</v>
      </c>
    </row>
    <row r="4749" spans="1:4">
      <c r="A4749" s="695">
        <v>4748</v>
      </c>
      <c r="B4749" s="696" t="s">
        <v>4210</v>
      </c>
      <c r="C4749" s="697" t="s">
        <v>14010</v>
      </c>
      <c r="D4749" s="702" t="str">
        <f t="shared" si="74"/>
        <v>4748. 310005 水泥運輸船</v>
      </c>
    </row>
    <row r="4750" spans="1:4">
      <c r="A4750" s="695">
        <v>4749</v>
      </c>
      <c r="B4750" s="696" t="s">
        <v>4212</v>
      </c>
      <c r="C4750" s="697" t="s">
        <v>14011</v>
      </c>
      <c r="D4750" s="702" t="str">
        <f t="shared" si="74"/>
        <v>4749. 310006 液化氣體載運船</v>
      </c>
    </row>
    <row r="4751" spans="1:4">
      <c r="A4751" s="695">
        <v>4750</v>
      </c>
      <c r="B4751" s="696" t="s">
        <v>4216</v>
      </c>
      <c r="C4751" s="697" t="s">
        <v>14012</v>
      </c>
      <c r="D4751" s="702" t="str">
        <f t="shared" si="74"/>
        <v>4750. 310008 客船</v>
      </c>
    </row>
    <row r="4752" spans="1:4">
      <c r="A4752" s="695">
        <v>4751</v>
      </c>
      <c r="B4752" s="696" t="s">
        <v>4218</v>
      </c>
      <c r="C4752" s="697" t="s">
        <v>14013</v>
      </c>
      <c r="D4752" s="702" t="str">
        <f t="shared" si="74"/>
        <v>4751. 310009 工作船</v>
      </c>
    </row>
    <row r="4753" spans="1:4">
      <c r="A4753" s="695">
        <v>4752</v>
      </c>
      <c r="B4753" s="696" t="s">
        <v>4220</v>
      </c>
      <c r="C4753" s="697" t="s">
        <v>14014</v>
      </c>
      <c r="D4753" s="702" t="str">
        <f t="shared" si="74"/>
        <v>4752. 310010 研究船</v>
      </c>
    </row>
    <row r="4754" spans="1:4">
      <c r="A4754" s="695">
        <v>4753</v>
      </c>
      <c r="B4754" s="696" t="s">
        <v>14015</v>
      </c>
      <c r="C4754" s="697" t="s">
        <v>14016</v>
      </c>
      <c r="D4754" s="702" t="str">
        <f t="shared" si="74"/>
        <v>4753. 310011 巡邏艇</v>
      </c>
    </row>
    <row r="4755" spans="1:4">
      <c r="A4755" s="695">
        <v>4754</v>
      </c>
      <c r="B4755" s="696" t="s">
        <v>14017</v>
      </c>
      <c r="C4755" s="697" t="s">
        <v>14018</v>
      </c>
      <c r="D4755" s="702" t="str">
        <f t="shared" si="74"/>
        <v>4754. 310012 商船</v>
      </c>
    </row>
    <row r="4756" spans="1:4">
      <c r="A4756" s="695">
        <v>4755</v>
      </c>
      <c r="B4756" s="696" t="s">
        <v>14019</v>
      </c>
      <c r="C4756" s="697" t="s">
        <v>14020</v>
      </c>
      <c r="D4756" s="702" t="str">
        <f t="shared" si="74"/>
        <v>4755. 310013 渡船</v>
      </c>
    </row>
    <row r="4757" spans="1:4">
      <c r="A4757" s="695">
        <v>4756</v>
      </c>
      <c r="B4757" s="696" t="s">
        <v>14021</v>
      </c>
      <c r="C4757" s="697" t="s">
        <v>14022</v>
      </c>
      <c r="D4757" s="702" t="str">
        <f t="shared" si="74"/>
        <v>4756. 310014 駁船</v>
      </c>
    </row>
    <row r="4758" spans="1:4">
      <c r="A4758" s="695">
        <v>4757</v>
      </c>
      <c r="B4758" s="696" t="s">
        <v>14023</v>
      </c>
      <c r="C4758" s="697" t="s">
        <v>14024</v>
      </c>
      <c r="D4758" s="702" t="str">
        <f t="shared" si="74"/>
        <v>4757. 310015 拖船</v>
      </c>
    </row>
    <row r="4759" spans="1:4">
      <c r="A4759" s="695">
        <v>4758</v>
      </c>
      <c r="B4759" s="696" t="s">
        <v>14025</v>
      </c>
      <c r="C4759" s="697" t="s">
        <v>14026</v>
      </c>
      <c r="D4759" s="702" t="str">
        <f t="shared" si="74"/>
        <v>4758. 310016 釣漁船</v>
      </c>
    </row>
    <row r="4760" spans="1:4">
      <c r="A4760" s="695">
        <v>4759</v>
      </c>
      <c r="B4760" s="696" t="s">
        <v>14027</v>
      </c>
      <c r="C4760" s="697" t="s">
        <v>14028</v>
      </c>
      <c r="D4760" s="702" t="str">
        <f t="shared" si="74"/>
        <v>4759. 310017 拖網漁船</v>
      </c>
    </row>
    <row r="4761" spans="1:4">
      <c r="A4761" s="695">
        <v>4760</v>
      </c>
      <c r="B4761" s="696" t="s">
        <v>14029</v>
      </c>
      <c r="C4761" s="697" t="s">
        <v>14030</v>
      </c>
      <c r="D4761" s="702" t="str">
        <f t="shared" si="74"/>
        <v>4760. 310018 圍網漁船</v>
      </c>
    </row>
    <row r="4762" spans="1:4">
      <c r="A4762" s="695">
        <v>4761</v>
      </c>
      <c r="B4762" s="696" t="s">
        <v>14031</v>
      </c>
      <c r="C4762" s="697" t="s">
        <v>14032</v>
      </c>
      <c r="D4762" s="702" t="str">
        <f t="shared" si="74"/>
        <v>4761. 310020 小型機動遊艇</v>
      </c>
    </row>
    <row r="4763" spans="1:4">
      <c r="A4763" s="695">
        <v>4762</v>
      </c>
      <c r="B4763" s="696" t="s">
        <v>14033</v>
      </c>
      <c r="C4763" s="697" t="s">
        <v>14034</v>
      </c>
      <c r="D4763" s="702" t="str">
        <f t="shared" si="74"/>
        <v>4762. 310021 大型機動遊艇</v>
      </c>
    </row>
    <row r="4764" spans="1:4">
      <c r="A4764" s="695">
        <v>4763</v>
      </c>
      <c r="B4764" s="696" t="s">
        <v>14035</v>
      </c>
      <c r="C4764" s="697" t="s">
        <v>14036</v>
      </c>
      <c r="D4764" s="702" t="str">
        <f t="shared" si="74"/>
        <v>4763. 310022 帆船</v>
      </c>
    </row>
    <row r="4765" spans="1:4">
      <c r="A4765" s="695">
        <v>4764</v>
      </c>
      <c r="B4765" s="696" t="s">
        <v>14037</v>
      </c>
      <c r="C4765" s="697" t="s">
        <v>14038</v>
      </c>
      <c r="D4765" s="702" t="str">
        <f t="shared" si="74"/>
        <v>4764. 310023 小帆船</v>
      </c>
    </row>
    <row r="4766" spans="1:4">
      <c r="A4766" s="695">
        <v>4765</v>
      </c>
      <c r="B4766" s="696" t="s">
        <v>14039</v>
      </c>
      <c r="C4766" s="697" t="s">
        <v>14040</v>
      </c>
      <c r="D4766" s="702" t="str">
        <f t="shared" si="74"/>
        <v>4765. 310024 划槳船</v>
      </c>
    </row>
    <row r="4767" spans="1:4">
      <c r="A4767" s="695">
        <v>4766</v>
      </c>
      <c r="B4767" s="696" t="s">
        <v>14041</v>
      </c>
      <c r="C4767" s="697" t="s">
        <v>14042</v>
      </c>
      <c r="D4767" s="702" t="str">
        <f t="shared" si="74"/>
        <v>4766. 310025 獨木舟</v>
      </c>
    </row>
    <row r="4768" spans="1:4">
      <c r="A4768" s="695">
        <v>4767</v>
      </c>
      <c r="B4768" s="696" t="s">
        <v>14043</v>
      </c>
      <c r="C4768" s="697" t="s">
        <v>14044</v>
      </c>
      <c r="D4768" s="702" t="str">
        <f t="shared" si="74"/>
        <v>4767. 310026 遊艇</v>
      </c>
    </row>
    <row r="4769" spans="1:4">
      <c r="A4769" s="695">
        <v>4768</v>
      </c>
      <c r="B4769" s="696" t="s">
        <v>14045</v>
      </c>
      <c r="C4769" s="697" t="s">
        <v>14046</v>
      </c>
      <c r="D4769" s="702" t="str">
        <f t="shared" si="74"/>
        <v>4768. 310027 電動船</v>
      </c>
    </row>
    <row r="4770" spans="1:4">
      <c r="A4770" s="695">
        <v>4769</v>
      </c>
      <c r="B4770" s="696" t="s">
        <v>14047</v>
      </c>
      <c r="C4770" s="697" t="s">
        <v>14048</v>
      </c>
      <c r="D4770" s="702" t="str">
        <f t="shared" si="74"/>
        <v>4769. 310028 划艇</v>
      </c>
    </row>
    <row r="4771" spans="1:4">
      <c r="A4771" s="695">
        <v>4770</v>
      </c>
      <c r="B4771" s="696" t="s">
        <v>14049</v>
      </c>
      <c r="C4771" s="697" t="s">
        <v>14050</v>
      </c>
      <c r="D4771" s="702" t="str">
        <f t="shared" si="74"/>
        <v>4770. 310029 氣墊船</v>
      </c>
    </row>
    <row r="4772" spans="1:4">
      <c r="A4772" s="695">
        <v>4771</v>
      </c>
      <c r="B4772" s="696" t="s">
        <v>14051</v>
      </c>
      <c r="C4772" s="697" t="s">
        <v>14052</v>
      </c>
      <c r="D4772" s="702" t="str">
        <f t="shared" si="74"/>
        <v>4771. 310030 水翼船</v>
      </c>
    </row>
    <row r="4773" spans="1:4">
      <c r="A4773" s="695">
        <v>4772</v>
      </c>
      <c r="B4773" s="696" t="s">
        <v>14053</v>
      </c>
      <c r="C4773" s="697" t="s">
        <v>14054</v>
      </c>
      <c r="D4773" s="702" t="str">
        <f t="shared" si="74"/>
        <v>4772. 310031 充氣船</v>
      </c>
    </row>
    <row r="4774" spans="1:4">
      <c r="A4774" s="695">
        <v>4773</v>
      </c>
      <c r="B4774" s="696" t="s">
        <v>14055</v>
      </c>
      <c r="C4774" s="697" t="s">
        <v>14056</v>
      </c>
      <c r="D4774" s="702" t="str">
        <f t="shared" si="74"/>
        <v>4773. 310032 起重船</v>
      </c>
    </row>
    <row r="4775" spans="1:4">
      <c r="A4775" s="695">
        <v>4774</v>
      </c>
      <c r="B4775" s="696" t="s">
        <v>14057</v>
      </c>
      <c r="C4775" s="697" t="s">
        <v>14058</v>
      </c>
      <c r="D4775" s="702" t="str">
        <f t="shared" si="74"/>
        <v>4774. 310033 救生艇</v>
      </c>
    </row>
    <row r="4776" spans="1:4">
      <c r="A4776" s="695">
        <v>4775</v>
      </c>
      <c r="B4776" s="696" t="s">
        <v>14059</v>
      </c>
      <c r="C4776" s="697" t="s">
        <v>14060</v>
      </c>
      <c r="D4776" s="702" t="str">
        <f t="shared" si="74"/>
        <v>4775. 310034 水上摩托車</v>
      </c>
    </row>
    <row r="4777" spans="1:4">
      <c r="A4777" s="695">
        <v>4776</v>
      </c>
      <c r="B4777" s="696" t="s">
        <v>14061</v>
      </c>
      <c r="C4777" s="697" t="s">
        <v>14062</v>
      </c>
      <c r="D4777" s="702" t="str">
        <f t="shared" si="74"/>
        <v>4776. 310035 舢板</v>
      </c>
    </row>
    <row r="4778" spans="1:4">
      <c r="A4778" s="695">
        <v>4777</v>
      </c>
      <c r="B4778" s="696" t="s">
        <v>14063</v>
      </c>
      <c r="C4778" s="697" t="s">
        <v>14064</v>
      </c>
      <c r="D4778" s="702" t="str">
        <f t="shared" si="74"/>
        <v>4777. 310037 浮塢</v>
      </c>
    </row>
    <row r="4779" spans="1:4">
      <c r="A4779" s="695">
        <v>4778</v>
      </c>
      <c r="B4779" s="696" t="s">
        <v>14065</v>
      </c>
      <c r="C4779" s="697" t="s">
        <v>14066</v>
      </c>
      <c r="D4779" s="702" t="str">
        <f t="shared" si="74"/>
        <v>4778. 310038 浮標</v>
      </c>
    </row>
    <row r="4780" spans="1:4">
      <c r="A4780" s="695">
        <v>4779</v>
      </c>
      <c r="B4780" s="696" t="s">
        <v>14067</v>
      </c>
      <c r="C4780" s="697" t="s">
        <v>14068</v>
      </c>
      <c r="D4780" s="702" t="str">
        <f t="shared" si="74"/>
        <v>4779. 310039 浮筒</v>
      </c>
    </row>
    <row r="4781" spans="1:4">
      <c r="A4781" s="695">
        <v>4780</v>
      </c>
      <c r="B4781" s="696" t="s">
        <v>14069</v>
      </c>
      <c r="C4781" s="697" t="s">
        <v>14070</v>
      </c>
      <c r="D4781" s="702" t="str">
        <f t="shared" si="74"/>
        <v>4780. 310040 浮舟</v>
      </c>
    </row>
    <row r="4782" spans="1:4">
      <c r="A4782" s="695">
        <v>4781</v>
      </c>
      <c r="B4782" s="696" t="s">
        <v>14071</v>
      </c>
      <c r="C4782" s="697" t="s">
        <v>14072</v>
      </c>
      <c r="D4782" s="702" t="str">
        <f t="shared" si="74"/>
        <v>4781. 310041 浮橋</v>
      </c>
    </row>
    <row r="4783" spans="1:4">
      <c r="A4783" s="695">
        <v>4782</v>
      </c>
      <c r="B4783" s="696" t="s">
        <v>14073</v>
      </c>
      <c r="C4783" s="697" t="s">
        <v>14074</v>
      </c>
      <c r="D4783" s="702" t="str">
        <f t="shared" si="74"/>
        <v>4782. 310042 浮式儲槽</v>
      </c>
    </row>
    <row r="4784" spans="1:4">
      <c r="A4784" s="695">
        <v>4783</v>
      </c>
      <c r="B4784" s="696" t="s">
        <v>14075</v>
      </c>
      <c r="C4784" s="697" t="s">
        <v>14076</v>
      </c>
      <c r="D4784" s="702" t="str">
        <f t="shared" si="74"/>
        <v>4783. 310043 浮式吊車</v>
      </c>
    </row>
    <row r="4785" spans="1:4">
      <c r="A4785" s="695">
        <v>4784</v>
      </c>
      <c r="B4785" s="696" t="s">
        <v>14077</v>
      </c>
      <c r="C4785" s="697" t="s">
        <v>14078</v>
      </c>
      <c r="D4785" s="702" t="str">
        <f t="shared" si="74"/>
        <v>4784. 310044 浮式船塢</v>
      </c>
    </row>
    <row r="4786" spans="1:4">
      <c r="A4786" s="695">
        <v>4785</v>
      </c>
      <c r="B4786" s="696" t="s">
        <v>14079</v>
      </c>
      <c r="C4786" s="697" t="s">
        <v>14080</v>
      </c>
      <c r="D4786" s="702" t="str">
        <f t="shared" si="74"/>
        <v>4785. 310045 浮式碼頭</v>
      </c>
    </row>
    <row r="4787" spans="1:4">
      <c r="A4787" s="695">
        <v>4786</v>
      </c>
      <c r="B4787" s="696" t="s">
        <v>14081</v>
      </c>
      <c r="C4787" s="697" t="s">
        <v>14082</v>
      </c>
      <c r="D4787" s="702" t="str">
        <f t="shared" si="74"/>
        <v>4786. 310046 船用柴油主機</v>
      </c>
    </row>
    <row r="4788" spans="1:4">
      <c r="A4788" s="695">
        <v>4787</v>
      </c>
      <c r="B4788" s="696" t="s">
        <v>14083</v>
      </c>
      <c r="C4788" s="697" t="s">
        <v>14084</v>
      </c>
      <c r="D4788" s="702" t="str">
        <f t="shared" si="74"/>
        <v>4787. 310047 船用軸</v>
      </c>
    </row>
    <row r="4789" spans="1:4">
      <c r="A4789" s="695">
        <v>4788</v>
      </c>
      <c r="B4789" s="696" t="s">
        <v>14085</v>
      </c>
      <c r="C4789" s="697" t="s">
        <v>14086</v>
      </c>
      <c r="D4789" s="702" t="str">
        <f t="shared" si="74"/>
        <v>4788. 310048 船用推進器</v>
      </c>
    </row>
    <row r="4790" spans="1:4">
      <c r="A4790" s="695">
        <v>4789</v>
      </c>
      <c r="B4790" s="696" t="s">
        <v>14087</v>
      </c>
      <c r="C4790" s="697" t="s">
        <v>14088</v>
      </c>
      <c r="D4790" s="702" t="str">
        <f t="shared" si="74"/>
        <v>4789. 310049 船用發電機</v>
      </c>
    </row>
    <row r="4791" spans="1:4">
      <c r="A4791" s="695">
        <v>4790</v>
      </c>
      <c r="B4791" s="696" t="s">
        <v>14089</v>
      </c>
      <c r="C4791" s="697" t="s">
        <v>14090</v>
      </c>
      <c r="D4791" s="702" t="str">
        <f t="shared" si="74"/>
        <v>4790. 310050 船用鍋爐</v>
      </c>
    </row>
    <row r="4792" spans="1:4">
      <c r="A4792" s="695">
        <v>4791</v>
      </c>
      <c r="B4792" s="696" t="s">
        <v>14091</v>
      </c>
      <c r="C4792" s="697" t="s">
        <v>14092</v>
      </c>
      <c r="D4792" s="702" t="str">
        <f t="shared" si="74"/>
        <v>4791. 310051 船用熱交換器</v>
      </c>
    </row>
    <row r="4793" spans="1:4">
      <c r="A4793" s="695">
        <v>4792</v>
      </c>
      <c r="B4793" s="696" t="s">
        <v>14093</v>
      </c>
      <c r="C4793" s="697" t="s">
        <v>14094</v>
      </c>
      <c r="D4793" s="702" t="str">
        <f t="shared" si="74"/>
        <v>4792. 310052 船用自動控制裝置</v>
      </c>
    </row>
    <row r="4794" spans="1:4">
      <c r="A4794" s="695">
        <v>4793</v>
      </c>
      <c r="B4794" s="696" t="s">
        <v>14095</v>
      </c>
      <c r="C4794" s="697" t="s">
        <v>14096</v>
      </c>
      <c r="D4794" s="702" t="str">
        <f t="shared" si="74"/>
        <v>4793. 310053 船用舵機</v>
      </c>
    </row>
    <row r="4795" spans="1:4">
      <c r="A4795" s="695">
        <v>4794</v>
      </c>
      <c r="B4795" s="696" t="s">
        <v>14097</v>
      </c>
      <c r="C4795" s="697" t="s">
        <v>14098</v>
      </c>
      <c r="D4795" s="702" t="str">
        <f t="shared" si="74"/>
        <v>4794. 310054 甲板機械</v>
      </c>
    </row>
    <row r="4796" spans="1:4">
      <c r="A4796" s="695">
        <v>4795</v>
      </c>
      <c r="B4796" s="696" t="s">
        <v>14099</v>
      </c>
      <c r="C4796" s="697" t="s">
        <v>14100</v>
      </c>
      <c r="D4796" s="702" t="str">
        <f t="shared" si="74"/>
        <v>4795. 310055 漁船漁具</v>
      </c>
    </row>
    <row r="4797" spans="1:4">
      <c r="A4797" s="695">
        <v>4796</v>
      </c>
      <c r="B4797" s="696" t="s">
        <v>14101</v>
      </c>
      <c r="C4797" s="697" t="s">
        <v>14102</v>
      </c>
      <c r="D4797" s="702" t="str">
        <f t="shared" si="74"/>
        <v>4796. 310056 船用救生設備</v>
      </c>
    </row>
    <row r="4798" spans="1:4">
      <c r="A4798" s="695">
        <v>4797</v>
      </c>
      <c r="B4798" s="696" t="s">
        <v>14103</v>
      </c>
      <c r="C4798" s="697" t="s">
        <v>14104</v>
      </c>
      <c r="D4798" s="702" t="str">
        <f t="shared" si="74"/>
        <v>4797. 310057 船用滅火設備</v>
      </c>
    </row>
    <row r="4799" spans="1:4">
      <c r="A4799" s="695">
        <v>4798</v>
      </c>
      <c r="B4799" s="696" t="s">
        <v>14105</v>
      </c>
      <c r="C4799" s="697" t="s">
        <v>14106</v>
      </c>
      <c r="D4799" s="702" t="str">
        <f t="shared" si="74"/>
        <v>4798. 310058 船用舷窗及水密門</v>
      </c>
    </row>
    <row r="4800" spans="1:4">
      <c r="A4800" s="695">
        <v>4799</v>
      </c>
      <c r="B4800" s="696" t="s">
        <v>14107</v>
      </c>
      <c r="C4800" s="697" t="s">
        <v>14108</v>
      </c>
      <c r="D4800" s="702" t="str">
        <f t="shared" si="74"/>
        <v>4799. 310059 船用機械零組件</v>
      </c>
    </row>
    <row r="4801" spans="1:4">
      <c r="A4801" s="695">
        <v>4800</v>
      </c>
      <c r="B4801" s="696" t="s">
        <v>14109</v>
      </c>
      <c r="C4801" s="697" t="s">
        <v>14110</v>
      </c>
      <c r="D4801" s="702" t="str">
        <f t="shared" si="74"/>
        <v>4800. 310061 鑽油平台</v>
      </c>
    </row>
    <row r="4802" spans="1:4">
      <c r="A4802" s="695">
        <v>4801</v>
      </c>
      <c r="B4802" s="696" t="s">
        <v>14111</v>
      </c>
      <c r="C4802" s="697" t="s">
        <v>14112</v>
      </c>
      <c r="D4802" s="702" t="str">
        <f t="shared" ref="D4802:D4865" si="75">A4802&amp;". "&amp;B4802&amp;" "&amp;C4802</f>
        <v>4801. 310062 水域輸油（氣）系統</v>
      </c>
    </row>
    <row r="4803" spans="1:4">
      <c r="A4803" s="695">
        <v>4802</v>
      </c>
      <c r="B4803" s="696" t="s">
        <v>14113</v>
      </c>
      <c r="C4803" s="697" t="s">
        <v>14114</v>
      </c>
      <c r="D4803" s="702" t="str">
        <f t="shared" si="75"/>
        <v>4802. 310063 浮箱</v>
      </c>
    </row>
    <row r="4804" spans="1:4">
      <c r="A4804" s="695">
        <v>4803</v>
      </c>
      <c r="B4804" s="696" t="s">
        <v>14115</v>
      </c>
      <c r="C4804" s="697" t="s">
        <v>14116</v>
      </c>
      <c r="D4804" s="702" t="str">
        <f t="shared" si="75"/>
        <v>4803. 310064 潛水箱</v>
      </c>
    </row>
    <row r="4805" spans="1:4">
      <c r="A4805" s="695">
        <v>4804</v>
      </c>
      <c r="B4805" s="696" t="s">
        <v>14117</v>
      </c>
      <c r="C4805" s="697" t="s">
        <v>14118</v>
      </c>
      <c r="D4805" s="702" t="str">
        <f t="shared" si="75"/>
        <v>4804. 310066 輕型機車(50c.c.以下)</v>
      </c>
    </row>
    <row r="4806" spans="1:4">
      <c r="A4806" s="695">
        <v>4805</v>
      </c>
      <c r="B4806" s="696" t="s">
        <v>14119</v>
      </c>
      <c r="C4806" s="697" t="s">
        <v>14120</v>
      </c>
      <c r="D4806" s="702" t="str">
        <f t="shared" si="75"/>
        <v>4805. 310067 普通重型機車(51c.c.～250c.c.)</v>
      </c>
    </row>
    <row r="4807" spans="1:4">
      <c r="A4807" s="695">
        <v>4806</v>
      </c>
      <c r="B4807" s="696" t="s">
        <v>14121</v>
      </c>
      <c r="C4807" s="697" t="s">
        <v>14122</v>
      </c>
      <c r="D4807" s="702" t="str">
        <f t="shared" si="75"/>
        <v>4806. 310068 大型重型機車(251c.c.及以上)</v>
      </c>
    </row>
    <row r="4808" spans="1:4">
      <c r="A4808" s="695">
        <v>4807</v>
      </c>
      <c r="B4808" s="696" t="s">
        <v>14123</v>
      </c>
      <c r="C4808" s="697" t="s">
        <v>14124</v>
      </c>
      <c r="D4808" s="702" t="str">
        <f t="shared" si="75"/>
        <v>4807. 310069 三輪機車</v>
      </c>
    </row>
    <row r="4809" spans="1:4">
      <c r="A4809" s="695">
        <v>4808</v>
      </c>
      <c r="B4809" s="696" t="s">
        <v>14125</v>
      </c>
      <c r="C4809" s="697" t="s">
        <v>14126</v>
      </c>
      <c r="D4809" s="702" t="str">
        <f t="shared" si="75"/>
        <v>4808. 310070 邊車</v>
      </c>
    </row>
    <row r="4810" spans="1:4">
      <c r="A4810" s="695">
        <v>4809</v>
      </c>
      <c r="B4810" s="696" t="s">
        <v>14127</v>
      </c>
      <c r="C4810" s="697" t="s">
        <v>14128</v>
      </c>
      <c r="D4810" s="702" t="str">
        <f t="shared" si="75"/>
        <v>4809. 310071 一般電動機車</v>
      </c>
    </row>
    <row r="4811" spans="1:4">
      <c r="A4811" s="695">
        <v>4810</v>
      </c>
      <c r="B4811" s="696" t="s">
        <v>14129</v>
      </c>
      <c r="C4811" s="697" t="s">
        <v>14130</v>
      </c>
      <c r="D4811" s="702" t="str">
        <f t="shared" si="75"/>
        <v>4810. 310072 小型輕型電動機車</v>
      </c>
    </row>
    <row r="4812" spans="1:4">
      <c r="A4812" s="695">
        <v>4811</v>
      </c>
      <c r="B4812" s="696" t="s">
        <v>14131</v>
      </c>
      <c r="C4812" s="697" t="s">
        <v>14132</v>
      </c>
      <c r="D4812" s="702" t="str">
        <f t="shared" si="75"/>
        <v>4811. 310073 機車引擎</v>
      </c>
    </row>
    <row r="4813" spans="1:4">
      <c r="A4813" s="695">
        <v>4812</v>
      </c>
      <c r="B4813" s="696" t="s">
        <v>14133</v>
      </c>
      <c r="C4813" s="697" t="s">
        <v>14134</v>
      </c>
      <c r="D4813" s="702" t="str">
        <f t="shared" si="75"/>
        <v>4812. 310074 機車起動馬達</v>
      </c>
    </row>
    <row r="4814" spans="1:4">
      <c r="A4814" s="695">
        <v>4813</v>
      </c>
      <c r="B4814" s="696" t="s">
        <v>14135</v>
      </c>
      <c r="C4814" s="697" t="s">
        <v>14136</v>
      </c>
      <c r="D4814" s="702" t="str">
        <f t="shared" si="75"/>
        <v>4813. 310075 機車汽缸頭(含汽門導管)</v>
      </c>
    </row>
    <row r="4815" spans="1:4">
      <c r="A4815" s="695">
        <v>4814</v>
      </c>
      <c r="B4815" s="696" t="s">
        <v>14137</v>
      </c>
      <c r="C4815" s="697" t="s">
        <v>14138</v>
      </c>
      <c r="D4815" s="702" t="str">
        <f t="shared" si="75"/>
        <v>4814. 310076 機車汽缸體</v>
      </c>
    </row>
    <row r="4816" spans="1:4">
      <c r="A4816" s="695">
        <v>4815</v>
      </c>
      <c r="B4816" s="696" t="s">
        <v>14139</v>
      </c>
      <c r="C4816" s="697" t="s">
        <v>14140</v>
      </c>
      <c r="D4816" s="702" t="str">
        <f t="shared" si="75"/>
        <v>4815. 310077 機車活塞桿構件</v>
      </c>
    </row>
    <row r="4817" spans="1:4">
      <c r="A4817" s="695">
        <v>4816</v>
      </c>
      <c r="B4817" s="696" t="s">
        <v>14141</v>
      </c>
      <c r="C4817" s="697" t="s">
        <v>14142</v>
      </c>
      <c r="D4817" s="702" t="str">
        <f t="shared" si="75"/>
        <v>4816. 310078 機車點火線圈</v>
      </c>
    </row>
    <row r="4818" spans="1:4">
      <c r="A4818" s="695">
        <v>4817</v>
      </c>
      <c r="B4818" s="696" t="s">
        <v>14143</v>
      </c>
      <c r="C4818" s="697" t="s">
        <v>14144</v>
      </c>
      <c r="D4818" s="702" t="str">
        <f t="shared" si="75"/>
        <v>4817. 310079 機車鏈條</v>
      </c>
    </row>
    <row r="4819" spans="1:4">
      <c r="A4819" s="695">
        <v>4818</v>
      </c>
      <c r="B4819" s="696" t="s">
        <v>14145</v>
      </c>
      <c r="C4819" s="697" t="s">
        <v>14146</v>
      </c>
      <c r="D4819" s="702" t="str">
        <f t="shared" si="75"/>
        <v>4818. 310080 機車前叉</v>
      </c>
    </row>
    <row r="4820" spans="1:4">
      <c r="A4820" s="695">
        <v>4819</v>
      </c>
      <c r="B4820" s="696" t="s">
        <v>14147</v>
      </c>
      <c r="C4820" s="697" t="s">
        <v>14148</v>
      </c>
      <c r="D4820" s="702" t="str">
        <f t="shared" si="75"/>
        <v>4819. 310081 機車離合器</v>
      </c>
    </row>
    <row r="4821" spans="1:4">
      <c r="A4821" s="695">
        <v>4820</v>
      </c>
      <c r="B4821" s="696" t="s">
        <v>14149</v>
      </c>
      <c r="C4821" s="697" t="s">
        <v>14150</v>
      </c>
      <c r="D4821" s="702" t="str">
        <f t="shared" si="75"/>
        <v>4820. 310082 機車齒輪箱</v>
      </c>
    </row>
    <row r="4822" spans="1:4">
      <c r="A4822" s="695">
        <v>4821</v>
      </c>
      <c r="B4822" s="696" t="s">
        <v>14151</v>
      </c>
      <c r="C4822" s="697" t="s">
        <v>14152</v>
      </c>
      <c r="D4822" s="702" t="str">
        <f t="shared" si="75"/>
        <v>4821. 310083 機車變速箱總成</v>
      </c>
    </row>
    <row r="4823" spans="1:4">
      <c r="A4823" s="695">
        <v>4822</v>
      </c>
      <c r="B4823" s="696" t="s">
        <v>14153</v>
      </c>
      <c r="C4823" s="697" t="s">
        <v>14154</v>
      </c>
      <c r="D4823" s="702" t="str">
        <f t="shared" si="75"/>
        <v>4822. 310084 機車曲軸箱本體</v>
      </c>
    </row>
    <row r="4824" spans="1:4">
      <c r="A4824" s="695">
        <v>4823</v>
      </c>
      <c r="B4824" s="696" t="s">
        <v>14155</v>
      </c>
      <c r="C4824" s="697" t="s">
        <v>14156</v>
      </c>
      <c r="D4824" s="702" t="str">
        <f t="shared" si="75"/>
        <v>4823. 310085 機車化油器</v>
      </c>
    </row>
    <row r="4825" spans="1:4">
      <c r="A4825" s="695">
        <v>4824</v>
      </c>
      <c r="B4825" s="696" t="s">
        <v>14157</v>
      </c>
      <c r="C4825" s="697" t="s">
        <v>14158</v>
      </c>
      <c r="D4825" s="702" t="str">
        <f t="shared" si="75"/>
        <v>4824. 310086 機車排氣管</v>
      </c>
    </row>
    <row r="4826" spans="1:4">
      <c r="A4826" s="695">
        <v>4825</v>
      </c>
      <c r="B4826" s="696" t="s">
        <v>14159</v>
      </c>
      <c r="C4826" s="697" t="s">
        <v>14160</v>
      </c>
      <c r="D4826" s="702" t="str">
        <f t="shared" si="75"/>
        <v>4825. 310087 機車輪圈</v>
      </c>
    </row>
    <row r="4827" spans="1:4">
      <c r="A4827" s="695">
        <v>4826</v>
      </c>
      <c r="B4827" s="696" t="s">
        <v>14161</v>
      </c>
      <c r="C4827" s="697" t="s">
        <v>14162</v>
      </c>
      <c r="D4827" s="702" t="str">
        <f t="shared" si="75"/>
        <v>4826. 310089 電動機車零組件</v>
      </c>
    </row>
    <row r="4828" spans="1:4">
      <c r="A4828" s="695">
        <v>4827</v>
      </c>
      <c r="B4828" s="696" t="s">
        <v>14163</v>
      </c>
      <c r="C4828" s="697" t="s">
        <v>14164</v>
      </c>
      <c r="D4828" s="702" t="str">
        <f t="shared" si="75"/>
        <v>4827. 310090 公路競賽車(跑車)</v>
      </c>
    </row>
    <row r="4829" spans="1:4">
      <c r="A4829" s="695">
        <v>4828</v>
      </c>
      <c r="B4829" s="696" t="s">
        <v>14165</v>
      </c>
      <c r="C4829" s="697" t="s">
        <v>14166</v>
      </c>
      <c r="D4829" s="702" t="str">
        <f t="shared" si="75"/>
        <v>4828. 310091 一般通勤自行車(腳踏車)(城市車且不含折疊車)</v>
      </c>
    </row>
    <row r="4830" spans="1:4">
      <c r="A4830" s="695">
        <v>4829</v>
      </c>
      <c r="B4830" s="696" t="s">
        <v>14167</v>
      </c>
      <c r="C4830" s="697" t="s">
        <v>14168</v>
      </c>
      <c r="D4830" s="702" t="str">
        <f t="shared" si="75"/>
        <v>4829. 310092 登山越野車(登山車)</v>
      </c>
    </row>
    <row r="4831" spans="1:4">
      <c r="A4831" s="695">
        <v>4830</v>
      </c>
      <c r="B4831" s="696" t="s">
        <v>14169</v>
      </c>
      <c r="C4831" s="697" t="s">
        <v>14170</v>
      </c>
      <c r="D4831" s="702" t="str">
        <f t="shared" si="75"/>
        <v>4830. 310093 折疊車</v>
      </c>
    </row>
    <row r="4832" spans="1:4">
      <c r="A4832" s="695">
        <v>4831</v>
      </c>
      <c r="B4832" s="696" t="s">
        <v>14171</v>
      </c>
      <c r="C4832" s="697" t="s">
        <v>14172</v>
      </c>
      <c r="D4832" s="702" t="str">
        <f t="shared" si="75"/>
        <v>4831. 310094 童車</v>
      </c>
    </row>
    <row r="4833" spans="1:4">
      <c r="A4833" s="695">
        <v>4832</v>
      </c>
      <c r="B4833" s="696" t="s">
        <v>14173</v>
      </c>
      <c r="C4833" s="697" t="s">
        <v>14174</v>
      </c>
      <c r="D4833" s="702" t="str">
        <f t="shared" si="75"/>
        <v>4832. 310096 電動自行車</v>
      </c>
    </row>
    <row r="4834" spans="1:4">
      <c r="A4834" s="695">
        <v>4833</v>
      </c>
      <c r="B4834" s="696" t="s">
        <v>14175</v>
      </c>
      <c r="C4834" s="697" t="s">
        <v>14176</v>
      </c>
      <c r="D4834" s="702" t="str">
        <f t="shared" si="75"/>
        <v>4833. 310098 自行車(腳踏車)輪圈</v>
      </c>
    </row>
    <row r="4835" spans="1:4">
      <c r="A4835" s="695">
        <v>4834</v>
      </c>
      <c r="B4835" s="696" t="s">
        <v>4222</v>
      </c>
      <c r="C4835" s="697" t="s">
        <v>14177</v>
      </c>
      <c r="D4835" s="702" t="str">
        <f t="shared" si="75"/>
        <v>4834. 310099 自行車(腳踏車)鏈條</v>
      </c>
    </row>
    <row r="4836" spans="1:4">
      <c r="A4836" s="695">
        <v>4835</v>
      </c>
      <c r="B4836" s="696" t="s">
        <v>14178</v>
      </c>
      <c r="C4836" s="697" t="s">
        <v>14179</v>
      </c>
      <c r="D4836" s="702" t="str">
        <f t="shared" si="75"/>
        <v>4835. 310100 自行車(腳踏車)變速器</v>
      </c>
    </row>
    <row r="4837" spans="1:4">
      <c r="A4837" s="695">
        <v>4836</v>
      </c>
      <c r="B4837" s="696" t="s">
        <v>14180</v>
      </c>
      <c r="C4837" s="697" t="s">
        <v>14181</v>
      </c>
      <c r="D4837" s="702" t="str">
        <f t="shared" si="75"/>
        <v>4836. 310101 自行車(腳踏車)煞車器</v>
      </c>
    </row>
    <row r="4838" spans="1:4">
      <c r="A4838" s="695">
        <v>4837</v>
      </c>
      <c r="B4838" s="696" t="s">
        <v>14182</v>
      </c>
      <c r="C4838" s="697" t="s">
        <v>14183</v>
      </c>
      <c r="D4838" s="702" t="str">
        <f t="shared" si="75"/>
        <v>4837. 310102 自行車(腳踏車)前叉及碗</v>
      </c>
    </row>
    <row r="4839" spans="1:4">
      <c r="A4839" s="695">
        <v>4838</v>
      </c>
      <c r="B4839" s="696" t="s">
        <v>14184</v>
      </c>
      <c r="C4839" s="697" t="s">
        <v>14185</v>
      </c>
      <c r="D4839" s="702" t="str">
        <f t="shared" si="75"/>
        <v>4838. 310103 自行車前叉</v>
      </c>
    </row>
    <row r="4840" spans="1:4">
      <c r="A4840" s="695">
        <v>4839</v>
      </c>
      <c r="B4840" s="696" t="s">
        <v>14186</v>
      </c>
      <c r="C4840" s="697" t="s">
        <v>14187</v>
      </c>
      <c r="D4840" s="702" t="str">
        <f t="shared" si="75"/>
        <v>4839. 310104 自行車(腳踏車)車把</v>
      </c>
    </row>
    <row r="4841" spans="1:4">
      <c r="A4841" s="695">
        <v>4840</v>
      </c>
      <c r="B4841" s="696" t="s">
        <v>14188</v>
      </c>
      <c r="C4841" s="697" t="s">
        <v>14189</v>
      </c>
      <c r="D4841" s="702" t="str">
        <f t="shared" si="75"/>
        <v>4840. 310105 自行車座管及手把管</v>
      </c>
    </row>
    <row r="4842" spans="1:4">
      <c r="A4842" s="695">
        <v>4841</v>
      </c>
      <c r="B4842" s="696" t="s">
        <v>14190</v>
      </c>
      <c r="C4842" s="697" t="s">
        <v>14191</v>
      </c>
      <c r="D4842" s="702" t="str">
        <f t="shared" si="75"/>
        <v>4841. 310106 自行車(腳踏車)車架</v>
      </c>
    </row>
    <row r="4843" spans="1:4">
      <c r="A4843" s="695">
        <v>4842</v>
      </c>
      <c r="B4843" s="696" t="s">
        <v>14192</v>
      </c>
      <c r="C4843" s="697" t="s">
        <v>14193</v>
      </c>
      <c r="D4843" s="702" t="str">
        <f t="shared" si="75"/>
        <v>4842. 310107 自行車座墊</v>
      </c>
    </row>
    <row r="4844" spans="1:4">
      <c r="A4844" s="695">
        <v>4843</v>
      </c>
      <c r="B4844" s="696" t="s">
        <v>14194</v>
      </c>
      <c r="C4844" s="697" t="s">
        <v>14195</v>
      </c>
      <c r="D4844" s="702" t="str">
        <f t="shared" si="75"/>
        <v>4843. 310108 自行車輪圈</v>
      </c>
    </row>
    <row r="4845" spans="1:4">
      <c r="A4845" s="695">
        <v>4844</v>
      </c>
      <c r="B4845" s="696" t="s">
        <v>14196</v>
      </c>
      <c r="C4845" s="697" t="s">
        <v>14197</v>
      </c>
      <c r="D4845" s="702" t="str">
        <f t="shared" si="75"/>
        <v>4844. 310109 自行車花鼓</v>
      </c>
    </row>
    <row r="4846" spans="1:4">
      <c r="A4846" s="695">
        <v>4845</v>
      </c>
      <c r="B4846" s="696" t="s">
        <v>14198</v>
      </c>
      <c r="C4846" s="697" t="s">
        <v>14199</v>
      </c>
      <c r="D4846" s="702" t="str">
        <f t="shared" si="75"/>
        <v>4845. 310110 自行車飛輪</v>
      </c>
    </row>
    <row r="4847" spans="1:4">
      <c r="A4847" s="695">
        <v>4846</v>
      </c>
      <c r="B4847" s="696" t="s">
        <v>14200</v>
      </c>
      <c r="C4847" s="697" t="s">
        <v>14201</v>
      </c>
      <c r="D4847" s="702" t="str">
        <f t="shared" si="75"/>
        <v>4846. 310111 自行車踏板</v>
      </c>
    </row>
    <row r="4848" spans="1:4">
      <c r="A4848" s="695">
        <v>4847</v>
      </c>
      <c r="B4848" s="696" t="s">
        <v>14202</v>
      </c>
      <c r="C4848" s="697" t="s">
        <v>14203</v>
      </c>
      <c r="D4848" s="702" t="str">
        <f t="shared" si="75"/>
        <v>4847. 310112 自行車擋泥板</v>
      </c>
    </row>
    <row r="4849" spans="1:4">
      <c r="A4849" s="695">
        <v>4848</v>
      </c>
      <c r="B4849" s="696" t="s">
        <v>14204</v>
      </c>
      <c r="C4849" s="697" t="s">
        <v>14205</v>
      </c>
      <c r="D4849" s="702" t="str">
        <f t="shared" si="75"/>
        <v>4848. 310113 自行車曲柄齒盤</v>
      </c>
    </row>
    <row r="4850" spans="1:4">
      <c r="A4850" s="695">
        <v>4849</v>
      </c>
      <c r="B4850" s="696" t="s">
        <v>14206</v>
      </c>
      <c r="C4850" s="697" t="s">
        <v>14207</v>
      </c>
      <c r="D4850" s="702" t="str">
        <f t="shared" si="75"/>
        <v>4849. 310114 自行車石棉剎車來令</v>
      </c>
    </row>
    <row r="4851" spans="1:4">
      <c r="A4851" s="695">
        <v>4850</v>
      </c>
      <c r="B4851" s="696" t="s">
        <v>14208</v>
      </c>
      <c r="C4851" s="697" t="s">
        <v>14209</v>
      </c>
      <c r="D4851" s="702" t="str">
        <f t="shared" si="75"/>
        <v>4850. 310116 電動自行車零組件</v>
      </c>
    </row>
    <row r="4852" spans="1:4">
      <c r="A4852" s="695">
        <v>4851</v>
      </c>
      <c r="B4852" s="696" t="s">
        <v>14210</v>
      </c>
      <c r="C4852" s="697" t="s">
        <v>14211</v>
      </c>
      <c r="D4852" s="702" t="str">
        <f t="shared" si="75"/>
        <v>4851. 310117 軌道電力機車</v>
      </c>
    </row>
    <row r="4853" spans="1:4">
      <c r="A4853" s="695">
        <v>4852</v>
      </c>
      <c r="B4853" s="696" t="s">
        <v>14212</v>
      </c>
      <c r="C4853" s="697" t="s">
        <v>14213</v>
      </c>
      <c r="D4853" s="702" t="str">
        <f t="shared" si="75"/>
        <v>4852. 310118 柴油機械機車(內燃式軌道機車)</v>
      </c>
    </row>
    <row r="4854" spans="1:4">
      <c r="A4854" s="695">
        <v>4853</v>
      </c>
      <c r="B4854" s="696" t="s">
        <v>14214</v>
      </c>
      <c r="C4854" s="697" t="s">
        <v>14215</v>
      </c>
      <c r="D4854" s="702" t="str">
        <f t="shared" si="75"/>
        <v>4853. 310119 柴油引擎客車(內燃式軌道動力客車)</v>
      </c>
    </row>
    <row r="4855" spans="1:4">
      <c r="A4855" s="695">
        <v>4854</v>
      </c>
      <c r="B4855" s="696" t="s">
        <v>14216</v>
      </c>
      <c r="C4855" s="697" t="s">
        <v>14217</v>
      </c>
      <c r="D4855" s="702" t="str">
        <f t="shared" si="75"/>
        <v>4854. 310120 柴油液壓機車(內燃式軌道機車)</v>
      </c>
    </row>
    <row r="4856" spans="1:4">
      <c r="A4856" s="695">
        <v>4855</v>
      </c>
      <c r="B4856" s="696" t="s">
        <v>14218</v>
      </c>
      <c r="C4856" s="697" t="s">
        <v>14219</v>
      </c>
      <c r="D4856" s="702" t="str">
        <f t="shared" si="75"/>
        <v>4855. 310121 柴油電力機車(內燃式軌道機車)</v>
      </c>
    </row>
    <row r="4857" spans="1:4">
      <c r="A4857" s="695">
        <v>4856</v>
      </c>
      <c r="B4857" s="696" t="s">
        <v>14220</v>
      </c>
      <c r="C4857" s="697" t="s">
        <v>14221</v>
      </c>
      <c r="D4857" s="702" t="str">
        <f t="shared" si="75"/>
        <v>4856. 310122 電聯車(含柴聯車)</v>
      </c>
    </row>
    <row r="4858" spans="1:4">
      <c r="A4858" s="695">
        <v>4857</v>
      </c>
      <c r="B4858" s="696" t="s">
        <v>14222</v>
      </c>
      <c r="C4858" s="697" t="s">
        <v>14223</v>
      </c>
      <c r="D4858" s="702" t="str">
        <f t="shared" si="75"/>
        <v>4857. 310123 軌道工程車</v>
      </c>
    </row>
    <row r="4859" spans="1:4">
      <c r="A4859" s="695">
        <v>4858</v>
      </c>
      <c r="B4859" s="696" t="s">
        <v>14224</v>
      </c>
      <c r="C4859" s="697" t="s">
        <v>14225</v>
      </c>
      <c r="D4859" s="702" t="str">
        <f t="shared" si="75"/>
        <v>4858. 310124 軌道蒸汽機車</v>
      </c>
    </row>
    <row r="4860" spans="1:4">
      <c r="A4860" s="695">
        <v>4859</v>
      </c>
      <c r="B4860" s="696" t="s">
        <v>14226</v>
      </c>
      <c r="C4860" s="697" t="s">
        <v>14227</v>
      </c>
      <c r="D4860" s="702" t="str">
        <f t="shared" si="75"/>
        <v>4859. 310126 軌道車輛車體</v>
      </c>
    </row>
    <row r="4861" spans="1:4">
      <c r="A4861" s="695">
        <v>4860</v>
      </c>
      <c r="B4861" s="696" t="s">
        <v>14228</v>
      </c>
      <c r="C4861" s="697" t="s">
        <v>14229</v>
      </c>
      <c r="D4861" s="702" t="str">
        <f t="shared" si="75"/>
        <v>4860. 310127 軌道車輛連結器</v>
      </c>
    </row>
    <row r="4862" spans="1:4">
      <c r="A4862" s="695">
        <v>4861</v>
      </c>
      <c r="B4862" s="696" t="s">
        <v>14230</v>
      </c>
      <c r="C4862" s="697" t="s">
        <v>14231</v>
      </c>
      <c r="D4862" s="702" t="str">
        <f t="shared" si="75"/>
        <v>4861. 310128 軌道客車廂</v>
      </c>
    </row>
    <row r="4863" spans="1:4">
      <c r="A4863" s="695">
        <v>4862</v>
      </c>
      <c r="B4863" s="696" t="s">
        <v>14232</v>
      </c>
      <c r="C4863" s="697" t="s">
        <v>14233</v>
      </c>
      <c r="D4863" s="702" t="str">
        <f t="shared" si="75"/>
        <v>4862. 310130 軌道車輛轉向架</v>
      </c>
    </row>
    <row r="4864" spans="1:4">
      <c r="A4864" s="695">
        <v>4863</v>
      </c>
      <c r="B4864" s="696" t="s">
        <v>14234</v>
      </c>
      <c r="C4864" s="697" t="s">
        <v>14235</v>
      </c>
      <c r="D4864" s="702" t="str">
        <f t="shared" si="75"/>
        <v>4863. 310131 軌道車輛座椅</v>
      </c>
    </row>
    <row r="4865" spans="1:4">
      <c r="A4865" s="695">
        <v>4864</v>
      </c>
      <c r="B4865" s="696" t="s">
        <v>14236</v>
      </c>
      <c r="C4865" s="697" t="s">
        <v>14237</v>
      </c>
      <c r="D4865" s="702" t="str">
        <f t="shared" si="75"/>
        <v>4864. 310132 軌道車輛自動門機</v>
      </c>
    </row>
    <row r="4866" spans="1:4">
      <c r="A4866" s="695">
        <v>4865</v>
      </c>
      <c r="B4866" s="696" t="s">
        <v>14238</v>
      </c>
      <c r="C4866" s="697" t="s">
        <v>14239</v>
      </c>
      <c r="D4866" s="702" t="str">
        <f t="shared" ref="D4866:D4929" si="76">A4866&amp;". "&amp;B4866&amp;" "&amp;C4866</f>
        <v>4865. 310133 軌道車輛合成煞車塊</v>
      </c>
    </row>
    <row r="4867" spans="1:4">
      <c r="A4867" s="695">
        <v>4866</v>
      </c>
      <c r="B4867" s="696" t="s">
        <v>14240</v>
      </c>
      <c r="C4867" s="697" t="s">
        <v>14241</v>
      </c>
      <c r="D4867" s="702" t="str">
        <f t="shared" si="76"/>
        <v>4866. 310134 軌道車輛車軸</v>
      </c>
    </row>
    <row r="4868" spans="1:4">
      <c r="A4868" s="695">
        <v>4867</v>
      </c>
      <c r="B4868" s="696" t="s">
        <v>14242</v>
      </c>
      <c r="C4868" s="697" t="s">
        <v>14243</v>
      </c>
      <c r="D4868" s="702" t="str">
        <f t="shared" si="76"/>
        <v>4867. 310135 軌道車輛車架</v>
      </c>
    </row>
    <row r="4869" spans="1:4">
      <c r="A4869" s="695">
        <v>4868</v>
      </c>
      <c r="B4869" s="696" t="s">
        <v>14244</v>
      </c>
      <c r="C4869" s="697" t="s">
        <v>14245</v>
      </c>
      <c r="D4869" s="702" t="str">
        <f t="shared" si="76"/>
        <v>4868. 310136 軌道車輛車輪</v>
      </c>
    </row>
    <row r="4870" spans="1:4">
      <c r="A4870" s="695">
        <v>4869</v>
      </c>
      <c r="B4870" s="696" t="s">
        <v>14246</v>
      </c>
      <c r="C4870" s="697" t="s">
        <v>14247</v>
      </c>
      <c r="D4870" s="702" t="str">
        <f t="shared" si="76"/>
        <v>4869. 310137 軌道車輛聯結器</v>
      </c>
    </row>
    <row r="4871" spans="1:4">
      <c r="A4871" s="695">
        <v>4870</v>
      </c>
      <c r="B4871" s="696" t="s">
        <v>14248</v>
      </c>
      <c r="C4871" s="697" t="s">
        <v>14249</v>
      </c>
      <c r="D4871" s="702" t="str">
        <f t="shared" si="76"/>
        <v>4870. 310138 軌道車輛緩衝器</v>
      </c>
    </row>
    <row r="4872" spans="1:4">
      <c r="A4872" s="695">
        <v>4871</v>
      </c>
      <c r="B4872" s="696" t="s">
        <v>14250</v>
      </c>
      <c r="C4872" s="697" t="s">
        <v>14251</v>
      </c>
      <c r="D4872" s="702" t="str">
        <f t="shared" si="76"/>
        <v>4871. 310139 軌道車輛氣軔裝置</v>
      </c>
    </row>
    <row r="4873" spans="1:4">
      <c r="A4873" s="695">
        <v>4872</v>
      </c>
      <c r="B4873" s="696" t="s">
        <v>14252</v>
      </c>
      <c r="C4873" s="697" t="s">
        <v>14253</v>
      </c>
      <c r="D4873" s="702" t="str">
        <f t="shared" si="76"/>
        <v>4872. 310140 軌道車輛齒輪箱</v>
      </c>
    </row>
    <row r="4874" spans="1:4">
      <c r="A4874" s="695">
        <v>4873</v>
      </c>
      <c r="B4874" s="696" t="s">
        <v>14254</v>
      </c>
      <c r="C4874" s="697" t="s">
        <v>14255</v>
      </c>
      <c r="D4874" s="702" t="str">
        <f t="shared" si="76"/>
        <v>4873. 310141 軌道車輛變頻器</v>
      </c>
    </row>
    <row r="4875" spans="1:4">
      <c r="A4875" s="695">
        <v>4874</v>
      </c>
      <c r="B4875" s="696" t="s">
        <v>14256</v>
      </c>
      <c r="C4875" s="697" t="s">
        <v>14257</v>
      </c>
      <c r="D4875" s="702" t="str">
        <f t="shared" si="76"/>
        <v>4874. 310142 軌道車輛牽引馬達</v>
      </c>
    </row>
    <row r="4876" spans="1:4">
      <c r="A4876" s="695">
        <v>4875</v>
      </c>
      <c r="B4876" s="696" t="s">
        <v>14258</v>
      </c>
      <c r="C4876" s="697" t="s">
        <v>14259</v>
      </c>
      <c r="D4876" s="702" t="str">
        <f t="shared" si="76"/>
        <v>4875. 310143 軌道車輛集電裝置</v>
      </c>
    </row>
    <row r="4877" spans="1:4">
      <c r="A4877" s="695">
        <v>4876</v>
      </c>
      <c r="B4877" s="696" t="s">
        <v>14260</v>
      </c>
      <c r="C4877" s="697" t="s">
        <v>14261</v>
      </c>
      <c r="D4877" s="702" t="str">
        <f t="shared" si="76"/>
        <v>4876. 310144 軌道車輛空調系統</v>
      </c>
    </row>
    <row r="4878" spans="1:4">
      <c r="A4878" s="695">
        <v>4877</v>
      </c>
      <c r="B4878" s="696" t="s">
        <v>14262</v>
      </c>
      <c r="C4878" s="697" t="s">
        <v>14263</v>
      </c>
      <c r="D4878" s="702" t="str">
        <f t="shared" si="76"/>
        <v>4877. 310145 軌道車輛照明系統</v>
      </c>
    </row>
    <row r="4879" spans="1:4">
      <c r="A4879" s="695">
        <v>4878</v>
      </c>
      <c r="B4879" s="696" t="s">
        <v>14264</v>
      </c>
      <c r="C4879" s="697" t="s">
        <v>14265</v>
      </c>
      <c r="D4879" s="702" t="str">
        <f t="shared" si="76"/>
        <v>4878. 310146 軌道車輛衛生設備</v>
      </c>
    </row>
    <row r="4880" spans="1:4">
      <c r="A4880" s="695">
        <v>4879</v>
      </c>
      <c r="B4880" s="696" t="s">
        <v>14266</v>
      </c>
      <c r="C4880" s="697" t="s">
        <v>14267</v>
      </c>
      <c r="D4880" s="702" t="str">
        <f t="shared" si="76"/>
        <v>4879. 310147 軌道車輛旅客資訊系統</v>
      </c>
    </row>
    <row r="4881" spans="1:4">
      <c r="A4881" s="695">
        <v>4880</v>
      </c>
      <c r="B4881" s="696" t="s">
        <v>14268</v>
      </c>
      <c r="C4881" s="697" t="s">
        <v>14269</v>
      </c>
      <c r="D4881" s="702" t="str">
        <f t="shared" si="76"/>
        <v>4880. 310148 軌道車輛自動列車控制系統</v>
      </c>
    </row>
    <row r="4882" spans="1:4">
      <c r="A4882" s="695">
        <v>4881</v>
      </c>
      <c r="B4882" s="696" t="s">
        <v>14270</v>
      </c>
      <c r="C4882" s="697" t="s">
        <v>14271</v>
      </c>
      <c r="D4882" s="702" t="str">
        <f t="shared" si="76"/>
        <v>4881. 310149 軌道車輛駕駛模擬器</v>
      </c>
    </row>
    <row r="4883" spans="1:4">
      <c r="A4883" s="695">
        <v>4882</v>
      </c>
      <c r="B4883" s="696" t="s">
        <v>14272</v>
      </c>
      <c r="C4883" s="697" t="s">
        <v>14273</v>
      </c>
      <c r="D4883" s="702" t="str">
        <f t="shared" si="76"/>
        <v>4882. 310150 軌道車輛軌道固定裝置</v>
      </c>
    </row>
    <row r="4884" spans="1:4">
      <c r="A4884" s="695">
        <v>4883</v>
      </c>
      <c r="B4884" s="696" t="s">
        <v>14274</v>
      </c>
      <c r="C4884" s="697" t="s">
        <v>14275</v>
      </c>
      <c r="D4884" s="702" t="str">
        <f t="shared" si="76"/>
        <v>4883. 310152 航空器製造</v>
      </c>
    </row>
    <row r="4885" spans="1:4">
      <c r="A4885" s="695">
        <v>4884</v>
      </c>
      <c r="B4885" s="696" t="s">
        <v>14276</v>
      </c>
      <c r="C4885" s="697" t="s">
        <v>14277</v>
      </c>
      <c r="D4885" s="702" t="str">
        <f t="shared" si="76"/>
        <v>4884. 310153 固定翼飛機</v>
      </c>
    </row>
    <row r="4886" spans="1:4">
      <c r="A4886" s="695">
        <v>4885</v>
      </c>
      <c r="B4886" s="696" t="s">
        <v>14278</v>
      </c>
      <c r="C4886" s="697" t="s">
        <v>14279</v>
      </c>
      <c r="D4886" s="702" t="str">
        <f t="shared" si="76"/>
        <v>4885. 310154 旋翼飛機</v>
      </c>
    </row>
    <row r="4887" spans="1:4">
      <c r="A4887" s="695">
        <v>4886</v>
      </c>
      <c r="B4887" s="696" t="s">
        <v>14280</v>
      </c>
      <c r="C4887" s="697" t="s">
        <v>14281</v>
      </c>
      <c r="D4887" s="702" t="str">
        <f t="shared" si="76"/>
        <v>4886. 310155 滑翔機</v>
      </c>
    </row>
    <row r="4888" spans="1:4">
      <c r="A4888" s="695">
        <v>4887</v>
      </c>
      <c r="B4888" s="696" t="s">
        <v>14282</v>
      </c>
      <c r="C4888" s="697" t="s">
        <v>14283</v>
      </c>
      <c r="D4888" s="702" t="str">
        <f t="shared" si="76"/>
        <v>4887. 310156 滑翔翼</v>
      </c>
    </row>
    <row r="4889" spans="1:4">
      <c r="A4889" s="695">
        <v>4888</v>
      </c>
      <c r="B4889" s="696" t="s">
        <v>14284</v>
      </c>
      <c r="C4889" s="697" t="s">
        <v>14285</v>
      </c>
      <c r="D4889" s="702" t="str">
        <f t="shared" si="76"/>
        <v>4888. 310157 飛艇</v>
      </c>
    </row>
    <row r="4890" spans="1:4">
      <c r="A4890" s="695">
        <v>4889</v>
      </c>
      <c r="B4890" s="696" t="s">
        <v>14286</v>
      </c>
      <c r="C4890" s="697" t="s">
        <v>14287</v>
      </c>
      <c r="D4890" s="702" t="str">
        <f t="shared" si="76"/>
        <v>4889. 310158 飛船</v>
      </c>
    </row>
    <row r="4891" spans="1:4">
      <c r="A4891" s="695">
        <v>4890</v>
      </c>
      <c r="B4891" s="696" t="s">
        <v>14288</v>
      </c>
      <c r="C4891" s="697" t="s">
        <v>14289</v>
      </c>
      <c r="D4891" s="702" t="str">
        <f t="shared" si="76"/>
        <v>4890. 310159 航空熱氣球</v>
      </c>
    </row>
    <row r="4892" spans="1:4">
      <c r="A4892" s="695">
        <v>4891</v>
      </c>
      <c r="B4892" s="696" t="s">
        <v>14290</v>
      </c>
      <c r="C4892" s="697" t="s">
        <v>14291</v>
      </c>
      <c r="D4892" s="702" t="str">
        <f t="shared" si="76"/>
        <v>4891. 310160 衛星</v>
      </c>
    </row>
    <row r="4893" spans="1:4">
      <c r="A4893" s="695">
        <v>4892</v>
      </c>
      <c r="B4893" s="696" t="s">
        <v>14292</v>
      </c>
      <c r="C4893" s="697" t="s">
        <v>14293</v>
      </c>
      <c r="D4893" s="702" t="str">
        <f t="shared" si="76"/>
        <v>4892. 310161 航空螺旋槳</v>
      </c>
    </row>
    <row r="4894" spans="1:4">
      <c r="A4894" s="695">
        <v>4893</v>
      </c>
      <c r="B4894" s="696" t="s">
        <v>14294</v>
      </c>
      <c r="C4894" s="697" t="s">
        <v>14295</v>
      </c>
      <c r="D4894" s="702" t="str">
        <f t="shared" si="76"/>
        <v>4893. 310162 航空活塞式發動機</v>
      </c>
    </row>
    <row r="4895" spans="1:4">
      <c r="A4895" s="695">
        <v>4894</v>
      </c>
      <c r="B4895" s="696" t="s">
        <v>14296</v>
      </c>
      <c r="C4895" s="697" t="s">
        <v>14297</v>
      </c>
      <c r="D4895" s="702" t="str">
        <f t="shared" si="76"/>
        <v>4894. 310163 航空渦輪式發動機</v>
      </c>
    </row>
    <row r="4896" spans="1:4">
      <c r="A4896" s="695">
        <v>4895</v>
      </c>
      <c r="B4896" s="696" t="s">
        <v>14298</v>
      </c>
      <c r="C4896" s="697" t="s">
        <v>14299</v>
      </c>
      <c r="D4896" s="702" t="str">
        <f t="shared" si="76"/>
        <v>4895. 310164 起落架</v>
      </c>
    </row>
    <row r="4897" spans="1:4">
      <c r="A4897" s="695">
        <v>4896</v>
      </c>
      <c r="B4897" s="696" t="s">
        <v>14300</v>
      </c>
      <c r="C4897" s="697" t="s">
        <v>14301</v>
      </c>
      <c r="D4897" s="702" t="str">
        <f t="shared" si="76"/>
        <v>4896. 310165 飛機體零組件及附屬裝備</v>
      </c>
    </row>
    <row r="4898" spans="1:4">
      <c r="A4898" s="695">
        <v>4897</v>
      </c>
      <c r="B4898" s="696" t="s">
        <v>14302</v>
      </c>
      <c r="C4898" s="697" t="s">
        <v>14303</v>
      </c>
      <c r="D4898" s="702" t="str">
        <f t="shared" si="76"/>
        <v>4897. 310166 飛機引擎及其零組件及附件</v>
      </c>
    </row>
    <row r="4899" spans="1:4">
      <c r="A4899" s="695">
        <v>4898</v>
      </c>
      <c r="B4899" s="696" t="s">
        <v>14304</v>
      </c>
      <c r="C4899" s="697" t="s">
        <v>14305</v>
      </c>
      <c r="D4899" s="702" t="str">
        <f t="shared" si="76"/>
        <v>4898. 310167 飛機其他零組件及裝備系統</v>
      </c>
    </row>
    <row r="4900" spans="1:4">
      <c r="A4900" s="695">
        <v>4899</v>
      </c>
      <c r="B4900" s="696" t="s">
        <v>14306</v>
      </c>
      <c r="C4900" s="697" t="s">
        <v>14307</v>
      </c>
      <c r="D4900" s="702" t="str">
        <f t="shared" si="76"/>
        <v>4899. 310168 輪椅車</v>
      </c>
    </row>
    <row r="4901" spans="1:4">
      <c r="A4901" s="695">
        <v>4900</v>
      </c>
      <c r="B4901" s="696" t="s">
        <v>14308</v>
      </c>
      <c r="C4901" s="697" t="s">
        <v>14309</v>
      </c>
      <c r="D4901" s="702" t="str">
        <f t="shared" si="76"/>
        <v>4900. 310169 電動輪椅車</v>
      </c>
    </row>
    <row r="4902" spans="1:4">
      <c r="A4902" s="695">
        <v>4901</v>
      </c>
      <c r="B4902" s="696" t="s">
        <v>14310</v>
      </c>
      <c r="C4902" s="697" t="s">
        <v>14311</v>
      </c>
      <c r="D4902" s="702" t="str">
        <f t="shared" si="76"/>
        <v>4901. 310170 全地形車(ATV)</v>
      </c>
    </row>
    <row r="4903" spans="1:4">
      <c r="A4903" s="695">
        <v>4902</v>
      </c>
      <c r="B4903" s="696" t="s">
        <v>14312</v>
      </c>
      <c r="C4903" s="697" t="s">
        <v>14313</v>
      </c>
      <c r="D4903" s="702" t="str">
        <f t="shared" si="76"/>
        <v>4902. 310171 行李手推車</v>
      </c>
    </row>
    <row r="4904" spans="1:4">
      <c r="A4904" s="695">
        <v>4903</v>
      </c>
      <c r="B4904" s="696" t="s">
        <v>14314</v>
      </c>
      <c r="C4904" s="697" t="s">
        <v>14315</v>
      </c>
      <c r="D4904" s="702" t="str">
        <f t="shared" si="76"/>
        <v>4903. 310172 手推嬰兒車</v>
      </c>
    </row>
    <row r="4905" spans="1:4">
      <c r="A4905" s="695">
        <v>4904</v>
      </c>
      <c r="B4905" s="696" t="s">
        <v>14316</v>
      </c>
      <c r="C4905" s="697" t="s">
        <v>14317</v>
      </c>
      <c r="D4905" s="702" t="str">
        <f t="shared" si="76"/>
        <v>4904. 310173 輪椅</v>
      </c>
    </row>
    <row r="4906" spans="1:4">
      <c r="A4906" s="695">
        <v>4905</v>
      </c>
      <c r="B4906" s="696" t="s">
        <v>14318</v>
      </c>
      <c r="C4906" s="697" t="s">
        <v>14319</v>
      </c>
      <c r="D4906" s="702" t="str">
        <f t="shared" si="76"/>
        <v>4905. 310174 單輪手推車</v>
      </c>
    </row>
    <row r="4907" spans="1:4">
      <c r="A4907" s="695">
        <v>4906</v>
      </c>
      <c r="B4907" s="696" t="s">
        <v>14320</v>
      </c>
      <c r="C4907" s="697" t="s">
        <v>14321</v>
      </c>
      <c r="D4907" s="702" t="str">
        <f t="shared" si="76"/>
        <v>4906. 310175 軍用戰鬥車輛</v>
      </c>
    </row>
    <row r="4908" spans="1:4">
      <c r="A4908" s="695">
        <v>4907</v>
      </c>
      <c r="B4908" s="696" t="s">
        <v>14322</v>
      </c>
      <c r="C4908" s="697" t="s">
        <v>14323</v>
      </c>
      <c r="D4908" s="702" t="str">
        <f t="shared" si="76"/>
        <v>4907. 310176 人力車</v>
      </c>
    </row>
    <row r="4909" spans="1:4">
      <c r="A4909" s="695">
        <v>4908</v>
      </c>
      <c r="B4909" s="696" t="s">
        <v>14324</v>
      </c>
      <c r="C4909" s="697" t="s">
        <v>14325</v>
      </c>
      <c r="D4909" s="702" t="str">
        <f t="shared" si="76"/>
        <v>4908. 310177 三輪車</v>
      </c>
    </row>
    <row r="4910" spans="1:4">
      <c r="A4910" s="695">
        <v>4909</v>
      </c>
      <c r="B4910" s="696" t="s">
        <v>14326</v>
      </c>
      <c r="C4910" s="697" t="s">
        <v>14327</v>
      </c>
      <c r="D4910" s="702" t="str">
        <f t="shared" si="76"/>
        <v>4909. 310178 畜力車</v>
      </c>
    </row>
    <row r="4911" spans="1:4">
      <c r="A4911" s="695">
        <v>4910</v>
      </c>
      <c r="B4911" s="696" t="s">
        <v>14328</v>
      </c>
      <c r="C4911" s="697" t="s">
        <v>14329</v>
      </c>
      <c r="D4911" s="702" t="str">
        <f t="shared" si="76"/>
        <v>4910. 310179 購物車</v>
      </c>
    </row>
    <row r="4912" spans="1:4">
      <c r="A4912" s="695">
        <v>4911</v>
      </c>
      <c r="B4912" s="696" t="s">
        <v>14330</v>
      </c>
      <c r="C4912" s="697" t="s">
        <v>14331</v>
      </c>
      <c r="D4912" s="702" t="str">
        <f t="shared" si="76"/>
        <v>4911. 310180 礦車</v>
      </c>
    </row>
    <row r="4913" spans="1:4">
      <c r="A4913" s="695">
        <v>4912</v>
      </c>
      <c r="B4913" s="696" t="s">
        <v>14332</v>
      </c>
      <c r="C4913" s="697" t="s">
        <v>14333</v>
      </c>
      <c r="D4913" s="702" t="str">
        <f t="shared" si="76"/>
        <v>4912. 310181 纜車</v>
      </c>
    </row>
    <row r="4914" spans="1:4">
      <c r="A4914" s="695">
        <v>4913</v>
      </c>
      <c r="B4914" s="696" t="s">
        <v>14334</v>
      </c>
      <c r="C4914" s="697" t="s">
        <v>14335</v>
      </c>
      <c r="D4914" s="702" t="str">
        <f t="shared" si="76"/>
        <v>4913. 310199 其他漁船</v>
      </c>
    </row>
    <row r="4915" spans="1:4">
      <c r="A4915" s="695">
        <v>4914</v>
      </c>
      <c r="B4915" s="696" t="s">
        <v>14336</v>
      </c>
      <c r="C4915" s="697" t="s">
        <v>14337</v>
      </c>
      <c r="D4915" s="702" t="str">
        <f t="shared" si="76"/>
        <v>4914. 310299 其他遊艇及運動用船</v>
      </c>
    </row>
    <row r="4916" spans="1:4">
      <c r="A4916" s="695">
        <v>4915</v>
      </c>
      <c r="B4916" s="696" t="s">
        <v>14338</v>
      </c>
      <c r="C4916" s="697" t="s">
        <v>14339</v>
      </c>
      <c r="D4916" s="702" t="str">
        <f t="shared" si="76"/>
        <v>4915. 310399 其他船用主機</v>
      </c>
    </row>
    <row r="4917" spans="1:4">
      <c r="A4917" s="695">
        <v>4916</v>
      </c>
      <c r="B4917" s="696" t="s">
        <v>14340</v>
      </c>
      <c r="C4917" s="697" t="s">
        <v>14341</v>
      </c>
      <c r="D4917" s="702" t="str">
        <f t="shared" si="76"/>
        <v>4916. 310499 其他無動力浮載具</v>
      </c>
    </row>
    <row r="4918" spans="1:4">
      <c r="A4918" s="695">
        <v>4917</v>
      </c>
      <c r="B4918" s="696" t="s">
        <v>14342</v>
      </c>
      <c r="C4918" s="697" t="s">
        <v>14343</v>
      </c>
      <c r="D4918" s="702" t="str">
        <f t="shared" si="76"/>
        <v>4917. 310599 其他機車零組件</v>
      </c>
    </row>
    <row r="4919" spans="1:4">
      <c r="A4919" s="695">
        <v>4918</v>
      </c>
      <c r="B4919" s="696" t="s">
        <v>14344</v>
      </c>
      <c r="C4919" s="697" t="s">
        <v>14345</v>
      </c>
      <c r="D4919" s="702" t="str">
        <f t="shared" si="76"/>
        <v>4918. 310699 其他自行車</v>
      </c>
    </row>
    <row r="4920" spans="1:4">
      <c r="A4920" s="695">
        <v>4919</v>
      </c>
      <c r="B4920" s="696" t="s">
        <v>14346</v>
      </c>
      <c r="C4920" s="697" t="s">
        <v>14347</v>
      </c>
      <c r="D4920" s="702" t="str">
        <f t="shared" si="76"/>
        <v>4919. 310799 其他自行車(腳踏車)零組件</v>
      </c>
    </row>
    <row r="4921" spans="1:4">
      <c r="A4921" s="695">
        <v>4920</v>
      </c>
      <c r="B4921" s="696" t="s">
        <v>14348</v>
      </c>
      <c r="C4921" s="697" t="s">
        <v>14349</v>
      </c>
      <c r="D4921" s="702" t="str">
        <f t="shared" si="76"/>
        <v>4920. 310899 其他軌道車輛</v>
      </c>
    </row>
    <row r="4922" spans="1:4">
      <c r="A4922" s="695">
        <v>4921</v>
      </c>
      <c r="B4922" s="696" t="s">
        <v>14350</v>
      </c>
      <c r="C4922" s="697" t="s">
        <v>14351</v>
      </c>
      <c r="D4922" s="702" t="str">
        <f t="shared" si="76"/>
        <v>4921. 310999 其他軌道車廂</v>
      </c>
    </row>
    <row r="4923" spans="1:4">
      <c r="A4923" s="695">
        <v>4922</v>
      </c>
      <c r="B4923" s="696" t="s">
        <v>14352</v>
      </c>
      <c r="C4923" s="697" t="s">
        <v>14353</v>
      </c>
      <c r="D4923" s="702" t="str">
        <f t="shared" si="76"/>
        <v>4922. 311099 其他軌道車輛零組件</v>
      </c>
    </row>
    <row r="4924" spans="1:4">
      <c r="A4924" s="695">
        <v>4923</v>
      </c>
      <c r="B4924" s="696" t="s">
        <v>14354</v>
      </c>
      <c r="C4924" s="697" t="s">
        <v>14355</v>
      </c>
      <c r="D4924" s="702" t="str">
        <f t="shared" si="76"/>
        <v>4923. 311199 其他非公路運輸用車輛(不含全地形車)</v>
      </c>
    </row>
    <row r="4925" spans="1:4">
      <c r="A4925" s="695">
        <v>4924</v>
      </c>
      <c r="B4925" s="696" t="s">
        <v>14356</v>
      </c>
      <c r="C4925" s="697" t="s">
        <v>14357</v>
      </c>
      <c r="D4925" s="702" t="str">
        <f t="shared" si="76"/>
        <v>4924. 311299 其他運輸工具及零組件</v>
      </c>
    </row>
    <row r="4926" spans="1:4">
      <c r="A4926" s="695">
        <v>4925</v>
      </c>
      <c r="B4926" s="696" t="s">
        <v>14358</v>
      </c>
      <c r="C4926" s="697" t="s">
        <v>14359</v>
      </c>
      <c r="D4926" s="702" t="str">
        <f t="shared" si="76"/>
        <v>4925. 311399 其他貨船</v>
      </c>
    </row>
    <row r="4927" spans="1:4">
      <c r="A4927" s="695">
        <v>4926</v>
      </c>
      <c r="B4927" s="696" t="s">
        <v>4224</v>
      </c>
      <c r="C4927" s="697" t="s">
        <v>14360</v>
      </c>
      <c r="D4927" s="702" t="str">
        <f t="shared" si="76"/>
        <v>4926. 320001 木桌椅</v>
      </c>
    </row>
    <row r="4928" spans="1:4">
      <c r="A4928" s="695">
        <v>4927</v>
      </c>
      <c r="B4928" s="696" t="s">
        <v>14361</v>
      </c>
      <c r="C4928" s="697" t="s">
        <v>14362</v>
      </c>
      <c r="D4928" s="702" t="str">
        <f t="shared" si="76"/>
        <v>4927. 320002 木製系統廚具</v>
      </c>
    </row>
    <row r="4929" spans="1:4">
      <c r="A4929" s="695">
        <v>4928</v>
      </c>
      <c r="B4929" s="696" t="s">
        <v>14363</v>
      </c>
      <c r="C4929" s="697" t="s">
        <v>14364</v>
      </c>
      <c r="D4929" s="702" t="str">
        <f t="shared" si="76"/>
        <v>4928. 320003 木椅</v>
      </c>
    </row>
    <row r="4930" spans="1:4">
      <c r="A4930" s="695">
        <v>4929</v>
      </c>
      <c r="B4930" s="696" t="s">
        <v>14365</v>
      </c>
      <c r="C4930" s="697" t="s">
        <v>14366</v>
      </c>
      <c r="D4930" s="702" t="str">
        <f t="shared" ref="D4930:D4993" si="77">A4930&amp;". "&amp;B4930&amp;" "&amp;C4930</f>
        <v>4929. 320004 木桌</v>
      </c>
    </row>
    <row r="4931" spans="1:4">
      <c r="A4931" s="695">
        <v>4930</v>
      </c>
      <c r="B4931" s="696" t="s">
        <v>14367</v>
      </c>
      <c r="C4931" s="697" t="s">
        <v>14368</v>
      </c>
      <c r="D4931" s="702" t="str">
        <f t="shared" si="77"/>
        <v>4930. 320005 木凳</v>
      </c>
    </row>
    <row r="4932" spans="1:4">
      <c r="A4932" s="695">
        <v>4931</v>
      </c>
      <c r="B4932" s="696" t="s">
        <v>14369</v>
      </c>
      <c r="C4932" s="697" t="s">
        <v>14370</v>
      </c>
      <c r="D4932" s="702" t="str">
        <f t="shared" si="77"/>
        <v>4931. 320006 木几</v>
      </c>
    </row>
    <row r="4933" spans="1:4">
      <c r="A4933" s="695">
        <v>4932</v>
      </c>
      <c r="B4933" s="696" t="s">
        <v>14371</v>
      </c>
      <c r="C4933" s="697" t="s">
        <v>14372</v>
      </c>
      <c r="D4933" s="702" t="str">
        <f t="shared" si="77"/>
        <v>4932. 320007 木檯</v>
      </c>
    </row>
    <row r="4934" spans="1:4">
      <c r="A4934" s="695">
        <v>4933</v>
      </c>
      <c r="B4934" s="696" t="s">
        <v>14373</v>
      </c>
      <c r="C4934" s="697" t="s">
        <v>14374</v>
      </c>
      <c r="D4934" s="702" t="str">
        <f t="shared" si="77"/>
        <v>4933. 320008 木櫃</v>
      </c>
    </row>
    <row r="4935" spans="1:4">
      <c r="A4935" s="695">
        <v>4934</v>
      </c>
      <c r="B4935" s="696" t="s">
        <v>4226</v>
      </c>
      <c r="C4935" s="697" t="s">
        <v>14375</v>
      </c>
      <c r="D4935" s="702" t="str">
        <f t="shared" si="77"/>
        <v>4934. 320009 木床</v>
      </c>
    </row>
    <row r="4936" spans="1:4">
      <c r="A4936" s="695">
        <v>4935</v>
      </c>
      <c r="B4936" s="696" t="s">
        <v>14376</v>
      </c>
      <c r="C4936" s="697" t="s">
        <v>14377</v>
      </c>
      <c r="D4936" s="702" t="str">
        <f t="shared" si="77"/>
        <v>4935. 320010 木櫥</v>
      </c>
    </row>
    <row r="4937" spans="1:4">
      <c r="A4937" s="695">
        <v>4936</v>
      </c>
      <c r="B4937" s="696" t="s">
        <v>4228</v>
      </c>
      <c r="C4937" s="697" t="s">
        <v>14378</v>
      </c>
      <c r="D4937" s="702" t="str">
        <f t="shared" si="77"/>
        <v>4936. 320011 木書架</v>
      </c>
    </row>
    <row r="4938" spans="1:4">
      <c r="A4938" s="695">
        <v>4937</v>
      </c>
      <c r="B4938" s="696" t="s">
        <v>4230</v>
      </c>
      <c r="C4938" s="697" t="s">
        <v>14379</v>
      </c>
      <c r="D4938" s="702" t="str">
        <f t="shared" si="77"/>
        <v>4937. 320012 木衣箱</v>
      </c>
    </row>
    <row r="4939" spans="1:4">
      <c r="A4939" s="695">
        <v>4938</v>
      </c>
      <c r="B4939" s="696" t="s">
        <v>4232</v>
      </c>
      <c r="C4939" s="697" t="s">
        <v>14380</v>
      </c>
      <c r="D4939" s="702" t="str">
        <f t="shared" si="77"/>
        <v>4938. 320013 木置物架</v>
      </c>
    </row>
    <row r="4940" spans="1:4">
      <c r="A4940" s="695">
        <v>4939</v>
      </c>
      <c r="B4940" s="696" t="s">
        <v>14381</v>
      </c>
      <c r="C4940" s="697" t="s">
        <v>14382</v>
      </c>
      <c r="D4940" s="702" t="str">
        <f t="shared" si="77"/>
        <v>4939. 320014 木掛衣架</v>
      </c>
    </row>
    <row r="4941" spans="1:4">
      <c r="A4941" s="695">
        <v>4940</v>
      </c>
      <c r="B4941" s="696" t="s">
        <v>14383</v>
      </c>
      <c r="C4941" s="697" t="s">
        <v>14384</v>
      </c>
      <c r="D4941" s="702" t="str">
        <f t="shared" si="77"/>
        <v>4940. 320015 木雕花桌面</v>
      </c>
    </row>
    <row r="4942" spans="1:4">
      <c r="A4942" s="695">
        <v>4941</v>
      </c>
      <c r="B4942" s="696" t="s">
        <v>14385</v>
      </c>
      <c r="C4942" s="697" t="s">
        <v>14386</v>
      </c>
      <c r="D4942" s="702" t="str">
        <f t="shared" si="77"/>
        <v>4941. 320016 木行軍床架</v>
      </c>
    </row>
    <row r="4943" spans="1:4">
      <c r="A4943" s="695">
        <v>4942</v>
      </c>
      <c r="B4943" s="696" t="s">
        <v>14387</v>
      </c>
      <c r="C4943" s="697" t="s">
        <v>14388</v>
      </c>
      <c r="D4943" s="702" t="str">
        <f t="shared" si="77"/>
        <v>4942. 320017 曲木家具</v>
      </c>
    </row>
    <row r="4944" spans="1:4">
      <c r="A4944" s="695">
        <v>4943</v>
      </c>
      <c r="B4944" s="696" t="s">
        <v>14389</v>
      </c>
      <c r="C4944" s="697" t="s">
        <v>14390</v>
      </c>
      <c r="D4944" s="702" t="str">
        <f t="shared" si="77"/>
        <v>4943. 320018 木製家具表面塗裝</v>
      </c>
    </row>
    <row r="4945" spans="1:4">
      <c r="A4945" s="695">
        <v>4944</v>
      </c>
      <c r="B4945" s="696" t="s">
        <v>14391</v>
      </c>
      <c r="C4945" s="697" t="s">
        <v>14392</v>
      </c>
      <c r="D4945" s="702" t="str">
        <f t="shared" si="77"/>
        <v>4944. 320019 竹凳</v>
      </c>
    </row>
    <row r="4946" spans="1:4">
      <c r="A4946" s="695">
        <v>4945</v>
      </c>
      <c r="B4946" s="696" t="s">
        <v>14393</v>
      </c>
      <c r="C4946" s="697" t="s">
        <v>14394</v>
      </c>
      <c r="D4946" s="702" t="str">
        <f t="shared" si="77"/>
        <v>4945. 320020 竹椅</v>
      </c>
    </row>
    <row r="4947" spans="1:4">
      <c r="A4947" s="695">
        <v>4946</v>
      </c>
      <c r="B4947" s="696" t="s">
        <v>14395</v>
      </c>
      <c r="C4947" s="697" t="s">
        <v>14396</v>
      </c>
      <c r="D4947" s="702" t="str">
        <f t="shared" si="77"/>
        <v>4946. 320021 竹床</v>
      </c>
    </row>
    <row r="4948" spans="1:4">
      <c r="A4948" s="695">
        <v>4947</v>
      </c>
      <c r="B4948" s="696" t="s">
        <v>14397</v>
      </c>
      <c r="C4948" s="697" t="s">
        <v>14398</v>
      </c>
      <c r="D4948" s="702" t="str">
        <f t="shared" si="77"/>
        <v>4947. 320022 層竹家具</v>
      </c>
    </row>
    <row r="4949" spans="1:4">
      <c r="A4949" s="695">
        <v>4948</v>
      </c>
      <c r="B4949" s="696" t="s">
        <v>14399</v>
      </c>
      <c r="C4949" s="697" t="s">
        <v>14400</v>
      </c>
      <c r="D4949" s="702" t="str">
        <f t="shared" si="77"/>
        <v>4948. 320024 竹製家具及裝設品</v>
      </c>
    </row>
    <row r="4950" spans="1:4">
      <c r="A4950" s="695">
        <v>4949</v>
      </c>
      <c r="B4950" s="696" t="s">
        <v>14401</v>
      </c>
      <c r="C4950" s="697" t="s">
        <v>14402</v>
      </c>
      <c r="D4950" s="702" t="str">
        <f t="shared" si="77"/>
        <v>4949. 320025 藤椅</v>
      </c>
    </row>
    <row r="4951" spans="1:4">
      <c r="A4951" s="695">
        <v>4950</v>
      </c>
      <c r="B4951" s="696" t="s">
        <v>14403</v>
      </c>
      <c r="C4951" s="697" t="s">
        <v>14404</v>
      </c>
      <c r="D4951" s="702" t="str">
        <f t="shared" si="77"/>
        <v>4950. 320026 藤床</v>
      </c>
    </row>
    <row r="4952" spans="1:4">
      <c r="A4952" s="695">
        <v>4951</v>
      </c>
      <c r="B4952" s="696" t="s">
        <v>14405</v>
      </c>
      <c r="C4952" s="697" t="s">
        <v>14406</v>
      </c>
      <c r="D4952" s="702" t="str">
        <f t="shared" si="77"/>
        <v>4951. 320027 藤搖籃</v>
      </c>
    </row>
    <row r="4953" spans="1:4">
      <c r="A4953" s="695">
        <v>4952</v>
      </c>
      <c r="B4953" s="696" t="s">
        <v>14407</v>
      </c>
      <c r="C4953" s="697" t="s">
        <v>14408</v>
      </c>
      <c r="D4953" s="702" t="str">
        <f t="shared" si="77"/>
        <v>4952. 320028 藤屏風</v>
      </c>
    </row>
    <row r="4954" spans="1:4">
      <c r="A4954" s="695">
        <v>4953</v>
      </c>
      <c r="B4954" s="696" t="s">
        <v>14409</v>
      </c>
      <c r="C4954" s="697" t="s">
        <v>14410</v>
      </c>
      <c r="D4954" s="702" t="str">
        <f t="shared" si="77"/>
        <v>4953. 320030 塑膠衣櫥</v>
      </c>
    </row>
    <row r="4955" spans="1:4">
      <c r="A4955" s="695">
        <v>4954</v>
      </c>
      <c r="B4955" s="696" t="s">
        <v>14411</v>
      </c>
      <c r="C4955" s="697" t="s">
        <v>14412</v>
      </c>
      <c r="D4955" s="702" t="str">
        <f t="shared" si="77"/>
        <v>4954. 320031 塑膠家具</v>
      </c>
    </row>
    <row r="4956" spans="1:4">
      <c r="A4956" s="695">
        <v>4955</v>
      </c>
      <c r="B4956" s="696" t="s">
        <v>14413</v>
      </c>
      <c r="C4956" s="697" t="s">
        <v>14414</v>
      </c>
      <c r="D4956" s="702" t="str">
        <f t="shared" si="77"/>
        <v>4955. 320033 玻璃纖維強化塑膠家具</v>
      </c>
    </row>
    <row r="4957" spans="1:4">
      <c r="A4957" s="695">
        <v>4956</v>
      </c>
      <c r="B4957" s="696" t="s">
        <v>14415</v>
      </c>
      <c r="C4957" s="697" t="s">
        <v>14416</v>
      </c>
      <c r="D4957" s="702" t="str">
        <f t="shared" si="77"/>
        <v>4956. 320034 非金屬家具表面塗裝（木製家具除外）</v>
      </c>
    </row>
    <row r="4958" spans="1:4">
      <c r="A4958" s="695">
        <v>4957</v>
      </c>
      <c r="B4958" s="696" t="s">
        <v>14417</v>
      </c>
      <c r="C4958" s="697" t="s">
        <v>14418</v>
      </c>
      <c r="D4958" s="702" t="str">
        <f t="shared" si="77"/>
        <v>4957. 320036 金屬桌椅</v>
      </c>
    </row>
    <row r="4959" spans="1:4">
      <c r="A4959" s="695">
        <v>4958</v>
      </c>
      <c r="B4959" s="696" t="s">
        <v>14419</v>
      </c>
      <c r="C4959" s="697" t="s">
        <v>14420</v>
      </c>
      <c r="D4959" s="702" t="str">
        <f t="shared" si="77"/>
        <v>4958. 320037 金屬椅</v>
      </c>
    </row>
    <row r="4960" spans="1:4">
      <c r="A4960" s="695">
        <v>4959</v>
      </c>
      <c r="B4960" s="696" t="s">
        <v>14421</v>
      </c>
      <c r="C4960" s="697" t="s">
        <v>14422</v>
      </c>
      <c r="D4960" s="702" t="str">
        <f t="shared" si="77"/>
        <v>4959. 320038 金屬桌</v>
      </c>
    </row>
    <row r="4961" spans="1:4">
      <c r="A4961" s="695">
        <v>4960</v>
      </c>
      <c r="B4961" s="696" t="s">
        <v>14423</v>
      </c>
      <c r="C4961" s="697" t="s">
        <v>14424</v>
      </c>
      <c r="D4961" s="702" t="str">
        <f t="shared" si="77"/>
        <v>4960. 320039 金屬系統廚具</v>
      </c>
    </row>
    <row r="4962" spans="1:4">
      <c r="A4962" s="695">
        <v>4961</v>
      </c>
      <c r="B4962" s="696" t="s">
        <v>14425</v>
      </c>
      <c r="C4962" s="697" t="s">
        <v>14426</v>
      </c>
      <c r="D4962" s="702" t="str">
        <f t="shared" si="77"/>
        <v>4961. 320040 金屬廚檯(含流理台)</v>
      </c>
    </row>
    <row r="4963" spans="1:4">
      <c r="A4963" s="695">
        <v>4962</v>
      </c>
      <c r="B4963" s="696" t="s">
        <v>14427</v>
      </c>
      <c r="C4963" s="697" t="s">
        <v>14428</v>
      </c>
      <c r="D4963" s="702" t="str">
        <f t="shared" si="77"/>
        <v>4962. 320041 金屬櫃</v>
      </c>
    </row>
    <row r="4964" spans="1:4">
      <c r="A4964" s="695">
        <v>4963</v>
      </c>
      <c r="B4964" s="696" t="s">
        <v>14429</v>
      </c>
      <c r="C4964" s="697" t="s">
        <v>14430</v>
      </c>
      <c r="D4964" s="702" t="str">
        <f t="shared" si="77"/>
        <v>4963. 320042 金屬檯</v>
      </c>
    </row>
    <row r="4965" spans="1:4">
      <c r="A4965" s="695">
        <v>4964</v>
      </c>
      <c r="B4965" s="696" t="s">
        <v>14431</v>
      </c>
      <c r="C4965" s="697" t="s">
        <v>14432</v>
      </c>
      <c r="D4965" s="702" t="str">
        <f t="shared" si="77"/>
        <v>4964. 320043 金屬架</v>
      </c>
    </row>
    <row r="4966" spans="1:4">
      <c r="A4966" s="695">
        <v>4965</v>
      </c>
      <c r="B4966" s="696" t="s">
        <v>14433</v>
      </c>
      <c r="C4966" s="697" t="s">
        <v>14434</v>
      </c>
      <c r="D4966" s="702" t="str">
        <f t="shared" si="77"/>
        <v>4965. 320044 金屬床</v>
      </c>
    </row>
    <row r="4967" spans="1:4">
      <c r="A4967" s="695">
        <v>4966</v>
      </c>
      <c r="B4967" s="696" t="s">
        <v>14435</v>
      </c>
      <c r="C4967" s="697" t="s">
        <v>14436</v>
      </c>
      <c r="D4967" s="702" t="str">
        <f t="shared" si="77"/>
        <v>4966. 320045 彈簧床墊</v>
      </c>
    </row>
    <row r="4968" spans="1:4">
      <c r="A4968" s="695">
        <v>4967</v>
      </c>
      <c r="B4968" s="696" t="s">
        <v>14437</v>
      </c>
      <c r="C4968" s="697" t="s">
        <v>14438</v>
      </c>
      <c r="D4968" s="702" t="str">
        <f t="shared" si="77"/>
        <v>4967. 320046 金屬家具表面塗裝</v>
      </c>
    </row>
    <row r="4969" spans="1:4">
      <c r="A4969" s="695">
        <v>4968</v>
      </c>
      <c r="B4969" s="696" t="s">
        <v>14439</v>
      </c>
      <c r="C4969" s="697" t="s">
        <v>14440</v>
      </c>
      <c r="D4969" s="702" t="str">
        <f t="shared" si="77"/>
        <v>4968. 320048 金屬裝設品</v>
      </c>
    </row>
    <row r="4970" spans="1:4">
      <c r="A4970" s="695">
        <v>4969</v>
      </c>
      <c r="B4970" s="696" t="s">
        <v>14441</v>
      </c>
      <c r="C4970" s="697" t="s">
        <v>14442</v>
      </c>
      <c r="D4970" s="702" t="str">
        <f t="shared" si="77"/>
        <v>4969. 320099 其他木製家具及裝設品</v>
      </c>
    </row>
    <row r="4971" spans="1:4">
      <c r="A4971" s="695">
        <v>4970</v>
      </c>
      <c r="B4971" s="696" t="s">
        <v>14443</v>
      </c>
      <c r="C4971" s="697" t="s">
        <v>14444</v>
      </c>
      <c r="D4971" s="702" t="str">
        <f t="shared" si="77"/>
        <v>4970. 320199 其他藤製家具及裝設品</v>
      </c>
    </row>
    <row r="4972" spans="1:4">
      <c r="A4972" s="695">
        <v>4971</v>
      </c>
      <c r="B4972" s="696" t="s">
        <v>14445</v>
      </c>
      <c r="C4972" s="697" t="s">
        <v>14446</v>
      </c>
      <c r="D4972" s="702" t="str">
        <f t="shared" si="77"/>
        <v>4971. 320299 其他塑膠製家具及裝設品</v>
      </c>
    </row>
    <row r="4973" spans="1:4">
      <c r="A4973" s="695">
        <v>4972</v>
      </c>
      <c r="B4973" s="696" t="s">
        <v>14447</v>
      </c>
      <c r="C4973" s="697" t="s">
        <v>14448</v>
      </c>
      <c r="D4973" s="702" t="str">
        <f t="shared" si="77"/>
        <v>4972. 320399 其他非金屬家具及裝設品</v>
      </c>
    </row>
    <row r="4974" spans="1:4">
      <c r="A4974" s="695">
        <v>4973</v>
      </c>
      <c r="B4974" s="696" t="s">
        <v>14449</v>
      </c>
      <c r="C4974" s="697" t="s">
        <v>14450</v>
      </c>
      <c r="D4974" s="702" t="str">
        <f t="shared" si="77"/>
        <v>4973. 320499 其他金屬家具</v>
      </c>
    </row>
    <row r="4975" spans="1:4">
      <c r="A4975" s="695">
        <v>4974</v>
      </c>
      <c r="B4975" s="696" t="s">
        <v>4234</v>
      </c>
      <c r="C4975" s="697" t="s">
        <v>14451</v>
      </c>
      <c r="D4975" s="702" t="str">
        <f t="shared" si="77"/>
        <v>4974. 330001 籃球</v>
      </c>
    </row>
    <row r="4976" spans="1:4">
      <c r="A4976" s="695">
        <v>4975</v>
      </c>
      <c r="B4976" s="696" t="s">
        <v>4236</v>
      </c>
      <c r="C4976" s="697" t="s">
        <v>14452</v>
      </c>
      <c r="D4976" s="702" t="str">
        <f t="shared" si="77"/>
        <v>4975. 330002 籃球網</v>
      </c>
    </row>
    <row r="4977" spans="1:4">
      <c r="A4977" s="695">
        <v>4976</v>
      </c>
      <c r="B4977" s="696" t="s">
        <v>4238</v>
      </c>
      <c r="C4977" s="697" t="s">
        <v>14453</v>
      </c>
      <c r="D4977" s="702" t="str">
        <f t="shared" si="77"/>
        <v>4976. 330003 棒球</v>
      </c>
    </row>
    <row r="4978" spans="1:4">
      <c r="A4978" s="695">
        <v>4977</v>
      </c>
      <c r="B4978" s="696" t="s">
        <v>14454</v>
      </c>
      <c r="C4978" s="697" t="s">
        <v>14455</v>
      </c>
      <c r="D4978" s="702" t="str">
        <f t="shared" si="77"/>
        <v>4977. 330004 壘球</v>
      </c>
    </row>
    <row r="4979" spans="1:4">
      <c r="A4979" s="695">
        <v>4978</v>
      </c>
      <c r="B4979" s="696" t="s">
        <v>14456</v>
      </c>
      <c r="C4979" s="697" t="s">
        <v>14457</v>
      </c>
      <c r="D4979" s="702" t="str">
        <f t="shared" si="77"/>
        <v>4978. 330005 鋁質網球拍</v>
      </c>
    </row>
    <row r="4980" spans="1:4">
      <c r="A4980" s="695">
        <v>4979</v>
      </c>
      <c r="B4980" s="696" t="s">
        <v>14458</v>
      </c>
      <c r="C4980" s="697" t="s">
        <v>14459</v>
      </c>
      <c r="D4980" s="702" t="str">
        <f t="shared" si="77"/>
        <v>4979. 330006 木質網球拍</v>
      </c>
    </row>
    <row r="4981" spans="1:4">
      <c r="A4981" s="695">
        <v>4980</v>
      </c>
      <c r="B4981" s="696" t="s">
        <v>14460</v>
      </c>
      <c r="C4981" s="697" t="s">
        <v>14461</v>
      </c>
      <c r="D4981" s="702" t="str">
        <f t="shared" si="77"/>
        <v>4980. 330007 碳纖維網球拍</v>
      </c>
    </row>
    <row r="4982" spans="1:4">
      <c r="A4982" s="695">
        <v>4981</v>
      </c>
      <c r="B4982" s="696" t="s">
        <v>14462</v>
      </c>
      <c r="C4982" s="697" t="s">
        <v>14463</v>
      </c>
      <c r="D4982" s="702" t="str">
        <f t="shared" si="77"/>
        <v>4981. 330008 混合纖維網球拍</v>
      </c>
    </row>
    <row r="4983" spans="1:4">
      <c r="A4983" s="695">
        <v>4982</v>
      </c>
      <c r="B4983" s="696" t="s">
        <v>4240</v>
      </c>
      <c r="C4983" s="697" t="s">
        <v>14464</v>
      </c>
      <c r="D4983" s="702" t="str">
        <f t="shared" si="77"/>
        <v>4982. 330009 網球</v>
      </c>
    </row>
    <row r="4984" spans="1:4">
      <c r="A4984" s="695">
        <v>4983</v>
      </c>
      <c r="B4984" s="696" t="s">
        <v>14465</v>
      </c>
      <c r="C4984" s="697" t="s">
        <v>14466</v>
      </c>
      <c r="D4984" s="702" t="str">
        <f t="shared" si="77"/>
        <v>4983. 330010 網球網</v>
      </c>
    </row>
    <row r="4985" spans="1:4">
      <c r="A4985" s="695">
        <v>4984</v>
      </c>
      <c r="B4985" s="696" t="s">
        <v>4242</v>
      </c>
      <c r="C4985" s="697" t="s">
        <v>14467</v>
      </c>
      <c r="D4985" s="702" t="str">
        <f t="shared" si="77"/>
        <v>4984. 330011 羽球拍</v>
      </c>
    </row>
    <row r="4986" spans="1:4">
      <c r="A4986" s="695">
        <v>4985</v>
      </c>
      <c r="B4986" s="696" t="s">
        <v>4244</v>
      </c>
      <c r="C4986" s="697" t="s">
        <v>14468</v>
      </c>
      <c r="D4986" s="702" t="str">
        <f t="shared" si="77"/>
        <v>4985. 330012 羽球</v>
      </c>
    </row>
    <row r="4987" spans="1:4">
      <c r="A4987" s="695">
        <v>4986</v>
      </c>
      <c r="B4987" s="696" t="s">
        <v>4246</v>
      </c>
      <c r="C4987" s="697" t="s">
        <v>14469</v>
      </c>
      <c r="D4987" s="702" t="str">
        <f t="shared" si="77"/>
        <v>4986. 330013 足球</v>
      </c>
    </row>
    <row r="4988" spans="1:4">
      <c r="A4988" s="695">
        <v>4987</v>
      </c>
      <c r="B4988" s="696" t="s">
        <v>4248</v>
      </c>
      <c r="C4988" s="697" t="s">
        <v>14470</v>
      </c>
      <c r="D4988" s="702" t="str">
        <f t="shared" si="77"/>
        <v>4987. 330014 足球網</v>
      </c>
    </row>
    <row r="4989" spans="1:4">
      <c r="A4989" s="695">
        <v>4988</v>
      </c>
      <c r="B4989" s="696" t="s">
        <v>4250</v>
      </c>
      <c r="C4989" s="697" t="s">
        <v>14471</v>
      </c>
      <c r="D4989" s="702" t="str">
        <f t="shared" si="77"/>
        <v>4988. 330015 排球</v>
      </c>
    </row>
    <row r="4990" spans="1:4">
      <c r="A4990" s="695">
        <v>4989</v>
      </c>
      <c r="B4990" s="696" t="s">
        <v>4252</v>
      </c>
      <c r="C4990" s="697" t="s">
        <v>14472</v>
      </c>
      <c r="D4990" s="702" t="str">
        <f t="shared" si="77"/>
        <v>4989. 330016 排球網</v>
      </c>
    </row>
    <row r="4991" spans="1:4">
      <c r="A4991" s="695">
        <v>4990</v>
      </c>
      <c r="B4991" s="696" t="s">
        <v>14473</v>
      </c>
      <c r="C4991" s="697" t="s">
        <v>14474</v>
      </c>
      <c r="D4991" s="702" t="str">
        <f t="shared" si="77"/>
        <v>4990. 330017 桌球拍</v>
      </c>
    </row>
    <row r="4992" spans="1:4">
      <c r="A4992" s="695">
        <v>4991</v>
      </c>
      <c r="B4992" s="696" t="s">
        <v>14475</v>
      </c>
      <c r="C4992" s="697" t="s">
        <v>14476</v>
      </c>
      <c r="D4992" s="702" t="str">
        <f t="shared" si="77"/>
        <v>4991. 330018 桌球</v>
      </c>
    </row>
    <row r="4993" spans="1:4">
      <c r="A4993" s="695">
        <v>4992</v>
      </c>
      <c r="B4993" s="696" t="s">
        <v>14477</v>
      </c>
      <c r="C4993" s="697" t="s">
        <v>14478</v>
      </c>
      <c r="D4993" s="702" t="str">
        <f t="shared" si="77"/>
        <v>4992. 330019 桌球桌</v>
      </c>
    </row>
    <row r="4994" spans="1:4">
      <c r="A4994" s="695">
        <v>4993</v>
      </c>
      <c r="B4994" s="696" t="s">
        <v>14479</v>
      </c>
      <c r="C4994" s="697" t="s">
        <v>14480</v>
      </c>
      <c r="D4994" s="702" t="str">
        <f t="shared" ref="D4994:D5057" si="78">A4994&amp;". "&amp;B4994&amp;" "&amp;C4994</f>
        <v>4993. 330020 桌球網</v>
      </c>
    </row>
    <row r="4995" spans="1:4">
      <c r="A4995" s="695">
        <v>4994</v>
      </c>
      <c r="B4995" s="696" t="s">
        <v>14481</v>
      </c>
      <c r="C4995" s="697" t="s">
        <v>14482</v>
      </c>
      <c r="D4995" s="702" t="str">
        <f t="shared" si="78"/>
        <v>4994. 330021 撞球桿</v>
      </c>
    </row>
    <row r="4996" spans="1:4">
      <c r="A4996" s="695">
        <v>4995</v>
      </c>
      <c r="B4996" s="696" t="s">
        <v>14483</v>
      </c>
      <c r="C4996" s="697" t="s">
        <v>14484</v>
      </c>
      <c r="D4996" s="702" t="str">
        <f t="shared" si="78"/>
        <v>4995. 330022 撞球桌</v>
      </c>
    </row>
    <row r="4997" spans="1:4">
      <c r="A4997" s="695">
        <v>4996</v>
      </c>
      <c r="B4997" s="696" t="s">
        <v>14485</v>
      </c>
      <c r="C4997" s="697" t="s">
        <v>14486</v>
      </c>
      <c r="D4997" s="702" t="str">
        <f t="shared" si="78"/>
        <v>4996. 330023 撞球</v>
      </c>
    </row>
    <row r="4998" spans="1:4">
      <c r="A4998" s="695">
        <v>4997</v>
      </c>
      <c r="B4998" s="696" t="s">
        <v>14487</v>
      </c>
      <c r="C4998" s="697" t="s">
        <v>14488</v>
      </c>
      <c r="D4998" s="702" t="str">
        <f t="shared" si="78"/>
        <v>4997. 330024 保齡球</v>
      </c>
    </row>
    <row r="4999" spans="1:4">
      <c r="A4999" s="695">
        <v>4998</v>
      </c>
      <c r="B4999" s="696" t="s">
        <v>14489</v>
      </c>
      <c r="C4999" s="697" t="s">
        <v>14490</v>
      </c>
      <c r="D4999" s="702" t="str">
        <f t="shared" si="78"/>
        <v>4998. 330025 保齡球瓶</v>
      </c>
    </row>
    <row r="5000" spans="1:4">
      <c r="A5000" s="695">
        <v>4999</v>
      </c>
      <c r="B5000" s="696" t="s">
        <v>14491</v>
      </c>
      <c r="C5000" s="697" t="s">
        <v>14492</v>
      </c>
      <c r="D5000" s="702" t="str">
        <f t="shared" si="78"/>
        <v>4999. 330026 橄欖球</v>
      </c>
    </row>
    <row r="5001" spans="1:4">
      <c r="A5001" s="695">
        <v>5000</v>
      </c>
      <c r="B5001" s="696" t="s">
        <v>14493</v>
      </c>
      <c r="C5001" s="697" t="s">
        <v>14494</v>
      </c>
      <c r="D5001" s="702" t="str">
        <f t="shared" si="78"/>
        <v>5000. 330027 馬球</v>
      </c>
    </row>
    <row r="5002" spans="1:4">
      <c r="A5002" s="695">
        <v>5001</v>
      </c>
      <c r="B5002" s="696" t="s">
        <v>14495</v>
      </c>
      <c r="C5002" s="697" t="s">
        <v>14496</v>
      </c>
      <c r="D5002" s="702" t="str">
        <f t="shared" si="78"/>
        <v>5001. 330028 曲棍球桿</v>
      </c>
    </row>
    <row r="5003" spans="1:4">
      <c r="A5003" s="695">
        <v>5002</v>
      </c>
      <c r="B5003" s="696" t="s">
        <v>14497</v>
      </c>
      <c r="C5003" s="697" t="s">
        <v>14498</v>
      </c>
      <c r="D5003" s="702" t="str">
        <f t="shared" si="78"/>
        <v>5002. 330029 曲棍球</v>
      </c>
    </row>
    <row r="5004" spans="1:4">
      <c r="A5004" s="695">
        <v>5003</v>
      </c>
      <c r="B5004" s="696" t="s">
        <v>14499</v>
      </c>
      <c r="C5004" s="697" t="s">
        <v>14500</v>
      </c>
      <c r="D5004" s="702" t="str">
        <f t="shared" si="78"/>
        <v>5003. 330030 水上排球</v>
      </c>
    </row>
    <row r="5005" spans="1:4">
      <c r="A5005" s="695">
        <v>5004</v>
      </c>
      <c r="B5005" s="696" t="s">
        <v>14501</v>
      </c>
      <c r="C5005" s="697" t="s">
        <v>14502</v>
      </c>
      <c r="D5005" s="702" t="str">
        <f t="shared" si="78"/>
        <v>5004. 330031 鉛球</v>
      </c>
    </row>
    <row r="5006" spans="1:4">
      <c r="A5006" s="695">
        <v>5005</v>
      </c>
      <c r="B5006" s="696" t="s">
        <v>14503</v>
      </c>
      <c r="C5006" s="697" t="s">
        <v>14504</v>
      </c>
      <c r="D5006" s="702" t="str">
        <f t="shared" si="78"/>
        <v>5005. 330032 標槍</v>
      </c>
    </row>
    <row r="5007" spans="1:4">
      <c r="A5007" s="695">
        <v>5006</v>
      </c>
      <c r="B5007" s="696" t="s">
        <v>14505</v>
      </c>
      <c r="C5007" s="697" t="s">
        <v>14506</v>
      </c>
      <c r="D5007" s="702" t="str">
        <f t="shared" si="78"/>
        <v>5006. 330033 鏈球</v>
      </c>
    </row>
    <row r="5008" spans="1:4">
      <c r="A5008" s="695">
        <v>5007</v>
      </c>
      <c r="B5008" s="696" t="s">
        <v>14507</v>
      </c>
      <c r="C5008" s="697" t="s">
        <v>14508</v>
      </c>
      <c r="D5008" s="702" t="str">
        <f t="shared" si="78"/>
        <v>5007. 330034 鐵餅</v>
      </c>
    </row>
    <row r="5009" spans="1:4">
      <c r="A5009" s="695">
        <v>5008</v>
      </c>
      <c r="B5009" s="696" t="s">
        <v>14509</v>
      </c>
      <c r="C5009" s="697" t="s">
        <v>14510</v>
      </c>
      <c r="D5009" s="702" t="str">
        <f t="shared" si="78"/>
        <v>5008. 330037 輪式、刀式溜冰鞋(含直排輪鞋)</v>
      </c>
    </row>
    <row r="5010" spans="1:4">
      <c r="A5010" s="695">
        <v>5009</v>
      </c>
      <c r="B5010" s="696" t="s">
        <v>14511</v>
      </c>
      <c r="C5010" s="697" t="s">
        <v>14512</v>
      </c>
      <c r="D5010" s="702" t="str">
        <f t="shared" si="78"/>
        <v>5009. 330038 滑板車</v>
      </c>
    </row>
    <row r="5011" spans="1:4">
      <c r="A5011" s="695">
        <v>5010</v>
      </c>
      <c r="B5011" s="696" t="s">
        <v>14513</v>
      </c>
      <c r="C5011" s="697" t="s">
        <v>14514</v>
      </c>
      <c r="D5011" s="702" t="str">
        <f t="shared" si="78"/>
        <v>5010. 330039 滑雪用品</v>
      </c>
    </row>
    <row r="5012" spans="1:4">
      <c r="A5012" s="695">
        <v>5011</v>
      </c>
      <c r="B5012" s="696" t="s">
        <v>14515</v>
      </c>
      <c r="C5012" s="697" t="s">
        <v>14516</v>
      </c>
      <c r="D5012" s="702" t="str">
        <f t="shared" si="78"/>
        <v>5011. 330040 撞球用品</v>
      </c>
    </row>
    <row r="5013" spans="1:4">
      <c r="A5013" s="695">
        <v>5012</v>
      </c>
      <c r="B5013" s="696" t="s">
        <v>14517</v>
      </c>
      <c r="C5013" s="697" t="s">
        <v>14518</v>
      </c>
      <c r="D5013" s="702" t="str">
        <f t="shared" si="78"/>
        <v>5012. 330041 保齡球用品</v>
      </c>
    </row>
    <row r="5014" spans="1:4">
      <c r="A5014" s="695">
        <v>5013</v>
      </c>
      <c r="B5014" s="696" t="s">
        <v>14519</v>
      </c>
      <c r="C5014" s="697" t="s">
        <v>14520</v>
      </c>
      <c r="D5014" s="702" t="str">
        <f t="shared" si="78"/>
        <v>5013. 330042 釣魚用品</v>
      </c>
    </row>
    <row r="5015" spans="1:4">
      <c r="A5015" s="695">
        <v>5014</v>
      </c>
      <c r="B5015" s="696" t="s">
        <v>14521</v>
      </c>
      <c r="C5015" s="697" t="s">
        <v>14522</v>
      </c>
      <c r="D5015" s="702" t="str">
        <f t="shared" si="78"/>
        <v>5014. 330043 滑水板及浮板</v>
      </c>
    </row>
    <row r="5016" spans="1:4">
      <c r="A5016" s="695">
        <v>5015</v>
      </c>
      <c r="B5016" s="696" t="s">
        <v>14523</v>
      </c>
      <c r="C5016" s="697" t="s">
        <v>14524</v>
      </c>
      <c r="D5016" s="702" t="str">
        <f t="shared" si="78"/>
        <v>5015. 330045 高爾夫球</v>
      </c>
    </row>
    <row r="5017" spans="1:4">
      <c r="A5017" s="695">
        <v>5016</v>
      </c>
      <c r="B5017" s="696" t="s">
        <v>14525</v>
      </c>
      <c r="C5017" s="697" t="s">
        <v>14526</v>
      </c>
      <c r="D5017" s="702" t="str">
        <f t="shared" si="78"/>
        <v>5016. 330046 高爾夫球桿與其他設備</v>
      </c>
    </row>
    <row r="5018" spans="1:4">
      <c r="A5018" s="695">
        <v>5017</v>
      </c>
      <c r="B5018" s="696" t="s">
        <v>14527</v>
      </c>
      <c r="C5018" s="697" t="s">
        <v>14528</v>
      </c>
      <c r="D5018" s="702" t="str">
        <f t="shared" si="78"/>
        <v>5017. 330047 登山用品</v>
      </c>
    </row>
    <row r="5019" spans="1:4">
      <c r="A5019" s="695">
        <v>5018</v>
      </c>
      <c r="B5019" s="696" t="s">
        <v>14529</v>
      </c>
      <c r="C5019" s="697" t="s">
        <v>14530</v>
      </c>
      <c r="D5019" s="702" t="str">
        <f t="shared" si="78"/>
        <v>5018. 330048 沙包</v>
      </c>
    </row>
    <row r="5020" spans="1:4">
      <c r="A5020" s="695">
        <v>5019</v>
      </c>
      <c r="B5020" s="696" t="s">
        <v>14531</v>
      </c>
      <c r="C5020" s="697" t="s">
        <v>14532</v>
      </c>
      <c r="D5020" s="702" t="str">
        <f t="shared" si="78"/>
        <v>5019. 330049 西洋劍</v>
      </c>
    </row>
    <row r="5021" spans="1:4">
      <c r="A5021" s="695">
        <v>5020</v>
      </c>
      <c r="B5021" s="696" t="s">
        <v>14533</v>
      </c>
      <c r="C5021" s="697" t="s">
        <v>14534</v>
      </c>
      <c r="D5021" s="702" t="str">
        <f t="shared" si="78"/>
        <v>5020. 330050 箭及箭靶</v>
      </c>
    </row>
    <row r="5022" spans="1:4">
      <c r="A5022" s="695">
        <v>5021</v>
      </c>
      <c r="B5022" s="696" t="s">
        <v>14535</v>
      </c>
      <c r="C5022" s="697" t="s">
        <v>14536</v>
      </c>
      <c r="D5022" s="702" t="str">
        <f t="shared" si="78"/>
        <v>5021. 330051 飛鏢靶</v>
      </c>
    </row>
    <row r="5023" spans="1:4">
      <c r="A5023" s="695">
        <v>5022</v>
      </c>
      <c r="B5023" s="696" t="s">
        <v>14537</v>
      </c>
      <c r="C5023" s="697" t="s">
        <v>14538</v>
      </c>
      <c r="D5023" s="702" t="str">
        <f t="shared" si="78"/>
        <v>5022. 330052 射擊靶</v>
      </c>
    </row>
    <row r="5024" spans="1:4">
      <c r="A5024" s="695">
        <v>5023</v>
      </c>
      <c r="B5024" s="696" t="s">
        <v>14539</v>
      </c>
      <c r="C5024" s="697" t="s">
        <v>14540</v>
      </c>
      <c r="D5024" s="702" t="str">
        <f t="shared" si="78"/>
        <v>5023. 330053 體操器材</v>
      </c>
    </row>
    <row r="5025" spans="1:4">
      <c r="A5025" s="695">
        <v>5024</v>
      </c>
      <c r="B5025" s="696" t="s">
        <v>14541</v>
      </c>
      <c r="C5025" s="697" t="s">
        <v>14542</v>
      </c>
      <c r="D5025" s="702" t="str">
        <f t="shared" si="78"/>
        <v>5024. 330054 室內健身器材</v>
      </c>
    </row>
    <row r="5026" spans="1:4">
      <c r="A5026" s="695">
        <v>5025</v>
      </c>
      <c r="B5026" s="696" t="s">
        <v>14543</v>
      </c>
      <c r="C5026" s="697" t="s">
        <v>14544</v>
      </c>
      <c r="D5026" s="702" t="str">
        <f t="shared" si="78"/>
        <v>5025. 330055 舉重床</v>
      </c>
    </row>
    <row r="5027" spans="1:4">
      <c r="A5027" s="695">
        <v>5026</v>
      </c>
      <c r="B5027" s="696" t="s">
        <v>14545</v>
      </c>
      <c r="C5027" s="697" t="s">
        <v>14546</v>
      </c>
      <c r="D5027" s="702" t="str">
        <f t="shared" si="78"/>
        <v>5026. 330056 啞鈴</v>
      </c>
    </row>
    <row r="5028" spans="1:4">
      <c r="A5028" s="695">
        <v>5027</v>
      </c>
      <c r="B5028" s="696" t="s">
        <v>14547</v>
      </c>
      <c r="C5028" s="697" t="s">
        <v>14548</v>
      </c>
      <c r="D5028" s="702" t="str">
        <f t="shared" si="78"/>
        <v>5027. 330057 運動訓練機</v>
      </c>
    </row>
    <row r="5029" spans="1:4">
      <c r="A5029" s="695">
        <v>5028</v>
      </c>
      <c r="B5029" s="696" t="s">
        <v>14549</v>
      </c>
      <c r="C5029" s="697" t="s">
        <v>14550</v>
      </c>
      <c r="D5029" s="702" t="str">
        <f t="shared" si="78"/>
        <v>5028. 330058 運動帽</v>
      </c>
    </row>
    <row r="5030" spans="1:4">
      <c r="A5030" s="695">
        <v>5029</v>
      </c>
      <c r="B5030" s="696" t="s">
        <v>14551</v>
      </c>
      <c r="C5030" s="697" t="s">
        <v>14552</v>
      </c>
      <c r="D5030" s="702" t="str">
        <f t="shared" si="78"/>
        <v>5029. 330059 運動皮手套</v>
      </c>
    </row>
    <row r="5031" spans="1:4">
      <c r="A5031" s="695">
        <v>5030</v>
      </c>
      <c r="B5031" s="696" t="s">
        <v>14553</v>
      </c>
      <c r="C5031" s="697" t="s">
        <v>14554</v>
      </c>
      <c r="D5031" s="702" t="str">
        <f t="shared" si="78"/>
        <v>5030. 330061 布製玩偶</v>
      </c>
    </row>
    <row r="5032" spans="1:4">
      <c r="A5032" s="695">
        <v>5031</v>
      </c>
      <c r="B5032" s="696" t="s">
        <v>14555</v>
      </c>
      <c r="C5032" s="697" t="s">
        <v>14556</v>
      </c>
      <c r="D5032" s="702" t="str">
        <f t="shared" si="78"/>
        <v>5031. 330062 塑膠玩偶</v>
      </c>
    </row>
    <row r="5033" spans="1:4">
      <c r="A5033" s="695">
        <v>5032</v>
      </c>
      <c r="B5033" s="696" t="s">
        <v>14557</v>
      </c>
      <c r="C5033" s="697" t="s">
        <v>14558</v>
      </c>
      <c r="D5033" s="702" t="str">
        <f t="shared" si="78"/>
        <v>5032. 330063 電動玩偶</v>
      </c>
    </row>
    <row r="5034" spans="1:4">
      <c r="A5034" s="695">
        <v>5033</v>
      </c>
      <c r="B5034" s="696" t="s">
        <v>14559</v>
      </c>
      <c r="C5034" s="697" t="s">
        <v>14560</v>
      </c>
      <c r="D5034" s="702" t="str">
        <f t="shared" si="78"/>
        <v>5033. 330065 電子遊樂器</v>
      </c>
    </row>
    <row r="5035" spans="1:4">
      <c r="A5035" s="695">
        <v>5034</v>
      </c>
      <c r="B5035" s="696" t="s">
        <v>14561</v>
      </c>
      <c r="C5035" s="697" t="s">
        <v>14562</v>
      </c>
      <c r="D5035" s="702" t="str">
        <f t="shared" si="78"/>
        <v>5034. 330066 無線電遙控玩具</v>
      </c>
    </row>
    <row r="5036" spans="1:4">
      <c r="A5036" s="695">
        <v>5035</v>
      </c>
      <c r="B5036" s="696" t="s">
        <v>14563</v>
      </c>
      <c r="C5036" s="697" t="s">
        <v>14564</v>
      </c>
      <c r="D5036" s="702" t="str">
        <f t="shared" si="78"/>
        <v>5035. 330067 塑膠吹氣玩具</v>
      </c>
    </row>
    <row r="5037" spans="1:4">
      <c r="A5037" s="695">
        <v>5036</v>
      </c>
      <c r="B5037" s="696" t="s">
        <v>14565</v>
      </c>
      <c r="C5037" s="697" t="s">
        <v>14566</v>
      </c>
      <c r="D5037" s="702" t="str">
        <f t="shared" si="78"/>
        <v>5036. 330068 橡膠吹氣玩具</v>
      </c>
    </row>
    <row r="5038" spans="1:4">
      <c r="A5038" s="695">
        <v>5037</v>
      </c>
      <c r="B5038" s="696" t="s">
        <v>14567</v>
      </c>
      <c r="C5038" s="697" t="s">
        <v>14568</v>
      </c>
      <c r="D5038" s="702" t="str">
        <f t="shared" si="78"/>
        <v>5037. 330070 兒童三輪車</v>
      </c>
    </row>
    <row r="5039" spans="1:4">
      <c r="A5039" s="695">
        <v>5038</v>
      </c>
      <c r="B5039" s="696" t="s">
        <v>14569</v>
      </c>
      <c r="C5039" s="697" t="s">
        <v>14570</v>
      </c>
      <c r="D5039" s="702" t="str">
        <f t="shared" si="78"/>
        <v>5038. 330071 兒童騎坐用玩具有輪動物</v>
      </c>
    </row>
    <row r="5040" spans="1:4">
      <c r="A5040" s="695">
        <v>5039</v>
      </c>
      <c r="B5040" s="696" t="s">
        <v>14571</v>
      </c>
      <c r="C5040" s="697" t="s">
        <v>14572</v>
      </c>
      <c r="D5040" s="702" t="str">
        <f t="shared" si="78"/>
        <v>5039. 330072 嬰兒學步車</v>
      </c>
    </row>
    <row r="5041" spans="1:4">
      <c r="A5041" s="695">
        <v>5040</v>
      </c>
      <c r="B5041" s="696" t="s">
        <v>14573</v>
      </c>
      <c r="C5041" s="697" t="s">
        <v>14574</v>
      </c>
      <c r="D5041" s="702" t="str">
        <f t="shared" si="78"/>
        <v>5040. 330074 電動玩具及零附件</v>
      </c>
    </row>
    <row r="5042" spans="1:4">
      <c r="A5042" s="695">
        <v>5041</v>
      </c>
      <c r="B5042" s="696" t="s">
        <v>14575</v>
      </c>
      <c r="C5042" s="697" t="s">
        <v>14576</v>
      </c>
      <c r="D5042" s="702" t="str">
        <f t="shared" si="78"/>
        <v>5041. 330075 室內外局戲用品</v>
      </c>
    </row>
    <row r="5043" spans="1:4">
      <c r="A5043" s="695">
        <v>5042</v>
      </c>
      <c r="B5043" s="696" t="s">
        <v>14577</v>
      </c>
      <c r="C5043" s="697" t="s">
        <v>14578</v>
      </c>
      <c r="D5043" s="702" t="str">
        <f t="shared" si="78"/>
        <v>5042. 330076 投幣式電動遊戲機械</v>
      </c>
    </row>
    <row r="5044" spans="1:4">
      <c r="A5044" s="695">
        <v>5043</v>
      </c>
      <c r="B5044" s="696" t="s">
        <v>14579</v>
      </c>
      <c r="C5044" s="697" t="s">
        <v>14580</v>
      </c>
      <c r="D5044" s="702" t="str">
        <f t="shared" si="78"/>
        <v>5043. 330077 中式紙牌</v>
      </c>
    </row>
    <row r="5045" spans="1:4">
      <c r="A5045" s="695">
        <v>5044</v>
      </c>
      <c r="B5045" s="696" t="s">
        <v>14581</v>
      </c>
      <c r="C5045" s="697" t="s">
        <v>14582</v>
      </c>
      <c r="D5045" s="702" t="str">
        <f t="shared" si="78"/>
        <v>5044. 330078 西洋棋類</v>
      </c>
    </row>
    <row r="5046" spans="1:4">
      <c r="A5046" s="695">
        <v>5045</v>
      </c>
      <c r="B5046" s="696" t="s">
        <v>14583</v>
      </c>
      <c r="C5046" s="697" t="s">
        <v>14584</v>
      </c>
      <c r="D5046" s="702" t="str">
        <f t="shared" si="78"/>
        <v>5045. 330079 麻將牌</v>
      </c>
    </row>
    <row r="5047" spans="1:4">
      <c r="A5047" s="695">
        <v>5046</v>
      </c>
      <c r="B5047" s="696" t="s">
        <v>14585</v>
      </c>
      <c r="C5047" s="697" t="s">
        <v>14586</v>
      </c>
      <c r="D5047" s="702" t="str">
        <f t="shared" si="78"/>
        <v>5046. 330080 圍棋</v>
      </c>
    </row>
    <row r="5048" spans="1:4">
      <c r="A5048" s="695">
        <v>5047</v>
      </c>
      <c r="B5048" s="696" t="s">
        <v>14587</v>
      </c>
      <c r="C5048" s="697" t="s">
        <v>14588</v>
      </c>
      <c r="D5048" s="702" t="str">
        <f t="shared" si="78"/>
        <v>5047. 330081 圍棋盤</v>
      </c>
    </row>
    <row r="5049" spans="1:4">
      <c r="A5049" s="695">
        <v>5048</v>
      </c>
      <c r="B5049" s="696" t="s">
        <v>14589</v>
      </c>
      <c r="C5049" s="697" t="s">
        <v>14590</v>
      </c>
      <c r="D5049" s="702" t="str">
        <f t="shared" si="78"/>
        <v>5048. 330082 牌九</v>
      </c>
    </row>
    <row r="5050" spans="1:4">
      <c r="A5050" s="695">
        <v>5049</v>
      </c>
      <c r="B5050" s="696" t="s">
        <v>14591</v>
      </c>
      <c r="C5050" s="697" t="s">
        <v>14592</v>
      </c>
      <c r="D5050" s="702" t="str">
        <f t="shared" si="78"/>
        <v>5049. 330083 象棋</v>
      </c>
    </row>
    <row r="5051" spans="1:4">
      <c r="A5051" s="695">
        <v>5050</v>
      </c>
      <c r="B5051" s="696" t="s">
        <v>14593</v>
      </c>
      <c r="C5051" s="697" t="s">
        <v>14594</v>
      </c>
      <c r="D5051" s="702" t="str">
        <f t="shared" si="78"/>
        <v>5050. 330084 扯鈴</v>
      </c>
    </row>
    <row r="5052" spans="1:4">
      <c r="A5052" s="695">
        <v>5051</v>
      </c>
      <c r="B5052" s="696" t="s">
        <v>14595</v>
      </c>
      <c r="C5052" s="697" t="s">
        <v>14596</v>
      </c>
      <c r="D5052" s="702" t="str">
        <f t="shared" si="78"/>
        <v>5051. 330085 陀螺</v>
      </c>
    </row>
    <row r="5053" spans="1:4">
      <c r="A5053" s="695">
        <v>5052</v>
      </c>
      <c r="B5053" s="696" t="s">
        <v>14597</v>
      </c>
      <c r="C5053" s="697" t="s">
        <v>14598</v>
      </c>
      <c r="D5053" s="702" t="str">
        <f t="shared" si="78"/>
        <v>5052. 330086 毽子</v>
      </c>
    </row>
    <row r="5054" spans="1:4">
      <c r="A5054" s="695">
        <v>5053</v>
      </c>
      <c r="B5054" s="696" t="s">
        <v>14599</v>
      </c>
      <c r="C5054" s="697" t="s">
        <v>14600</v>
      </c>
      <c r="D5054" s="702" t="str">
        <f t="shared" si="78"/>
        <v>5053. 330087 骰子</v>
      </c>
    </row>
    <row r="5055" spans="1:4">
      <c r="A5055" s="695">
        <v>5054</v>
      </c>
      <c r="B5055" s="696" t="s">
        <v>14601</v>
      </c>
      <c r="C5055" s="697" t="s">
        <v>14602</v>
      </c>
      <c r="D5055" s="702" t="str">
        <f t="shared" si="78"/>
        <v>5054. 330088 益智玩具</v>
      </c>
    </row>
    <row r="5056" spans="1:4">
      <c r="A5056" s="695">
        <v>5055</v>
      </c>
      <c r="B5056" s="696" t="s">
        <v>14603</v>
      </c>
      <c r="C5056" s="697" t="s">
        <v>14604</v>
      </c>
      <c r="D5056" s="702" t="str">
        <f t="shared" si="78"/>
        <v>5055. 330089 電動玩具</v>
      </c>
    </row>
    <row r="5057" spans="1:4">
      <c r="A5057" s="695">
        <v>5056</v>
      </c>
      <c r="B5057" s="696" t="s">
        <v>14605</v>
      </c>
      <c r="C5057" s="697" t="s">
        <v>14606</v>
      </c>
      <c r="D5057" s="702" t="str">
        <f t="shared" si="78"/>
        <v>5056. 330090 電子玩具</v>
      </c>
    </row>
    <row r="5058" spans="1:4">
      <c r="A5058" s="695">
        <v>5057</v>
      </c>
      <c r="B5058" s="696" t="s">
        <v>14607</v>
      </c>
      <c r="C5058" s="697" t="s">
        <v>14608</v>
      </c>
      <c r="D5058" s="702" t="str">
        <f t="shared" ref="D5058:D5121" si="79">A5058&amp;". "&amp;B5058&amp;" "&amp;C5058</f>
        <v>5057. 330091 玩具船</v>
      </c>
    </row>
    <row r="5059" spans="1:4">
      <c r="A5059" s="695">
        <v>5058</v>
      </c>
      <c r="B5059" s="696" t="s">
        <v>14609</v>
      </c>
      <c r="C5059" s="697" t="s">
        <v>14610</v>
      </c>
      <c r="D5059" s="702" t="str">
        <f t="shared" si="79"/>
        <v>5058. 330092 玩具樂器</v>
      </c>
    </row>
    <row r="5060" spans="1:4">
      <c r="A5060" s="695">
        <v>5059</v>
      </c>
      <c r="B5060" s="696" t="s">
        <v>14611</v>
      </c>
      <c r="C5060" s="697" t="s">
        <v>14612</v>
      </c>
      <c r="D5060" s="702" t="str">
        <f t="shared" si="79"/>
        <v>5059. 330093 玩具動物</v>
      </c>
    </row>
    <row r="5061" spans="1:4">
      <c r="A5061" s="695">
        <v>5060</v>
      </c>
      <c r="B5061" s="696" t="s">
        <v>14613</v>
      </c>
      <c r="C5061" s="697" t="s">
        <v>14614</v>
      </c>
      <c r="D5061" s="702" t="str">
        <f t="shared" si="79"/>
        <v>5060. 330094 玩具氣球</v>
      </c>
    </row>
    <row r="5062" spans="1:4">
      <c r="A5062" s="695">
        <v>5061</v>
      </c>
      <c r="B5062" s="696" t="s">
        <v>14615</v>
      </c>
      <c r="C5062" s="697" t="s">
        <v>14616</v>
      </c>
      <c r="D5062" s="702" t="str">
        <f t="shared" si="79"/>
        <v>5061. 330095 玩具飛機</v>
      </c>
    </row>
    <row r="5063" spans="1:4">
      <c r="A5063" s="695">
        <v>5062</v>
      </c>
      <c r="B5063" s="696" t="s">
        <v>14617</v>
      </c>
      <c r="C5063" s="697" t="s">
        <v>14618</v>
      </c>
      <c r="D5063" s="702" t="str">
        <f t="shared" si="79"/>
        <v>5062. 330096 玩具武器</v>
      </c>
    </row>
    <row r="5064" spans="1:4">
      <c r="A5064" s="695">
        <v>5063</v>
      </c>
      <c r="B5064" s="696" t="s">
        <v>14619</v>
      </c>
      <c r="C5064" s="697" t="s">
        <v>14620</v>
      </c>
      <c r="D5064" s="702" t="str">
        <f t="shared" si="79"/>
        <v>5063. 330097 玩具車輛</v>
      </c>
    </row>
    <row r="5065" spans="1:4">
      <c r="A5065" s="695">
        <v>5064</v>
      </c>
      <c r="B5065" s="696" t="s">
        <v>14621</v>
      </c>
      <c r="C5065" s="697" t="s">
        <v>14622</v>
      </c>
      <c r="D5065" s="702" t="str">
        <f t="shared" si="79"/>
        <v>5064. 330098 鋼琴</v>
      </c>
    </row>
    <row r="5066" spans="1:4">
      <c r="A5066" s="695">
        <v>5065</v>
      </c>
      <c r="B5066" s="696" t="s">
        <v>14623</v>
      </c>
      <c r="C5066" s="697" t="s">
        <v>14624</v>
      </c>
      <c r="D5066" s="702" t="str">
        <f t="shared" si="79"/>
        <v>5065. 330099 其他未列名玩具及其零附件</v>
      </c>
    </row>
    <row r="5067" spans="1:4">
      <c r="A5067" s="695">
        <v>5066</v>
      </c>
      <c r="B5067" s="696" t="s">
        <v>14625</v>
      </c>
      <c r="C5067" s="697" t="s">
        <v>14626</v>
      </c>
      <c r="D5067" s="702" t="str">
        <f t="shared" si="79"/>
        <v>5066. 330100 吉他</v>
      </c>
    </row>
    <row r="5068" spans="1:4">
      <c r="A5068" s="695">
        <v>5067</v>
      </c>
      <c r="B5068" s="696" t="s">
        <v>14627</v>
      </c>
      <c r="C5068" s="697" t="s">
        <v>14628</v>
      </c>
      <c r="D5068" s="702" t="str">
        <f t="shared" si="79"/>
        <v>5067. 330101 弦樂器</v>
      </c>
    </row>
    <row r="5069" spans="1:4">
      <c r="A5069" s="695">
        <v>5068</v>
      </c>
      <c r="B5069" s="696" t="s">
        <v>14629</v>
      </c>
      <c r="C5069" s="697" t="s">
        <v>14630</v>
      </c>
      <c r="D5069" s="702" t="str">
        <f t="shared" si="79"/>
        <v>5068. 330102 管樂器</v>
      </c>
    </row>
    <row r="5070" spans="1:4">
      <c r="A5070" s="695">
        <v>5069</v>
      </c>
      <c r="B5070" s="696" t="s">
        <v>14631</v>
      </c>
      <c r="C5070" s="697" t="s">
        <v>14632</v>
      </c>
      <c r="D5070" s="702" t="str">
        <f t="shared" si="79"/>
        <v>5069. 330103 簧樂器</v>
      </c>
    </row>
    <row r="5071" spans="1:4">
      <c r="A5071" s="695">
        <v>5070</v>
      </c>
      <c r="B5071" s="696" t="s">
        <v>14633</v>
      </c>
      <c r="C5071" s="697" t="s">
        <v>14634</v>
      </c>
      <c r="D5071" s="702" t="str">
        <f t="shared" si="79"/>
        <v>5070. 330104 敲擊樂器</v>
      </c>
    </row>
    <row r="5072" spans="1:4">
      <c r="A5072" s="695">
        <v>5071</v>
      </c>
      <c r="B5072" s="696" t="s">
        <v>14635</v>
      </c>
      <c r="C5072" s="697" t="s">
        <v>14636</v>
      </c>
      <c r="D5072" s="702" t="str">
        <f t="shared" si="79"/>
        <v>5071. 330105 電子琴</v>
      </c>
    </row>
    <row r="5073" spans="1:4">
      <c r="A5073" s="695">
        <v>5072</v>
      </c>
      <c r="B5073" s="696" t="s">
        <v>14637</v>
      </c>
      <c r="C5073" s="697" t="s">
        <v>14638</v>
      </c>
      <c r="D5073" s="702" t="str">
        <f t="shared" si="79"/>
        <v>5072. 330106 鍵盤樂器</v>
      </c>
    </row>
    <row r="5074" spans="1:4">
      <c r="A5074" s="695">
        <v>5073</v>
      </c>
      <c r="B5074" s="696" t="s">
        <v>14639</v>
      </c>
      <c r="C5074" s="697" t="s">
        <v>14640</v>
      </c>
      <c r="D5074" s="702" t="str">
        <f t="shared" si="79"/>
        <v>5073. 330107 電子樂器</v>
      </c>
    </row>
    <row r="5075" spans="1:4">
      <c r="A5075" s="695">
        <v>5074</v>
      </c>
      <c r="B5075" s="696" t="s">
        <v>14641</v>
      </c>
      <c r="C5075" s="697" t="s">
        <v>14642</v>
      </c>
      <c r="D5075" s="702" t="str">
        <f t="shared" si="79"/>
        <v>5074. 330108 樂器用弦</v>
      </c>
    </row>
    <row r="5076" spans="1:4">
      <c r="A5076" s="695">
        <v>5075</v>
      </c>
      <c r="B5076" s="696" t="s">
        <v>14643</v>
      </c>
      <c r="C5076" s="697" t="s">
        <v>14644</v>
      </c>
      <c r="D5076" s="702" t="str">
        <f t="shared" si="79"/>
        <v>5075. 330109 節拍器</v>
      </c>
    </row>
    <row r="5077" spans="1:4">
      <c r="A5077" s="695">
        <v>5076</v>
      </c>
      <c r="B5077" s="696" t="s">
        <v>14645</v>
      </c>
      <c r="C5077" s="697" t="s">
        <v>14646</v>
      </c>
      <c r="D5077" s="702" t="str">
        <f t="shared" si="79"/>
        <v>5076. 330110 樂譜架</v>
      </c>
    </row>
    <row r="5078" spans="1:4">
      <c r="A5078" s="695">
        <v>5077</v>
      </c>
      <c r="B5078" s="696" t="s">
        <v>14647</v>
      </c>
      <c r="C5078" s="697" t="s">
        <v>14648</v>
      </c>
      <c r="D5078" s="702" t="str">
        <f t="shared" si="79"/>
        <v>5077. 330111 調音及定音器</v>
      </c>
    </row>
    <row r="5079" spans="1:4">
      <c r="A5079" s="695">
        <v>5078</v>
      </c>
      <c r="B5079" s="696" t="s">
        <v>14649</v>
      </c>
      <c r="C5079" s="697" t="s">
        <v>14650</v>
      </c>
      <c r="D5079" s="702" t="str">
        <f t="shared" si="79"/>
        <v>5078. 330113 球鋒筆(原子筆)</v>
      </c>
    </row>
    <row r="5080" spans="1:4">
      <c r="A5080" s="695">
        <v>5079</v>
      </c>
      <c r="B5080" s="696" t="s">
        <v>14651</v>
      </c>
      <c r="C5080" s="697" t="s">
        <v>14652</v>
      </c>
      <c r="D5080" s="702" t="str">
        <f t="shared" si="79"/>
        <v>5079. 330114 鋼筆</v>
      </c>
    </row>
    <row r="5081" spans="1:4">
      <c r="A5081" s="695">
        <v>5080</v>
      </c>
      <c r="B5081" s="696" t="s">
        <v>14653</v>
      </c>
      <c r="C5081" s="697" t="s">
        <v>14654</v>
      </c>
      <c r="D5081" s="702" t="str">
        <f t="shared" si="79"/>
        <v>5080. 330115 筆尖</v>
      </c>
    </row>
    <row r="5082" spans="1:4">
      <c r="A5082" s="695">
        <v>5081</v>
      </c>
      <c r="B5082" s="696" t="s">
        <v>14655</v>
      </c>
      <c r="C5082" s="697" t="s">
        <v>14656</v>
      </c>
      <c r="D5082" s="702" t="str">
        <f t="shared" si="79"/>
        <v>5081. 330116 鉛筆</v>
      </c>
    </row>
    <row r="5083" spans="1:4">
      <c r="A5083" s="695">
        <v>5082</v>
      </c>
      <c r="B5083" s="696" t="s">
        <v>14657</v>
      </c>
      <c r="C5083" s="697" t="s">
        <v>14658</v>
      </c>
      <c r="D5083" s="702" t="str">
        <f t="shared" si="79"/>
        <v>5082. 330117 鉛筆芯</v>
      </c>
    </row>
    <row r="5084" spans="1:4">
      <c r="A5084" s="695">
        <v>5083</v>
      </c>
      <c r="B5084" s="696" t="s">
        <v>14659</v>
      </c>
      <c r="C5084" s="697" t="s">
        <v>14660</v>
      </c>
      <c r="D5084" s="702" t="str">
        <f t="shared" si="79"/>
        <v>5083. 330118 彩色筆</v>
      </c>
    </row>
    <row r="5085" spans="1:4">
      <c r="A5085" s="695">
        <v>5084</v>
      </c>
      <c r="B5085" s="696" t="s">
        <v>14661</v>
      </c>
      <c r="C5085" s="697" t="s">
        <v>14662</v>
      </c>
      <c r="D5085" s="702" t="str">
        <f t="shared" si="79"/>
        <v>5084. 330119 蠟筆</v>
      </c>
    </row>
    <row r="5086" spans="1:4">
      <c r="A5086" s="695">
        <v>5085</v>
      </c>
      <c r="B5086" s="696" t="s">
        <v>14663</v>
      </c>
      <c r="C5086" s="697" t="s">
        <v>14664</v>
      </c>
      <c r="D5086" s="702" t="str">
        <f t="shared" si="79"/>
        <v>5085. 330120 毛筆</v>
      </c>
    </row>
    <row r="5087" spans="1:4">
      <c r="A5087" s="695">
        <v>5086</v>
      </c>
      <c r="B5087" s="696" t="s">
        <v>14665</v>
      </c>
      <c r="C5087" s="697" t="s">
        <v>14666</v>
      </c>
      <c r="D5087" s="702" t="str">
        <f t="shared" si="79"/>
        <v>5086. 330121 炭筆</v>
      </c>
    </row>
    <row r="5088" spans="1:4">
      <c r="A5088" s="695">
        <v>5087</v>
      </c>
      <c r="B5088" s="696" t="s">
        <v>14667</v>
      </c>
      <c r="C5088" s="697" t="s">
        <v>14668</v>
      </c>
      <c r="D5088" s="702" t="str">
        <f t="shared" si="79"/>
        <v>5087. 330122 粉筆</v>
      </c>
    </row>
    <row r="5089" spans="1:4">
      <c r="A5089" s="695">
        <v>5088</v>
      </c>
      <c r="B5089" s="696" t="s">
        <v>14669</v>
      </c>
      <c r="C5089" s="697" t="s">
        <v>14670</v>
      </c>
      <c r="D5089" s="702" t="str">
        <f t="shared" si="79"/>
        <v>5088. 330123 畫筆</v>
      </c>
    </row>
    <row r="5090" spans="1:4">
      <c r="A5090" s="695">
        <v>5089</v>
      </c>
      <c r="B5090" s="696" t="s">
        <v>14671</v>
      </c>
      <c r="C5090" s="697" t="s">
        <v>14672</v>
      </c>
      <c r="D5090" s="702" t="str">
        <f t="shared" si="79"/>
        <v>5089. 330124 簽字筆</v>
      </c>
    </row>
    <row r="5091" spans="1:4">
      <c r="A5091" s="695">
        <v>5090</v>
      </c>
      <c r="B5091" s="696" t="s">
        <v>14673</v>
      </c>
      <c r="C5091" s="697" t="s">
        <v>14674</v>
      </c>
      <c r="D5091" s="702" t="str">
        <f t="shared" si="79"/>
        <v>5090. 330125 鐫筆</v>
      </c>
    </row>
    <row r="5092" spans="1:4">
      <c r="A5092" s="695">
        <v>5091</v>
      </c>
      <c r="B5092" s="696" t="s">
        <v>14675</v>
      </c>
      <c r="C5092" s="697" t="s">
        <v>14676</v>
      </c>
      <c r="D5092" s="702" t="str">
        <f t="shared" si="79"/>
        <v>5091. 330127 文具盒</v>
      </c>
    </row>
    <row r="5093" spans="1:4">
      <c r="A5093" s="695">
        <v>5092</v>
      </c>
      <c r="B5093" s="696" t="s">
        <v>14677</v>
      </c>
      <c r="C5093" s="697" t="s">
        <v>14678</v>
      </c>
      <c r="D5093" s="702" t="str">
        <f t="shared" si="79"/>
        <v>5092. 330128 橡皮擦</v>
      </c>
    </row>
    <row r="5094" spans="1:4">
      <c r="A5094" s="695">
        <v>5093</v>
      </c>
      <c r="B5094" s="696" t="s">
        <v>14679</v>
      </c>
      <c r="C5094" s="697" t="s">
        <v>14680</v>
      </c>
      <c r="D5094" s="702" t="str">
        <f t="shared" si="79"/>
        <v>5093. 330129 修正液</v>
      </c>
    </row>
    <row r="5095" spans="1:4">
      <c r="A5095" s="695">
        <v>5094</v>
      </c>
      <c r="B5095" s="696" t="s">
        <v>14681</v>
      </c>
      <c r="C5095" s="697" t="s">
        <v>14682</v>
      </c>
      <c r="D5095" s="702" t="str">
        <f t="shared" si="79"/>
        <v>5094. 330130 算盤</v>
      </c>
    </row>
    <row r="5096" spans="1:4">
      <c r="A5096" s="695">
        <v>5095</v>
      </c>
      <c r="B5096" s="696" t="s">
        <v>14683</v>
      </c>
      <c r="C5096" s="697" t="s">
        <v>14684</v>
      </c>
      <c r="D5096" s="702" t="str">
        <f t="shared" si="79"/>
        <v>5095. 330131 硯</v>
      </c>
    </row>
    <row r="5097" spans="1:4">
      <c r="A5097" s="695">
        <v>5096</v>
      </c>
      <c r="B5097" s="696" t="s">
        <v>14685</v>
      </c>
      <c r="C5097" s="697" t="s">
        <v>14686</v>
      </c>
      <c r="D5097" s="702" t="str">
        <f t="shared" si="79"/>
        <v>5096. 330132 墨</v>
      </c>
    </row>
    <row r="5098" spans="1:4">
      <c r="A5098" s="695">
        <v>5097</v>
      </c>
      <c r="B5098" s="696" t="s">
        <v>14687</v>
      </c>
      <c r="C5098" s="697" t="s">
        <v>14688</v>
      </c>
      <c r="D5098" s="702" t="str">
        <f t="shared" si="79"/>
        <v>5097. 330133 畫架</v>
      </c>
    </row>
    <row r="5099" spans="1:4">
      <c r="A5099" s="695">
        <v>5098</v>
      </c>
      <c r="B5099" s="696" t="s">
        <v>14689</v>
      </c>
      <c r="C5099" s="697" t="s">
        <v>14690</v>
      </c>
      <c r="D5099" s="702" t="str">
        <f t="shared" si="79"/>
        <v>5098. 330134 書畫板</v>
      </c>
    </row>
    <row r="5100" spans="1:4">
      <c r="A5100" s="695">
        <v>5099</v>
      </c>
      <c r="B5100" s="696" t="s">
        <v>14691</v>
      </c>
      <c r="C5100" s="697" t="s">
        <v>14692</v>
      </c>
      <c r="D5100" s="702" t="str">
        <f t="shared" si="79"/>
        <v>5099. 330135 美術用具</v>
      </c>
    </row>
    <row r="5101" spans="1:4">
      <c r="A5101" s="695">
        <v>5100</v>
      </c>
      <c r="B5101" s="696" t="s">
        <v>14693</v>
      </c>
      <c r="C5101" s="697" t="s">
        <v>14694</v>
      </c>
      <c r="D5101" s="702" t="str">
        <f t="shared" si="79"/>
        <v>5100. 330136 黑板</v>
      </c>
    </row>
    <row r="5102" spans="1:4">
      <c r="A5102" s="695">
        <v>5101</v>
      </c>
      <c r="B5102" s="696" t="s">
        <v>14695</v>
      </c>
      <c r="C5102" s="697" t="s">
        <v>14696</v>
      </c>
      <c r="D5102" s="702" t="str">
        <f t="shared" si="79"/>
        <v>5101. 330137 印臺</v>
      </c>
    </row>
    <row r="5103" spans="1:4">
      <c r="A5103" s="695">
        <v>5102</v>
      </c>
      <c r="B5103" s="696" t="s">
        <v>14697</v>
      </c>
      <c r="C5103" s="697" t="s">
        <v>14698</v>
      </c>
      <c r="D5103" s="702" t="str">
        <f t="shared" si="79"/>
        <v>5102. 330138 勞作用品</v>
      </c>
    </row>
    <row r="5104" spans="1:4">
      <c r="A5104" s="695">
        <v>5103</v>
      </c>
      <c r="B5104" s="696" t="s">
        <v>14699</v>
      </c>
      <c r="C5104" s="697" t="s">
        <v>14700</v>
      </c>
      <c r="D5104" s="702" t="str">
        <f t="shared" si="79"/>
        <v>5103. 330140 一般眼鏡</v>
      </c>
    </row>
    <row r="5105" spans="1:4">
      <c r="A5105" s="695">
        <v>5104</v>
      </c>
      <c r="B5105" s="696" t="s">
        <v>14701</v>
      </c>
      <c r="C5105" s="697" t="s">
        <v>14702</v>
      </c>
      <c r="D5105" s="702" t="str">
        <f t="shared" si="79"/>
        <v>5104. 330141 太陽眼鏡</v>
      </c>
    </row>
    <row r="5106" spans="1:4">
      <c r="A5106" s="695">
        <v>5105</v>
      </c>
      <c r="B5106" s="696" t="s">
        <v>14703</v>
      </c>
      <c r="C5106" s="697" t="s">
        <v>14704</v>
      </c>
      <c r="D5106" s="702" t="str">
        <f t="shared" si="79"/>
        <v>5105. 330142 隱形眼鏡</v>
      </c>
    </row>
    <row r="5107" spans="1:4">
      <c r="A5107" s="695">
        <v>5106</v>
      </c>
      <c r="B5107" s="696" t="s">
        <v>14705</v>
      </c>
      <c r="C5107" s="697" t="s">
        <v>14706</v>
      </c>
      <c r="D5107" s="702" t="str">
        <f t="shared" si="79"/>
        <v>5106. 330143 護目眼鏡</v>
      </c>
    </row>
    <row r="5108" spans="1:4">
      <c r="A5108" s="695">
        <v>5107</v>
      </c>
      <c r="B5108" s="696" t="s">
        <v>14707</v>
      </c>
      <c r="C5108" s="697" t="s">
        <v>14708</v>
      </c>
      <c r="D5108" s="702" t="str">
        <f t="shared" si="79"/>
        <v>5107. 330144 風鏡</v>
      </c>
    </row>
    <row r="5109" spans="1:4">
      <c r="A5109" s="695">
        <v>5108</v>
      </c>
      <c r="B5109" s="696" t="s">
        <v>14709</v>
      </c>
      <c r="C5109" s="697" t="s">
        <v>14710</v>
      </c>
      <c r="D5109" s="702" t="str">
        <f t="shared" si="79"/>
        <v>5108. 330145 潛水眼鏡</v>
      </c>
    </row>
    <row r="5110" spans="1:4">
      <c r="A5110" s="695">
        <v>5109</v>
      </c>
      <c r="B5110" s="696" t="s">
        <v>14711</v>
      </c>
      <c r="C5110" s="697" t="s">
        <v>14712</v>
      </c>
      <c r="D5110" s="702" t="str">
        <f t="shared" si="79"/>
        <v>5109. 330146 矯正眼鏡片</v>
      </c>
    </row>
    <row r="5111" spans="1:4">
      <c r="A5111" s="695">
        <v>5110</v>
      </c>
      <c r="B5111" s="696" t="s">
        <v>14713</v>
      </c>
      <c r="C5111" s="697" t="s">
        <v>14714</v>
      </c>
      <c r="D5111" s="702" t="str">
        <f t="shared" si="79"/>
        <v>5110. 330147 太陽眼鏡片</v>
      </c>
    </row>
    <row r="5112" spans="1:4">
      <c r="A5112" s="695">
        <v>5111</v>
      </c>
      <c r="B5112" s="696" t="s">
        <v>14715</v>
      </c>
      <c r="C5112" s="697" t="s">
        <v>14716</v>
      </c>
      <c r="D5112" s="702" t="str">
        <f t="shared" si="79"/>
        <v>5111. 330148 眼鏡框</v>
      </c>
    </row>
    <row r="5113" spans="1:4">
      <c r="A5113" s="695">
        <v>5112</v>
      </c>
      <c r="B5113" s="696" t="s">
        <v>14717</v>
      </c>
      <c r="C5113" s="697" t="s">
        <v>14718</v>
      </c>
      <c r="D5113" s="702" t="str">
        <f t="shared" si="79"/>
        <v>5112. 330149 義眼</v>
      </c>
    </row>
    <row r="5114" spans="1:4">
      <c r="A5114" s="695">
        <v>5113</v>
      </c>
      <c r="B5114" s="696" t="s">
        <v>14719</v>
      </c>
      <c r="C5114" s="697" t="s">
        <v>14720</v>
      </c>
      <c r="D5114" s="702" t="str">
        <f t="shared" si="79"/>
        <v>5113. 330151 血壓計</v>
      </c>
    </row>
    <row r="5115" spans="1:4">
      <c r="A5115" s="695">
        <v>5114</v>
      </c>
      <c r="B5115" s="696" t="s">
        <v>14721</v>
      </c>
      <c r="C5115" s="697" t="s">
        <v>14722</v>
      </c>
      <c r="D5115" s="702" t="str">
        <f t="shared" si="79"/>
        <v>5114. 330152 體溫計</v>
      </c>
    </row>
    <row r="5116" spans="1:4">
      <c r="A5116" s="695">
        <v>5115</v>
      </c>
      <c r="B5116" s="696" t="s">
        <v>14723</v>
      </c>
      <c r="C5116" s="697" t="s">
        <v>14724</v>
      </c>
      <c r="D5116" s="702" t="str">
        <f t="shared" si="79"/>
        <v>5115. 330153 注射器</v>
      </c>
    </row>
    <row r="5117" spans="1:4">
      <c r="A5117" s="695">
        <v>5116</v>
      </c>
      <c r="B5117" s="696" t="s">
        <v>14725</v>
      </c>
      <c r="C5117" s="697" t="s">
        <v>14726</v>
      </c>
      <c r="D5117" s="702" t="str">
        <f t="shared" si="79"/>
        <v>5116. 330154 注射針</v>
      </c>
    </row>
    <row r="5118" spans="1:4">
      <c r="A5118" s="695">
        <v>5117</v>
      </c>
      <c r="B5118" s="696" t="s">
        <v>14727</v>
      </c>
      <c r="C5118" s="697" t="s">
        <v>14728</v>
      </c>
      <c r="D5118" s="702" t="str">
        <f t="shared" si="79"/>
        <v>5117. 330155 點滴器或輸液幫浦</v>
      </c>
    </row>
    <row r="5119" spans="1:4">
      <c r="A5119" s="695">
        <v>5118</v>
      </c>
      <c r="B5119" s="696" t="s">
        <v>14729</v>
      </c>
      <c r="C5119" s="697" t="s">
        <v>14730</v>
      </c>
      <c r="D5119" s="702" t="str">
        <f t="shared" si="79"/>
        <v>5118. 330156 聽診器</v>
      </c>
    </row>
    <row r="5120" spans="1:4">
      <c r="A5120" s="695">
        <v>5119</v>
      </c>
      <c r="B5120" s="696" t="s">
        <v>14731</v>
      </c>
      <c r="C5120" s="697" t="s">
        <v>14732</v>
      </c>
      <c r="D5120" s="702" t="str">
        <f t="shared" si="79"/>
        <v>5119. 330157 機械式助行器</v>
      </c>
    </row>
    <row r="5121" spans="1:4">
      <c r="A5121" s="695">
        <v>5120</v>
      </c>
      <c r="B5121" s="696" t="s">
        <v>14733</v>
      </c>
      <c r="C5121" s="697" t="s">
        <v>14734</v>
      </c>
      <c r="D5121" s="702" t="str">
        <f t="shared" si="79"/>
        <v>5120. 330158 病床</v>
      </c>
    </row>
    <row r="5122" spans="1:4">
      <c r="A5122" s="695">
        <v>5121</v>
      </c>
      <c r="B5122" s="696" t="s">
        <v>14735</v>
      </c>
      <c r="C5122" s="697" t="s">
        <v>14736</v>
      </c>
      <c r="D5122" s="702" t="str">
        <f t="shared" ref="D5122:D5185" si="80">A5122&amp;". "&amp;B5122&amp;" "&amp;C5122</f>
        <v>5121. 330159 生物晶片</v>
      </c>
    </row>
    <row r="5123" spans="1:4">
      <c r="A5123" s="695">
        <v>5122</v>
      </c>
      <c r="B5123" s="696" t="s">
        <v>14737</v>
      </c>
      <c r="C5123" s="697" t="s">
        <v>14738</v>
      </c>
      <c r="D5123" s="702" t="str">
        <f t="shared" si="80"/>
        <v>5122. 330160 人工肢體</v>
      </c>
    </row>
    <row r="5124" spans="1:4">
      <c r="A5124" s="695">
        <v>5123</v>
      </c>
      <c r="B5124" s="696" t="s">
        <v>14739</v>
      </c>
      <c r="C5124" s="697" t="s">
        <v>14740</v>
      </c>
      <c r="D5124" s="702" t="str">
        <f t="shared" si="80"/>
        <v>5123. 330161 人工器官</v>
      </c>
    </row>
    <row r="5125" spans="1:4">
      <c r="A5125" s="695">
        <v>5124</v>
      </c>
      <c r="B5125" s="696" t="s">
        <v>14741</v>
      </c>
      <c r="C5125" s="697" t="s">
        <v>14742</v>
      </c>
      <c r="D5125" s="702" t="str">
        <f t="shared" si="80"/>
        <v>5124. 330162 手術台</v>
      </c>
    </row>
    <row r="5126" spans="1:4">
      <c r="A5126" s="695">
        <v>5125</v>
      </c>
      <c r="B5126" s="696" t="s">
        <v>14743</v>
      </c>
      <c r="C5126" s="697" t="s">
        <v>14744</v>
      </c>
      <c r="D5126" s="702" t="str">
        <f t="shared" si="80"/>
        <v>5125. 330163 牙科器材</v>
      </c>
    </row>
    <row r="5127" spans="1:4">
      <c r="A5127" s="695">
        <v>5126</v>
      </c>
      <c r="B5127" s="696" t="s">
        <v>14745</v>
      </c>
      <c r="C5127" s="697" t="s">
        <v>14746</v>
      </c>
      <c r="D5127" s="702" t="str">
        <f t="shared" si="80"/>
        <v>5126. 330164 牙科用椅</v>
      </c>
    </row>
    <row r="5128" spans="1:4">
      <c r="A5128" s="695">
        <v>5127</v>
      </c>
      <c r="B5128" s="696" t="s">
        <v>14747</v>
      </c>
      <c r="C5128" s="697" t="s">
        <v>14748</v>
      </c>
      <c r="D5128" s="702" t="str">
        <f t="shared" si="80"/>
        <v>5127. 330165 牙科用黏固粉</v>
      </c>
    </row>
    <row r="5129" spans="1:4">
      <c r="A5129" s="695">
        <v>5128</v>
      </c>
      <c r="B5129" s="696" t="s">
        <v>14749</v>
      </c>
      <c r="C5129" s="697" t="s">
        <v>14750</v>
      </c>
      <c r="D5129" s="702" t="str">
        <f t="shared" si="80"/>
        <v>5128. 330166 假牙</v>
      </c>
    </row>
    <row r="5130" spans="1:4">
      <c r="A5130" s="695">
        <v>5129</v>
      </c>
      <c r="B5130" s="696" t="s">
        <v>14751</v>
      </c>
      <c r="C5130" s="697" t="s">
        <v>14752</v>
      </c>
      <c r="D5130" s="702" t="str">
        <f t="shared" si="80"/>
        <v>5129. 330167 齒模</v>
      </c>
    </row>
    <row r="5131" spans="1:4">
      <c r="A5131" s="695">
        <v>5130</v>
      </c>
      <c r="B5131" s="696" t="s">
        <v>14753</v>
      </c>
      <c r="C5131" s="697" t="s">
        <v>14754</v>
      </c>
      <c r="D5131" s="702" t="str">
        <f t="shared" si="80"/>
        <v>5130. 330168 外科器材</v>
      </c>
    </row>
    <row r="5132" spans="1:4">
      <c r="A5132" s="695">
        <v>5131</v>
      </c>
      <c r="B5132" s="696" t="s">
        <v>14755</v>
      </c>
      <c r="C5132" s="697" t="s">
        <v>14756</v>
      </c>
      <c r="D5132" s="702" t="str">
        <f t="shared" si="80"/>
        <v>5131. 330169 呼吸器設備</v>
      </c>
    </row>
    <row r="5133" spans="1:4">
      <c r="A5133" s="695">
        <v>5132</v>
      </c>
      <c r="B5133" s="696" t="s">
        <v>14757</v>
      </c>
      <c r="C5133" s="697" t="s">
        <v>14758</v>
      </c>
      <c r="D5133" s="702" t="str">
        <f t="shared" si="80"/>
        <v>5132. 330170 插管</v>
      </c>
    </row>
    <row r="5134" spans="1:4">
      <c r="A5134" s="695">
        <v>5133</v>
      </c>
      <c r="B5134" s="696" t="s">
        <v>14759</v>
      </c>
      <c r="C5134" s="697" t="s">
        <v>14760</v>
      </c>
      <c r="D5134" s="702" t="str">
        <f t="shared" si="80"/>
        <v>5133. 330171 金屬擔架</v>
      </c>
    </row>
    <row r="5135" spans="1:4">
      <c r="A5135" s="695">
        <v>5134</v>
      </c>
      <c r="B5135" s="696" t="s">
        <v>14761</v>
      </c>
      <c r="C5135" s="697" t="s">
        <v>14762</v>
      </c>
      <c r="D5135" s="702" t="str">
        <f t="shared" si="80"/>
        <v>5134. 330172 麻醉器</v>
      </c>
    </row>
    <row r="5136" spans="1:4">
      <c r="A5136" s="695">
        <v>5135</v>
      </c>
      <c r="B5136" s="696" t="s">
        <v>14763</v>
      </c>
      <c r="C5136" s="697" t="s">
        <v>14764</v>
      </c>
      <c r="D5136" s="702" t="str">
        <f t="shared" si="80"/>
        <v>5135. 330173 導尿管</v>
      </c>
    </row>
    <row r="5137" spans="1:4">
      <c r="A5137" s="695">
        <v>5136</v>
      </c>
      <c r="B5137" s="696" t="s">
        <v>14765</v>
      </c>
      <c r="C5137" s="697" t="s">
        <v>14766</v>
      </c>
      <c r="D5137" s="702" t="str">
        <f t="shared" si="80"/>
        <v>5136. 330174 輸血設備</v>
      </c>
    </row>
    <row r="5138" spans="1:4">
      <c r="A5138" s="695">
        <v>5137</v>
      </c>
      <c r="B5138" s="696" t="s">
        <v>14767</v>
      </c>
      <c r="C5138" s="697" t="s">
        <v>14768</v>
      </c>
      <c r="D5138" s="702" t="str">
        <f t="shared" si="80"/>
        <v>5137. 330175 醫學及實驗室用消毒器</v>
      </c>
    </row>
    <row r="5139" spans="1:4">
      <c r="A5139" s="695">
        <v>5138</v>
      </c>
      <c r="B5139" s="696" t="s">
        <v>14769</v>
      </c>
      <c r="C5139" s="697" t="s">
        <v>14770</v>
      </c>
      <c r="D5139" s="702" t="str">
        <f t="shared" si="80"/>
        <v>5138. 330176 醫學及實驗室用超音波洗滌機</v>
      </c>
    </row>
    <row r="5140" spans="1:4">
      <c r="A5140" s="695">
        <v>5139</v>
      </c>
      <c r="B5140" s="696" t="s">
        <v>14771</v>
      </c>
      <c r="C5140" s="697" t="s">
        <v>14772</v>
      </c>
      <c r="D5140" s="702" t="str">
        <f t="shared" si="80"/>
        <v>5139. 330177 獸醫器材</v>
      </c>
    </row>
    <row r="5141" spans="1:4">
      <c r="A5141" s="695">
        <v>5140</v>
      </c>
      <c r="B5141" s="696" t="s">
        <v>14773</v>
      </c>
      <c r="C5141" s="697" t="s">
        <v>14774</v>
      </c>
      <c r="D5141" s="702" t="str">
        <f t="shared" si="80"/>
        <v>5140. 330179 珠寶及貴金屬首飾(含鑄幣)</v>
      </c>
    </row>
    <row r="5142" spans="1:4">
      <c r="A5142" s="695">
        <v>5141</v>
      </c>
      <c r="B5142" s="696" t="s">
        <v>14775</v>
      </c>
      <c r="C5142" s="697" t="s">
        <v>14776</v>
      </c>
      <c r="D5142" s="702" t="str">
        <f t="shared" si="80"/>
        <v>5141. 330180 珠寶製品</v>
      </c>
    </row>
    <row r="5143" spans="1:4">
      <c r="A5143" s="695">
        <v>5142</v>
      </c>
      <c r="B5143" s="696" t="s">
        <v>14777</v>
      </c>
      <c r="C5143" s="697" t="s">
        <v>14778</v>
      </c>
      <c r="D5143" s="702" t="str">
        <f t="shared" si="80"/>
        <v>5142. 330181 錢幣鑄造</v>
      </c>
    </row>
    <row r="5144" spans="1:4">
      <c r="A5144" s="695">
        <v>5143</v>
      </c>
      <c r="B5144" s="696" t="s">
        <v>14779</v>
      </c>
      <c r="C5144" s="697" t="s">
        <v>14780</v>
      </c>
      <c r="D5144" s="702" t="str">
        <f t="shared" si="80"/>
        <v>5143. 330182 玻璃首飾</v>
      </c>
    </row>
    <row r="5145" spans="1:4">
      <c r="A5145" s="695">
        <v>5144</v>
      </c>
      <c r="B5145" s="696" t="s">
        <v>14781</v>
      </c>
      <c r="C5145" s="697" t="s">
        <v>14782</v>
      </c>
      <c r="D5145" s="702" t="str">
        <f t="shared" si="80"/>
        <v>5144. 330183 人造珠寶</v>
      </c>
    </row>
    <row r="5146" spans="1:4">
      <c r="A5146" s="695">
        <v>5145</v>
      </c>
      <c r="B5146" s="696" t="s">
        <v>14783</v>
      </c>
      <c r="C5146" s="697" t="s">
        <v>14784</v>
      </c>
      <c r="D5146" s="702" t="str">
        <f t="shared" si="80"/>
        <v>5145. 330184 金屬飾物</v>
      </c>
    </row>
    <row r="5147" spans="1:4">
      <c r="A5147" s="695">
        <v>5146</v>
      </c>
      <c r="B5147" s="696" t="s">
        <v>14785</v>
      </c>
      <c r="C5147" s="697" t="s">
        <v>14786</v>
      </c>
      <c r="D5147" s="702" t="str">
        <f t="shared" si="80"/>
        <v>5146. 330185 金屬錶帶</v>
      </c>
    </row>
    <row r="5148" spans="1:4">
      <c r="A5148" s="695">
        <v>5147</v>
      </c>
      <c r="B5148" s="696" t="s">
        <v>14787</v>
      </c>
      <c r="C5148" s="697" t="s">
        <v>14788</v>
      </c>
      <c r="D5148" s="702" t="str">
        <f t="shared" si="80"/>
        <v>5147. 330186 貴金屬刀具</v>
      </c>
    </row>
    <row r="5149" spans="1:4">
      <c r="A5149" s="695">
        <v>5148</v>
      </c>
      <c r="B5149" s="696" t="s">
        <v>14789</v>
      </c>
      <c r="C5149" s="697" t="s">
        <v>14790</v>
      </c>
      <c r="D5149" s="702" t="str">
        <f t="shared" si="80"/>
        <v>5148. 330187 貴金屬製品</v>
      </c>
    </row>
    <row r="5150" spans="1:4">
      <c r="A5150" s="695">
        <v>5149</v>
      </c>
      <c r="B5150" s="696" t="s">
        <v>14791</v>
      </c>
      <c r="C5150" s="697" t="s">
        <v>14792</v>
      </c>
      <c r="D5150" s="702" t="str">
        <f t="shared" si="80"/>
        <v>5149. 330189 拉鍊</v>
      </c>
    </row>
    <row r="5151" spans="1:4">
      <c r="A5151" s="695">
        <v>5150</v>
      </c>
      <c r="B5151" s="696" t="s">
        <v>14793</v>
      </c>
      <c r="C5151" s="697" t="s">
        <v>14794</v>
      </c>
      <c r="D5151" s="702" t="str">
        <f t="shared" si="80"/>
        <v>5150. 330190 鈕扣(含扣具)</v>
      </c>
    </row>
    <row r="5152" spans="1:4">
      <c r="A5152" s="695">
        <v>5151</v>
      </c>
      <c r="B5152" s="696" t="s">
        <v>14795</v>
      </c>
      <c r="C5152" s="697" t="s">
        <v>14796</v>
      </c>
      <c r="D5152" s="702" t="str">
        <f t="shared" si="80"/>
        <v>5151. 330191 水活性膠帶</v>
      </c>
    </row>
    <row r="5153" spans="1:4">
      <c r="A5153" s="695">
        <v>5152</v>
      </c>
      <c r="B5153" s="696" t="s">
        <v>14797</v>
      </c>
      <c r="C5153" s="697" t="s">
        <v>14798</v>
      </c>
      <c r="D5153" s="702" t="str">
        <f t="shared" si="80"/>
        <v>5152. 330192 雙軸延伸聚丙烯黏性膠帶(OPP黏性膠帶)</v>
      </c>
    </row>
    <row r="5154" spans="1:4">
      <c r="A5154" s="695">
        <v>5153</v>
      </c>
      <c r="B5154" s="696" t="s">
        <v>14799</v>
      </c>
      <c r="C5154" s="697" t="s">
        <v>14800</v>
      </c>
      <c r="D5154" s="702" t="str">
        <f t="shared" si="80"/>
        <v>5153. 330193 軟性聚氯乙烯黏性膠帶(SPVC黏性膠帶)</v>
      </c>
    </row>
    <row r="5155" spans="1:4">
      <c r="A5155" s="695">
        <v>5154</v>
      </c>
      <c r="B5155" s="696" t="s">
        <v>14801</v>
      </c>
      <c r="C5155" s="697" t="s">
        <v>14802</v>
      </c>
      <c r="D5155" s="702" t="str">
        <f t="shared" si="80"/>
        <v>5154. 330194 聚酯黏性膠帶(PET膠帶)</v>
      </c>
    </row>
    <row r="5156" spans="1:4">
      <c r="A5156" s="695">
        <v>5155</v>
      </c>
      <c r="B5156" s="696" t="s">
        <v>14803</v>
      </c>
      <c r="C5156" s="697" t="s">
        <v>14804</v>
      </c>
      <c r="D5156" s="702" t="str">
        <f t="shared" si="80"/>
        <v>5155. 330195 紙類黏性膠帶</v>
      </c>
    </row>
    <row r="5157" spans="1:4">
      <c r="A5157" s="695">
        <v>5156</v>
      </c>
      <c r="B5157" s="696" t="s">
        <v>14805</v>
      </c>
      <c r="C5157" s="697" t="s">
        <v>14806</v>
      </c>
      <c r="D5157" s="702" t="str">
        <f t="shared" si="80"/>
        <v>5156. 330196 黏著標籤(商標類膠帶)</v>
      </c>
    </row>
    <row r="5158" spans="1:4">
      <c r="A5158" s="695">
        <v>5157</v>
      </c>
      <c r="B5158" s="696" t="s">
        <v>14807</v>
      </c>
      <c r="C5158" s="697" t="s">
        <v>14808</v>
      </c>
      <c r="D5158" s="702" t="str">
        <f t="shared" si="80"/>
        <v>5157. 330197 布類黏性膠帶</v>
      </c>
    </row>
    <row r="5159" spans="1:4">
      <c r="A5159" s="695">
        <v>5158</v>
      </c>
      <c r="B5159" s="696" t="s">
        <v>14809</v>
      </c>
      <c r="C5159" s="697" t="s">
        <v>14810</v>
      </c>
      <c r="D5159" s="702" t="str">
        <f t="shared" si="80"/>
        <v>5158. 330198 雙面黏性膠帶</v>
      </c>
    </row>
    <row r="5160" spans="1:4">
      <c r="A5160" s="695">
        <v>5159</v>
      </c>
      <c r="B5160" s="696" t="s">
        <v>14811</v>
      </c>
      <c r="C5160" s="697" t="s">
        <v>14812</v>
      </c>
      <c r="D5160" s="702" t="str">
        <f t="shared" si="80"/>
        <v>5159. 330199 其他黏性膠帶</v>
      </c>
    </row>
    <row r="5161" spans="1:4">
      <c r="A5161" s="695">
        <v>5160</v>
      </c>
      <c r="B5161" s="696" t="s">
        <v>14813</v>
      </c>
      <c r="C5161" s="697" t="s">
        <v>14814</v>
      </c>
      <c r="D5161" s="702" t="str">
        <f t="shared" si="80"/>
        <v>5160. 330200 黏性膠帶加工</v>
      </c>
    </row>
    <row r="5162" spans="1:4">
      <c r="A5162" s="695">
        <v>5161</v>
      </c>
      <c r="B5162" s="696" t="s">
        <v>14815</v>
      </c>
      <c r="C5162" s="697" t="s">
        <v>14816</v>
      </c>
      <c r="D5162" s="702" t="str">
        <f t="shared" si="80"/>
        <v>5161. 330201 人造花(含葉、果實)</v>
      </c>
    </row>
    <row r="5163" spans="1:4">
      <c r="A5163" s="695">
        <v>5162</v>
      </c>
      <c r="B5163" s="696" t="s">
        <v>14817</v>
      </c>
      <c r="C5163" s="697" t="s">
        <v>14818</v>
      </c>
      <c r="D5163" s="702" t="str">
        <f t="shared" si="80"/>
        <v>5162. 330202 人造木炭</v>
      </c>
    </row>
    <row r="5164" spans="1:4">
      <c r="A5164" s="695">
        <v>5163</v>
      </c>
      <c r="B5164" s="696" t="s">
        <v>14819</v>
      </c>
      <c r="C5164" s="697" t="s">
        <v>14820</v>
      </c>
      <c r="D5164" s="702" t="str">
        <f t="shared" si="80"/>
        <v>5163. 330203 人造毛髮</v>
      </c>
    </row>
    <row r="5165" spans="1:4">
      <c r="A5165" s="695">
        <v>5164</v>
      </c>
      <c r="B5165" s="696" t="s">
        <v>14821</v>
      </c>
      <c r="C5165" s="697" t="s">
        <v>14822</v>
      </c>
      <c r="D5165" s="702" t="str">
        <f t="shared" si="80"/>
        <v>5164. 330204 保溫容器</v>
      </c>
    </row>
    <row r="5166" spans="1:4">
      <c r="A5166" s="695">
        <v>5165</v>
      </c>
      <c r="B5166" s="696" t="s">
        <v>14823</v>
      </c>
      <c r="C5166" s="697" t="s">
        <v>14824</v>
      </c>
      <c r="D5166" s="702" t="str">
        <f t="shared" si="80"/>
        <v>5165. 330205 聖誕裝飾品</v>
      </c>
    </row>
    <row r="5167" spans="1:4">
      <c r="A5167" s="695">
        <v>5166</v>
      </c>
      <c r="B5167" s="696" t="s">
        <v>14825</v>
      </c>
      <c r="C5167" s="697" t="s">
        <v>14826</v>
      </c>
      <c r="D5167" s="702" t="str">
        <f t="shared" si="80"/>
        <v>5166. 330206 人造聖誕樹</v>
      </c>
    </row>
    <row r="5168" spans="1:4">
      <c r="A5168" s="695">
        <v>5167</v>
      </c>
      <c r="B5168" s="696" t="s">
        <v>14827</v>
      </c>
      <c r="C5168" s="697" t="s">
        <v>14828</v>
      </c>
      <c r="D5168" s="702" t="str">
        <f t="shared" si="80"/>
        <v>5167. 330207 打火機</v>
      </c>
    </row>
    <row r="5169" spans="1:4">
      <c r="A5169" s="695">
        <v>5168</v>
      </c>
      <c r="B5169" s="696" t="s">
        <v>14829</v>
      </c>
      <c r="C5169" s="697" t="s">
        <v>14830</v>
      </c>
      <c r="D5169" s="702" t="str">
        <f t="shared" si="80"/>
        <v>5168. 330208 羽毛製品</v>
      </c>
    </row>
    <row r="5170" spans="1:4">
      <c r="A5170" s="695">
        <v>5169</v>
      </c>
      <c r="B5170" s="696" t="s">
        <v>14831</v>
      </c>
      <c r="C5170" s="697" t="s">
        <v>14832</v>
      </c>
      <c r="D5170" s="702" t="str">
        <f t="shared" si="80"/>
        <v>5169. 330209 傘</v>
      </c>
    </row>
    <row r="5171" spans="1:4">
      <c r="A5171" s="695">
        <v>5170</v>
      </c>
      <c r="B5171" s="696" t="s">
        <v>14833</v>
      </c>
      <c r="C5171" s="697" t="s">
        <v>14834</v>
      </c>
      <c r="D5171" s="702" t="str">
        <f t="shared" si="80"/>
        <v>5170. 330210 紙傘</v>
      </c>
    </row>
    <row r="5172" spans="1:4">
      <c r="A5172" s="695">
        <v>5171</v>
      </c>
      <c r="B5172" s="696" t="s">
        <v>14835</v>
      </c>
      <c r="C5172" s="697" t="s">
        <v>14836</v>
      </c>
      <c r="D5172" s="702" t="str">
        <f t="shared" si="80"/>
        <v>5171. 330211 傘骨及傘零件(傘面除外)</v>
      </c>
    </row>
    <row r="5173" spans="1:4">
      <c r="A5173" s="695">
        <v>5172</v>
      </c>
      <c r="B5173" s="696" t="s">
        <v>14837</v>
      </c>
      <c r="C5173" s="697" t="s">
        <v>14838</v>
      </c>
      <c r="D5173" s="702" t="str">
        <f t="shared" si="80"/>
        <v>5172. 330212 塑膠安全帽</v>
      </c>
    </row>
    <row r="5174" spans="1:4">
      <c r="A5174" s="695">
        <v>5173</v>
      </c>
      <c r="B5174" s="696" t="s">
        <v>14839</v>
      </c>
      <c r="C5174" s="697" t="s">
        <v>14840</v>
      </c>
      <c r="D5174" s="702" t="str">
        <f t="shared" si="80"/>
        <v>5173. 330213 人體模型</v>
      </c>
    </row>
    <row r="5175" spans="1:4">
      <c r="A5175" s="695">
        <v>5174</v>
      </c>
      <c r="B5175" s="696" t="s">
        <v>14841</v>
      </c>
      <c r="C5175" s="697" t="s">
        <v>14842</v>
      </c>
      <c r="D5175" s="702" t="str">
        <f t="shared" si="80"/>
        <v>5174. 330214 手杖</v>
      </c>
    </row>
    <row r="5176" spans="1:4">
      <c r="A5176" s="695">
        <v>5175</v>
      </c>
      <c r="B5176" s="696" t="s">
        <v>14843</v>
      </c>
      <c r="C5176" s="697" t="s">
        <v>14844</v>
      </c>
      <c r="D5176" s="702" t="str">
        <f t="shared" si="80"/>
        <v>5175. 330215 木棺柩</v>
      </c>
    </row>
    <row r="5177" spans="1:4">
      <c r="A5177" s="695">
        <v>5176</v>
      </c>
      <c r="B5177" s="696" t="s">
        <v>14845</v>
      </c>
      <c r="C5177" s="697" t="s">
        <v>14846</v>
      </c>
      <c r="D5177" s="702" t="str">
        <f t="shared" si="80"/>
        <v>5176. 330216 毛髮製品</v>
      </c>
    </row>
    <row r="5178" spans="1:4">
      <c r="A5178" s="695">
        <v>5177</v>
      </c>
      <c r="B5178" s="696" t="s">
        <v>14847</v>
      </c>
      <c r="C5178" s="697" t="s">
        <v>14848</v>
      </c>
      <c r="D5178" s="702" t="str">
        <f t="shared" si="80"/>
        <v>5177. 330217 牛角製小件什物</v>
      </c>
    </row>
    <row r="5179" spans="1:4">
      <c r="A5179" s="695">
        <v>5178</v>
      </c>
      <c r="B5179" s="696" t="s">
        <v>14849</v>
      </c>
      <c r="C5179" s="697" t="s">
        <v>14850</v>
      </c>
      <c r="D5179" s="702" t="str">
        <f t="shared" si="80"/>
        <v>5178. 330218 牛角製飾物</v>
      </c>
    </row>
    <row r="5180" spans="1:4">
      <c r="A5180" s="695">
        <v>5179</v>
      </c>
      <c r="B5180" s="696" t="s">
        <v>14851</v>
      </c>
      <c r="C5180" s="697" t="s">
        <v>14852</v>
      </c>
      <c r="D5180" s="702" t="str">
        <f t="shared" si="80"/>
        <v>5179. 330219 甲殼製小件什物</v>
      </c>
    </row>
    <row r="5181" spans="1:4">
      <c r="A5181" s="695">
        <v>5180</v>
      </c>
      <c r="B5181" s="696" t="s">
        <v>14853</v>
      </c>
      <c r="C5181" s="697" t="s">
        <v>14854</v>
      </c>
      <c r="D5181" s="702" t="str">
        <f t="shared" si="80"/>
        <v>5180. 330220 甲殼製飾物</v>
      </c>
    </row>
    <row r="5182" spans="1:4">
      <c r="A5182" s="695">
        <v>5181</v>
      </c>
      <c r="B5182" s="696" t="s">
        <v>14855</v>
      </c>
      <c r="C5182" s="697" t="s">
        <v>14856</v>
      </c>
      <c r="D5182" s="702" t="str">
        <f t="shared" si="80"/>
        <v>5181. 330221 骨製小件什物</v>
      </c>
    </row>
    <row r="5183" spans="1:4">
      <c r="A5183" s="695">
        <v>5182</v>
      </c>
      <c r="B5183" s="696" t="s">
        <v>14857</v>
      </c>
      <c r="C5183" s="697" t="s">
        <v>14858</v>
      </c>
      <c r="D5183" s="702" t="str">
        <f t="shared" si="80"/>
        <v>5182. 330222 骨製飾物</v>
      </c>
    </row>
    <row r="5184" spans="1:4">
      <c r="A5184" s="695">
        <v>5183</v>
      </c>
      <c r="B5184" s="696" t="s">
        <v>14859</v>
      </c>
      <c r="C5184" s="697" t="s">
        <v>14860</v>
      </c>
      <c r="D5184" s="702" t="str">
        <f t="shared" si="80"/>
        <v>5183. 330223 貝殼製小件什物</v>
      </c>
    </row>
    <row r="5185" spans="1:4">
      <c r="A5185" s="695">
        <v>5184</v>
      </c>
      <c r="B5185" s="696" t="s">
        <v>14861</v>
      </c>
      <c r="C5185" s="697" t="s">
        <v>14862</v>
      </c>
      <c r="D5185" s="702" t="str">
        <f t="shared" si="80"/>
        <v>5184. 330224 貝殼製飾物</v>
      </c>
    </row>
    <row r="5186" spans="1:4">
      <c r="A5186" s="695">
        <v>5185</v>
      </c>
      <c r="B5186" s="696" t="s">
        <v>14863</v>
      </c>
      <c r="C5186" s="697" t="s">
        <v>14864</v>
      </c>
      <c r="D5186" s="702" t="str">
        <f t="shared" ref="D5186:D5249" si="81">A5186&amp;". "&amp;B5186&amp;" "&amp;C5186</f>
        <v>5185. 330225 果核製小件什物</v>
      </c>
    </row>
    <row r="5187" spans="1:4">
      <c r="A5187" s="695">
        <v>5186</v>
      </c>
      <c r="B5187" s="696" t="s">
        <v>14865</v>
      </c>
      <c r="C5187" s="697" t="s">
        <v>14866</v>
      </c>
      <c r="D5187" s="702" t="str">
        <f t="shared" si="81"/>
        <v>5186. 330226 果核製飾物</v>
      </c>
    </row>
    <row r="5188" spans="1:4">
      <c r="A5188" s="695">
        <v>5187</v>
      </c>
      <c r="B5188" s="696" t="s">
        <v>14867</v>
      </c>
      <c r="C5188" s="697" t="s">
        <v>14868</v>
      </c>
      <c r="D5188" s="702" t="str">
        <f t="shared" si="81"/>
        <v>5187. 330227 象牙飾物</v>
      </c>
    </row>
    <row r="5189" spans="1:4">
      <c r="A5189" s="695">
        <v>5188</v>
      </c>
      <c r="B5189" s="696" t="s">
        <v>14869</v>
      </c>
      <c r="C5189" s="697" t="s">
        <v>14870</v>
      </c>
      <c r="D5189" s="702" t="str">
        <f t="shared" si="81"/>
        <v>5188. 330228 動植物標本</v>
      </c>
    </row>
    <row r="5190" spans="1:4">
      <c r="A5190" s="695">
        <v>5189</v>
      </c>
      <c r="B5190" s="696" t="s">
        <v>14871</v>
      </c>
      <c r="C5190" s="697" t="s">
        <v>14872</v>
      </c>
      <c r="D5190" s="702" t="str">
        <f t="shared" si="81"/>
        <v>5189. 330229 礦物標本</v>
      </c>
    </row>
    <row r="5191" spans="1:4">
      <c r="A5191" s="695">
        <v>5190</v>
      </c>
      <c r="B5191" s="696" t="s">
        <v>14873</v>
      </c>
      <c r="C5191" s="697" t="s">
        <v>14874</v>
      </c>
      <c r="D5191" s="702" t="str">
        <f t="shared" si="81"/>
        <v>5190. 330230 蠟製模型</v>
      </c>
    </row>
    <row r="5192" spans="1:4">
      <c r="A5192" s="695">
        <v>5191</v>
      </c>
      <c r="B5192" s="696" t="s">
        <v>14875</v>
      </c>
      <c r="C5192" s="697" t="s">
        <v>14876</v>
      </c>
      <c r="D5192" s="702" t="str">
        <f t="shared" si="81"/>
        <v>5191. 330231 印章</v>
      </c>
    </row>
    <row r="5193" spans="1:4">
      <c r="A5193" s="695">
        <v>5192</v>
      </c>
      <c r="B5193" s="696" t="s">
        <v>14877</v>
      </c>
      <c r="C5193" s="697" t="s">
        <v>14878</v>
      </c>
      <c r="D5193" s="702" t="str">
        <f t="shared" si="81"/>
        <v>5192. 330232 地球儀</v>
      </c>
    </row>
    <row r="5194" spans="1:4">
      <c r="A5194" s="695">
        <v>5193</v>
      </c>
      <c r="B5194" s="696" t="s">
        <v>14879</v>
      </c>
      <c r="C5194" s="697" t="s">
        <v>14880</v>
      </c>
      <c r="D5194" s="702" t="str">
        <f t="shared" si="81"/>
        <v>5193. 330233 安全帶</v>
      </c>
    </row>
    <row r="5195" spans="1:4">
      <c r="A5195" s="695">
        <v>5194</v>
      </c>
      <c r="B5195" s="696" t="s">
        <v>14881</v>
      </c>
      <c r="C5195" s="697" t="s">
        <v>14882</v>
      </c>
      <c r="D5195" s="702" t="str">
        <f t="shared" si="81"/>
        <v>5194. 330234 裁縫粉土</v>
      </c>
    </row>
    <row r="5196" spans="1:4">
      <c r="A5196" s="695">
        <v>5195</v>
      </c>
      <c r="B5196" s="696" t="s">
        <v>14883</v>
      </c>
      <c r="C5196" s="697" t="s">
        <v>14884</v>
      </c>
      <c r="D5196" s="702" t="str">
        <f t="shared" si="81"/>
        <v>5195. 330235 香包</v>
      </c>
    </row>
    <row r="5197" spans="1:4">
      <c r="A5197" s="695">
        <v>5196</v>
      </c>
      <c r="B5197" s="696" t="s">
        <v>14885</v>
      </c>
      <c r="C5197" s="697" t="s">
        <v>14886</v>
      </c>
      <c r="D5197" s="702" t="str">
        <f t="shared" si="81"/>
        <v>5196. 330236 宮燈</v>
      </c>
    </row>
    <row r="5198" spans="1:4">
      <c r="A5198" s="695">
        <v>5197</v>
      </c>
      <c r="B5198" s="696" t="s">
        <v>14887</v>
      </c>
      <c r="C5198" s="697" t="s">
        <v>14888</v>
      </c>
      <c r="D5198" s="702" t="str">
        <f t="shared" si="81"/>
        <v>5197. 330237 扇子</v>
      </c>
    </row>
    <row r="5199" spans="1:4">
      <c r="A5199" s="695">
        <v>5198</v>
      </c>
      <c r="B5199" s="696" t="s">
        <v>14889</v>
      </c>
      <c r="C5199" s="697" t="s">
        <v>14890</v>
      </c>
      <c r="D5199" s="702" t="str">
        <f t="shared" si="81"/>
        <v>5198. 330238 梳子</v>
      </c>
    </row>
    <row r="5200" spans="1:4">
      <c r="A5200" s="695">
        <v>5199</v>
      </c>
      <c r="B5200" s="696" t="s">
        <v>14891</v>
      </c>
      <c r="C5200" s="697" t="s">
        <v>14892</v>
      </c>
      <c r="D5200" s="702" t="str">
        <f t="shared" si="81"/>
        <v>5199. 330239 刷子</v>
      </c>
    </row>
    <row r="5201" spans="1:4">
      <c r="A5201" s="695">
        <v>5200</v>
      </c>
      <c r="B5201" s="696" t="s">
        <v>14893</v>
      </c>
      <c r="C5201" s="697" t="s">
        <v>14894</v>
      </c>
      <c r="D5201" s="702" t="str">
        <f t="shared" si="81"/>
        <v>5200. 330240 掃帚</v>
      </c>
    </row>
    <row r="5202" spans="1:4">
      <c r="A5202" s="695">
        <v>5201</v>
      </c>
      <c r="B5202" s="696" t="s">
        <v>14895</v>
      </c>
      <c r="C5202" s="697" t="s">
        <v>14896</v>
      </c>
      <c r="D5202" s="702" t="str">
        <f t="shared" si="81"/>
        <v>5201. 330241 防火衣</v>
      </c>
    </row>
    <row r="5203" spans="1:4">
      <c r="A5203" s="695">
        <v>5202</v>
      </c>
      <c r="B5203" s="696" t="s">
        <v>14897</v>
      </c>
      <c r="C5203" s="697" t="s">
        <v>14898</v>
      </c>
      <c r="D5203" s="702" t="str">
        <f t="shared" si="81"/>
        <v>5202. 330242 防毒面具</v>
      </c>
    </row>
    <row r="5204" spans="1:4">
      <c r="A5204" s="695">
        <v>5203</v>
      </c>
      <c r="B5204" s="696" t="s">
        <v>14899</v>
      </c>
      <c r="C5204" s="697" t="s">
        <v>14900</v>
      </c>
      <c r="D5204" s="702" t="str">
        <f t="shared" si="81"/>
        <v>5203. 330243 軟木救生用具</v>
      </c>
    </row>
    <row r="5205" spans="1:4">
      <c r="A5205" s="695">
        <v>5204</v>
      </c>
      <c r="B5205" s="696" t="s">
        <v>14901</v>
      </c>
      <c r="C5205" s="697" t="s">
        <v>14902</v>
      </c>
      <c r="D5205" s="702" t="str">
        <f t="shared" si="81"/>
        <v>5204. 330244 護具</v>
      </c>
    </row>
    <row r="5206" spans="1:4">
      <c r="A5206" s="695">
        <v>5205</v>
      </c>
      <c r="B5206" s="696" t="s">
        <v>14903</v>
      </c>
      <c r="C5206" s="697" t="s">
        <v>14904</v>
      </c>
      <c r="D5206" s="702" t="str">
        <f t="shared" si="81"/>
        <v>5205. 330246 原子碳</v>
      </c>
    </row>
    <row r="5207" spans="1:4">
      <c r="A5207" s="695">
        <v>5206</v>
      </c>
      <c r="B5207" s="696" t="s">
        <v>14905</v>
      </c>
      <c r="C5207" s="697" t="s">
        <v>14906</v>
      </c>
      <c r="D5207" s="702" t="str">
        <f t="shared" si="81"/>
        <v>5206. 330299 其他球類體育用品</v>
      </c>
    </row>
    <row r="5208" spans="1:4">
      <c r="A5208" s="695">
        <v>5207</v>
      </c>
      <c r="B5208" s="696" t="s">
        <v>14907</v>
      </c>
      <c r="C5208" s="697" t="s">
        <v>14908</v>
      </c>
      <c r="D5208" s="702" t="str">
        <f t="shared" si="81"/>
        <v>5207. 330399 其他田徑體育用品</v>
      </c>
    </row>
    <row r="5209" spans="1:4">
      <c r="A5209" s="695">
        <v>5208</v>
      </c>
      <c r="B5209" s="696" t="s">
        <v>14909</v>
      </c>
      <c r="C5209" s="697" t="s">
        <v>14910</v>
      </c>
      <c r="D5209" s="702" t="str">
        <f t="shared" si="81"/>
        <v>5208. 330499 其他娛樂體育用品</v>
      </c>
    </row>
    <row r="5210" spans="1:4">
      <c r="A5210" s="695">
        <v>5209</v>
      </c>
      <c r="B5210" s="696" t="s">
        <v>14911</v>
      </c>
      <c r="C5210" s="697" t="s">
        <v>14912</v>
      </c>
      <c r="D5210" s="702" t="str">
        <f t="shared" si="81"/>
        <v>5209. 330599 其他雜項體育用品及零配件</v>
      </c>
    </row>
    <row r="5211" spans="1:4">
      <c r="A5211" s="695">
        <v>5210</v>
      </c>
      <c r="B5211" s="696" t="s">
        <v>14913</v>
      </c>
      <c r="C5211" s="697" t="s">
        <v>14914</v>
      </c>
      <c r="D5211" s="702" t="str">
        <f t="shared" si="81"/>
        <v>5210. 330699 其他玩偶及零附件</v>
      </c>
    </row>
    <row r="5212" spans="1:4">
      <c r="A5212" s="695">
        <v>5211</v>
      </c>
      <c r="B5212" s="696" t="s">
        <v>14915</v>
      </c>
      <c r="C5212" s="697" t="s">
        <v>14916</v>
      </c>
      <c r="D5212" s="702" t="str">
        <f t="shared" si="81"/>
        <v>5211. 330799 其他吹氣玩具</v>
      </c>
    </row>
    <row r="5213" spans="1:4">
      <c r="A5213" s="695">
        <v>5212</v>
      </c>
      <c r="B5213" s="696" t="s">
        <v>14917</v>
      </c>
      <c r="C5213" s="697" t="s">
        <v>14918</v>
      </c>
      <c r="D5213" s="702" t="str">
        <f t="shared" si="81"/>
        <v>5212. 330899 其他乘坐玩具及零附件</v>
      </c>
    </row>
    <row r="5214" spans="1:4">
      <c r="A5214" s="695">
        <v>5213</v>
      </c>
      <c r="B5214" s="696" t="s">
        <v>14919</v>
      </c>
      <c r="C5214" s="697" t="s">
        <v>14920</v>
      </c>
      <c r="D5214" s="702" t="str">
        <f t="shared" si="81"/>
        <v>5213. 331099 其他雜項樂器及零組件</v>
      </c>
    </row>
    <row r="5215" spans="1:4">
      <c r="A5215" s="695">
        <v>5214</v>
      </c>
      <c r="B5215" s="696" t="s">
        <v>14921</v>
      </c>
      <c r="C5215" s="697" t="s">
        <v>14922</v>
      </c>
      <c r="D5215" s="702" t="str">
        <f t="shared" si="81"/>
        <v>5214. 331199 其他筆類文具</v>
      </c>
    </row>
    <row r="5216" spans="1:4">
      <c r="A5216" s="695">
        <v>5215</v>
      </c>
      <c r="B5216" s="696" t="s">
        <v>14923</v>
      </c>
      <c r="C5216" s="697" t="s">
        <v>14924</v>
      </c>
      <c r="D5216" s="702" t="str">
        <f t="shared" si="81"/>
        <v>5215. 331299 其他雜項文具</v>
      </c>
    </row>
    <row r="5217" spans="1:4">
      <c r="A5217" s="695">
        <v>5216</v>
      </c>
      <c r="B5217" s="696" t="s">
        <v>14925</v>
      </c>
      <c r="C5217" s="697" t="s">
        <v>14926</v>
      </c>
      <c r="D5217" s="702" t="str">
        <f t="shared" si="81"/>
        <v>5216. 331399 其他鏡類及配件</v>
      </c>
    </row>
    <row r="5218" spans="1:4">
      <c r="A5218" s="695">
        <v>5217</v>
      </c>
      <c r="B5218" s="696" t="s">
        <v>14927</v>
      </c>
      <c r="C5218" s="697" t="s">
        <v>14928</v>
      </c>
      <c r="D5218" s="702" t="str">
        <f t="shared" si="81"/>
        <v>5217. 331499 其他非電子醫療器材及用品</v>
      </c>
    </row>
    <row r="5219" spans="1:4">
      <c r="A5219" s="695">
        <v>5218</v>
      </c>
      <c r="B5219" s="696" t="s">
        <v>14929</v>
      </c>
      <c r="C5219" s="697" t="s">
        <v>14930</v>
      </c>
      <c r="D5219" s="702" t="str">
        <f t="shared" si="81"/>
        <v>5218. 331599 其他貴金屬製品</v>
      </c>
    </row>
    <row r="5220" spans="1:4">
      <c r="A5220" s="695">
        <v>5219</v>
      </c>
      <c r="B5220" s="696" t="s">
        <v>14931</v>
      </c>
      <c r="C5220" s="697" t="s">
        <v>14932</v>
      </c>
      <c r="D5220" s="702" t="str">
        <f t="shared" si="81"/>
        <v>5219. 331699 其他未列名雜項製品</v>
      </c>
    </row>
    <row r="5221" spans="1:4">
      <c r="A5221" s="695">
        <v>5220</v>
      </c>
      <c r="B5221" s="696" t="s">
        <v>4256</v>
      </c>
      <c r="C5221" s="697" t="s">
        <v>14933</v>
      </c>
      <c r="D5221" s="702" t="str">
        <f t="shared" si="81"/>
        <v>5220. 340001 產業用金屬製品維修及安裝</v>
      </c>
    </row>
    <row r="5222" spans="1:4">
      <c r="A5222" s="695">
        <v>5221</v>
      </c>
      <c r="B5222" s="696" t="s">
        <v>14934</v>
      </c>
      <c r="C5222" s="697" t="s">
        <v>14935</v>
      </c>
      <c r="D5222" s="702" t="str">
        <f t="shared" si="81"/>
        <v>5221. 340002 電子零組件維修及安裝</v>
      </c>
    </row>
    <row r="5223" spans="1:4">
      <c r="A5223" s="695">
        <v>5222</v>
      </c>
      <c r="B5223" s="696" t="s">
        <v>14936</v>
      </c>
      <c r="C5223" s="697" t="s">
        <v>14937</v>
      </c>
      <c r="D5223" s="702" t="str">
        <f t="shared" si="81"/>
        <v>5222. 340003 發輸配電機械維修及安裝</v>
      </c>
    </row>
    <row r="5224" spans="1:4">
      <c r="A5224" s="695">
        <v>5223</v>
      </c>
      <c r="B5224" s="696" t="s">
        <v>14938</v>
      </c>
      <c r="C5224" s="697" t="s">
        <v>14939</v>
      </c>
      <c r="D5224" s="702" t="str">
        <f t="shared" si="81"/>
        <v>5223. 340005 切削工具機維修及安裝</v>
      </c>
    </row>
    <row r="5225" spans="1:4">
      <c r="A5225" s="695">
        <v>5224</v>
      </c>
      <c r="B5225" s="696" t="s">
        <v>14940</v>
      </c>
      <c r="C5225" s="697" t="s">
        <v>14941</v>
      </c>
      <c r="D5225" s="702" t="str">
        <f t="shared" si="81"/>
        <v>5224. 340006 成型工具機維修及安裝</v>
      </c>
    </row>
    <row r="5226" spans="1:4">
      <c r="A5226" s="695">
        <v>5225</v>
      </c>
      <c r="B5226" s="696" t="s">
        <v>14942</v>
      </c>
      <c r="C5226" s="697" t="s">
        <v>14943</v>
      </c>
      <c r="D5226" s="702" t="str">
        <f t="shared" si="81"/>
        <v>5225. 340007 手工具機維修及安裝</v>
      </c>
    </row>
    <row r="5227" spans="1:4">
      <c r="A5227" s="695">
        <v>5226</v>
      </c>
      <c r="B5227" s="696" t="s">
        <v>14944</v>
      </c>
      <c r="C5227" s="697" t="s">
        <v>14945</v>
      </c>
      <c r="D5227" s="702" t="str">
        <f t="shared" si="81"/>
        <v>5226. 340008 非傳統加工設備維修及安裝</v>
      </c>
    </row>
    <row r="5228" spans="1:4">
      <c r="A5228" s="695">
        <v>5227</v>
      </c>
      <c r="B5228" s="696" t="s">
        <v>14946</v>
      </c>
      <c r="C5228" s="697" t="s">
        <v>14947</v>
      </c>
      <c r="D5228" s="702" t="str">
        <f t="shared" si="81"/>
        <v>5227. 340010 農藝機械維修及安裝</v>
      </c>
    </row>
    <row r="5229" spans="1:4">
      <c r="A5229" s="695">
        <v>5228</v>
      </c>
      <c r="B5229" s="696" t="s">
        <v>14948</v>
      </c>
      <c r="C5229" s="697" t="s">
        <v>14949</v>
      </c>
      <c r="D5229" s="702" t="str">
        <f t="shared" si="81"/>
        <v>5228. 340011 林用機械設備維修及安裝</v>
      </c>
    </row>
    <row r="5230" spans="1:4">
      <c r="A5230" s="695">
        <v>5229</v>
      </c>
      <c r="B5230" s="696" t="s">
        <v>14950</v>
      </c>
      <c r="C5230" s="697" t="s">
        <v>14951</v>
      </c>
      <c r="D5230" s="702" t="str">
        <f t="shared" si="81"/>
        <v>5229. 340012 礦業機械設備維修及安裝</v>
      </c>
    </row>
    <row r="5231" spans="1:4">
      <c r="A5231" s="695">
        <v>5230</v>
      </c>
      <c r="B5231" s="696" t="s">
        <v>14952</v>
      </c>
      <c r="C5231" s="697" t="s">
        <v>14953</v>
      </c>
      <c r="D5231" s="702" t="str">
        <f t="shared" si="81"/>
        <v>5230. 340013 建築機械設備維修及安裝</v>
      </c>
    </row>
    <row r="5232" spans="1:4">
      <c r="A5232" s="695">
        <v>5231</v>
      </c>
      <c r="B5232" s="696" t="s">
        <v>14954</v>
      </c>
      <c r="C5232" s="697" t="s">
        <v>14955</v>
      </c>
      <c r="D5232" s="702" t="str">
        <f t="shared" si="81"/>
        <v>5231. 340014 菸草製作用機械設備維修及安裝</v>
      </c>
    </row>
    <row r="5233" spans="1:4">
      <c r="A5233" s="695">
        <v>5232</v>
      </c>
      <c r="B5233" s="696" t="s">
        <v>14956</v>
      </c>
      <c r="C5233" s="697" t="s">
        <v>14957</v>
      </c>
      <c r="D5233" s="702" t="str">
        <f t="shared" si="81"/>
        <v>5232. 340015 飲料製作用機械設備維修及安裝</v>
      </c>
    </row>
    <row r="5234" spans="1:4">
      <c r="A5234" s="695">
        <v>5233</v>
      </c>
      <c r="B5234" s="696" t="s">
        <v>14958</v>
      </c>
      <c r="C5234" s="697" t="s">
        <v>14959</v>
      </c>
      <c r="D5234" s="702" t="str">
        <f t="shared" si="81"/>
        <v>5233. 340016 食品機械維修及安裝</v>
      </c>
    </row>
    <row r="5235" spans="1:4">
      <c r="A5235" s="695">
        <v>5234</v>
      </c>
      <c r="B5235" s="696" t="s">
        <v>14960</v>
      </c>
      <c r="C5235" s="697" t="s">
        <v>14961</v>
      </c>
      <c r="D5235" s="702" t="str">
        <f t="shared" si="81"/>
        <v>5234. 340017 紡織機械維修及安裝</v>
      </c>
    </row>
    <row r="5236" spans="1:4">
      <c r="A5236" s="695">
        <v>5235</v>
      </c>
      <c r="B5236" s="696" t="s">
        <v>14962</v>
      </c>
      <c r="C5236" s="697" t="s">
        <v>14963</v>
      </c>
      <c r="D5236" s="702" t="str">
        <f t="shared" si="81"/>
        <v>5235. 340018 成衣生產用機械設備維修及安裝</v>
      </c>
    </row>
    <row r="5237" spans="1:4">
      <c r="A5237" s="695">
        <v>5236</v>
      </c>
      <c r="B5237" s="696" t="s">
        <v>14964</v>
      </c>
      <c r="C5237" s="697" t="s">
        <v>14965</v>
      </c>
      <c r="D5237" s="702" t="str">
        <f t="shared" si="81"/>
        <v>5236. 340019 皮革生產用機械設備維修及安裝</v>
      </c>
    </row>
    <row r="5238" spans="1:4">
      <c r="A5238" s="695">
        <v>5237</v>
      </c>
      <c r="B5238" s="696" t="s">
        <v>14966</v>
      </c>
      <c r="C5238" s="697" t="s">
        <v>14967</v>
      </c>
      <c r="D5238" s="702" t="str">
        <f t="shared" si="81"/>
        <v>5237. 340020 木工機械維修及安裝</v>
      </c>
    </row>
    <row r="5239" spans="1:4">
      <c r="A5239" s="695">
        <v>5238</v>
      </c>
      <c r="B5239" s="696" t="s">
        <v>14968</v>
      </c>
      <c r="C5239" s="697" t="s">
        <v>14969</v>
      </c>
      <c r="D5239" s="702" t="str">
        <f t="shared" si="81"/>
        <v>5238. 340021 造紙機械維修及安裝</v>
      </c>
    </row>
    <row r="5240" spans="1:4">
      <c r="A5240" s="695">
        <v>5239</v>
      </c>
      <c r="B5240" s="696" t="s">
        <v>14970</v>
      </c>
      <c r="C5240" s="697" t="s">
        <v>14971</v>
      </c>
      <c r="D5240" s="702" t="str">
        <f t="shared" si="81"/>
        <v>5239. 340022 紙張製品生產用機械設備維修及安裝</v>
      </c>
    </row>
    <row r="5241" spans="1:4">
      <c r="A5241" s="695">
        <v>5240</v>
      </c>
      <c r="B5241" s="696" t="s">
        <v>14972</v>
      </c>
      <c r="C5241" s="697" t="s">
        <v>14973</v>
      </c>
      <c r="D5241" s="702" t="str">
        <f t="shared" si="81"/>
        <v>5240. 340023 紙漿生產用機械設備維修及安裝</v>
      </c>
    </row>
    <row r="5242" spans="1:4">
      <c r="A5242" s="695">
        <v>5241</v>
      </c>
      <c r="B5242" s="696" t="s">
        <v>14974</v>
      </c>
      <c r="C5242" s="697" t="s">
        <v>14975</v>
      </c>
      <c r="D5242" s="702" t="str">
        <f t="shared" si="81"/>
        <v>5241. 340024 印刷機械維修及安裝</v>
      </c>
    </row>
    <row r="5243" spans="1:4">
      <c r="A5243" s="695">
        <v>5242</v>
      </c>
      <c r="B5243" s="696" t="s">
        <v>14976</v>
      </c>
      <c r="C5243" s="697" t="s">
        <v>14977</v>
      </c>
      <c r="D5243" s="702" t="str">
        <f t="shared" si="81"/>
        <v>5242. 340025 化工機械維修及安裝</v>
      </c>
    </row>
    <row r="5244" spans="1:4">
      <c r="A5244" s="695">
        <v>5243</v>
      </c>
      <c r="B5244" s="696" t="s">
        <v>14978</v>
      </c>
      <c r="C5244" s="697" t="s">
        <v>14979</v>
      </c>
      <c r="D5244" s="702" t="str">
        <f t="shared" si="81"/>
        <v>5243. 340026 冶金機械維修及安裝</v>
      </c>
    </row>
    <row r="5245" spans="1:4">
      <c r="A5245" s="695">
        <v>5244</v>
      </c>
      <c r="B5245" s="696" t="s">
        <v>14980</v>
      </c>
      <c r="C5245" s="697" t="s">
        <v>14981</v>
      </c>
      <c r="D5245" s="702" t="str">
        <f t="shared" si="81"/>
        <v>5244. 340027 製鞋機械設備維修及安裝</v>
      </c>
    </row>
    <row r="5246" spans="1:4">
      <c r="A5246" s="695">
        <v>5245</v>
      </c>
      <c r="B5246" s="696" t="s">
        <v>14982</v>
      </c>
      <c r="C5246" s="697" t="s">
        <v>14983</v>
      </c>
      <c r="D5246" s="702" t="str">
        <f t="shared" si="81"/>
        <v>5245. 340028 塑膠加工用機械設備維修及安裝</v>
      </c>
    </row>
    <row r="5247" spans="1:4">
      <c r="A5247" s="695">
        <v>5246</v>
      </c>
      <c r="B5247" s="696" t="s">
        <v>14984</v>
      </c>
      <c r="C5247" s="697" t="s">
        <v>14985</v>
      </c>
      <c r="D5247" s="702" t="str">
        <f t="shared" si="81"/>
        <v>5246. 340029 橡膠加工用機械維修及安裝</v>
      </c>
    </row>
    <row r="5248" spans="1:4">
      <c r="A5248" s="695">
        <v>5247</v>
      </c>
      <c r="B5248" s="696" t="s">
        <v>14986</v>
      </c>
      <c r="C5248" s="697" t="s">
        <v>14987</v>
      </c>
      <c r="D5248" s="702" t="str">
        <f t="shared" si="81"/>
        <v>5247. 340030 電子及半導體生產設備維修及安裝</v>
      </c>
    </row>
    <row r="5249" spans="1:4">
      <c r="A5249" s="695">
        <v>5248</v>
      </c>
      <c r="B5249" s="696" t="s">
        <v>14988</v>
      </c>
      <c r="C5249" s="697" t="s">
        <v>14989</v>
      </c>
      <c r="D5249" s="702" t="str">
        <f t="shared" si="81"/>
        <v>5248. 340031 工業用冷凍空調設備維修及安裝</v>
      </c>
    </row>
    <row r="5250" spans="1:4">
      <c r="A5250" s="695">
        <v>5249</v>
      </c>
      <c r="B5250" s="696" t="s">
        <v>14990</v>
      </c>
      <c r="C5250" s="697" t="s">
        <v>14991</v>
      </c>
      <c r="D5250" s="702" t="str">
        <f t="shared" ref="D5250:D5313" si="82">A5250&amp;". "&amp;B5250&amp;" "&amp;C5250</f>
        <v>5249. 340032 工業製程控制設備維修及安裝</v>
      </c>
    </row>
    <row r="5251" spans="1:4">
      <c r="A5251" s="695">
        <v>5250</v>
      </c>
      <c r="B5251" s="696" t="s">
        <v>14992</v>
      </c>
      <c r="C5251" s="697" t="s">
        <v>14993</v>
      </c>
      <c r="D5251" s="702" t="str">
        <f t="shared" si="82"/>
        <v>5250. 340034 鍋爐維修及安裝</v>
      </c>
    </row>
    <row r="5252" spans="1:4">
      <c r="A5252" s="695">
        <v>5251</v>
      </c>
      <c r="B5252" s="696" t="s">
        <v>14994</v>
      </c>
      <c r="C5252" s="697" t="s">
        <v>14995</v>
      </c>
      <c r="D5252" s="702" t="str">
        <f t="shared" si="82"/>
        <v>5251. 340035 原動機維修及安裝</v>
      </c>
    </row>
    <row r="5253" spans="1:4">
      <c r="A5253" s="695">
        <v>5252</v>
      </c>
      <c r="B5253" s="696" t="s">
        <v>14996</v>
      </c>
      <c r="C5253" s="697" t="s">
        <v>14997</v>
      </c>
      <c r="D5253" s="702" t="str">
        <f t="shared" si="82"/>
        <v>5252. 340036 事務機械維修及安裝</v>
      </c>
    </row>
    <row r="5254" spans="1:4">
      <c r="A5254" s="695">
        <v>5253</v>
      </c>
      <c r="B5254" s="696" t="s">
        <v>14998</v>
      </c>
      <c r="C5254" s="697" t="s">
        <v>14999</v>
      </c>
      <c r="D5254" s="702" t="str">
        <f t="shared" si="82"/>
        <v>5253. 340037 污染防治設備維修及安裝</v>
      </c>
    </row>
    <row r="5255" spans="1:4">
      <c r="A5255" s="695">
        <v>5254</v>
      </c>
      <c r="B5255" s="696" t="s">
        <v>15000</v>
      </c>
      <c r="C5255" s="697" t="s">
        <v>15001</v>
      </c>
      <c r="D5255" s="702" t="str">
        <f t="shared" si="82"/>
        <v>5254. 340038 壓縮機及泵維修及安裝</v>
      </c>
    </row>
    <row r="5256" spans="1:4">
      <c r="A5256" s="695">
        <v>5255</v>
      </c>
      <c r="B5256" s="696" t="s">
        <v>15002</v>
      </c>
      <c r="C5256" s="697" t="s">
        <v>15003</v>
      </c>
      <c r="D5256" s="702" t="str">
        <f t="shared" si="82"/>
        <v>5255. 340039 泵、壓縮機、活栓及活閥維修</v>
      </c>
    </row>
    <row r="5257" spans="1:4">
      <c r="A5257" s="695">
        <v>5256</v>
      </c>
      <c r="B5257" s="696" t="s">
        <v>15004</v>
      </c>
      <c r="C5257" s="697" t="s">
        <v>15005</v>
      </c>
      <c r="D5257" s="702" t="str">
        <f t="shared" si="82"/>
        <v>5256. 340040 液(氣)壓傳動零組件維修及安裝</v>
      </c>
    </row>
    <row r="5258" spans="1:4">
      <c r="A5258" s="695">
        <v>5257</v>
      </c>
      <c r="B5258" s="696" t="s">
        <v>15006</v>
      </c>
      <c r="C5258" s="697" t="s">
        <v>15007</v>
      </c>
      <c r="D5258" s="702" t="str">
        <f t="shared" si="82"/>
        <v>5257. 340041 軸承、齒輪及動力傳動裝置維修及安裝</v>
      </c>
    </row>
    <row r="5259" spans="1:4">
      <c r="A5259" s="695">
        <v>5258</v>
      </c>
      <c r="B5259" s="696" t="s">
        <v>15008</v>
      </c>
      <c r="C5259" s="697" t="s">
        <v>15009</v>
      </c>
      <c r="D5259" s="702" t="str">
        <f t="shared" si="82"/>
        <v>5258. 340042 包裝機械維修及安裝</v>
      </c>
    </row>
    <row r="5260" spans="1:4">
      <c r="A5260" s="695">
        <v>5259</v>
      </c>
      <c r="B5260" s="696" t="s">
        <v>15010</v>
      </c>
      <c r="C5260" s="697" t="s">
        <v>15011</v>
      </c>
      <c r="D5260" s="702" t="str">
        <f t="shared" si="82"/>
        <v>5259. 340043 輸送機械設備維修及安裝</v>
      </c>
    </row>
    <row r="5261" spans="1:4">
      <c r="A5261" s="695">
        <v>5260</v>
      </c>
      <c r="B5261" s="696" t="s">
        <v>15012</v>
      </c>
      <c r="C5261" s="697" t="s">
        <v>15013</v>
      </c>
      <c r="D5261" s="702" t="str">
        <f t="shared" si="82"/>
        <v>5260. 340044 飲用水設備維修及安裝</v>
      </c>
    </row>
    <row r="5262" spans="1:4">
      <c r="A5262" s="695">
        <v>5261</v>
      </c>
      <c r="B5262" s="696" t="s">
        <v>15014</v>
      </c>
      <c r="C5262" s="697" t="s">
        <v>15015</v>
      </c>
      <c r="D5262" s="702" t="str">
        <f t="shared" si="82"/>
        <v>5261. 340045 金屬模具維修及安裝</v>
      </c>
    </row>
    <row r="5263" spans="1:4">
      <c r="A5263" s="695">
        <v>5262</v>
      </c>
      <c r="B5263" s="696" t="s">
        <v>15016</v>
      </c>
      <c r="C5263" s="697" t="s">
        <v>15017</v>
      </c>
      <c r="D5263" s="702" t="str">
        <f t="shared" si="82"/>
        <v>5262. 340047 船舶修理</v>
      </c>
    </row>
    <row r="5264" spans="1:4">
      <c r="A5264" s="695">
        <v>5263</v>
      </c>
      <c r="B5264" s="696" t="s">
        <v>15018</v>
      </c>
      <c r="C5264" s="697" t="s">
        <v>15019</v>
      </c>
      <c r="D5264" s="702" t="str">
        <f t="shared" si="82"/>
        <v>5263. 340048 航空器維修</v>
      </c>
    </row>
    <row r="5265" spans="1:4">
      <c r="A5265" s="695">
        <v>5264</v>
      </c>
      <c r="B5265" s="696" t="s">
        <v>15020</v>
      </c>
      <c r="C5265" s="697" t="s">
        <v>15021</v>
      </c>
      <c r="D5265" s="702" t="str">
        <f t="shared" si="82"/>
        <v>5264. 340049 軌道車輛維修</v>
      </c>
    </row>
    <row r="5266" spans="1:4">
      <c r="A5266" s="695">
        <v>5265</v>
      </c>
      <c r="B5266" s="696" t="s">
        <v>15022</v>
      </c>
      <c r="C5266" s="697" t="s">
        <v>15023</v>
      </c>
      <c r="D5266" s="702" t="str">
        <f t="shared" si="82"/>
        <v>5265. 340051 科學量測器材維修及安裝</v>
      </c>
    </row>
    <row r="5267" spans="1:4">
      <c r="A5267" s="695">
        <v>5266</v>
      </c>
      <c r="B5267" s="696" t="s">
        <v>15024</v>
      </c>
      <c r="C5267" s="697" t="s">
        <v>15025</v>
      </c>
      <c r="D5267" s="702" t="str">
        <f t="shared" si="82"/>
        <v>5266. 340052 導航設備維修及安裝</v>
      </c>
    </row>
    <row r="5268" spans="1:4">
      <c r="A5268" s="695">
        <v>5267</v>
      </c>
      <c r="B5268" s="696" t="s">
        <v>15026</v>
      </c>
      <c r="C5268" s="697" t="s">
        <v>15027</v>
      </c>
      <c r="D5268" s="702" t="str">
        <f t="shared" si="82"/>
        <v>5267. 340053 精密儀器維修及安裝</v>
      </c>
    </row>
    <row r="5269" spans="1:4">
      <c r="A5269" s="695">
        <v>5268</v>
      </c>
      <c r="B5269" s="696" t="s">
        <v>15028</v>
      </c>
      <c r="C5269" s="697" t="s">
        <v>15029</v>
      </c>
      <c r="D5269" s="702" t="str">
        <f t="shared" si="82"/>
        <v>5268. 340054 度量衡儀器維修及安裝</v>
      </c>
    </row>
    <row r="5270" spans="1:4">
      <c r="A5270" s="695">
        <v>5269</v>
      </c>
      <c r="B5270" s="696" t="s">
        <v>15030</v>
      </c>
      <c r="C5270" s="697" t="s">
        <v>15031</v>
      </c>
      <c r="D5270" s="702" t="str">
        <f t="shared" si="82"/>
        <v>5269. 340055 光學儀器及配件維修及安裝</v>
      </c>
    </row>
    <row r="5271" spans="1:4">
      <c r="A5271" s="695">
        <v>5270</v>
      </c>
      <c r="B5271" s="696" t="s">
        <v>15032</v>
      </c>
      <c r="C5271" s="697" t="s">
        <v>15033</v>
      </c>
      <c r="D5271" s="702" t="str">
        <f t="shared" si="82"/>
        <v>5270. 340056 醫療設備維修及安裝</v>
      </c>
    </row>
    <row r="5272" spans="1:4">
      <c r="A5272" s="695">
        <v>5271</v>
      </c>
      <c r="B5272" s="696" t="s">
        <v>15034</v>
      </c>
      <c r="C5272" s="697" t="s">
        <v>15035</v>
      </c>
      <c r="D5272" s="702" t="str">
        <f t="shared" si="82"/>
        <v>5271. 340057 電子醫學設備維修及安裝</v>
      </c>
    </row>
    <row r="5273" spans="1:4">
      <c r="A5273" s="695">
        <v>5272</v>
      </c>
      <c r="B5273" s="696" t="s">
        <v>15036</v>
      </c>
      <c r="C5273" s="697" t="s">
        <v>15037</v>
      </c>
      <c r="D5273" s="702" t="str">
        <f t="shared" si="82"/>
        <v>5272. 340058 輻射設備維修及安裝</v>
      </c>
    </row>
    <row r="5274" spans="1:4">
      <c r="A5274" s="695">
        <v>5273</v>
      </c>
      <c r="B5274" s="696" t="s">
        <v>15038</v>
      </c>
      <c r="C5274" s="697" t="s">
        <v>15039</v>
      </c>
      <c r="D5274" s="702" t="str">
        <f t="shared" si="82"/>
        <v>5273. 340059 金屬壓力容器維修及安裝</v>
      </c>
    </row>
    <row r="5275" spans="1:4">
      <c r="A5275" s="695">
        <v>5274</v>
      </c>
      <c r="B5275" s="696" t="s">
        <v>15040</v>
      </c>
      <c r="C5275" s="697" t="s">
        <v>15041</v>
      </c>
      <c r="D5275" s="702" t="str">
        <f t="shared" si="82"/>
        <v>5274. 340060 金屬貯槽維修及安裝</v>
      </c>
    </row>
    <row r="5276" spans="1:4">
      <c r="A5276" s="695">
        <v>5275</v>
      </c>
      <c r="B5276" s="696" t="s">
        <v>15042</v>
      </c>
      <c r="C5276" s="697" t="s">
        <v>15043</v>
      </c>
      <c r="D5276" s="702" t="str">
        <f t="shared" si="82"/>
        <v>5275. 340061 自動販賣機維修及安裝</v>
      </c>
    </row>
    <row r="5277" spans="1:4">
      <c r="A5277" s="695">
        <v>5276</v>
      </c>
      <c r="B5277" s="696" t="s">
        <v>15044</v>
      </c>
      <c r="C5277" s="697" t="s">
        <v>15045</v>
      </c>
      <c r="D5277" s="702" t="str">
        <f t="shared" si="82"/>
        <v>5276. 340062 保齡球道安裝</v>
      </c>
    </row>
    <row r="5278" spans="1:4">
      <c r="A5278" s="695">
        <v>5277</v>
      </c>
      <c r="B5278" s="696" t="s">
        <v>15046</v>
      </c>
      <c r="C5278" s="697" t="s">
        <v>15047</v>
      </c>
      <c r="D5278" s="702" t="str">
        <f t="shared" si="82"/>
        <v>5277. 340063 化學製品專用儲存袋修補</v>
      </c>
    </row>
    <row r="5279" spans="1:4">
      <c r="A5279" s="695">
        <v>5278</v>
      </c>
      <c r="B5279" s="696" t="s">
        <v>15048</v>
      </c>
      <c r="C5279" s="697" t="s">
        <v>15049</v>
      </c>
      <c r="D5279" s="702" t="str">
        <f t="shared" si="82"/>
        <v>5278. 340064 漁網修補</v>
      </c>
    </row>
    <row r="5280" spans="1:4">
      <c r="A5280" s="695">
        <v>5279</v>
      </c>
      <c r="B5280" s="696" t="s">
        <v>15050</v>
      </c>
      <c r="C5280" s="697" t="s">
        <v>15051</v>
      </c>
      <c r="D5280" s="702" t="str">
        <f t="shared" si="82"/>
        <v>5279. 340065 廠房之產業用機械安裝</v>
      </c>
    </row>
    <row r="5281" spans="1:4">
      <c r="A5281" s="695">
        <v>5280</v>
      </c>
      <c r="B5281" s="696" t="s">
        <v>15052</v>
      </c>
      <c r="C5281" s="697" t="s">
        <v>15053</v>
      </c>
      <c r="D5281" s="702" t="str">
        <f t="shared" si="82"/>
        <v>5280. 340066 機械設備拆除服務</v>
      </c>
    </row>
    <row r="5282" spans="1:4">
      <c r="A5282" s="695">
        <v>5281</v>
      </c>
      <c r="B5282" s="696" t="s">
        <v>15054</v>
      </c>
      <c r="C5282" s="697" t="s">
        <v>15055</v>
      </c>
      <c r="D5282" s="702" t="str">
        <f t="shared" si="82"/>
        <v>5281. 340099 其他電力機械器材及設備維修及安裝</v>
      </c>
    </row>
    <row r="5283" spans="1:4">
      <c r="A5283" s="695">
        <v>5282</v>
      </c>
      <c r="B5283" s="696" t="s">
        <v>15056</v>
      </c>
      <c r="C5283" s="697" t="s">
        <v>15057</v>
      </c>
      <c r="D5283" s="702" t="str">
        <f t="shared" si="82"/>
        <v>5282. 340199 其他金屬加工用機械維修及安裝</v>
      </c>
    </row>
    <row r="5284" spans="1:4">
      <c r="A5284" s="695">
        <v>5283</v>
      </c>
      <c r="B5284" s="696" t="s">
        <v>15058</v>
      </c>
      <c r="C5284" s="697" t="s">
        <v>15059</v>
      </c>
      <c r="D5284" s="702" t="str">
        <f t="shared" si="82"/>
        <v>5283. 340299 其他專用生產機械維修及安裝</v>
      </c>
    </row>
    <row r="5285" spans="1:4">
      <c r="A5285" s="695">
        <v>5284</v>
      </c>
      <c r="B5285" s="696" t="s">
        <v>15060</v>
      </c>
      <c r="C5285" s="697" t="s">
        <v>15061</v>
      </c>
      <c r="D5285" s="702" t="str">
        <f t="shared" si="82"/>
        <v>5284. 340399 其他未列名機械維修及安裝</v>
      </c>
    </row>
    <row r="5286" spans="1:4">
      <c r="A5286" s="695">
        <v>5285</v>
      </c>
      <c r="B5286" s="696" t="s">
        <v>15062</v>
      </c>
      <c r="C5286" s="697" t="s">
        <v>15063</v>
      </c>
      <c r="D5286" s="702" t="str">
        <f t="shared" si="82"/>
        <v>5285. 340499 其他運輸工具及零組件維修及安裝</v>
      </c>
    </row>
    <row r="5287" spans="1:4">
      <c r="A5287" s="695">
        <v>5286</v>
      </c>
      <c r="B5287" s="696" t="s">
        <v>242</v>
      </c>
      <c r="C5287" s="697" t="s">
        <v>15064</v>
      </c>
      <c r="D5287" s="702" t="str">
        <f t="shared" si="82"/>
        <v>5286. 350001 水力發電</v>
      </c>
    </row>
    <row r="5288" spans="1:4">
      <c r="A5288" s="695">
        <v>5287</v>
      </c>
      <c r="B5288" s="696" t="s">
        <v>4259</v>
      </c>
      <c r="C5288" s="697" t="s">
        <v>15065</v>
      </c>
      <c r="D5288" s="702" t="str">
        <f t="shared" si="82"/>
        <v>5287. 350002 火力發電</v>
      </c>
    </row>
    <row r="5289" spans="1:4">
      <c r="A5289" s="695">
        <v>5288</v>
      </c>
      <c r="B5289" s="696" t="s">
        <v>4261</v>
      </c>
      <c r="C5289" s="697" t="s">
        <v>15066</v>
      </c>
      <c r="D5289" s="702" t="str">
        <f t="shared" si="82"/>
        <v>5288. 350003 核能發電</v>
      </c>
    </row>
    <row r="5290" spans="1:4">
      <c r="A5290" s="695">
        <v>5289</v>
      </c>
      <c r="B5290" s="696" t="s">
        <v>15067</v>
      </c>
      <c r="C5290" s="697" t="s">
        <v>15068</v>
      </c>
      <c r="D5290" s="702" t="str">
        <f t="shared" si="82"/>
        <v>5289. 350004 汽電共生發電</v>
      </c>
    </row>
    <row r="5291" spans="1:4">
      <c r="A5291" s="695">
        <v>5290</v>
      </c>
      <c r="B5291" s="696" t="s">
        <v>15069</v>
      </c>
      <c r="C5291" s="697" t="s">
        <v>15070</v>
      </c>
      <c r="D5291" s="702" t="str">
        <f t="shared" si="82"/>
        <v>5290. 350005 風力發電</v>
      </c>
    </row>
    <row r="5292" spans="1:4">
      <c r="A5292" s="695">
        <v>5291</v>
      </c>
      <c r="B5292" s="696" t="s">
        <v>15071</v>
      </c>
      <c r="C5292" s="697" t="s">
        <v>15072</v>
      </c>
      <c r="D5292" s="702" t="str">
        <f t="shared" si="82"/>
        <v>5291. 350006 太陽光電發電</v>
      </c>
    </row>
    <row r="5293" spans="1:4">
      <c r="A5293" s="695">
        <v>5292</v>
      </c>
      <c r="B5293" s="696" t="s">
        <v>15073</v>
      </c>
      <c r="C5293" s="697" t="s">
        <v>15074</v>
      </c>
      <c r="D5293" s="702" t="str">
        <f t="shared" si="82"/>
        <v>5292. 350007 煤氣</v>
      </c>
    </row>
    <row r="5294" spans="1:4">
      <c r="A5294" s="695">
        <v>5293</v>
      </c>
      <c r="B5294" s="696" t="s">
        <v>15075</v>
      </c>
      <c r="C5294" s="697" t="s">
        <v>703</v>
      </c>
      <c r="D5294" s="702" t="str">
        <f t="shared" si="82"/>
        <v>5293. 350008 液化石油氣</v>
      </c>
    </row>
    <row r="5295" spans="1:4">
      <c r="A5295" s="695">
        <v>5294</v>
      </c>
      <c r="B5295" s="696" t="s">
        <v>4263</v>
      </c>
      <c r="C5295" s="697" t="s">
        <v>15076</v>
      </c>
      <c r="D5295" s="702" t="str">
        <f t="shared" si="82"/>
        <v>5294. 350009 蒸汽</v>
      </c>
    </row>
    <row r="5296" spans="1:4">
      <c r="A5296" s="695">
        <v>5295</v>
      </c>
      <c r="B5296" s="696" t="s">
        <v>15077</v>
      </c>
      <c r="C5296" s="697" t="s">
        <v>15078</v>
      </c>
      <c r="D5296" s="702" t="str">
        <f t="shared" si="82"/>
        <v>5295. 350010 熱水</v>
      </c>
    </row>
    <row r="5297" spans="1:4">
      <c r="A5297" s="695">
        <v>5296</v>
      </c>
      <c r="B5297" s="696" t="s">
        <v>4265</v>
      </c>
      <c r="C5297" s="697" t="s">
        <v>15079</v>
      </c>
      <c r="D5297" s="702" t="str">
        <f t="shared" si="82"/>
        <v>5296. 350011 冰水</v>
      </c>
    </row>
    <row r="5298" spans="1:4">
      <c r="A5298" s="695">
        <v>5297</v>
      </c>
      <c r="B5298" s="696" t="s">
        <v>4267</v>
      </c>
      <c r="C5298" s="697" t="s">
        <v>15080</v>
      </c>
      <c r="D5298" s="702" t="str">
        <f t="shared" si="82"/>
        <v>5297. 350012 溫泉</v>
      </c>
    </row>
    <row r="5299" spans="1:4">
      <c r="A5299" s="695">
        <v>5298</v>
      </c>
      <c r="B5299" s="696" t="s">
        <v>4269</v>
      </c>
      <c r="C5299" s="697" t="s">
        <v>15081</v>
      </c>
      <c r="D5299" s="702" t="str">
        <f t="shared" si="82"/>
        <v>5298. 350013 發生爐氣</v>
      </c>
    </row>
    <row r="5300" spans="1:4">
      <c r="A5300" s="695">
        <v>5299</v>
      </c>
      <c r="B5300" s="696" t="s">
        <v>4271</v>
      </c>
      <c r="C5300" s="697" t="s">
        <v>706</v>
      </c>
      <c r="D5300" s="702" t="str">
        <f t="shared" si="82"/>
        <v>5299. 350014 煉焦爐氣</v>
      </c>
    </row>
    <row r="5301" spans="1:4">
      <c r="A5301" s="695">
        <v>5300</v>
      </c>
      <c r="B5301" s="696" t="s">
        <v>4273</v>
      </c>
      <c r="C5301" s="697" t="s">
        <v>15082</v>
      </c>
      <c r="D5301" s="702" t="str">
        <f t="shared" si="82"/>
        <v>5300. 350015 鼓風爐氣</v>
      </c>
    </row>
    <row r="5302" spans="1:4">
      <c r="A5302" s="695">
        <v>5301</v>
      </c>
      <c r="B5302" s="696" t="s">
        <v>4275</v>
      </c>
      <c r="C5302" s="697" t="s">
        <v>713</v>
      </c>
      <c r="D5302" s="702" t="str">
        <f t="shared" si="82"/>
        <v>5301. 350016 精煉油氣</v>
      </c>
    </row>
    <row r="5303" spans="1:4">
      <c r="A5303" s="695">
        <v>5302</v>
      </c>
      <c r="B5303" s="696" t="s">
        <v>4277</v>
      </c>
      <c r="C5303" s="697" t="s">
        <v>716</v>
      </c>
      <c r="D5303" s="702" t="str">
        <f t="shared" si="82"/>
        <v>5302. 350017 高爐氣</v>
      </c>
    </row>
    <row r="5304" spans="1:4">
      <c r="A5304" s="695">
        <v>5303</v>
      </c>
      <c r="B5304" s="696" t="s">
        <v>15083</v>
      </c>
      <c r="C5304" s="697" t="s">
        <v>15084</v>
      </c>
      <c r="D5304" s="702" t="str">
        <f t="shared" si="82"/>
        <v>5303. 350018 製程氣</v>
      </c>
    </row>
    <row r="5305" spans="1:4">
      <c r="A5305" s="695">
        <v>5304</v>
      </c>
      <c r="B5305" s="696" t="s">
        <v>15085</v>
      </c>
      <c r="C5305" s="697" t="s">
        <v>15086</v>
      </c>
      <c r="D5305" s="702" t="str">
        <f t="shared" si="82"/>
        <v>5304. 350019 廢氣－有機廢氣</v>
      </c>
    </row>
    <row r="5306" spans="1:4">
      <c r="A5306" s="695">
        <v>5305</v>
      </c>
      <c r="B5306" s="696" t="s">
        <v>276</v>
      </c>
      <c r="C5306" s="697" t="s">
        <v>801</v>
      </c>
      <c r="D5306" s="702" t="str">
        <f t="shared" si="82"/>
        <v>5305. 350099 其他電力</v>
      </c>
    </row>
    <row r="5307" spans="1:4">
      <c r="A5307" s="695">
        <v>5306</v>
      </c>
      <c r="B5307" s="696" t="s">
        <v>15087</v>
      </c>
      <c r="C5307" s="697" t="s">
        <v>15088</v>
      </c>
      <c r="D5307" s="702" t="str">
        <f t="shared" si="82"/>
        <v>5306. 350199 廢氣－其他</v>
      </c>
    </row>
    <row r="5308" spans="1:4">
      <c r="A5308" s="695">
        <v>5307</v>
      </c>
      <c r="B5308" s="696" t="s">
        <v>4279</v>
      </c>
      <c r="C5308" s="697" t="s">
        <v>15089</v>
      </c>
      <c r="D5308" s="702" t="str">
        <f t="shared" si="82"/>
        <v>5307. 360001 自來水</v>
      </c>
    </row>
    <row r="5309" spans="1:4">
      <c r="A5309" s="695">
        <v>5308</v>
      </c>
      <c r="B5309" s="696" t="s">
        <v>4281</v>
      </c>
      <c r="C5309" s="697" t="s">
        <v>15090</v>
      </c>
      <c r="D5309" s="702" t="str">
        <f t="shared" si="82"/>
        <v>5308. 360002 海水</v>
      </c>
    </row>
    <row r="5310" spans="1:4">
      <c r="A5310" s="695">
        <v>5309</v>
      </c>
      <c r="B5310" s="696" t="s">
        <v>15091</v>
      </c>
      <c r="C5310" s="697" t="s">
        <v>15092</v>
      </c>
      <c r="D5310" s="702" t="str">
        <f t="shared" si="82"/>
        <v>5309. 360003 海水淡化</v>
      </c>
    </row>
    <row r="5311" spans="1:4">
      <c r="A5311" s="695">
        <v>5310</v>
      </c>
      <c r="B5311" s="696" t="s">
        <v>15093</v>
      </c>
      <c r="C5311" s="697" t="s">
        <v>15094</v>
      </c>
      <c r="D5311" s="702" t="str">
        <f t="shared" si="82"/>
        <v>5310. 360004 廢水</v>
      </c>
    </row>
    <row r="5312" spans="1:4">
      <c r="A5312" s="695">
        <v>5311</v>
      </c>
      <c r="B5312" s="696" t="s">
        <v>15095</v>
      </c>
      <c r="C5312" s="697" t="s">
        <v>15096</v>
      </c>
      <c r="D5312" s="702" t="str">
        <f t="shared" si="82"/>
        <v>5311. 360005 污水</v>
      </c>
    </row>
    <row r="5313" spans="1:4">
      <c r="A5313" s="695">
        <v>5312</v>
      </c>
      <c r="B5313" s="696" t="s">
        <v>15097</v>
      </c>
      <c r="C5313" s="697" t="s">
        <v>15098</v>
      </c>
      <c r="D5313" s="702" t="str">
        <f t="shared" si="82"/>
        <v>5312. 360006 水肥</v>
      </c>
    </row>
    <row r="5314" spans="1:4">
      <c r="A5314" s="695">
        <v>5313</v>
      </c>
      <c r="B5314" s="696" t="s">
        <v>15099</v>
      </c>
      <c r="C5314" s="697" t="s">
        <v>15100</v>
      </c>
      <c r="D5314" s="702" t="str">
        <f t="shared" ref="D5314:D5377" si="83">A5314&amp;". "&amp;B5314&amp;" "&amp;C5314</f>
        <v>5313. 360007 水蒸氣</v>
      </c>
    </row>
    <row r="5315" spans="1:4">
      <c r="A5315" s="695">
        <v>5314</v>
      </c>
      <c r="B5315" s="696" t="s">
        <v>15101</v>
      </c>
      <c r="C5315" s="697" t="s">
        <v>15102</v>
      </c>
      <c r="D5315" s="702" t="str">
        <f t="shared" si="83"/>
        <v>5314. 360008 地下水</v>
      </c>
    </row>
    <row r="5316" spans="1:4">
      <c r="A5316" s="695">
        <v>5315</v>
      </c>
      <c r="B5316" s="696" t="s">
        <v>15103</v>
      </c>
      <c r="C5316" s="697" t="s">
        <v>15104</v>
      </c>
      <c r="D5316" s="702" t="str">
        <f t="shared" si="83"/>
        <v>5315. 360009 工業純水</v>
      </c>
    </row>
    <row r="5317" spans="1:4">
      <c r="A5317" s="695">
        <v>5316</v>
      </c>
      <c r="B5317" s="696" t="s">
        <v>15105</v>
      </c>
      <c r="C5317" s="697" t="s">
        <v>15106</v>
      </c>
      <c r="D5317" s="702" t="str">
        <f t="shared" si="83"/>
        <v>5316. 360010 去離子水</v>
      </c>
    </row>
    <row r="5318" spans="1:4">
      <c r="A5318" s="695">
        <v>5317</v>
      </c>
      <c r="B5318" s="696" t="s">
        <v>15107</v>
      </c>
      <c r="C5318" s="697" t="s">
        <v>15108</v>
      </c>
      <c r="D5318" s="702" t="str">
        <f t="shared" si="83"/>
        <v>5317. 360011 地面水</v>
      </c>
    </row>
    <row r="5319" spans="1:4">
      <c r="A5319" s="695">
        <v>5318</v>
      </c>
      <c r="B5319" s="696" t="s">
        <v>15109</v>
      </c>
      <c r="C5319" s="697" t="s">
        <v>15110</v>
      </c>
      <c r="D5319" s="702" t="str">
        <f t="shared" si="83"/>
        <v>5318. 360099 其他水類</v>
      </c>
    </row>
    <row r="5320" spans="1:4">
      <c r="A5320" s="695">
        <v>5319</v>
      </c>
      <c r="B5320" s="696" t="s">
        <v>4300</v>
      </c>
      <c r="C5320" s="697" t="s">
        <v>15111</v>
      </c>
      <c r="D5320" s="702" t="str">
        <f t="shared" si="83"/>
        <v>5319. 380001 廢船解體鋼板</v>
      </c>
    </row>
    <row r="5321" spans="1:4">
      <c r="A5321" s="695">
        <v>5320</v>
      </c>
      <c r="B5321" s="696" t="s">
        <v>4302</v>
      </c>
      <c r="C5321" s="697" t="s">
        <v>15112</v>
      </c>
      <c r="D5321" s="702" t="str">
        <f t="shared" si="83"/>
        <v>5320. 380002 廢鋼鐵</v>
      </c>
    </row>
    <row r="5322" spans="1:4">
      <c r="A5322" s="695">
        <v>5321</v>
      </c>
      <c r="B5322" s="696" t="s">
        <v>4304</v>
      </c>
      <c r="C5322" s="697" t="s">
        <v>15113</v>
      </c>
      <c r="D5322" s="702" t="str">
        <f t="shared" si="83"/>
        <v>5321. 380003 鋁廢料及碎屑</v>
      </c>
    </row>
    <row r="5323" spans="1:4">
      <c r="A5323" s="695">
        <v>5322</v>
      </c>
      <c r="B5323" s="696" t="s">
        <v>4306</v>
      </c>
      <c r="C5323" s="697" t="s">
        <v>15114</v>
      </c>
      <c r="D5323" s="702" t="str">
        <f t="shared" si="83"/>
        <v>5322. 380004 銅廢料及碎屑</v>
      </c>
    </row>
    <row r="5324" spans="1:4">
      <c r="A5324" s="695">
        <v>5323</v>
      </c>
      <c r="B5324" s="696" t="s">
        <v>4308</v>
      </c>
      <c r="C5324" s="697" t="s">
        <v>15115</v>
      </c>
      <c r="D5324" s="702" t="str">
        <f t="shared" si="83"/>
        <v>5323. 380005 鎂合金碎屑</v>
      </c>
    </row>
    <row r="5325" spans="1:4">
      <c r="A5325" s="695">
        <v>5324</v>
      </c>
      <c r="B5325" s="696" t="s">
        <v>4310</v>
      </c>
      <c r="C5325" s="697" t="s">
        <v>15116</v>
      </c>
      <c r="D5325" s="702" t="str">
        <f t="shared" si="83"/>
        <v>5324. 380006 鎂合金廢料碎屑</v>
      </c>
    </row>
    <row r="5326" spans="1:4">
      <c r="A5326" s="695">
        <v>5325</v>
      </c>
      <c r="B5326" s="696" t="s">
        <v>4312</v>
      </c>
      <c r="C5326" s="697" t="s">
        <v>15117</v>
      </c>
      <c r="D5326" s="702" t="str">
        <f t="shared" si="83"/>
        <v>5325. 380007 鋅廢料及碎屑</v>
      </c>
    </row>
    <row r="5327" spans="1:4">
      <c r="A5327" s="695">
        <v>5326</v>
      </c>
      <c r="B5327" s="696" t="s">
        <v>4314</v>
      </c>
      <c r="C5327" s="697" t="s">
        <v>15118</v>
      </c>
      <c r="D5327" s="702" t="str">
        <f t="shared" si="83"/>
        <v>5326. 380008 廢棄物－不可燃性</v>
      </c>
    </row>
    <row r="5328" spans="1:4">
      <c r="A5328" s="695">
        <v>5327</v>
      </c>
      <c r="B5328" s="696" t="s">
        <v>4316</v>
      </c>
      <c r="C5328" s="697" t="s">
        <v>15119</v>
      </c>
      <c r="D5328" s="702" t="str">
        <f t="shared" si="83"/>
        <v>5327. 380009 廢棄物－固體廢棄物特定</v>
      </c>
    </row>
    <row r="5329" spans="1:4">
      <c r="A5329" s="695">
        <v>5328</v>
      </c>
      <c r="B5329" s="696" t="s">
        <v>4318</v>
      </c>
      <c r="C5329" s="697" t="s">
        <v>15120</v>
      </c>
      <c r="D5329" s="702" t="str">
        <f t="shared" si="83"/>
        <v>5328. 380010 廢液－無機廢液</v>
      </c>
    </row>
    <row r="5330" spans="1:4">
      <c r="A5330" s="695">
        <v>5329</v>
      </c>
      <c r="B5330" s="696" t="s">
        <v>15121</v>
      </c>
      <c r="C5330" s="697" t="s">
        <v>15122</v>
      </c>
      <c r="D5330" s="702" t="str">
        <f t="shared" si="83"/>
        <v>5329. 380012 廢液－液體廢棄物特定</v>
      </c>
    </row>
    <row r="5331" spans="1:4">
      <c r="A5331" s="695">
        <v>5330</v>
      </c>
      <c r="B5331" s="696" t="s">
        <v>15123</v>
      </c>
      <c r="C5331" s="697" t="s">
        <v>15124</v>
      </c>
      <c r="D5331" s="702" t="str">
        <f t="shared" si="83"/>
        <v>5330. 380013 甘蔗渣</v>
      </c>
    </row>
    <row r="5332" spans="1:4">
      <c r="A5332" s="695">
        <v>5331</v>
      </c>
      <c r="B5332" s="696" t="s">
        <v>15125</v>
      </c>
      <c r="C5332" s="697" t="s">
        <v>15126</v>
      </c>
      <c r="D5332" s="702" t="str">
        <f t="shared" si="83"/>
        <v>5331. 380099 其他廢五金</v>
      </c>
    </row>
    <row r="5333" spans="1:4">
      <c r="A5333" s="695">
        <v>5332</v>
      </c>
      <c r="B5333" s="696" t="s">
        <v>15127</v>
      </c>
      <c r="C5333" s="697" t="s">
        <v>15128</v>
      </c>
      <c r="D5333" s="702" t="str">
        <f t="shared" si="83"/>
        <v>5332. 380199 廢液－液體廢棄物其他</v>
      </c>
    </row>
    <row r="5334" spans="1:4">
      <c r="A5334" s="695">
        <v>5333</v>
      </c>
      <c r="B5334" s="696" t="s">
        <v>15129</v>
      </c>
      <c r="C5334" s="697" t="s">
        <v>15130</v>
      </c>
      <c r="D5334" s="702" t="str">
        <f t="shared" si="83"/>
        <v>5333. 380299 廢棄物－固體廢棄物其他</v>
      </c>
    </row>
    <row r="5335" spans="1:4">
      <c r="A5335" s="695">
        <v>5334</v>
      </c>
      <c r="B5335" s="696" t="s">
        <v>4342</v>
      </c>
      <c r="C5335" s="697" t="s">
        <v>15131</v>
      </c>
      <c r="D5335" s="702" t="str">
        <f t="shared" si="83"/>
        <v>5334. 410001 磚構造</v>
      </c>
    </row>
    <row r="5336" spans="1:4">
      <c r="A5336" s="695">
        <v>5335</v>
      </c>
      <c r="B5336" s="696" t="s">
        <v>15132</v>
      </c>
      <c r="C5336" s="697" t="s">
        <v>15133</v>
      </c>
      <c r="D5336" s="702" t="str">
        <f t="shared" si="83"/>
        <v>5335. 410002 木構造</v>
      </c>
    </row>
    <row r="5337" spans="1:4">
      <c r="A5337" s="695">
        <v>5336</v>
      </c>
      <c r="B5337" s="696" t="s">
        <v>15134</v>
      </c>
      <c r="C5337" s="697" t="s">
        <v>15135</v>
      </c>
      <c r="D5337" s="702" t="str">
        <f t="shared" si="83"/>
        <v>5336. 410003 鋼構造</v>
      </c>
    </row>
    <row r="5338" spans="1:4">
      <c r="A5338" s="695">
        <v>5337</v>
      </c>
      <c r="B5338" s="696" t="s">
        <v>15136</v>
      </c>
      <c r="C5338" s="697" t="s">
        <v>15137</v>
      </c>
      <c r="D5338" s="702" t="str">
        <f t="shared" si="83"/>
        <v>5337. 410004 混凝土構造</v>
      </c>
    </row>
    <row r="5339" spans="1:4">
      <c r="A5339" s="695">
        <v>5338</v>
      </c>
      <c r="B5339" s="696" t="s">
        <v>15138</v>
      </c>
      <c r="C5339" s="697" t="s">
        <v>15139</v>
      </c>
      <c r="D5339" s="702" t="str">
        <f t="shared" si="83"/>
        <v>5338. 410005 鋼骨鋼筋混凝土構造</v>
      </c>
    </row>
    <row r="5340" spans="1:4">
      <c r="A5340" s="695">
        <v>5339</v>
      </c>
      <c r="B5340" s="696" t="s">
        <v>15140</v>
      </c>
      <c r="C5340" s="697" t="s">
        <v>15141</v>
      </c>
      <c r="D5340" s="702" t="str">
        <f t="shared" si="83"/>
        <v>5339. 410006 冷軋型鋼構造</v>
      </c>
    </row>
    <row r="5341" spans="1:4">
      <c r="A5341" s="695">
        <v>5340</v>
      </c>
      <c r="B5341" s="696" t="s">
        <v>15142</v>
      </c>
      <c r="C5341" s="697" t="s">
        <v>15143</v>
      </c>
      <c r="D5341" s="702" t="str">
        <f t="shared" si="83"/>
        <v>5340. 410016 防火建材</v>
      </c>
    </row>
    <row r="5342" spans="1:4">
      <c r="A5342" s="695">
        <v>5341</v>
      </c>
      <c r="B5342" s="696" t="s">
        <v>15144</v>
      </c>
      <c r="C5342" s="697" t="s">
        <v>15145</v>
      </c>
      <c r="D5342" s="702" t="str">
        <f t="shared" si="83"/>
        <v>5341. 410099 其他構造</v>
      </c>
    </row>
    <row r="5343" spans="1:4">
      <c r="A5343" s="695">
        <v>5342</v>
      </c>
      <c r="B5343" s="696" t="s">
        <v>15146</v>
      </c>
      <c r="C5343" s="697" t="s">
        <v>15147</v>
      </c>
      <c r="D5343" s="702" t="str">
        <f t="shared" si="83"/>
        <v>5342. A-0001 使用熱處理法處理有害事業廢棄物所產生之集塵灰</v>
      </c>
    </row>
    <row r="5344" spans="1:4">
      <c r="A5344" s="695">
        <v>5343</v>
      </c>
      <c r="B5344" s="696" t="s">
        <v>15148</v>
      </c>
      <c r="C5344" s="697" t="s">
        <v>15149</v>
      </c>
      <c r="D5344" s="702" t="str">
        <f t="shared" si="83"/>
        <v>5343. A-0101 以汞電極法製氯之廢水處理污泥</v>
      </c>
    </row>
    <row r="5345" spans="1:4">
      <c r="A5345" s="695">
        <v>5344</v>
      </c>
      <c r="B5345" s="696" t="s">
        <v>15150</v>
      </c>
      <c r="C5345" s="697" t="s">
        <v>15151</v>
      </c>
      <c r="D5345" s="702" t="str">
        <f t="shared" si="83"/>
        <v>5344. A-0201 製造甲乙基比啶之汽提塔殘留物</v>
      </c>
    </row>
    <row r="5346" spans="1:4">
      <c r="A5346" s="695">
        <v>5345</v>
      </c>
      <c r="B5346" s="696" t="s">
        <v>15152</v>
      </c>
      <c r="C5346" s="697" t="s">
        <v>15153</v>
      </c>
      <c r="D5346" s="702" t="str">
        <f t="shared" si="83"/>
        <v>5345. A-0301 製造苯胺之蒸餾殘留物</v>
      </c>
    </row>
    <row r="5347" spans="1:4">
      <c r="A5347" s="695">
        <v>5346</v>
      </c>
      <c r="B5347" s="696" t="s">
        <v>15154</v>
      </c>
      <c r="C5347" s="697" t="s">
        <v>15155</v>
      </c>
      <c r="D5347" s="702" t="str">
        <f t="shared" si="83"/>
        <v>5346. A-0401 製造苯胺之萃取殘留物</v>
      </c>
    </row>
    <row r="5348" spans="1:4">
      <c r="A5348" s="695">
        <v>5347</v>
      </c>
      <c r="B5348" s="696" t="s">
        <v>15156</v>
      </c>
      <c r="C5348" s="697" t="s">
        <v>15157</v>
      </c>
      <c r="D5348" s="702" t="str">
        <f t="shared" si="83"/>
        <v>5347. A-0501 製造硝基苯及苯胺之混合廢液</v>
      </c>
    </row>
    <row r="5349" spans="1:4">
      <c r="A5349" s="695">
        <v>5348</v>
      </c>
      <c r="B5349" s="696" t="s">
        <v>15158</v>
      </c>
      <c r="C5349" s="697" t="s">
        <v>15159</v>
      </c>
      <c r="D5349" s="702" t="str">
        <f t="shared" si="83"/>
        <v>5348. A-0601 製造氯苯之水洗步驟分流液、蒸餾或分餾塔殘留物</v>
      </c>
    </row>
    <row r="5350" spans="1:4">
      <c r="A5350" s="695">
        <v>5349</v>
      </c>
      <c r="B5350" s="696" t="s">
        <v>15160</v>
      </c>
      <c r="C5350" s="697" t="s">
        <v>15161</v>
      </c>
      <c r="D5350" s="702" t="str">
        <f t="shared" si="83"/>
        <v>5349. A-0701 製造氯苯清洗反應器之廢液</v>
      </c>
    </row>
    <row r="5351" spans="1:4">
      <c r="A5351" s="695">
        <v>5350</v>
      </c>
      <c r="B5351" s="696" t="s">
        <v>15162</v>
      </c>
      <c r="C5351" s="697" t="s">
        <v>15163</v>
      </c>
      <c r="D5351" s="702" t="str">
        <f t="shared" si="83"/>
        <v>5350. A-0801 以甲苯硝化製造二硝基甲苯之廢液</v>
      </c>
    </row>
    <row r="5352" spans="1:4">
      <c r="A5352" s="695">
        <v>5351</v>
      </c>
      <c r="B5352" s="696" t="s">
        <v>15164</v>
      </c>
      <c r="C5352" s="697" t="s">
        <v>15165</v>
      </c>
      <c r="D5352" s="702" t="str">
        <f t="shared" si="83"/>
        <v>5351. A-0901 以乙烯溴化製造二溴乙烷之滌氣塔廢液</v>
      </c>
    </row>
    <row r="5353" spans="1:4">
      <c r="A5353" s="695">
        <v>5352</v>
      </c>
      <c r="B5353" s="696" t="s">
        <v>15166</v>
      </c>
      <c r="C5353" s="697" t="s">
        <v>15167</v>
      </c>
      <c r="D5353" s="702" t="str">
        <f t="shared" si="83"/>
        <v>5352. A-1001 以乙烯溴化製造二溴乙烷製程中純化二溴乙烷產生之廢吸收劑</v>
      </c>
    </row>
    <row r="5354" spans="1:4">
      <c r="A5354" s="695">
        <v>5353</v>
      </c>
      <c r="B5354" s="696" t="s">
        <v>15168</v>
      </c>
      <c r="C5354" s="697" t="s">
        <v>15169</v>
      </c>
      <c r="D5354" s="702" t="str">
        <f t="shared" si="83"/>
        <v>5353. A-1101 以乙烯溴化製造二溴乙烷製程中純化二溴乙烷產生之蒸餾殘渣</v>
      </c>
    </row>
    <row r="5355" spans="1:4">
      <c r="A5355" s="695">
        <v>5354</v>
      </c>
      <c r="B5355" s="696" t="s">
        <v>15170</v>
      </c>
      <c r="C5355" s="697" t="s">
        <v>15171</v>
      </c>
      <c r="D5355" s="702" t="str">
        <f t="shared" si="83"/>
        <v>5354. A-1201 以硝化苯的製程生產硝基苯之蒸餾殘渣</v>
      </c>
    </row>
    <row r="5356" spans="1:4">
      <c r="A5356" s="695">
        <v>5355</v>
      </c>
      <c r="B5356" s="696" t="s">
        <v>15172</v>
      </c>
      <c r="C5356" s="697" t="s">
        <v>15173</v>
      </c>
      <c r="D5356" s="702" t="str">
        <f t="shared" si="83"/>
        <v>5355. A-1301 生產二異氰酸甲苯之離心或蒸餾殘渣</v>
      </c>
    </row>
    <row r="5357" spans="1:4">
      <c r="A5357" s="695">
        <v>5356</v>
      </c>
      <c r="B5357" s="696" t="s">
        <v>15174</v>
      </c>
      <c r="C5357" s="697" t="s">
        <v>15175</v>
      </c>
      <c r="D5357" s="702" t="str">
        <f t="shared" si="83"/>
        <v>5356. A-1401 以碳酸聯胺生產1,1-二甲基聯胺(UDMH)之分離底渣、氣體濃縮底渣及廢過濾器</v>
      </c>
    </row>
    <row r="5358" spans="1:4">
      <c r="A5358" s="695">
        <v>5357</v>
      </c>
      <c r="B5358" s="696" t="s">
        <v>15176</v>
      </c>
      <c r="C5358" s="697" t="s">
        <v>15177</v>
      </c>
      <c r="D5358" s="702" t="str">
        <f t="shared" si="83"/>
        <v>5357. A-1501 用氫化二甲基甲苯生產二胺甲苯的乾燥柱反應廢液、輕質或重質殘渣</v>
      </c>
    </row>
    <row r="5359" spans="1:4">
      <c r="A5359" s="695">
        <v>5358</v>
      </c>
      <c r="B5359" s="696" t="s">
        <v>15178</v>
      </c>
      <c r="C5359" s="697" t="s">
        <v>15179</v>
      </c>
      <c r="D5359" s="702" t="str">
        <f t="shared" si="83"/>
        <v>5358. A-1601 以二胺甲苯光氣法生產二異氰酸鹽之溶劑回收有機濃縮物</v>
      </c>
    </row>
    <row r="5360" spans="1:4">
      <c r="A5360" s="695">
        <v>5359</v>
      </c>
      <c r="B5360" s="696" t="s">
        <v>15180</v>
      </c>
      <c r="C5360" s="697" t="s">
        <v>15181</v>
      </c>
      <c r="D5360" s="702" t="str">
        <f t="shared" si="83"/>
        <v>5359. A-1701 生產2,4,6-三溴酚之地板清掃物、廢產品和廢過濾物</v>
      </c>
    </row>
    <row r="5361" spans="1:4">
      <c r="A5361" s="695">
        <v>5360</v>
      </c>
      <c r="B5361" s="696" t="s">
        <v>15182</v>
      </c>
      <c r="C5361" s="697" t="s">
        <v>15183</v>
      </c>
      <c r="D5361" s="702" t="str">
        <f t="shared" si="83"/>
        <v>5360. A-1801 生產α-(或甲基)氯甲苯、環氯甲苯、氯化苯和其官能基之混合物之蒸餾底渣</v>
      </c>
    </row>
    <row r="5362" spans="1:4">
      <c r="A5362" s="695">
        <v>5361</v>
      </c>
      <c r="B5362" s="696" t="s">
        <v>15184</v>
      </c>
      <c r="C5362" s="697" t="s">
        <v>15185</v>
      </c>
      <c r="D5362" s="702" t="str">
        <f t="shared" si="83"/>
        <v>5361. A-1901 以石墨作為陽極之橫隔製程純化氯所產生之含氯碳氫廢棄物</v>
      </c>
    </row>
    <row r="5363" spans="1:4">
      <c r="A5363" s="695">
        <v>5362</v>
      </c>
      <c r="B5363" s="696" t="s">
        <v>15186</v>
      </c>
      <c r="C5363" s="697" t="s">
        <v>15187</v>
      </c>
      <c r="D5363" s="702" t="str">
        <f t="shared" si="83"/>
        <v>5362. A-2001 以乙烯製造乙醛之蒸餾殘留物</v>
      </c>
    </row>
    <row r="5364" spans="1:4">
      <c r="A5364" s="695">
        <v>5363</v>
      </c>
      <c r="B5364" s="696" t="s">
        <v>15188</v>
      </c>
      <c r="C5364" s="697" t="s">
        <v>15189</v>
      </c>
      <c r="D5364" s="702" t="str">
        <f t="shared" si="83"/>
        <v>5363. A-2101 製造丙烯睛中之廢水汽提廢液</v>
      </c>
    </row>
    <row r="5365" spans="1:4">
      <c r="A5365" s="695">
        <v>5364</v>
      </c>
      <c r="B5365" s="696" t="s">
        <v>15190</v>
      </c>
      <c r="C5365" s="697" t="s">
        <v>15191</v>
      </c>
      <c r="D5365" s="702" t="str">
        <f t="shared" si="83"/>
        <v>5364. A-2201 製造丙烯睛中之乙睛塔底部廢液</v>
      </c>
    </row>
    <row r="5366" spans="1:4">
      <c r="A5366" s="695">
        <v>5365</v>
      </c>
      <c r="B5366" s="696" t="s">
        <v>15192</v>
      </c>
      <c r="C5366" s="697" t="s">
        <v>15193</v>
      </c>
      <c r="D5366" s="702" t="str">
        <f t="shared" si="83"/>
        <v>5365. A-2301 製造丙烯睛之乙睛純化塔底殘留物</v>
      </c>
    </row>
    <row r="5367" spans="1:4">
      <c r="A5367" s="695">
        <v>5366</v>
      </c>
      <c r="B5367" s="696" t="s">
        <v>15194</v>
      </c>
      <c r="C5367" s="697" t="s">
        <v>15195</v>
      </c>
      <c r="D5367" s="702" t="str">
        <f t="shared" si="83"/>
        <v>5366. A-2401 氯苯蒸餾殘渣</v>
      </c>
    </row>
    <row r="5368" spans="1:4">
      <c r="A5368" s="695">
        <v>5367</v>
      </c>
      <c r="B5368" s="696" t="s">
        <v>15196</v>
      </c>
      <c r="C5368" s="697" t="s">
        <v>15197</v>
      </c>
      <c r="D5368" s="702" t="str">
        <f t="shared" si="83"/>
        <v>5367. A-2501 製造四氯化碳之蒸餾殘渣</v>
      </c>
    </row>
    <row r="5369" spans="1:4">
      <c r="A5369" s="695">
        <v>5368</v>
      </c>
      <c r="B5369" s="696" t="s">
        <v>15198</v>
      </c>
      <c r="C5369" s="697" t="s">
        <v>15199</v>
      </c>
      <c r="D5369" s="702" t="str">
        <f t="shared" si="83"/>
        <v>5368. A-2601 製造環氧氯化丙烷之純化塔底殘留物</v>
      </c>
    </row>
    <row r="5370" spans="1:4">
      <c r="A5370" s="695">
        <v>5369</v>
      </c>
      <c r="B5370" s="696" t="s">
        <v>15200</v>
      </c>
      <c r="C5370" s="697" t="s">
        <v>15201</v>
      </c>
      <c r="D5370" s="702" t="str">
        <f t="shared" si="83"/>
        <v>5369. A-2701 製造氯乙烷之分餾塔重餾分</v>
      </c>
    </row>
    <row r="5371" spans="1:4">
      <c r="A5371" s="695">
        <v>5370</v>
      </c>
      <c r="B5371" s="696" t="s">
        <v>15202</v>
      </c>
      <c r="C5371" s="697" t="s">
        <v>15203</v>
      </c>
      <c r="D5371" s="702" t="str">
        <f t="shared" si="83"/>
        <v>5370. A-2801 製造二氯乙烷之蒸餾重餾分</v>
      </c>
    </row>
    <row r="5372" spans="1:4">
      <c r="A5372" s="695">
        <v>5371</v>
      </c>
      <c r="B5372" s="696" t="s">
        <v>15204</v>
      </c>
      <c r="C5372" s="697" t="s">
        <v>15205</v>
      </c>
      <c r="D5372" s="702" t="str">
        <f t="shared" si="83"/>
        <v>5371. A-2901 製造氯乙烯單體之氯乙烯蒸餾重餾分</v>
      </c>
    </row>
    <row r="5373" spans="1:4">
      <c r="A5373" s="695">
        <v>5372</v>
      </c>
      <c r="B5373" s="696" t="s">
        <v>15206</v>
      </c>
      <c r="C5373" s="697" t="s">
        <v>15207</v>
      </c>
      <c r="D5373" s="702" t="str">
        <f t="shared" si="83"/>
        <v>5372. A-3001 製造氯甲烷之水溶性銻觸媒廢棄物</v>
      </c>
    </row>
    <row r="5374" spans="1:4">
      <c r="A5374" s="695">
        <v>5373</v>
      </c>
      <c r="B5374" s="696" t="s">
        <v>15208</v>
      </c>
      <c r="C5374" s="697" t="s">
        <v>15209</v>
      </c>
      <c r="D5374" s="702" t="str">
        <f t="shared" si="83"/>
        <v>5373. A-3101 以異丙苯製造酚及丙酮之蒸餾殘渣</v>
      </c>
    </row>
    <row r="5375" spans="1:4">
      <c r="A5375" s="695">
        <v>5374</v>
      </c>
      <c r="B5375" s="696" t="s">
        <v>15210</v>
      </c>
      <c r="C5375" s="697" t="s">
        <v>15211</v>
      </c>
      <c r="D5375" s="702" t="str">
        <f t="shared" si="83"/>
        <v>5374. A-3201 以鄰二甲苯製造鄰苯二甲酐之蒸餾輕餾分</v>
      </c>
    </row>
    <row r="5376" spans="1:4">
      <c r="A5376" s="695">
        <v>5375</v>
      </c>
      <c r="B5376" s="696" t="s">
        <v>15212</v>
      </c>
      <c r="C5376" s="697" t="s">
        <v>15213</v>
      </c>
      <c r="D5376" s="702" t="str">
        <f t="shared" si="83"/>
        <v>5375. A-3301 以鄰二甲苯製造鄰苯二甲酐之蒸餾殘留物</v>
      </c>
    </row>
    <row r="5377" spans="1:4">
      <c r="A5377" s="695">
        <v>5376</v>
      </c>
      <c r="B5377" s="696" t="s">
        <v>15214</v>
      </c>
      <c r="C5377" s="697" t="s">
        <v>15215</v>
      </c>
      <c r="D5377" s="702" t="str">
        <f t="shared" si="83"/>
        <v>5376. A-3401 製造三氯乙烷及過氯乙稀之塔底殘留物</v>
      </c>
    </row>
    <row r="5378" spans="1:4">
      <c r="A5378" s="695">
        <v>5377</v>
      </c>
      <c r="B5378" s="696" t="s">
        <v>15216</v>
      </c>
      <c r="C5378" s="697" t="s">
        <v>15217</v>
      </c>
      <c r="D5378" s="702" t="str">
        <f t="shared" ref="D5378:D5441" si="84">A5378&amp;". "&amp;B5378&amp;" "&amp;C5378</f>
        <v>5377. A-3501 製造氧化銻所產生之集塵灰、底渣及其中間產物廢棄物</v>
      </c>
    </row>
    <row r="5379" spans="1:4">
      <c r="A5379" s="695">
        <v>5378</v>
      </c>
      <c r="B5379" s="696" t="s">
        <v>15218</v>
      </c>
      <c r="C5379" s="697" t="s">
        <v>15219</v>
      </c>
      <c r="D5379" s="702" t="str">
        <f t="shared" si="84"/>
        <v>5378. A-3601 以苯硝化製造硝基苯之蒸餾殘留物</v>
      </c>
    </row>
    <row r="5380" spans="1:4">
      <c r="A5380" s="695">
        <v>5379</v>
      </c>
      <c r="B5380" s="696" t="s">
        <v>15220</v>
      </c>
      <c r="C5380" s="697" t="s">
        <v>15221</v>
      </c>
      <c r="D5380" s="702" t="str">
        <f t="shared" si="84"/>
        <v>5379. A-3701 清洗含顏料、乾燥劑、鉻鉛安定劑塗料等配方所用容器內之廢溶劑及污泥、廢鹼及污泥、廢液及污泥</v>
      </c>
    </row>
    <row r="5381" spans="1:4">
      <c r="A5381" s="695">
        <v>5380</v>
      </c>
      <c r="B5381" s="696" t="s">
        <v>15222</v>
      </c>
      <c r="C5381" s="697" t="s">
        <v>15223</v>
      </c>
      <c r="D5381" s="702" t="str">
        <f t="shared" si="84"/>
        <v>5380. A-3801 以砷或有機砷製造農藥之殘留物</v>
      </c>
    </row>
    <row r="5382" spans="1:4">
      <c r="A5382" s="695">
        <v>5381</v>
      </c>
      <c r="B5382" s="696" t="s">
        <v>15224</v>
      </c>
      <c r="C5382" s="697" t="s">
        <v>15225</v>
      </c>
      <c r="D5382" s="702" t="str">
        <f t="shared" si="84"/>
        <v>5381. A-3901 製造木榴油之廢水處理污泥</v>
      </c>
    </row>
    <row r="5383" spans="1:4">
      <c r="A5383" s="695">
        <v>5382</v>
      </c>
      <c r="B5383" s="696" t="s">
        <v>15226</v>
      </c>
      <c r="C5383" s="697" t="s">
        <v>15227</v>
      </c>
      <c r="D5383" s="702" t="str">
        <f t="shared" si="84"/>
        <v>5382. A-4001 二硫松製造之甲苯回收蒸餾塔底殘留物</v>
      </c>
    </row>
    <row r="5384" spans="1:4">
      <c r="A5384" s="695">
        <v>5383</v>
      </c>
      <c r="B5384" s="696" t="s">
        <v>15228</v>
      </c>
      <c r="C5384" s="697" t="s">
        <v>15229</v>
      </c>
      <c r="D5384" s="702" t="str">
        <f t="shared" si="84"/>
        <v>5383. A-4101 二硫松製造之廢水處理污泥</v>
      </c>
    </row>
    <row r="5385" spans="1:4">
      <c r="A5385" s="695">
        <v>5384</v>
      </c>
      <c r="B5385" s="696" t="s">
        <v>15230</v>
      </c>
      <c r="C5385" s="697" t="s">
        <v>15231</v>
      </c>
      <c r="D5385" s="702" t="str">
        <f t="shared" si="84"/>
        <v>5384. A-4201 福瑞松製造之清洗及汽提廢液</v>
      </c>
    </row>
    <row r="5386" spans="1:4">
      <c r="A5386" s="695">
        <v>5385</v>
      </c>
      <c r="B5386" s="696" t="s">
        <v>15232</v>
      </c>
      <c r="C5386" s="697" t="s">
        <v>15233</v>
      </c>
      <c r="D5386" s="702" t="str">
        <f t="shared" si="84"/>
        <v>5385. A-4301 福瑞松製造之二乙基磷酸氫二硫代硫酸過濾之濾餅</v>
      </c>
    </row>
    <row r="5387" spans="1:4">
      <c r="A5387" s="695">
        <v>5386</v>
      </c>
      <c r="B5387" s="696" t="s">
        <v>15234</v>
      </c>
      <c r="C5387" s="697" t="s">
        <v>15235</v>
      </c>
      <c r="D5387" s="702" t="str">
        <f t="shared" si="84"/>
        <v>5386. A-4401 福瑞松製造之廢水處理污泥</v>
      </c>
    </row>
    <row r="5388" spans="1:4">
      <c r="A5388" s="695">
        <v>5387</v>
      </c>
      <c r="B5388" s="696" t="s">
        <v>15236</v>
      </c>
      <c r="C5388" s="697" t="s">
        <v>15237</v>
      </c>
      <c r="D5388" s="702" t="str">
        <f t="shared" si="84"/>
        <v>5387. A-4501 2,4-D製造中之2,6-二氯酚廢棄物</v>
      </c>
    </row>
    <row r="5389" spans="1:4">
      <c r="A5389" s="695">
        <v>5388</v>
      </c>
      <c r="B5389" s="696" t="s">
        <v>15238</v>
      </c>
      <c r="C5389" s="697" t="s">
        <v>15239</v>
      </c>
      <c r="D5389" s="702" t="str">
        <f t="shared" si="84"/>
        <v>5388. A-4601 2,4-D製造中之未處理廢液</v>
      </c>
    </row>
    <row r="5390" spans="1:4">
      <c r="A5390" s="695">
        <v>5389</v>
      </c>
      <c r="B5390" s="696" t="s">
        <v>15240</v>
      </c>
      <c r="C5390" s="697" t="s">
        <v>15241</v>
      </c>
      <c r="D5390" s="702" t="str">
        <f t="shared" si="84"/>
        <v>5389. A-4701 以砷或有機砷化合物生產藥品時蒸餾苯胺化合物產生之蒸餾殘渣或活性碳除色後之殘渣</v>
      </c>
    </row>
    <row r="5391" spans="1:4">
      <c r="A5391" s="695">
        <v>5390</v>
      </c>
      <c r="B5391" s="696" t="s">
        <v>15242</v>
      </c>
      <c r="C5391" s="697" t="s">
        <v>15243</v>
      </c>
      <c r="D5391" s="702" t="str">
        <f t="shared" si="84"/>
        <v>5390. A-4801 鉛基引爆劑之製造、配方、裝載之廢水處理污泥</v>
      </c>
    </row>
    <row r="5392" spans="1:4">
      <c r="A5392" s="695">
        <v>5391</v>
      </c>
      <c r="B5392" s="696" t="s">
        <v>15244</v>
      </c>
      <c r="C5392" s="697" t="s">
        <v>15245</v>
      </c>
      <c r="D5392" s="702" t="str">
        <f t="shared" si="84"/>
        <v>5391. A-4901 製造鉻黃及鉻橙顏料之廢水處理污泥</v>
      </c>
    </row>
    <row r="5393" spans="1:4">
      <c r="A5393" s="695">
        <v>5392</v>
      </c>
      <c r="B5393" s="696" t="s">
        <v>15246</v>
      </c>
      <c r="C5393" s="697" t="s">
        <v>15247</v>
      </c>
      <c r="D5393" s="702" t="str">
        <f t="shared" si="84"/>
        <v>5392. A-5001 製造鉬橙顏料之廢水處理污泥</v>
      </c>
    </row>
    <row r="5394" spans="1:4">
      <c r="A5394" s="695">
        <v>5393</v>
      </c>
      <c r="B5394" s="696" t="s">
        <v>15248</v>
      </c>
      <c r="C5394" s="697" t="s">
        <v>15249</v>
      </c>
      <c r="D5394" s="702" t="str">
        <f t="shared" si="84"/>
        <v>5393. A-5101 製造鋅黃顏料之廢水處理污泥</v>
      </c>
    </row>
    <row r="5395" spans="1:4">
      <c r="A5395" s="695">
        <v>5394</v>
      </c>
      <c r="B5395" s="696" t="s">
        <v>15250</v>
      </c>
      <c r="C5395" s="697" t="s">
        <v>15251</v>
      </c>
      <c r="D5395" s="702" t="str">
        <f t="shared" si="84"/>
        <v>5394. A-5201 製造鉻綠顏料之廢水處理污泥</v>
      </c>
    </row>
    <row r="5396" spans="1:4">
      <c r="A5396" s="695">
        <v>5395</v>
      </c>
      <c r="B5396" s="696" t="s">
        <v>15252</v>
      </c>
      <c r="C5396" s="697" t="s">
        <v>15253</v>
      </c>
      <c r="D5396" s="702" t="str">
        <f t="shared" si="84"/>
        <v>5395. A-5301 氧化鉻綠顏料（含水及無水）製造之廢水處理污泥</v>
      </c>
    </row>
    <row r="5397" spans="1:4">
      <c r="A5397" s="695">
        <v>5396</v>
      </c>
      <c r="B5397" s="696" t="s">
        <v>15254</v>
      </c>
      <c r="C5397" s="697" t="s">
        <v>15255</v>
      </c>
      <c r="D5397" s="702" t="str">
        <f t="shared" si="84"/>
        <v>5396. A-5401 鐵藍顏料製造之廢水處理污泥</v>
      </c>
    </row>
    <row r="5398" spans="1:4">
      <c r="A5398" s="695">
        <v>5397</v>
      </c>
      <c r="B5398" s="696" t="s">
        <v>15256</v>
      </c>
      <c r="C5398" s="697" t="s">
        <v>15257</v>
      </c>
      <c r="D5398" s="702" t="str">
        <f t="shared" si="84"/>
        <v>5397. A-5501 氧化鉻綠顏料製造之烘箱殘留物</v>
      </c>
    </row>
    <row r="5399" spans="1:4">
      <c r="A5399" s="695">
        <v>5398</v>
      </c>
      <c r="B5399" s="696" t="s">
        <v>15258</v>
      </c>
      <c r="C5399" s="697" t="s">
        <v>15259</v>
      </c>
      <c r="D5399" s="702" t="str">
        <f t="shared" si="84"/>
        <v>5398. A-5601 使用含鉻和鉛之色素、乾燥劑、肥皂或安定劑製造墨水時，從清洗缸和設備產生之溶劑、鹼洗污泥或污泥</v>
      </c>
    </row>
    <row r="5400" spans="1:4">
      <c r="A5400" s="695">
        <v>5399</v>
      </c>
      <c r="B5400" s="696" t="s">
        <v>15260</v>
      </c>
      <c r="C5400" s="697" t="s">
        <v>15261</v>
      </c>
      <c r="D5400" s="702" t="str">
        <f t="shared" si="84"/>
        <v>5399. A-5701 製造比啶所產生之汽提廢棄物</v>
      </c>
    </row>
    <row r="5401" spans="1:4">
      <c r="A5401" s="695">
        <v>5400</v>
      </c>
      <c r="B5401" s="696" t="s">
        <v>15262</v>
      </c>
      <c r="C5401" s="697" t="s">
        <v>15263</v>
      </c>
      <c r="D5401" s="702" t="str">
        <f t="shared" si="84"/>
        <v>5400. A-5801 製造1,1,1-三氯乙烷之廢觸媒、汽提廢棄物、蒸餾重餾分及重質廢棄物</v>
      </c>
    </row>
    <row r="5402" spans="1:4">
      <c r="A5402" s="695">
        <v>5401</v>
      </c>
      <c r="B5402" s="696" t="s">
        <v>15264</v>
      </c>
      <c r="C5402" s="697" t="s">
        <v>15265</v>
      </c>
      <c r="D5402" s="702" t="str">
        <f t="shared" si="84"/>
        <v>5401. A-5901 石油煉製業之浮除物</v>
      </c>
    </row>
    <row r="5403" spans="1:4">
      <c r="A5403" s="695">
        <v>5402</v>
      </c>
      <c r="B5403" s="696" t="s">
        <v>15266</v>
      </c>
      <c r="C5403" s="697" t="s">
        <v>15267</v>
      </c>
      <c r="D5403" s="702" t="str">
        <f t="shared" si="84"/>
        <v>5402. A-6001 石油煉製業之廢油乳化物</v>
      </c>
    </row>
    <row r="5404" spans="1:4">
      <c r="A5404" s="695">
        <v>5403</v>
      </c>
      <c r="B5404" s="696" t="s">
        <v>15268</v>
      </c>
      <c r="C5404" s="697" t="s">
        <v>15269</v>
      </c>
      <c r="D5404" s="702" t="str">
        <f t="shared" si="84"/>
        <v>5403. A-6101 石油煉製業之熱交換器清洗污泥</v>
      </c>
    </row>
    <row r="5405" spans="1:4">
      <c r="A5405" s="695">
        <v>5404</v>
      </c>
      <c r="B5405" s="696" t="s">
        <v>15270</v>
      </c>
      <c r="C5405" s="697" t="s">
        <v>15271</v>
      </c>
      <c r="D5405" s="702" t="str">
        <f t="shared" si="84"/>
        <v>5404. A-6201 石油煉製業油水分離設備產生之污泥</v>
      </c>
    </row>
    <row r="5406" spans="1:4">
      <c r="A5406" s="695">
        <v>5405</v>
      </c>
      <c r="B5406" s="696" t="s">
        <v>15272</v>
      </c>
      <c r="C5406" s="697" t="s">
        <v>15273</v>
      </c>
      <c r="D5406" s="702" t="str">
        <f t="shared" si="84"/>
        <v>5405. A-6301 石油煉製業加鉛之成品油貯存槽之槽底殘留物</v>
      </c>
    </row>
    <row r="5407" spans="1:4">
      <c r="A5407" s="695">
        <v>5406</v>
      </c>
      <c r="B5407" s="696" t="s">
        <v>15274</v>
      </c>
      <c r="C5407" s="697" t="s">
        <v>15275</v>
      </c>
      <c r="D5407" s="702" t="str">
        <f t="shared" si="84"/>
        <v>5406. A-6401 石油煉製業之原油貯槽之槽底沈降物</v>
      </c>
    </row>
    <row r="5408" spans="1:4">
      <c r="A5408" s="695">
        <v>5407</v>
      </c>
      <c r="B5408" s="696" t="s">
        <v>15276</v>
      </c>
      <c r="C5408" s="697" t="s">
        <v>15277</v>
      </c>
      <c r="D5408" s="702" t="str">
        <f t="shared" si="84"/>
        <v>5407. A-6501 石油煉製作業之油污槽底泥、過濾或分離之廢棄物</v>
      </c>
    </row>
    <row r="5409" spans="1:4">
      <c r="A5409" s="695">
        <v>5408</v>
      </c>
      <c r="B5409" s="696" t="s">
        <v>15278</v>
      </c>
      <c r="C5409" s="697" t="s">
        <v>15279</v>
      </c>
      <c r="D5409" s="702" t="str">
        <f t="shared" si="84"/>
        <v>5408. A-6601 煉焦之氨蒸餾塔污泥</v>
      </c>
    </row>
    <row r="5410" spans="1:4">
      <c r="A5410" s="695">
        <v>5409</v>
      </c>
      <c r="B5410" s="696" t="s">
        <v>15280</v>
      </c>
      <c r="C5410" s="697" t="s">
        <v>15281</v>
      </c>
      <c r="D5410" s="702" t="str">
        <f t="shared" si="84"/>
        <v>5409. A-6701 煉焦之傾析器塔泥或污泥</v>
      </c>
    </row>
    <row r="5411" spans="1:4">
      <c r="A5411" s="695">
        <v>5410</v>
      </c>
      <c r="B5411" s="696" t="s">
        <v>15282</v>
      </c>
      <c r="C5411" s="697" t="s">
        <v>15283</v>
      </c>
      <c r="D5411" s="702" t="str">
        <f t="shared" si="84"/>
        <v>5410. A-6801 回收煤碳焦油或回收輕油或石腦油精之製程殘渣、焦油貯存槽殘留物</v>
      </c>
    </row>
    <row r="5412" spans="1:4">
      <c r="A5412" s="695">
        <v>5411</v>
      </c>
      <c r="B5412" s="696" t="s">
        <v>15284</v>
      </c>
      <c r="C5412" s="697" t="s">
        <v>15285</v>
      </c>
      <c r="D5412" s="702" t="str">
        <f t="shared" si="84"/>
        <v>5411. A-6901 製造鄰苯二甲酐之輕質蒸餾殘留物及蒸餾殘留物</v>
      </c>
    </row>
    <row r="5413" spans="1:4">
      <c r="A5413" s="695">
        <v>5412</v>
      </c>
      <c r="B5413" s="696" t="s">
        <v>15286</v>
      </c>
      <c r="C5413" s="697" t="s">
        <v>15287</v>
      </c>
      <c r="D5413" s="702" t="str">
        <f t="shared" si="84"/>
        <v>5412. A-7001 製造氨基甲酸酯之重餾、底渣、輕餾分、溶解過濾傾析等有機廢棄物</v>
      </c>
    </row>
    <row r="5414" spans="1:4">
      <c r="A5414" s="695">
        <v>5413</v>
      </c>
      <c r="B5414" s="696" t="s">
        <v>15288</v>
      </c>
      <c r="C5414" s="697" t="s">
        <v>15289</v>
      </c>
      <c r="D5414" s="702" t="str">
        <f t="shared" si="84"/>
        <v>5413. A-7101 電爐製鋼過程污染控制之集塵灰及污泥</v>
      </c>
    </row>
    <row r="5415" spans="1:4">
      <c r="A5415" s="695">
        <v>5414</v>
      </c>
      <c r="B5415" s="696" t="s">
        <v>15290</v>
      </c>
      <c r="C5415" s="697" t="s">
        <v>15291</v>
      </c>
      <c r="D5415" s="702" t="str">
        <f t="shared" si="84"/>
        <v>5414. A-7201 鋼鐵工業鋼材加工或浸置之廢酸液</v>
      </c>
    </row>
    <row r="5416" spans="1:4">
      <c r="A5416" s="695">
        <v>5415</v>
      </c>
      <c r="B5416" s="696" t="s">
        <v>15292</v>
      </c>
      <c r="C5416" s="697" t="s">
        <v>15293</v>
      </c>
      <c r="D5416" s="702" t="str">
        <f t="shared" si="84"/>
        <v>5415. A-7301 鐵鉻合金製程之排放控制之集塵灰或污泥</v>
      </c>
    </row>
    <row r="5417" spans="1:4">
      <c r="A5417" s="695">
        <v>5416</v>
      </c>
      <c r="B5417" s="696" t="s">
        <v>15294</v>
      </c>
      <c r="C5417" s="697" t="s">
        <v>15295</v>
      </c>
      <c r="D5417" s="702" t="str">
        <f t="shared" si="84"/>
        <v>5416. A-7401 鐵鉻矽合金製造之排放控制之集塵灰或污泥</v>
      </c>
    </row>
    <row r="5418" spans="1:4">
      <c r="A5418" s="695">
        <v>5417</v>
      </c>
      <c r="B5418" s="696" t="s">
        <v>15296</v>
      </c>
      <c r="C5418" s="697" t="s">
        <v>15297</v>
      </c>
      <c r="D5418" s="702" t="str">
        <f t="shared" si="84"/>
        <v>5417. A-7501 鉛、鎳、汞、鎘、銅二次熔煉之排放控制之集塵灰或污泥</v>
      </c>
    </row>
    <row r="5419" spans="1:4">
      <c r="A5419" s="695">
        <v>5418</v>
      </c>
      <c r="B5419" s="696" t="s">
        <v>15298</v>
      </c>
      <c r="C5419" s="697" t="s">
        <v>15299</v>
      </c>
      <c r="D5419" s="702" t="str">
        <f t="shared" si="84"/>
        <v>5418. A-7601 鉛二次熔煉之排放控制之集塵灰、污泥之酸滲出液</v>
      </c>
    </row>
    <row r="5420" spans="1:4">
      <c r="A5420" s="695">
        <v>5419</v>
      </c>
      <c r="B5420" s="696" t="s">
        <v>15300</v>
      </c>
      <c r="C5420" s="697" t="s">
        <v>15301</v>
      </c>
      <c r="D5420" s="702" t="str">
        <f t="shared" si="84"/>
        <v>5419. A-7701 製造初生銅所排放之泥漿濃縮酸廠排放之泥漿或污泥</v>
      </c>
    </row>
    <row r="5421" spans="1:4">
      <c r="A5421" s="695">
        <v>5420</v>
      </c>
      <c r="B5421" s="696" t="s">
        <v>15302</v>
      </c>
      <c r="C5421" s="697" t="s">
        <v>15303</v>
      </c>
      <c r="D5421" s="702" t="str">
        <f t="shared" si="84"/>
        <v>5420. A-7801 初生鋁還原時用過之缸內襯物質</v>
      </c>
    </row>
    <row r="5422" spans="1:4">
      <c r="A5422" s="695">
        <v>5421</v>
      </c>
      <c r="B5422" s="696" t="s">
        <v>15304</v>
      </c>
      <c r="C5422" s="697" t="s">
        <v>15305</v>
      </c>
      <c r="D5422" s="702" t="str">
        <f t="shared" si="84"/>
        <v>5421. A-7901 生產聯二硫氨基甲酸及其鹽類於過濾、蒸發和離心等製程之袋式集塵灰和殘留物</v>
      </c>
    </row>
    <row r="5423" spans="1:4">
      <c r="A5423" s="695">
        <v>5422</v>
      </c>
      <c r="B5423" s="696" t="s">
        <v>15306</v>
      </c>
      <c r="C5423" s="697" t="s">
        <v>15307</v>
      </c>
      <c r="D5423" s="702" t="str">
        <f t="shared" si="84"/>
        <v>5422. A-8001 以氯化汞觸媒之乙炔製程製造氯乙烯單體之廢水處理污泥</v>
      </c>
    </row>
    <row r="5424" spans="1:4">
      <c r="A5424" s="695">
        <v>5423</v>
      </c>
      <c r="B5424" s="696" t="s">
        <v>15308</v>
      </c>
      <c r="C5424" s="697" t="s">
        <v>15309</v>
      </c>
      <c r="D5424" s="702" t="str">
        <f t="shared" si="84"/>
        <v>5423. A-8101 含汞廢料回收產生之殘渣或污泥</v>
      </c>
    </row>
    <row r="5425" spans="1:4">
      <c r="A5425" s="695">
        <v>5424</v>
      </c>
      <c r="B5425" s="696" t="s">
        <v>15310</v>
      </c>
      <c r="C5425" s="697" t="s">
        <v>15311</v>
      </c>
      <c r="D5425" s="702" t="str">
        <f t="shared" si="84"/>
        <v>5424. A-8201 廢料回收產生之金屬固體殘留物</v>
      </c>
    </row>
    <row r="5426" spans="1:4">
      <c r="A5426" s="695">
        <v>5425</v>
      </c>
      <c r="B5426" s="696" t="s">
        <v>15312</v>
      </c>
      <c r="C5426" s="697" t="s">
        <v>15313</v>
      </c>
      <c r="D5426" s="702" t="str">
        <f t="shared" si="84"/>
        <v>5425. A-8301 廢料回收產生之酸性廢液或污泥</v>
      </c>
    </row>
    <row r="5427" spans="1:4">
      <c r="A5427" s="695">
        <v>5426</v>
      </c>
      <c r="B5427" s="696" t="s">
        <v>15314</v>
      </c>
      <c r="C5427" s="697" t="s">
        <v>15315</v>
      </c>
      <c r="D5427" s="702" t="str">
        <f t="shared" si="84"/>
        <v>5426. A-8401 廢電線電纜粉碎分選回收產生之集塵灰</v>
      </c>
    </row>
    <row r="5428" spans="1:4">
      <c r="A5428" s="695">
        <v>5427</v>
      </c>
      <c r="B5428" s="696" t="s">
        <v>15316</v>
      </c>
      <c r="C5428" s="697" t="s">
        <v>15317</v>
      </c>
      <c r="D5428" s="702" t="str">
        <f t="shared" si="84"/>
        <v>5427. A-8501 廢料回收產生之廢螢光粉</v>
      </c>
    </row>
    <row r="5429" spans="1:4">
      <c r="A5429" s="695">
        <v>5428</v>
      </c>
      <c r="B5429" s="696" t="s">
        <v>15318</v>
      </c>
      <c r="C5429" s="697" t="s">
        <v>15319</v>
      </c>
      <c r="D5429" s="702" t="str">
        <f t="shared" si="84"/>
        <v>5428. A-8601 製造氯丹過程中氯化環二烯之過濾殘渣、浮渣及廢水處理污泥</v>
      </c>
    </row>
    <row r="5430" spans="1:4">
      <c r="A5430" s="695">
        <v>5429</v>
      </c>
      <c r="B5430" s="696" t="s">
        <v>15320</v>
      </c>
      <c r="C5430" s="697" t="s">
        <v>15321</v>
      </c>
      <c r="D5430" s="702" t="str">
        <f t="shared" si="84"/>
        <v>5429. A-8701 毒殺芬製造之廢水處理污泥</v>
      </c>
    </row>
    <row r="5431" spans="1:4">
      <c r="A5431" s="695">
        <v>5430</v>
      </c>
      <c r="B5431" s="696" t="s">
        <v>15322</v>
      </c>
      <c r="C5431" s="697" t="s">
        <v>15323</v>
      </c>
      <c r="D5431" s="702" t="str">
        <f t="shared" si="84"/>
        <v>5430. A-8801 電鍍製程之廢水處理污泥，但下述製程所產生者除外：(1)鋁之硫酸電鍍(2)碳鋼鍍錫(3)碳鋼鍍鋁(4)伴隨清洗或汽提之碳鋼鍍錫、鋁(5)</v>
      </c>
    </row>
    <row r="5432" spans="1:4">
      <c r="A5432" s="695">
        <v>5431</v>
      </c>
      <c r="B5432" s="696" t="s">
        <v>15324</v>
      </c>
      <c r="C5432" s="697" t="s">
        <v>15325</v>
      </c>
      <c r="D5432" s="702" t="str">
        <f t="shared" si="84"/>
        <v>5431. A-8901 鋁之化學轉化塗布製程之廢水處理污泥</v>
      </c>
    </row>
    <row r="5433" spans="1:4">
      <c r="A5433" s="695">
        <v>5432</v>
      </c>
      <c r="B5433" s="696" t="s">
        <v>15326</v>
      </c>
      <c r="C5433" s="697" t="s">
        <v>15327</v>
      </c>
      <c r="D5433" s="702" t="str">
        <f t="shared" si="84"/>
        <v>5432. A-9001 電鍍廢棄之氰化物電鍍液</v>
      </c>
    </row>
    <row r="5434" spans="1:4">
      <c r="A5434" s="695">
        <v>5433</v>
      </c>
      <c r="B5434" s="696" t="s">
        <v>15328</v>
      </c>
      <c r="C5434" s="697" t="s">
        <v>15329</v>
      </c>
      <c r="D5434" s="702" t="str">
        <f t="shared" si="84"/>
        <v>5433. A-9101 使用氰化物之電鍍程序電鍍槽底殘留物</v>
      </c>
    </row>
    <row r="5435" spans="1:4">
      <c r="A5435" s="695">
        <v>5434</v>
      </c>
      <c r="B5435" s="696" t="s">
        <v>15330</v>
      </c>
      <c r="C5435" s="697" t="s">
        <v>15331</v>
      </c>
      <c r="D5435" s="702" t="str">
        <f t="shared" si="84"/>
        <v>5434. A-9201 使用氰化物之電鍍程序清洗及汽提廢液</v>
      </c>
    </row>
    <row r="5436" spans="1:4">
      <c r="A5436" s="695">
        <v>5435</v>
      </c>
      <c r="B5436" s="696" t="s">
        <v>15332</v>
      </c>
      <c r="C5436" s="697" t="s">
        <v>15333</v>
      </c>
      <c r="D5436" s="702" t="str">
        <f t="shared" si="84"/>
        <v>5435. A-9301 使用氰化物之金屬熱處理油槽之冷卻槽殘留物</v>
      </c>
    </row>
    <row r="5437" spans="1:4">
      <c r="A5437" s="695">
        <v>5436</v>
      </c>
      <c r="B5437" s="696" t="s">
        <v>15334</v>
      </c>
      <c r="C5437" s="697" t="s">
        <v>15335</v>
      </c>
      <c r="D5437" s="702" t="str">
        <f t="shared" si="84"/>
        <v>5436. A-9401 金屬熱處理槽鹽浴罐清洗之氰化物廢液</v>
      </c>
    </row>
    <row r="5438" spans="1:4">
      <c r="A5438" s="695">
        <v>5437</v>
      </c>
      <c r="B5438" s="696" t="s">
        <v>15336</v>
      </c>
      <c r="C5438" s="697" t="s">
        <v>15337</v>
      </c>
      <c r="D5438" s="702" t="str">
        <f t="shared" si="84"/>
        <v>5437. A-9501 使用氰化物之金屬熱處理程序之冷卻廢水處理污泥</v>
      </c>
    </row>
    <row r="5439" spans="1:4">
      <c r="A5439" s="695">
        <v>5438</v>
      </c>
      <c r="B5439" s="696" t="s">
        <v>15338</v>
      </c>
      <c r="C5439" s="697" t="s">
        <v>15339</v>
      </c>
      <c r="D5439" s="702" t="str">
        <f t="shared" si="84"/>
        <v>5438. A-9601 2,4,5-T製造過程中四氯苯之蒸餾殘渣廢棄物</v>
      </c>
    </row>
    <row r="5440" spans="1:4">
      <c r="A5440" s="695">
        <v>5439</v>
      </c>
      <c r="B5440" s="696" t="s">
        <v>15340</v>
      </c>
      <c r="C5440" s="697" t="s">
        <v>15341</v>
      </c>
      <c r="D5440" s="702" t="str">
        <f t="shared" si="84"/>
        <v>5439. A-9701 製造乙烯氨基甲酸酯鹽及其鹽類之廢水處理浮渣、濾出液、分離底渣、氣體濃縮底渣、廢過濾器、集塵灰及其殘留物</v>
      </c>
    </row>
    <row r="5441" spans="1:4">
      <c r="A5441" s="695">
        <v>5440</v>
      </c>
      <c r="B5441" s="696" t="s">
        <v>15342</v>
      </c>
      <c r="C5441" s="697" t="s">
        <v>15343</v>
      </c>
      <c r="D5441" s="702" t="str">
        <f t="shared" si="84"/>
        <v>5440. A-9801 製造溴化甲烷中硫酸乾燥機和反應器產生之廢吸收劑及分離廢水</v>
      </c>
    </row>
    <row r="5442" spans="1:4">
      <c r="A5442" s="695">
        <v>5441</v>
      </c>
      <c r="B5442" s="696" t="s">
        <v>15344</v>
      </c>
      <c r="C5442" s="697" t="s">
        <v>15345</v>
      </c>
      <c r="D5442" s="702" t="str">
        <f t="shared" ref="D5442:D5505" si="85">A5442&amp;". "&amp;B5442&amp;" "&amp;C5442</f>
        <v>5441. A-9901 製造動物用藥所產生之含砷或有機砷化合物之廢水處理污泥</v>
      </c>
    </row>
    <row r="5443" spans="1:4">
      <c r="A5443" s="695">
        <v>5442</v>
      </c>
      <c r="B5443" s="696" t="s">
        <v>15346</v>
      </c>
      <c r="C5443" s="697" t="s">
        <v>15347</v>
      </c>
      <c r="D5443" s="702" t="str">
        <f t="shared" si="85"/>
        <v>5442. A-9902 以苯胺化合蒸餾製造動物用藥所產生含砷或有機砷化合物之蒸餾殘渣</v>
      </c>
    </row>
    <row r="5444" spans="1:4">
      <c r="A5444" s="695">
        <v>5443</v>
      </c>
      <c r="B5444" s="696" t="s">
        <v>15348</v>
      </c>
      <c r="C5444" s="697" t="s">
        <v>15349</v>
      </c>
      <c r="D5444" s="702" t="str">
        <f t="shared" si="85"/>
        <v>5443. A-9903 製造動物用藥所產生之含砷或有機砷化合物之活性碳脫色殘渣</v>
      </c>
    </row>
    <row r="5445" spans="1:4">
      <c r="A5445" s="695">
        <v>5444</v>
      </c>
      <c r="B5445" s="696" t="s">
        <v>15350</v>
      </c>
      <c r="C5445" s="697" t="s">
        <v>15351</v>
      </c>
      <c r="D5445" s="702" t="str">
        <f t="shared" si="85"/>
        <v>5444. B-0101 阿特靈＜毒性化學物質第一，三類＞</v>
      </c>
    </row>
    <row r="5446" spans="1:4">
      <c r="A5446" s="695">
        <v>5445</v>
      </c>
      <c r="B5446" s="696" t="s">
        <v>15352</v>
      </c>
      <c r="C5446" s="697" t="s">
        <v>15353</v>
      </c>
      <c r="D5446" s="702" t="str">
        <f t="shared" si="85"/>
        <v>5445. B-0102 對-胺基聯苯鹽酸鹽＜毒性化學物質第二類＞</v>
      </c>
    </row>
    <row r="5447" spans="1:4">
      <c r="A5447" s="695">
        <v>5446</v>
      </c>
      <c r="B5447" s="696" t="s">
        <v>15354</v>
      </c>
      <c r="C5447" s="697" t="s">
        <v>15355</v>
      </c>
      <c r="D5447" s="702" t="str">
        <f t="shared" si="85"/>
        <v>5446. B-0103 a-氰溴甲苯＜毒性化學物質第三類＞</v>
      </c>
    </row>
    <row r="5448" spans="1:4">
      <c r="A5448" s="695">
        <v>5447</v>
      </c>
      <c r="B5448" s="696" t="s">
        <v>15356</v>
      </c>
      <c r="C5448" s="697" t="s">
        <v>15357</v>
      </c>
      <c r="D5448" s="702" t="str">
        <f t="shared" si="85"/>
        <v>5447. B-0104 四氯丹＜毒性化學物質第二，三類＞</v>
      </c>
    </row>
    <row r="5449" spans="1:4">
      <c r="A5449" s="695">
        <v>5448</v>
      </c>
      <c r="B5449" s="696" t="s">
        <v>15358</v>
      </c>
      <c r="C5449" s="697" t="s">
        <v>15359</v>
      </c>
      <c r="D5449" s="702" t="str">
        <f t="shared" si="85"/>
        <v>5448. B-0105 可氯丹＜毒性化學物質第一，三類＞</v>
      </c>
    </row>
    <row r="5450" spans="1:4">
      <c r="A5450" s="695">
        <v>5449</v>
      </c>
      <c r="B5450" s="696" t="s">
        <v>15360</v>
      </c>
      <c r="C5450" s="697" t="s">
        <v>15361</v>
      </c>
      <c r="D5450" s="702" t="str">
        <f t="shared" si="85"/>
        <v>5449. B-0106 克氯苯＜毒性化學物質第一，三類＞</v>
      </c>
    </row>
    <row r="5451" spans="1:4">
      <c r="A5451" s="695">
        <v>5450</v>
      </c>
      <c r="B5451" s="696" t="s">
        <v>15362</v>
      </c>
      <c r="C5451" s="697" t="s">
        <v>15363</v>
      </c>
      <c r="D5451" s="702" t="str">
        <f t="shared" si="85"/>
        <v>5450. B-0107 二氯甲醚＜毒性化學物質第二，三類＞</v>
      </c>
    </row>
    <row r="5452" spans="1:4">
      <c r="A5452" s="695">
        <v>5451</v>
      </c>
      <c r="B5452" s="696" t="s">
        <v>15364</v>
      </c>
      <c r="C5452" s="697" t="s">
        <v>15365</v>
      </c>
      <c r="D5452" s="702" t="str">
        <f t="shared" si="85"/>
        <v>5451. B-0108 滴滴涕＜毒性化學物質第一，三類＞</v>
      </c>
    </row>
    <row r="5453" spans="1:4">
      <c r="A5453" s="695">
        <v>5452</v>
      </c>
      <c r="B5453" s="696" t="s">
        <v>15366</v>
      </c>
      <c r="C5453" s="697" t="s">
        <v>15367</v>
      </c>
      <c r="D5453" s="702" t="str">
        <f t="shared" si="85"/>
        <v>5452. B-0109 地特靈＜毒性化學物質第一，三類＞</v>
      </c>
    </row>
    <row r="5454" spans="1:4">
      <c r="A5454" s="695">
        <v>5453</v>
      </c>
      <c r="B5454" s="696" t="s">
        <v>15368</v>
      </c>
      <c r="C5454" s="697" t="s">
        <v>15369</v>
      </c>
      <c r="D5454" s="702" t="str">
        <f t="shared" si="85"/>
        <v>5453. B-0110 二溴氯丙烷＜毒性化學物質第一，二，三類＞</v>
      </c>
    </row>
    <row r="5455" spans="1:4">
      <c r="A5455" s="695">
        <v>5454</v>
      </c>
      <c r="B5455" s="696" t="s">
        <v>15370</v>
      </c>
      <c r="C5455" s="697" t="s">
        <v>15371</v>
      </c>
      <c r="D5455" s="702" t="str">
        <f t="shared" si="85"/>
        <v>5454. B-0111 安特靈＜毒性化學物質第一，三類＞</v>
      </c>
    </row>
    <row r="5456" spans="1:4">
      <c r="A5456" s="695">
        <v>5455</v>
      </c>
      <c r="B5456" s="696" t="s">
        <v>15372</v>
      </c>
      <c r="C5456" s="697" t="s">
        <v>15373</v>
      </c>
      <c r="D5456" s="702" t="str">
        <f t="shared" si="85"/>
        <v>5455. B-0112 樂乃松＜毒性化學物質第一類＞</v>
      </c>
    </row>
    <row r="5457" spans="1:4">
      <c r="A5457" s="695">
        <v>5456</v>
      </c>
      <c r="B5457" s="696" t="s">
        <v>15374</v>
      </c>
      <c r="C5457" s="697" t="s">
        <v>15375</v>
      </c>
      <c r="D5457" s="702" t="str">
        <f t="shared" si="85"/>
        <v>5456. B-0113 氟＜毒性化學物質第三類＞</v>
      </c>
    </row>
    <row r="5458" spans="1:4">
      <c r="A5458" s="695">
        <v>5457</v>
      </c>
      <c r="B5458" s="696" t="s">
        <v>15376</v>
      </c>
      <c r="C5458" s="697" t="s">
        <v>15377</v>
      </c>
      <c r="D5458" s="702" t="str">
        <f t="shared" si="85"/>
        <v>5457. B-0114 氟乙醯胺＜毒性化學物質第三類＞</v>
      </c>
    </row>
    <row r="5459" spans="1:4">
      <c r="A5459" s="695">
        <v>5458</v>
      </c>
      <c r="B5459" s="696" t="s">
        <v>15378</v>
      </c>
      <c r="C5459" s="697" t="s">
        <v>15379</v>
      </c>
      <c r="D5459" s="702" t="str">
        <f t="shared" si="85"/>
        <v>5458. B-0115 飛佈達＜毒性化學物質第一，三類＞</v>
      </c>
    </row>
    <row r="5460" spans="1:4">
      <c r="A5460" s="695">
        <v>5459</v>
      </c>
      <c r="B5460" s="696" t="s">
        <v>15380</v>
      </c>
      <c r="C5460" s="697" t="s">
        <v>15381</v>
      </c>
      <c r="D5460" s="702" t="str">
        <f t="shared" si="85"/>
        <v>5459. B-0116 蟲必死＜毒性化學物質第一，三類＞</v>
      </c>
    </row>
    <row r="5461" spans="1:4">
      <c r="A5461" s="695">
        <v>5460</v>
      </c>
      <c r="B5461" s="696" t="s">
        <v>15382</v>
      </c>
      <c r="C5461" s="697" t="s">
        <v>15383</v>
      </c>
      <c r="D5461" s="702" t="str">
        <f t="shared" si="85"/>
        <v>5460. B-0117 福賜松＜毒性化學物質第一，三類＞</v>
      </c>
    </row>
    <row r="5462" spans="1:4">
      <c r="A5462" s="695">
        <v>5461</v>
      </c>
      <c r="B5462" s="696" t="s">
        <v>15384</v>
      </c>
      <c r="C5462" s="697" t="s">
        <v>15385</v>
      </c>
      <c r="D5462" s="702" t="str">
        <f t="shared" si="85"/>
        <v>5461. B-0118 護谷＜毒性化學物質第二類＞</v>
      </c>
    </row>
    <row r="5463" spans="1:4">
      <c r="A5463" s="695">
        <v>5462</v>
      </c>
      <c r="B5463" s="696" t="s">
        <v>15386</v>
      </c>
      <c r="C5463" s="697" t="s">
        <v>15387</v>
      </c>
      <c r="D5463" s="702" t="str">
        <f t="shared" si="85"/>
        <v>5462. B-0119 五氯酚＜毒性化學物質第一，三類＞</v>
      </c>
    </row>
    <row r="5464" spans="1:4">
      <c r="A5464" s="695">
        <v>5463</v>
      </c>
      <c r="B5464" s="696" t="s">
        <v>15388</v>
      </c>
      <c r="C5464" s="697" t="s">
        <v>15389</v>
      </c>
      <c r="D5464" s="702" t="str">
        <f t="shared" si="85"/>
        <v>5463. B-0120 五氯硝苯＜毒性化學物質第一類＞</v>
      </c>
    </row>
    <row r="5465" spans="1:4">
      <c r="A5465" s="695">
        <v>5464</v>
      </c>
      <c r="B5465" s="696" t="s">
        <v>15390</v>
      </c>
      <c r="C5465" s="697" t="s">
        <v>15391</v>
      </c>
      <c r="D5465" s="702" t="str">
        <f t="shared" si="85"/>
        <v>5464. B-0121 五氯酚鈉＜毒性化學物質第三類＞</v>
      </c>
    </row>
    <row r="5466" spans="1:4">
      <c r="A5466" s="695">
        <v>5465</v>
      </c>
      <c r="B5466" s="696" t="s">
        <v>15392</v>
      </c>
      <c r="C5466" s="697" t="s">
        <v>15393</v>
      </c>
      <c r="D5466" s="702" t="str">
        <f t="shared" si="85"/>
        <v>5465. B-0122 毒殺芬＜毒性化學物質第一類＞</v>
      </c>
    </row>
    <row r="5467" spans="1:4">
      <c r="A5467" s="695">
        <v>5466</v>
      </c>
      <c r="B5467" s="696" t="s">
        <v>15394</v>
      </c>
      <c r="C5467" s="697" t="s">
        <v>15395</v>
      </c>
      <c r="D5467" s="702" t="str">
        <f t="shared" si="85"/>
        <v>5466. B-0123 靈丹＜毒性化學物質第一，三類＞</v>
      </c>
    </row>
    <row r="5468" spans="1:4">
      <c r="A5468" s="695">
        <v>5467</v>
      </c>
      <c r="B5468" s="696" t="s">
        <v>15396</v>
      </c>
      <c r="C5468" s="697" t="s">
        <v>15397</v>
      </c>
      <c r="D5468" s="702" t="str">
        <f t="shared" si="85"/>
        <v>5467. B-0124 聯苯胺二氫氟酸鹽＜毒性化學物質第二類＞</v>
      </c>
    </row>
    <row r="5469" spans="1:4">
      <c r="A5469" s="695">
        <v>5468</v>
      </c>
      <c r="B5469" s="696" t="s">
        <v>15398</v>
      </c>
      <c r="C5469" s="697" t="s">
        <v>15399</v>
      </c>
      <c r="D5469" s="702" t="str">
        <f t="shared" si="85"/>
        <v>5468. B-0125 聯苯胺過氯酸鹽＜毒性化學物質第二類＞</v>
      </c>
    </row>
    <row r="5470" spans="1:4">
      <c r="A5470" s="695">
        <v>5469</v>
      </c>
      <c r="B5470" s="696" t="s">
        <v>15400</v>
      </c>
      <c r="C5470" s="697" t="s">
        <v>15401</v>
      </c>
      <c r="D5470" s="702" t="str">
        <f t="shared" si="85"/>
        <v>5469. B-0126 聯苯胺二過氯酸鹽＜毒性化學物質第二類＞</v>
      </c>
    </row>
    <row r="5471" spans="1:4">
      <c r="A5471" s="695">
        <v>5470</v>
      </c>
      <c r="B5471" s="696" t="s">
        <v>15402</v>
      </c>
      <c r="C5471" s="697" t="s">
        <v>15403</v>
      </c>
      <c r="D5471" s="702" t="str">
        <f t="shared" si="85"/>
        <v>5470. B-0127 二氯聯苯胺＜毒性化學物質第一，二類＞</v>
      </c>
    </row>
    <row r="5472" spans="1:4">
      <c r="A5472" s="695">
        <v>5471</v>
      </c>
      <c r="B5472" s="696" t="s">
        <v>15404</v>
      </c>
      <c r="C5472" s="697" t="s">
        <v>15405</v>
      </c>
      <c r="D5472" s="702" t="str">
        <f t="shared" si="85"/>
        <v>5471. B-0128 三氯甲苯＜毒性化學物質第一，三類＞</v>
      </c>
    </row>
    <row r="5473" spans="1:4">
      <c r="A5473" s="695">
        <v>5472</v>
      </c>
      <c r="B5473" s="696" t="s">
        <v>15406</v>
      </c>
      <c r="C5473" s="697" t="s">
        <v>15407</v>
      </c>
      <c r="D5473" s="702" t="str">
        <f t="shared" si="85"/>
        <v>5472. B-0129 氯＜毒性化學物質第三類＞</v>
      </c>
    </row>
    <row r="5474" spans="1:4">
      <c r="A5474" s="695">
        <v>5473</v>
      </c>
      <c r="B5474" s="696" t="s">
        <v>15408</v>
      </c>
      <c r="C5474" s="697" t="s">
        <v>15409</v>
      </c>
      <c r="D5474" s="702" t="str">
        <f t="shared" si="85"/>
        <v>5473. B-0130 氯甲基甲基醚＜毒性化學物質第一，二，三類＞</v>
      </c>
    </row>
    <row r="5475" spans="1:4">
      <c r="A5475" s="695">
        <v>5474</v>
      </c>
      <c r="B5475" s="696" t="s">
        <v>15410</v>
      </c>
      <c r="C5475" s="697" t="s">
        <v>15411</v>
      </c>
      <c r="D5475" s="702" t="str">
        <f t="shared" si="85"/>
        <v>5474. B-0131 二溴乙烷(二溴乙烯) ＜毒性化學物質第一，二類</v>
      </c>
    </row>
    <row r="5476" spans="1:4">
      <c r="A5476" s="695">
        <v>5475</v>
      </c>
      <c r="B5476" s="696" t="s">
        <v>15412</v>
      </c>
      <c r="C5476" s="697" t="s">
        <v>15413</v>
      </c>
      <c r="D5476" s="702" t="str">
        <f t="shared" si="85"/>
        <v>5475. B-0132 4,4’-亞甲雙(2-氯苯胺) ＜毒性化學物質第一，二類＞</v>
      </c>
    </row>
    <row r="5477" spans="1:4">
      <c r="A5477" s="695">
        <v>5476</v>
      </c>
      <c r="B5477" s="696" t="s">
        <v>15414</v>
      </c>
      <c r="C5477" s="697" t="s">
        <v>15415</v>
      </c>
      <c r="D5477" s="702" t="str">
        <f t="shared" si="85"/>
        <v>5476. B-0133 1,3-二氯苯＜毒性化學物質第一類＞</v>
      </c>
    </row>
    <row r="5478" spans="1:4">
      <c r="A5478" s="695">
        <v>5477</v>
      </c>
      <c r="B5478" s="696" t="s">
        <v>15416</v>
      </c>
      <c r="C5478" s="697" t="s">
        <v>15417</v>
      </c>
      <c r="D5478" s="702" t="str">
        <f t="shared" si="85"/>
        <v>5477. B-0134 1,2,4-三氯苯＜毒性化學物質第一類＞</v>
      </c>
    </row>
    <row r="5479" spans="1:4">
      <c r="A5479" s="695">
        <v>5478</v>
      </c>
      <c r="B5479" s="696" t="s">
        <v>15418</v>
      </c>
      <c r="C5479" s="697" t="s">
        <v>15419</v>
      </c>
      <c r="D5479" s="702" t="str">
        <f t="shared" si="85"/>
        <v>5478. B-0135 環氧氯丙烷＜毒性化學物質第二類＞</v>
      </c>
    </row>
    <row r="5480" spans="1:4">
      <c r="A5480" s="695">
        <v>5479</v>
      </c>
      <c r="B5480" s="696" t="s">
        <v>15420</v>
      </c>
      <c r="C5480" s="697" t="s">
        <v>15421</v>
      </c>
      <c r="D5480" s="702" t="str">
        <f t="shared" si="85"/>
        <v>5479. B-0136 二異氰酸甲苯＜毒性化學物質第三類＞</v>
      </c>
    </row>
    <row r="5481" spans="1:4">
      <c r="A5481" s="695">
        <v>5480</v>
      </c>
      <c r="B5481" s="696" t="s">
        <v>15422</v>
      </c>
      <c r="C5481" s="697" t="s">
        <v>15423</v>
      </c>
      <c r="D5481" s="702" t="str">
        <f t="shared" si="85"/>
        <v>5480. B-0137 二氯異丙醚＜毒性化學物質第一類＞</v>
      </c>
    </row>
    <row r="5482" spans="1:4">
      <c r="A5482" s="695">
        <v>5481</v>
      </c>
      <c r="B5482" s="696" t="s">
        <v>15424</v>
      </c>
      <c r="C5482" s="697" t="s">
        <v>15425</v>
      </c>
      <c r="D5482" s="702" t="str">
        <f t="shared" si="85"/>
        <v>5481. B-0138 六氯奈＜毒性化學物質第一類＞</v>
      </c>
    </row>
    <row r="5483" spans="1:4">
      <c r="A5483" s="695">
        <v>5482</v>
      </c>
      <c r="B5483" s="696" t="s">
        <v>15426</v>
      </c>
      <c r="C5483" s="697" t="s">
        <v>15427</v>
      </c>
      <c r="D5483" s="702" t="str">
        <f t="shared" si="85"/>
        <v>5482. B-0139 碘甲烷＜毒性化學物質第一類＞</v>
      </c>
    </row>
    <row r="5484" spans="1:4">
      <c r="A5484" s="695">
        <v>5483</v>
      </c>
      <c r="B5484" s="696" t="s">
        <v>15428</v>
      </c>
      <c r="C5484" s="697" t="s">
        <v>15429</v>
      </c>
      <c r="D5484" s="702" t="str">
        <f t="shared" si="85"/>
        <v>5483. B-0140 a-苯氯乙酮(w-苯氯乙酮) ＜毒性化學物質第一，三類＞</v>
      </c>
    </row>
    <row r="5485" spans="1:4">
      <c r="A5485" s="695">
        <v>5484</v>
      </c>
      <c r="B5485" s="696" t="s">
        <v>15430</v>
      </c>
      <c r="C5485" s="697" t="s">
        <v>15431</v>
      </c>
      <c r="D5485" s="702" t="str">
        <f t="shared" si="85"/>
        <v>5484. B-0141 二溴甲烷＜毒性化學物質第一類＞</v>
      </c>
    </row>
    <row r="5486" spans="1:4">
      <c r="A5486" s="695">
        <v>5485</v>
      </c>
      <c r="B5486" s="696" t="s">
        <v>15432</v>
      </c>
      <c r="C5486" s="697" t="s">
        <v>15433</v>
      </c>
      <c r="D5486" s="702" t="str">
        <f t="shared" si="85"/>
        <v>5485. B-0142 三溴甲烷(溴仿) ＜毒性化學物質第一類＞</v>
      </c>
    </row>
    <row r="5487" spans="1:4">
      <c r="A5487" s="695">
        <v>5486</v>
      </c>
      <c r="B5487" s="696" t="s">
        <v>15434</v>
      </c>
      <c r="C5487" s="697" t="s">
        <v>15435</v>
      </c>
      <c r="D5487" s="702" t="str">
        <f t="shared" si="85"/>
        <v>5486. B-0143 氯乙烷＜毒性化學物質第一類＞</v>
      </c>
    </row>
    <row r="5488" spans="1:4">
      <c r="A5488" s="695">
        <v>5487</v>
      </c>
      <c r="B5488" s="696" t="s">
        <v>15436</v>
      </c>
      <c r="C5488" s="697" t="s">
        <v>15437</v>
      </c>
      <c r="D5488" s="702" t="str">
        <f t="shared" si="85"/>
        <v>5487. B-0144 鄰-二氯苯＜毒性化學物質第一類＞</v>
      </c>
    </row>
    <row r="5489" spans="1:4">
      <c r="A5489" s="695">
        <v>5488</v>
      </c>
      <c r="B5489" s="696" t="s">
        <v>15438</v>
      </c>
      <c r="C5489" s="697" t="s">
        <v>15439</v>
      </c>
      <c r="D5489" s="702" t="str">
        <f t="shared" si="85"/>
        <v>5488. B-0145 六氯芬(2,2’-二羥-3,3’, 5,5’,6,6’-六氯二苯甲烷) ＜毒性化學物質第一類＞</v>
      </c>
    </row>
    <row r="5490" spans="1:4">
      <c r="A5490" s="695">
        <v>5489</v>
      </c>
      <c r="B5490" s="696" t="s">
        <v>15440</v>
      </c>
      <c r="C5490" s="697" t="s">
        <v>15441</v>
      </c>
      <c r="D5490" s="702" t="str">
        <f t="shared" si="85"/>
        <v>5489. B-0146 八氯奈＜毒性化學物質第一類＞</v>
      </c>
    </row>
    <row r="5491" spans="1:4">
      <c r="A5491" s="695">
        <v>5490</v>
      </c>
      <c r="B5491" s="696" t="s">
        <v>15442</v>
      </c>
      <c r="C5491" s="697" t="s">
        <v>15443</v>
      </c>
      <c r="D5491" s="702" t="str">
        <f t="shared" si="85"/>
        <v>5490. B-0147 三(2,3-二溴丙基)-磷酸酯＜毒性化學物質第二類＞</v>
      </c>
    </row>
    <row r="5492" spans="1:4">
      <c r="A5492" s="695">
        <v>5491</v>
      </c>
      <c r="B5492" s="696" t="s">
        <v>15444</v>
      </c>
      <c r="C5492" s="697" t="s">
        <v>15445</v>
      </c>
      <c r="D5492" s="702" t="str">
        <f t="shared" si="85"/>
        <v>5491. B-0148 溴乙烯＜毒性化學物質第二類＞</v>
      </c>
    </row>
    <row r="5493" spans="1:4">
      <c r="A5493" s="695">
        <v>5492</v>
      </c>
      <c r="B5493" s="696" t="s">
        <v>15446</v>
      </c>
      <c r="C5493" s="697" t="s">
        <v>15447</v>
      </c>
      <c r="D5493" s="702" t="str">
        <f t="shared" si="85"/>
        <v>5492. B-0149 1,2-二氯丙烷＜毒性化學物質第一類＞</v>
      </c>
    </row>
    <row r="5494" spans="1:4">
      <c r="A5494" s="695">
        <v>5493</v>
      </c>
      <c r="B5494" s="696" t="s">
        <v>15448</v>
      </c>
      <c r="C5494" s="697" t="s">
        <v>15449</v>
      </c>
      <c r="D5494" s="702" t="str">
        <f t="shared" si="85"/>
        <v>5493. B-0150 對-氯-鄰-甲苯胺＜毒性化學物質第二類＞</v>
      </c>
    </row>
    <row r="5495" spans="1:4">
      <c r="A5495" s="695">
        <v>5494</v>
      </c>
      <c r="B5495" s="696" t="s">
        <v>15450</v>
      </c>
      <c r="C5495" s="697" t="s">
        <v>15451</v>
      </c>
      <c r="D5495" s="702" t="str">
        <f t="shared" si="85"/>
        <v>5494. B-0151 二甲基胺甲醯氯＜毒性化學物質第二類＞</v>
      </c>
    </row>
    <row r="5496" spans="1:4">
      <c r="A5496" s="695">
        <v>5495</v>
      </c>
      <c r="B5496" s="696" t="s">
        <v>15452</v>
      </c>
      <c r="C5496" s="697" t="s">
        <v>15453</v>
      </c>
      <c r="D5496" s="702" t="str">
        <f t="shared" si="85"/>
        <v>5495. B-0152 1,2,3-三氯丙烷＜毒性化學物質第二類＞</v>
      </c>
    </row>
    <row r="5497" spans="1:4">
      <c r="A5497" s="695">
        <v>5496</v>
      </c>
      <c r="B5497" s="696" t="s">
        <v>15454</v>
      </c>
      <c r="C5497" s="697" t="s">
        <v>15455</v>
      </c>
      <c r="D5497" s="702" t="str">
        <f t="shared" si="85"/>
        <v>5496. B-0153 三氯化磷＜毒性化學物質第三類＞</v>
      </c>
    </row>
    <row r="5498" spans="1:4">
      <c r="A5498" s="695">
        <v>5497</v>
      </c>
      <c r="B5498" s="696" t="s">
        <v>15456</v>
      </c>
      <c r="C5498" s="697" t="s">
        <v>15457</v>
      </c>
      <c r="D5498" s="702" t="str">
        <f t="shared" si="85"/>
        <v>5497. B-0154 四氯化碳＜毒性化學物質第一類＞</v>
      </c>
    </row>
    <row r="5499" spans="1:4">
      <c r="A5499" s="695">
        <v>5498</v>
      </c>
      <c r="B5499" s="696" t="s">
        <v>15458</v>
      </c>
      <c r="C5499" s="697" t="s">
        <v>15459</v>
      </c>
      <c r="D5499" s="702" t="str">
        <f t="shared" si="85"/>
        <v>5498. B-0155 氯苯＜毒性化學物質第一類＞</v>
      </c>
    </row>
    <row r="5500" spans="1:4">
      <c r="A5500" s="695">
        <v>5499</v>
      </c>
      <c r="B5500" s="696" t="s">
        <v>15460</v>
      </c>
      <c r="C5500" s="697" t="s">
        <v>15461</v>
      </c>
      <c r="D5500" s="702" t="str">
        <f t="shared" si="85"/>
        <v>5499. B-0156 六氯-1,3-丁二烯＜毒性化學物質第一類＞</v>
      </c>
    </row>
    <row r="5501" spans="1:4">
      <c r="A5501" s="695">
        <v>5500</v>
      </c>
      <c r="B5501" s="696" t="s">
        <v>15462</v>
      </c>
      <c r="C5501" s="697" t="s">
        <v>15463</v>
      </c>
      <c r="D5501" s="702" t="str">
        <f t="shared" si="85"/>
        <v>5500. B-0157 六氯苯＜毒性化學物質第一類＞</v>
      </c>
    </row>
    <row r="5502" spans="1:4">
      <c r="A5502" s="695">
        <v>5501</v>
      </c>
      <c r="B5502" s="696" t="s">
        <v>15464</v>
      </c>
      <c r="C5502" s="697" t="s">
        <v>15465</v>
      </c>
      <c r="D5502" s="702" t="str">
        <f t="shared" si="85"/>
        <v>5501. B-0158 六氯乙烷＜毒性化學物質第一類＞</v>
      </c>
    </row>
    <row r="5503" spans="1:4">
      <c r="A5503" s="695">
        <v>5502</v>
      </c>
      <c r="B5503" s="696" t="s">
        <v>15466</v>
      </c>
      <c r="C5503" s="697" t="s">
        <v>15467</v>
      </c>
      <c r="D5503" s="702" t="str">
        <f t="shared" si="85"/>
        <v>5502. B-0159 四氯乙烯＜毒性化學物質第一，二類＞</v>
      </c>
    </row>
    <row r="5504" spans="1:4">
      <c r="A5504" s="695">
        <v>5503</v>
      </c>
      <c r="B5504" s="696" t="s">
        <v>15468</v>
      </c>
      <c r="C5504" s="697" t="s">
        <v>15469</v>
      </c>
      <c r="D5504" s="702" t="str">
        <f t="shared" si="85"/>
        <v>5503. B-0160 三氯乙烯＜毒性化學物質第一，二類＞</v>
      </c>
    </row>
    <row r="5505" spans="1:4">
      <c r="A5505" s="695">
        <v>5504</v>
      </c>
      <c r="B5505" s="696" t="s">
        <v>15470</v>
      </c>
      <c r="C5505" s="697" t="s">
        <v>15471</v>
      </c>
      <c r="D5505" s="702" t="str">
        <f t="shared" si="85"/>
        <v>5504. B-0161 2,4,5-三氯酚＜毒性化學物質第一，二類＞</v>
      </c>
    </row>
    <row r="5506" spans="1:4">
      <c r="A5506" s="695">
        <v>5505</v>
      </c>
      <c r="B5506" s="696" t="s">
        <v>15472</v>
      </c>
      <c r="C5506" s="697" t="s">
        <v>15473</v>
      </c>
      <c r="D5506" s="702" t="str">
        <f t="shared" ref="D5506:D5569" si="86">A5506&amp;". "&amp;B5506&amp;" "&amp;C5506</f>
        <v>5505. B-0162 2,4,6-三氯酚＜毒性化學物質第一，二類＞</v>
      </c>
    </row>
    <row r="5507" spans="1:4">
      <c r="A5507" s="695">
        <v>5506</v>
      </c>
      <c r="B5507" s="696" t="s">
        <v>15474</v>
      </c>
      <c r="C5507" s="697" t="s">
        <v>15475</v>
      </c>
      <c r="D5507" s="702" t="str">
        <f t="shared" si="86"/>
        <v>5506. B-0163 氯乙烯＜毒性化學物質第二類＞</v>
      </c>
    </row>
    <row r="5508" spans="1:4">
      <c r="A5508" s="695">
        <v>5507</v>
      </c>
      <c r="B5508" s="696" t="s">
        <v>15476</v>
      </c>
      <c r="C5508" s="697" t="s">
        <v>15477</v>
      </c>
      <c r="D5508" s="702" t="str">
        <f t="shared" si="86"/>
        <v>5507. B-0164 三氯甲烷＜毒性化學物質第一類＞</v>
      </c>
    </row>
    <row r="5509" spans="1:4">
      <c r="A5509" s="695">
        <v>5508</v>
      </c>
      <c r="B5509" s="696" t="s">
        <v>15478</v>
      </c>
      <c r="C5509" s="697" t="s">
        <v>15479</v>
      </c>
      <c r="D5509" s="702" t="str">
        <f t="shared" si="86"/>
        <v>5508. B-0165 八溴二苯醚＜毒性化學物質第一類＞</v>
      </c>
    </row>
    <row r="5510" spans="1:4">
      <c r="A5510" s="695">
        <v>5509</v>
      </c>
      <c r="B5510" s="696" t="s">
        <v>15480</v>
      </c>
      <c r="C5510" s="697" t="s">
        <v>15481</v>
      </c>
      <c r="D5510" s="702" t="str">
        <f t="shared" si="86"/>
        <v>5509. B-0166 五溴二苯醚＜毒性化學物質第一類＞</v>
      </c>
    </row>
    <row r="5511" spans="1:4">
      <c r="A5511" s="695">
        <v>5510</v>
      </c>
      <c r="B5511" s="696" t="s">
        <v>15482</v>
      </c>
      <c r="C5511" s="697" t="s">
        <v>15483</v>
      </c>
      <c r="D5511" s="702" t="str">
        <f t="shared" si="86"/>
        <v>5510. B-0167 2,2,4,4-四溴二苯醚＜毒性化學物質第一類＞</v>
      </c>
    </row>
    <row r="5512" spans="1:4">
      <c r="A5512" s="695">
        <v>5511</v>
      </c>
      <c r="B5512" s="696" t="s">
        <v>15484</v>
      </c>
      <c r="C5512" s="697" t="s">
        <v>15485</v>
      </c>
      <c r="D5512" s="702" t="str">
        <f t="shared" si="86"/>
        <v>5511. B-0168 2,2,4,4,5,5-六溴二苯醚＜毒性化學物質第一類＞</v>
      </c>
    </row>
    <row r="5513" spans="1:4">
      <c r="A5513" s="695">
        <v>5512</v>
      </c>
      <c r="B5513" s="696" t="s">
        <v>15486</v>
      </c>
      <c r="C5513" s="697" t="s">
        <v>15487</v>
      </c>
      <c r="D5513" s="702" t="str">
        <f t="shared" si="86"/>
        <v>5512. B-0169 2,2,4,4,5,6-六溴二苯醚＜毒性化學物質第一類＞</v>
      </c>
    </row>
    <row r="5514" spans="1:4">
      <c r="A5514" s="695">
        <v>5513</v>
      </c>
      <c r="B5514" s="696" t="s">
        <v>15488</v>
      </c>
      <c r="C5514" s="697" t="s">
        <v>15489</v>
      </c>
      <c r="D5514" s="702" t="str">
        <f t="shared" si="86"/>
        <v>5513. B-0170 2,2,3,3,4,5,6-七溴二苯醚＜毒性化學物質第一類＞</v>
      </c>
    </row>
    <row r="5515" spans="1:4">
      <c r="A5515" s="695">
        <v>5514</v>
      </c>
      <c r="B5515" s="696" t="s">
        <v>15490</v>
      </c>
      <c r="C5515" s="697" t="s">
        <v>15491</v>
      </c>
      <c r="D5515" s="702" t="str">
        <f t="shared" si="86"/>
        <v>5514. B-0171 2,2,3,4,4,5,6-七溴二苯醚＜毒性化學物質第一類＞</v>
      </c>
    </row>
    <row r="5516" spans="1:4">
      <c r="A5516" s="695">
        <v>5515</v>
      </c>
      <c r="B5516" s="696" t="s">
        <v>15492</v>
      </c>
      <c r="C5516" s="697" t="s">
        <v>15493</v>
      </c>
      <c r="D5516" s="702" t="str">
        <f t="shared" si="86"/>
        <v>5515. B-0172 六溴聯苯＜毒性化學物質第一類＞</v>
      </c>
    </row>
    <row r="5517" spans="1:4">
      <c r="A5517" s="695">
        <v>5516</v>
      </c>
      <c r="B5517" s="696" t="s">
        <v>15494</v>
      </c>
      <c r="C5517" s="697" t="s">
        <v>15495</v>
      </c>
      <c r="D5517" s="702" t="str">
        <f t="shared" si="86"/>
        <v>5516. B-0173 滅蟻樂＜毒性化學物質第一，三類＞</v>
      </c>
    </row>
    <row r="5518" spans="1:4">
      <c r="A5518" s="695">
        <v>5517</v>
      </c>
      <c r="B5518" s="696" t="s">
        <v>15496</v>
      </c>
      <c r="C5518" s="697" t="s">
        <v>15497</v>
      </c>
      <c r="D5518" s="702" t="str">
        <f t="shared" si="86"/>
        <v>5517. B-0174 十氯酮＜毒性化學物質第一，三類＞</v>
      </c>
    </row>
    <row r="5519" spans="1:4">
      <c r="A5519" s="695">
        <v>5518</v>
      </c>
      <c r="B5519" s="696" t="s">
        <v>15498</v>
      </c>
      <c r="C5519" s="697" t="s">
        <v>15499</v>
      </c>
      <c r="D5519" s="702" t="str">
        <f t="shared" si="86"/>
        <v>5518. B-0175 全氟辛烷磺酸＜毒性化學物質第一，二類＞</v>
      </c>
    </row>
    <row r="5520" spans="1:4">
      <c r="A5520" s="695">
        <v>5519</v>
      </c>
      <c r="B5520" s="696" t="s">
        <v>15500</v>
      </c>
      <c r="C5520" s="697" t="s">
        <v>15501</v>
      </c>
      <c r="D5520" s="702" t="str">
        <f t="shared" si="86"/>
        <v>5519. B-0176 全氟辛烷磺酸＜毒性化學物質第一，二類＞鋰鹽</v>
      </c>
    </row>
    <row r="5521" spans="1:4">
      <c r="A5521" s="695">
        <v>5520</v>
      </c>
      <c r="B5521" s="696" t="s">
        <v>15502</v>
      </c>
      <c r="C5521" s="697" t="s">
        <v>15503</v>
      </c>
      <c r="D5521" s="702" t="str">
        <f t="shared" si="86"/>
        <v>5520. B-0177 五氯苯＜毒性化學物質第一，三類＞</v>
      </c>
    </row>
    <row r="5522" spans="1:4">
      <c r="A5522" s="695">
        <v>5521</v>
      </c>
      <c r="B5522" s="696" t="s">
        <v>15504</v>
      </c>
      <c r="C5522" s="697" t="s">
        <v>15505</v>
      </c>
      <c r="D5522" s="702" t="str">
        <f t="shared" si="86"/>
        <v>5521. B-0178 安殺番(工業級安殺番)＜毒性化學物質第一、三類＞</v>
      </c>
    </row>
    <row r="5523" spans="1:4">
      <c r="A5523" s="695">
        <v>5522</v>
      </c>
      <c r="B5523" s="696" t="s">
        <v>15506</v>
      </c>
      <c r="C5523" s="697" t="s">
        <v>15507</v>
      </c>
      <c r="D5523" s="702" t="str">
        <f t="shared" si="86"/>
        <v>5522. B-0179 a-安殺番＜毒性化學物質第一、三類＞</v>
      </c>
    </row>
    <row r="5524" spans="1:4">
      <c r="A5524" s="695">
        <v>5523</v>
      </c>
      <c r="B5524" s="696" t="s">
        <v>15508</v>
      </c>
      <c r="C5524" s="697" t="s">
        <v>15509</v>
      </c>
      <c r="D5524" s="702" t="str">
        <f t="shared" si="86"/>
        <v>5523. B-0180 b-安殺番＜毒性化學物質第一、三類＞</v>
      </c>
    </row>
    <row r="5525" spans="1:4">
      <c r="A5525" s="695">
        <v>5524</v>
      </c>
      <c r="B5525" s="696" t="s">
        <v>15510</v>
      </c>
      <c r="C5525" s="697" t="s">
        <v>15511</v>
      </c>
      <c r="D5525" s="702" t="str">
        <f t="shared" si="86"/>
        <v>5524. B-0181 安殺番硫酸鹽＜毒性化學物質第一、三類＞</v>
      </c>
    </row>
    <row r="5526" spans="1:4">
      <c r="A5526" s="695">
        <v>5525</v>
      </c>
      <c r="B5526" s="696" t="s">
        <v>15512</v>
      </c>
      <c r="C5526" s="697" t="s">
        <v>15513</v>
      </c>
      <c r="D5526" s="702" t="str">
        <f t="shared" si="86"/>
        <v>5525. B-0182 經核准聲明廢棄之三 (2-氯乙基)磷酸酯</v>
      </c>
    </row>
    <row r="5527" spans="1:4">
      <c r="A5527" s="695">
        <v>5526</v>
      </c>
      <c r="B5527" s="696" t="s">
        <v>15514</v>
      </c>
      <c r="C5527" s="697" t="s">
        <v>15515</v>
      </c>
      <c r="D5527" s="702" t="str">
        <f t="shared" si="86"/>
        <v>5526. B-0183 經核准聲明廢棄之六溴環十二烷</v>
      </c>
    </row>
    <row r="5528" spans="1:4">
      <c r="A5528" s="695">
        <v>5527</v>
      </c>
      <c r="B5528" s="696" t="s">
        <v>15516</v>
      </c>
      <c r="C5528" s="697" t="s">
        <v>15517</v>
      </c>
      <c r="D5528" s="702" t="str">
        <f t="shared" si="86"/>
        <v>5527. B-0184 經核准聲明廢棄之α-六溴環十二烷</v>
      </c>
    </row>
    <row r="5529" spans="1:4">
      <c r="A5529" s="695">
        <v>5528</v>
      </c>
      <c r="B5529" s="696" t="s">
        <v>15518</v>
      </c>
      <c r="C5529" s="697" t="s">
        <v>15519</v>
      </c>
      <c r="D5529" s="702" t="str">
        <f t="shared" si="86"/>
        <v>5528. B-0185 經核准聲明廢棄之β-六溴環十二烷</v>
      </c>
    </row>
    <row r="5530" spans="1:4">
      <c r="A5530" s="695">
        <v>5529</v>
      </c>
      <c r="B5530" s="696" t="s">
        <v>15520</v>
      </c>
      <c r="C5530" s="697" t="s">
        <v>15521</v>
      </c>
      <c r="D5530" s="702" t="str">
        <f t="shared" si="86"/>
        <v>5529. B-0186 經核准聲明廢棄之γ-六溴環十二烷</v>
      </c>
    </row>
    <row r="5531" spans="1:4">
      <c r="A5531" s="695">
        <v>5530</v>
      </c>
      <c r="B5531" s="696" t="s">
        <v>15522</v>
      </c>
      <c r="C5531" s="697" t="s">
        <v>15523</v>
      </c>
      <c r="D5531" s="702" t="str">
        <f t="shared" si="86"/>
        <v>5530. B-0187 十溴二苯醚</v>
      </c>
    </row>
    <row r="5532" spans="1:4">
      <c r="A5532" s="695">
        <v>5531</v>
      </c>
      <c r="B5532" s="696" t="s">
        <v>15524</v>
      </c>
      <c r="C5532" s="697" t="s">
        <v>15525</v>
      </c>
      <c r="D5532" s="702" t="str">
        <f t="shared" si="86"/>
        <v>5531. B-0188 短鏈氯化石蠟</v>
      </c>
    </row>
    <row r="5533" spans="1:4">
      <c r="A5533" s="695">
        <v>5532</v>
      </c>
      <c r="B5533" s="696" t="s">
        <v>15526</v>
      </c>
      <c r="C5533" s="697" t="s">
        <v>15527</v>
      </c>
      <c r="D5533" s="702" t="str">
        <f t="shared" si="86"/>
        <v>5532. B-0199 其他前述化學物質混合物或廢棄盛裝容器</v>
      </c>
    </row>
    <row r="5534" spans="1:4">
      <c r="A5534" s="695">
        <v>5533</v>
      </c>
      <c r="B5534" s="696" t="s">
        <v>15528</v>
      </c>
      <c r="C5534" s="697" t="s">
        <v>15529</v>
      </c>
      <c r="D5534" s="702" t="str">
        <f t="shared" si="86"/>
        <v>5533. B-0201 三氧化二砷＜毒性化學物質第一，二，三類＞</v>
      </c>
    </row>
    <row r="5535" spans="1:4">
      <c r="A5535" s="695">
        <v>5534</v>
      </c>
      <c r="B5535" s="696" t="s">
        <v>15530</v>
      </c>
      <c r="C5535" s="697" t="s">
        <v>15531</v>
      </c>
      <c r="D5535" s="702" t="str">
        <f t="shared" si="86"/>
        <v>5534. B-0202 鈹＜毒性化學物質第二類＞</v>
      </c>
    </row>
    <row r="5536" spans="1:4">
      <c r="A5536" s="695">
        <v>5535</v>
      </c>
      <c r="B5536" s="696" t="s">
        <v>15532</v>
      </c>
      <c r="C5536" s="697" t="s">
        <v>15533</v>
      </c>
      <c r="D5536" s="702" t="str">
        <f t="shared" si="86"/>
        <v>5535. B-0203 鎘＜毒性化學物質第二，三類＞</v>
      </c>
    </row>
    <row r="5537" spans="1:4">
      <c r="A5537" s="695">
        <v>5536</v>
      </c>
      <c r="B5537" s="696" t="s">
        <v>15534</v>
      </c>
      <c r="C5537" s="697" t="s">
        <v>15535</v>
      </c>
      <c r="D5537" s="702" t="str">
        <f t="shared" si="86"/>
        <v>5536. B-0204 氧化鎘＜毒性化學物質第二，三類＞</v>
      </c>
    </row>
    <row r="5538" spans="1:4">
      <c r="A5538" s="695">
        <v>5537</v>
      </c>
      <c r="B5538" s="696" t="s">
        <v>15536</v>
      </c>
      <c r="C5538" s="697" t="s">
        <v>15537</v>
      </c>
      <c r="D5538" s="702" t="str">
        <f t="shared" si="86"/>
        <v>5537. B-0205 碳酸鎘＜毒性化學物質第二，三類＞</v>
      </c>
    </row>
    <row r="5539" spans="1:4">
      <c r="A5539" s="695">
        <v>5538</v>
      </c>
      <c r="B5539" s="696" t="s">
        <v>15538</v>
      </c>
      <c r="C5539" s="697" t="s">
        <v>15539</v>
      </c>
      <c r="D5539" s="702" t="str">
        <f t="shared" si="86"/>
        <v>5538. B-0206 硫化鎘＜毒性化學物質第二，三類＞</v>
      </c>
    </row>
    <row r="5540" spans="1:4">
      <c r="A5540" s="695">
        <v>5539</v>
      </c>
      <c r="B5540" s="696" t="s">
        <v>15540</v>
      </c>
      <c r="C5540" s="697" t="s">
        <v>15541</v>
      </c>
      <c r="D5540" s="702" t="str">
        <f t="shared" si="86"/>
        <v>5539. B-0207 硫酸鎘＜毒性化學物質第二，三類＞</v>
      </c>
    </row>
    <row r="5541" spans="1:4">
      <c r="A5541" s="695">
        <v>5540</v>
      </c>
      <c r="B5541" s="696" t="s">
        <v>15542</v>
      </c>
      <c r="C5541" s="697" t="s">
        <v>15543</v>
      </c>
      <c r="D5541" s="702" t="str">
        <f t="shared" si="86"/>
        <v>5540. B-0208 硝酸鎘＜毒性化學物質第二，三類＞</v>
      </c>
    </row>
    <row r="5542" spans="1:4">
      <c r="A5542" s="695">
        <v>5541</v>
      </c>
      <c r="B5542" s="696" t="s">
        <v>15544</v>
      </c>
      <c r="C5542" s="697" t="s">
        <v>15545</v>
      </c>
      <c r="D5542" s="702" t="str">
        <f t="shared" si="86"/>
        <v>5541. B-0209 氯化鎘＜毒性化學物質第二，三類＞</v>
      </c>
    </row>
    <row r="5543" spans="1:4">
      <c r="A5543" s="695">
        <v>5542</v>
      </c>
      <c r="B5543" s="696" t="s">
        <v>15546</v>
      </c>
      <c r="C5543" s="697" t="s">
        <v>15547</v>
      </c>
      <c r="D5543" s="702" t="str">
        <f t="shared" si="86"/>
        <v>5542. B-0210 氰化銅＜毒性化學物質第三類＞</v>
      </c>
    </row>
    <row r="5544" spans="1:4">
      <c r="A5544" s="695">
        <v>5543</v>
      </c>
      <c r="B5544" s="696" t="s">
        <v>15548</v>
      </c>
      <c r="C5544" s="697" t="s">
        <v>15549</v>
      </c>
      <c r="D5544" s="702" t="str">
        <f t="shared" si="86"/>
        <v>5543. B-0211 氰化鎘＜毒性化學物質第三類＞</v>
      </c>
    </row>
    <row r="5545" spans="1:4">
      <c r="A5545" s="695">
        <v>5544</v>
      </c>
      <c r="B5545" s="696" t="s">
        <v>15550</v>
      </c>
      <c r="C5545" s="697" t="s">
        <v>15551</v>
      </c>
      <c r="D5545" s="702" t="str">
        <f t="shared" si="86"/>
        <v>5544. B-0212 氰化銅鈉＜毒性化學物質第三類＞</v>
      </c>
    </row>
    <row r="5546" spans="1:4">
      <c r="A5546" s="695">
        <v>5545</v>
      </c>
      <c r="B5546" s="696" t="s">
        <v>15552</v>
      </c>
      <c r="C5546" s="697" t="s">
        <v>15553</v>
      </c>
      <c r="D5546" s="702" t="str">
        <f t="shared" si="86"/>
        <v>5545. B-0213 甲基汞＜毒性化學物質第一類＞</v>
      </c>
    </row>
    <row r="5547" spans="1:4">
      <c r="A5547" s="695">
        <v>5546</v>
      </c>
      <c r="B5547" s="696" t="s">
        <v>15554</v>
      </c>
      <c r="C5547" s="697" t="s">
        <v>15555</v>
      </c>
      <c r="D5547" s="702" t="str">
        <f t="shared" si="86"/>
        <v>5546. B-0214 氰化鉀＜毒性化學物質第三類＞</v>
      </c>
    </row>
    <row r="5548" spans="1:4">
      <c r="A5548" s="695">
        <v>5547</v>
      </c>
      <c r="B5548" s="696" t="s">
        <v>15556</v>
      </c>
      <c r="C5548" s="697" t="s">
        <v>15557</v>
      </c>
      <c r="D5548" s="702" t="str">
        <f t="shared" si="86"/>
        <v>5547. B-0215 氰化銀＜毒性化學物質第三類＞</v>
      </c>
    </row>
    <row r="5549" spans="1:4">
      <c r="A5549" s="695">
        <v>5548</v>
      </c>
      <c r="B5549" s="696" t="s">
        <v>15558</v>
      </c>
      <c r="C5549" s="697" t="s">
        <v>15559</v>
      </c>
      <c r="D5549" s="702" t="str">
        <f t="shared" si="86"/>
        <v>5548. B-0216 氰化鈉＜毒性化學物質第三類＞</v>
      </c>
    </row>
    <row r="5550" spans="1:4">
      <c r="A5550" s="695">
        <v>5549</v>
      </c>
      <c r="B5550" s="696" t="s">
        <v>15560</v>
      </c>
      <c r="C5550" s="697" t="s">
        <v>15561</v>
      </c>
      <c r="D5550" s="702" t="str">
        <f t="shared" si="86"/>
        <v>5549. B-0217 氰化鋅＜毒性化學物質第三類＞</v>
      </c>
    </row>
    <row r="5551" spans="1:4">
      <c r="A5551" s="695">
        <v>5550</v>
      </c>
      <c r="B5551" s="696" t="s">
        <v>15562</v>
      </c>
      <c r="C5551" s="697" t="s">
        <v>15563</v>
      </c>
      <c r="D5551" s="702" t="str">
        <f t="shared" si="86"/>
        <v>5550. B-0218 氰化亞銅＜毒性化學物質第三類＞</v>
      </c>
    </row>
    <row r="5552" spans="1:4">
      <c r="A5552" s="695">
        <v>5551</v>
      </c>
      <c r="B5552" s="696" t="s">
        <v>15564</v>
      </c>
      <c r="C5552" s="697" t="s">
        <v>15565</v>
      </c>
      <c r="D5552" s="702" t="str">
        <f t="shared" si="86"/>
        <v>5551. B-0219 氰化鉀銅＜毒性化學物質第三類＞</v>
      </c>
    </row>
    <row r="5553" spans="1:4">
      <c r="A5553" s="695">
        <v>5552</v>
      </c>
      <c r="B5553" s="696" t="s">
        <v>15566</v>
      </c>
      <c r="C5553" s="697" t="s">
        <v>15567</v>
      </c>
      <c r="D5553" s="702" t="str">
        <f t="shared" si="86"/>
        <v>5552. B-0220 汞＜毒性化學物質第一類＞</v>
      </c>
    </row>
    <row r="5554" spans="1:4">
      <c r="A5554" s="695">
        <v>5553</v>
      </c>
      <c r="B5554" s="696" t="s">
        <v>15568</v>
      </c>
      <c r="C5554" s="697" t="s">
        <v>15569</v>
      </c>
      <c r="D5554" s="702" t="str">
        <f t="shared" si="86"/>
        <v>5553. B-0221 三氧化鉻(鉻酸) ＜毒性化學物質第二類＞</v>
      </c>
    </row>
    <row r="5555" spans="1:4">
      <c r="A5555" s="695">
        <v>5554</v>
      </c>
      <c r="B5555" s="696" t="s">
        <v>15570</v>
      </c>
      <c r="C5555" s="697" t="s">
        <v>15571</v>
      </c>
      <c r="D5555" s="702" t="str">
        <f t="shared" si="86"/>
        <v>5554. B-0222 重鉻酸鉀＜毒性化學物質第二類＞</v>
      </c>
    </row>
    <row r="5556" spans="1:4">
      <c r="A5556" s="695">
        <v>5555</v>
      </c>
      <c r="B5556" s="696" t="s">
        <v>15572</v>
      </c>
      <c r="C5556" s="697" t="s">
        <v>15573</v>
      </c>
      <c r="D5556" s="702" t="str">
        <f t="shared" si="86"/>
        <v>5555. B-0223 重鉻酸鈉＜毒性化學物質第二類＞</v>
      </c>
    </row>
    <row r="5557" spans="1:4">
      <c r="A5557" s="695">
        <v>5556</v>
      </c>
      <c r="B5557" s="696" t="s">
        <v>15574</v>
      </c>
      <c r="C5557" s="697" t="s">
        <v>15575</v>
      </c>
      <c r="D5557" s="702" t="str">
        <f t="shared" si="86"/>
        <v>5556. B-0224 重鉻酸銨＜毒性化學物質第二類＞</v>
      </c>
    </row>
    <row r="5558" spans="1:4">
      <c r="A5558" s="695">
        <v>5557</v>
      </c>
      <c r="B5558" s="696" t="s">
        <v>15576</v>
      </c>
      <c r="C5558" s="697" t="s">
        <v>15577</v>
      </c>
      <c r="D5558" s="702" t="str">
        <f t="shared" si="86"/>
        <v>5557. B-0225 重鉻酸鈣＜毒性化學物質第二類＞</v>
      </c>
    </row>
    <row r="5559" spans="1:4">
      <c r="A5559" s="695">
        <v>5558</v>
      </c>
      <c r="B5559" s="696" t="s">
        <v>15578</v>
      </c>
      <c r="C5559" s="697" t="s">
        <v>15579</v>
      </c>
      <c r="D5559" s="702" t="str">
        <f t="shared" si="86"/>
        <v>5558. B-0226 重鉻酸銅＜毒性化學物質第二類＞</v>
      </c>
    </row>
    <row r="5560" spans="1:4">
      <c r="A5560" s="695">
        <v>5559</v>
      </c>
      <c r="B5560" s="696" t="s">
        <v>15580</v>
      </c>
      <c r="C5560" s="697" t="s">
        <v>15581</v>
      </c>
      <c r="D5560" s="702" t="str">
        <f t="shared" si="86"/>
        <v>5559. B-0227 重鉻酸鋰＜毒性化學物質第二類＞</v>
      </c>
    </row>
    <row r="5561" spans="1:4">
      <c r="A5561" s="695">
        <v>5560</v>
      </c>
      <c r="B5561" s="696" t="s">
        <v>15582</v>
      </c>
      <c r="C5561" s="697" t="s">
        <v>15583</v>
      </c>
      <c r="D5561" s="702" t="str">
        <f t="shared" si="86"/>
        <v>5560. B-0228 重鉻酸汞＜毒性化學物質第二類＞</v>
      </c>
    </row>
    <row r="5562" spans="1:4">
      <c r="A5562" s="695">
        <v>5561</v>
      </c>
      <c r="B5562" s="696" t="s">
        <v>15584</v>
      </c>
      <c r="C5562" s="697" t="s">
        <v>15585</v>
      </c>
      <c r="D5562" s="702" t="str">
        <f t="shared" si="86"/>
        <v>5561. B-0229 重鉻酸鋅＜毒性化學物質第二類＞</v>
      </c>
    </row>
    <row r="5563" spans="1:4">
      <c r="A5563" s="695">
        <v>5562</v>
      </c>
      <c r="B5563" s="696" t="s">
        <v>15586</v>
      </c>
      <c r="C5563" s="697" t="s">
        <v>15587</v>
      </c>
      <c r="D5563" s="702" t="str">
        <f t="shared" si="86"/>
        <v>5562. B-0230 鉻酸銨＜毒性化學物質第二類＞</v>
      </c>
    </row>
    <row r="5564" spans="1:4">
      <c r="A5564" s="695">
        <v>5563</v>
      </c>
      <c r="B5564" s="696" t="s">
        <v>15588</v>
      </c>
      <c r="C5564" s="697" t="s">
        <v>15589</v>
      </c>
      <c r="D5564" s="702" t="str">
        <f t="shared" si="86"/>
        <v>5563. B-0231 鉻酸鋇＜毒性化學物質第二類＞</v>
      </c>
    </row>
    <row r="5565" spans="1:4">
      <c r="A5565" s="695">
        <v>5564</v>
      </c>
      <c r="B5565" s="696" t="s">
        <v>15590</v>
      </c>
      <c r="C5565" s="697" t="s">
        <v>15591</v>
      </c>
      <c r="D5565" s="702" t="str">
        <f t="shared" si="86"/>
        <v>5564. B-0232 鉻酸鈣＜毒性化學物質第二類＞</v>
      </c>
    </row>
    <row r="5566" spans="1:4">
      <c r="A5566" s="695">
        <v>5565</v>
      </c>
      <c r="B5566" s="696" t="s">
        <v>15592</v>
      </c>
      <c r="C5566" s="697" t="s">
        <v>15593</v>
      </c>
      <c r="D5566" s="702" t="str">
        <f t="shared" si="86"/>
        <v>5565. B-0233 鉻酸銅＜毒性化學物質第二類＞</v>
      </c>
    </row>
    <row r="5567" spans="1:4">
      <c r="A5567" s="695">
        <v>5566</v>
      </c>
      <c r="B5567" s="696" t="s">
        <v>15594</v>
      </c>
      <c r="C5567" s="697" t="s">
        <v>15595</v>
      </c>
      <c r="D5567" s="702" t="str">
        <f t="shared" si="86"/>
        <v>5566. B-0234 鉻酸鐵＜毒性化學物質第二類＞</v>
      </c>
    </row>
    <row r="5568" spans="1:4">
      <c r="A5568" s="695">
        <v>5567</v>
      </c>
      <c r="B5568" s="696" t="s">
        <v>15596</v>
      </c>
      <c r="C5568" s="697" t="s">
        <v>15597</v>
      </c>
      <c r="D5568" s="702" t="str">
        <f t="shared" si="86"/>
        <v>5567. B-0235 鉻酸鉛＜毒性化學物質第二類＞</v>
      </c>
    </row>
    <row r="5569" spans="1:4">
      <c r="A5569" s="695">
        <v>5568</v>
      </c>
      <c r="B5569" s="696" t="s">
        <v>15598</v>
      </c>
      <c r="C5569" s="697" t="s">
        <v>15599</v>
      </c>
      <c r="D5569" s="702" t="str">
        <f t="shared" si="86"/>
        <v>5568. B-0236 鉻酸氧鉛＜毒性化學物質第二類＞</v>
      </c>
    </row>
    <row r="5570" spans="1:4">
      <c r="A5570" s="695">
        <v>5569</v>
      </c>
      <c r="B5570" s="696" t="s">
        <v>15600</v>
      </c>
      <c r="C5570" s="697" t="s">
        <v>15601</v>
      </c>
      <c r="D5570" s="702" t="str">
        <f t="shared" ref="D5570:D5633" si="87">A5570&amp;". "&amp;B5570&amp;" "&amp;C5570</f>
        <v>5569. B-0237 鉻酸鋰＜毒性化學物質第二類＞</v>
      </c>
    </row>
    <row r="5571" spans="1:4">
      <c r="A5571" s="695">
        <v>5570</v>
      </c>
      <c r="B5571" s="696" t="s">
        <v>15602</v>
      </c>
      <c r="C5571" s="697" t="s">
        <v>15603</v>
      </c>
      <c r="D5571" s="702" t="str">
        <f t="shared" si="87"/>
        <v>5570. B-0238 鉻酸鉀＜毒性化學物質第二類＞</v>
      </c>
    </row>
    <row r="5572" spans="1:4">
      <c r="A5572" s="695">
        <v>5571</v>
      </c>
      <c r="B5572" s="696" t="s">
        <v>15604</v>
      </c>
      <c r="C5572" s="697" t="s">
        <v>15605</v>
      </c>
      <c r="D5572" s="702" t="str">
        <f t="shared" si="87"/>
        <v>5571. B-0239 鉻酸銀＜毒性化學物質第二類＞</v>
      </c>
    </row>
    <row r="5573" spans="1:4">
      <c r="A5573" s="695">
        <v>5572</v>
      </c>
      <c r="B5573" s="696" t="s">
        <v>15606</v>
      </c>
      <c r="C5573" s="697" t="s">
        <v>15607</v>
      </c>
      <c r="D5573" s="702" t="str">
        <f t="shared" si="87"/>
        <v>5572. B-0240 鉻酸鈉＜毒性化學物質第二類＞</v>
      </c>
    </row>
    <row r="5574" spans="1:4">
      <c r="A5574" s="695">
        <v>5573</v>
      </c>
      <c r="B5574" s="696" t="s">
        <v>15608</v>
      </c>
      <c r="C5574" s="697" t="s">
        <v>15609</v>
      </c>
      <c r="D5574" s="702" t="str">
        <f t="shared" si="87"/>
        <v>5573. B-0241 鉻酸錫＜毒性化學物質第二類＞</v>
      </c>
    </row>
    <row r="5575" spans="1:4">
      <c r="A5575" s="695">
        <v>5574</v>
      </c>
      <c r="B5575" s="696" t="s">
        <v>15610</v>
      </c>
      <c r="C5575" s="697" t="s">
        <v>15611</v>
      </c>
      <c r="D5575" s="702" t="str">
        <f t="shared" si="87"/>
        <v>5574. B-0242 鉻酸鍶＜毒性化學物質第二類＞</v>
      </c>
    </row>
    <row r="5576" spans="1:4">
      <c r="A5576" s="695">
        <v>5575</v>
      </c>
      <c r="B5576" s="696" t="s">
        <v>15612</v>
      </c>
      <c r="C5576" s="697" t="s">
        <v>15613</v>
      </c>
      <c r="D5576" s="702" t="str">
        <f t="shared" si="87"/>
        <v>5575. B-0243 鉻酸鋅（鉻酸鋅氫氧化合物）＜毒性化學物質第二類＞</v>
      </c>
    </row>
    <row r="5577" spans="1:4">
      <c r="A5577" s="695">
        <v>5576</v>
      </c>
      <c r="B5577" s="696" t="s">
        <v>15614</v>
      </c>
      <c r="C5577" s="697" t="s">
        <v>15615</v>
      </c>
      <c r="D5577" s="702" t="str">
        <f t="shared" si="87"/>
        <v>5576. B-0244 六羰化鉻＜毒性化學物質第二類＞</v>
      </c>
    </row>
    <row r="5578" spans="1:4">
      <c r="A5578" s="695">
        <v>5577</v>
      </c>
      <c r="B5578" s="696" t="s">
        <v>15616</v>
      </c>
      <c r="C5578" s="697" t="s">
        <v>15617</v>
      </c>
      <c r="D5578" s="702" t="str">
        <f t="shared" si="87"/>
        <v>5577. B-0245 次硫化鎳＜毒性化學物質第二類</v>
      </c>
    </row>
    <row r="5579" spans="1:4">
      <c r="A5579" s="695">
        <v>5578</v>
      </c>
      <c r="B5579" s="696" t="s">
        <v>15618</v>
      </c>
      <c r="C5579" s="697" t="s">
        <v>15619</v>
      </c>
      <c r="D5579" s="702" t="str">
        <f t="shared" si="87"/>
        <v>5578. B-0246 鉻化砷酸銅＜毒性化學物質第二類＞</v>
      </c>
    </row>
    <row r="5580" spans="1:4">
      <c r="A5580" s="695">
        <v>5579</v>
      </c>
      <c r="B5580" s="696" t="s">
        <v>15620</v>
      </c>
      <c r="C5580" s="697" t="s">
        <v>15621</v>
      </c>
      <c r="D5580" s="702" t="str">
        <f t="shared" si="87"/>
        <v>5579. B-0247 經核准聲明廢棄之五氧化二砷</v>
      </c>
    </row>
    <row r="5581" spans="1:4">
      <c r="A5581" s="695">
        <v>5580</v>
      </c>
      <c r="B5581" s="696" t="s">
        <v>15622</v>
      </c>
      <c r="C5581" s="697" t="s">
        <v>15623</v>
      </c>
      <c r="D5581" s="702" t="str">
        <f t="shared" si="87"/>
        <v>5580. B-0248 經核准聲明廢棄之鉬鉻紅</v>
      </c>
    </row>
    <row r="5582" spans="1:4">
      <c r="A5582" s="695">
        <v>5581</v>
      </c>
      <c r="B5582" s="696" t="s">
        <v>15624</v>
      </c>
      <c r="C5582" s="697" t="s">
        <v>15625</v>
      </c>
      <c r="D5582" s="702" t="str">
        <f t="shared" si="87"/>
        <v>5581. B-0249 經核准聲明廢棄之硫鉻酸鉛</v>
      </c>
    </row>
    <row r="5583" spans="1:4">
      <c r="A5583" s="695">
        <v>5582</v>
      </c>
      <c r="B5583" s="696" t="s">
        <v>15626</v>
      </c>
      <c r="C5583" s="697" t="s">
        <v>15527</v>
      </c>
      <c r="D5583" s="702" t="str">
        <f t="shared" si="87"/>
        <v>5582. B-0299 其他前述化學物質混合物或廢棄盛裝容器</v>
      </c>
    </row>
    <row r="5584" spans="1:4">
      <c r="A5584" s="695">
        <v>5583</v>
      </c>
      <c r="B5584" s="696" t="s">
        <v>15627</v>
      </c>
      <c r="C5584" s="697" t="s">
        <v>15628</v>
      </c>
      <c r="D5584" s="702" t="str">
        <f t="shared" si="87"/>
        <v>5583. B-0301 丙烯醛＜毒性化學物質第三類＞</v>
      </c>
    </row>
    <row r="5585" spans="1:4">
      <c r="A5585" s="695">
        <v>5584</v>
      </c>
      <c r="B5585" s="696" t="s">
        <v>15629</v>
      </c>
      <c r="C5585" s="697" t="s">
        <v>15630</v>
      </c>
      <c r="D5585" s="702" t="str">
        <f t="shared" si="87"/>
        <v>5584. B-0302 丙烯醇＜毒性化學物質第三類＞</v>
      </c>
    </row>
    <row r="5586" spans="1:4">
      <c r="A5586" s="695">
        <v>5585</v>
      </c>
      <c r="B5586" s="696" t="s">
        <v>15631</v>
      </c>
      <c r="C5586" s="697" t="s">
        <v>15632</v>
      </c>
      <c r="D5586" s="702" t="str">
        <f t="shared" si="87"/>
        <v>5585. B-0303 對一胺基聯苯＜毒性化學物質第二類＞</v>
      </c>
    </row>
    <row r="5587" spans="1:4">
      <c r="A5587" s="695">
        <v>5586</v>
      </c>
      <c r="B5587" s="696" t="s">
        <v>15633</v>
      </c>
      <c r="C5587" s="697" t="s">
        <v>15634</v>
      </c>
      <c r="D5587" s="702" t="str">
        <f t="shared" si="87"/>
        <v>5586. B-0304 蓋普丹＜毒性化學物質第一，三類＞</v>
      </c>
    </row>
    <row r="5588" spans="1:4">
      <c r="A5588" s="695">
        <v>5587</v>
      </c>
      <c r="B5588" s="696" t="s">
        <v>15635</v>
      </c>
      <c r="C5588" s="697" t="s">
        <v>15636</v>
      </c>
      <c r="D5588" s="702" t="str">
        <f t="shared" si="87"/>
        <v>5587. B-0305 二硫化碳＜毒性化學物質第一類＞</v>
      </c>
    </row>
    <row r="5589" spans="1:4">
      <c r="A5589" s="695">
        <v>5588</v>
      </c>
      <c r="B5589" s="696" t="s">
        <v>15637</v>
      </c>
      <c r="C5589" s="697" t="s">
        <v>15638</v>
      </c>
      <c r="D5589" s="702" t="str">
        <f t="shared" si="87"/>
        <v>5588. B-0306 氰乃淨＜毒性化學物質第二類＞</v>
      </c>
    </row>
    <row r="5590" spans="1:4">
      <c r="A5590" s="695">
        <v>5589</v>
      </c>
      <c r="B5590" s="696" t="s">
        <v>15639</v>
      </c>
      <c r="C5590" s="697" t="s">
        <v>15640</v>
      </c>
      <c r="D5590" s="702" t="str">
        <f t="shared" si="87"/>
        <v>5589. B-0307 錫璊丹＜毒性化學物質第三類＞</v>
      </c>
    </row>
    <row r="5591" spans="1:4">
      <c r="A5591" s="695">
        <v>5590</v>
      </c>
      <c r="B5591" s="696" t="s">
        <v>15641</v>
      </c>
      <c r="C5591" s="697" t="s">
        <v>15642</v>
      </c>
      <c r="D5591" s="702" t="str">
        <f t="shared" si="87"/>
        <v>5590. B-0308 亞拉生長素＜毒性化學物質第一類＞</v>
      </c>
    </row>
    <row r="5592" spans="1:4">
      <c r="A5592" s="695">
        <v>5591</v>
      </c>
      <c r="B5592" s="696" t="s">
        <v>15643</v>
      </c>
      <c r="C5592" s="697" t="s">
        <v>15644</v>
      </c>
      <c r="D5592" s="702" t="str">
        <f t="shared" si="87"/>
        <v>5591. B-0309 4,6-二硝基-鄰-甲酚＜毒性化學物質第三類＞</v>
      </c>
    </row>
    <row r="5593" spans="1:4">
      <c r="A5593" s="695">
        <v>5592</v>
      </c>
      <c r="B5593" s="696" t="s">
        <v>15645</v>
      </c>
      <c r="C5593" s="697" t="s">
        <v>15646</v>
      </c>
      <c r="D5593" s="702" t="str">
        <f t="shared" si="87"/>
        <v>5592. B-0310 2,4-二硝基酚＜毒性化學物質第一，三類＞</v>
      </c>
    </row>
    <row r="5594" spans="1:4">
      <c r="A5594" s="695">
        <v>5593</v>
      </c>
      <c r="B5594" s="696" t="s">
        <v>15647</v>
      </c>
      <c r="C5594" s="697" t="s">
        <v>15648</v>
      </c>
      <c r="D5594" s="702" t="str">
        <f t="shared" si="87"/>
        <v>5593. B-0311 2-(1-甲基丙基)-4,6-二硝基酚(達諾殺)＜毒性化學物質第一，三類＞</v>
      </c>
    </row>
    <row r="5595" spans="1:4">
      <c r="A5595" s="695">
        <v>5594</v>
      </c>
      <c r="B5595" s="696" t="s">
        <v>15649</v>
      </c>
      <c r="C5595" s="697" t="s">
        <v>15650</v>
      </c>
      <c r="D5595" s="702" t="str">
        <f t="shared" si="87"/>
        <v>5594. B-0312 福爾培＜毒性化學物質第三類＞</v>
      </c>
    </row>
    <row r="5596" spans="1:4">
      <c r="A5596" s="695">
        <v>5595</v>
      </c>
      <c r="B5596" s="696" t="s">
        <v>15651</v>
      </c>
      <c r="C5596" s="697" t="s">
        <v>15652</v>
      </c>
      <c r="D5596" s="702" t="str">
        <f t="shared" si="87"/>
        <v>5595. B-0313 氰化氫＜毒性化學物質第三類＞</v>
      </c>
    </row>
    <row r="5597" spans="1:4">
      <c r="A5597" s="695">
        <v>5596</v>
      </c>
      <c r="B5597" s="696" t="s">
        <v>15653</v>
      </c>
      <c r="C5597" s="697" t="s">
        <v>15654</v>
      </c>
      <c r="D5597" s="702" t="str">
        <f t="shared" si="87"/>
        <v>5596. B-0314 甲基聯胺＜毒性化學物質第三類＞</v>
      </c>
    </row>
    <row r="5598" spans="1:4">
      <c r="A5598" s="695">
        <v>5597</v>
      </c>
      <c r="B5598" s="696" t="s">
        <v>15655</v>
      </c>
      <c r="C5598" s="697" t="s">
        <v>15656</v>
      </c>
      <c r="D5598" s="702" t="str">
        <f t="shared" si="87"/>
        <v>5597. B-0315 異氰酸甲脂＜毒性化學物質第三類＞</v>
      </c>
    </row>
    <row r="5599" spans="1:4">
      <c r="A5599" s="695">
        <v>5598</v>
      </c>
      <c r="B5599" s="696" t="s">
        <v>15657</v>
      </c>
      <c r="C5599" s="697" t="s">
        <v>15658</v>
      </c>
      <c r="D5599" s="702" t="str">
        <f t="shared" si="87"/>
        <v>5598. B-0316 2-奈胺＜毒性化學物質第一，二類＞</v>
      </c>
    </row>
    <row r="5600" spans="1:4">
      <c r="A5600" s="695">
        <v>5599</v>
      </c>
      <c r="B5600" s="696" t="s">
        <v>15659</v>
      </c>
      <c r="C5600" s="697" t="s">
        <v>15660</v>
      </c>
      <c r="D5600" s="702" t="str">
        <f t="shared" si="87"/>
        <v>5599. B-0317 2-奈胺醋酸鹽＜毒性化學物質第一，二類＞</v>
      </c>
    </row>
    <row r="5601" spans="1:4">
      <c r="A5601" s="695">
        <v>5600</v>
      </c>
      <c r="B5601" s="696" t="s">
        <v>15661</v>
      </c>
      <c r="C5601" s="697" t="s">
        <v>15662</v>
      </c>
      <c r="D5601" s="702" t="str">
        <f t="shared" si="87"/>
        <v>5600. B-0318 2-奈胺鹽酸鹽＜毒性化學物質第一，　二類＞</v>
      </c>
    </row>
    <row r="5602" spans="1:4">
      <c r="A5602" s="695">
        <v>5601</v>
      </c>
      <c r="B5602" s="696" t="s">
        <v>15663</v>
      </c>
      <c r="C5602" s="697" t="s">
        <v>15664</v>
      </c>
      <c r="D5602" s="702" t="str">
        <f t="shared" si="87"/>
        <v>5601. B-0319 對硝基聯苯＜毒性化學物質第一，二類＞</v>
      </c>
    </row>
    <row r="5603" spans="1:4">
      <c r="A5603" s="695">
        <v>5602</v>
      </c>
      <c r="B5603" s="696" t="s">
        <v>15665</v>
      </c>
      <c r="C5603" s="697" t="s">
        <v>15666</v>
      </c>
      <c r="D5603" s="702" t="str">
        <f t="shared" si="87"/>
        <v>5602. B-0320 N-亞硝二甲胺(二甲亞硝胺)＜毒性化學物質第二類＞</v>
      </c>
    </row>
    <row r="5604" spans="1:4">
      <c r="A5604" s="695">
        <v>5603</v>
      </c>
      <c r="B5604" s="696" t="s">
        <v>15667</v>
      </c>
      <c r="C5604" s="697" t="s">
        <v>15668</v>
      </c>
      <c r="D5604" s="702" t="str">
        <f t="shared" si="87"/>
        <v>5603. B-0321 光氣＜毒性化學物質第一，三類＞</v>
      </c>
    </row>
    <row r="5605" spans="1:4">
      <c r="A5605" s="695">
        <v>5604</v>
      </c>
      <c r="B5605" s="696" t="s">
        <v>15669</v>
      </c>
      <c r="C5605" s="697" t="s">
        <v>15670</v>
      </c>
      <c r="D5605" s="702" t="str">
        <f t="shared" si="87"/>
        <v>5604. B-0322 聯苯胺＜毒性化學物質第二類＞</v>
      </c>
    </row>
    <row r="5606" spans="1:4">
      <c r="A5606" s="695">
        <v>5605</v>
      </c>
      <c r="B5606" s="696" t="s">
        <v>15671</v>
      </c>
      <c r="C5606" s="697" t="s">
        <v>15672</v>
      </c>
      <c r="D5606" s="702" t="str">
        <f t="shared" si="87"/>
        <v>5605. B-0323 聯苯胺醋酸鹽＜毒性化學物質第二類＞</v>
      </c>
    </row>
    <row r="5607" spans="1:4">
      <c r="A5607" s="695">
        <v>5606</v>
      </c>
      <c r="B5607" s="696" t="s">
        <v>15673</v>
      </c>
      <c r="C5607" s="697" t="s">
        <v>15674</v>
      </c>
      <c r="D5607" s="702" t="str">
        <f t="shared" si="87"/>
        <v>5606. B-0324 聯苯胺硫酸鹽＜毒性化學物質第二類＞</v>
      </c>
    </row>
    <row r="5608" spans="1:4">
      <c r="A5608" s="695">
        <v>5607</v>
      </c>
      <c r="B5608" s="696" t="s">
        <v>15675</v>
      </c>
      <c r="C5608" s="697" t="s">
        <v>15676</v>
      </c>
      <c r="D5608" s="702" t="str">
        <f t="shared" si="87"/>
        <v>5607. B-0325 聯苯胺二鹽酸鹽＜毒性化學物質第二類＞</v>
      </c>
    </row>
    <row r="5609" spans="1:4">
      <c r="A5609" s="695">
        <v>5608</v>
      </c>
      <c r="B5609" s="696" t="s">
        <v>15677</v>
      </c>
      <c r="C5609" s="697" t="s">
        <v>15678</v>
      </c>
      <c r="D5609" s="702" t="str">
        <f t="shared" si="87"/>
        <v>5608. B-0326 苯胺＜毒性化學物質第三類＞</v>
      </c>
    </row>
    <row r="5610" spans="1:4">
      <c r="A5610" s="695">
        <v>5609</v>
      </c>
      <c r="B5610" s="696" t="s">
        <v>15679</v>
      </c>
      <c r="C5610" s="697" t="s">
        <v>15680</v>
      </c>
      <c r="D5610" s="702" t="str">
        <f t="shared" si="87"/>
        <v>5609. B-0327 鄰-甲苯胺＜毒性化學物質第一類＞</v>
      </c>
    </row>
    <row r="5611" spans="1:4">
      <c r="A5611" s="695">
        <v>5610</v>
      </c>
      <c r="B5611" s="696" t="s">
        <v>15681</v>
      </c>
      <c r="C5611" s="697" t="s">
        <v>15682</v>
      </c>
      <c r="D5611" s="702" t="str">
        <f t="shared" si="87"/>
        <v>5610. B-0328 間-甲苯胺＜毒性化學物質第一類＞</v>
      </c>
    </row>
    <row r="5612" spans="1:4">
      <c r="A5612" s="695">
        <v>5611</v>
      </c>
      <c r="B5612" s="696" t="s">
        <v>15683</v>
      </c>
      <c r="C5612" s="697" t="s">
        <v>15684</v>
      </c>
      <c r="D5612" s="702" t="str">
        <f t="shared" si="87"/>
        <v>5611. B-0329 對-甲苯胺＜毒性化學物質第一類＞</v>
      </c>
    </row>
    <row r="5613" spans="1:4">
      <c r="A5613" s="695">
        <v>5612</v>
      </c>
      <c r="B5613" s="696" t="s">
        <v>15685</v>
      </c>
      <c r="C5613" s="697" t="s">
        <v>15686</v>
      </c>
      <c r="D5613" s="702" t="str">
        <f t="shared" si="87"/>
        <v>5612. B-0330 1-奈胺＜毒性化學物質第一類＞</v>
      </c>
    </row>
    <row r="5614" spans="1:4">
      <c r="A5614" s="695">
        <v>5613</v>
      </c>
      <c r="B5614" s="696" t="s">
        <v>15687</v>
      </c>
      <c r="C5614" s="697" t="s">
        <v>15688</v>
      </c>
      <c r="D5614" s="702" t="str">
        <f t="shared" si="87"/>
        <v>5613. B-0331 二甲氧基聯苯胺＜毒性化學物質第一類＞</v>
      </c>
    </row>
    <row r="5615" spans="1:4">
      <c r="A5615" s="695">
        <v>5614</v>
      </c>
      <c r="B5615" s="696" t="s">
        <v>15689</v>
      </c>
      <c r="C5615" s="697" t="s">
        <v>15690</v>
      </c>
      <c r="D5615" s="702" t="str">
        <f t="shared" si="87"/>
        <v>5614. B-0332 鄰-二甲基聯苯胺＜毒性化學物質第一類＞</v>
      </c>
    </row>
    <row r="5616" spans="1:4">
      <c r="A5616" s="695">
        <v>5615</v>
      </c>
      <c r="B5616" s="696" t="s">
        <v>15691</v>
      </c>
      <c r="C5616" s="697" t="s">
        <v>15692</v>
      </c>
      <c r="D5616" s="702" t="str">
        <f t="shared" si="87"/>
        <v>5615. B-0333 丙烯醯胺＜毒性化學物質第二，三類＞</v>
      </c>
    </row>
    <row r="5617" spans="1:4">
      <c r="A5617" s="695">
        <v>5616</v>
      </c>
      <c r="B5617" s="696" t="s">
        <v>15693</v>
      </c>
      <c r="C5617" s="697" t="s">
        <v>15694</v>
      </c>
      <c r="D5617" s="702" t="str">
        <f t="shared" si="87"/>
        <v>5616. B-0334 丙烯睛＜毒性化學物質第一，二類＞</v>
      </c>
    </row>
    <row r="5618" spans="1:4">
      <c r="A5618" s="695">
        <v>5617</v>
      </c>
      <c r="B5618" s="696" t="s">
        <v>15695</v>
      </c>
      <c r="C5618" s="697" t="s">
        <v>15696</v>
      </c>
      <c r="D5618" s="702" t="str">
        <f t="shared" si="87"/>
        <v>5617. B-0335 環氧乙烷＜毒性化學物質第一，二類＞</v>
      </c>
    </row>
    <row r="5619" spans="1:4">
      <c r="A5619" s="695">
        <v>5618</v>
      </c>
      <c r="B5619" s="696" t="s">
        <v>15697</v>
      </c>
      <c r="C5619" s="697" t="s">
        <v>15698</v>
      </c>
      <c r="D5619" s="702" t="str">
        <f t="shared" si="87"/>
        <v>5618. B-0336 1,3-丁二烯＜毒性化學物質第二類</v>
      </c>
    </row>
    <row r="5620" spans="1:4">
      <c r="A5620" s="695">
        <v>5619</v>
      </c>
      <c r="B5620" s="696" t="s">
        <v>15699</v>
      </c>
      <c r="C5620" s="697" t="s">
        <v>15700</v>
      </c>
      <c r="D5620" s="702" t="str">
        <f t="shared" si="87"/>
        <v>5619. B-0337 甲醛＜毒性化學物質第二，三類＞</v>
      </c>
    </row>
    <row r="5621" spans="1:4">
      <c r="A5621" s="695">
        <v>5620</v>
      </c>
      <c r="B5621" s="696" t="s">
        <v>15701</v>
      </c>
      <c r="C5621" s="697" t="s">
        <v>15702</v>
      </c>
      <c r="D5621" s="702" t="str">
        <f t="shared" si="87"/>
        <v>5620. B-0338 乙二醇乙醚＜毒性化學物質第二類＞</v>
      </c>
    </row>
    <row r="5622" spans="1:4">
      <c r="A5622" s="695">
        <v>5621</v>
      </c>
      <c r="B5622" s="696" t="s">
        <v>15703</v>
      </c>
      <c r="C5622" s="697" t="s">
        <v>15704</v>
      </c>
      <c r="D5622" s="702" t="str">
        <f t="shared" si="87"/>
        <v>5621. B-0339 乙二醇甲醚＜毒性化學物質第二類＞</v>
      </c>
    </row>
    <row r="5623" spans="1:4">
      <c r="A5623" s="695">
        <v>5622</v>
      </c>
      <c r="B5623" s="696" t="s">
        <v>15705</v>
      </c>
      <c r="C5623" s="697" t="s">
        <v>15706</v>
      </c>
      <c r="D5623" s="702" t="str">
        <f t="shared" si="87"/>
        <v>5622. B-0340 鄰苯二甲酐＜毒性化學物質第三類＞</v>
      </c>
    </row>
    <row r="5624" spans="1:4">
      <c r="A5624" s="695">
        <v>5623</v>
      </c>
      <c r="B5624" s="696" t="s">
        <v>15707</v>
      </c>
      <c r="C5624" s="697" t="s">
        <v>15708</v>
      </c>
      <c r="D5624" s="702" t="str">
        <f t="shared" si="87"/>
        <v>5623. B-0341 2,4-二異氰酸甲苯＜毒性化學物質第三類＞</v>
      </c>
    </row>
    <row r="5625" spans="1:4">
      <c r="A5625" s="695">
        <v>5624</v>
      </c>
      <c r="B5625" s="696" t="s">
        <v>15709</v>
      </c>
      <c r="C5625" s="697" t="s">
        <v>15710</v>
      </c>
      <c r="D5625" s="702" t="str">
        <f t="shared" si="87"/>
        <v>5624. B-0342 硫酸二甲酯＜毒性化學物質第二，三類＞</v>
      </c>
    </row>
    <row r="5626" spans="1:4">
      <c r="A5626" s="695">
        <v>5625</v>
      </c>
      <c r="B5626" s="696" t="s">
        <v>15711</v>
      </c>
      <c r="C5626" s="697" t="s">
        <v>15712</v>
      </c>
      <c r="D5626" s="702" t="str">
        <f t="shared" si="87"/>
        <v>5625. B-0343 次乙亞胺＜毒性化學物質第二，三類＞</v>
      </c>
    </row>
    <row r="5627" spans="1:4">
      <c r="A5627" s="695">
        <v>5626</v>
      </c>
      <c r="B5627" s="696" t="s">
        <v>15713</v>
      </c>
      <c r="C5627" s="697" t="s">
        <v>15714</v>
      </c>
      <c r="D5627" s="702" t="str">
        <f t="shared" si="87"/>
        <v>5626. B-0344 二苯駢夫喃＜毒性化學物質第一類＞</v>
      </c>
    </row>
    <row r="5628" spans="1:4">
      <c r="A5628" s="695">
        <v>5627</v>
      </c>
      <c r="B5628" s="696" t="s">
        <v>15715</v>
      </c>
      <c r="C5628" s="697" t="s">
        <v>15716</v>
      </c>
      <c r="D5628" s="702" t="str">
        <f t="shared" si="87"/>
        <v>5627. B-0345 1,4-二氧陸圜＜毒性化學物質第一類＞</v>
      </c>
    </row>
    <row r="5629" spans="1:4">
      <c r="A5629" s="695">
        <v>5628</v>
      </c>
      <c r="B5629" s="696" t="s">
        <v>15717</v>
      </c>
      <c r="C5629" s="697" t="s">
        <v>15718</v>
      </c>
      <c r="D5629" s="702" t="str">
        <f t="shared" si="87"/>
        <v>5628. B-0346 b-丙內酯＜毒性化學物質第一類</v>
      </c>
    </row>
    <row r="5630" spans="1:4">
      <c r="A5630" s="695">
        <v>5629</v>
      </c>
      <c r="B5630" s="696" t="s">
        <v>15719</v>
      </c>
      <c r="C5630" s="697" t="s">
        <v>15720</v>
      </c>
      <c r="D5630" s="702" t="str">
        <f t="shared" si="87"/>
        <v>5629. B-0347 二甲基甲醯胺＜毒性化學物質第二類＞</v>
      </c>
    </row>
    <row r="5631" spans="1:4">
      <c r="A5631" s="695">
        <v>5630</v>
      </c>
      <c r="B5631" s="696" t="s">
        <v>15721</v>
      </c>
      <c r="C5631" s="697" t="s">
        <v>15722</v>
      </c>
      <c r="D5631" s="702" t="str">
        <f t="shared" si="87"/>
        <v>5630. B-0348 四羰化鎳＜毒性化學物質第二類＞</v>
      </c>
    </row>
    <row r="5632" spans="1:4">
      <c r="A5632" s="695">
        <v>5631</v>
      </c>
      <c r="B5632" s="696" t="s">
        <v>15723</v>
      </c>
      <c r="C5632" s="697" t="s">
        <v>15724</v>
      </c>
      <c r="D5632" s="702" t="str">
        <f t="shared" si="87"/>
        <v>5631. B-0349 1,2-二苯基聯胺＜毒性化學物質第三類＞</v>
      </c>
    </row>
    <row r="5633" spans="1:4">
      <c r="A5633" s="695">
        <v>5632</v>
      </c>
      <c r="B5633" s="696" t="s">
        <v>15725</v>
      </c>
      <c r="C5633" s="697" t="s">
        <v>15726</v>
      </c>
      <c r="D5633" s="702" t="str">
        <f t="shared" si="87"/>
        <v>5632. B-0350 蔥＜毒性化學物質第一類＞</v>
      </c>
    </row>
    <row r="5634" spans="1:4">
      <c r="A5634" s="695">
        <v>5633</v>
      </c>
      <c r="B5634" s="696" t="s">
        <v>15727</v>
      </c>
      <c r="C5634" s="697" t="s">
        <v>15728</v>
      </c>
      <c r="D5634" s="702" t="str">
        <f t="shared" ref="D5634:D5697" si="88">A5634&amp;". "&amp;B5634&amp;" "&amp;C5634</f>
        <v>5633. B-0351 硝苯＜毒性化學物質第一類＞</v>
      </c>
    </row>
    <row r="5635" spans="1:4">
      <c r="A5635" s="695">
        <v>5634</v>
      </c>
      <c r="B5635" s="696" t="s">
        <v>15729</v>
      </c>
      <c r="C5635" s="697" t="s">
        <v>15730</v>
      </c>
      <c r="D5635" s="702" t="str">
        <f t="shared" si="88"/>
        <v>5634. B-0352 硫酸乙酯(硫酸二乙酯)＜毒性化學物質第二類＞</v>
      </c>
    </row>
    <row r="5636" spans="1:4">
      <c r="A5636" s="695">
        <v>5635</v>
      </c>
      <c r="B5636" s="696" t="s">
        <v>15731</v>
      </c>
      <c r="C5636" s="697" t="s">
        <v>15732</v>
      </c>
      <c r="D5636" s="702" t="str">
        <f t="shared" si="88"/>
        <v>5635. B-0353 六甲基磷酸三胺＜毒性化學物質第二類＞</v>
      </c>
    </row>
    <row r="5637" spans="1:4">
      <c r="A5637" s="695">
        <v>5636</v>
      </c>
      <c r="B5637" s="696" t="s">
        <v>15733</v>
      </c>
      <c r="C5637" s="697" t="s">
        <v>15734</v>
      </c>
      <c r="D5637" s="702" t="str">
        <f t="shared" si="88"/>
        <v>5636. B-0354 N-亞硝-正-甲月尿＜毒性化學物質第二類＞</v>
      </c>
    </row>
    <row r="5638" spans="1:4">
      <c r="A5638" s="695">
        <v>5637</v>
      </c>
      <c r="B5638" s="696" t="s">
        <v>15735</v>
      </c>
      <c r="C5638" s="697" t="s">
        <v>15736</v>
      </c>
      <c r="D5638" s="702" t="str">
        <f t="shared" si="88"/>
        <v>5637. B-0355 N-亞硝二乙胺(二乙亞硝胺) ＜毒性化學物質第二類＞</v>
      </c>
    </row>
    <row r="5639" spans="1:4">
      <c r="A5639" s="695">
        <v>5638</v>
      </c>
      <c r="B5639" s="696" t="s">
        <v>15737</v>
      </c>
      <c r="C5639" s="697" t="s">
        <v>15738</v>
      </c>
      <c r="D5639" s="702" t="str">
        <f t="shared" si="88"/>
        <v>5638. B-0356 炔丙醇(2-丙炔-1-醇) ＜毒性化學物質第三類＞</v>
      </c>
    </row>
    <row r="5640" spans="1:4">
      <c r="A5640" s="695">
        <v>5639</v>
      </c>
      <c r="B5640" s="696" t="s">
        <v>15739</v>
      </c>
      <c r="C5640" s="697" t="s">
        <v>15740</v>
      </c>
      <c r="D5640" s="702" t="str">
        <f t="shared" si="88"/>
        <v>5639. B-0357 丙烯亞胺＜毒性化學物質第三類＞</v>
      </c>
    </row>
    <row r="5641" spans="1:4">
      <c r="A5641" s="695">
        <v>5640</v>
      </c>
      <c r="B5641" s="696" t="s">
        <v>15741</v>
      </c>
      <c r="C5641" s="697" t="s">
        <v>15742</v>
      </c>
      <c r="D5641" s="702" t="str">
        <f t="shared" si="88"/>
        <v>5640. B-0358 氧化三丁錫＜毒性化學物質第一類＞</v>
      </c>
    </row>
    <row r="5642" spans="1:4">
      <c r="A5642" s="695">
        <v>5641</v>
      </c>
      <c r="B5642" s="696" t="s">
        <v>15743</v>
      </c>
      <c r="C5642" s="697" t="s">
        <v>15744</v>
      </c>
      <c r="D5642" s="702" t="str">
        <f t="shared" si="88"/>
        <v>5641. B-0359 氫氧化三苯錫＜毒性化學物質第一類＞</v>
      </c>
    </row>
    <row r="5643" spans="1:4">
      <c r="A5643" s="695">
        <v>5642</v>
      </c>
      <c r="B5643" s="696" t="s">
        <v>15745</v>
      </c>
      <c r="C5643" s="697" t="s">
        <v>15746</v>
      </c>
      <c r="D5643" s="702" t="str">
        <f t="shared" si="88"/>
        <v>5642. B-0360 氧化苯乙烯＜毒性化學物質第二類</v>
      </c>
    </row>
    <row r="5644" spans="1:4">
      <c r="A5644" s="695">
        <v>5643</v>
      </c>
      <c r="B5644" s="696" t="s">
        <v>15747</v>
      </c>
      <c r="C5644" s="697" t="s">
        <v>15748</v>
      </c>
      <c r="D5644" s="702" t="str">
        <f t="shared" si="88"/>
        <v>5643. B-0361 磷化氫＜毒性化學物質第三類＞</v>
      </c>
    </row>
    <row r="5645" spans="1:4">
      <c r="A5645" s="695">
        <v>5644</v>
      </c>
      <c r="B5645" s="696" t="s">
        <v>15749</v>
      </c>
      <c r="C5645" s="697" t="s">
        <v>15750</v>
      </c>
      <c r="D5645" s="702" t="str">
        <f t="shared" si="88"/>
        <v>5644. B-0362 胺基硫尿＜毒性化學物質第三類＞</v>
      </c>
    </row>
    <row r="5646" spans="1:4">
      <c r="A5646" s="695">
        <v>5645</v>
      </c>
      <c r="B5646" s="696" t="s">
        <v>15751</v>
      </c>
      <c r="C5646" s="697" t="s">
        <v>15752</v>
      </c>
      <c r="D5646" s="702" t="str">
        <f t="shared" si="88"/>
        <v>5645. B-0363 苯＜毒性化學物質第一，二類＞</v>
      </c>
    </row>
    <row r="5647" spans="1:4">
      <c r="A5647" s="695">
        <v>5646</v>
      </c>
      <c r="B5647" s="696" t="s">
        <v>15753</v>
      </c>
      <c r="C5647" s="697" t="s">
        <v>15754</v>
      </c>
      <c r="D5647" s="702" t="str">
        <f t="shared" si="88"/>
        <v>5646. B-0364 比啶＜毒性化學物質第一類＞</v>
      </c>
    </row>
    <row r="5648" spans="1:4">
      <c r="A5648" s="695">
        <v>5647</v>
      </c>
      <c r="B5648" s="696" t="s">
        <v>15755</v>
      </c>
      <c r="C5648" s="697" t="s">
        <v>15756</v>
      </c>
      <c r="D5648" s="702" t="str">
        <f t="shared" si="88"/>
        <v>5647. B-0365 鄰苯二甲酸二辛酯＜毒性化學物質第一類＞</v>
      </c>
    </row>
    <row r="5649" spans="1:4">
      <c r="A5649" s="695">
        <v>5648</v>
      </c>
      <c r="B5649" s="696" t="s">
        <v>15757</v>
      </c>
      <c r="C5649" s="697" t="s">
        <v>15758</v>
      </c>
      <c r="D5649" s="702" t="str">
        <f t="shared" si="88"/>
        <v>5648. B-0366 壬基酚＜毒性化學物質第一類＞</v>
      </c>
    </row>
    <row r="5650" spans="1:4">
      <c r="A5650" s="695">
        <v>5649</v>
      </c>
      <c r="B5650" s="696" t="s">
        <v>15759</v>
      </c>
      <c r="C5650" s="697" t="s">
        <v>15760</v>
      </c>
      <c r="D5650" s="702" t="str">
        <f t="shared" si="88"/>
        <v>5649. B-0367 壬基酚聚乙氧基醇＜毒性化學物質第一類＞</v>
      </c>
    </row>
    <row r="5651" spans="1:4">
      <c r="A5651" s="695">
        <v>5650</v>
      </c>
      <c r="B5651" s="696" t="s">
        <v>15761</v>
      </c>
      <c r="C5651" s="697" t="s">
        <v>15762</v>
      </c>
      <c r="D5651" s="702" t="str">
        <f t="shared" si="88"/>
        <v>5650. B-0368 鄰苯二甲酸二(2-乙基己基)酯＜毒性化學物質第四類＞</v>
      </c>
    </row>
    <row r="5652" spans="1:4">
      <c r="A5652" s="695">
        <v>5651</v>
      </c>
      <c r="B5652" s="696" t="s">
        <v>15763</v>
      </c>
      <c r="C5652" s="697" t="s">
        <v>15764</v>
      </c>
      <c r="D5652" s="702" t="str">
        <f t="shared" si="88"/>
        <v>5651. B-0369 鄰苯二甲酸二丁酯＜毒性化學物質第四類＞</v>
      </c>
    </row>
    <row r="5653" spans="1:4">
      <c r="A5653" s="695">
        <v>5652</v>
      </c>
      <c r="B5653" s="696" t="s">
        <v>15765</v>
      </c>
      <c r="C5653" s="697" t="s">
        <v>15766</v>
      </c>
      <c r="D5653" s="702" t="str">
        <f t="shared" si="88"/>
        <v>5652. B-0370 鄰苯二甲酸丁基苯甲酯＜毒性化學物質第一類＞</v>
      </c>
    </row>
    <row r="5654" spans="1:4">
      <c r="A5654" s="695">
        <v>5653</v>
      </c>
      <c r="B5654" s="696" t="s">
        <v>15767</v>
      </c>
      <c r="C5654" s="697" t="s">
        <v>15768</v>
      </c>
      <c r="D5654" s="702" t="str">
        <f t="shared" si="88"/>
        <v>5653. B-0371 鄰苯二甲酸二異壬酯＜毒性化學物質第一類＞</v>
      </c>
    </row>
    <row r="5655" spans="1:4">
      <c r="A5655" s="695">
        <v>5654</v>
      </c>
      <c r="B5655" s="696" t="s">
        <v>15769</v>
      </c>
      <c r="C5655" s="697" t="s">
        <v>15770</v>
      </c>
      <c r="D5655" s="702" t="str">
        <f t="shared" si="88"/>
        <v>5654. B-0372 鄰苯二甲酸二異癸酯＜毒性化學物質第一類＞</v>
      </c>
    </row>
    <row r="5656" spans="1:4">
      <c r="A5656" s="695">
        <v>5655</v>
      </c>
      <c r="B5656" s="696" t="s">
        <v>15771</v>
      </c>
      <c r="C5656" s="697" t="s">
        <v>15772</v>
      </c>
      <c r="D5656" s="702" t="str">
        <f t="shared" si="88"/>
        <v>5655. B-0373 鄰苯二甲酸二乙酯＜毒性化學物質第一類＞</v>
      </c>
    </row>
    <row r="5657" spans="1:4">
      <c r="A5657" s="695">
        <v>5656</v>
      </c>
      <c r="B5657" s="696" t="s">
        <v>15773</v>
      </c>
      <c r="C5657" s="697" t="s">
        <v>15774</v>
      </c>
      <c r="D5657" s="702" t="str">
        <f t="shared" si="88"/>
        <v>5656. B-0374 鄰苯二甲酸二甲酯＜毒性化學物質第一類＞</v>
      </c>
    </row>
    <row r="5658" spans="1:4">
      <c r="A5658" s="695">
        <v>5657</v>
      </c>
      <c r="B5658" s="696" t="s">
        <v>15775</v>
      </c>
      <c r="C5658" s="697" t="s">
        <v>15776</v>
      </c>
      <c r="D5658" s="702" t="str">
        <f t="shared" si="88"/>
        <v>5657. B-0375 甲醯胺＜毒性化學物質第一、二類＞</v>
      </c>
    </row>
    <row r="5659" spans="1:4">
      <c r="A5659" s="695">
        <v>5658</v>
      </c>
      <c r="B5659" s="696" t="s">
        <v>15777</v>
      </c>
      <c r="C5659" s="697" t="s">
        <v>15778</v>
      </c>
      <c r="D5659" s="702" t="str">
        <f t="shared" si="88"/>
        <v>5658. B-0376 經核准聲明廢棄之鄰苯二甲酸二異丁酯</v>
      </c>
    </row>
    <row r="5660" spans="1:4">
      <c r="A5660" s="695">
        <v>5659</v>
      </c>
      <c r="B5660" s="696" t="s">
        <v>15779</v>
      </c>
      <c r="C5660" s="697" t="s">
        <v>15527</v>
      </c>
      <c r="D5660" s="702" t="str">
        <f t="shared" si="88"/>
        <v>5659. B-0399 其他前述化學物質混合物或廢棄盛裝容器</v>
      </c>
    </row>
    <row r="5661" spans="1:4">
      <c r="A5661" s="695">
        <v>5660</v>
      </c>
      <c r="B5661" s="696" t="s">
        <v>15780</v>
      </c>
      <c r="C5661" s="697" t="s">
        <v>15781</v>
      </c>
      <c r="D5661" s="702" t="str">
        <f t="shared" si="88"/>
        <v>5660. C-0101 汞及其化合物(總汞)</v>
      </c>
    </row>
    <row r="5662" spans="1:4">
      <c r="A5662" s="695">
        <v>5661</v>
      </c>
      <c r="B5662" s="696" t="s">
        <v>15782</v>
      </c>
      <c r="C5662" s="697" t="s">
        <v>15783</v>
      </c>
      <c r="D5662" s="702" t="str">
        <f t="shared" si="88"/>
        <v>5661. C-0102 鉛及其化合物(總鉛)</v>
      </c>
    </row>
    <row r="5663" spans="1:4">
      <c r="A5663" s="695">
        <v>5662</v>
      </c>
      <c r="B5663" s="696" t="s">
        <v>15784</v>
      </c>
      <c r="C5663" s="697" t="s">
        <v>15785</v>
      </c>
      <c r="D5663" s="702" t="str">
        <f t="shared" si="88"/>
        <v>5662. C-0103 鎘及其化合物(總鎘)</v>
      </c>
    </row>
    <row r="5664" spans="1:4">
      <c r="A5664" s="695">
        <v>5663</v>
      </c>
      <c r="B5664" s="696" t="s">
        <v>15786</v>
      </c>
      <c r="C5664" s="697" t="s">
        <v>15787</v>
      </c>
      <c r="D5664" s="702" t="str">
        <f t="shared" si="88"/>
        <v>5663. C-0104 鉻及其化合物(總鉻)(不包含製造或使用動物皮革程序所產生之廢皮粉、皮屑及皮塊)</v>
      </c>
    </row>
    <row r="5665" spans="1:4">
      <c r="A5665" s="695">
        <v>5664</v>
      </c>
      <c r="B5665" s="696" t="s">
        <v>15788</v>
      </c>
      <c r="C5665" s="697" t="s">
        <v>15789</v>
      </c>
      <c r="D5665" s="702" t="str">
        <f t="shared" si="88"/>
        <v>5664. C-0105 六價鉻化合物</v>
      </c>
    </row>
    <row r="5666" spans="1:4">
      <c r="A5666" s="695">
        <v>5665</v>
      </c>
      <c r="B5666" s="696" t="s">
        <v>15790</v>
      </c>
      <c r="C5666" s="697" t="s">
        <v>15791</v>
      </c>
      <c r="D5666" s="702" t="str">
        <f t="shared" si="88"/>
        <v>5665. C-0106 砷及其化合物(總砷)</v>
      </c>
    </row>
    <row r="5667" spans="1:4">
      <c r="A5667" s="695">
        <v>5666</v>
      </c>
      <c r="B5667" s="696" t="s">
        <v>15792</v>
      </c>
      <c r="C5667" s="697" t="s">
        <v>15793</v>
      </c>
      <c r="D5667" s="702" t="str">
        <f t="shared" si="88"/>
        <v>5666. C-0107 銀及其化合物(總銀) (僅限攝影沖洗及照相製版之廢顯影液)</v>
      </c>
    </row>
    <row r="5668" spans="1:4">
      <c r="A5668" s="695">
        <v>5667</v>
      </c>
      <c r="B5668" s="696" t="s">
        <v>15794</v>
      </c>
      <c r="C5668" s="697" t="s">
        <v>15795</v>
      </c>
      <c r="D5668" s="702" t="str">
        <f t="shared" si="88"/>
        <v>5667. C-0108 銀及其化合物(總銀) (僅限攝影沖洗及照相製版廢顯影液以外廢液)</v>
      </c>
    </row>
    <row r="5669" spans="1:4">
      <c r="A5669" s="695">
        <v>5668</v>
      </c>
      <c r="B5669" s="696" t="s">
        <v>15796</v>
      </c>
      <c r="C5669" s="697" t="s">
        <v>15797</v>
      </c>
      <c r="D5669" s="702" t="str">
        <f t="shared" si="88"/>
        <v>5668. C-0109 硒及其化合物(總硒)</v>
      </c>
    </row>
    <row r="5670" spans="1:4">
      <c r="A5670" s="695">
        <v>5669</v>
      </c>
      <c r="B5670" s="696" t="s">
        <v>15798</v>
      </c>
      <c r="C5670" s="697" t="s">
        <v>15799</v>
      </c>
      <c r="D5670" s="702" t="str">
        <f t="shared" si="88"/>
        <v>5669. C-0110 銅及其化合物(總銅)(僅限廢觸媒、集塵灰、廢液、污泥、濾材、焚化飛灰或底渣)</v>
      </c>
    </row>
    <row r="5671" spans="1:4">
      <c r="A5671" s="695">
        <v>5670</v>
      </c>
      <c r="B5671" s="696" t="s">
        <v>15800</v>
      </c>
      <c r="C5671" s="697" t="s">
        <v>15801</v>
      </c>
      <c r="D5671" s="702" t="str">
        <f t="shared" si="88"/>
        <v>5670. C-0111 鋇及其化合物(總鋇)</v>
      </c>
    </row>
    <row r="5672" spans="1:4">
      <c r="A5672" s="695">
        <v>5671</v>
      </c>
      <c r="B5672" s="696" t="s">
        <v>15802</v>
      </c>
      <c r="C5672" s="697" t="s">
        <v>15803</v>
      </c>
      <c r="D5672" s="702" t="str">
        <f t="shared" si="88"/>
        <v>5671. C-0119 其他含有毒重金屬且超過溶出標準之混合廢棄物</v>
      </c>
    </row>
    <row r="5673" spans="1:4">
      <c r="A5673" s="695">
        <v>5672</v>
      </c>
      <c r="B5673" s="696" t="s">
        <v>15804</v>
      </c>
      <c r="C5673" s="697" t="s">
        <v>15805</v>
      </c>
      <c r="D5673" s="702" t="str">
        <f t="shared" si="88"/>
        <v>5672. C-0120 2,3,7,8-氯化戴奧辛及夫喃同源物</v>
      </c>
    </row>
    <row r="5674" spans="1:4">
      <c r="A5674" s="695">
        <v>5673</v>
      </c>
      <c r="B5674" s="696" t="s">
        <v>15806</v>
      </c>
      <c r="C5674" s="697" t="s">
        <v>15807</v>
      </c>
      <c r="D5674" s="702" t="str">
        <f t="shared" si="88"/>
        <v>5673. C-0121 有機氯劑農藥</v>
      </c>
    </row>
    <row r="5675" spans="1:4">
      <c r="A5675" s="695">
        <v>5674</v>
      </c>
      <c r="B5675" s="696" t="s">
        <v>15808</v>
      </c>
      <c r="C5675" s="697" t="s">
        <v>15809</v>
      </c>
      <c r="D5675" s="702" t="str">
        <f t="shared" si="88"/>
        <v>5674. C-0122 四氯化碳(廢棄物)</v>
      </c>
    </row>
    <row r="5676" spans="1:4">
      <c r="A5676" s="695">
        <v>5675</v>
      </c>
      <c r="B5676" s="696" t="s">
        <v>15810</v>
      </c>
      <c r="C5676" s="697" t="s">
        <v>15811</v>
      </c>
      <c r="D5676" s="702" t="str">
        <f t="shared" si="88"/>
        <v>5675. C-0123 氯苯(廢棄物)</v>
      </c>
    </row>
    <row r="5677" spans="1:4">
      <c r="A5677" s="695">
        <v>5676</v>
      </c>
      <c r="B5677" s="696" t="s">
        <v>15812</v>
      </c>
      <c r="C5677" s="697" t="s">
        <v>15813</v>
      </c>
      <c r="D5677" s="702" t="str">
        <f t="shared" si="88"/>
        <v>5676. C-0124 氯仿</v>
      </c>
    </row>
    <row r="5678" spans="1:4">
      <c r="A5678" s="695">
        <v>5677</v>
      </c>
      <c r="B5678" s="696" t="s">
        <v>15814</v>
      </c>
      <c r="C5678" s="697" t="s">
        <v>15815</v>
      </c>
      <c r="D5678" s="702" t="str">
        <f t="shared" si="88"/>
        <v>5677. C-0125 1,4-二氯苯</v>
      </c>
    </row>
    <row r="5679" spans="1:4">
      <c r="A5679" s="695">
        <v>5678</v>
      </c>
      <c r="B5679" s="696" t="s">
        <v>15816</v>
      </c>
      <c r="C5679" s="697" t="s">
        <v>15817</v>
      </c>
      <c r="D5679" s="702" t="str">
        <f t="shared" si="88"/>
        <v>5678. C-0126 1,2-二氯乙烷(廢棄物)</v>
      </c>
    </row>
    <row r="5680" spans="1:4">
      <c r="A5680" s="695">
        <v>5679</v>
      </c>
      <c r="B5680" s="696" t="s">
        <v>15818</v>
      </c>
      <c r="C5680" s="697" t="s">
        <v>15819</v>
      </c>
      <c r="D5680" s="702" t="str">
        <f t="shared" si="88"/>
        <v>5679. C-0127 1.1-二氯乙烯</v>
      </c>
    </row>
    <row r="5681" spans="1:4">
      <c r="A5681" s="695">
        <v>5680</v>
      </c>
      <c r="B5681" s="696" t="s">
        <v>15820</v>
      </c>
      <c r="C5681" s="697" t="s">
        <v>15821</v>
      </c>
      <c r="D5681" s="702" t="str">
        <f t="shared" si="88"/>
        <v>5680. C-0128 六氯-1,3-丁二烯</v>
      </c>
    </row>
    <row r="5682" spans="1:4">
      <c r="A5682" s="695">
        <v>5681</v>
      </c>
      <c r="B5682" s="696" t="s">
        <v>15822</v>
      </c>
      <c r="C5682" s="697" t="s">
        <v>15823</v>
      </c>
      <c r="D5682" s="702" t="str">
        <f t="shared" si="88"/>
        <v>5681. C-0129 六氯苯(廢棄物)</v>
      </c>
    </row>
    <row r="5683" spans="1:4">
      <c r="A5683" s="695">
        <v>5682</v>
      </c>
      <c r="B5683" s="696" t="s">
        <v>15824</v>
      </c>
      <c r="C5683" s="697" t="s">
        <v>15825</v>
      </c>
      <c r="D5683" s="702" t="str">
        <f t="shared" si="88"/>
        <v>5682. C-0130 六氯乙烷(廢棄物)</v>
      </c>
    </row>
    <row r="5684" spans="1:4">
      <c r="A5684" s="695">
        <v>5683</v>
      </c>
      <c r="B5684" s="696" t="s">
        <v>15826</v>
      </c>
      <c r="C5684" s="697" t="s">
        <v>15827</v>
      </c>
      <c r="D5684" s="702" t="str">
        <f t="shared" si="88"/>
        <v>5683. C-0131 五氯酚</v>
      </c>
    </row>
    <row r="5685" spans="1:4">
      <c r="A5685" s="695">
        <v>5684</v>
      </c>
      <c r="B5685" s="696" t="s">
        <v>15828</v>
      </c>
      <c r="C5685" s="697" t="s">
        <v>15829</v>
      </c>
      <c r="D5685" s="702" t="str">
        <f t="shared" si="88"/>
        <v>5684. C-0132 四氯乙烯(廢棄物)</v>
      </c>
    </row>
    <row r="5686" spans="1:4">
      <c r="A5686" s="695">
        <v>5685</v>
      </c>
      <c r="B5686" s="696" t="s">
        <v>15830</v>
      </c>
      <c r="C5686" s="697" t="s">
        <v>15831</v>
      </c>
      <c r="D5686" s="702" t="str">
        <f t="shared" si="88"/>
        <v>5685. C-0133 三氯乙烯(廢棄物)</v>
      </c>
    </row>
    <row r="5687" spans="1:4">
      <c r="A5687" s="695">
        <v>5686</v>
      </c>
      <c r="B5687" s="696" t="s">
        <v>15832</v>
      </c>
      <c r="C5687" s="697" t="s">
        <v>15833</v>
      </c>
      <c r="D5687" s="702" t="str">
        <f t="shared" si="88"/>
        <v>5686. C-0134 2,4,5-三氯酚</v>
      </c>
    </row>
    <row r="5688" spans="1:4">
      <c r="A5688" s="695">
        <v>5687</v>
      </c>
      <c r="B5688" s="696" t="s">
        <v>15834</v>
      </c>
      <c r="C5688" s="697" t="s">
        <v>15835</v>
      </c>
      <c r="D5688" s="702" t="str">
        <f t="shared" si="88"/>
        <v>5687. C-0135 2,4,6-三氯酚</v>
      </c>
    </row>
    <row r="5689" spans="1:4">
      <c r="A5689" s="695">
        <v>5688</v>
      </c>
      <c r="B5689" s="696" t="s">
        <v>15836</v>
      </c>
      <c r="C5689" s="697" t="s">
        <v>15837</v>
      </c>
      <c r="D5689" s="702" t="str">
        <f t="shared" si="88"/>
        <v>5688. C-0136 氯乙烯(廢棄物)</v>
      </c>
    </row>
    <row r="5690" spans="1:4">
      <c r="A5690" s="695">
        <v>5689</v>
      </c>
      <c r="B5690" s="696" t="s">
        <v>15838</v>
      </c>
      <c r="C5690" s="697" t="s">
        <v>15839</v>
      </c>
      <c r="D5690" s="702" t="str">
        <f t="shared" si="88"/>
        <v>5689. C-0137 2,4-二氯苯氧乙酸</v>
      </c>
    </row>
    <row r="5691" spans="1:4">
      <c r="A5691" s="695">
        <v>5690</v>
      </c>
      <c r="B5691" s="696" t="s">
        <v>15840</v>
      </c>
      <c r="C5691" s="697" t="s">
        <v>15841</v>
      </c>
      <c r="D5691" s="702" t="str">
        <f t="shared" si="88"/>
        <v>5690. C-0138 2-(2,4,5三氯酚丙酸)</v>
      </c>
    </row>
    <row r="5692" spans="1:4">
      <c r="A5692" s="695">
        <v>5691</v>
      </c>
      <c r="B5692" s="696" t="s">
        <v>15842</v>
      </c>
      <c r="C5692" s="697" t="s">
        <v>15843</v>
      </c>
      <c r="D5692" s="702" t="str">
        <f t="shared" si="88"/>
        <v>5691. C-0149 其他含有機氯污染物且超過溶出標準之混合廢棄物</v>
      </c>
    </row>
    <row r="5693" spans="1:4">
      <c r="A5693" s="695">
        <v>5692</v>
      </c>
      <c r="B5693" s="696" t="s">
        <v>15844</v>
      </c>
      <c r="C5693" s="697" t="s">
        <v>15845</v>
      </c>
      <c r="D5693" s="702" t="str">
        <f t="shared" si="88"/>
        <v>5692. C-0150 有機磷劑農藥</v>
      </c>
    </row>
    <row r="5694" spans="1:4">
      <c r="A5694" s="695">
        <v>5693</v>
      </c>
      <c r="B5694" s="696" t="s">
        <v>15846</v>
      </c>
      <c r="C5694" s="697" t="s">
        <v>15847</v>
      </c>
      <c r="D5694" s="702" t="str">
        <f t="shared" si="88"/>
        <v>5693. C-0151 氨基甲酸鹽農藥</v>
      </c>
    </row>
    <row r="5695" spans="1:4">
      <c r="A5695" s="695">
        <v>5694</v>
      </c>
      <c r="B5695" s="696" t="s">
        <v>15848</v>
      </c>
      <c r="C5695" s="697" t="s">
        <v>15849</v>
      </c>
      <c r="D5695" s="702" t="str">
        <f t="shared" si="88"/>
        <v>5694. C-0152 苯(廢棄物)</v>
      </c>
    </row>
    <row r="5696" spans="1:4">
      <c r="A5696" s="695">
        <v>5695</v>
      </c>
      <c r="B5696" s="696" t="s">
        <v>15850</v>
      </c>
      <c r="C5696" s="697" t="s">
        <v>15851</v>
      </c>
      <c r="D5696" s="702" t="str">
        <f t="shared" si="88"/>
        <v>5695. C-0156 丁酮(廢棄物)</v>
      </c>
    </row>
    <row r="5697" spans="1:4">
      <c r="A5697" s="695">
        <v>5696</v>
      </c>
      <c r="B5697" s="696" t="s">
        <v>15852</v>
      </c>
      <c r="C5697" s="697" t="s">
        <v>15853</v>
      </c>
      <c r="D5697" s="702" t="str">
        <f t="shared" si="88"/>
        <v>5696. C-0157 比啶</v>
      </c>
    </row>
    <row r="5698" spans="1:4">
      <c r="A5698" s="695">
        <v>5697</v>
      </c>
      <c r="B5698" s="696" t="s">
        <v>15854</v>
      </c>
      <c r="C5698" s="697" t="s">
        <v>15855</v>
      </c>
      <c r="D5698" s="702" t="str">
        <f t="shared" ref="D5698:D5761" si="89">A5698&amp;". "&amp;B5698&amp;" "&amp;C5698</f>
        <v>5697. C-0158 2,4-二硝基甲苯</v>
      </c>
    </row>
    <row r="5699" spans="1:4">
      <c r="A5699" s="695">
        <v>5698</v>
      </c>
      <c r="B5699" s="696" t="s">
        <v>15856</v>
      </c>
      <c r="C5699" s="697" t="s">
        <v>15857</v>
      </c>
      <c r="D5699" s="702" t="str">
        <f t="shared" si="89"/>
        <v>5698. C-0159 總甲酚</v>
      </c>
    </row>
    <row r="5700" spans="1:4">
      <c r="A5700" s="695">
        <v>5699</v>
      </c>
      <c r="B5700" s="696" t="s">
        <v>15858</v>
      </c>
      <c r="C5700" s="697" t="s">
        <v>15859</v>
      </c>
      <c r="D5700" s="702" t="str">
        <f t="shared" si="89"/>
        <v>5699. C-0160 硝基苯(廢棄物)</v>
      </c>
    </row>
    <row r="5701" spans="1:4">
      <c r="A5701" s="695">
        <v>5700</v>
      </c>
      <c r="B5701" s="696" t="s">
        <v>15860</v>
      </c>
      <c r="C5701" s="697" t="s">
        <v>15861</v>
      </c>
      <c r="D5701" s="702" t="str">
        <f t="shared" si="89"/>
        <v>5700. C-0169 有機化合物且超過溶出標準之混合廢棄物</v>
      </c>
    </row>
    <row r="5702" spans="1:4">
      <c r="A5702" s="695">
        <v>5701</v>
      </c>
      <c r="B5702" s="696" t="s">
        <v>15862</v>
      </c>
      <c r="C5702" s="697" t="s">
        <v>15863</v>
      </c>
      <c r="D5702" s="702" t="str">
        <f t="shared" si="89"/>
        <v>5701. C-0170 鉛蓄電池(非屬公告應回收廢棄物者)</v>
      </c>
    </row>
    <row r="5703" spans="1:4">
      <c r="A5703" s="695">
        <v>5702</v>
      </c>
      <c r="B5703" s="696" t="s">
        <v>15864</v>
      </c>
      <c r="C5703" s="697" t="s">
        <v>15865</v>
      </c>
      <c r="D5703" s="702" t="str">
        <f t="shared" si="89"/>
        <v>5702. C-0171 含鎘電池</v>
      </c>
    </row>
    <row r="5704" spans="1:4">
      <c r="A5704" s="695">
        <v>5703</v>
      </c>
      <c r="B5704" s="696" t="s">
        <v>15866</v>
      </c>
      <c r="C5704" s="697" t="s">
        <v>15867</v>
      </c>
      <c r="D5704" s="702" t="str">
        <f t="shared" si="89"/>
        <v>5703. C-0172 含汞之廢照明光源（燈管、燈泡）(非屬公告應回收廢棄物者)，且乾基每公斤汞濃度低於二百六十毫克者</v>
      </c>
    </row>
    <row r="5705" spans="1:4">
      <c r="A5705" s="695">
        <v>5704</v>
      </c>
      <c r="B5705" s="696" t="s">
        <v>15868</v>
      </c>
      <c r="C5705" s="697" t="s">
        <v>15869</v>
      </c>
      <c r="D5705" s="702" t="str">
        <f t="shared" si="89"/>
        <v>5704. C-0173 含汞之廢照明光源（燈管、燈泡）(非屬公告應回收廢棄物者) ，且乾基每公斤汞濃度達二百六十毫克以上者</v>
      </c>
    </row>
    <row r="5706" spans="1:4">
      <c r="A5706" s="695">
        <v>5705</v>
      </c>
      <c r="B5706" s="696" t="s">
        <v>15870</v>
      </c>
      <c r="C5706" s="697" t="s">
        <v>15871</v>
      </c>
      <c r="D5706" s="702" t="str">
        <f t="shared" si="89"/>
        <v>5705. C-0199 其他經中央主管機關公告之物質及溶出試驗標準</v>
      </c>
    </row>
    <row r="5707" spans="1:4">
      <c r="A5707" s="695">
        <v>5706</v>
      </c>
      <c r="B5707" s="696" t="s">
        <v>15872</v>
      </c>
      <c r="C5707" s="697" t="s">
        <v>15873</v>
      </c>
      <c r="D5707" s="702" t="str">
        <f t="shared" si="89"/>
        <v>5706. C-0201 廢液pH值大(等)於12.5</v>
      </c>
    </row>
    <row r="5708" spans="1:4">
      <c r="A5708" s="695">
        <v>5707</v>
      </c>
      <c r="B5708" s="696" t="s">
        <v>15874</v>
      </c>
      <c r="C5708" s="697" t="s">
        <v>15875</v>
      </c>
      <c r="D5708" s="702" t="str">
        <f t="shared" si="89"/>
        <v>5707. C-0202 廢液pH值小(等)於2.0</v>
      </c>
    </row>
    <row r="5709" spans="1:4">
      <c r="A5709" s="695">
        <v>5708</v>
      </c>
      <c r="B5709" s="696" t="s">
        <v>15876</v>
      </c>
      <c r="C5709" s="697" t="s">
        <v>15877</v>
      </c>
      <c r="D5709" s="702" t="str">
        <f t="shared" si="89"/>
        <v>5708. C-0203 廢液在55℃時對鋼(S20C)之腐蝕速率每超過6.35毫米/年者</v>
      </c>
    </row>
    <row r="5710" spans="1:4">
      <c r="A5710" s="695">
        <v>5709</v>
      </c>
      <c r="B5710" s="696" t="s">
        <v>15878</v>
      </c>
      <c r="C5710" s="697" t="s">
        <v>15879</v>
      </c>
      <c r="D5710" s="702" t="str">
        <f t="shared" si="89"/>
        <v>5709. C-0204 固體廢棄物之溶液pH值大(等)於12.5</v>
      </c>
    </row>
    <row r="5711" spans="1:4">
      <c r="A5711" s="695">
        <v>5710</v>
      </c>
      <c r="B5711" s="696" t="s">
        <v>15880</v>
      </c>
      <c r="C5711" s="697" t="s">
        <v>15881</v>
      </c>
      <c r="D5711" s="702" t="str">
        <f t="shared" si="89"/>
        <v>5710. C-0205 固體廢棄物之溶液pH值小於或等於2.0</v>
      </c>
    </row>
    <row r="5712" spans="1:4">
      <c r="A5712" s="695">
        <v>5711</v>
      </c>
      <c r="B5712" s="696" t="s">
        <v>15882</v>
      </c>
      <c r="C5712" s="697" t="s">
        <v>15883</v>
      </c>
      <c r="D5712" s="702" t="str">
        <f t="shared" si="89"/>
        <v>5711. C-0206 固體廢棄物之溶液在55℃時對鋼(S20C)之腐蝕速率每超過6.35毫米/年者</v>
      </c>
    </row>
    <row r="5713" spans="1:4">
      <c r="A5713" s="695">
        <v>5712</v>
      </c>
      <c r="B5713" s="696" t="s">
        <v>15884</v>
      </c>
      <c r="C5713" s="697" t="s">
        <v>15885</v>
      </c>
      <c r="D5713" s="702" t="str">
        <f t="shared" si="89"/>
        <v>5712. C-0299 其他腐蝕性事業廢棄物混合物</v>
      </c>
    </row>
    <row r="5714" spans="1:4">
      <c r="A5714" s="695">
        <v>5713</v>
      </c>
      <c r="B5714" s="696" t="s">
        <v>15886</v>
      </c>
      <c r="C5714" s="697" t="s">
        <v>15887</v>
      </c>
      <c r="D5714" s="702" t="str">
        <f t="shared" si="89"/>
        <v>5713. C-0301 廢液閃火點小於60℃（不包含乙醇體積濃度小於24%之酒類廢棄物）</v>
      </c>
    </row>
    <row r="5715" spans="1:4">
      <c r="A5715" s="695">
        <v>5714</v>
      </c>
      <c r="B5715" s="696" t="s">
        <v>15888</v>
      </c>
      <c r="C5715" s="697" t="s">
        <v>15889</v>
      </c>
      <c r="D5715" s="702" t="str">
        <f t="shared" si="89"/>
        <v>5714. C-0302 固體廢棄物於常溫常壓可因摩擦、吸水或自發性化學反應而起火燃燒引起危害者</v>
      </c>
    </row>
    <row r="5716" spans="1:4">
      <c r="A5716" s="695">
        <v>5715</v>
      </c>
      <c r="B5716" s="696" t="s">
        <v>15890</v>
      </c>
      <c r="C5716" s="697" t="s">
        <v>15891</v>
      </c>
      <c r="D5716" s="702" t="str">
        <f t="shared" si="89"/>
        <v>5715. C-0303 可直接釋出氧，激發物質燃燒之廢強氧化劑</v>
      </c>
    </row>
    <row r="5717" spans="1:4">
      <c r="A5717" s="695">
        <v>5716</v>
      </c>
      <c r="B5717" s="696" t="s">
        <v>15892</v>
      </c>
      <c r="C5717" s="697" t="s">
        <v>15893</v>
      </c>
      <c r="D5717" s="702" t="str">
        <f t="shared" si="89"/>
        <v>5716. C-0399 其他易燃性事業廢棄物混合物</v>
      </c>
    </row>
    <row r="5718" spans="1:4">
      <c r="A5718" s="695">
        <v>5717</v>
      </c>
      <c r="B5718" s="696" t="s">
        <v>15894</v>
      </c>
      <c r="C5718" s="697" t="s">
        <v>15895</v>
      </c>
      <c r="D5718" s="702" t="str">
        <f t="shared" si="89"/>
        <v>5717. C-0401 常溫常壓下易產生爆炸者</v>
      </c>
    </row>
    <row r="5719" spans="1:4">
      <c r="A5719" s="695">
        <v>5718</v>
      </c>
      <c r="B5719" s="696" t="s">
        <v>15896</v>
      </c>
      <c r="C5719" s="697" t="s">
        <v>15897</v>
      </c>
      <c r="D5719" s="702" t="str">
        <f t="shared" si="89"/>
        <v>5718. C-0402 含氰化物其pH值於2.0～12.5間會產生250 mg HCN/kg以上之有毒氣體者</v>
      </c>
    </row>
    <row r="5720" spans="1:4">
      <c r="A5720" s="695">
        <v>5719</v>
      </c>
      <c r="B5720" s="696" t="s">
        <v>15898</v>
      </c>
      <c r="C5720" s="697" t="s">
        <v>15899</v>
      </c>
      <c r="D5720" s="702" t="str">
        <f t="shared" si="89"/>
        <v>5719. C-0403 硫化物pH值於2.0~12.5間會產生500 mg H2S/kg以上之有毒氣體者</v>
      </c>
    </row>
    <row r="5721" spans="1:4">
      <c r="A5721" s="695">
        <v>5720</v>
      </c>
      <c r="B5721" s="696" t="s">
        <v>15900</v>
      </c>
      <c r="C5721" s="697" t="s">
        <v>15901</v>
      </c>
      <c r="D5721" s="702" t="str">
        <f t="shared" si="89"/>
        <v>5720. C-0404 與水混合會產生劇烈反應或爆炸之物質或其混合物(C-0401~C-0403、C-0405除外)</v>
      </c>
    </row>
    <row r="5722" spans="1:4">
      <c r="A5722" s="695">
        <v>5721</v>
      </c>
      <c r="B5722" s="696" t="s">
        <v>15902</v>
      </c>
      <c r="C5722" s="697" t="s">
        <v>15903</v>
      </c>
      <c r="D5722" s="702" t="str">
        <f t="shared" si="89"/>
        <v>5721. C-0405 硝化甘油廢棄物</v>
      </c>
    </row>
    <row r="5723" spans="1:4">
      <c r="A5723" s="695">
        <v>5722</v>
      </c>
      <c r="B5723" s="696" t="s">
        <v>15904</v>
      </c>
      <c r="C5723" s="697" t="s">
        <v>15905</v>
      </c>
      <c r="D5723" s="702" t="str">
        <f t="shared" si="89"/>
        <v>5722. C-0499 其他反應性事業廢棄物混合物</v>
      </c>
    </row>
    <row r="5724" spans="1:4">
      <c r="A5724" s="695">
        <v>5723</v>
      </c>
      <c r="B5724" s="696" t="s">
        <v>15906</v>
      </c>
      <c r="C5724" s="697" t="s">
        <v>15907</v>
      </c>
      <c r="D5724" s="702" t="str">
        <f t="shared" si="89"/>
        <v>5723. C-0501 廢棄之微生物培養物、菌株及相關生物製品</v>
      </c>
    </row>
    <row r="5725" spans="1:4">
      <c r="A5725" s="695">
        <v>5724</v>
      </c>
      <c r="B5725" s="696" t="s">
        <v>15908</v>
      </c>
      <c r="C5725" s="697" t="s">
        <v>15909</v>
      </c>
      <c r="D5725" s="702" t="str">
        <f t="shared" si="89"/>
        <v>5724. C-0502 病理廢棄物</v>
      </c>
    </row>
    <row r="5726" spans="1:4">
      <c r="A5726" s="695">
        <v>5725</v>
      </c>
      <c r="B5726" s="696" t="s">
        <v>15910</v>
      </c>
      <c r="C5726" s="697" t="s">
        <v>15911</v>
      </c>
      <c r="D5726" s="702" t="str">
        <f t="shared" si="89"/>
        <v>5725. C-0503 血液廢棄物</v>
      </c>
    </row>
    <row r="5727" spans="1:4">
      <c r="A5727" s="695">
        <v>5726</v>
      </c>
      <c r="B5727" s="696" t="s">
        <v>15912</v>
      </c>
      <c r="C5727" s="697" t="s">
        <v>15913</v>
      </c>
      <c r="D5727" s="702" t="str">
        <f t="shared" si="89"/>
        <v>5726. C-0504 廢尖銳器具</v>
      </c>
    </row>
    <row r="5728" spans="1:4">
      <c r="A5728" s="695">
        <v>5727</v>
      </c>
      <c r="B5728" s="696" t="s">
        <v>15914</v>
      </c>
      <c r="C5728" s="697" t="s">
        <v>15915</v>
      </c>
      <c r="D5728" s="702" t="str">
        <f t="shared" si="89"/>
        <v>5727. C-0505 受污染動物屍體、殘肢及墊料</v>
      </c>
    </row>
    <row r="5729" spans="1:4">
      <c r="A5729" s="695">
        <v>5728</v>
      </c>
      <c r="B5729" s="696" t="s">
        <v>15916</v>
      </c>
      <c r="C5729" s="697" t="s">
        <v>15917</v>
      </c>
      <c r="D5729" s="702" t="str">
        <f t="shared" si="89"/>
        <v>5728. C-0506 手術或驗屍廢棄物</v>
      </c>
    </row>
    <row r="5730" spans="1:4">
      <c r="A5730" s="695">
        <v>5729</v>
      </c>
      <c r="B5730" s="696" t="s">
        <v>15918</v>
      </c>
      <c r="C5730" s="697" t="s">
        <v>15919</v>
      </c>
      <c r="D5730" s="702" t="str">
        <f t="shared" si="89"/>
        <v>5729. C-0507 實驗室廢棄物</v>
      </c>
    </row>
    <row r="5731" spans="1:4">
      <c r="A5731" s="695">
        <v>5730</v>
      </c>
      <c r="B5731" s="696" t="s">
        <v>15920</v>
      </c>
      <c r="C5731" s="697" t="s">
        <v>15921</v>
      </c>
      <c r="D5731" s="702" t="str">
        <f t="shared" si="89"/>
        <v>5730. C-0508 透析廢棄物</v>
      </c>
    </row>
    <row r="5732" spans="1:4">
      <c r="A5732" s="695">
        <v>5731</v>
      </c>
      <c r="B5732" s="696" t="s">
        <v>15922</v>
      </c>
      <c r="C5732" s="697" t="s">
        <v>15923</v>
      </c>
      <c r="D5732" s="702" t="str">
        <f t="shared" si="89"/>
        <v>5731. C-0509 隔離廢棄物</v>
      </c>
    </row>
    <row r="5733" spans="1:4">
      <c r="A5733" s="695">
        <v>5732</v>
      </c>
      <c r="B5733" s="696" t="s">
        <v>15924</v>
      </c>
      <c r="C5733" s="697" t="s">
        <v>15925</v>
      </c>
      <c r="D5733" s="702" t="str">
        <f t="shared" si="89"/>
        <v>5732. C-0510 其他經中央主管機關會商中央目的事業主管機關認定對人體或環境具危害性，並經公告者</v>
      </c>
    </row>
    <row r="5734" spans="1:4">
      <c r="A5734" s="695">
        <v>5733</v>
      </c>
      <c r="B5734" s="696" t="s">
        <v>15926</v>
      </c>
      <c r="C5734" s="697" t="s">
        <v>15927</v>
      </c>
      <c r="D5734" s="702" t="str">
        <f t="shared" si="89"/>
        <v>5733. C-0511 受血液及體液污染廢棄物</v>
      </c>
    </row>
    <row r="5735" spans="1:4">
      <c r="A5735" s="695">
        <v>5734</v>
      </c>
      <c r="B5735" s="696" t="s">
        <v>15928</v>
      </c>
      <c r="C5735" s="697" t="s">
        <v>15929</v>
      </c>
      <c r="D5735" s="702" t="str">
        <f t="shared" si="89"/>
        <v>5734. C-0512 基因毒性廢棄物</v>
      </c>
    </row>
    <row r="5736" spans="1:4">
      <c r="A5736" s="695">
        <v>5735</v>
      </c>
      <c r="B5736" s="696" t="s">
        <v>15930</v>
      </c>
      <c r="C5736" s="697" t="s">
        <v>15931</v>
      </c>
      <c r="D5736" s="702" t="str">
        <f t="shared" si="89"/>
        <v>5735. C-0513 感染性廢棄物（病理、血液、受污染動物屍體、殘肢及墊料類）</v>
      </c>
    </row>
    <row r="5737" spans="1:4">
      <c r="A5737" s="695">
        <v>5736</v>
      </c>
      <c r="B5737" s="696" t="s">
        <v>15932</v>
      </c>
      <c r="C5737" s="697" t="s">
        <v>15933</v>
      </c>
      <c r="D5737" s="702" t="str">
        <f t="shared" si="89"/>
        <v>5736. C-0514 感染性廢棄物（遭污染物品或器具類）</v>
      </c>
    </row>
    <row r="5738" spans="1:4">
      <c r="A5738" s="695">
        <v>5737</v>
      </c>
      <c r="B5738" s="696" t="s">
        <v>15934</v>
      </c>
      <c r="C5738" s="697" t="s">
        <v>15935</v>
      </c>
      <c r="D5738" s="702" t="str">
        <f t="shared" si="89"/>
        <v>5737. C-0599 感染性廢棄物混合物</v>
      </c>
    </row>
    <row r="5739" spans="1:4">
      <c r="A5739" s="695">
        <v>5738</v>
      </c>
      <c r="B5739" s="696" t="s">
        <v>15936</v>
      </c>
      <c r="C5739" s="697" t="s">
        <v>15937</v>
      </c>
      <c r="D5739" s="702" t="str">
        <f t="shared" si="89"/>
        <v>5738. C-0701 石綿及其製品廢棄物（其定義須依照有害事業廢棄物認定標準）</v>
      </c>
    </row>
    <row r="5740" spans="1:4">
      <c r="A5740" s="695">
        <v>5739</v>
      </c>
      <c r="B5740" s="696" t="s">
        <v>15938</v>
      </c>
      <c r="C5740" s="697" t="s">
        <v>15939</v>
      </c>
      <c r="D5740" s="702" t="str">
        <f t="shared" si="89"/>
        <v>5739. C-0801 含多氯聯苯之廢電容器其重量在百萬分之五十以上</v>
      </c>
    </row>
    <row r="5741" spans="1:4">
      <c r="A5741" s="695">
        <v>5740</v>
      </c>
      <c r="B5741" s="696" t="s">
        <v>15940</v>
      </c>
      <c r="C5741" s="697" t="s">
        <v>15941</v>
      </c>
      <c r="D5741" s="702" t="str">
        <f t="shared" si="89"/>
        <v>5740. C-0802 含多氯聯苯之廢變壓器其重量在百萬分之五十以上</v>
      </c>
    </row>
    <row r="5742" spans="1:4">
      <c r="A5742" s="695">
        <v>5741</v>
      </c>
      <c r="B5742" s="696" t="s">
        <v>15942</v>
      </c>
      <c r="C5742" s="697" t="s">
        <v>15943</v>
      </c>
      <c r="D5742" s="702" t="str">
        <f t="shared" si="89"/>
        <v>5741. C-0803 含多氯聯苯之廢油其重量在百萬分之五十以上</v>
      </c>
    </row>
    <row r="5743" spans="1:4">
      <c r="A5743" s="695">
        <v>5742</v>
      </c>
      <c r="B5743" s="696" t="s">
        <v>15944</v>
      </c>
      <c r="C5743" s="697" t="s">
        <v>15945</v>
      </c>
      <c r="D5743" s="702" t="str">
        <f t="shared" si="89"/>
        <v>5742. C-0899 其他含多氯聯苯之廢棄物其重量在百萬分之五十以上之廢棄物</v>
      </c>
    </row>
    <row r="5744" spans="1:4">
      <c r="A5744" s="695">
        <v>5743</v>
      </c>
      <c r="B5744" s="696" t="s">
        <v>15946</v>
      </c>
      <c r="C5744" s="697" t="s">
        <v>15947</v>
      </c>
      <c r="D5744" s="702" t="str">
        <f t="shared" si="89"/>
        <v>5743. C-9999 其他有害特性認定之廢棄物</v>
      </c>
    </row>
    <row r="5745" spans="1:4">
      <c r="A5745" s="695">
        <v>5744</v>
      </c>
      <c r="B5745" s="696" t="s">
        <v>15948</v>
      </c>
      <c r="C5745" s="697" t="s">
        <v>15949</v>
      </c>
      <c r="D5745" s="702" t="str">
        <f t="shared" si="89"/>
        <v>5744. D-0101 動物性廢渣</v>
      </c>
    </row>
    <row r="5746" spans="1:4">
      <c r="A5746" s="695">
        <v>5745</v>
      </c>
      <c r="B5746" s="696" t="s">
        <v>15950</v>
      </c>
      <c r="C5746" s="697" t="s">
        <v>15951</v>
      </c>
      <c r="D5746" s="702" t="str">
        <f t="shared" si="89"/>
        <v>5745. D-0102 植物性廢渣</v>
      </c>
    </row>
    <row r="5747" spans="1:4">
      <c r="A5747" s="695">
        <v>5746</v>
      </c>
      <c r="B5747" s="696" t="s">
        <v>15952</v>
      </c>
      <c r="C5747" s="697" t="s">
        <v>15953</v>
      </c>
      <c r="D5747" s="702" t="str">
        <f t="shared" si="89"/>
        <v>5746. D-0103 動物屍體</v>
      </c>
    </row>
    <row r="5748" spans="1:4">
      <c r="A5748" s="695">
        <v>5747</v>
      </c>
      <c r="B5748" s="696" t="s">
        <v>15954</v>
      </c>
      <c r="C5748" s="697" t="s">
        <v>15955</v>
      </c>
      <c r="D5748" s="702" t="str">
        <f t="shared" si="89"/>
        <v>5747. D-0104 水肥或糞尿等廢棄物</v>
      </c>
    </row>
    <row r="5749" spans="1:4">
      <c r="A5749" s="695">
        <v>5748</v>
      </c>
      <c r="B5749" s="696" t="s">
        <v>15956</v>
      </c>
      <c r="C5749" s="697" t="s">
        <v>15957</v>
      </c>
      <c r="D5749" s="702" t="str">
        <f t="shared" si="89"/>
        <v>5748. D-0199 動植物性殘渣混合物</v>
      </c>
    </row>
    <row r="5750" spans="1:4">
      <c r="A5750" s="695">
        <v>5749</v>
      </c>
      <c r="B5750" s="696" t="s">
        <v>15958</v>
      </c>
      <c r="C5750" s="697" t="s">
        <v>15959</v>
      </c>
      <c r="D5750" s="702" t="str">
        <f t="shared" si="89"/>
        <v>5749. D-0201 廢離子交換樹脂</v>
      </c>
    </row>
    <row r="5751" spans="1:4">
      <c r="A5751" s="695">
        <v>5750</v>
      </c>
      <c r="B5751" s="696" t="s">
        <v>15960</v>
      </c>
      <c r="C5751" s="697" t="s">
        <v>15961</v>
      </c>
      <c r="D5751" s="702" t="str">
        <f t="shared" si="89"/>
        <v>5750. D-0202 廢樹脂（D-0201除外）</v>
      </c>
    </row>
    <row r="5752" spans="1:4">
      <c r="A5752" s="695">
        <v>5751</v>
      </c>
      <c r="B5752" s="696" t="s">
        <v>15962</v>
      </c>
      <c r="C5752" s="697" t="s">
        <v>15963</v>
      </c>
      <c r="D5752" s="702" t="str">
        <f t="shared" si="89"/>
        <v>5751. D-0299 廢塑膠混合物</v>
      </c>
    </row>
    <row r="5753" spans="1:4">
      <c r="A5753" s="695">
        <v>5752</v>
      </c>
      <c r="B5753" s="696" t="s">
        <v>15964</v>
      </c>
      <c r="C5753" s="697" t="s">
        <v>15965</v>
      </c>
      <c r="D5753" s="702" t="str">
        <f t="shared" si="89"/>
        <v>5752. D-0399 廢橡膠混合物</v>
      </c>
    </row>
    <row r="5754" spans="1:4">
      <c r="A5754" s="695">
        <v>5753</v>
      </c>
      <c r="B5754" s="696" t="s">
        <v>15966</v>
      </c>
      <c r="C5754" s="697" t="s">
        <v>15967</v>
      </c>
      <c r="D5754" s="702" t="str">
        <f t="shared" si="89"/>
        <v>5753. D-0401 廢石膏</v>
      </c>
    </row>
    <row r="5755" spans="1:4">
      <c r="A5755" s="695">
        <v>5754</v>
      </c>
      <c r="B5755" s="696" t="s">
        <v>15968</v>
      </c>
      <c r="C5755" s="697" t="s">
        <v>15969</v>
      </c>
      <c r="D5755" s="702" t="str">
        <f t="shared" si="89"/>
        <v>5754. D-0402 廢玻璃棉</v>
      </c>
    </row>
    <row r="5756" spans="1:4">
      <c r="A5756" s="695">
        <v>5755</v>
      </c>
      <c r="B5756" s="696" t="s">
        <v>15970</v>
      </c>
      <c r="C5756" s="697" t="s">
        <v>15971</v>
      </c>
      <c r="D5756" s="702" t="str">
        <f t="shared" si="89"/>
        <v>5755. D-0403 廢保溫材料</v>
      </c>
    </row>
    <row r="5757" spans="1:4">
      <c r="A5757" s="695">
        <v>5756</v>
      </c>
      <c r="B5757" s="696" t="s">
        <v>15972</v>
      </c>
      <c r="C5757" s="697" t="s">
        <v>15973</v>
      </c>
      <c r="D5757" s="702" t="str">
        <f t="shared" si="89"/>
        <v>5756. D-0406 廢液晶(含)玻璃</v>
      </c>
    </row>
    <row r="5758" spans="1:4">
      <c r="A5758" s="695">
        <v>5757</v>
      </c>
      <c r="B5758" s="696" t="s">
        <v>15974</v>
      </c>
      <c r="C5758" s="697" t="s">
        <v>15975</v>
      </c>
      <c r="D5758" s="702" t="str">
        <f t="shared" si="89"/>
        <v>5757. D-0407 廢液晶面板</v>
      </c>
    </row>
    <row r="5759" spans="1:4">
      <c r="A5759" s="695">
        <v>5758</v>
      </c>
      <c r="B5759" s="696" t="s">
        <v>15976</v>
      </c>
      <c r="C5759" s="697" t="s">
        <v>15977</v>
      </c>
      <c r="D5759" s="702" t="str">
        <f t="shared" si="89"/>
        <v>5758. D-0499 其他廢玻璃、陶瓷、磚、瓦及黏土等混合物</v>
      </c>
    </row>
    <row r="5760" spans="1:4">
      <c r="A5760" s="695">
        <v>5759</v>
      </c>
      <c r="B5760" s="696" t="s">
        <v>15978</v>
      </c>
      <c r="C5760" s="697" t="s">
        <v>15979</v>
      </c>
      <c r="D5760" s="702" t="str">
        <f t="shared" si="89"/>
        <v>5759. D-0501 廢耐火材</v>
      </c>
    </row>
    <row r="5761" spans="1:4">
      <c r="A5761" s="695">
        <v>5760</v>
      </c>
      <c r="B5761" s="696" t="s">
        <v>15980</v>
      </c>
      <c r="C5761" s="697" t="s">
        <v>15981</v>
      </c>
      <c r="D5761" s="702" t="str">
        <f t="shared" si="89"/>
        <v>5760. D-0504 一般遭污染土壤(不含營建剩餘土石方，及不屬土壤及地下水污染整治法所規範之土壤)</v>
      </c>
    </row>
    <row r="5762" spans="1:4">
      <c r="A5762" s="695">
        <v>5761</v>
      </c>
      <c r="B5762" s="696" t="s">
        <v>15982</v>
      </c>
      <c r="C5762" s="697" t="s">
        <v>15983</v>
      </c>
      <c r="D5762" s="702" t="str">
        <f t="shared" ref="D5762:D5825" si="90">A5762&amp;". "&amp;B5762&amp;" "&amp;C5762</f>
        <v>5761. D-0599 土木或建築廢棄物混合物</v>
      </c>
    </row>
    <row r="5763" spans="1:4">
      <c r="A5763" s="695">
        <v>5762</v>
      </c>
      <c r="B5763" s="696" t="s">
        <v>15984</v>
      </c>
      <c r="C5763" s="697" t="s">
        <v>15985</v>
      </c>
      <c r="D5763" s="702" t="str">
        <f t="shared" si="90"/>
        <v>5762. D-0601 廢紙</v>
      </c>
    </row>
    <row r="5764" spans="1:4">
      <c r="A5764" s="695">
        <v>5763</v>
      </c>
      <c r="B5764" s="696" t="s">
        <v>15986</v>
      </c>
      <c r="C5764" s="697" t="s">
        <v>15987</v>
      </c>
      <c r="D5764" s="702" t="str">
        <f t="shared" si="90"/>
        <v>5763. D-0699 廢紙混合物</v>
      </c>
    </row>
    <row r="5765" spans="1:4">
      <c r="A5765" s="695">
        <v>5764</v>
      </c>
      <c r="B5765" s="696" t="s">
        <v>15988</v>
      </c>
      <c r="C5765" s="697" t="s">
        <v>15989</v>
      </c>
      <c r="D5765" s="702" t="str">
        <f t="shared" si="90"/>
        <v>5764. D-0701 廢木材棧板</v>
      </c>
    </row>
    <row r="5766" spans="1:4">
      <c r="A5766" s="695">
        <v>5765</v>
      </c>
      <c r="B5766" s="696" t="s">
        <v>15990</v>
      </c>
      <c r="C5766" s="697" t="s">
        <v>15991</v>
      </c>
      <c r="D5766" s="702" t="str">
        <f t="shared" si="90"/>
        <v>5765. D-0799 廢木材混合物</v>
      </c>
    </row>
    <row r="5767" spans="1:4">
      <c r="A5767" s="695">
        <v>5766</v>
      </c>
      <c r="B5767" s="696" t="s">
        <v>15992</v>
      </c>
      <c r="C5767" s="697" t="s">
        <v>15993</v>
      </c>
      <c r="D5767" s="702" t="str">
        <f t="shared" si="90"/>
        <v>5766. D-0801 廢纖維</v>
      </c>
    </row>
    <row r="5768" spans="1:4">
      <c r="A5768" s="695">
        <v>5767</v>
      </c>
      <c r="B5768" s="696" t="s">
        <v>15994</v>
      </c>
      <c r="C5768" s="697" t="s">
        <v>15995</v>
      </c>
      <c r="D5768" s="702" t="str">
        <f t="shared" si="90"/>
        <v>5767. D-0802 廢棉屑</v>
      </c>
    </row>
    <row r="5769" spans="1:4">
      <c r="A5769" s="695">
        <v>5768</v>
      </c>
      <c r="B5769" s="696" t="s">
        <v>15996</v>
      </c>
      <c r="C5769" s="697" t="s">
        <v>15997</v>
      </c>
      <c r="D5769" s="702" t="str">
        <f t="shared" si="90"/>
        <v>5768. D-0803 廢布</v>
      </c>
    </row>
    <row r="5770" spans="1:4">
      <c r="A5770" s="695">
        <v>5769</v>
      </c>
      <c r="B5770" s="696" t="s">
        <v>15998</v>
      </c>
      <c r="C5770" s="697" t="s">
        <v>15999</v>
      </c>
      <c r="D5770" s="702" t="str">
        <f t="shared" si="90"/>
        <v>5769. D-0899 廢纖維或其他棉、布等混合物</v>
      </c>
    </row>
    <row r="5771" spans="1:4">
      <c r="A5771" s="695">
        <v>5770</v>
      </c>
      <c r="B5771" s="696" t="s">
        <v>16000</v>
      </c>
      <c r="C5771" s="697" t="s">
        <v>16001</v>
      </c>
      <c r="D5771" s="702" t="str">
        <f t="shared" si="90"/>
        <v>5770. D-0901 有機性污泥</v>
      </c>
    </row>
    <row r="5772" spans="1:4">
      <c r="A5772" s="695">
        <v>5771</v>
      </c>
      <c r="B5772" s="696" t="s">
        <v>16002</v>
      </c>
      <c r="C5772" s="697" t="s">
        <v>16003</v>
      </c>
      <c r="D5772" s="702" t="str">
        <f t="shared" si="90"/>
        <v>5771. D-0902 無機性污泥</v>
      </c>
    </row>
    <row r="5773" spans="1:4">
      <c r="A5773" s="695">
        <v>5772</v>
      </c>
      <c r="B5773" s="696" t="s">
        <v>16004</v>
      </c>
      <c r="C5773" s="697" t="s">
        <v>16005</v>
      </c>
      <c r="D5773" s="702" t="str">
        <f t="shared" si="90"/>
        <v>5772. D-0903 非有害油泥</v>
      </c>
    </row>
    <row r="5774" spans="1:4">
      <c r="A5774" s="695">
        <v>5773</v>
      </c>
      <c r="B5774" s="696" t="s">
        <v>16006</v>
      </c>
      <c r="C5774" s="697" t="s">
        <v>16007</v>
      </c>
      <c r="D5774" s="702" t="str">
        <f t="shared" si="90"/>
        <v>5773. D-0999 污泥混合物</v>
      </c>
    </row>
    <row r="5775" spans="1:4">
      <c r="A5775" s="695">
        <v>5774</v>
      </c>
      <c r="B5775" s="696" t="s">
        <v>16008</v>
      </c>
      <c r="C5775" s="697" t="s">
        <v>16009</v>
      </c>
      <c r="D5775" s="702" t="str">
        <f t="shared" si="90"/>
        <v>5774. D-1001 焚化爐飛灰(屬一般事業廢棄物者)</v>
      </c>
    </row>
    <row r="5776" spans="1:4">
      <c r="A5776" s="695">
        <v>5775</v>
      </c>
      <c r="B5776" s="696" t="s">
        <v>16010</v>
      </c>
      <c r="C5776" s="697" t="s">
        <v>16011</v>
      </c>
      <c r="D5776" s="702" t="str">
        <f t="shared" si="90"/>
        <v>5775. D-1099 非有害廢集塵灰或其混合物</v>
      </c>
    </row>
    <row r="5777" spans="1:4">
      <c r="A5777" s="695">
        <v>5776</v>
      </c>
      <c r="B5777" s="696" t="s">
        <v>16012</v>
      </c>
      <c r="C5777" s="697" t="s">
        <v>16013</v>
      </c>
      <c r="D5777" s="702" t="str">
        <f t="shared" si="90"/>
        <v>5776. D-1101 爐渣</v>
      </c>
    </row>
    <row r="5778" spans="1:4">
      <c r="A5778" s="695">
        <v>5777</v>
      </c>
      <c r="B5778" s="696" t="s">
        <v>16014</v>
      </c>
      <c r="C5778" s="697" t="s">
        <v>16015</v>
      </c>
      <c r="D5778" s="702" t="str">
        <f t="shared" si="90"/>
        <v>5777. D-1102 重油灰渣</v>
      </c>
    </row>
    <row r="5779" spans="1:4">
      <c r="A5779" s="695">
        <v>5778</v>
      </c>
      <c r="B5779" s="696" t="s">
        <v>16016</v>
      </c>
      <c r="C5779" s="697" t="s">
        <v>16017</v>
      </c>
      <c r="D5779" s="702" t="str">
        <f t="shared" si="90"/>
        <v>5778. D-1103 焚化爐底渣</v>
      </c>
    </row>
    <row r="5780" spans="1:4">
      <c r="A5780" s="695">
        <v>5779</v>
      </c>
      <c r="B5780" s="696" t="s">
        <v>16018</v>
      </c>
      <c r="C5780" s="697" t="s">
        <v>16019</v>
      </c>
      <c r="D5780" s="702" t="str">
        <f t="shared" si="90"/>
        <v>5779. D-1199 一般性飛灰或底渣混合物</v>
      </c>
    </row>
    <row r="5781" spans="1:4">
      <c r="A5781" s="695">
        <v>5780</v>
      </c>
      <c r="B5781" s="696" t="s">
        <v>16020</v>
      </c>
      <c r="C5781" s="697" t="s">
        <v>16021</v>
      </c>
      <c r="D5781" s="702" t="str">
        <f t="shared" si="90"/>
        <v>5780. D-1201 金屬冶煉爐渣（含原煉鋼出渣）</v>
      </c>
    </row>
    <row r="5782" spans="1:4">
      <c r="A5782" s="695">
        <v>5781</v>
      </c>
      <c r="B5782" s="696" t="s">
        <v>16022</v>
      </c>
      <c r="C5782" s="697" t="s">
        <v>16023</v>
      </c>
      <c r="D5782" s="702" t="str">
        <f t="shared" si="90"/>
        <v>5781. D-1202 非有害礦渣</v>
      </c>
    </row>
    <row r="5783" spans="1:4">
      <c r="A5783" s="695">
        <v>5782</v>
      </c>
      <c r="B5783" s="696" t="s">
        <v>16024</v>
      </c>
      <c r="C5783" s="697" t="s">
        <v>16025</v>
      </c>
      <c r="D5783" s="702" t="str">
        <f t="shared" si="90"/>
        <v>5782. D-1203 不良礦石</v>
      </c>
    </row>
    <row r="5784" spans="1:4">
      <c r="A5784" s="695">
        <v>5783</v>
      </c>
      <c r="B5784" s="696" t="s">
        <v>16026</v>
      </c>
      <c r="C5784" s="697" t="s">
        <v>16027</v>
      </c>
      <c r="D5784" s="702" t="str">
        <f t="shared" si="90"/>
        <v>5783. D-1204 金屬冶煉爐石(碴)</v>
      </c>
    </row>
    <row r="5785" spans="1:4">
      <c r="A5785" s="695">
        <v>5784</v>
      </c>
      <c r="B5785" s="696" t="s">
        <v>16028</v>
      </c>
      <c r="C5785" s="697" t="s">
        <v>16029</v>
      </c>
      <c r="D5785" s="702" t="str">
        <f t="shared" si="90"/>
        <v>5784. D-1299 爐石(碴)或礦渣混合物</v>
      </c>
    </row>
    <row r="5786" spans="1:4">
      <c r="A5786" s="695">
        <v>5785</v>
      </c>
      <c r="B5786" s="696" t="s">
        <v>16030</v>
      </c>
      <c r="C5786" s="697" t="s">
        <v>16031</v>
      </c>
      <c r="D5786" s="702" t="str">
        <f t="shared" si="90"/>
        <v>5785. D-1301 廢裸銅線</v>
      </c>
    </row>
    <row r="5787" spans="1:4">
      <c r="A5787" s="695">
        <v>5786</v>
      </c>
      <c r="B5787" s="696" t="s">
        <v>16032</v>
      </c>
      <c r="C5787" s="697" t="s">
        <v>16033</v>
      </c>
      <c r="D5787" s="702" t="str">
        <f t="shared" si="90"/>
        <v>5786. D-1399 其他單一非有害廢金屬或金屬廢料混合物</v>
      </c>
    </row>
    <row r="5788" spans="1:4">
      <c r="A5788" s="695">
        <v>5787</v>
      </c>
      <c r="B5788" s="696" t="s">
        <v>16034</v>
      </c>
      <c r="C5788" s="697" t="s">
        <v>16035</v>
      </c>
      <c r="D5788" s="702" t="str">
        <f t="shared" si="90"/>
        <v>5787. D-1499 其他單一非有害廢觸媒或其混合物</v>
      </c>
    </row>
    <row r="5789" spans="1:4">
      <c r="A5789" s="695">
        <v>5788</v>
      </c>
      <c r="B5789" s="696" t="s">
        <v>16036</v>
      </c>
      <c r="C5789" s="697" t="s">
        <v>16037</v>
      </c>
      <c r="D5789" s="702" t="str">
        <f t="shared" si="90"/>
        <v>5788. D-1501 非有害顯影液</v>
      </c>
    </row>
    <row r="5790" spans="1:4">
      <c r="A5790" s="695">
        <v>5789</v>
      </c>
      <c r="B5790" s="696" t="s">
        <v>16038</v>
      </c>
      <c r="C5790" s="697" t="s">
        <v>16039</v>
      </c>
      <c r="D5790" s="702" t="str">
        <f t="shared" si="90"/>
        <v>5789. D-1502 非有害廢鹼</v>
      </c>
    </row>
    <row r="5791" spans="1:4">
      <c r="A5791" s="695">
        <v>5790</v>
      </c>
      <c r="B5791" s="696" t="s">
        <v>16040</v>
      </c>
      <c r="C5791" s="697" t="s">
        <v>16041</v>
      </c>
      <c r="D5791" s="702" t="str">
        <f t="shared" si="90"/>
        <v>5790. D-1503 非有害廢酸</v>
      </c>
    </row>
    <row r="5792" spans="1:4">
      <c r="A5792" s="695">
        <v>5791</v>
      </c>
      <c r="B5792" s="696" t="s">
        <v>16042</v>
      </c>
      <c r="C5792" s="697" t="s">
        <v>16043</v>
      </c>
      <c r="D5792" s="702" t="str">
        <f t="shared" si="90"/>
        <v>5791. D-1504 非有害有機廢液或廢溶劑</v>
      </c>
    </row>
    <row r="5793" spans="1:4">
      <c r="A5793" s="695">
        <v>5792</v>
      </c>
      <c r="B5793" s="696" t="s">
        <v>16044</v>
      </c>
      <c r="C5793" s="697" t="s">
        <v>16045</v>
      </c>
      <c r="D5793" s="702" t="str">
        <f t="shared" si="90"/>
        <v>5792. D-1505 廢(污)水pH值小於6.0</v>
      </c>
    </row>
    <row r="5794" spans="1:4">
      <c r="A5794" s="695">
        <v>5793</v>
      </c>
      <c r="B5794" s="696" t="s">
        <v>16046</v>
      </c>
      <c r="C5794" s="697" t="s">
        <v>16047</v>
      </c>
      <c r="D5794" s="702" t="str">
        <f t="shared" si="90"/>
        <v>5793. D-1506 廢(污)水pH值介於6.0-9.0</v>
      </c>
    </row>
    <row r="5795" spans="1:4">
      <c r="A5795" s="695">
        <v>5794</v>
      </c>
      <c r="B5795" s="696" t="s">
        <v>16048</v>
      </c>
      <c r="C5795" s="697" t="s">
        <v>16049</v>
      </c>
      <c r="D5795" s="702" t="str">
        <f t="shared" si="90"/>
        <v>5794. D-1507 廢(污)水pH值大於9.0</v>
      </c>
    </row>
    <row r="5796" spans="1:4">
      <c r="A5796" s="695">
        <v>5795</v>
      </c>
      <c r="B5796" s="696" t="s">
        <v>16050</v>
      </c>
      <c r="C5796" s="697" t="s">
        <v>16051</v>
      </c>
      <c r="D5796" s="702" t="str">
        <f t="shared" si="90"/>
        <v>5795. D-1599 非有害性混合廢液</v>
      </c>
    </row>
    <row r="5797" spans="1:4">
      <c r="A5797" s="695">
        <v>5796</v>
      </c>
      <c r="B5797" s="696" t="s">
        <v>16052</v>
      </c>
      <c r="C5797" s="697" t="s">
        <v>16053</v>
      </c>
      <c r="D5797" s="702" t="str">
        <f t="shared" si="90"/>
        <v>5796. D-1699 廢皮革、皮革屑混合物</v>
      </c>
    </row>
    <row r="5798" spans="1:4">
      <c r="A5798" s="695">
        <v>5797</v>
      </c>
      <c r="B5798" s="696" t="s">
        <v>16054</v>
      </c>
      <c r="C5798" s="697" t="s">
        <v>16055</v>
      </c>
      <c r="D5798" s="702" t="str">
        <f t="shared" si="90"/>
        <v>5797. D-1701 廢油漆、漆渣</v>
      </c>
    </row>
    <row r="5799" spans="1:4">
      <c r="A5799" s="695">
        <v>5798</v>
      </c>
      <c r="B5799" s="696" t="s">
        <v>16056</v>
      </c>
      <c r="C5799" s="697" t="s">
        <v>16057</v>
      </c>
      <c r="D5799" s="702" t="str">
        <f t="shared" si="90"/>
        <v>5798. D-1702 廢熱媒油</v>
      </c>
    </row>
    <row r="5800" spans="1:4">
      <c r="A5800" s="695">
        <v>5799</v>
      </c>
      <c r="B5800" s="696" t="s">
        <v>16058</v>
      </c>
      <c r="C5800" s="697" t="s">
        <v>16059</v>
      </c>
      <c r="D5800" s="702" t="str">
        <f t="shared" si="90"/>
        <v>5799. D-1703 廢潤滑油</v>
      </c>
    </row>
    <row r="5801" spans="1:4">
      <c r="A5801" s="695">
        <v>5800</v>
      </c>
      <c r="B5801" s="696" t="s">
        <v>16060</v>
      </c>
      <c r="C5801" s="697" t="s">
        <v>16061</v>
      </c>
      <c r="D5801" s="702" t="str">
        <f t="shared" si="90"/>
        <v>5800. D-1704 廢切削油(液)</v>
      </c>
    </row>
    <row r="5802" spans="1:4">
      <c r="A5802" s="695">
        <v>5801</v>
      </c>
      <c r="B5802" s="696" t="s">
        <v>16062</v>
      </c>
      <c r="C5802" s="697" t="s">
        <v>16063</v>
      </c>
      <c r="D5802" s="702" t="str">
        <f t="shared" si="90"/>
        <v>5801. D-1705 廢食用油</v>
      </c>
    </row>
    <row r="5803" spans="1:4">
      <c r="A5803" s="695">
        <v>5802</v>
      </c>
      <c r="B5803" s="696" t="s">
        <v>16064</v>
      </c>
      <c r="C5803" s="697" t="s">
        <v>16065</v>
      </c>
      <c r="D5803" s="702" t="str">
        <f t="shared" si="90"/>
        <v>5802. D-1799 廢油混合物</v>
      </c>
    </row>
    <row r="5804" spans="1:4">
      <c r="A5804" s="695">
        <v>5803</v>
      </c>
      <c r="B5804" s="696" t="s">
        <v>16066</v>
      </c>
      <c r="C5804" s="697" t="s">
        <v>16067</v>
      </c>
      <c r="D5804" s="702" t="str">
        <f t="shared" si="90"/>
        <v>5803. D-1801 其他生活垃圾</v>
      </c>
    </row>
    <row r="5805" spans="1:4">
      <c r="A5805" s="695">
        <v>5804</v>
      </c>
      <c r="B5805" s="696" t="s">
        <v>16068</v>
      </c>
      <c r="C5805" s="697" t="s">
        <v>16069</v>
      </c>
      <c r="D5805" s="702" t="str">
        <f t="shared" si="90"/>
        <v>5804. D-1999 未納入公告之廢物品混合物</v>
      </c>
    </row>
    <row r="5806" spans="1:4">
      <c r="A5806" s="695">
        <v>5805</v>
      </c>
      <c r="B5806" s="696" t="s">
        <v>16070</v>
      </c>
      <c r="C5806" s="697" t="s">
        <v>16071</v>
      </c>
      <c r="D5806" s="702" t="str">
        <f t="shared" si="90"/>
        <v>5805. D-2001 中間處理後產物</v>
      </c>
    </row>
    <row r="5807" spans="1:4">
      <c r="A5807" s="695">
        <v>5806</v>
      </c>
      <c r="B5807" s="696" t="s">
        <v>16072</v>
      </c>
      <c r="C5807" s="697" t="s">
        <v>16073</v>
      </c>
      <c r="D5807" s="702" t="str">
        <f t="shared" si="90"/>
        <v>5806. D-2002 中間處理後之固化物</v>
      </c>
    </row>
    <row r="5808" spans="1:4">
      <c r="A5808" s="695">
        <v>5807</v>
      </c>
      <c r="B5808" s="696" t="s">
        <v>16074</v>
      </c>
      <c r="C5808" s="697" t="s">
        <v>16075</v>
      </c>
      <c r="D5808" s="702" t="str">
        <f t="shared" si="90"/>
        <v>5807. D-2003 中間處理後之穩定化產物</v>
      </c>
    </row>
    <row r="5809" spans="1:4">
      <c r="A5809" s="695">
        <v>5808</v>
      </c>
      <c r="B5809" s="696" t="s">
        <v>16076</v>
      </c>
      <c r="C5809" s="697" t="s">
        <v>16077</v>
      </c>
      <c r="D5809" s="702" t="str">
        <f t="shared" si="90"/>
        <v>5808. D-2101 滅菌後之非感染性事業廢棄物</v>
      </c>
    </row>
    <row r="5810" spans="1:4">
      <c r="A5810" s="695">
        <v>5809</v>
      </c>
      <c r="B5810" s="696" t="s">
        <v>16078</v>
      </c>
      <c r="C5810" s="697" t="s">
        <v>16079</v>
      </c>
      <c r="D5810" s="702" t="str">
        <f t="shared" si="90"/>
        <v xml:space="preserve">5809. D-2102 動物醫療廢棄物  </v>
      </c>
    </row>
    <row r="5811" spans="1:4">
      <c r="A5811" s="695">
        <v>5810</v>
      </c>
      <c r="B5811" s="696" t="s">
        <v>16080</v>
      </c>
      <c r="C5811" s="697" t="s">
        <v>16081</v>
      </c>
      <c r="D5811" s="702" t="str">
        <f t="shared" si="90"/>
        <v>5810. D-2199 一般性醫療廢棄物混合物</v>
      </c>
    </row>
    <row r="5812" spans="1:4">
      <c r="A5812" s="695">
        <v>5811</v>
      </c>
      <c r="B5812" s="696" t="s">
        <v>16082</v>
      </c>
      <c r="C5812" s="697" t="s">
        <v>16083</v>
      </c>
      <c r="D5812" s="702" t="str">
        <f t="shared" si="90"/>
        <v>5811. D-2201 以PET為片基材質的廢攝影膠片</v>
      </c>
    </row>
    <row r="5813" spans="1:4">
      <c r="A5813" s="695">
        <v>5812</v>
      </c>
      <c r="B5813" s="696" t="s">
        <v>16084</v>
      </c>
      <c r="C5813" s="697" t="s">
        <v>16085</v>
      </c>
      <c r="D5813" s="702" t="str">
        <f t="shared" si="90"/>
        <v>5812. D-2202 以醋酸纖維為片基材質的廢攝影膠片</v>
      </c>
    </row>
    <row r="5814" spans="1:4">
      <c r="A5814" s="695">
        <v>5813</v>
      </c>
      <c r="B5814" s="696" t="s">
        <v>16086</v>
      </c>
      <c r="C5814" s="697" t="s">
        <v>16087</v>
      </c>
      <c r="D5814" s="702" t="str">
        <f t="shared" si="90"/>
        <v>5813. D-2203 以玻璃為片基材質的廢攝影玻璃膠片</v>
      </c>
    </row>
    <row r="5815" spans="1:4">
      <c r="A5815" s="695">
        <v>5814</v>
      </c>
      <c r="B5815" s="696" t="s">
        <v>16088</v>
      </c>
      <c r="C5815" s="697" t="s">
        <v>16089</v>
      </c>
      <c r="D5815" s="702" t="str">
        <f t="shared" si="90"/>
        <v>5814. D-2204 以金屬為片基材質的廢攝影金屬膠片</v>
      </c>
    </row>
    <row r="5816" spans="1:4">
      <c r="A5816" s="695">
        <v>5815</v>
      </c>
      <c r="B5816" s="696" t="s">
        <v>16090</v>
      </c>
      <c r="C5816" s="697" t="s">
        <v>16091</v>
      </c>
      <c r="D5816" s="702" t="str">
        <f t="shared" si="90"/>
        <v>5815. D-2205 以感光層為偶氮材質的廢攝影棕片</v>
      </c>
    </row>
    <row r="5817" spans="1:4">
      <c r="A5817" s="695">
        <v>5816</v>
      </c>
      <c r="B5817" s="696" t="s">
        <v>16092</v>
      </c>
      <c r="C5817" s="697" t="s">
        <v>16093</v>
      </c>
      <c r="D5817" s="702" t="str">
        <f t="shared" si="90"/>
        <v>5816. D-2299 廢攝影膠片（卷）(含X光膠片)混合物</v>
      </c>
    </row>
    <row r="5818" spans="1:4">
      <c r="A5818" s="695">
        <v>5817</v>
      </c>
      <c r="B5818" s="696" t="s">
        <v>16094</v>
      </c>
      <c r="C5818" s="697" t="s">
        <v>16095</v>
      </c>
      <c r="D5818" s="702" t="str">
        <f t="shared" si="90"/>
        <v>5817. D-2301 含鹵化有機之廢化學物質</v>
      </c>
    </row>
    <row r="5819" spans="1:4">
      <c r="A5819" s="695">
        <v>5818</v>
      </c>
      <c r="B5819" s="696" t="s">
        <v>16096</v>
      </c>
      <c r="C5819" s="697" t="s">
        <v>16097</v>
      </c>
      <c r="D5819" s="702" t="str">
        <f t="shared" si="90"/>
        <v>5818. D-2302 不含鹵化有機之廢化學物質</v>
      </c>
    </row>
    <row r="5820" spans="1:4">
      <c r="A5820" s="695">
        <v>5819</v>
      </c>
      <c r="B5820" s="696" t="s">
        <v>16098</v>
      </c>
      <c r="C5820" s="697" t="s">
        <v>16099</v>
      </c>
      <c r="D5820" s="702" t="str">
        <f t="shared" si="90"/>
        <v>5819. D-2303 廢無機化學物質</v>
      </c>
    </row>
    <row r="5821" spans="1:4">
      <c r="A5821" s="695">
        <v>5820</v>
      </c>
      <c r="B5821" s="696" t="s">
        <v>16100</v>
      </c>
      <c r="C5821" s="697" t="s">
        <v>16101</v>
      </c>
      <c r="D5821" s="702" t="str">
        <f t="shared" si="90"/>
        <v>5820. D-2399 一般廢化學物質混合物</v>
      </c>
    </row>
    <row r="5822" spans="1:4">
      <c r="A5822" s="695">
        <v>5821</v>
      </c>
      <c r="B5822" s="696" t="s">
        <v>16102</v>
      </c>
      <c r="C5822" s="697" t="s">
        <v>16103</v>
      </c>
      <c r="D5822" s="702" t="str">
        <f t="shared" si="90"/>
        <v>5821. D-2401 濃度小於百萬分之五十多氯聯苯廢棄物(非屬有害事業廢棄物認定標準附表二規定之混合五金廢料)</v>
      </c>
    </row>
    <row r="5823" spans="1:4">
      <c r="A5823" s="695">
        <v>5822</v>
      </c>
      <c r="B5823" s="696" t="s">
        <v>16104</v>
      </c>
      <c r="C5823" s="697" t="s">
        <v>16105</v>
      </c>
      <c r="D5823" s="702" t="str">
        <f t="shared" si="90"/>
        <v>5822. D-2402 不含汞之廢照明光源（燈管、燈泡）(非屬公告應回收廢棄物者)</v>
      </c>
    </row>
    <row r="5824" spans="1:4">
      <c r="A5824" s="695">
        <v>5823</v>
      </c>
      <c r="B5824" s="696" t="s">
        <v>16106</v>
      </c>
      <c r="C5824" s="697" t="s">
        <v>16107</v>
      </c>
      <c r="D5824" s="702" t="str">
        <f t="shared" si="90"/>
        <v>5823. D-2403 廢活性碳</v>
      </c>
    </row>
    <row r="5825" spans="1:4">
      <c r="A5825" s="695">
        <v>5824</v>
      </c>
      <c r="B5825" s="696" t="s">
        <v>16108</v>
      </c>
      <c r="C5825" s="697" t="s">
        <v>16109</v>
      </c>
      <c r="D5825" s="702" t="str">
        <f t="shared" si="90"/>
        <v>5824. D-2404 廢蠟</v>
      </c>
    </row>
    <row r="5826" spans="1:4">
      <c r="A5826" s="695">
        <v>5825</v>
      </c>
      <c r="B5826" s="696" t="s">
        <v>16110</v>
      </c>
      <c r="C5826" s="697" t="s">
        <v>16111</v>
      </c>
      <c r="D5826" s="702" t="str">
        <f t="shared" ref="D5826:D5889" si="91">A5826&amp;". "&amp;B5826&amp;" "&amp;C5826</f>
        <v>5825. D-2405 廢油墨</v>
      </c>
    </row>
    <row r="5827" spans="1:4">
      <c r="A5827" s="695">
        <v>5826</v>
      </c>
      <c r="B5827" s="696" t="s">
        <v>16112</v>
      </c>
      <c r="C5827" s="697" t="s">
        <v>16113</v>
      </c>
      <c r="D5827" s="702" t="str">
        <f t="shared" si="91"/>
        <v>5826. D-2406 廢砂輪</v>
      </c>
    </row>
    <row r="5828" spans="1:4">
      <c r="A5828" s="695">
        <v>5827</v>
      </c>
      <c r="B5828" s="696" t="s">
        <v>16114</v>
      </c>
      <c r="C5828" s="697" t="s">
        <v>16115</v>
      </c>
      <c r="D5828" s="702" t="str">
        <f t="shared" si="91"/>
        <v>5827. D-2407 噴砂廢棄物</v>
      </c>
    </row>
    <row r="5829" spans="1:4">
      <c r="A5829" s="695">
        <v>5828</v>
      </c>
      <c r="B5829" s="696" t="s">
        <v>16116</v>
      </c>
      <c r="C5829" s="697" t="s">
        <v>16117</v>
      </c>
      <c r="D5829" s="702" t="str">
        <f t="shared" si="91"/>
        <v>5828. D-2408 廢石綿墊圈</v>
      </c>
    </row>
    <row r="5830" spans="1:4">
      <c r="A5830" s="695">
        <v>5829</v>
      </c>
      <c r="B5830" s="696" t="s">
        <v>16118</v>
      </c>
      <c r="C5830" s="697" t="s">
        <v>16119</v>
      </c>
      <c r="D5830" s="702" t="str">
        <f t="shared" si="91"/>
        <v>5829. D-2409 廢藥品(人體或動物使用者)</v>
      </c>
    </row>
    <row r="5831" spans="1:4">
      <c r="A5831" s="695">
        <v>5830</v>
      </c>
      <c r="B5831" s="696" t="s">
        <v>16120</v>
      </c>
      <c r="C5831" s="697" t="s">
        <v>16121</v>
      </c>
      <c r="D5831" s="702" t="str">
        <f t="shared" si="91"/>
        <v>5830. D-2410 廢玻璃纖維</v>
      </c>
    </row>
    <row r="5832" spans="1:4">
      <c r="A5832" s="695">
        <v>5831</v>
      </c>
      <c r="B5832" s="696" t="s">
        <v>16122</v>
      </c>
      <c r="C5832" s="697" t="s">
        <v>16123</v>
      </c>
      <c r="D5832" s="702" t="str">
        <f t="shared" si="91"/>
        <v>5831. D-2416 滅火器廢乾粉</v>
      </c>
    </row>
    <row r="5833" spans="1:4">
      <c r="A5833" s="695">
        <v>5832</v>
      </c>
      <c r="B5833" s="696" t="s">
        <v>16124</v>
      </c>
      <c r="C5833" s="697" t="s">
        <v>16125</v>
      </c>
      <c r="D5833" s="702" t="str">
        <f t="shared" si="91"/>
        <v>5832. D-2499 其他未歸類之一般事業廢棄物</v>
      </c>
    </row>
    <row r="5834" spans="1:4">
      <c r="A5834" s="695">
        <v>5833</v>
      </c>
      <c r="B5834" s="696" t="s">
        <v>16126</v>
      </c>
      <c r="C5834" s="697" t="s">
        <v>16127</v>
      </c>
      <c r="D5834" s="702" t="str">
        <f t="shared" si="91"/>
        <v>5833. D-2501 廢水錶</v>
      </c>
    </row>
    <row r="5835" spans="1:4">
      <c r="A5835" s="695">
        <v>5834</v>
      </c>
      <c r="B5835" s="696" t="s">
        <v>16128</v>
      </c>
      <c r="C5835" s="697" t="s">
        <v>16129</v>
      </c>
      <c r="D5835" s="702" t="str">
        <f t="shared" si="91"/>
        <v>5834. D-2502 廢電錶</v>
      </c>
    </row>
    <row r="5836" spans="1:4">
      <c r="A5836" s="695">
        <v>5835</v>
      </c>
      <c r="B5836" s="696" t="s">
        <v>16130</v>
      </c>
      <c r="C5836" s="697" t="s">
        <v>16131</v>
      </c>
      <c r="D5836" s="702" t="str">
        <f t="shared" si="91"/>
        <v>5835. D-2503 廢發泡線</v>
      </c>
    </row>
    <row r="5837" spans="1:4">
      <c r="A5837" s="695">
        <v>5836</v>
      </c>
      <c r="B5837" s="696" t="s">
        <v>16132</v>
      </c>
      <c r="C5837" s="697" t="s">
        <v>16133</v>
      </c>
      <c r="D5837" s="702" t="str">
        <f t="shared" si="91"/>
        <v>5836. D-2504 不含塑膠、橡膠或油脂之廢馬達</v>
      </c>
    </row>
    <row r="5838" spans="1:4">
      <c r="A5838" s="695">
        <v>5837</v>
      </c>
      <c r="B5838" s="703" t="s">
        <v>16134</v>
      </c>
      <c r="C5838" s="704" t="s">
        <v>16135</v>
      </c>
      <c r="D5838" s="702" t="str">
        <f t="shared" si="91"/>
        <v>5837. D-2505 不含塑膠、橡膠或油脂之壓縮機</v>
      </c>
    </row>
    <row r="5839" spans="1:4">
      <c r="A5839" s="695">
        <v>5838</v>
      </c>
      <c r="B5839" s="703" t="s">
        <v>16136</v>
      </c>
      <c r="C5839" s="704" t="s">
        <v>16137</v>
      </c>
      <c r="D5839" s="702" t="str">
        <f t="shared" si="91"/>
        <v>5838. D-2506 汽機車引摯、水箱、化油器</v>
      </c>
    </row>
    <row r="5840" spans="1:4">
      <c r="A5840" s="695">
        <v>5839</v>
      </c>
      <c r="B5840" s="703" t="s">
        <v>16138</v>
      </c>
      <c r="C5840" s="704" t="s">
        <v>16139</v>
      </c>
      <c r="D5840" s="702" t="str">
        <f t="shared" si="91"/>
        <v>5839. D-2507 不含多氯聯苯(低於50ppm)及油脂之廢變壓器、廢電容器</v>
      </c>
    </row>
    <row r="5841" spans="1:4">
      <c r="A5841" s="695">
        <v>5840</v>
      </c>
      <c r="B5841" s="703" t="s">
        <v>16140</v>
      </c>
      <c r="C5841" s="704" t="s">
        <v>16141</v>
      </c>
      <c r="D5841" s="702" t="str">
        <f t="shared" si="91"/>
        <v>5840. D-2508 不含油脂之廢比流器、廢比壓器</v>
      </c>
    </row>
    <row r="5842" spans="1:4">
      <c r="A5842" s="695">
        <v>5841</v>
      </c>
      <c r="B5842" s="703" t="s">
        <v>16142</v>
      </c>
      <c r="C5842" s="704" t="s">
        <v>16143</v>
      </c>
      <c r="D5842" s="702" t="str">
        <f t="shared" si="91"/>
        <v>5841. D-2509 不含油脂之廢斷路器</v>
      </c>
    </row>
    <row r="5843" spans="1:4">
      <c r="A5843" s="695">
        <v>5842</v>
      </c>
      <c r="B5843" s="703" t="s">
        <v>16144</v>
      </c>
      <c r="C5843" s="704" t="s">
        <v>16145</v>
      </c>
      <c r="D5843" s="702" t="str">
        <f t="shared" si="91"/>
        <v>5842. D-2510 不含油脂之廢配電開關</v>
      </c>
    </row>
    <row r="5844" spans="1:4">
      <c r="A5844" s="695">
        <v>5843</v>
      </c>
      <c r="B5844" s="703" t="s">
        <v>16146</v>
      </c>
      <c r="C5844" s="704" t="s">
        <v>16147</v>
      </c>
      <c r="D5844" s="702" t="str">
        <f t="shared" si="91"/>
        <v>5843. D-2511 廢熔絲筒、廢熔絲鏈</v>
      </c>
    </row>
    <row r="5845" spans="1:4">
      <c r="A5845" s="695">
        <v>5844</v>
      </c>
      <c r="B5845" s="703" t="s">
        <v>16148</v>
      </c>
      <c r="C5845" s="704" t="s">
        <v>16149</v>
      </c>
      <c r="D5845" s="702" t="str">
        <f t="shared" si="91"/>
        <v>5844. D-2512 廢電力線載波器、廢調壓器</v>
      </c>
    </row>
    <row r="5846" spans="1:4">
      <c r="A5846" s="695">
        <v>5845</v>
      </c>
      <c r="B5846" s="705" t="s">
        <v>16150</v>
      </c>
      <c r="C5846" s="706" t="s">
        <v>16151</v>
      </c>
      <c r="D5846" s="702" t="str">
        <f t="shared" si="91"/>
        <v>5845. D-2513 廢電力保險絲(器)</v>
      </c>
    </row>
    <row r="5847" spans="1:4">
      <c r="A5847" s="695">
        <v>5846</v>
      </c>
      <c r="B5847" s="705" t="s">
        <v>16152</v>
      </c>
      <c r="C5847" s="706" t="s">
        <v>16153</v>
      </c>
      <c r="D5847" s="702" t="str">
        <f t="shared" si="91"/>
        <v>5846. D-2514 廢乏時計、廢瓦時計</v>
      </c>
    </row>
    <row r="5848" spans="1:4">
      <c r="A5848" s="695">
        <v>5847</v>
      </c>
      <c r="B5848" s="703" t="s">
        <v>16154</v>
      </c>
      <c r="C5848" s="704" t="s">
        <v>16155</v>
      </c>
      <c r="D5848" s="702" t="str">
        <f t="shared" si="91"/>
        <v>5847. D-2515 廢電驛</v>
      </c>
    </row>
    <row r="5849" spans="1:4">
      <c r="A5849" s="695">
        <v>5848</v>
      </c>
      <c r="B5849" s="703" t="s">
        <v>16156</v>
      </c>
      <c r="C5849" s="704" t="s">
        <v>16157</v>
      </c>
      <c r="D5849" s="702" t="str">
        <f t="shared" si="91"/>
        <v>5848. D-2516 廢限流熔絲(座)</v>
      </c>
    </row>
    <row r="5850" spans="1:4">
      <c r="A5850" s="695">
        <v>5849</v>
      </c>
      <c r="B5850" s="703" t="s">
        <v>16158</v>
      </c>
      <c r="C5850" s="704" t="s">
        <v>16159</v>
      </c>
      <c r="D5850" s="702" t="str">
        <f t="shared" si="91"/>
        <v>5849. D-2517 廢陷波器</v>
      </c>
    </row>
    <row r="5851" spans="1:4">
      <c r="A5851" s="695">
        <v>5850</v>
      </c>
      <c r="B5851" s="703" t="s">
        <v>16160</v>
      </c>
      <c r="C5851" s="704" t="s">
        <v>16161</v>
      </c>
      <c r="D5851" s="702" t="str">
        <f t="shared" si="91"/>
        <v>5850. D-2518 廢電動機</v>
      </c>
    </row>
    <row r="5852" spans="1:4">
      <c r="A5852" s="695">
        <v>5851</v>
      </c>
      <c r="B5852" s="703" t="s">
        <v>16162</v>
      </c>
      <c r="C5852" s="704" t="s">
        <v>16163</v>
      </c>
      <c r="D5852" s="702" t="str">
        <f t="shared" si="91"/>
        <v>5851. D-2519 廢充電器(機)</v>
      </c>
    </row>
    <row r="5853" spans="1:4">
      <c r="A5853" s="695">
        <v>5852</v>
      </c>
      <c r="B5853" s="703" t="s">
        <v>16164</v>
      </c>
      <c r="C5853" s="704" t="s">
        <v>16165</v>
      </c>
      <c r="D5853" s="702" t="str">
        <f t="shared" si="91"/>
        <v>5852. D-2520 廢點滅器</v>
      </c>
    </row>
    <row r="5854" spans="1:4">
      <c r="A5854" s="695">
        <v>5853</v>
      </c>
      <c r="B5854" s="703" t="s">
        <v>16166</v>
      </c>
      <c r="C5854" s="704" t="s">
        <v>16167</v>
      </c>
      <c r="D5854" s="702" t="str">
        <f t="shared" si="91"/>
        <v>5853. D-2521 廢度量衡器</v>
      </c>
    </row>
    <row r="5855" spans="1:4">
      <c r="A5855" s="695">
        <v>5854</v>
      </c>
      <c r="B5855" s="703" t="s">
        <v>16168</v>
      </c>
      <c r="C5855" s="704" t="s">
        <v>16169</v>
      </c>
      <c r="D5855" s="702" t="str">
        <f t="shared" si="91"/>
        <v>5854. D-2523 不含PC板及油脂之廢工具、廢儀器具、廢電器儀表</v>
      </c>
    </row>
    <row r="5856" spans="1:4">
      <c r="A5856" s="695">
        <v>5855</v>
      </c>
      <c r="B5856" s="703" t="s">
        <v>16170</v>
      </c>
      <c r="C5856" s="704" t="s">
        <v>16171</v>
      </c>
      <c r="D5856" s="702" t="str">
        <f t="shared" si="91"/>
        <v>5855. D-2524 廢銅中夾雜被覆廢電線電纜，其重量達百分之一以上者</v>
      </c>
    </row>
    <row r="5857" spans="1:4">
      <c r="A5857" s="695">
        <v>5856</v>
      </c>
      <c r="B5857" s="703" t="s">
        <v>16172</v>
      </c>
      <c r="C5857" s="704" t="s">
        <v>16173</v>
      </c>
      <c r="D5857" s="702" t="str">
        <f t="shared" si="91"/>
        <v>5856. D-2525 廢鋁中夾雜被覆廢電線電纜，其重量達百分之一以上者</v>
      </c>
    </row>
    <row r="5858" spans="1:4">
      <c r="A5858" s="695">
        <v>5857</v>
      </c>
      <c r="B5858" s="703" t="s">
        <v>16174</v>
      </c>
      <c r="C5858" s="704" t="s">
        <v>16175</v>
      </c>
      <c r="D5858" s="702" t="str">
        <f t="shared" si="91"/>
        <v>5857. D-2526 廢鋅中夾雜被覆廢電線電纜，其重量達百分之一以上者</v>
      </c>
    </row>
    <row r="5859" spans="1:4">
      <c r="A5859" s="695">
        <v>5858</v>
      </c>
      <c r="B5859" s="703" t="s">
        <v>16176</v>
      </c>
      <c r="C5859" s="704" t="s">
        <v>16177</v>
      </c>
      <c r="D5859" s="702" t="str">
        <f t="shared" si="91"/>
        <v>5858. D-2527 其他以物理處理法處理之混合五金廢料</v>
      </c>
    </row>
    <row r="5860" spans="1:4">
      <c r="A5860" s="695">
        <v>5859</v>
      </c>
      <c r="B5860" s="703" t="s">
        <v>16178</v>
      </c>
      <c r="C5860" s="704" t="s">
        <v>16179</v>
      </c>
      <c r="D5860" s="702" t="str">
        <f t="shared" si="91"/>
        <v>5859. D-2528 裝置使用後廢棄之太陽能光電板</v>
      </c>
    </row>
    <row r="5861" spans="1:4">
      <c r="A5861" s="695">
        <v>5860</v>
      </c>
      <c r="B5861" s="703" t="s">
        <v>16180</v>
      </c>
      <c r="C5861" s="704" t="s">
        <v>16181</v>
      </c>
      <c r="D5861" s="702" t="str">
        <f t="shared" si="91"/>
        <v>5860. D-2601 廢電線電纜（以物理處理法處理者）</v>
      </c>
    </row>
    <row r="5862" spans="1:4">
      <c r="A5862" s="695">
        <v>5861</v>
      </c>
      <c r="B5862" s="703" t="s">
        <v>16182</v>
      </c>
      <c r="C5862" s="704" t="s">
        <v>16183</v>
      </c>
      <c r="D5862" s="702" t="str">
        <f t="shared" si="91"/>
        <v>5861. D-2603 廢光纖電纜</v>
      </c>
    </row>
    <row r="5863" spans="1:4">
      <c r="A5863" s="695">
        <v>5862</v>
      </c>
      <c r="B5863" s="703" t="s">
        <v>16184</v>
      </c>
      <c r="C5863" s="704" t="s">
        <v>16185</v>
      </c>
      <c r="D5863" s="702" t="str">
        <f t="shared" si="91"/>
        <v>5862. D-2604 含塑膠、橡膠或油脂之廢馬達</v>
      </c>
    </row>
    <row r="5864" spans="1:4">
      <c r="A5864" s="695">
        <v>5863</v>
      </c>
      <c r="B5864" s="703" t="s">
        <v>16186</v>
      </c>
      <c r="C5864" s="704" t="s">
        <v>16187</v>
      </c>
      <c r="D5864" s="702" t="str">
        <f t="shared" si="91"/>
        <v>5863. D-2605 含塑膠、橡膠或油脂之廢壓縮機</v>
      </c>
    </row>
    <row r="5865" spans="1:4">
      <c r="A5865" s="695">
        <v>5864</v>
      </c>
      <c r="B5865" s="703" t="s">
        <v>16188</v>
      </c>
      <c r="C5865" s="704" t="s">
        <v>16189</v>
      </c>
      <c r="D5865" s="702" t="str">
        <f t="shared" si="91"/>
        <v>5864. D-2606 含油脂之廢馬達感應線圈</v>
      </c>
    </row>
    <row r="5866" spans="1:4">
      <c r="A5866" s="695">
        <v>5865</v>
      </c>
      <c r="B5866" s="703" t="s">
        <v>16190</v>
      </c>
      <c r="C5866" s="704" t="s">
        <v>16191</v>
      </c>
      <c r="D5866" s="702" t="str">
        <f t="shared" si="91"/>
        <v>5865. D-2608 含油脂之廢比流器、廢比壓器</v>
      </c>
    </row>
    <row r="5867" spans="1:4">
      <c r="A5867" s="695">
        <v>5866</v>
      </c>
      <c r="B5867" s="703" t="s">
        <v>16192</v>
      </c>
      <c r="C5867" s="704" t="s">
        <v>16193</v>
      </c>
      <c r="D5867" s="702" t="str">
        <f t="shared" si="91"/>
        <v>5866. D-2609 含油脂之廢斷路器</v>
      </c>
    </row>
    <row r="5868" spans="1:4">
      <c r="A5868" s="695">
        <v>5867</v>
      </c>
      <c r="B5868" s="703" t="s">
        <v>16194</v>
      </c>
      <c r="C5868" s="704" t="s">
        <v>16195</v>
      </c>
      <c r="D5868" s="702" t="str">
        <f t="shared" si="91"/>
        <v>5867. D-2610 含油脂之廢配電開關、廢電力保險絲、廢消防幫浦</v>
      </c>
    </row>
    <row r="5869" spans="1:4">
      <c r="A5869" s="695">
        <v>5868</v>
      </c>
      <c r="B5869" s="703" t="s">
        <v>16196</v>
      </c>
      <c r="C5869" s="704" t="s">
        <v>16197</v>
      </c>
      <c r="D5869" s="702" t="str">
        <f t="shared" si="91"/>
        <v>5868. D-2611 廢整套型變比器</v>
      </c>
    </row>
    <row r="5870" spans="1:4">
      <c r="A5870" s="695">
        <v>5869</v>
      </c>
      <c r="B5870" s="703" t="s">
        <v>16198</v>
      </c>
      <c r="C5870" s="704" t="s">
        <v>16199</v>
      </c>
      <c r="D5870" s="702" t="str">
        <f t="shared" si="91"/>
        <v>5869. D-2612 廢電鍍金屬</v>
      </c>
    </row>
    <row r="5871" spans="1:4">
      <c r="A5871" s="695">
        <v>5870</v>
      </c>
      <c r="B5871" s="703" t="s">
        <v>16200</v>
      </c>
      <c r="C5871" s="704" t="s">
        <v>16201</v>
      </c>
      <c r="D5871" s="702" t="str">
        <f t="shared" si="91"/>
        <v>5870. D-2619 廢電氣器材</v>
      </c>
    </row>
    <row r="5872" spans="1:4">
      <c r="A5872" s="695">
        <v>5871</v>
      </c>
      <c r="B5872" s="703" t="s">
        <v>16202</v>
      </c>
      <c r="C5872" s="704" t="s">
        <v>16203</v>
      </c>
      <c r="D5872" s="702" t="str">
        <f t="shared" si="91"/>
        <v>5871. D-2620 廢通信器材（機械式）</v>
      </c>
    </row>
    <row r="5873" spans="1:4">
      <c r="A5873" s="695">
        <v>5872</v>
      </c>
      <c r="B5873" s="703" t="s">
        <v>16204</v>
      </c>
      <c r="C5873" s="704" t="s">
        <v>16205</v>
      </c>
      <c r="D5873" s="702" t="str">
        <f t="shared" si="91"/>
        <v>5872. D-2623 含金(銀、鈀)之導線架廢料</v>
      </c>
    </row>
    <row r="5874" spans="1:4">
      <c r="A5874" s="695">
        <v>5873</v>
      </c>
      <c r="B5874" s="703" t="s">
        <v>16206</v>
      </c>
      <c r="C5874" s="704" t="s">
        <v>16207</v>
      </c>
      <c r="D5874" s="702" t="str">
        <f t="shared" si="91"/>
        <v>5873. D-2624 含貴金屬(金、銀、鈀、鉑、銥、銠、鋨、釕)之廢觸媒</v>
      </c>
    </row>
    <row r="5875" spans="1:4">
      <c r="A5875" s="695">
        <v>5874</v>
      </c>
      <c r="B5875" s="703" t="s">
        <v>16208</v>
      </c>
      <c r="C5875" s="704" t="s">
        <v>16209</v>
      </c>
      <c r="D5875" s="702" t="str">
        <f t="shared" si="91"/>
        <v>5874. D-2625 含貴金屬(金、銀、鈀、鉑、銥、銠、鋨、釕)之離子交換樹脂</v>
      </c>
    </row>
    <row r="5876" spans="1:4">
      <c r="A5876" s="695">
        <v>5875</v>
      </c>
      <c r="B5876" s="703" t="s">
        <v>16210</v>
      </c>
      <c r="C5876" s="704" t="s">
        <v>16211</v>
      </c>
      <c r="D5876" s="702" t="str">
        <f t="shared" si="91"/>
        <v>5875. D-2626 汽機車觸媒轉化器</v>
      </c>
    </row>
    <row r="5877" spans="1:4">
      <c r="A5877" s="695">
        <v>5876</v>
      </c>
      <c r="B5877" s="703" t="s">
        <v>16212</v>
      </c>
      <c r="C5877" s="704" t="s">
        <v>16213</v>
      </c>
      <c r="D5877" s="702" t="str">
        <f t="shared" si="91"/>
        <v>5876. D-2627 其他以化學處理法（不含熱處理法）處理之混合五金廢料</v>
      </c>
    </row>
    <row r="5878" spans="1:4">
      <c r="A5878" s="695">
        <v>5877</v>
      </c>
      <c r="B5878" s="703" t="s">
        <v>16214</v>
      </c>
      <c r="C5878" s="704" t="s">
        <v>16215</v>
      </c>
      <c r="D5878" s="702" t="str">
        <f t="shared" si="91"/>
        <v>5877. D-2702 廢鉛中夾雜被覆廢電線電纜，其重量達百分之一以上者</v>
      </c>
    </row>
    <row r="5879" spans="1:4">
      <c r="A5879" s="695">
        <v>5878</v>
      </c>
      <c r="B5879" s="703" t="s">
        <v>16216</v>
      </c>
      <c r="C5879" s="704" t="s">
        <v>16217</v>
      </c>
      <c r="D5879" s="702" t="str">
        <f t="shared" si="91"/>
        <v>5878. D-2703 廢鎘中夾雜被覆廢電線電纜，其重量達百分之一以上者</v>
      </c>
    </row>
    <row r="5880" spans="1:4">
      <c r="A5880" s="695">
        <v>5879</v>
      </c>
      <c r="B5880" s="703" t="s">
        <v>16218</v>
      </c>
      <c r="C5880" s="704" t="s">
        <v>16219</v>
      </c>
      <c r="D5880" s="702" t="str">
        <f t="shared" si="91"/>
        <v>5879. D-2704 其他以熱處理法處理之混合五金廢料</v>
      </c>
    </row>
    <row r="5881" spans="1:4">
      <c r="A5881" s="695">
        <v>5880</v>
      </c>
      <c r="B5881" s="703" t="s">
        <v>16220</v>
      </c>
      <c r="C5881" s="704" t="s">
        <v>16221</v>
      </c>
      <c r="D5881" s="702" t="str">
        <f t="shared" si="91"/>
        <v>5880. E-0201 廢電線電纜（非以物理處理法處理者）</v>
      </c>
    </row>
    <row r="5882" spans="1:4">
      <c r="A5882" s="695">
        <v>5881</v>
      </c>
      <c r="B5882" s="703" t="s">
        <v>16222</v>
      </c>
      <c r="C5882" s="704" t="s">
        <v>16223</v>
      </c>
      <c r="D5882" s="702" t="str">
        <f t="shared" si="91"/>
        <v>5881. E-0202 含油脂之充膠廢電線電纜</v>
      </c>
    </row>
    <row r="5883" spans="1:4">
      <c r="A5883" s="695">
        <v>5882</v>
      </c>
      <c r="B5883" s="703" t="s">
        <v>16224</v>
      </c>
      <c r="C5883" s="704" t="s">
        <v>16225</v>
      </c>
      <c r="D5883" s="702" t="str">
        <f t="shared" si="91"/>
        <v>5882. E-0207 不含多氯聯苯(低於50ppm)但含油脂之廢變壓器、廢電容器</v>
      </c>
    </row>
    <row r="5884" spans="1:4">
      <c r="A5884" s="695">
        <v>5883</v>
      </c>
      <c r="B5884" s="703" t="s">
        <v>16226</v>
      </c>
      <c r="C5884" s="704" t="s">
        <v>16227</v>
      </c>
      <c r="D5884" s="702" t="str">
        <f t="shared" si="91"/>
        <v>5883. E-0213 電鍍金屬廢塑膠（含光碟片）</v>
      </c>
    </row>
    <row r="5885" spans="1:4">
      <c r="A5885" s="695">
        <v>5884</v>
      </c>
      <c r="B5885" s="703" t="s">
        <v>16228</v>
      </c>
      <c r="C5885" s="704" t="s">
        <v>16229</v>
      </c>
      <c r="D5885" s="702" t="str">
        <f t="shared" si="91"/>
        <v>5884. E-0214 廢電腦(未納入廢物品及廢容器回收清除處理系統者)</v>
      </c>
    </row>
    <row r="5886" spans="1:4">
      <c r="A5886" s="695">
        <v>5885</v>
      </c>
      <c r="B5886" s="703" t="s">
        <v>16230</v>
      </c>
      <c r="C5886" s="704" t="s">
        <v>16231</v>
      </c>
      <c r="D5886" s="702" t="str">
        <f t="shared" si="91"/>
        <v>5885. E-0215 廢家電(未納入廢物品及廢容器回收清除處理系統者)</v>
      </c>
    </row>
    <row r="5887" spans="1:4">
      <c r="A5887" s="695">
        <v>5886</v>
      </c>
      <c r="B5887" s="703" t="s">
        <v>16232</v>
      </c>
      <c r="C5887" s="704" t="s">
        <v>16233</v>
      </c>
      <c r="D5887" s="702" t="str">
        <f t="shared" si="91"/>
        <v>5886. E-0216 廢電話交換機</v>
      </c>
    </row>
    <row r="5888" spans="1:4">
      <c r="A5888" s="695">
        <v>5887</v>
      </c>
      <c r="B5888" s="703" t="s">
        <v>16234</v>
      </c>
      <c r="C5888" s="704" t="s">
        <v>16235</v>
      </c>
      <c r="D5888" s="702" t="str">
        <f t="shared" si="91"/>
        <v>5887. E-0217 廢電子零組件、下腳品及不良品</v>
      </c>
    </row>
    <row r="5889" spans="1:4">
      <c r="A5889" s="695">
        <v>5888</v>
      </c>
      <c r="B5889" s="703" t="s">
        <v>16236</v>
      </c>
      <c r="C5889" s="704" t="s">
        <v>16237</v>
      </c>
      <c r="D5889" s="702" t="str">
        <f t="shared" si="91"/>
        <v>5888. E-0218 廢光電零組件、下腳品及不良品</v>
      </c>
    </row>
    <row r="5890" spans="1:4">
      <c r="A5890" s="695">
        <v>5889</v>
      </c>
      <c r="B5890" s="703" t="s">
        <v>16238</v>
      </c>
      <c r="C5890" s="704" t="s">
        <v>16239</v>
      </c>
      <c r="D5890" s="702" t="str">
        <f t="shared" ref="D5890:D5953" si="92">A5890&amp;". "&amp;B5890&amp;" "&amp;C5890</f>
        <v>5889. E-0220 廢通信器材（不含機械式）</v>
      </c>
    </row>
    <row r="5891" spans="1:4">
      <c r="A5891" s="695">
        <v>5890</v>
      </c>
      <c r="B5891" s="703" t="s">
        <v>16240</v>
      </c>
      <c r="C5891" s="704" t="s">
        <v>16241</v>
      </c>
      <c r="D5891" s="702" t="str">
        <f t="shared" si="92"/>
        <v>5890. E-0221 含金屬之印刷電路板廢料及其粉屑</v>
      </c>
    </row>
    <row r="5892" spans="1:4">
      <c r="A5892" s="695">
        <v>5891</v>
      </c>
      <c r="B5892" s="703" t="s">
        <v>16242</v>
      </c>
      <c r="C5892" s="704" t="s">
        <v>16243</v>
      </c>
      <c r="D5892" s="702" t="str">
        <f t="shared" si="92"/>
        <v>5891. E-0222 附零組件之廢印刷電路板</v>
      </c>
    </row>
    <row r="5893" spans="1:4">
      <c r="A5893" s="695">
        <v>5892</v>
      </c>
      <c r="B5893" s="703" t="s">
        <v>16244</v>
      </c>
      <c r="C5893" s="704" t="s">
        <v>16245</v>
      </c>
      <c r="D5893" s="702" t="str">
        <f t="shared" si="92"/>
        <v>5892. E-0228 含鈹、銻、碲、鉈金屬廢料</v>
      </c>
    </row>
    <row r="5894" spans="1:4">
      <c r="A5894" s="695">
        <v>5893</v>
      </c>
      <c r="B5894" s="703" t="s">
        <v>16246</v>
      </c>
      <c r="C5894" s="704" t="s">
        <v>16247</v>
      </c>
      <c r="D5894" s="702" t="str">
        <f t="shared" si="92"/>
        <v>5893. E-0229 含銅量大於60%之廢銅箔基板</v>
      </c>
    </row>
    <row r="5895" spans="1:4">
      <c r="A5895" s="695">
        <v>5894</v>
      </c>
      <c r="B5895" s="703" t="s">
        <v>16248</v>
      </c>
      <c r="C5895" s="704" t="s">
        <v>16249</v>
      </c>
      <c r="D5895" s="702" t="str">
        <f t="shared" si="92"/>
        <v>5894. E-0301 發光二極體晶圓廢料及粉屑</v>
      </c>
    </row>
    <row r="5896" spans="1:4">
      <c r="A5896" s="695">
        <v>5895</v>
      </c>
      <c r="B5896" s="703" t="s">
        <v>16250</v>
      </c>
      <c r="C5896" s="704" t="s">
        <v>16251</v>
      </c>
      <c r="D5896" s="702" t="str">
        <f t="shared" si="92"/>
        <v>5895. G-0201 塑膠</v>
      </c>
    </row>
    <row r="5897" spans="1:4">
      <c r="A5897" s="695">
        <v>5896</v>
      </c>
      <c r="B5897" s="703" t="s">
        <v>16252</v>
      </c>
      <c r="C5897" s="704" t="s">
        <v>16253</v>
      </c>
      <c r="D5897" s="702" t="str">
        <f t="shared" si="92"/>
        <v>5896. G-0401 玻璃</v>
      </c>
    </row>
    <row r="5898" spans="1:4">
      <c r="A5898" s="695">
        <v>5897</v>
      </c>
      <c r="B5898" s="703" t="s">
        <v>16254</v>
      </c>
      <c r="C5898" s="704" t="s">
        <v>16255</v>
      </c>
      <c r="D5898" s="702" t="str">
        <f t="shared" si="92"/>
        <v>5897. G-0501 瀝青混凝土挖(刨)除料</v>
      </c>
    </row>
    <row r="5899" spans="1:4">
      <c r="A5899" s="695">
        <v>5898</v>
      </c>
      <c r="B5899" s="703" t="s">
        <v>16256</v>
      </c>
      <c r="C5899" s="704" t="s">
        <v>16257</v>
      </c>
      <c r="D5899" s="702" t="str">
        <f t="shared" si="92"/>
        <v>5898. G-0502 石材下腳料</v>
      </c>
    </row>
    <row r="5900" spans="1:4">
      <c r="A5900" s="695">
        <v>5899</v>
      </c>
      <c r="B5900" s="703" t="s">
        <v>16258</v>
      </c>
      <c r="C5900" s="704" t="s">
        <v>16259</v>
      </c>
      <c r="D5900" s="702" t="str">
        <f t="shared" si="92"/>
        <v>5899. G-1201 水淬高爐爐碴</v>
      </c>
    </row>
    <row r="5901" spans="1:4">
      <c r="A5901" s="695">
        <v>5900</v>
      </c>
      <c r="B5901" s="703" t="s">
        <v>16260</v>
      </c>
      <c r="C5901" s="704" t="s">
        <v>16261</v>
      </c>
      <c r="D5901" s="702" t="str">
        <f t="shared" si="92"/>
        <v>5900. G-1202 鈦鐵礦氯化爐渣</v>
      </c>
    </row>
    <row r="5902" spans="1:4">
      <c r="A5902" s="695">
        <v>5901</v>
      </c>
      <c r="B5902" s="703" t="s">
        <v>16262</v>
      </c>
      <c r="C5902" s="704" t="s">
        <v>16263</v>
      </c>
      <c r="D5902" s="702" t="str">
        <f t="shared" si="92"/>
        <v>5901. G-1301 鐵</v>
      </c>
    </row>
    <row r="5903" spans="1:4">
      <c r="A5903" s="695">
        <v>5902</v>
      </c>
      <c r="B5903" s="703" t="s">
        <v>16264</v>
      </c>
      <c r="C5903" s="704" t="s">
        <v>16265</v>
      </c>
      <c r="D5903" s="702" t="str">
        <f t="shared" si="92"/>
        <v>5902. G-1302 銅</v>
      </c>
    </row>
    <row r="5904" spans="1:4">
      <c r="A5904" s="695">
        <v>5903</v>
      </c>
      <c r="B5904" s="703" t="s">
        <v>16266</v>
      </c>
      <c r="C5904" s="704" t="s">
        <v>16267</v>
      </c>
      <c r="D5904" s="702" t="str">
        <f t="shared" si="92"/>
        <v>5903. G-1303 鋁</v>
      </c>
    </row>
    <row r="5905" spans="1:4">
      <c r="A5905" s="695">
        <v>5904</v>
      </c>
      <c r="B5905" s="703" t="s">
        <v>16268</v>
      </c>
      <c r="C5905" s="704" t="s">
        <v>16269</v>
      </c>
      <c r="D5905" s="702" t="str">
        <f t="shared" si="92"/>
        <v>5904. G-1401 鈷錳化合沉澱物</v>
      </c>
    </row>
    <row r="5906" spans="1:4">
      <c r="A5906" s="695">
        <v>5905</v>
      </c>
      <c r="B5906" s="703" t="s">
        <v>16270</v>
      </c>
      <c r="C5906" s="704" t="s">
        <v>16271</v>
      </c>
      <c r="D5906" s="702" t="str">
        <f t="shared" si="92"/>
        <v>5905. GG0700 燃料－煤球</v>
      </c>
    </row>
    <row r="5907" spans="1:4">
      <c r="A5907" s="695">
        <v>5906</v>
      </c>
      <c r="B5907" s="703" t="s">
        <v>745</v>
      </c>
      <c r="C5907" s="704" t="s">
        <v>746</v>
      </c>
      <c r="D5907" s="702" t="str">
        <f t="shared" si="92"/>
        <v>5906. GG0701 燃料－油頁岩</v>
      </c>
    </row>
    <row r="5908" spans="1:4">
      <c r="A5908" s="695">
        <v>5907</v>
      </c>
      <c r="B5908" s="703" t="s">
        <v>16272</v>
      </c>
      <c r="C5908" s="704" t="s">
        <v>16273</v>
      </c>
      <c r="D5908" s="702" t="str">
        <f t="shared" si="92"/>
        <v>5907. GG0702 燃料－焦煤</v>
      </c>
    </row>
    <row r="5909" spans="1:4">
      <c r="A5909" s="695">
        <v>5908</v>
      </c>
      <c r="B5909" s="703" t="s">
        <v>749</v>
      </c>
      <c r="C5909" s="704" t="s">
        <v>750</v>
      </c>
      <c r="D5909" s="702" t="str">
        <f t="shared" si="92"/>
        <v>5908. GG0703 燃料－原料煤</v>
      </c>
    </row>
    <row r="5910" spans="1:4">
      <c r="A5910" s="695">
        <v>5909</v>
      </c>
      <c r="B5910" s="703" t="s">
        <v>752</v>
      </c>
      <c r="C5910" s="704" t="s">
        <v>753</v>
      </c>
      <c r="D5910" s="702" t="str">
        <f t="shared" si="92"/>
        <v>5909. GG0704 燃料－自產煤</v>
      </c>
    </row>
    <row r="5911" spans="1:4">
      <c r="A5911" s="695">
        <v>5910</v>
      </c>
      <c r="B5911" s="703" t="s">
        <v>16274</v>
      </c>
      <c r="C5911" s="704" t="s">
        <v>16275</v>
      </c>
      <c r="D5911" s="702" t="str">
        <f t="shared" si="92"/>
        <v>5910. GG0825 天然鹼</v>
      </c>
    </row>
    <row r="5912" spans="1:4">
      <c r="A5912" s="695">
        <v>5911</v>
      </c>
      <c r="B5912" s="703" t="s">
        <v>755</v>
      </c>
      <c r="C5912" s="704" t="s">
        <v>756</v>
      </c>
      <c r="D5912" s="702" t="str">
        <f t="shared" si="92"/>
        <v>5911. GG1700 燃料－煤氣</v>
      </c>
    </row>
    <row r="5913" spans="1:4">
      <c r="A5913" s="695">
        <v>5912</v>
      </c>
      <c r="B5913" s="703" t="s">
        <v>758</v>
      </c>
      <c r="C5913" s="704" t="s">
        <v>759</v>
      </c>
      <c r="D5913" s="702" t="str">
        <f t="shared" si="92"/>
        <v>5912. GG1701 燃料－頁岩油</v>
      </c>
    </row>
    <row r="5914" spans="1:4">
      <c r="A5914" s="695">
        <v>5913</v>
      </c>
      <c r="B5914" s="703" t="s">
        <v>762</v>
      </c>
      <c r="C5914" s="704" t="s">
        <v>763</v>
      </c>
      <c r="D5914" s="702" t="str">
        <f t="shared" si="92"/>
        <v>5913. GG1702 燃料－奧里油</v>
      </c>
    </row>
    <row r="5915" spans="1:4">
      <c r="A5915" s="695">
        <v>5914</v>
      </c>
      <c r="B5915" s="703" t="s">
        <v>766</v>
      </c>
      <c r="C5915" s="704" t="s">
        <v>767</v>
      </c>
      <c r="D5915" s="702" t="str">
        <f t="shared" si="92"/>
        <v>5914. GG1799 其他油品</v>
      </c>
    </row>
    <row r="5916" spans="1:4">
      <c r="A5916" s="695">
        <v>5915</v>
      </c>
      <c r="B5916" s="703" t="s">
        <v>820</v>
      </c>
      <c r="C5916" s="704" t="s">
        <v>16276</v>
      </c>
      <c r="D5916" s="702" t="str">
        <f t="shared" si="92"/>
        <v>5915. GG1802 氣體－氧化亞氮</v>
      </c>
    </row>
    <row r="5917" spans="1:4">
      <c r="A5917" s="695">
        <v>5916</v>
      </c>
      <c r="B5917" s="703" t="s">
        <v>979</v>
      </c>
      <c r="C5917" s="704" t="s">
        <v>16277</v>
      </c>
      <c r="D5917" s="702" t="str">
        <f t="shared" si="92"/>
        <v>5916. GG1803 PFC-14， 四氟化碳，CF4</v>
      </c>
    </row>
    <row r="5918" spans="1:4">
      <c r="A5918" s="695">
        <v>5917</v>
      </c>
      <c r="B5918" s="707" t="s">
        <v>981</v>
      </c>
      <c r="C5918" s="704" t="s">
        <v>16278</v>
      </c>
      <c r="D5918" s="702" t="str">
        <f t="shared" si="92"/>
        <v>5917. GG1804 PFC-116，六氟乙烷，C2F6</v>
      </c>
    </row>
    <row r="5919" spans="1:4">
      <c r="A5919" s="695">
        <v>5918</v>
      </c>
      <c r="B5919" s="707" t="s">
        <v>995</v>
      </c>
      <c r="C5919" s="704" t="s">
        <v>16279</v>
      </c>
      <c r="D5919" s="702" t="str">
        <f t="shared" si="92"/>
        <v>5918. GG1805 C6F14，全氟己烷</v>
      </c>
    </row>
    <row r="5920" spans="1:4">
      <c r="A5920" s="695">
        <v>5919</v>
      </c>
      <c r="B5920" s="705" t="s">
        <v>993</v>
      </c>
      <c r="C5920" s="706" t="s">
        <v>16280</v>
      </c>
      <c r="D5920" s="702" t="str">
        <f t="shared" si="92"/>
        <v>5919. GG1806 C5F12，全氟戊烷</v>
      </c>
    </row>
    <row r="5921" spans="1:4">
      <c r="A5921" s="695">
        <v>5920</v>
      </c>
      <c r="B5921" s="703" t="s">
        <v>989</v>
      </c>
      <c r="C5921" s="704" t="s">
        <v>16281</v>
      </c>
      <c r="D5921" s="702" t="str">
        <f t="shared" si="92"/>
        <v>5920. GG1807 C4F10，全氟丁烷</v>
      </c>
    </row>
    <row r="5922" spans="1:4">
      <c r="A5922" s="695">
        <v>5921</v>
      </c>
      <c r="B5922" s="703" t="s">
        <v>987</v>
      </c>
      <c r="C5922" s="708" t="s">
        <v>16282</v>
      </c>
      <c r="D5922" s="702" t="str">
        <f t="shared" si="92"/>
        <v>5921. GG1808 C4F8，八氟環丁烷</v>
      </c>
    </row>
    <row r="5923" spans="1:4">
      <c r="A5923" s="695">
        <v>5922</v>
      </c>
      <c r="B5923" s="703" t="s">
        <v>985</v>
      </c>
      <c r="C5923" s="704" t="s">
        <v>16283</v>
      </c>
      <c r="D5923" s="702" t="str">
        <f t="shared" si="92"/>
        <v>5922. GG1809 C3F8，全氟丙烷</v>
      </c>
    </row>
    <row r="5924" spans="1:4">
      <c r="A5924" s="695">
        <v>5923</v>
      </c>
      <c r="B5924" s="703" t="s">
        <v>16284</v>
      </c>
      <c r="C5924" s="704" t="s">
        <v>16285</v>
      </c>
      <c r="D5924" s="702" t="str">
        <f t="shared" si="92"/>
        <v>5923. GG1810 冷媒－FX80，R32/125</v>
      </c>
    </row>
    <row r="5925" spans="1:4">
      <c r="A5925" s="695">
        <v>5924</v>
      </c>
      <c r="B5925" s="703" t="s">
        <v>16286</v>
      </c>
      <c r="C5925" s="704" t="s">
        <v>16287</v>
      </c>
      <c r="D5925" s="702" t="str">
        <f t="shared" si="92"/>
        <v>5924. GG1811 冷媒－R507，R125/143a（50.0/50.0）</v>
      </c>
    </row>
    <row r="5926" spans="1:4">
      <c r="A5926" s="695">
        <v>5925</v>
      </c>
      <c r="B5926" s="703" t="s">
        <v>1080</v>
      </c>
      <c r="C5926" s="704" t="s">
        <v>16288</v>
      </c>
      <c r="D5926" s="702" t="str">
        <f t="shared" si="92"/>
        <v>5925. GG1812 冷媒－R417a，R125/134a/600a</v>
      </c>
    </row>
    <row r="5927" spans="1:4">
      <c r="A5927" s="695">
        <v>5926</v>
      </c>
      <c r="B5927" s="703" t="s">
        <v>1068</v>
      </c>
      <c r="C5927" s="709" t="s">
        <v>16289</v>
      </c>
      <c r="D5927" s="702" t="str">
        <f t="shared" si="92"/>
        <v>5926. GG1813 冷媒－R413a，R134a/218/600a</v>
      </c>
    </row>
    <row r="5928" spans="1:4">
      <c r="A5928" s="695">
        <v>5927</v>
      </c>
      <c r="B5928" s="703" t="s">
        <v>1056</v>
      </c>
      <c r="C5928" s="709" t="s">
        <v>16290</v>
      </c>
      <c r="D5928" s="702" t="str">
        <f t="shared" si="92"/>
        <v>5927. GG1814 冷媒－R410a，R32/125（50/50）</v>
      </c>
    </row>
    <row r="5929" spans="1:4">
      <c r="A5929" s="695">
        <v>5928</v>
      </c>
      <c r="B5929" s="703" t="s">
        <v>1050</v>
      </c>
      <c r="C5929" s="709" t="s">
        <v>16291</v>
      </c>
      <c r="D5929" s="702" t="str">
        <f t="shared" si="92"/>
        <v>5928. GG1815 冷媒－R408a，R125/R143a/22（7/46/47）</v>
      </c>
    </row>
    <row r="5930" spans="1:4">
      <c r="A5930" s="695">
        <v>5929</v>
      </c>
      <c r="B5930" s="703" t="s">
        <v>1044</v>
      </c>
      <c r="C5930" s="708" t="s">
        <v>16292</v>
      </c>
      <c r="D5930" s="702" t="str">
        <f t="shared" si="92"/>
        <v>5929. GG1816 冷媒－R407c，R32/125/134a（23/25/52）</v>
      </c>
    </row>
    <row r="5931" spans="1:4">
      <c r="A5931" s="695">
        <v>5930</v>
      </c>
      <c r="B5931" s="703" t="s">
        <v>1042</v>
      </c>
      <c r="C5931" s="709" t="s">
        <v>16293</v>
      </c>
      <c r="D5931" s="702" t="str">
        <f t="shared" si="92"/>
        <v>5930. GG1817 冷媒－R407b，R32/125/134a（10/70/20）</v>
      </c>
    </row>
    <row r="5932" spans="1:4">
      <c r="A5932" s="695">
        <v>5931</v>
      </c>
      <c r="B5932" s="703" t="s">
        <v>1040</v>
      </c>
      <c r="C5932" s="709" t="s">
        <v>16294</v>
      </c>
      <c r="D5932" s="702" t="str">
        <f t="shared" si="92"/>
        <v>5931. GG1818 冷媒－R407a，R32/125/134a（20/40/40）</v>
      </c>
    </row>
    <row r="5933" spans="1:4">
      <c r="A5933" s="695">
        <v>5932</v>
      </c>
      <c r="B5933" s="703" t="s">
        <v>1034</v>
      </c>
      <c r="C5933" s="709" t="s">
        <v>16295</v>
      </c>
      <c r="D5933" s="702" t="str">
        <f t="shared" si="92"/>
        <v>5932. GG1819 冷媒－R404a，R125/143a/134a（44/52/4）</v>
      </c>
    </row>
    <row r="5934" spans="1:4">
      <c r="A5934" s="695">
        <v>5933</v>
      </c>
      <c r="B5934" s="703" t="s">
        <v>1022</v>
      </c>
      <c r="C5934" s="709" t="s">
        <v>16296</v>
      </c>
      <c r="D5934" s="702" t="str">
        <f t="shared" si="92"/>
        <v>5933. GG1820 冷媒－R401b，R22/152a/124（61/11/28）</v>
      </c>
    </row>
    <row r="5935" spans="1:4">
      <c r="A5935" s="695">
        <v>5934</v>
      </c>
      <c r="B5935" s="703" t="s">
        <v>1019</v>
      </c>
      <c r="C5935" s="708" t="s">
        <v>16297</v>
      </c>
      <c r="D5935" s="702" t="str">
        <f t="shared" si="92"/>
        <v>5934. GG1821 冷媒－R401a，R22/152a/124（53/13/34）</v>
      </c>
    </row>
    <row r="5936" spans="1:4">
      <c r="A5936" s="695">
        <v>5935</v>
      </c>
      <c r="B5936" s="703" t="s">
        <v>889</v>
      </c>
      <c r="C5936" s="708" t="s">
        <v>16298</v>
      </c>
      <c r="D5936" s="702" t="str">
        <f t="shared" si="92"/>
        <v>5935. GG1822 HFC-43-10mee，1,1,1,2,2,3,4,5,5,5-十氟戊烷，CF3CHFCHFCF2CF3</v>
      </c>
    </row>
    <row r="5937" spans="1:4">
      <c r="A5937" s="695">
        <v>5936</v>
      </c>
      <c r="B5937" s="705" t="s">
        <v>887</v>
      </c>
      <c r="C5937" s="706" t="s">
        <v>16299</v>
      </c>
      <c r="D5937" s="702" t="str">
        <f t="shared" si="92"/>
        <v>5936. GG1823 HFC-365mfc，五氟丁烷，CF3CH2CF2CH3</v>
      </c>
    </row>
    <row r="5938" spans="1:4">
      <c r="A5938" s="695">
        <v>5937</v>
      </c>
      <c r="B5938" s="703" t="s">
        <v>879</v>
      </c>
      <c r="C5938" s="704" t="s">
        <v>16300</v>
      </c>
      <c r="D5938" s="702" t="str">
        <f t="shared" si="92"/>
        <v>5937. GG1824 HFC-245fa，五氟丙烷，CHF2CH2CF3</v>
      </c>
    </row>
    <row r="5939" spans="1:4">
      <c r="A5939" s="695">
        <v>5938</v>
      </c>
      <c r="B5939" s="703" t="s">
        <v>871</v>
      </c>
      <c r="C5939" s="704" t="s">
        <v>16301</v>
      </c>
      <c r="D5939" s="702" t="str">
        <f t="shared" si="92"/>
        <v>5938. GG1825 HFC-245ca，五氟丙烷，CH2FCF2CHF2</v>
      </c>
    </row>
    <row r="5940" spans="1:4">
      <c r="A5940" s="695">
        <v>5939</v>
      </c>
      <c r="B5940" s="703" t="s">
        <v>869</v>
      </c>
      <c r="C5940" s="704" t="s">
        <v>16302</v>
      </c>
      <c r="D5940" s="702" t="str">
        <f t="shared" si="92"/>
        <v>5939. GG1826 HFC-236fa，六氟丙烷，C3H2F6</v>
      </c>
    </row>
    <row r="5941" spans="1:4">
      <c r="A5941" s="695">
        <v>5940</v>
      </c>
      <c r="B5941" s="703" t="s">
        <v>867</v>
      </c>
      <c r="C5941" s="704" t="s">
        <v>16303</v>
      </c>
      <c r="D5941" s="702" t="str">
        <f t="shared" si="92"/>
        <v>5940. GG1827 HFC-236ea，六氟丙烷，CHF2CHFCF3</v>
      </c>
    </row>
    <row r="5942" spans="1:4">
      <c r="A5942" s="695">
        <v>5941</v>
      </c>
      <c r="B5942" s="703" t="s">
        <v>865</v>
      </c>
      <c r="C5942" s="710" t="s">
        <v>16304</v>
      </c>
      <c r="D5942" s="702" t="str">
        <f t="shared" si="92"/>
        <v>5941. GG1828 HFC-236cb，六氟丙烷，CH2FCF2CF3</v>
      </c>
    </row>
    <row r="5943" spans="1:4">
      <c r="A5943" s="695">
        <v>5942</v>
      </c>
      <c r="B5943" s="703" t="s">
        <v>863</v>
      </c>
      <c r="C5943" s="704" t="s">
        <v>16305</v>
      </c>
      <c r="D5943" s="702" t="str">
        <f t="shared" si="92"/>
        <v>5942. GG1829 HFC-227ea，七氟丙烷，CF3CHFCF3</v>
      </c>
    </row>
    <row r="5944" spans="1:4">
      <c r="A5944" s="695">
        <v>5943</v>
      </c>
      <c r="B5944" s="703" t="s">
        <v>858</v>
      </c>
      <c r="C5944" s="710" t="s">
        <v>16306</v>
      </c>
      <c r="D5944" s="702" t="str">
        <f t="shared" si="92"/>
        <v>5943. GG1830 HFC-161，一氟乙烷，CH3CH2F</v>
      </c>
    </row>
    <row r="5945" spans="1:4">
      <c r="A5945" s="695">
        <v>5944</v>
      </c>
      <c r="B5945" s="703" t="s">
        <v>856</v>
      </c>
      <c r="C5945" s="710" t="s">
        <v>16307</v>
      </c>
      <c r="D5945" s="702" t="str">
        <f t="shared" si="92"/>
        <v>5944. GG1831 HFC-152a/R-152a，二氟乙烷，C2H4F2</v>
      </c>
    </row>
    <row r="5946" spans="1:4">
      <c r="A5946" s="695">
        <v>5945</v>
      </c>
      <c r="B5946" s="703" t="s">
        <v>853</v>
      </c>
      <c r="C5946" s="710" t="s">
        <v>16308</v>
      </c>
      <c r="D5946" s="702" t="str">
        <f t="shared" si="92"/>
        <v>5945. GG1832 HFC-152，二氟乙烷，CH2FCH2F</v>
      </c>
    </row>
    <row r="5947" spans="1:4">
      <c r="A5947" s="695">
        <v>5946</v>
      </c>
      <c r="B5947" s="703" t="s">
        <v>851</v>
      </c>
      <c r="C5947" s="704" t="s">
        <v>16309</v>
      </c>
      <c r="D5947" s="702" t="str">
        <f t="shared" si="92"/>
        <v>5946. GG1833 HFC-143a/R-143a，三氟乙烷，C2H3F3</v>
      </c>
    </row>
    <row r="5948" spans="1:4">
      <c r="A5948" s="695">
        <v>5947</v>
      </c>
      <c r="B5948" s="703" t="s">
        <v>849</v>
      </c>
      <c r="C5948" s="710" t="s">
        <v>16310</v>
      </c>
      <c r="D5948" s="702" t="str">
        <f t="shared" si="92"/>
        <v>5947. GG1834 HFC-143，三氟乙烷，CHF2CH2F</v>
      </c>
    </row>
    <row r="5949" spans="1:4" s="711" customFormat="1" ht="16.5">
      <c r="A5949" s="695">
        <v>5948</v>
      </c>
      <c r="B5949" s="703" t="s">
        <v>847</v>
      </c>
      <c r="C5949" s="704" t="s">
        <v>16311</v>
      </c>
      <c r="D5949" s="702" t="str">
        <f t="shared" si="92"/>
        <v>5948. GG1835 HFC-134a/R-134a，1,1,1,2-四氟乙烷，CH2FCF3</v>
      </c>
    </row>
    <row r="5950" spans="1:4">
      <c r="A5950" s="695">
        <v>5949</v>
      </c>
      <c r="B5950" s="703" t="s">
        <v>845</v>
      </c>
      <c r="C5950" s="710" t="s">
        <v>16312</v>
      </c>
      <c r="D5950" s="702" t="str">
        <f t="shared" si="92"/>
        <v>5949. GG1836 HFC-134，四氟乙烷，C2H2F4</v>
      </c>
    </row>
    <row r="5951" spans="1:4">
      <c r="A5951" s="695">
        <v>5950</v>
      </c>
      <c r="B5951" s="703" t="s">
        <v>843</v>
      </c>
      <c r="C5951" s="704" t="s">
        <v>16313</v>
      </c>
      <c r="D5951" s="702" t="str">
        <f t="shared" si="92"/>
        <v>5950. GG1837 HFC-125/R-125，五氟乙烷，C2HF5</v>
      </c>
    </row>
    <row r="5952" spans="1:4">
      <c r="A5952" s="695">
        <v>5951</v>
      </c>
      <c r="B5952" s="703" t="s">
        <v>841</v>
      </c>
      <c r="C5952" s="710" t="s">
        <v>16314</v>
      </c>
      <c r="D5952" s="702" t="str">
        <f t="shared" si="92"/>
        <v>5951. GG1838 HFC-41一氟甲烷，CH3F</v>
      </c>
    </row>
    <row r="5953" spans="1:4">
      <c r="A5953" s="695">
        <v>5952</v>
      </c>
      <c r="B5953" s="703" t="s">
        <v>839</v>
      </c>
      <c r="C5953" s="710" t="s">
        <v>16315</v>
      </c>
      <c r="D5953" s="702" t="str">
        <f t="shared" si="92"/>
        <v>5952. GG1839 HFC-32/R-32二氟甲烷，CH2F2</v>
      </c>
    </row>
    <row r="5954" spans="1:4">
      <c r="A5954" s="695">
        <v>5953</v>
      </c>
      <c r="B5954" s="703" t="s">
        <v>837</v>
      </c>
      <c r="C5954" s="710" t="s">
        <v>16316</v>
      </c>
      <c r="D5954" s="702" t="str">
        <f t="shared" ref="D5954:D6017" si="93">A5954&amp;". "&amp;B5954&amp;" "&amp;C5954</f>
        <v>5953. GG1840 HFC-23/R-23三氟甲烷，CHF3</v>
      </c>
    </row>
    <row r="5955" spans="1:4">
      <c r="A5955" s="695">
        <v>5954</v>
      </c>
      <c r="B5955" s="703" t="s">
        <v>921</v>
      </c>
      <c r="C5955" s="710" t="s">
        <v>16317</v>
      </c>
      <c r="D5955" s="702" t="str">
        <f t="shared" si="93"/>
        <v>5954. GG1841 HCFC-22，CHF2Cl</v>
      </c>
    </row>
    <row r="5956" spans="1:4">
      <c r="A5956" s="695">
        <v>5955</v>
      </c>
      <c r="B5956" s="703" t="s">
        <v>1024</v>
      </c>
      <c r="C5956" s="710" t="s">
        <v>16318</v>
      </c>
      <c r="D5956" s="702" t="str">
        <f t="shared" si="93"/>
        <v>5955. GG1842 R-401C，HCFC-22/HFC-152a/HCFC-124 (33.0/15.0/52.0)</v>
      </c>
    </row>
    <row r="5957" spans="1:4">
      <c r="A5957" s="695">
        <v>5956</v>
      </c>
      <c r="B5957" s="703" t="s">
        <v>1026</v>
      </c>
      <c r="C5957" s="710" t="s">
        <v>16319</v>
      </c>
      <c r="D5957" s="702" t="str">
        <f t="shared" si="93"/>
        <v>5956. GG1843 R-402A，HFC-125/HC-290/HCFC-22 (60.0/2.0/38.0)</v>
      </c>
    </row>
    <row r="5958" spans="1:4">
      <c r="A5958" s="695">
        <v>5957</v>
      </c>
      <c r="B5958" s="703" t="s">
        <v>1028</v>
      </c>
      <c r="C5958" s="710" t="s">
        <v>16320</v>
      </c>
      <c r="D5958" s="702" t="str">
        <f t="shared" si="93"/>
        <v>5957. GG1844 R-402B，HFC-125/HC-290/HCFC-22 (38.0/2.0/60.0)</v>
      </c>
    </row>
    <row r="5959" spans="1:4">
      <c r="A5959" s="695">
        <v>5958</v>
      </c>
      <c r="B5959" s="703" t="s">
        <v>1030</v>
      </c>
      <c r="C5959" s="704" t="s">
        <v>16321</v>
      </c>
      <c r="D5959" s="702" t="str">
        <f t="shared" si="93"/>
        <v>5958. GG1845 R-403A，HC-290/HCFC-22/PFC-218 (5.0/75.0/20.0)</v>
      </c>
    </row>
    <row r="5960" spans="1:4">
      <c r="A5960" s="695">
        <v>5959</v>
      </c>
      <c r="B5960" s="703" t="s">
        <v>1032</v>
      </c>
      <c r="C5960" s="710" t="s">
        <v>16322</v>
      </c>
      <c r="D5960" s="702" t="str">
        <f t="shared" si="93"/>
        <v>5959. GG1846 R-403B，HC-290/HCFC-22/PFC-218 (5.0/56.0/39.0)</v>
      </c>
    </row>
    <row r="5961" spans="1:4">
      <c r="A5961" s="695">
        <v>5960</v>
      </c>
      <c r="B5961" s="703" t="s">
        <v>1036</v>
      </c>
      <c r="C5961" s="704" t="s">
        <v>16323</v>
      </c>
      <c r="D5961" s="702" t="str">
        <f t="shared" si="93"/>
        <v>5960. GG1847 R-405A，HCFC-22/ HFC-152a/ HCFC-142b/PFC-318 (45.0/7.0/5.5/42.5)</v>
      </c>
    </row>
    <row r="5962" spans="1:4">
      <c r="A5962" s="695">
        <v>5961</v>
      </c>
      <c r="B5962" s="703" t="s">
        <v>1038</v>
      </c>
      <c r="C5962" s="710" t="s">
        <v>16324</v>
      </c>
      <c r="D5962" s="702" t="str">
        <f t="shared" si="93"/>
        <v>5961. GG1848 R-406A，HCFC-22/HC-600a/HCFC-142b (55.0/14.0/41.0)</v>
      </c>
    </row>
    <row r="5963" spans="1:4">
      <c r="A5963" s="695">
        <v>5962</v>
      </c>
      <c r="B5963" s="703" t="s">
        <v>1046</v>
      </c>
      <c r="C5963" s="710" t="s">
        <v>16325</v>
      </c>
      <c r="D5963" s="702" t="str">
        <f t="shared" si="93"/>
        <v>5962. GG1849 R-407D，HFC-32/HFC-125/HFC-134a (15.0/15.0/70.0)</v>
      </c>
    </row>
    <row r="5964" spans="1:4">
      <c r="A5964" s="695">
        <v>5963</v>
      </c>
      <c r="B5964" s="703" t="s">
        <v>1048</v>
      </c>
      <c r="C5964" s="710" t="s">
        <v>16326</v>
      </c>
      <c r="D5964" s="702" t="str">
        <f t="shared" si="93"/>
        <v>5963. GG1850 R-407E，HFC-32/HFC-125/HFC-134a (25.0/15.0/60.0)</v>
      </c>
    </row>
    <row r="5965" spans="1:4">
      <c r="A5965" s="695">
        <v>5964</v>
      </c>
      <c r="B5965" s="703" t="s">
        <v>1052</v>
      </c>
      <c r="C5965" s="710" t="s">
        <v>16327</v>
      </c>
      <c r="D5965" s="702" t="str">
        <f t="shared" si="93"/>
        <v>5964. GG1851 R-409A，HCFC-22/HCFC-124/HCFC-142b (60.0/25.0/15.0)</v>
      </c>
    </row>
    <row r="5966" spans="1:4">
      <c r="A5966" s="695">
        <v>5965</v>
      </c>
      <c r="B5966" s="703" t="s">
        <v>1054</v>
      </c>
      <c r="C5966" s="710" t="s">
        <v>16328</v>
      </c>
      <c r="D5966" s="702" t="str">
        <f t="shared" si="93"/>
        <v>5965. GG1852 R-409B，HCFC-22/HCFC-124/HCFC-142b (65.0/25.0/10.0)</v>
      </c>
    </row>
    <row r="5967" spans="1:4">
      <c r="A5967" s="695">
        <v>5966</v>
      </c>
      <c r="B5967" s="703" t="s">
        <v>1058</v>
      </c>
      <c r="C5967" s="704" t="s">
        <v>16329</v>
      </c>
      <c r="D5967" s="702" t="str">
        <f t="shared" si="93"/>
        <v>5966. GG1853 R-410B，HFC-32/HFC-125 (45.0/55.0)</v>
      </c>
    </row>
    <row r="5968" spans="1:4">
      <c r="A5968" s="695">
        <v>5967</v>
      </c>
      <c r="B5968" s="703" t="s">
        <v>1060</v>
      </c>
      <c r="C5968" s="710" t="s">
        <v>16330</v>
      </c>
      <c r="D5968" s="702" t="str">
        <f t="shared" si="93"/>
        <v>5967. GG1854 R-411A，HC-1270/HCFC-22/HFC-152a (1.5/87.5/11.0)</v>
      </c>
    </row>
    <row r="5969" spans="1:4">
      <c r="A5969" s="695">
        <v>5968</v>
      </c>
      <c r="B5969" s="703" t="s">
        <v>1062</v>
      </c>
      <c r="C5969" s="704" t="s">
        <v>16331</v>
      </c>
      <c r="D5969" s="702" t="str">
        <f t="shared" si="93"/>
        <v>5968. GG1855 R-411B，HC-1270/HCFC-22/HFC-152a (3.0/94.0/3.0)</v>
      </c>
    </row>
    <row r="5970" spans="1:4">
      <c r="A5970" s="695">
        <v>5969</v>
      </c>
      <c r="B5970" s="703" t="s">
        <v>1064</v>
      </c>
      <c r="C5970" s="710" t="s">
        <v>16332</v>
      </c>
      <c r="D5970" s="702" t="str">
        <f t="shared" si="93"/>
        <v>5969. GG1856 R-411C，HC-1270/HCFC-22/HFC-152a (3.0/95.5/1.5)</v>
      </c>
    </row>
    <row r="5971" spans="1:4">
      <c r="A5971" s="695">
        <v>5970</v>
      </c>
      <c r="B5971" s="703" t="s">
        <v>1066</v>
      </c>
      <c r="C5971" s="710" t="s">
        <v>16333</v>
      </c>
      <c r="D5971" s="702" t="str">
        <f t="shared" si="93"/>
        <v>5970. GG1857 R-412A，HCFC-22/PFC-218/HCFC-142b (70.0/5.0/25.0)</v>
      </c>
    </row>
    <row r="5972" spans="1:4">
      <c r="A5972" s="695">
        <v>5971</v>
      </c>
      <c r="B5972" s="703" t="s">
        <v>1070</v>
      </c>
      <c r="C5972" s="710" t="s">
        <v>16334</v>
      </c>
      <c r="D5972" s="702" t="str">
        <f t="shared" si="93"/>
        <v>5971. GG1858 R-414A，HCFC-22/HCFC-124/HC-600a/HCFC-142b (51.0/28.5/4.0/16.5)</v>
      </c>
    </row>
    <row r="5973" spans="1:4">
      <c r="A5973" s="695">
        <v>5972</v>
      </c>
      <c r="B5973" s="703" t="s">
        <v>1072</v>
      </c>
      <c r="C5973" s="710" t="s">
        <v>16335</v>
      </c>
      <c r="D5973" s="702" t="str">
        <f t="shared" si="93"/>
        <v>5972. GG1859 R-414B，HCFC-22/HCFC-124/HC-600a/HCFC-142b (50.0/39.0/1.5/9.5)</v>
      </c>
    </row>
    <row r="5974" spans="1:4">
      <c r="A5974" s="695">
        <v>5973</v>
      </c>
      <c r="B5974" s="703" t="s">
        <v>1074</v>
      </c>
      <c r="C5974" s="704" t="s">
        <v>16336</v>
      </c>
      <c r="D5974" s="702" t="str">
        <f t="shared" si="93"/>
        <v>5973. GG1860 R-415A，HCFC-22/HFC-152a (82.0/18.0)</v>
      </c>
    </row>
    <row r="5975" spans="1:4">
      <c r="A5975" s="695">
        <v>5974</v>
      </c>
      <c r="B5975" s="703" t="s">
        <v>1076</v>
      </c>
      <c r="C5975" s="704" t="s">
        <v>16337</v>
      </c>
      <c r="D5975" s="702" t="str">
        <f t="shared" si="93"/>
        <v>5974. GG1861 R-415B，HCFC-22/HFC-152a (25.0/75.0)</v>
      </c>
    </row>
    <row r="5976" spans="1:4">
      <c r="A5976" s="695">
        <v>5975</v>
      </c>
      <c r="B5976" s="703" t="s">
        <v>1078</v>
      </c>
      <c r="C5976" s="710" t="s">
        <v>16338</v>
      </c>
      <c r="D5976" s="702" t="str">
        <f t="shared" si="93"/>
        <v>5975. GG1862 R-416A，HFC-134a/HCFC-124/HC-600 (59.0/39.5/1.5)</v>
      </c>
    </row>
    <row r="5977" spans="1:4">
      <c r="A5977" s="695">
        <v>5976</v>
      </c>
      <c r="B5977" s="703" t="s">
        <v>1082</v>
      </c>
      <c r="C5977" s="710" t="s">
        <v>16339</v>
      </c>
      <c r="D5977" s="702" t="str">
        <f t="shared" si="93"/>
        <v>5976. GG1863 R-418A，HC-290/HCFC-22/HFC-152a (1.5/96.0/2.5)</v>
      </c>
    </row>
    <row r="5978" spans="1:4">
      <c r="A5978" s="695">
        <v>5977</v>
      </c>
      <c r="B5978" s="703" t="s">
        <v>1084</v>
      </c>
      <c r="C5978" s="704" t="s">
        <v>16340</v>
      </c>
      <c r="D5978" s="702" t="str">
        <f t="shared" si="93"/>
        <v>5977. GG1864 R-419A，HFC-125/HFC-134a/HE-E170 (77.0/19.0/4.0)</v>
      </c>
    </row>
    <row r="5979" spans="1:4">
      <c r="A5979" s="695">
        <v>5978</v>
      </c>
      <c r="B5979" s="703" t="s">
        <v>1086</v>
      </c>
      <c r="C5979" s="710" t="s">
        <v>16341</v>
      </c>
      <c r="D5979" s="702" t="str">
        <f t="shared" si="93"/>
        <v>5978. GG1865 R-420A，HFC-134a/HCFC-142b (88.0/12.0)</v>
      </c>
    </row>
    <row r="5980" spans="1:4">
      <c r="A5980" s="695">
        <v>5979</v>
      </c>
      <c r="B5980" s="703" t="s">
        <v>1088</v>
      </c>
      <c r="C5980" s="710" t="s">
        <v>16342</v>
      </c>
      <c r="D5980" s="702" t="str">
        <f t="shared" si="93"/>
        <v>5979. GG1866 R-421A，HFC-125/HFC-134a (58.0/42.0)</v>
      </c>
    </row>
    <row r="5981" spans="1:4">
      <c r="A5981" s="695">
        <v>5980</v>
      </c>
      <c r="B5981" s="703" t="s">
        <v>1090</v>
      </c>
      <c r="C5981" s="704" t="s">
        <v>16343</v>
      </c>
      <c r="D5981" s="702" t="str">
        <f t="shared" si="93"/>
        <v>5980. GG1867 R-421B，HFC-125/HFC-134a (85.0/15.0)</v>
      </c>
    </row>
    <row r="5982" spans="1:4">
      <c r="A5982" s="695">
        <v>5981</v>
      </c>
      <c r="B5982" s="703" t="s">
        <v>1092</v>
      </c>
      <c r="C5982" s="704" t="s">
        <v>16344</v>
      </c>
      <c r="D5982" s="702" t="str">
        <f t="shared" si="93"/>
        <v>5981. GG1868 R-422A，HFC-125/HFC-134a/HC-600a (85.1/11.5/3.4)</v>
      </c>
    </row>
    <row r="5983" spans="1:4">
      <c r="A5983" s="695">
        <v>5982</v>
      </c>
      <c r="B5983" s="703" t="s">
        <v>1094</v>
      </c>
      <c r="C5983" s="710" t="s">
        <v>16345</v>
      </c>
      <c r="D5983" s="702" t="str">
        <f t="shared" si="93"/>
        <v>5982. GG1869 R-422B，HFC-125/HFC-134a/HC-600a (55.0/42.0/3.0)</v>
      </c>
    </row>
    <row r="5984" spans="1:4">
      <c r="A5984" s="695">
        <v>5983</v>
      </c>
      <c r="B5984" s="703" t="s">
        <v>1096</v>
      </c>
      <c r="C5984" s="710" t="s">
        <v>16346</v>
      </c>
      <c r="D5984" s="702" t="str">
        <f t="shared" si="93"/>
        <v>5983. GG1870 R-422C，HFC-125/HFC-134a/HC-600a (82.0/15.0/3.0)</v>
      </c>
    </row>
    <row r="5985" spans="1:4">
      <c r="A5985" s="695">
        <v>5984</v>
      </c>
      <c r="B5985" s="703" t="s">
        <v>1098</v>
      </c>
      <c r="C5985" s="710" t="s">
        <v>16347</v>
      </c>
      <c r="D5985" s="702" t="str">
        <f t="shared" si="93"/>
        <v>5984. GG1871 R-500，CFC-12/HFC-152a (73.8/26.2)</v>
      </c>
    </row>
    <row r="5986" spans="1:4">
      <c r="A5986" s="695">
        <v>5985</v>
      </c>
      <c r="B5986" s="703" t="s">
        <v>1100</v>
      </c>
      <c r="C5986" s="710" t="s">
        <v>16348</v>
      </c>
      <c r="D5986" s="702" t="str">
        <f t="shared" si="93"/>
        <v>5985. GG1872 R-501，HCFC-22/CFC-12 (75.0/25.0)</v>
      </c>
    </row>
    <row r="5987" spans="1:4">
      <c r="A5987" s="695">
        <v>5986</v>
      </c>
      <c r="B5987" s="703" t="s">
        <v>1102</v>
      </c>
      <c r="C5987" s="710" t="s">
        <v>16349</v>
      </c>
      <c r="D5987" s="702" t="str">
        <f t="shared" si="93"/>
        <v>5986. GG1873 R-502，HCFC-22/CFC-115 (48.8/51.2)</v>
      </c>
    </row>
    <row r="5988" spans="1:4">
      <c r="A5988" s="695">
        <v>5987</v>
      </c>
      <c r="B5988" s="703" t="s">
        <v>1104</v>
      </c>
      <c r="C5988" s="710" t="s">
        <v>16350</v>
      </c>
      <c r="D5988" s="702" t="str">
        <f t="shared" si="93"/>
        <v>5987. GG1874 R-503，HFC-23/CFC-13 (40.1/59.9)</v>
      </c>
    </row>
    <row r="5989" spans="1:4">
      <c r="A5989" s="695">
        <v>5988</v>
      </c>
      <c r="B5989" s="703" t="s">
        <v>1106</v>
      </c>
      <c r="C5989" s="710" t="s">
        <v>16351</v>
      </c>
      <c r="D5989" s="702" t="str">
        <f t="shared" si="93"/>
        <v>5988. GG1875 R-504，HFC-32/CFC-115 (48.2/51.8)</v>
      </c>
    </row>
    <row r="5990" spans="1:4">
      <c r="A5990" s="695">
        <v>5989</v>
      </c>
      <c r="B5990" s="703" t="s">
        <v>1108</v>
      </c>
      <c r="C5990" s="710" t="s">
        <v>16352</v>
      </c>
      <c r="D5990" s="702" t="str">
        <f t="shared" si="93"/>
        <v>5989. GG1876 R-505，CFC-12/HCFC-31 (78.0/22.0)</v>
      </c>
    </row>
    <row r="5991" spans="1:4">
      <c r="A5991" s="695">
        <v>5990</v>
      </c>
      <c r="B5991" s="703" t="s">
        <v>1110</v>
      </c>
      <c r="C5991" s="710" t="s">
        <v>16353</v>
      </c>
      <c r="D5991" s="702" t="str">
        <f t="shared" si="93"/>
        <v>5990. GG1877 R-506，CFC-31/CFC-114 (55.1/44.9)</v>
      </c>
    </row>
    <row r="5992" spans="1:4">
      <c r="A5992" s="695">
        <v>5991</v>
      </c>
      <c r="B5992" s="703" t="s">
        <v>1112</v>
      </c>
      <c r="C5992" s="712" t="s">
        <v>16354</v>
      </c>
      <c r="D5992" s="702" t="str">
        <f t="shared" si="93"/>
        <v>5991. GG1878 R-507A，HFC-125/HFC-143a (50.0/50.0)</v>
      </c>
    </row>
    <row r="5993" spans="1:4">
      <c r="A5993" s="695">
        <v>5992</v>
      </c>
      <c r="B5993" s="703" t="s">
        <v>1114</v>
      </c>
      <c r="C5993" s="710" t="s">
        <v>16355</v>
      </c>
      <c r="D5993" s="702" t="str">
        <f t="shared" si="93"/>
        <v>5992. GG1879 R-508A，HFC-23/PFC-116 (39.0/61.0)</v>
      </c>
    </row>
    <row r="5994" spans="1:4">
      <c r="A5994" s="695">
        <v>5993</v>
      </c>
      <c r="B5994" s="703" t="s">
        <v>1116</v>
      </c>
      <c r="C5994" s="710" t="s">
        <v>16356</v>
      </c>
      <c r="D5994" s="702" t="str">
        <f t="shared" si="93"/>
        <v>5993. GG1880 R-508B，HFC-23/PFC-116 (46.0/54.0)</v>
      </c>
    </row>
    <row r="5995" spans="1:4">
      <c r="A5995" s="695">
        <v>5994</v>
      </c>
      <c r="B5995" s="703" t="s">
        <v>1118</v>
      </c>
      <c r="C5995" s="710" t="s">
        <v>16357</v>
      </c>
      <c r="D5995" s="702" t="str">
        <f t="shared" si="93"/>
        <v>5994. GG1881 R-509A，HCFC-22/PFC-218 (44.0/56.0)</v>
      </c>
    </row>
    <row r="5996" spans="1:4">
      <c r="A5996" s="695">
        <v>5995</v>
      </c>
      <c r="B5996" s="703" t="s">
        <v>1120</v>
      </c>
      <c r="C5996" s="710" t="s">
        <v>16358</v>
      </c>
      <c r="D5996" s="702" t="str">
        <f t="shared" si="93"/>
        <v>5995. GG1882 R-600A，異丁烷(CH3)CHCH3</v>
      </c>
    </row>
    <row r="5997" spans="1:4">
      <c r="A5997" s="695">
        <v>5996</v>
      </c>
      <c r="B5997" s="703" t="s">
        <v>1123</v>
      </c>
      <c r="C5997" s="710" t="s">
        <v>16359</v>
      </c>
      <c r="D5997" s="702" t="str">
        <f t="shared" si="93"/>
        <v>5996. GG1883 FC-77，全氟混合物</v>
      </c>
    </row>
    <row r="5998" spans="1:4">
      <c r="A5998" s="695">
        <v>5997</v>
      </c>
      <c r="B5998" s="703" t="s">
        <v>16360</v>
      </c>
      <c r="C5998" s="710" t="s">
        <v>16361</v>
      </c>
      <c r="D5998" s="702" t="str">
        <f t="shared" si="93"/>
        <v>5997. GG1884 蒙特婁列管冷媒</v>
      </c>
    </row>
    <row r="5999" spans="1:4">
      <c r="A5999" s="695">
        <v>5998</v>
      </c>
      <c r="B5999" s="703" t="s">
        <v>1125</v>
      </c>
      <c r="C5999" s="710" t="s">
        <v>16362</v>
      </c>
      <c r="D5999" s="702" t="str">
        <f t="shared" si="93"/>
        <v>5998. GG1885 C4F6，六氟丁二烯</v>
      </c>
    </row>
    <row r="6000" spans="1:4">
      <c r="A6000" s="695">
        <v>5999</v>
      </c>
      <c r="B6000" s="703" t="s">
        <v>991</v>
      </c>
      <c r="C6000" s="710" t="s">
        <v>16363</v>
      </c>
      <c r="D6000" s="702" t="str">
        <f t="shared" si="93"/>
        <v>5999. GG1886 C5F8，八氟環戊烯</v>
      </c>
    </row>
    <row r="6001" spans="1:4">
      <c r="A6001" s="695">
        <v>6000</v>
      </c>
      <c r="B6001" s="703" t="s">
        <v>1129</v>
      </c>
      <c r="C6001" s="710" t="s">
        <v>1130</v>
      </c>
      <c r="D6001" s="702" t="str">
        <f t="shared" si="93"/>
        <v>6000. GG1887 C4F8O</v>
      </c>
    </row>
    <row r="6002" spans="1:4">
      <c r="A6002" s="695">
        <v>6001</v>
      </c>
      <c r="B6002" s="703" t="s">
        <v>1131</v>
      </c>
      <c r="C6002" s="710" t="s">
        <v>1132</v>
      </c>
      <c r="D6002" s="702" t="str">
        <f t="shared" si="93"/>
        <v>6001. GG1888 COF2</v>
      </c>
    </row>
    <row r="6003" spans="1:4">
      <c r="A6003" s="695">
        <v>6002</v>
      </c>
      <c r="B6003" s="703" t="s">
        <v>1133</v>
      </c>
      <c r="C6003" s="710" t="s">
        <v>1134</v>
      </c>
      <c r="D6003" s="702" t="str">
        <f t="shared" si="93"/>
        <v>6002. GG1889 F2</v>
      </c>
    </row>
    <row r="6004" spans="1:4">
      <c r="A6004" s="695">
        <v>6003</v>
      </c>
      <c r="B6004" s="703" t="s">
        <v>16364</v>
      </c>
      <c r="C6004" s="712" t="s">
        <v>16365</v>
      </c>
      <c r="D6004" s="702" t="str">
        <f t="shared" si="93"/>
        <v>6003. GG1890 Methyl bromide</v>
      </c>
    </row>
    <row r="6005" spans="1:4">
      <c r="A6005" s="695">
        <v>6004</v>
      </c>
      <c r="B6005" s="703" t="s">
        <v>16366</v>
      </c>
      <c r="C6005" s="710" t="s">
        <v>16367</v>
      </c>
      <c r="D6005" s="702" t="str">
        <f t="shared" si="93"/>
        <v>6004. GG1891 Methylene bromide，CH2Br2</v>
      </c>
    </row>
    <row r="6006" spans="1:4">
      <c r="A6006" s="695">
        <v>6005</v>
      </c>
      <c r="B6006" s="703" t="s">
        <v>16368</v>
      </c>
      <c r="C6006" s="710" t="s">
        <v>16369</v>
      </c>
      <c r="D6006" s="702" t="str">
        <f t="shared" si="93"/>
        <v>6005. GG1892 Halon-1201，CHBrF2</v>
      </c>
    </row>
    <row r="6007" spans="1:4">
      <c r="A6007" s="695">
        <v>6006</v>
      </c>
      <c r="B6007" s="703" t="s">
        <v>16370</v>
      </c>
      <c r="C6007" s="710" t="s">
        <v>16371</v>
      </c>
      <c r="D6007" s="702" t="str">
        <f t="shared" si="93"/>
        <v>6006. GG1893 Halon-1202，CBr2F2</v>
      </c>
    </row>
    <row r="6008" spans="1:4">
      <c r="A6008" s="695">
        <v>6007</v>
      </c>
      <c r="B6008" s="703" t="s">
        <v>16372</v>
      </c>
      <c r="C6008" s="710" t="s">
        <v>16373</v>
      </c>
      <c r="D6008" s="702" t="str">
        <f t="shared" si="93"/>
        <v>6007. GG1894 Halon-1211，CBrClF2</v>
      </c>
    </row>
    <row r="6009" spans="1:4">
      <c r="A6009" s="695">
        <v>6008</v>
      </c>
      <c r="B6009" s="703" t="s">
        <v>16374</v>
      </c>
      <c r="C6009" s="710" t="s">
        <v>16375</v>
      </c>
      <c r="D6009" s="702" t="str">
        <f t="shared" si="93"/>
        <v>6008. GG1895 Halon-1301，CBrF3</v>
      </c>
    </row>
    <row r="6010" spans="1:4">
      <c r="A6010" s="695">
        <v>6009</v>
      </c>
      <c r="B6010" s="703" t="s">
        <v>16376</v>
      </c>
      <c r="C6010" s="710" t="s">
        <v>16377</v>
      </c>
      <c r="D6010" s="702" t="str">
        <f t="shared" si="93"/>
        <v>6009. GG1896 Halon-2301，CH2BrCF3</v>
      </c>
    </row>
    <row r="6011" spans="1:4">
      <c r="A6011" s="695">
        <v>6010</v>
      </c>
      <c r="B6011" s="703" t="s">
        <v>16378</v>
      </c>
      <c r="C6011" s="710" t="s">
        <v>16379</v>
      </c>
      <c r="D6011" s="702" t="str">
        <f t="shared" si="93"/>
        <v>6010. GG1897 Halon-2311/Halothane，CHBrClCF3</v>
      </c>
    </row>
    <row r="6012" spans="1:4">
      <c r="A6012" s="695">
        <v>6011</v>
      </c>
      <c r="B6012" s="703" t="s">
        <v>16380</v>
      </c>
      <c r="C6012" s="710" t="s">
        <v>16381</v>
      </c>
      <c r="D6012" s="702" t="str">
        <f t="shared" si="93"/>
        <v>6011. GG1898 Halon-2401，CHFBrCF3</v>
      </c>
    </row>
    <row r="6013" spans="1:4">
      <c r="A6013" s="695">
        <v>6012</v>
      </c>
      <c r="B6013" s="703" t="s">
        <v>16382</v>
      </c>
      <c r="C6013" s="710" t="s">
        <v>16383</v>
      </c>
      <c r="D6013" s="702" t="str">
        <f t="shared" si="93"/>
        <v>6012. GG1899 Halon-2402，CBrF2CBrF2</v>
      </c>
    </row>
    <row r="6014" spans="1:4">
      <c r="A6014" s="695">
        <v>6013</v>
      </c>
      <c r="B6014" s="703" t="s">
        <v>16384</v>
      </c>
      <c r="C6014" s="710" t="s">
        <v>16385</v>
      </c>
      <c r="D6014" s="702" t="str">
        <f t="shared" si="93"/>
        <v>6013. GG18A0 CFC-11，CCl3F </v>
      </c>
    </row>
    <row r="6015" spans="1:4">
      <c r="A6015" s="695">
        <v>6014</v>
      </c>
      <c r="B6015" s="703" t="s">
        <v>16386</v>
      </c>
      <c r="C6015" s="710" t="s">
        <v>16387</v>
      </c>
      <c r="D6015" s="702" t="str">
        <f t="shared" si="93"/>
        <v>6014. GG18A1 CFC-12，CCl2F2 </v>
      </c>
    </row>
    <row r="6016" spans="1:4">
      <c r="A6016" s="695">
        <v>6015</v>
      </c>
      <c r="B6016" s="703" t="s">
        <v>16388</v>
      </c>
      <c r="C6016" s="710" t="s">
        <v>16389</v>
      </c>
      <c r="D6016" s="702" t="str">
        <f t="shared" si="93"/>
        <v>6015. GG18A2 CFC-13，CClF3 </v>
      </c>
    </row>
    <row r="6017" spans="1:4">
      <c r="A6017" s="695">
        <v>6016</v>
      </c>
      <c r="B6017" s="703" t="s">
        <v>16390</v>
      </c>
      <c r="C6017" s="710" t="s">
        <v>16391</v>
      </c>
      <c r="D6017" s="702" t="str">
        <f t="shared" si="93"/>
        <v>6016. GG18A3 CFC-112，CCl2FCCl2F </v>
      </c>
    </row>
    <row r="6018" spans="1:4">
      <c r="A6018" s="695">
        <v>6017</v>
      </c>
      <c r="B6018" s="703" t="s">
        <v>16392</v>
      </c>
      <c r="C6018" s="710" t="s">
        <v>16393</v>
      </c>
      <c r="D6018" s="702" t="str">
        <f t="shared" ref="D6018:D6081" si="94">A6018&amp;". "&amp;B6018&amp;" "&amp;C6018</f>
        <v>6017. GG18A4 CFC-112a，CCl3FCClF2 </v>
      </c>
    </row>
    <row r="6019" spans="1:4">
      <c r="A6019" s="695">
        <v>6018</v>
      </c>
      <c r="B6019" s="703" t="s">
        <v>16394</v>
      </c>
      <c r="C6019" s="710" t="s">
        <v>16395</v>
      </c>
      <c r="D6019" s="702" t="str">
        <f t="shared" si="94"/>
        <v>6018. GG18A5 CFC-113，CCl2FCClF2 </v>
      </c>
    </row>
    <row r="6020" spans="1:4">
      <c r="A6020" s="695">
        <v>6019</v>
      </c>
      <c r="B6020" s="703" t="s">
        <v>16396</v>
      </c>
      <c r="C6020" s="710" t="s">
        <v>16397</v>
      </c>
      <c r="D6020" s="702" t="str">
        <f t="shared" si="94"/>
        <v>6019. GG18A6 CFC-113a，CCl3CF2 </v>
      </c>
    </row>
    <row r="6021" spans="1:4">
      <c r="A6021" s="695">
        <v>6020</v>
      </c>
      <c r="B6021" s="703" t="s">
        <v>16398</v>
      </c>
      <c r="C6021" s="710" t="s">
        <v>16399</v>
      </c>
      <c r="D6021" s="702" t="str">
        <f t="shared" si="94"/>
        <v>6020. GG18A7 CFC-114，CClF2CClF2 </v>
      </c>
    </row>
    <row r="6022" spans="1:4">
      <c r="A6022" s="695">
        <v>6021</v>
      </c>
      <c r="B6022" s="703" t="s">
        <v>16400</v>
      </c>
      <c r="C6022" s="710" t="s">
        <v>16401</v>
      </c>
      <c r="D6022" s="702" t="str">
        <f t="shared" si="94"/>
        <v>6021. GG18A8 CFC-114a，CCl2FCF3 </v>
      </c>
    </row>
    <row r="6023" spans="1:4">
      <c r="A6023" s="695">
        <v>6022</v>
      </c>
      <c r="B6023" s="703" t="s">
        <v>16402</v>
      </c>
      <c r="C6023" s="710" t="s">
        <v>16403</v>
      </c>
      <c r="D6023" s="702" t="str">
        <f t="shared" si="94"/>
        <v>6022. GG18A9 CFC-115，CClF2CF3 </v>
      </c>
    </row>
    <row r="6024" spans="1:4">
      <c r="A6024" s="695">
        <v>6023</v>
      </c>
      <c r="B6024" s="703" t="s">
        <v>16404</v>
      </c>
      <c r="C6024" s="710" t="s">
        <v>16405</v>
      </c>
      <c r="D6024" s="702" t="str">
        <f t="shared" si="94"/>
        <v>6023. GG18AA E-R316c，trans cyc (-CClFCF2CF2CClF-)</v>
      </c>
    </row>
    <row r="6025" spans="1:4">
      <c r="A6025" s="695">
        <v>6024</v>
      </c>
      <c r="B6025" s="703" t="s">
        <v>16406</v>
      </c>
      <c r="C6025" s="710" t="s">
        <v>16407</v>
      </c>
      <c r="D6025" s="702" t="str">
        <f t="shared" si="94"/>
        <v>6024. GG18AB Z-R316c ，cis cyc (-CClFCF2CF2CClF-)</v>
      </c>
    </row>
    <row r="6026" spans="1:4">
      <c r="A6026" s="695">
        <v>6025</v>
      </c>
      <c r="B6026" s="703" t="s">
        <v>16408</v>
      </c>
      <c r="C6026" s="710" t="s">
        <v>16409</v>
      </c>
      <c r="D6026" s="702" t="str">
        <f t="shared" si="94"/>
        <v xml:space="preserve">6025. GG18AC CFC 1112，CClF=CClF </v>
      </c>
    </row>
    <row r="6027" spans="1:4">
      <c r="A6027" s="695">
        <v>6026</v>
      </c>
      <c r="B6027" s="703" t="s">
        <v>16410</v>
      </c>
      <c r="C6027" s="710" t="s">
        <v>16411</v>
      </c>
      <c r="D6027" s="702" t="str">
        <f t="shared" si="94"/>
        <v>6026. GG18AD CFC 1112a，CCl2=CF2</v>
      </c>
    </row>
    <row r="6028" spans="1:4">
      <c r="A6028" s="695">
        <v>6027</v>
      </c>
      <c r="B6028" s="703" t="s">
        <v>861</v>
      </c>
      <c r="C6028" s="710" t="s">
        <v>16412</v>
      </c>
      <c r="D6028" s="702" t="str">
        <f t="shared" si="94"/>
        <v>6027. GG18AE HFC-227ca，CF3CF2CHF2</v>
      </c>
    </row>
    <row r="6029" spans="1:4">
      <c r="A6029" s="695">
        <v>6028</v>
      </c>
      <c r="B6029" s="703" t="s">
        <v>873</v>
      </c>
      <c r="C6029" s="710" t="s">
        <v>16413</v>
      </c>
      <c r="D6029" s="702" t="str">
        <f t="shared" si="94"/>
        <v>6028. GG18AF HFC-245cb，CF3CF2CH3</v>
      </c>
    </row>
    <row r="6030" spans="1:4">
      <c r="A6030" s="695">
        <v>6029</v>
      </c>
      <c r="B6030" s="703" t="s">
        <v>875</v>
      </c>
      <c r="C6030" s="710" t="s">
        <v>16414</v>
      </c>
      <c r="D6030" s="702" t="str">
        <f t="shared" si="94"/>
        <v>6029. GG18B0 HFC-245ea，CHF2CHFCHF2</v>
      </c>
    </row>
    <row r="6031" spans="1:4">
      <c r="A6031" s="695">
        <v>6030</v>
      </c>
      <c r="B6031" s="703" t="s">
        <v>877</v>
      </c>
      <c r="C6031" s="712" t="s">
        <v>16415</v>
      </c>
      <c r="D6031" s="702" t="str">
        <f t="shared" si="94"/>
        <v>6030. GG18B1 HFC-245eb，CH2FCHFCF3</v>
      </c>
    </row>
    <row r="6032" spans="1:4">
      <c r="A6032" s="695">
        <v>6031</v>
      </c>
      <c r="B6032" s="703" t="s">
        <v>881</v>
      </c>
      <c r="C6032" s="710" t="s">
        <v>16416</v>
      </c>
      <c r="D6032" s="702" t="str">
        <f t="shared" si="94"/>
        <v>6031. GG18B2 HFC-263fb，CH3CH2CF3</v>
      </c>
    </row>
    <row r="6033" spans="1:4">
      <c r="A6033" s="695">
        <v>6032</v>
      </c>
      <c r="B6033" s="703" t="s">
        <v>883</v>
      </c>
      <c r="C6033" s="710" t="s">
        <v>16417</v>
      </c>
      <c r="D6033" s="702" t="str">
        <f t="shared" si="94"/>
        <v>6032. GG18B3 HFC-272ca，CH3CF2CH3</v>
      </c>
    </row>
    <row r="6034" spans="1:4">
      <c r="A6034" s="695">
        <v>6033</v>
      </c>
      <c r="B6034" s="703" t="s">
        <v>885</v>
      </c>
      <c r="C6034" s="710" t="s">
        <v>16418</v>
      </c>
      <c r="D6034" s="702" t="str">
        <f t="shared" si="94"/>
        <v>6033. GG18B4 HFC-329p，CHF2CF2CF2CF3</v>
      </c>
    </row>
    <row r="6035" spans="1:4">
      <c r="A6035" s="695">
        <v>6034</v>
      </c>
      <c r="B6035" s="703" t="s">
        <v>16419</v>
      </c>
      <c r="C6035" s="710" t="s">
        <v>16420</v>
      </c>
      <c r="D6035" s="702" t="str">
        <f t="shared" si="94"/>
        <v>6034. GG18B5 HFC-1132a，CH2=CF2</v>
      </c>
    </row>
    <row r="6036" spans="1:4">
      <c r="A6036" s="695">
        <v>6035</v>
      </c>
      <c r="B6036" s="703" t="s">
        <v>16421</v>
      </c>
      <c r="C6036" s="710" t="s">
        <v>16422</v>
      </c>
      <c r="D6036" s="702" t="str">
        <f t="shared" si="94"/>
        <v>6035. GG18B6 HFC-1141，CH2=CHF</v>
      </c>
    </row>
    <row r="6037" spans="1:4">
      <c r="A6037" s="695">
        <v>6036</v>
      </c>
      <c r="B6037" s="703" t="s">
        <v>16423</v>
      </c>
      <c r="C6037" s="710" t="s">
        <v>16424</v>
      </c>
      <c r="D6037" s="702" t="str">
        <f t="shared" si="94"/>
        <v>6036. GG18B7 (Z)-HFC-1225ye，CF3CF=CHF(Z)</v>
      </c>
    </row>
    <row r="6038" spans="1:4">
      <c r="A6038" s="695">
        <v>6037</v>
      </c>
      <c r="B6038" s="703" t="s">
        <v>16425</v>
      </c>
      <c r="C6038" s="710" t="s">
        <v>16426</v>
      </c>
      <c r="D6038" s="702" t="str">
        <f t="shared" si="94"/>
        <v xml:space="preserve">6037. GG18B8 (E)-HFC-1225ye，CF3CF=CHF(E) </v>
      </c>
    </row>
    <row r="6039" spans="1:4">
      <c r="A6039" s="695">
        <v>6038</v>
      </c>
      <c r="B6039" s="703" t="s">
        <v>16427</v>
      </c>
      <c r="C6039" s="710" t="s">
        <v>16428</v>
      </c>
      <c r="D6039" s="702" t="str">
        <f t="shared" si="94"/>
        <v>6038. GG18B9 (Z)-HFC-1234ze，CF3CH=CHF(Z)</v>
      </c>
    </row>
    <row r="6040" spans="1:4">
      <c r="A6040" s="695">
        <v>6039</v>
      </c>
      <c r="B6040" s="703" t="s">
        <v>16429</v>
      </c>
      <c r="C6040" s="710" t="s">
        <v>16430</v>
      </c>
      <c r="D6040" s="702" t="str">
        <f t="shared" si="94"/>
        <v>6039. GG18BA HFC-1234yf，CF3CF=CH2</v>
      </c>
    </row>
    <row r="6041" spans="1:4">
      <c r="A6041" s="695">
        <v>6040</v>
      </c>
      <c r="B6041" s="703" t="s">
        <v>16431</v>
      </c>
      <c r="C6041" s="712" t="s">
        <v>16432</v>
      </c>
      <c r="D6041" s="702" t="str">
        <f t="shared" si="94"/>
        <v>6040. GG18BB (E)-HFC-1234ze，trans-CF3CH=CHF</v>
      </c>
    </row>
    <row r="6042" spans="1:4">
      <c r="A6042" s="695">
        <v>6041</v>
      </c>
      <c r="B6042" s="703" t="s">
        <v>906</v>
      </c>
      <c r="C6042" s="712" t="s">
        <v>16433</v>
      </c>
      <c r="D6042" s="702" t="str">
        <f t="shared" si="94"/>
        <v>6041. GG18BC (Z)-HFC-1336，CF3CH=CHCF3(Z)</v>
      </c>
    </row>
    <row r="6043" spans="1:4">
      <c r="A6043" s="695">
        <v>6042</v>
      </c>
      <c r="B6043" s="703" t="s">
        <v>16434</v>
      </c>
      <c r="C6043" s="712" t="s">
        <v>16435</v>
      </c>
      <c r="D6043" s="702" t="str">
        <f t="shared" si="94"/>
        <v>6042. GG18BD HFC-1243zf，CF3CH=CH2</v>
      </c>
    </row>
    <row r="6044" spans="1:4">
      <c r="A6044" s="695">
        <v>6043</v>
      </c>
      <c r="B6044" s="707" t="s">
        <v>16436</v>
      </c>
      <c r="C6044" s="713" t="s">
        <v>16437</v>
      </c>
      <c r="D6044" s="702" t="str">
        <f t="shared" si="94"/>
        <v>6043. GG18BE HFC-1345zfc，C2F5CH=CH2</v>
      </c>
    </row>
    <row r="6045" spans="1:4">
      <c r="A6045" s="695">
        <v>6044</v>
      </c>
      <c r="B6045" s="707" t="s">
        <v>16438</v>
      </c>
      <c r="C6045" s="713" t="s">
        <v>16439</v>
      </c>
      <c r="D6045" s="702" t="str">
        <f t="shared" si="94"/>
        <v>6044. GG18BF 3,3,4,4,5,5,6,6,6-Nonafluorohex-1-ene，C4F9CH=CH2</v>
      </c>
    </row>
    <row r="6046" spans="1:4">
      <c r="A6046" s="695">
        <v>6045</v>
      </c>
      <c r="B6046" s="707" t="s">
        <v>16440</v>
      </c>
      <c r="C6046" s="713" t="s">
        <v>16441</v>
      </c>
      <c r="D6046" s="702" t="str">
        <f t="shared" si="94"/>
        <v>6045. GG18C0 3,3,4,4,5,5,6,6,7,7,8,8,8-Tridecafluorooct-1-ene，C6F13CH=CH2</v>
      </c>
    </row>
    <row r="6047" spans="1:4">
      <c r="A6047" s="695">
        <v>6046</v>
      </c>
      <c r="B6047" s="703" t="s">
        <v>16442</v>
      </c>
      <c r="C6047" s="713" t="s">
        <v>16443</v>
      </c>
      <c r="D6047" s="702" t="str">
        <f t="shared" si="94"/>
        <v>6046. GG18C1 3,3,4,4,5,5,6,6,7,7,8,8,9,9,10,10,10-Hep-tadecafluorodec-1-ene，C8F17CH=CH2</v>
      </c>
    </row>
    <row r="6048" spans="1:4">
      <c r="A6048" s="695">
        <v>6047</v>
      </c>
      <c r="B6048" s="703" t="s">
        <v>16444</v>
      </c>
      <c r="C6048" s="713" t="s">
        <v>16445</v>
      </c>
      <c r="D6048" s="702" t="str">
        <f t="shared" si="94"/>
        <v>6047. GG18C2 HCFC-21，CHCl2F </v>
      </c>
    </row>
    <row r="6049" spans="1:4">
      <c r="A6049" s="695">
        <v>6048</v>
      </c>
      <c r="B6049" s="703" t="s">
        <v>16446</v>
      </c>
      <c r="C6049" s="713" t="s">
        <v>16447</v>
      </c>
      <c r="D6049" s="702" t="str">
        <f t="shared" si="94"/>
        <v>6048. GG18C3 HCFC-31，CH2ClF</v>
      </c>
    </row>
    <row r="6050" spans="1:4">
      <c r="A6050" s="695">
        <v>6049</v>
      </c>
      <c r="B6050" s="703" t="s">
        <v>16448</v>
      </c>
      <c r="C6050" s="704" t="s">
        <v>16449</v>
      </c>
      <c r="D6050" s="702" t="str">
        <f t="shared" si="94"/>
        <v>6049. GG18C4 HCFC-121，CHCl2CCl2F</v>
      </c>
    </row>
    <row r="6051" spans="1:4">
      <c r="A6051" s="695">
        <v>6050</v>
      </c>
      <c r="B6051" s="703" t="s">
        <v>16450</v>
      </c>
      <c r="C6051" s="708" t="s">
        <v>16451</v>
      </c>
      <c r="D6051" s="702" t="str">
        <f t="shared" si="94"/>
        <v>6050. GG18C5 HCFC-122，CHCl2CF2Cl</v>
      </c>
    </row>
    <row r="6052" spans="1:4">
      <c r="A6052" s="695">
        <v>6051</v>
      </c>
      <c r="B6052" s="703" t="s">
        <v>16452</v>
      </c>
      <c r="C6052" s="708" t="s">
        <v>16453</v>
      </c>
      <c r="D6052" s="702" t="str">
        <f t="shared" si="94"/>
        <v>6051. GG18C6 HCFC-122a，CHFClCFCl2</v>
      </c>
    </row>
    <row r="6053" spans="1:4">
      <c r="A6053" s="695">
        <v>6052</v>
      </c>
      <c r="B6053" s="703" t="s">
        <v>16454</v>
      </c>
      <c r="C6053" s="708" t="s">
        <v>16455</v>
      </c>
      <c r="D6053" s="702" t="str">
        <f t="shared" si="94"/>
        <v>6052. GG18C7 HCFC-123，CHCl2CF3 </v>
      </c>
    </row>
    <row r="6054" spans="1:4">
      <c r="A6054" s="695">
        <v>6053</v>
      </c>
      <c r="B6054" s="703" t="s">
        <v>16456</v>
      </c>
      <c r="C6054" s="708" t="s">
        <v>16457</v>
      </c>
      <c r="D6054" s="702" t="str">
        <f t="shared" si="94"/>
        <v>6053. GG18C8 HCFC-123a，CHClFCF2Cl</v>
      </c>
    </row>
    <row r="6055" spans="1:4">
      <c r="A6055" s="695">
        <v>6054</v>
      </c>
      <c r="B6055" s="703" t="s">
        <v>16458</v>
      </c>
      <c r="C6055" s="708" t="s">
        <v>16459</v>
      </c>
      <c r="D6055" s="702" t="str">
        <f t="shared" si="94"/>
        <v>6054. GG18C9 HCFC-124，CHClFCF3 </v>
      </c>
    </row>
    <row r="6056" spans="1:4">
      <c r="A6056" s="695">
        <v>6055</v>
      </c>
      <c r="B6056" s="703" t="s">
        <v>16460</v>
      </c>
      <c r="C6056" s="708" t="s">
        <v>16461</v>
      </c>
      <c r="D6056" s="702" t="str">
        <f t="shared" si="94"/>
        <v>6055. GG18CA HCFC-124a，CHF2CClF2 </v>
      </c>
    </row>
    <row r="6057" spans="1:4">
      <c r="A6057" s="695">
        <v>6056</v>
      </c>
      <c r="B6057" s="703" t="s">
        <v>16462</v>
      </c>
      <c r="C6057" s="708" t="s">
        <v>16463</v>
      </c>
      <c r="D6057" s="702" t="str">
        <f t="shared" si="94"/>
        <v>6056. GG18CB HCFC-132，CHClFCHClF</v>
      </c>
    </row>
    <row r="6058" spans="1:4">
      <c r="A6058" s="695">
        <v>6057</v>
      </c>
      <c r="B6058" s="703" t="s">
        <v>16464</v>
      </c>
      <c r="C6058" s="708" t="s">
        <v>16465</v>
      </c>
      <c r="D6058" s="702" t="str">
        <f t="shared" si="94"/>
        <v>6057. GG18CC HCFC-132a，CHCl2CHF2</v>
      </c>
    </row>
    <row r="6059" spans="1:4">
      <c r="A6059" s="695">
        <v>6058</v>
      </c>
      <c r="B6059" s="703" t="s">
        <v>16466</v>
      </c>
      <c r="C6059" s="708" t="s">
        <v>16467</v>
      </c>
      <c r="D6059" s="702" t="str">
        <f t="shared" si="94"/>
        <v>6058. GG18CD HCFC-132c，CH2FCFCl2</v>
      </c>
    </row>
    <row r="6060" spans="1:4">
      <c r="A6060" s="695">
        <v>6059</v>
      </c>
      <c r="B6060" s="703" t="s">
        <v>16468</v>
      </c>
      <c r="C6060" s="708" t="s">
        <v>16469</v>
      </c>
      <c r="D6060" s="702" t="str">
        <f t="shared" si="94"/>
        <v xml:space="preserve">6059. GG18CE HCFC-133a，CH2ClCF3 </v>
      </c>
    </row>
    <row r="6061" spans="1:4">
      <c r="A6061" s="695">
        <v>6060</v>
      </c>
      <c r="B6061" s="703" t="s">
        <v>16470</v>
      </c>
      <c r="C6061" s="708" t="s">
        <v>16471</v>
      </c>
      <c r="D6061" s="702" t="str">
        <f t="shared" si="94"/>
        <v>6060. GG18CF HCFC-141，CH2ClCHClF</v>
      </c>
    </row>
    <row r="6062" spans="1:4">
      <c r="A6062" s="695">
        <v>6061</v>
      </c>
      <c r="B6062" s="703" t="s">
        <v>16472</v>
      </c>
      <c r="C6062" s="708" t="s">
        <v>16473</v>
      </c>
      <c r="D6062" s="702" t="str">
        <f t="shared" si="94"/>
        <v>6061. GG18D0 HCFC-141b，CH3CCl2F </v>
      </c>
    </row>
    <row r="6063" spans="1:4">
      <c r="A6063" s="695">
        <v>6062</v>
      </c>
      <c r="B6063" s="703" t="s">
        <v>16474</v>
      </c>
      <c r="C6063" s="708" t="s">
        <v>16475</v>
      </c>
      <c r="D6063" s="702" t="str">
        <f t="shared" si="94"/>
        <v>6062. GG18D1 HCFC-142b，CH3CClF2 </v>
      </c>
    </row>
    <row r="6064" spans="1:4">
      <c r="A6064" s="695">
        <v>6063</v>
      </c>
      <c r="B6064" s="703" t="s">
        <v>16476</v>
      </c>
      <c r="C6064" s="708" t="s">
        <v>16477</v>
      </c>
      <c r="D6064" s="702" t="str">
        <f t="shared" si="94"/>
        <v>6063. GG18D2 HCFC-225ca，CHCl2CF2CF3 </v>
      </c>
    </row>
    <row r="6065" spans="1:4">
      <c r="A6065" s="695">
        <v>6064</v>
      </c>
      <c r="B6065" s="703" t="s">
        <v>16478</v>
      </c>
      <c r="C6065" s="708" t="s">
        <v>16479</v>
      </c>
      <c r="D6065" s="702" t="str">
        <f t="shared" si="94"/>
        <v>6064. GG18D3 HCFC-225cb，CHClFCF2CClF2 </v>
      </c>
    </row>
    <row r="6066" spans="1:4">
      <c r="A6066" s="695">
        <v>6065</v>
      </c>
      <c r="B6066" s="703" t="s">
        <v>16480</v>
      </c>
      <c r="C6066" s="708" t="s">
        <v>16481</v>
      </c>
      <c r="D6066" s="702" t="str">
        <f t="shared" si="94"/>
        <v xml:space="preserve">6065. GG18D4 (E)-1-Chloro-3,3,3-trifluoroprop-1-ene，trans-CF3CH=CHCl，HCFO-1233zd(E)，(E)-CF3CH=CHCl </v>
      </c>
    </row>
    <row r="6067" spans="1:4">
      <c r="A6067" s="695">
        <v>6066</v>
      </c>
      <c r="B6067" s="703" t="s">
        <v>16482</v>
      </c>
      <c r="C6067" s="708" t="s">
        <v>16483</v>
      </c>
      <c r="D6067" s="702" t="str">
        <f t="shared" si="94"/>
        <v>6066. GG18D5 HCFO-1233zd(Z) ，(Z)-CF3CH=CHCl</v>
      </c>
    </row>
    <row r="6068" spans="1:4">
      <c r="A6068" s="695">
        <v>6067</v>
      </c>
      <c r="B6068" s="703" t="s">
        <v>16484</v>
      </c>
      <c r="C6068" s="708" t="s">
        <v>16485</v>
      </c>
      <c r="D6068" s="702" t="str">
        <f t="shared" si="94"/>
        <v>6067. GG18D6 (e)-1-chloro-2-fluoroethene ，(E/Z)-CHCl=CHF</v>
      </c>
    </row>
    <row r="6069" spans="1:4">
      <c r="A6069" s="695">
        <v>6068</v>
      </c>
      <c r="B6069" s="703" t="s">
        <v>16486</v>
      </c>
      <c r="C6069" s="708" t="s">
        <v>16487</v>
      </c>
      <c r="D6069" s="702" t="str">
        <f t="shared" si="94"/>
        <v>6068. GG18D7 Methyl chloroform，CH3CCl3 </v>
      </c>
    </row>
    <row r="6070" spans="1:4">
      <c r="A6070" s="695">
        <v>6069</v>
      </c>
      <c r="B6070" s="703" t="s">
        <v>16488</v>
      </c>
      <c r="C6070" s="708" t="s">
        <v>16489</v>
      </c>
      <c r="D6070" s="702" t="str">
        <f t="shared" si="94"/>
        <v>6069. GG18D8 Carbon tetrachloride，CCl4  </v>
      </c>
    </row>
    <row r="6071" spans="1:4">
      <c r="A6071" s="695">
        <v>6070</v>
      </c>
      <c r="B6071" s="703" t="s">
        <v>16490</v>
      </c>
      <c r="C6071" s="708" t="s">
        <v>16491</v>
      </c>
      <c r="D6071" s="702" t="str">
        <f t="shared" si="94"/>
        <v>6070. GG18D9 Methyl chloride，CH3Cl    </v>
      </c>
    </row>
    <row r="6072" spans="1:4">
      <c r="A6072" s="695">
        <v>6071</v>
      </c>
      <c r="B6072" s="703" t="s">
        <v>16492</v>
      </c>
      <c r="C6072" s="708" t="s">
        <v>16493</v>
      </c>
      <c r="D6072" s="702" t="str">
        <f t="shared" si="94"/>
        <v>6071. GG18DA Methylene chloride ，CH2Cl2  </v>
      </c>
    </row>
    <row r="6073" spans="1:4">
      <c r="A6073" s="695">
        <v>6072</v>
      </c>
      <c r="B6073" s="703" t="s">
        <v>16494</v>
      </c>
      <c r="C6073" s="708" t="s">
        <v>16495</v>
      </c>
      <c r="D6073" s="702" t="str">
        <f t="shared" si="94"/>
        <v>6072. GG18DB Chloroform ，CHCl3  </v>
      </c>
    </row>
    <row r="6074" spans="1:4">
      <c r="A6074" s="695">
        <v>6073</v>
      </c>
      <c r="B6074" s="703" t="s">
        <v>16496</v>
      </c>
      <c r="C6074" s="708" t="s">
        <v>16497</v>
      </c>
      <c r="D6074" s="702" t="str">
        <f t="shared" si="94"/>
        <v xml:space="preserve">6073. GG18DC Chloroethane，CH3CH2Cl </v>
      </c>
    </row>
    <row r="6075" spans="1:4">
      <c r="A6075" s="695">
        <v>6074</v>
      </c>
      <c r="B6075" s="703" t="s">
        <v>16498</v>
      </c>
      <c r="C6075" s="708" t="s">
        <v>16499</v>
      </c>
      <c r="D6075" s="702" t="str">
        <f t="shared" si="94"/>
        <v>6074. GG18DD 1,2-Dichloroethane，CH2ClCH2Cl</v>
      </c>
    </row>
    <row r="6076" spans="1:4">
      <c r="A6076" s="695">
        <v>6075</v>
      </c>
      <c r="B6076" s="703" t="s">
        <v>16500</v>
      </c>
      <c r="C6076" s="708" t="s">
        <v>16501</v>
      </c>
      <c r="D6076" s="702" t="str">
        <f t="shared" si="94"/>
        <v xml:space="preserve">6075. GG18DE 1,1,2-trichloroethene，CHCl=CCl2 </v>
      </c>
    </row>
    <row r="6077" spans="1:4">
      <c r="A6077" s="695">
        <v>6076</v>
      </c>
      <c r="B6077" s="703" t="s">
        <v>16502</v>
      </c>
      <c r="C6077" s="708" t="s">
        <v>16503</v>
      </c>
      <c r="D6077" s="702" t="str">
        <f t="shared" si="94"/>
        <v xml:space="preserve">6076. GG18DF 1,1,2,2-tetrachloroethene，CCl2=CCl2 </v>
      </c>
    </row>
    <row r="6078" spans="1:4">
      <c r="A6078" s="695">
        <v>6077</v>
      </c>
      <c r="B6078" s="703" t="s">
        <v>16504</v>
      </c>
      <c r="C6078" s="708" t="s">
        <v>16505</v>
      </c>
      <c r="D6078" s="702" t="str">
        <f t="shared" si="94"/>
        <v>6077. GG18E0 2-chloropropane ，CH3CHClCH3</v>
      </c>
    </row>
    <row r="6079" spans="1:4">
      <c r="A6079" s="695">
        <v>6078</v>
      </c>
      <c r="B6079" s="703" t="s">
        <v>16506</v>
      </c>
      <c r="C6079" s="708" t="s">
        <v>16507</v>
      </c>
      <c r="D6079" s="702" t="str">
        <f t="shared" si="94"/>
        <v>6078. GG18E1 1-chlorobutane，CH3(CH2)2CH2Cl</v>
      </c>
    </row>
    <row r="6080" spans="1:4">
      <c r="A6080" s="695">
        <v>6079</v>
      </c>
      <c r="B6080" s="703" t="s">
        <v>16508</v>
      </c>
      <c r="C6080" s="708" t="s">
        <v>16509</v>
      </c>
      <c r="D6080" s="702" t="str">
        <f t="shared" si="94"/>
        <v>6079. GG18E2 Tribromomethane，CHBr3</v>
      </c>
    </row>
    <row r="6081" spans="1:4">
      <c r="A6081" s="695">
        <v>6080</v>
      </c>
      <c r="B6081" s="703" t="s">
        <v>16510</v>
      </c>
      <c r="C6081" s="713" t="s">
        <v>16511</v>
      </c>
      <c r="D6081" s="702" t="str">
        <f t="shared" si="94"/>
        <v xml:space="preserve">6080. GG18E3 Halon-1011，CH2BrCl </v>
      </c>
    </row>
    <row r="6082" spans="1:4">
      <c r="A6082" s="695">
        <v>6081</v>
      </c>
      <c r="B6082" s="703" t="s">
        <v>16512</v>
      </c>
      <c r="C6082" s="714" t="s">
        <v>16513</v>
      </c>
      <c r="D6082" s="702" t="str">
        <f t="shared" ref="D6082:D6145" si="95">A6082&amp;". "&amp;B6082&amp;" "&amp;C6082</f>
        <v>6081. GG18E4 Bromoethane，CH3CH2Br</v>
      </c>
    </row>
    <row r="6083" spans="1:4">
      <c r="A6083" s="695">
        <v>6082</v>
      </c>
      <c r="B6083" s="703" t="s">
        <v>16514</v>
      </c>
      <c r="C6083" s="709" t="s">
        <v>16515</v>
      </c>
      <c r="D6083" s="702" t="str">
        <f t="shared" si="95"/>
        <v xml:space="preserve">6082. GG18E5 1,2-dibromoethane，CH2BrCH2Br </v>
      </c>
    </row>
    <row r="6084" spans="1:4">
      <c r="A6084" s="695">
        <v>6083</v>
      </c>
      <c r="B6084" s="703" t="s">
        <v>16516</v>
      </c>
      <c r="C6084" s="709" t="s">
        <v>16517</v>
      </c>
      <c r="D6084" s="702" t="str">
        <f t="shared" si="95"/>
        <v>6083. GG18E6 1-bromopropane，CH3CH2CH2Br</v>
      </c>
    </row>
    <row r="6085" spans="1:4">
      <c r="A6085" s="695">
        <v>6084</v>
      </c>
      <c r="B6085" s="703" t="s">
        <v>16518</v>
      </c>
      <c r="C6085" s="709" t="s">
        <v>16519</v>
      </c>
      <c r="D6085" s="702" t="str">
        <f t="shared" si="95"/>
        <v>6084. GG18E7 2-bromopropane，CH3CHBrCH3</v>
      </c>
    </row>
    <row r="6086" spans="1:4">
      <c r="A6086" s="695">
        <v>6085</v>
      </c>
      <c r="B6086" s="703" t="s">
        <v>16520</v>
      </c>
      <c r="C6086" s="709" t="s">
        <v>16521</v>
      </c>
      <c r="D6086" s="702" t="str">
        <f t="shared" si="95"/>
        <v xml:space="preserve">6085. GG18E8 Pentadecafluorotriethylamine ，N(C2F5)3 </v>
      </c>
    </row>
    <row r="6087" spans="1:4">
      <c r="A6087" s="695">
        <v>6086</v>
      </c>
      <c r="B6087" s="703" t="s">
        <v>16522</v>
      </c>
      <c r="C6087" s="708" t="s">
        <v>16523</v>
      </c>
      <c r="D6087" s="702" t="str">
        <f t="shared" si="95"/>
        <v>6086. GG18E9 Heptacosafluorotributylamine，N(CF2CF2CF2CF3)3</v>
      </c>
    </row>
    <row r="6088" spans="1:4">
      <c r="A6088" s="695">
        <v>6087</v>
      </c>
      <c r="B6088" s="703" t="s">
        <v>16524</v>
      </c>
      <c r="C6088" s="714" t="s">
        <v>16525</v>
      </c>
      <c r="D6088" s="702" t="str">
        <f t="shared" si="95"/>
        <v>6087. GG18EA Perfluorotripentylamine ，N(CF2CF2CF2CF2CF3)3</v>
      </c>
    </row>
    <row r="6089" spans="1:4">
      <c r="A6089" s="695">
        <v>6088</v>
      </c>
      <c r="B6089" s="703" t="s">
        <v>16526</v>
      </c>
      <c r="C6089" s="708" t="s">
        <v>16527</v>
      </c>
      <c r="D6089" s="702" t="str">
        <f t="shared" si="95"/>
        <v>6088. GG18EB Heptafluoroisobutyronitrile，(CF3)2CFCN</v>
      </c>
    </row>
    <row r="6090" spans="1:4">
      <c r="A6090" s="695">
        <v>6089</v>
      </c>
      <c r="B6090" s="715" t="s">
        <v>974</v>
      </c>
      <c r="C6090" s="716" t="s">
        <v>16528</v>
      </c>
      <c r="D6090" s="702" t="str">
        <f t="shared" si="95"/>
        <v>6089. GG18EC Trifluoromethyl sulphur pentafluoride ，SF5CF3  </v>
      </c>
    </row>
    <row r="6091" spans="1:4">
      <c r="A6091" s="695">
        <v>6090</v>
      </c>
      <c r="B6091" s="703" t="s">
        <v>977</v>
      </c>
      <c r="C6091" s="714" t="s">
        <v>16529</v>
      </c>
      <c r="D6091" s="702" t="str">
        <f t="shared" si="95"/>
        <v>6090. GG18ED Sulphuryl fluoride，SO2F2</v>
      </c>
    </row>
    <row r="6092" spans="1:4">
      <c r="A6092" s="695">
        <v>6091</v>
      </c>
      <c r="B6092" s="703" t="s">
        <v>16530</v>
      </c>
      <c r="C6092" s="714" t="s">
        <v>16531</v>
      </c>
      <c r="D6092" s="702" t="str">
        <f t="shared" si="95"/>
        <v>6091. GG18EE Perfluorocyclopropane  (PFC-c216)，c-C3F6  </v>
      </c>
    </row>
    <row r="6093" spans="1:4">
      <c r="A6093" s="695">
        <v>6092</v>
      </c>
      <c r="B6093" s="703" t="s">
        <v>16532</v>
      </c>
      <c r="C6093" s="714" t="s">
        <v>16533</v>
      </c>
      <c r="D6093" s="702" t="str">
        <f t="shared" si="95"/>
        <v xml:space="preserve">6092. GG18EF Hexafluorocyclobutene ，cyc (-CF=CFCF2CF2-) </v>
      </c>
    </row>
    <row r="6094" spans="1:4">
      <c r="A6094" s="695">
        <v>6093</v>
      </c>
      <c r="B6094" s="703" t="s">
        <v>16534</v>
      </c>
      <c r="C6094" s="708" t="s">
        <v>16535</v>
      </c>
      <c r="D6094" s="702" t="str">
        <f t="shared" si="95"/>
        <v xml:space="preserve">6093. GG18F0 PFC-c-318 ，cyc (-CF2CF2CF2CF2-) </v>
      </c>
    </row>
    <row r="6095" spans="1:4">
      <c r="A6095" s="695">
        <v>6094</v>
      </c>
      <c r="B6095" s="703" t="s">
        <v>16536</v>
      </c>
      <c r="C6095" s="708" t="s">
        <v>16537</v>
      </c>
      <c r="D6095" s="702" t="str">
        <f t="shared" si="95"/>
        <v xml:space="preserve">6094. GG18F1 Octafluorocyclopentene，cyc (-CF=CFCF2CF2CF2-) </v>
      </c>
    </row>
    <row r="6096" spans="1:4">
      <c r="A6096" s="695">
        <v>6095</v>
      </c>
      <c r="B6096" s="703" t="s">
        <v>997</v>
      </c>
      <c r="C6096" s="708" t="s">
        <v>16538</v>
      </c>
      <c r="D6096" s="702" t="str">
        <f t="shared" si="95"/>
        <v>6095. GG18F2 PFC-61-16，n-C7F16</v>
      </c>
    </row>
    <row r="6097" spans="1:4">
      <c r="A6097" s="695">
        <v>6096</v>
      </c>
      <c r="B6097" s="703" t="s">
        <v>999</v>
      </c>
      <c r="C6097" s="708" t="s">
        <v>16539</v>
      </c>
      <c r="D6097" s="702" t="str">
        <f t="shared" si="95"/>
        <v>6096. GG18F3 PFC-71-18，C8F18  </v>
      </c>
    </row>
    <row r="6098" spans="1:4">
      <c r="A6098" s="695">
        <v>6097</v>
      </c>
      <c r="B6098" s="703" t="s">
        <v>16540</v>
      </c>
      <c r="C6098" s="708" t="s">
        <v>16541</v>
      </c>
      <c r="D6098" s="702" t="str">
        <f t="shared" si="95"/>
        <v>6097. GG18F4 PFC-91-18 ，C10F18  </v>
      </c>
    </row>
    <row r="6099" spans="1:4">
      <c r="A6099" s="695">
        <v>6098</v>
      </c>
      <c r="B6099" s="703" t="s">
        <v>1004</v>
      </c>
      <c r="C6099" s="708" t="s">
        <v>16542</v>
      </c>
      <c r="D6099" s="702" t="str">
        <f t="shared" si="95"/>
        <v>6098. GG18F5 Perfluorodecalin (cis)，Z-C10F18</v>
      </c>
    </row>
    <row r="6100" spans="1:4">
      <c r="A6100" s="695">
        <v>6099</v>
      </c>
      <c r="B6100" s="703" t="s">
        <v>1006</v>
      </c>
      <c r="C6100" s="708" t="s">
        <v>16543</v>
      </c>
      <c r="D6100" s="702" t="str">
        <f t="shared" si="95"/>
        <v>6099. GG18F6 Perfluorodecalin (trans)，E-C10F18</v>
      </c>
    </row>
    <row r="6101" spans="1:4">
      <c r="A6101" s="695">
        <v>6100</v>
      </c>
      <c r="B6101" s="696" t="s">
        <v>16544</v>
      </c>
      <c r="C6101" s="697" t="s">
        <v>16545</v>
      </c>
      <c r="D6101" s="702" t="str">
        <f t="shared" si="95"/>
        <v>6100. GG18F7 PFC-1114，CF2=CF2</v>
      </c>
    </row>
    <row r="6102" spans="1:4">
      <c r="A6102" s="695">
        <v>6101</v>
      </c>
      <c r="B6102" s="696" t="s">
        <v>16546</v>
      </c>
      <c r="C6102" s="697" t="s">
        <v>16547</v>
      </c>
      <c r="D6102" s="702" t="str">
        <f t="shared" si="95"/>
        <v>6101. GG18F8 PFC-1216，CF3CF=CF2</v>
      </c>
    </row>
    <row r="6103" spans="1:4">
      <c r="A6103" s="695">
        <v>6102</v>
      </c>
      <c r="B6103" s="696" t="s">
        <v>16548</v>
      </c>
      <c r="C6103" s="697" t="s">
        <v>16549</v>
      </c>
      <c r="D6103" s="702" t="str">
        <f t="shared" si="95"/>
        <v>6102. GG18F9 Perfluorobuta-1,3-diene，CF2=CFCF=CF2</v>
      </c>
    </row>
    <row r="6104" spans="1:4">
      <c r="A6104" s="695">
        <v>6103</v>
      </c>
      <c r="B6104" s="696" t="s">
        <v>16550</v>
      </c>
      <c r="C6104" s="697" t="s">
        <v>16551</v>
      </c>
      <c r="D6104" s="702" t="str">
        <f t="shared" si="95"/>
        <v>6103. GG18FA Perfluorobut-1-ene，CF3CF2CF=CF2</v>
      </c>
    </row>
    <row r="6105" spans="1:4">
      <c r="A6105" s="695">
        <v>6104</v>
      </c>
      <c r="B6105" s="696" t="s">
        <v>1016</v>
      </c>
      <c r="C6105" s="697" t="s">
        <v>16552</v>
      </c>
      <c r="D6105" s="702" t="str">
        <f t="shared" si="95"/>
        <v>6104. GG18FB Perfluorobut-2-ene，CF3CF=CFCF3</v>
      </c>
    </row>
    <row r="6106" spans="1:4">
      <c r="A6106" s="695">
        <v>6105</v>
      </c>
      <c r="B6106" s="696" t="s">
        <v>16553</v>
      </c>
      <c r="C6106" s="697" t="s">
        <v>16554</v>
      </c>
      <c r="D6106" s="702" t="str">
        <f t="shared" si="95"/>
        <v>6105. GG18FC HFE-125，CHF2OCF3</v>
      </c>
    </row>
    <row r="6107" spans="1:4">
      <c r="A6107" s="695">
        <v>6106</v>
      </c>
      <c r="B6107" s="696" t="s">
        <v>16555</v>
      </c>
      <c r="C6107" s="697" t="s">
        <v>16556</v>
      </c>
      <c r="D6107" s="702" t="str">
        <f t="shared" si="95"/>
        <v>6106. GG18FD HFE-134，CHF2OCHF2</v>
      </c>
    </row>
    <row r="6108" spans="1:4">
      <c r="A6108" s="695">
        <v>6107</v>
      </c>
      <c r="B6108" s="696" t="s">
        <v>16557</v>
      </c>
      <c r="C6108" s="697" t="s">
        <v>16558</v>
      </c>
      <c r="D6108" s="702" t="str">
        <f t="shared" si="95"/>
        <v>6107. GG18FE HFE-143a，CH3OCF3</v>
      </c>
    </row>
    <row r="6109" spans="1:4">
      <c r="A6109" s="695">
        <v>6108</v>
      </c>
      <c r="B6109" s="696" t="s">
        <v>16559</v>
      </c>
      <c r="C6109" s="697" t="s">
        <v>16560</v>
      </c>
      <c r="D6109" s="702" t="str">
        <f t="shared" si="95"/>
        <v>6108. GG18FF HFE-227ea，CF3CHFOCF3</v>
      </c>
    </row>
    <row r="6110" spans="1:4">
      <c r="A6110" s="695">
        <v>6109</v>
      </c>
      <c r="B6110" s="696" t="s">
        <v>16561</v>
      </c>
      <c r="C6110" s="697" t="s">
        <v>16562</v>
      </c>
      <c r="D6110" s="702" t="str">
        <f t="shared" si="95"/>
        <v>6109. GG18G0 HCFE-235ca2 (enflurane)，CHF2OCF2CHFCl</v>
      </c>
    </row>
    <row r="6111" spans="1:4">
      <c r="A6111" s="695">
        <v>6110</v>
      </c>
      <c r="B6111" s="696" t="s">
        <v>16563</v>
      </c>
      <c r="C6111" s="697" t="s">
        <v>16564</v>
      </c>
      <c r="D6111" s="702" t="str">
        <f t="shared" si="95"/>
        <v>6110. GG18G1 HCFE-235da2(isoflurane)，CHF2OCHClCF3</v>
      </c>
    </row>
    <row r="6112" spans="1:4">
      <c r="A6112" s="695">
        <v>6111</v>
      </c>
      <c r="B6112" s="696" t="s">
        <v>16565</v>
      </c>
      <c r="C6112" s="697" t="s">
        <v>16566</v>
      </c>
      <c r="D6112" s="702" t="str">
        <f t="shared" si="95"/>
        <v>6111. GG18G2 HFE-236ca，CHF2OCF2CHF2</v>
      </c>
    </row>
    <row r="6113" spans="1:4">
      <c r="A6113" s="695">
        <v>6112</v>
      </c>
      <c r="B6113" s="696" t="s">
        <v>16567</v>
      </c>
      <c r="C6113" s="697" t="s">
        <v>16568</v>
      </c>
      <c r="D6113" s="702" t="str">
        <f t="shared" si="95"/>
        <v>6112. GG18G3 HFE-236ea2 (desflurane)，CHF2OCHFCF3</v>
      </c>
    </row>
    <row r="6114" spans="1:4">
      <c r="A6114" s="695">
        <v>6113</v>
      </c>
      <c r="B6114" s="696" t="s">
        <v>16569</v>
      </c>
      <c r="C6114" s="697" t="s">
        <v>16570</v>
      </c>
      <c r="D6114" s="702" t="str">
        <f t="shared" si="95"/>
        <v>6113. GG18G4 HFE-236fa，CF3CH2OCF3</v>
      </c>
    </row>
    <row r="6115" spans="1:4">
      <c r="A6115" s="695">
        <v>6114</v>
      </c>
      <c r="B6115" s="696" t="s">
        <v>16571</v>
      </c>
      <c r="C6115" s="697" t="s">
        <v>16572</v>
      </c>
      <c r="D6115" s="702" t="str">
        <f t="shared" si="95"/>
        <v>6114. GG18G5 HFE-245cb2，CH3OCF2CHF2</v>
      </c>
    </row>
    <row r="6116" spans="1:4">
      <c r="A6116" s="717">
        <v>6115</v>
      </c>
      <c r="B6116" s="718" t="s">
        <v>16573</v>
      </c>
      <c r="C6116" s="719" t="s">
        <v>16574</v>
      </c>
      <c r="D6116" s="702" t="str">
        <f t="shared" si="95"/>
        <v>6115. GG18G6 HFE-245fa1，CHF2CH2OCF3</v>
      </c>
    </row>
    <row r="6117" spans="1:4">
      <c r="A6117" s="720">
        <v>6116</v>
      </c>
      <c r="B6117" s="721" t="s">
        <v>16575</v>
      </c>
      <c r="C6117" s="722" t="s">
        <v>16576</v>
      </c>
      <c r="D6117" s="702" t="str">
        <f t="shared" si="95"/>
        <v>6116. GG18G7 HFE-245fa2，CHF2OCH2CF3</v>
      </c>
    </row>
    <row r="6118" spans="1:4">
      <c r="A6118" s="720">
        <v>6117</v>
      </c>
      <c r="B6118" s="721" t="s">
        <v>16577</v>
      </c>
      <c r="C6118" s="722" t="s">
        <v>16578</v>
      </c>
      <c r="D6118" s="702" t="str">
        <f t="shared" si="95"/>
        <v>6117. GG18G8 2,2,3,3,3-Pentafluoropropan-1-ol，CF3CF2CH2OH</v>
      </c>
    </row>
    <row r="6119" spans="1:4">
      <c r="A6119" s="720">
        <v>6118</v>
      </c>
      <c r="B6119" s="721" t="s">
        <v>16579</v>
      </c>
      <c r="C6119" s="722" t="s">
        <v>16580</v>
      </c>
      <c r="D6119" s="702" t="str">
        <f t="shared" si="95"/>
        <v>6118. GG18G9 HFE-254cb1，CH3OCF2CHF2</v>
      </c>
    </row>
    <row r="6120" spans="1:4">
      <c r="A6120" s="720">
        <v>6119</v>
      </c>
      <c r="B6120" s="721" t="s">
        <v>16581</v>
      </c>
      <c r="C6120" s="722" t="s">
        <v>16582</v>
      </c>
      <c r="D6120" s="702" t="str">
        <f t="shared" si="95"/>
        <v>6119. GG18GA HFE-263mf，CF3CH2OCH3</v>
      </c>
    </row>
    <row r="6121" spans="1:4">
      <c r="A6121" s="720">
        <v>6120</v>
      </c>
      <c r="B6121" s="721" t="s">
        <v>16583</v>
      </c>
      <c r="C6121" s="722" t="s">
        <v>16584</v>
      </c>
      <c r="D6121" s="702" t="str">
        <f t="shared" si="95"/>
        <v>6120. GG18GB HFE-263fb2，CF3CH2OCH3</v>
      </c>
    </row>
    <row r="6122" spans="1:4">
      <c r="A6122" s="720">
        <v>6121</v>
      </c>
      <c r="B6122" s="721" t="s">
        <v>16585</v>
      </c>
      <c r="C6122" s="722" t="s">
        <v>16586</v>
      </c>
      <c r="D6122" s="702" t="str">
        <f t="shared" si="95"/>
        <v>6121. GG18GC HFE-263m1，CF3OCH2CH3</v>
      </c>
    </row>
    <row r="6123" spans="1:4">
      <c r="A6123" s="720">
        <v>6122</v>
      </c>
      <c r="B6123" s="721" t="s">
        <v>16587</v>
      </c>
      <c r="C6123" s="722" t="s">
        <v>16588</v>
      </c>
      <c r="D6123" s="702" t="str">
        <f t="shared" si="95"/>
        <v>6122. GG18GD 3,3,3-Trifluoropropan-1-ol，CF3CH2CH2OH</v>
      </c>
    </row>
    <row r="6124" spans="1:4">
      <c r="A6124" s="720">
        <v>6123</v>
      </c>
      <c r="B6124" s="721" t="s">
        <v>16589</v>
      </c>
      <c r="C6124" s="722" t="s">
        <v>16590</v>
      </c>
      <c r="D6124" s="702" t="str">
        <f t="shared" si="95"/>
        <v xml:space="preserve">6123. GG18GE HFE-329mcc2，CHF2CF2OCF2CF3 </v>
      </c>
    </row>
    <row r="6125" spans="1:4">
      <c r="A6125" s="720">
        <v>6124</v>
      </c>
      <c r="B6125" s="721" t="s">
        <v>16591</v>
      </c>
      <c r="C6125" s="722" t="s">
        <v>16592</v>
      </c>
      <c r="D6125" s="702" t="str">
        <f t="shared" si="95"/>
        <v>6124. GG18GF HFE-338mmz1，(CF3)2CHOCHF2</v>
      </c>
    </row>
    <row r="6126" spans="1:4">
      <c r="A6126" s="720">
        <v>6125</v>
      </c>
      <c r="B6126" s="721" t="s">
        <v>16593</v>
      </c>
      <c r="C6126" s="722" t="s">
        <v>16594</v>
      </c>
      <c r="D6126" s="702" t="str">
        <f t="shared" si="95"/>
        <v>6125. GG18H0 HFE-338mcf2，CF3CH2OCF2CF3</v>
      </c>
    </row>
    <row r="6127" spans="1:4">
      <c r="A6127" s="720">
        <v>6126</v>
      </c>
      <c r="B6127" s="723" t="s">
        <v>16595</v>
      </c>
      <c r="C6127" s="724" t="s">
        <v>16596</v>
      </c>
      <c r="D6127" s="702" t="str">
        <f t="shared" si="95"/>
        <v>6126. GG18H1 Sevoflurane (HFE-347mmz1)，(CF3)2CHOCH2F</v>
      </c>
    </row>
    <row r="6128" spans="1:4">
      <c r="A6128" s="720">
        <v>6127</v>
      </c>
      <c r="B6128" s="721" t="s">
        <v>16597</v>
      </c>
      <c r="C6128" s="722" t="s">
        <v>16598</v>
      </c>
      <c r="D6128" s="702" t="str">
        <f t="shared" si="95"/>
        <v>6127. GG18H2 HFE-347mcc3，CH3OCF2CF2CF3</v>
      </c>
    </row>
    <row r="6129" spans="1:4">
      <c r="A6129" s="720">
        <v>6128</v>
      </c>
      <c r="B6129" s="721" t="s">
        <v>16599</v>
      </c>
      <c r="C6129" s="722" t="s">
        <v>16600</v>
      </c>
      <c r="D6129" s="702" t="str">
        <f t="shared" si="95"/>
        <v>6128. GG18H3 HFE-347mcf2 CHF2CH2OCF2CF3</v>
      </c>
    </row>
    <row r="6130" spans="1:4">
      <c r="A6130" s="720">
        <v>6129</v>
      </c>
      <c r="B6130" s="721" t="s">
        <v>16601</v>
      </c>
      <c r="C6130" s="722" t="s">
        <v>16602</v>
      </c>
      <c r="D6130" s="702" t="str">
        <f t="shared" si="95"/>
        <v>6129. GG18H4 HFE-347pcf2，CHF2CF2OCH2CF3</v>
      </c>
    </row>
    <row r="6131" spans="1:4">
      <c r="A6131" s="720">
        <v>6130</v>
      </c>
      <c r="B6131" s="721" t="s">
        <v>16603</v>
      </c>
      <c r="C6131" s="722" t="s">
        <v>16604</v>
      </c>
      <c r="D6131" s="702" t="str">
        <f t="shared" si="95"/>
        <v>6130. GG18H5 HFE-347mmy1，(CF3)2CFOCH3</v>
      </c>
    </row>
    <row r="6132" spans="1:4">
      <c r="A6132" s="720">
        <v>6131</v>
      </c>
      <c r="B6132" s="721" t="s">
        <v>16605</v>
      </c>
      <c r="C6132" s="722" t="s">
        <v>16606</v>
      </c>
      <c r="D6132" s="702" t="str">
        <f t="shared" si="95"/>
        <v>6131. GG18H6 HFE-356mec3，CH3OCF2CHFCF3</v>
      </c>
    </row>
    <row r="6133" spans="1:4">
      <c r="A6133" s="720">
        <v>6132</v>
      </c>
      <c r="B6133" s="721" t="s">
        <v>16607</v>
      </c>
      <c r="C6133" s="722" t="s">
        <v>16608</v>
      </c>
      <c r="D6133" s="702" t="str">
        <f t="shared" si="95"/>
        <v>6132. GG18H7 HFE-356mff2，CF3CH2OCH2CF3</v>
      </c>
    </row>
    <row r="6134" spans="1:4">
      <c r="A6134" s="720">
        <v>6133</v>
      </c>
      <c r="B6134" s="721" t="s">
        <v>16609</v>
      </c>
      <c r="C6134" s="722" t="s">
        <v>16610</v>
      </c>
      <c r="D6134" s="702" t="str">
        <f t="shared" si="95"/>
        <v>6133. GG18H8 HFE-356pcf2，CHF2CH2OCF2CHF2</v>
      </c>
    </row>
    <row r="6135" spans="1:4">
      <c r="A6135" s="720">
        <v>6134</v>
      </c>
      <c r="B6135" s="721" t="s">
        <v>16611</v>
      </c>
      <c r="C6135" s="722" t="s">
        <v>16612</v>
      </c>
      <c r="D6135" s="702" t="str">
        <f t="shared" si="95"/>
        <v>6134. GG18H9 HFE-356pcf3，CHF2OCH2CF2CHF2</v>
      </c>
    </row>
    <row r="6136" spans="1:4">
      <c r="A6136" s="720">
        <v>6135</v>
      </c>
      <c r="B6136" s="721" t="s">
        <v>16613</v>
      </c>
      <c r="C6136" s="722" t="s">
        <v>16614</v>
      </c>
      <c r="D6136" s="702" t="str">
        <f t="shared" si="95"/>
        <v>6135. GG18HA HFE-356pcc3，CH3OCF2CF2CHF</v>
      </c>
    </row>
    <row r="6137" spans="1:4">
      <c r="A6137" s="720">
        <v>6136</v>
      </c>
      <c r="B6137" s="721" t="s">
        <v>16615</v>
      </c>
      <c r="C6137" s="722" t="s">
        <v>16616</v>
      </c>
      <c r="D6137" s="702" t="str">
        <f t="shared" si="95"/>
        <v>6136. GG18HB HFE-356mmz1，(CF3)2CHOCH3</v>
      </c>
    </row>
    <row r="6138" spans="1:4">
      <c r="A6138" s="720">
        <v>6137</v>
      </c>
      <c r="B6138" s="721" t="s">
        <v>16617</v>
      </c>
      <c r="C6138" s="722" t="s">
        <v>16618</v>
      </c>
      <c r="D6138" s="702" t="str">
        <f t="shared" si="95"/>
        <v>6137. GG18HC HFE-365mcf3，CF3CF2CH2OCH3</v>
      </c>
    </row>
    <row r="6139" spans="1:4">
      <c r="A6139" s="720">
        <v>6138</v>
      </c>
      <c r="B6139" s="721" t="s">
        <v>16619</v>
      </c>
      <c r="C6139" s="722" t="s">
        <v>16620</v>
      </c>
      <c r="D6139" s="702" t="str">
        <f t="shared" si="95"/>
        <v>6138. GG18HD HFE-365mcf2，CF3CF2OCH2CH3</v>
      </c>
    </row>
    <row r="6140" spans="1:4">
      <c r="A6140" s="720">
        <v>6139</v>
      </c>
      <c r="B6140" s="721" t="s">
        <v>16621</v>
      </c>
      <c r="C6140" s="722" t="s">
        <v>16622</v>
      </c>
      <c r="D6140" s="702" t="str">
        <f t="shared" si="95"/>
        <v>6139. GG18HE HFE-374pc2，CHF2CF2OCH2CH3</v>
      </c>
    </row>
    <row r="6141" spans="1:4">
      <c r="A6141" s="720">
        <v>6140</v>
      </c>
      <c r="B6141" s="721" t="s">
        <v>16623</v>
      </c>
      <c r="C6141" s="722" t="s">
        <v>16624</v>
      </c>
      <c r="D6141" s="702" t="str">
        <f t="shared" si="95"/>
        <v>6140. GG18HF 4,4,4-Trifluorobutan-1-ol，CF3(CH2)2CH2OH</v>
      </c>
    </row>
    <row r="6142" spans="1:4">
      <c r="A6142" s="720">
        <v>6141</v>
      </c>
      <c r="B6142" s="721" t="s">
        <v>16625</v>
      </c>
      <c r="C6142" s="722" t="s">
        <v>16626</v>
      </c>
      <c r="D6142" s="702" t="str">
        <f t="shared" si="95"/>
        <v xml:space="preserve">6141. GG18I0 2,2,3,3,4,4,5,5-Octafluorocyclopentanol，-(CF2)4CH(OH)- </v>
      </c>
    </row>
    <row r="6143" spans="1:4">
      <c r="A6143" s="720">
        <v>6142</v>
      </c>
      <c r="B6143" s="721" t="s">
        <v>16627</v>
      </c>
      <c r="C6143" s="722" t="s">
        <v>16628</v>
      </c>
      <c r="D6143" s="702" t="str">
        <f t="shared" si="95"/>
        <v>6142. GG18I1 HFE-43-10pccc124 (H-Galden 1040x, HG-11)，CHF2OCF2OC2F4OCHF2</v>
      </c>
    </row>
    <row r="6144" spans="1:4">
      <c r="A6144" s="720">
        <v>6143</v>
      </c>
      <c r="B6144" s="721" t="s">
        <v>16629</v>
      </c>
      <c r="C6144" s="722" t="s">
        <v>16630</v>
      </c>
      <c r="D6144" s="702" t="str">
        <f t="shared" si="95"/>
        <v>6143. GG18I2 HFE-449sl (HFE-7100)，C4F9OCH3</v>
      </c>
    </row>
    <row r="6145" spans="1:4">
      <c r="A6145" s="720">
        <v>6144</v>
      </c>
      <c r="B6145" s="721" t="s">
        <v>16631</v>
      </c>
      <c r="C6145" s="722" t="s">
        <v>16632</v>
      </c>
      <c r="D6145" s="702" t="str">
        <f t="shared" si="95"/>
        <v>6144. GG18I3 n-HFE-7100，n-C4H9OCH3</v>
      </c>
    </row>
    <row r="6146" spans="1:4">
      <c r="A6146" s="720">
        <v>6145</v>
      </c>
      <c r="B6146" s="721" t="s">
        <v>16633</v>
      </c>
      <c r="C6146" s="722" t="s">
        <v>16634</v>
      </c>
      <c r="D6146" s="702" t="str">
        <f t="shared" ref="D6146:D6209" si="96">A6146&amp;". "&amp;B6146&amp;" "&amp;C6146</f>
        <v>6145. GG18I4 i-HFE-7100，i-C4F9OCH3</v>
      </c>
    </row>
    <row r="6147" spans="1:4">
      <c r="A6147" s="720">
        <v>6146</v>
      </c>
      <c r="B6147" s="721" t="s">
        <v>16635</v>
      </c>
      <c r="C6147" s="722" t="s">
        <v>16636</v>
      </c>
      <c r="D6147" s="702" t="str">
        <f t="shared" si="96"/>
        <v>6146. GG18I5 HFE-569sf2(HFE-7200)，C4F9OC2H5</v>
      </c>
    </row>
    <row r="6148" spans="1:4">
      <c r="A6148" s="720">
        <v>6147</v>
      </c>
      <c r="B6148" s="721" t="s">
        <v>16637</v>
      </c>
      <c r="C6148" s="722" t="s">
        <v>16638</v>
      </c>
      <c r="D6148" s="702" t="str">
        <f t="shared" si="96"/>
        <v>6147. GG18I6 n-HFE-7200，n-C4F9OC2H5</v>
      </c>
    </row>
    <row r="6149" spans="1:4">
      <c r="A6149" s="720">
        <v>6148</v>
      </c>
      <c r="B6149" s="721" t="s">
        <v>16639</v>
      </c>
      <c r="C6149" s="722" t="s">
        <v>16640</v>
      </c>
      <c r="D6149" s="702" t="str">
        <f t="shared" si="96"/>
        <v>6148. GG18I7 i-HFE-7200，i-C4F9OC2H5</v>
      </c>
    </row>
    <row r="6150" spans="1:4">
      <c r="A6150" s="720">
        <v>6149</v>
      </c>
      <c r="B6150" s="721" t="s">
        <v>16641</v>
      </c>
      <c r="C6150" s="722" t="s">
        <v>16642</v>
      </c>
      <c r="D6150" s="702" t="str">
        <f t="shared" si="96"/>
        <v>6149. GG18I8 HFE-7300，(CF3)2CFCFOC2H5CF2CF2CF3</v>
      </c>
    </row>
    <row r="6151" spans="1:4">
      <c r="A6151" s="720">
        <v>6150</v>
      </c>
      <c r="B6151" s="721" t="s">
        <v>16643</v>
      </c>
      <c r="C6151" s="722" t="s">
        <v>16644</v>
      </c>
      <c r="D6151" s="702" t="str">
        <f t="shared" si="96"/>
        <v xml:space="preserve">6150. GG18I9 HFE-7500，n-C3F7CFOC2H5CF(CF3)2 </v>
      </c>
    </row>
    <row r="6152" spans="1:4">
      <c r="A6152" s="720">
        <v>6151</v>
      </c>
      <c r="B6152" s="721" t="s">
        <v>16645</v>
      </c>
      <c r="C6152" s="722" t="s">
        <v>16646</v>
      </c>
      <c r="D6152" s="702" t="str">
        <f t="shared" si="96"/>
        <v>6151. GG18IA HFE-236ca12(HG-10)，CHF2OCF2OCHF2</v>
      </c>
    </row>
    <row r="6153" spans="1:4">
      <c r="A6153" s="720">
        <v>6152</v>
      </c>
      <c r="B6153" s="721" t="s">
        <v>16647</v>
      </c>
      <c r="C6153" s="722" t="s">
        <v>16648</v>
      </c>
      <c r="D6153" s="702" t="str">
        <f t="shared" si="96"/>
        <v>6152. GG18IB HFE-338pcc13(HG-01)，CHF2OCF2CF2OCHF2</v>
      </c>
    </row>
    <row r="6154" spans="1:4">
      <c r="A6154" s="720">
        <v>6153</v>
      </c>
      <c r="B6154" s="721" t="s">
        <v>16649</v>
      </c>
      <c r="C6154" s="722" t="s">
        <v>16650</v>
      </c>
      <c r="D6154" s="702" t="str">
        <f t="shared" si="96"/>
        <v>6153. GG18IC 1,1,1,3,3,3-Hexafluoropropan-2-ol，(CF3)2CHOH</v>
      </c>
    </row>
    <row r="6155" spans="1:4">
      <c r="A6155" s="720">
        <v>6154</v>
      </c>
      <c r="B6155" s="721" t="s">
        <v>16651</v>
      </c>
      <c r="C6155" s="722" t="s">
        <v>16652</v>
      </c>
      <c r="D6155" s="702" t="str">
        <f t="shared" si="96"/>
        <v>6154. GG18ID HG-02，HF2C-(OCF2CF2)2-OCF2H</v>
      </c>
    </row>
    <row r="6156" spans="1:4">
      <c r="A6156" s="720">
        <v>6155</v>
      </c>
      <c r="B6156" s="721" t="s">
        <v>16653</v>
      </c>
      <c r="C6156" s="722" t="s">
        <v>16654</v>
      </c>
      <c r="D6156" s="702" t="str">
        <f t="shared" si="96"/>
        <v>6155. GG18IE HG-03，HF2C-(OCF2CF2)3-OCF2H</v>
      </c>
    </row>
    <row r="6157" spans="1:4">
      <c r="A6157" s="720">
        <v>6156</v>
      </c>
      <c r="B6157" s="721" t="s">
        <v>16655</v>
      </c>
      <c r="C6157" s="722" t="s">
        <v>16656</v>
      </c>
      <c r="D6157" s="702" t="str">
        <f t="shared" si="96"/>
        <v>6156. GG18IF HG-20，HF2C-(OCF2)2-OCF2H</v>
      </c>
    </row>
    <row r="6158" spans="1:4">
      <c r="A6158" s="720">
        <v>6157</v>
      </c>
      <c r="B6158" s="721" t="s">
        <v>16657</v>
      </c>
      <c r="C6158" s="722" t="s">
        <v>16658</v>
      </c>
      <c r="D6158" s="702" t="str">
        <f t="shared" si="96"/>
        <v>6157. GG18J0 HG-21，HF2C-OCF2CF2OC-F2OCF2O-CF2H</v>
      </c>
    </row>
    <row r="6159" spans="1:4">
      <c r="A6159" s="720">
        <v>6158</v>
      </c>
      <c r="B6159" s="721" t="s">
        <v>16659</v>
      </c>
      <c r="C6159" s="722" t="s">
        <v>16660</v>
      </c>
      <c r="D6159" s="702" t="str">
        <f t="shared" si="96"/>
        <v>6158. GG18J1 HG-30，HF2C-(OCF2)3-OCF2H</v>
      </c>
    </row>
    <row r="6160" spans="1:4">
      <c r="A6160" s="720">
        <v>6159</v>
      </c>
      <c r="B6160" s="721" t="s">
        <v>16661</v>
      </c>
      <c r="C6160" s="722" t="s">
        <v>16662</v>
      </c>
      <c r="D6160" s="702" t="str">
        <f t="shared" si="96"/>
        <v>6159. GG18J2 1-Ethoxy-1,1,2,2,3,3,3-heptafluoropropane，CF3CF2CF2OCH2CH3</v>
      </c>
    </row>
    <row r="6161" spans="1:4">
      <c r="A6161" s="720">
        <v>6160</v>
      </c>
      <c r="B6161" s="721" t="s">
        <v>16663</v>
      </c>
      <c r="C6161" s="722" t="s">
        <v>16664</v>
      </c>
      <c r="D6161" s="702" t="str">
        <f t="shared" si="96"/>
        <v>6160. GG18J3 Fluoroxene，CF3CH2OCH=CH2</v>
      </c>
    </row>
    <row r="6162" spans="1:4">
      <c r="A6162" s="720">
        <v>6161</v>
      </c>
      <c r="B6162" s="721" t="s">
        <v>16665</v>
      </c>
      <c r="C6162" s="722" t="s">
        <v>16666</v>
      </c>
      <c r="D6162" s="702" t="str">
        <f t="shared" si="96"/>
        <v>6161. GG18J4 1,1,2,2-Tetrafluoro-1-(fluoromethoxy)ethane，CH2FOCF2CF2H</v>
      </c>
    </row>
    <row r="6163" spans="1:4">
      <c r="A6163" s="720">
        <v>6162</v>
      </c>
      <c r="B6163" s="721" t="s">
        <v>16667</v>
      </c>
      <c r="C6163" s="722" t="s">
        <v>16668</v>
      </c>
      <c r="D6163" s="702" t="str">
        <f t="shared" si="96"/>
        <v>6162. GG18J5 2-Ethoxy-3,3,4,4,5-pentafluorotetrahydro-2,5-bis[1,2,2,2- tetrafluoro-1-(trifluoromethyl)ethyl]-furan，C12H5F19O2</v>
      </c>
    </row>
    <row r="6164" spans="1:4">
      <c r="A6164" s="720">
        <v>6163</v>
      </c>
      <c r="B6164" s="721" t="s">
        <v>16669</v>
      </c>
      <c r="C6164" s="722" t="s">
        <v>16670</v>
      </c>
      <c r="D6164" s="702" t="str">
        <f t="shared" si="96"/>
        <v>6163. GG18J6 Fluoro(methoxy)methane CH3OCH2F</v>
      </c>
    </row>
    <row r="6165" spans="1:4">
      <c r="A6165" s="720">
        <v>6164</v>
      </c>
      <c r="B6165" s="721" t="s">
        <v>16671</v>
      </c>
      <c r="C6165" s="722" t="s">
        <v>16672</v>
      </c>
      <c r="D6165" s="702" t="str">
        <f t="shared" si="96"/>
        <v>6164. GG18J7 Difluoro(methoxy)methane，CH3OCHF2</v>
      </c>
    </row>
    <row r="6166" spans="1:4">
      <c r="A6166" s="720">
        <v>6165</v>
      </c>
      <c r="B6166" s="721" t="s">
        <v>16673</v>
      </c>
      <c r="C6166" s="722" t="s">
        <v>16674</v>
      </c>
      <c r="D6166" s="702" t="str">
        <f t="shared" si="96"/>
        <v>6165. GG18J8 Fluoro(fluoromethoxy)methane，CH2FOCH2F</v>
      </c>
    </row>
    <row r="6167" spans="1:4">
      <c r="A6167" s="720">
        <v>6166</v>
      </c>
      <c r="B6167" s="721" t="s">
        <v>16675</v>
      </c>
      <c r="C6167" s="722" t="s">
        <v>16676</v>
      </c>
      <c r="D6167" s="702" t="str">
        <f t="shared" si="96"/>
        <v>6166. GG18J9 Difluoro(fluoromethoxy)methane，CH2FOCHF2</v>
      </c>
    </row>
    <row r="6168" spans="1:4">
      <c r="A6168" s="720">
        <v>6167</v>
      </c>
      <c r="B6168" s="721" t="s">
        <v>16677</v>
      </c>
      <c r="C6168" s="722" t="s">
        <v>16678</v>
      </c>
      <c r="D6168" s="702" t="str">
        <f t="shared" si="96"/>
        <v>6167. GG18JA Trifluoro(fluoromethoxy)methane，CH2FOCF3</v>
      </c>
    </row>
    <row r="6169" spans="1:4">
      <c r="A6169" s="720">
        <v>6168</v>
      </c>
      <c r="B6169" s="721" t="s">
        <v>16679</v>
      </c>
      <c r="C6169" s="722" t="s">
        <v>16680</v>
      </c>
      <c r="D6169" s="702" t="str">
        <f t="shared" si="96"/>
        <v>6168. GG18JB HG'-01，CH3OCF2CF2OCH3</v>
      </c>
    </row>
    <row r="6170" spans="1:4">
      <c r="A6170" s="720">
        <v>6169</v>
      </c>
      <c r="B6170" s="721" t="s">
        <v>16681</v>
      </c>
      <c r="C6170" s="722" t="s">
        <v>16682</v>
      </c>
      <c r="D6170" s="702" t="str">
        <f t="shared" si="96"/>
        <v>6169. GG18JC HG'-02，CH3O(CF2CF2O)2CH3</v>
      </c>
    </row>
    <row r="6171" spans="1:4">
      <c r="A6171" s="720">
        <v>6170</v>
      </c>
      <c r="B6171" s="721" t="s">
        <v>16683</v>
      </c>
      <c r="C6171" s="722" t="s">
        <v>16684</v>
      </c>
      <c r="D6171" s="702" t="str">
        <f t="shared" si="96"/>
        <v>6170. GG18JD HG'-03，CH3O(CF2CF2O)3CH3</v>
      </c>
    </row>
    <row r="6172" spans="1:4">
      <c r="A6172" s="720">
        <v>6171</v>
      </c>
      <c r="B6172" s="721" t="s">
        <v>16685</v>
      </c>
      <c r="C6172" s="722" t="s">
        <v>16686</v>
      </c>
      <c r="D6172" s="702" t="str">
        <f t="shared" si="96"/>
        <v>6171. GG18JE HFE-329me3，CF3CFHCF2OCF3</v>
      </c>
    </row>
    <row r="6173" spans="1:4">
      <c r="A6173" s="720">
        <v>6172</v>
      </c>
      <c r="B6173" s="721" t="s">
        <v>16687</v>
      </c>
      <c r="C6173" s="722" t="s">
        <v>16688</v>
      </c>
      <c r="D6173" s="702" t="str">
        <f t="shared" si="96"/>
        <v>6172. GG18JF 3,3,4,4,5,5,6,6,7,7,7-Undecafluoroheptan-1-ol，CF3(CF2)4CH2CH2OH</v>
      </c>
    </row>
    <row r="6174" spans="1:4">
      <c r="A6174" s="720">
        <v>6173</v>
      </c>
      <c r="B6174" s="721" t="s">
        <v>16689</v>
      </c>
      <c r="C6174" s="722" t="s">
        <v>16690</v>
      </c>
      <c r="D6174" s="702" t="str">
        <f t="shared" si="96"/>
        <v>6173. GG18K0 3,3,4,4,5,5,6,6,7,7,8,8,9,9,9-Pentadecafluorononan-1-ol，CF3(CF2)6CH2CH2OH</v>
      </c>
    </row>
    <row r="6175" spans="1:4">
      <c r="A6175" s="720">
        <v>6174</v>
      </c>
      <c r="B6175" s="721" t="s">
        <v>16691</v>
      </c>
      <c r="C6175" s="722" t="s">
        <v>16692</v>
      </c>
      <c r="D6175" s="702" t="str">
        <f t="shared" si="96"/>
        <v>6174. GG18K1 3,3,4,4,5,5,6,6,7,7,8,8,9,9,10,10,11,11,11-Nonadecafluoroundecan-1-ol，CF3(CF2)8CH2CH2OH</v>
      </c>
    </row>
    <row r="6176" spans="1:4">
      <c r="A6176" s="720">
        <v>6175</v>
      </c>
      <c r="B6176" s="721" t="s">
        <v>16693</v>
      </c>
      <c r="C6176" s="722" t="s">
        <v>16694</v>
      </c>
      <c r="D6176" s="702" t="str">
        <f t="shared" si="96"/>
        <v>6175. GG18K2 2-Chloro-1,1,2-trifluoro-1-methoxyethane CH3OCF2CHFCl</v>
      </c>
    </row>
    <row r="6177" spans="1:4">
      <c r="A6177" s="720">
        <v>6176</v>
      </c>
      <c r="B6177" s="721" t="s">
        <v>16695</v>
      </c>
      <c r="C6177" s="722" t="s">
        <v>16696</v>
      </c>
      <c r="D6177" s="702" t="str">
        <f t="shared" si="96"/>
        <v>6176. GG18K3 PFPMIE (perfluoropolymethylisopropyl ether)，CF3OCF(CF3) /CF2OCF2OCF3</v>
      </c>
    </row>
    <row r="6178" spans="1:4">
      <c r="A6178" s="720">
        <v>6177</v>
      </c>
      <c r="B6178" s="721" t="s">
        <v>16697</v>
      </c>
      <c r="C6178" s="722" t="s">
        <v>16698</v>
      </c>
      <c r="D6178" s="702" t="str">
        <f t="shared" si="96"/>
        <v>6177. GG18K4 HFE-216，CF3OCF=CF2</v>
      </c>
    </row>
    <row r="6179" spans="1:4">
      <c r="A6179" s="720">
        <v>6178</v>
      </c>
      <c r="B6179" s="721" t="s">
        <v>16699</v>
      </c>
      <c r="C6179" s="722" t="s">
        <v>16700</v>
      </c>
      <c r="D6179" s="702" t="str">
        <f t="shared" si="96"/>
        <v>6178. GG18K5 Trifluoromethyl formate，HCOOCF3</v>
      </c>
    </row>
    <row r="6180" spans="1:4">
      <c r="A6180" s="720">
        <v>6179</v>
      </c>
      <c r="B6180" s="721" t="s">
        <v>16701</v>
      </c>
      <c r="C6180" s="722" t="s">
        <v>16702</v>
      </c>
      <c r="D6180" s="702" t="str">
        <f t="shared" si="96"/>
        <v>6179. GG18K6 Perfluoroethyl formate，HCOOCF2CF3</v>
      </c>
    </row>
    <row r="6181" spans="1:4">
      <c r="A6181" s="720">
        <v>6180</v>
      </c>
      <c r="B6181" s="721" t="s">
        <v>16703</v>
      </c>
      <c r="C6181" s="722" t="s">
        <v>16704</v>
      </c>
      <c r="D6181" s="702" t="str">
        <f t="shared" si="96"/>
        <v>6180. GG18K7 Perfluoropropyl formate，HCOOCF2CF2CF3</v>
      </c>
    </row>
    <row r="6182" spans="1:4">
      <c r="A6182" s="720">
        <v>6181</v>
      </c>
      <c r="B6182" s="721" t="s">
        <v>16705</v>
      </c>
      <c r="C6182" s="722" t="s">
        <v>16706</v>
      </c>
      <c r="D6182" s="702" t="str">
        <f t="shared" si="96"/>
        <v>6181. GG18K8 Perfluorobutyl formate，HCOOCF2CF2CF2CF3</v>
      </c>
    </row>
    <row r="6183" spans="1:4">
      <c r="A6183" s="720">
        <v>6182</v>
      </c>
      <c r="B6183" s="721" t="s">
        <v>16707</v>
      </c>
      <c r="C6183" s="722" t="s">
        <v>16708</v>
      </c>
      <c r="D6183" s="702" t="str">
        <f t="shared" si="96"/>
        <v>6182. GG18K9 2,2,2-Trifluoroethyl formate，HCOOCH2CF3</v>
      </c>
    </row>
    <row r="6184" spans="1:4">
      <c r="A6184" s="720">
        <v>6183</v>
      </c>
      <c r="B6184" s="721" t="s">
        <v>16709</v>
      </c>
      <c r="C6184" s="722" t="s">
        <v>16710</v>
      </c>
      <c r="D6184" s="702" t="str">
        <f t="shared" si="96"/>
        <v xml:space="preserve">6183. GG18KA 3,3,3-Trifluoropropyl formate，HCOOCH2CH2CF3 </v>
      </c>
    </row>
    <row r="6185" spans="1:4">
      <c r="A6185" s="720">
        <v>6184</v>
      </c>
      <c r="B6185" s="721" t="s">
        <v>16711</v>
      </c>
      <c r="C6185" s="722" t="s">
        <v>16712</v>
      </c>
      <c r="D6185" s="702" t="str">
        <f t="shared" si="96"/>
        <v>6184. GG18KB 1,2,2,2-Tetrafluoroethyl formate，HCOOCHFCF3</v>
      </c>
    </row>
    <row r="6186" spans="1:4">
      <c r="A6186" s="720">
        <v>6185</v>
      </c>
      <c r="B6186" s="721" t="s">
        <v>16713</v>
      </c>
      <c r="C6186" s="722" t="s">
        <v>16714</v>
      </c>
      <c r="D6186" s="702" t="str">
        <f t="shared" si="96"/>
        <v>6185. GG18KC 1,1,1,3,3,3-Hexafluoropropan-2-yl formate，HCOOCH(CF3)2</v>
      </c>
    </row>
    <row r="6187" spans="1:4">
      <c r="A6187" s="720">
        <v>6186</v>
      </c>
      <c r="B6187" s="721" t="s">
        <v>16715</v>
      </c>
      <c r="C6187" s="722" t="s">
        <v>16716</v>
      </c>
      <c r="D6187" s="702" t="str">
        <f t="shared" si="96"/>
        <v>6186. GG18KD Formic acid，1,1,1,3,3,3-hexafluoropropan-2-ol，(CF3)2CHOCHO</v>
      </c>
    </row>
    <row r="6188" spans="1:4">
      <c r="A6188" s="720">
        <v>6187</v>
      </c>
      <c r="B6188" s="721" t="s">
        <v>16717</v>
      </c>
      <c r="C6188" s="722" t="s">
        <v>16718</v>
      </c>
      <c r="D6188" s="702" t="str">
        <f t="shared" si="96"/>
        <v xml:space="preserve">6187. GG18KE Perfluorobutyl acetate，CH3COOCF2CF2CF2CF3 </v>
      </c>
    </row>
    <row r="6189" spans="1:4">
      <c r="A6189" s="720">
        <v>6188</v>
      </c>
      <c r="B6189" s="721" t="s">
        <v>16719</v>
      </c>
      <c r="C6189" s="722" t="s">
        <v>16720</v>
      </c>
      <c r="D6189" s="702" t="str">
        <f t="shared" si="96"/>
        <v>6188. GG18KF Perfluoropropyl acetate，CH3COOCF2CF2CF3</v>
      </c>
    </row>
    <row r="6190" spans="1:4">
      <c r="A6190" s="720">
        <v>6189</v>
      </c>
      <c r="B6190" s="721" t="s">
        <v>16721</v>
      </c>
      <c r="C6190" s="722" t="s">
        <v>16722</v>
      </c>
      <c r="D6190" s="702" t="str">
        <f t="shared" si="96"/>
        <v>6189. GG18L0 Perfluoroethyl acetate，CH3COOCF2CF3</v>
      </c>
    </row>
    <row r="6191" spans="1:4">
      <c r="A6191" s="720">
        <v>6190</v>
      </c>
      <c r="B6191" s="721" t="s">
        <v>16723</v>
      </c>
      <c r="C6191" s="722" t="s">
        <v>16724</v>
      </c>
      <c r="D6191" s="702" t="str">
        <f t="shared" si="96"/>
        <v>6190. GG18L1 Trifluoromethyl acetate，CH3COOCF3</v>
      </c>
    </row>
    <row r="6192" spans="1:4">
      <c r="A6192" s="720">
        <v>6191</v>
      </c>
      <c r="B6192" s="721" t="s">
        <v>16725</v>
      </c>
      <c r="C6192" s="722" t="s">
        <v>16726</v>
      </c>
      <c r="D6192" s="702" t="str">
        <f t="shared" si="96"/>
        <v>6191. GG18L2 Methyl carbonofluoridate，FCOOCH3</v>
      </c>
    </row>
    <row r="6193" spans="1:4">
      <c r="A6193" s="720">
        <v>6192</v>
      </c>
      <c r="B6193" s="721" t="s">
        <v>16727</v>
      </c>
      <c r="C6193" s="722" t="s">
        <v>16728</v>
      </c>
      <c r="D6193" s="702" t="str">
        <f t="shared" si="96"/>
        <v>6192. GG18L3 1,1-Difluoroethyl carbonofluoridate，FCOOCF2CH3</v>
      </c>
    </row>
    <row r="6194" spans="1:4">
      <c r="A6194" s="720">
        <v>6193</v>
      </c>
      <c r="B6194" s="721" t="s">
        <v>16729</v>
      </c>
      <c r="C6194" s="722" t="s">
        <v>16730</v>
      </c>
      <c r="D6194" s="702" t="str">
        <f t="shared" si="96"/>
        <v>6193. GG18L4 1,1-Difluoroethyl 2,2,2-trifluoroacetate，CF3COOCF2CH3</v>
      </c>
    </row>
    <row r="6195" spans="1:4">
      <c r="A6195" s="720">
        <v>6194</v>
      </c>
      <c r="B6195" s="721" t="s">
        <v>16731</v>
      </c>
      <c r="C6195" s="722" t="s">
        <v>16732</v>
      </c>
      <c r="D6195" s="702" t="str">
        <f t="shared" si="96"/>
        <v>6194. GG18L5 Ethenyl 2,2,2-trifluoroacetate，CF3COOCH=CH2</v>
      </c>
    </row>
    <row r="6196" spans="1:4">
      <c r="A6196" s="720">
        <v>6195</v>
      </c>
      <c r="B6196" s="721" t="s">
        <v>16733</v>
      </c>
      <c r="C6196" s="722" t="s">
        <v>16734</v>
      </c>
      <c r="D6196" s="702" t="str">
        <f t="shared" si="96"/>
        <v>6195. GG18L6 Ethyl 2,2,2-trifluoroacetate，CF3COOCH2CH3</v>
      </c>
    </row>
    <row r="6197" spans="1:4">
      <c r="A6197" s="720">
        <v>6196</v>
      </c>
      <c r="B6197" s="721" t="s">
        <v>16735</v>
      </c>
      <c r="C6197" s="722" t="s">
        <v>16736</v>
      </c>
      <c r="D6197" s="702" t="str">
        <f t="shared" si="96"/>
        <v>6196. GG18L7 Prop-2-enyl 2,2,2-trifluoroacetate，CF3COOCH2CH=CH2</v>
      </c>
    </row>
    <row r="6198" spans="1:4">
      <c r="A6198" s="720">
        <v>6197</v>
      </c>
      <c r="B6198" s="721" t="s">
        <v>16737</v>
      </c>
      <c r="C6198" s="722" t="s">
        <v>16738</v>
      </c>
      <c r="D6198" s="702" t="str">
        <f t="shared" si="96"/>
        <v>6197. GG18L8 2,2,2-Trifluoroethyl 2,2,2-trifluoroacetate，CF3COOCH2CF3</v>
      </c>
    </row>
    <row r="6199" spans="1:4">
      <c r="A6199" s="720">
        <v>6198</v>
      </c>
      <c r="B6199" s="721" t="s">
        <v>16739</v>
      </c>
      <c r="C6199" s="722" t="s">
        <v>16740</v>
      </c>
      <c r="D6199" s="702" t="str">
        <f t="shared" si="96"/>
        <v>6198. GG18L9 Methyl 2,2,2-trifluoroacetate，CF3COOCH3</v>
      </c>
    </row>
    <row r="6200" spans="1:4">
      <c r="A6200" s="720">
        <v>6199</v>
      </c>
      <c r="B6200" s="721" t="s">
        <v>16741</v>
      </c>
      <c r="C6200" s="722" t="s">
        <v>16742</v>
      </c>
      <c r="D6200" s="702" t="str">
        <f t="shared" si="96"/>
        <v>6199. GG18LA Methyl 2,2-difluoroacetate，HCF2COOCH3</v>
      </c>
    </row>
    <row r="6201" spans="1:4">
      <c r="A6201" s="720">
        <v>6200</v>
      </c>
      <c r="B6201" s="721" t="s">
        <v>16743</v>
      </c>
      <c r="C6201" s="722" t="s">
        <v>16744</v>
      </c>
      <c r="D6201" s="702" t="str">
        <f t="shared" si="96"/>
        <v>6200. GG18LB Difluoromethyl 2,2,2-trifluoroacetate，CF3COOCHF2</v>
      </c>
    </row>
    <row r="6202" spans="1:4">
      <c r="A6202" s="720">
        <v>6201</v>
      </c>
      <c r="B6202" s="721" t="s">
        <v>16745</v>
      </c>
      <c r="C6202" s="722" t="s">
        <v>16746</v>
      </c>
      <c r="D6202" s="702" t="str">
        <f t="shared" si="96"/>
        <v>6201. GG18LC 2,2,3,3,4,4,4-Heptafluorobutan-1-ol，C3F7CH2OH</v>
      </c>
    </row>
    <row r="6203" spans="1:4">
      <c r="A6203" s="720">
        <v>6202</v>
      </c>
      <c r="B6203" s="721" t="s">
        <v>16747</v>
      </c>
      <c r="C6203" s="722" t="s">
        <v>16748</v>
      </c>
      <c r="D6203" s="702" t="str">
        <f t="shared" si="96"/>
        <v>6202. GG18LD 1,1,2-Trifluoro-2-(trifluoromethoxy)-ethane，CHF2CHFOCF3</v>
      </c>
    </row>
    <row r="6204" spans="1:4">
      <c r="A6204" s="720">
        <v>6203</v>
      </c>
      <c r="B6204" s="721" t="s">
        <v>16749</v>
      </c>
      <c r="C6204" s="722" t="s">
        <v>16750</v>
      </c>
      <c r="D6204" s="702" t="str">
        <f t="shared" si="96"/>
        <v>6203. GG18LE 1-Ethoxy-1,1,2,3,3,3-hexafluoropropane，CF3CHFCF2OCH2CH3</v>
      </c>
    </row>
    <row r="6205" spans="1:4">
      <c r="A6205" s="720">
        <v>6204</v>
      </c>
      <c r="B6205" s="721" t="s">
        <v>16751</v>
      </c>
      <c r="C6205" s="722" t="s">
        <v>16752</v>
      </c>
      <c r="D6205" s="702" t="str">
        <f t="shared" si="96"/>
        <v>6204. GG18LF 1,1,1,2,2,3,3-Heptafluoro-3-(1,2,2,2- tetrafluoroethoxy)-propane，CF3CF2CF2OCHFCF3</v>
      </c>
    </row>
    <row r="6206" spans="1:4">
      <c r="A6206" s="720">
        <v>6205</v>
      </c>
      <c r="B6206" s="721" t="s">
        <v>16753</v>
      </c>
      <c r="C6206" s="722" t="s">
        <v>16754</v>
      </c>
      <c r="D6206" s="702" t="str">
        <f t="shared" si="96"/>
        <v>6205. GG18M0 2,2,3,3-Tetrafluoro-1-propanol，CHF2CF2CH2OH</v>
      </c>
    </row>
    <row r="6207" spans="1:4">
      <c r="A6207" s="720">
        <v>6206</v>
      </c>
      <c r="B6207" s="721" t="s">
        <v>16755</v>
      </c>
      <c r="C6207" s="722" t="s">
        <v>16756</v>
      </c>
      <c r="D6207" s="702" t="str">
        <f t="shared" si="96"/>
        <v>6206. GG18M1 2,2,3,4,4,4-Hexafluoro-1-butanol，CF3CHFCF2CH2OH</v>
      </c>
    </row>
    <row r="6208" spans="1:4">
      <c r="A6208" s="720">
        <v>6207</v>
      </c>
      <c r="B6208" s="721" t="s">
        <v>16757</v>
      </c>
      <c r="C6208" s="722" t="s">
        <v>16758</v>
      </c>
      <c r="D6208" s="702" t="str">
        <f t="shared" si="96"/>
        <v>6207. GG18M2 2,2,3,3,4,4,4-Heptafluoro-1-butanol，CF3CF2CF2CH2OH</v>
      </c>
    </row>
    <row r="6209" spans="1:4">
      <c r="A6209" s="720">
        <v>6208</v>
      </c>
      <c r="B6209" s="721" t="s">
        <v>16759</v>
      </c>
      <c r="C6209" s="722" t="s">
        <v>16760</v>
      </c>
      <c r="D6209" s="702" t="str">
        <f t="shared" si="96"/>
        <v>6208. GG18M3 1,1,2,2-Tetrafluoro-3-methoxy-propane，CHF2CF2CH2OCH3</v>
      </c>
    </row>
    <row r="6210" spans="1:4">
      <c r="A6210" s="720">
        <v>6209</v>
      </c>
      <c r="B6210" s="721" t="s">
        <v>16761</v>
      </c>
      <c r="C6210" s="722" t="s">
        <v>16762</v>
      </c>
      <c r="D6210" s="702" t="str">
        <f t="shared" ref="D6210:D6273" si="97">A6210&amp;". "&amp;B6210&amp;" "&amp;C6210</f>
        <v xml:space="preserve">6209. GG18M4 perfluoro-2-methyl-3-pentanone，CF3CF2C(O)CF(CF3)2 </v>
      </c>
    </row>
    <row r="6211" spans="1:4">
      <c r="A6211" s="720">
        <v>6210</v>
      </c>
      <c r="B6211" s="721" t="s">
        <v>16763</v>
      </c>
      <c r="C6211" s="722" t="s">
        <v>16764</v>
      </c>
      <c r="D6211" s="702" t="str">
        <f t="shared" si="97"/>
        <v>6210. GG18M5 3,3,3-Trifluoro-propanal，CF3CH2CHO</v>
      </c>
    </row>
    <row r="6212" spans="1:4">
      <c r="A6212" s="720">
        <v>6211</v>
      </c>
      <c r="B6212" s="721" t="s">
        <v>16765</v>
      </c>
      <c r="C6212" s="722" t="s">
        <v>16766</v>
      </c>
      <c r="D6212" s="702" t="str">
        <f t="shared" si="97"/>
        <v>6211. GG18M6 2-Fluoroethanol，CH2FCH2OH</v>
      </c>
    </row>
    <row r="6213" spans="1:4">
      <c r="A6213" s="720">
        <v>6212</v>
      </c>
      <c r="B6213" s="721" t="s">
        <v>16767</v>
      </c>
      <c r="C6213" s="722" t="s">
        <v>16768</v>
      </c>
      <c r="D6213" s="702" t="str">
        <f t="shared" si="97"/>
        <v>6212. GG18M7 2,2-Difluoroethanol，CHF2CH2OH</v>
      </c>
    </row>
    <row r="6214" spans="1:4">
      <c r="A6214" s="720">
        <v>6213</v>
      </c>
      <c r="B6214" s="721" t="s">
        <v>16769</v>
      </c>
      <c r="C6214" s="722" t="s">
        <v>16770</v>
      </c>
      <c r="D6214" s="702" t="str">
        <f t="shared" si="97"/>
        <v>6213. GG18M8 2,2,2-Trifluoroethanol，CF3CH2OH</v>
      </c>
    </row>
    <row r="6215" spans="1:4">
      <c r="A6215" s="720">
        <v>6214</v>
      </c>
      <c r="B6215" s="721" t="s">
        <v>16771</v>
      </c>
      <c r="C6215" s="722" t="s">
        <v>16772</v>
      </c>
      <c r="D6215" s="702" t="str">
        <f t="shared" si="97"/>
        <v>6214. GG18M9 1,1'-Oxybis[2-(difluoromethoxy)-1,1,2,2-tetrafluoroethane，HCF2O(CF2CF2O)2CF2H</v>
      </c>
    </row>
    <row r="6216" spans="1:4">
      <c r="A6216" s="720">
        <v>6215</v>
      </c>
      <c r="B6216" s="721" t="s">
        <v>16773</v>
      </c>
      <c r="C6216" s="722" t="s">
        <v>16774</v>
      </c>
      <c r="D6216" s="702" t="str">
        <f t="shared" si="97"/>
        <v>6215. GG18MA 1,1,3,3,4,4,6,6,7,7,9,9,10,10,12,12-hexadecafluoro-2,5,8,11-Tetraoxadodecane，HCF2O(CF2CF2O)3CF2H</v>
      </c>
    </row>
    <row r="6217" spans="1:4">
      <c r="A6217" s="720">
        <v>6216</v>
      </c>
      <c r="B6217" s="721" t="s">
        <v>16775</v>
      </c>
      <c r="C6217" s="722" t="s">
        <v>16776</v>
      </c>
      <c r="D6217" s="702" t="str">
        <f t="shared" si="97"/>
        <v>6216. GG18MB 1,1,3,3,4,4,6,6,7,7,9,9,10,10,12,12,13,13,15,15-eicosafluoro-2,5,8,11,14-Pentaoxapentadecane，HCF2O(CF2CF2O)4CF2H，HG-04</v>
      </c>
    </row>
    <row r="6218" spans="1:4">
      <c r="A6218" s="720">
        <v>6217</v>
      </c>
      <c r="B6218" s="721" t="s">
        <v>16777</v>
      </c>
      <c r="C6218" s="722" t="s">
        <v>16778</v>
      </c>
      <c r="D6218" s="702" t="str">
        <f t="shared" si="97"/>
        <v xml:space="preserve">6217. GG18MC Perfluorotripropylamine，N(CF2CF2CF3)3 </v>
      </c>
    </row>
    <row r="6219" spans="1:4">
      <c r="A6219" s="720">
        <v>6218</v>
      </c>
      <c r="B6219" s="721" t="s">
        <v>891</v>
      </c>
      <c r="C6219" s="722" t="s">
        <v>16779</v>
      </c>
      <c r="D6219" s="702" t="str">
        <f t="shared" si="97"/>
        <v>6218. GG18MD HFC-1132a，1,1-二氟乙烯，CH2=CF2</v>
      </c>
    </row>
    <row r="6220" spans="1:4">
      <c r="A6220" s="720">
        <v>6219</v>
      </c>
      <c r="B6220" s="721" t="s">
        <v>894</v>
      </c>
      <c r="C6220" s="722" t="s">
        <v>16780</v>
      </c>
      <c r="D6220" s="702" t="str">
        <f t="shared" si="97"/>
        <v>6219. GG18ME HFC-1141，一氟乙烯，CH2=CHF</v>
      </c>
    </row>
    <row r="6221" spans="1:4">
      <c r="A6221" s="720">
        <v>6220</v>
      </c>
      <c r="B6221" s="721" t="s">
        <v>896</v>
      </c>
      <c r="C6221" s="722" t="s">
        <v>16781</v>
      </c>
      <c r="D6221" s="702" t="str">
        <f t="shared" si="97"/>
        <v>6220. GG18MF (Z)-HFC-1225ye，(順)1,2,3,3.3-五氟 1-丙烯，CF3CF=CHF(Z)</v>
      </c>
    </row>
    <row r="6222" spans="1:4">
      <c r="A6222" s="720">
        <v>6221</v>
      </c>
      <c r="B6222" s="721" t="s">
        <v>898</v>
      </c>
      <c r="C6222" s="722" t="s">
        <v>16782</v>
      </c>
      <c r="D6222" s="702" t="str">
        <f t="shared" si="97"/>
        <v xml:space="preserve">6221. GG18N0 (E)-HFC-1225ye，(反)1,2,3,3.3-五氟 1-丙烯，CF3CF=CHF(E) </v>
      </c>
    </row>
    <row r="6223" spans="1:4">
      <c r="A6223" s="720">
        <v>6222</v>
      </c>
      <c r="B6223" s="721" t="s">
        <v>900</v>
      </c>
      <c r="C6223" s="722" t="s">
        <v>16783</v>
      </c>
      <c r="D6223" s="702" t="str">
        <f t="shared" si="97"/>
        <v>6222. GG18N1 (Z)-HFC-1234ze，(順)1,3,3,3-四氟 1-丙烯，CF3CH=CHF(Z)</v>
      </c>
    </row>
    <row r="6224" spans="1:4">
      <c r="A6224" s="720">
        <v>6223</v>
      </c>
      <c r="B6224" s="721" t="s">
        <v>902</v>
      </c>
      <c r="C6224" s="722" t="s">
        <v>16784</v>
      </c>
      <c r="D6224" s="702" t="str">
        <f t="shared" si="97"/>
        <v>6223. GG18N2 HFC-1234yf，2,3,3,3-四氟 1-丙烯，CF3CF=CH2</v>
      </c>
    </row>
    <row r="6225" spans="1:4">
      <c r="A6225" s="720">
        <v>6224</v>
      </c>
      <c r="B6225" s="721" t="s">
        <v>904</v>
      </c>
      <c r="C6225" s="722" t="s">
        <v>16785</v>
      </c>
      <c r="D6225" s="702" t="str">
        <f t="shared" si="97"/>
        <v>6224. GG18N3 (E)-HFC-1234ze，(反)1,3,3.3-四氟 1-丙烯，trans-CF3CH=CHF</v>
      </c>
    </row>
    <row r="6226" spans="1:4">
      <c r="A6226" s="720">
        <v>6225</v>
      </c>
      <c r="B6226" s="721" t="s">
        <v>908</v>
      </c>
      <c r="C6226" s="722" t="s">
        <v>16786</v>
      </c>
      <c r="D6226" s="702" t="str">
        <f t="shared" si="97"/>
        <v>6225. GG18N4 HFC-1243zf，3,3,3-三氟 1-丙烯，CF3CH=CH2</v>
      </c>
    </row>
    <row r="6227" spans="1:4">
      <c r="A6227" s="720">
        <v>6226</v>
      </c>
      <c r="B6227" s="721" t="s">
        <v>910</v>
      </c>
      <c r="C6227" s="722" t="s">
        <v>16787</v>
      </c>
      <c r="D6227" s="702" t="str">
        <f t="shared" si="97"/>
        <v>6226. GG18N5 HFC-1345zfc，2,2,4,4,4-五氟 1-丁烯，C2F5CH=CH2</v>
      </c>
    </row>
    <row r="6228" spans="1:4">
      <c r="A6228" s="720">
        <v>6227</v>
      </c>
      <c r="B6228" s="721" t="s">
        <v>912</v>
      </c>
      <c r="C6228" s="722" t="s">
        <v>16788</v>
      </c>
      <c r="D6228" s="702" t="str">
        <f t="shared" si="97"/>
        <v>6227. GG18N6 3,3,4,4,5,5,6,6,6-Nonafluorohex-1-ene，3,3,4,4,5,5,6,6,6-九氟己烯，C4F9CH=CH2</v>
      </c>
    </row>
    <row r="6229" spans="1:4">
      <c r="A6229" s="720">
        <v>6228</v>
      </c>
      <c r="B6229" s="721" t="s">
        <v>914</v>
      </c>
      <c r="C6229" s="722" t="s">
        <v>16789</v>
      </c>
      <c r="D6229" s="702" t="str">
        <f t="shared" si="97"/>
        <v>6228. GG18N7 3,3,4,4,5,5,6,6,7,7,8,8,8-Tridecafluorooct-1-ene，3,3,4,4,5,56,6,7,7,8,8,8-十三氟辛烷，C6F13CH=CH2</v>
      </c>
    </row>
    <row r="6230" spans="1:4">
      <c r="A6230" s="720">
        <v>6229</v>
      </c>
      <c r="B6230" s="721" t="s">
        <v>916</v>
      </c>
      <c r="C6230" s="722" t="s">
        <v>16790</v>
      </c>
      <c r="D6230" s="702" t="str">
        <f t="shared" si="97"/>
        <v>6229. GG18N8 3,3,4,4,5,5,6,6,7,7,8,8,9,9,10,10,10-Hep-tadecafluorodec-1-ene，3,3,4,4,5,5,6,6,7,7,8,8,9,9,10,10,10-十七氟癸烯，C8F17CH=CH2</v>
      </c>
    </row>
    <row r="6231" spans="1:4">
      <c r="A6231" s="720">
        <v>6230</v>
      </c>
      <c r="B6231" s="721" t="s">
        <v>983</v>
      </c>
      <c r="C6231" s="722" t="s">
        <v>16531</v>
      </c>
      <c r="D6231" s="702" t="str">
        <f t="shared" si="97"/>
        <v>6230. GG18N9 Perfluorocyclopropane  (PFC-c216)，c-C3F6  </v>
      </c>
    </row>
    <row r="6232" spans="1:4">
      <c r="A6232" s="720">
        <v>6231</v>
      </c>
      <c r="B6232" s="721" t="s">
        <v>1001</v>
      </c>
      <c r="C6232" s="722" t="s">
        <v>16791</v>
      </c>
      <c r="D6232" s="702" t="str">
        <f t="shared" si="97"/>
        <v>6231. GG18NA PFC-91-18 ，全氟萘烷C10F18  </v>
      </c>
    </row>
    <row r="6233" spans="1:4">
      <c r="A6233" s="720">
        <v>6232</v>
      </c>
      <c r="B6233" s="721" t="s">
        <v>1008</v>
      </c>
      <c r="C6233" s="722" t="s">
        <v>16792</v>
      </c>
      <c r="D6233" s="702" t="str">
        <f t="shared" si="97"/>
        <v>6232. GG18NB PFC-1114，全氟乙烯，CF2=CF2</v>
      </c>
    </row>
    <row r="6234" spans="1:4">
      <c r="A6234" s="720">
        <v>6233</v>
      </c>
      <c r="B6234" s="721" t="s">
        <v>1010</v>
      </c>
      <c r="C6234" s="722" t="s">
        <v>16793</v>
      </c>
      <c r="D6234" s="702" t="str">
        <f t="shared" si="97"/>
        <v>6233. GG18NC PFC-1216，全氟丙烯，CF3CF=CF2</v>
      </c>
    </row>
    <row r="6235" spans="1:4">
      <c r="A6235" s="720">
        <v>6234</v>
      </c>
      <c r="B6235" s="721" t="s">
        <v>1012</v>
      </c>
      <c r="C6235" s="722" t="s">
        <v>16794</v>
      </c>
      <c r="D6235" s="702" t="str">
        <f t="shared" si="97"/>
        <v>6234. GG18ND Perfluorobuta-1,3-diene，1,3-全氟丁二烯，CF2=CFCF=CF2</v>
      </c>
    </row>
    <row r="6236" spans="1:4">
      <c r="A6236" s="720">
        <v>6235</v>
      </c>
      <c r="B6236" s="721" t="s">
        <v>1014</v>
      </c>
      <c r="C6236" s="722" t="s">
        <v>16795</v>
      </c>
      <c r="D6236" s="702" t="str">
        <f t="shared" si="97"/>
        <v>6235. GG18NE Perfluorobut-1-ene，1-全氟丁烯，CF3CF2CF=CF2</v>
      </c>
    </row>
    <row r="6237" spans="1:4">
      <c r="A6237" s="720">
        <v>6236</v>
      </c>
      <c r="B6237" s="721" t="s">
        <v>16796</v>
      </c>
      <c r="C6237" s="722" t="s">
        <v>16797</v>
      </c>
      <c r="D6237" s="702" t="str">
        <f t="shared" si="97"/>
        <v>6236. GG2301 高鈣石灰</v>
      </c>
    </row>
    <row r="6238" spans="1:4">
      <c r="A6238" s="720">
        <v>6237</v>
      </c>
      <c r="B6238" s="721" t="s">
        <v>16798</v>
      </c>
      <c r="C6238" s="722" t="s">
        <v>16799</v>
      </c>
      <c r="D6238" s="702" t="str">
        <f t="shared" si="97"/>
        <v>6237. GG2302 白雲石質石灰</v>
      </c>
    </row>
    <row r="6239" spans="1:4">
      <c r="A6239" s="720">
        <v>6238</v>
      </c>
      <c r="B6239" s="721" t="s">
        <v>16800</v>
      </c>
      <c r="C6239" s="722" t="s">
        <v>16801</v>
      </c>
      <c r="D6239" s="702" t="str">
        <f t="shared" si="97"/>
        <v>6238. GG2303 水硬性石灰</v>
      </c>
    </row>
    <row r="6240" spans="1:4">
      <c r="A6240" s="720">
        <v>6239</v>
      </c>
      <c r="B6240" s="721" t="s">
        <v>16802</v>
      </c>
      <c r="C6240" s="725" t="s">
        <v>16803</v>
      </c>
      <c r="D6240" s="702" t="str">
        <f t="shared" si="97"/>
        <v>6239. GG2304 砌築水泥</v>
      </c>
    </row>
    <row r="6241" spans="1:4">
      <c r="A6241" s="720">
        <v>6240</v>
      </c>
      <c r="B6241" s="721" t="s">
        <v>16804</v>
      </c>
      <c r="C6241" s="725" t="s">
        <v>16805</v>
      </c>
      <c r="D6241" s="702" t="str">
        <f t="shared" si="97"/>
        <v>6240. GG2305 混合水泥</v>
      </c>
    </row>
    <row r="6242" spans="1:4">
      <c r="A6242" s="720">
        <v>6241</v>
      </c>
      <c r="B6242" s="721" t="s">
        <v>16806</v>
      </c>
      <c r="C6242" s="725" t="s">
        <v>16807</v>
      </c>
      <c r="D6242" s="702" t="str">
        <f t="shared" si="97"/>
        <v>6241. GG3501 認購綠電(現已不適用)</v>
      </c>
    </row>
    <row r="6243" spans="1:4">
      <c r="A6243" s="720">
        <v>6242</v>
      </c>
      <c r="B6243" s="721" t="s">
        <v>282</v>
      </c>
      <c r="C6243" s="725" t="s">
        <v>16808</v>
      </c>
      <c r="D6243" s="702" t="str">
        <f t="shared" si="97"/>
        <v>6242. GG3502 REC登載電力使用-電證合一</v>
      </c>
    </row>
    <row r="6244" spans="1:4">
      <c r="A6244" s="720">
        <v>6243</v>
      </c>
      <c r="B6244" s="721" t="s">
        <v>16809</v>
      </c>
      <c r="C6244" s="725" t="s">
        <v>16810</v>
      </c>
      <c r="D6244" s="702" t="str">
        <f t="shared" si="97"/>
        <v>6243. GG3503 外購REC-電證分離(108年起不適用)</v>
      </c>
    </row>
    <row r="6245" spans="1:4">
      <c r="A6245" s="720">
        <v>6244</v>
      </c>
      <c r="B6245" s="721" t="s">
        <v>16811</v>
      </c>
      <c r="C6245" s="725" t="s">
        <v>16812</v>
      </c>
      <c r="D6245" s="702" t="str">
        <f t="shared" si="97"/>
        <v>6244. GG3504 外售REC(108年起不適用)</v>
      </c>
    </row>
    <row r="6246" spans="1:4">
      <c r="A6246" s="720">
        <v>6245</v>
      </c>
      <c r="B6246" s="721" t="s">
        <v>16813</v>
      </c>
      <c r="C6246" s="725" t="s">
        <v>16814</v>
      </c>
      <c r="D6246" s="702" t="str">
        <f t="shared" si="97"/>
        <v>6245. GG3505 再生能源(自發自用)</v>
      </c>
    </row>
    <row r="6247" spans="1:4">
      <c r="A6247" s="720">
        <v>6246</v>
      </c>
      <c r="B6247" s="721" t="s">
        <v>16815</v>
      </c>
      <c r="C6247" s="725" t="s">
        <v>16816</v>
      </c>
      <c r="D6247" s="702" t="str">
        <f t="shared" si="97"/>
        <v>6246. GG3510 其他生質燃料</v>
      </c>
    </row>
    <row r="6248" spans="1:4">
      <c r="A6248" s="720">
        <v>6247</v>
      </c>
      <c r="B6248" s="721" t="s">
        <v>16817</v>
      </c>
      <c r="C6248" s="725" t="s">
        <v>16818</v>
      </c>
      <c r="D6248" s="702" t="str">
        <f t="shared" si="97"/>
        <v>6247. GG3800 廢棄物－有害事業廢棄物</v>
      </c>
    </row>
    <row r="6249" spans="1:4">
      <c r="A6249" s="720">
        <v>6248</v>
      </c>
      <c r="B6249" s="721" t="s">
        <v>769</v>
      </c>
      <c r="C6249" s="725" t="s">
        <v>770</v>
      </c>
      <c r="D6249" s="702" t="str">
        <f t="shared" si="97"/>
        <v>6248. GG3801 廢棄物－一般事業廢棄物</v>
      </c>
    </row>
    <row r="6250" spans="1:4">
      <c r="A6250" s="720">
        <v>6249</v>
      </c>
      <c r="B6250" s="721" t="s">
        <v>16819</v>
      </c>
      <c r="C6250" s="725" t="s">
        <v>16820</v>
      </c>
      <c r="D6250" s="702" t="str">
        <f t="shared" si="97"/>
        <v>6249. GG3802 廢棄物-纖維布類</v>
      </c>
    </row>
    <row r="6251" spans="1:4">
      <c r="A6251" s="720">
        <v>6250</v>
      </c>
      <c r="B6251" s="721" t="s">
        <v>16821</v>
      </c>
      <c r="C6251" s="725" t="s">
        <v>16822</v>
      </c>
      <c r="D6251" s="702" t="str">
        <f t="shared" si="97"/>
        <v>6250. GG3803 廢棄物-皮革塑膠類</v>
      </c>
    </row>
    <row r="6252" spans="1:4">
      <c r="A6252" s="720">
        <v>6251</v>
      </c>
      <c r="B6252" s="721" t="s">
        <v>16823</v>
      </c>
      <c r="C6252" s="725" t="s">
        <v>16824</v>
      </c>
      <c r="D6252" s="702" t="str">
        <f t="shared" si="97"/>
        <v>6251. GG3804 廢液－顏色或不透明</v>
      </c>
    </row>
    <row r="6253" spans="1:4">
      <c r="A6253" s="720">
        <v>6252</v>
      </c>
      <c r="B6253" s="721" t="s">
        <v>271</v>
      </c>
      <c r="C6253" s="725" t="s">
        <v>16825</v>
      </c>
      <c r="D6253" s="702" t="str">
        <f t="shared" si="97"/>
        <v>6252. GG3805 廢水處理(BOD)</v>
      </c>
    </row>
    <row r="6254" spans="1:4">
      <c r="A6254" s="720">
        <v>6253</v>
      </c>
      <c r="B6254" s="721" t="s">
        <v>16826</v>
      </c>
      <c r="C6254" s="725" t="s">
        <v>16827</v>
      </c>
      <c r="D6254" s="702" t="str">
        <f t="shared" si="97"/>
        <v>6253. GG3806 廢水處理(COD)</v>
      </c>
    </row>
    <row r="6255" spans="1:4">
      <c r="A6255" s="720">
        <v>6254</v>
      </c>
      <c r="B6255" s="721" t="s">
        <v>16828</v>
      </c>
      <c r="C6255" s="725" t="s">
        <v>16829</v>
      </c>
      <c r="D6255" s="702" t="str">
        <f t="shared" si="97"/>
        <v>6254. GG3811 廢棄物-都市垃圾(生質)</v>
      </c>
    </row>
    <row r="6256" spans="1:4">
      <c r="A6256" s="720">
        <v>6255</v>
      </c>
      <c r="B6256" s="721" t="s">
        <v>16830</v>
      </c>
      <c r="C6256" s="725" t="s">
        <v>16831</v>
      </c>
      <c r="D6256" s="702" t="str">
        <f t="shared" si="97"/>
        <v>6255. GG3812 廢棄物-木竹稻草落葉類(生質)</v>
      </c>
    </row>
    <row r="6257" spans="1:4">
      <c r="A6257" s="720">
        <v>6256</v>
      </c>
      <c r="B6257" s="721" t="s">
        <v>16832</v>
      </c>
      <c r="C6257" s="725" t="s">
        <v>16833</v>
      </c>
      <c r="D6257" s="702" t="str">
        <f t="shared" si="97"/>
        <v>6256. GG3813 廢棄物-廚餘(生質)</v>
      </c>
    </row>
    <row r="6258" spans="1:4">
      <c r="A6258" s="720">
        <v>6257</v>
      </c>
      <c r="B6258" s="721" t="s">
        <v>16834</v>
      </c>
      <c r="C6258" s="725" t="s">
        <v>16835</v>
      </c>
      <c r="D6258" s="702" t="str">
        <f t="shared" si="97"/>
        <v>6257. GG3814 廢棄物-皮革塑膠類(生質)</v>
      </c>
    </row>
    <row r="6259" spans="1:4">
      <c r="A6259" s="720">
        <v>6258</v>
      </c>
      <c r="B6259" s="721" t="s">
        <v>16836</v>
      </c>
      <c r="C6259" s="725" t="s">
        <v>16837</v>
      </c>
      <c r="D6259" s="702" t="str">
        <f t="shared" si="97"/>
        <v>6258. GG3815 廢棄物-紙類(生質)</v>
      </c>
    </row>
    <row r="6260" spans="1:4">
      <c r="A6260" s="720">
        <v>6259</v>
      </c>
      <c r="B6260" s="721" t="s">
        <v>16838</v>
      </c>
      <c r="C6260" s="725" t="s">
        <v>16839</v>
      </c>
      <c r="D6260" s="702" t="str">
        <f t="shared" si="97"/>
        <v>6259. GG3816 廢棄物-纖維布類(生質)</v>
      </c>
    </row>
    <row r="6261" spans="1:4">
      <c r="A6261" s="720">
        <v>6260</v>
      </c>
      <c r="B6261" s="721" t="s">
        <v>776</v>
      </c>
      <c r="C6261" s="725" t="s">
        <v>777</v>
      </c>
      <c r="D6261" s="702" t="str">
        <f t="shared" si="97"/>
        <v>6260. GG3869 其他氣態生質燃料</v>
      </c>
    </row>
    <row r="6262" spans="1:4">
      <c r="A6262" s="720">
        <v>6261</v>
      </c>
      <c r="B6262" s="721" t="s">
        <v>779</v>
      </c>
      <c r="C6262" s="725" t="s">
        <v>780</v>
      </c>
      <c r="D6262" s="702" t="str">
        <f t="shared" si="97"/>
        <v>6261. GG3879 其他液態生質燃料</v>
      </c>
    </row>
    <row r="6263" spans="1:4">
      <c r="A6263" s="720">
        <v>6262</v>
      </c>
      <c r="B6263" s="721" t="s">
        <v>782</v>
      </c>
      <c r="C6263" s="725" t="s">
        <v>783</v>
      </c>
      <c r="D6263" s="702" t="str">
        <f t="shared" si="97"/>
        <v>6262. GG3889 其他固態生質燃料</v>
      </c>
    </row>
    <row r="6264" spans="1:4">
      <c r="A6264" s="720">
        <v>6263</v>
      </c>
      <c r="B6264" s="721" t="s">
        <v>16840</v>
      </c>
      <c r="C6264" s="725" t="s">
        <v>16841</v>
      </c>
      <c r="D6264" s="702" t="str">
        <f t="shared" si="97"/>
        <v>6263. GG3890 石化燃料衍生之廢氣</v>
      </c>
    </row>
    <row r="6265" spans="1:4">
      <c r="A6265" s="720">
        <v>6264</v>
      </c>
      <c r="B6265" s="721" t="s">
        <v>16842</v>
      </c>
      <c r="C6265" s="725" t="s">
        <v>16843</v>
      </c>
      <c r="D6265" s="702" t="str">
        <f t="shared" si="97"/>
        <v>6264. GG3891 石化燃料衍生之廢液</v>
      </c>
    </row>
    <row r="6266" spans="1:4">
      <c r="A6266" s="720">
        <v>6265</v>
      </c>
      <c r="B6266" s="721" t="s">
        <v>16844</v>
      </c>
      <c r="C6266" s="725" t="s">
        <v>16845</v>
      </c>
      <c r="D6266" s="702" t="str">
        <f t="shared" si="97"/>
        <v>6265. GG3892 石化燃料衍生之廢棄物</v>
      </c>
    </row>
    <row r="6267" spans="1:4">
      <c r="A6267" s="720">
        <v>6266</v>
      </c>
      <c r="B6267" s="721" t="s">
        <v>16846</v>
      </c>
      <c r="C6267" s="725" t="s">
        <v>16847</v>
      </c>
      <c r="D6267" s="702" t="str">
        <f t="shared" si="97"/>
        <v>6266. H-0002 事業員工生活垃圾</v>
      </c>
    </row>
    <row r="6268" spans="1:4">
      <c r="A6268" s="720">
        <v>6267</v>
      </c>
      <c r="B6268" s="721" t="s">
        <v>16848</v>
      </c>
      <c r="C6268" s="725" t="s">
        <v>16849</v>
      </c>
      <c r="D6268" s="702" t="str">
        <f t="shared" si="97"/>
        <v>6267. R-0101 菸砂</v>
      </c>
    </row>
    <row r="6269" spans="1:4">
      <c r="A6269" s="720">
        <v>6268</v>
      </c>
      <c r="B6269" s="721" t="s">
        <v>16850</v>
      </c>
      <c r="C6269" s="725" t="s">
        <v>16851</v>
      </c>
      <c r="D6269" s="702" t="str">
        <f t="shared" si="97"/>
        <v>6268. R-0102 蔗渣</v>
      </c>
    </row>
    <row r="6270" spans="1:4">
      <c r="A6270" s="720">
        <v>6269</v>
      </c>
      <c r="B6270" s="721" t="s">
        <v>16852</v>
      </c>
      <c r="C6270" s="725" t="s">
        <v>16853</v>
      </c>
      <c r="D6270" s="702" t="str">
        <f t="shared" si="97"/>
        <v>6269. R-0104 禽畜糞</v>
      </c>
    </row>
    <row r="6271" spans="1:4">
      <c r="A6271" s="720">
        <v>6270</v>
      </c>
      <c r="B6271" s="721" t="s">
        <v>16854</v>
      </c>
      <c r="C6271" s="725" t="s">
        <v>16855</v>
      </c>
      <c r="D6271" s="702" t="str">
        <f t="shared" si="97"/>
        <v>6270. R-0105 廢酒糟、酒粕、酒精醪</v>
      </c>
    </row>
    <row r="6272" spans="1:4">
      <c r="A6272" s="720">
        <v>6271</v>
      </c>
      <c r="B6272" s="721" t="s">
        <v>16856</v>
      </c>
      <c r="C6272" s="725" t="s">
        <v>16857</v>
      </c>
      <c r="D6272" s="702" t="str">
        <f t="shared" si="97"/>
        <v>6271. R-0106 廚餘</v>
      </c>
    </row>
    <row r="6273" spans="1:4">
      <c r="A6273" s="720">
        <v>6272</v>
      </c>
      <c r="B6273" s="721" t="s">
        <v>16858</v>
      </c>
      <c r="C6273" s="725" t="s">
        <v>16859</v>
      </c>
      <c r="D6273" s="702" t="str">
        <f t="shared" si="97"/>
        <v>6272. R-0110 羽毛</v>
      </c>
    </row>
    <row r="6274" spans="1:4">
      <c r="A6274" s="720">
        <v>6273</v>
      </c>
      <c r="B6274" s="721" t="s">
        <v>16860</v>
      </c>
      <c r="C6274" s="725" t="s">
        <v>16861</v>
      </c>
      <c r="D6274" s="702" t="str">
        <f t="shared" ref="D6274:D6337" si="98">A6274&amp;". "&amp;B6274&amp;" "&amp;C6274</f>
        <v>6273. R-0111 畜禽屠宰下腳料</v>
      </c>
    </row>
    <row r="6275" spans="1:4">
      <c r="A6275" s="720">
        <v>6274</v>
      </c>
      <c r="B6275" s="721" t="s">
        <v>16862</v>
      </c>
      <c r="C6275" s="725" t="s">
        <v>16863</v>
      </c>
      <c r="D6275" s="702" t="str">
        <f t="shared" si="98"/>
        <v>6274. R-0112 斃死畜禽</v>
      </c>
    </row>
    <row r="6276" spans="1:4">
      <c r="A6276" s="720">
        <v>6275</v>
      </c>
      <c r="B6276" s="721" t="s">
        <v>16864</v>
      </c>
      <c r="C6276" s="725" t="s">
        <v>16865</v>
      </c>
      <c r="D6276" s="702" t="str">
        <f t="shared" si="98"/>
        <v>6275. R-0113 廢棄牡蠣殼</v>
      </c>
    </row>
    <row r="6277" spans="1:4">
      <c r="A6277" s="720">
        <v>6276</v>
      </c>
      <c r="B6277" s="721" t="s">
        <v>16866</v>
      </c>
      <c r="C6277" s="725" t="s">
        <v>16867</v>
      </c>
      <c r="D6277" s="702" t="str">
        <f t="shared" si="98"/>
        <v>6276. R-0114 果菜殘渣</v>
      </c>
    </row>
    <row r="6278" spans="1:4">
      <c r="A6278" s="720">
        <v>6277</v>
      </c>
      <c r="B6278" s="721" t="s">
        <v>16868</v>
      </c>
      <c r="C6278" s="725" t="s">
        <v>16869</v>
      </c>
      <c r="D6278" s="702" t="str">
        <f t="shared" si="98"/>
        <v>6277. R-0116 豬毛</v>
      </c>
    </row>
    <row r="6279" spans="1:4">
      <c r="A6279" s="720">
        <v>6278</v>
      </c>
      <c r="B6279" s="721" t="s">
        <v>16870</v>
      </c>
      <c r="C6279" s="725" t="s">
        <v>16871</v>
      </c>
      <c r="D6279" s="702" t="str">
        <f t="shared" si="98"/>
        <v>6278. R-0117 植物性中藥渣</v>
      </c>
    </row>
    <row r="6280" spans="1:4">
      <c r="A6280" s="720">
        <v>6279</v>
      </c>
      <c r="B6280" s="721" t="s">
        <v>16872</v>
      </c>
      <c r="C6280" s="725" t="s">
        <v>15949</v>
      </c>
      <c r="D6280" s="702" t="str">
        <f t="shared" si="98"/>
        <v>6279. R-0119 動物性廢渣</v>
      </c>
    </row>
    <row r="6281" spans="1:4">
      <c r="A6281" s="720">
        <v>6280</v>
      </c>
      <c r="B6281" s="721" t="s">
        <v>16873</v>
      </c>
      <c r="C6281" s="725" t="s">
        <v>15951</v>
      </c>
      <c r="D6281" s="702" t="str">
        <f t="shared" si="98"/>
        <v>6280. R-0120 植物性廢渣</v>
      </c>
    </row>
    <row r="6282" spans="1:4">
      <c r="A6282" s="720">
        <v>6281</v>
      </c>
      <c r="B6282" s="721" t="s">
        <v>16874</v>
      </c>
      <c r="C6282" s="725" t="s">
        <v>16875</v>
      </c>
      <c r="D6282" s="702" t="str">
        <f t="shared" si="98"/>
        <v>6281. R-0121 花卉殘株及栽培介質</v>
      </c>
    </row>
    <row r="6283" spans="1:4">
      <c r="A6283" s="720">
        <v>6282</v>
      </c>
      <c r="B6283" s="721" t="s">
        <v>16876</v>
      </c>
      <c r="C6283" s="725" t="s">
        <v>16877</v>
      </c>
      <c r="D6283" s="702" t="str">
        <f t="shared" si="98"/>
        <v>6282. R-0201 廢塑膠</v>
      </c>
    </row>
    <row r="6284" spans="1:4">
      <c r="A6284" s="720">
        <v>6283</v>
      </c>
      <c r="B6284" s="721" t="s">
        <v>16878</v>
      </c>
      <c r="C6284" s="725" t="s">
        <v>16879</v>
      </c>
      <c r="D6284" s="702" t="str">
        <f t="shared" si="98"/>
        <v>6283. R-0202 廢塑膠容器(PET)</v>
      </c>
    </row>
    <row r="6285" spans="1:4">
      <c r="A6285" s="720">
        <v>6284</v>
      </c>
      <c r="B6285" s="721" t="s">
        <v>16880</v>
      </c>
      <c r="C6285" s="725" t="s">
        <v>16881</v>
      </c>
      <c r="D6285" s="702" t="str">
        <f t="shared" si="98"/>
        <v>6284. R-0203 廢塑膠容器(PVC)</v>
      </c>
    </row>
    <row r="6286" spans="1:4">
      <c r="A6286" s="720">
        <v>6285</v>
      </c>
      <c r="B6286" s="721" t="s">
        <v>16882</v>
      </c>
      <c r="C6286" s="725" t="s">
        <v>16883</v>
      </c>
      <c r="D6286" s="702" t="str">
        <f t="shared" si="98"/>
        <v>6285. R-0204 廢塑膠容器(PE)</v>
      </c>
    </row>
    <row r="6287" spans="1:4">
      <c r="A6287" s="720">
        <v>6286</v>
      </c>
      <c r="B6287" s="721" t="s">
        <v>16884</v>
      </c>
      <c r="C6287" s="725" t="s">
        <v>16885</v>
      </c>
      <c r="D6287" s="702" t="str">
        <f t="shared" si="98"/>
        <v>6286. R-0205 廢塑膠容器(PP)</v>
      </c>
    </row>
    <row r="6288" spans="1:4">
      <c r="A6288" s="720">
        <v>6287</v>
      </c>
      <c r="B6288" s="721" t="s">
        <v>16886</v>
      </c>
      <c r="C6288" s="725" t="s">
        <v>16887</v>
      </c>
      <c r="D6288" s="702" t="str">
        <f t="shared" si="98"/>
        <v>6287. R-0206 廢塑膠容器(PS發泡)</v>
      </c>
    </row>
    <row r="6289" spans="1:4">
      <c r="A6289" s="720">
        <v>6288</v>
      </c>
      <c r="B6289" s="721" t="s">
        <v>16888</v>
      </c>
      <c r="C6289" s="725" t="s">
        <v>16889</v>
      </c>
      <c r="D6289" s="702" t="str">
        <f t="shared" si="98"/>
        <v>6288. R-0207 廢塑膠容器(PS未發泡)</v>
      </c>
    </row>
    <row r="6290" spans="1:4">
      <c r="A6290" s="720">
        <v>6289</v>
      </c>
      <c r="B6290" s="721" t="s">
        <v>16890</v>
      </c>
      <c r="C6290" s="725" t="s">
        <v>16891</v>
      </c>
      <c r="D6290" s="702" t="str">
        <f t="shared" si="98"/>
        <v>6289. R-0208 廢塑膠容器(其他塑膠)</v>
      </c>
    </row>
    <row r="6291" spans="1:4">
      <c r="A6291" s="720">
        <v>6290</v>
      </c>
      <c r="B6291" s="721" t="s">
        <v>16892</v>
      </c>
      <c r="C6291" s="725" t="s">
        <v>16893</v>
      </c>
      <c r="D6291" s="702" t="str">
        <f t="shared" si="98"/>
        <v>6290. R-0210 廢壓模膠</v>
      </c>
    </row>
    <row r="6292" spans="1:4">
      <c r="A6292" s="720">
        <v>6291</v>
      </c>
      <c r="B6292" s="721" t="s">
        <v>16894</v>
      </c>
      <c r="C6292" s="725" t="s">
        <v>16895</v>
      </c>
      <c r="D6292" s="702" t="str">
        <f t="shared" si="98"/>
        <v>6291. R-0211 廢生質塑膠容器</v>
      </c>
    </row>
    <row r="6293" spans="1:4">
      <c r="A6293" s="720">
        <v>6292</v>
      </c>
      <c r="B6293" s="721" t="s">
        <v>16896</v>
      </c>
      <c r="C6293" s="725" t="s">
        <v>16897</v>
      </c>
      <c r="D6293" s="702" t="str">
        <f t="shared" si="98"/>
        <v>6292. R-0301 廢橡膠</v>
      </c>
    </row>
    <row r="6294" spans="1:4">
      <c r="A6294" s="720">
        <v>6293</v>
      </c>
      <c r="B6294" s="721" t="s">
        <v>16898</v>
      </c>
      <c r="C6294" s="725" t="s">
        <v>16899</v>
      </c>
      <c r="D6294" s="702" t="str">
        <f t="shared" si="98"/>
        <v>6293. R-0302 廢輪胎</v>
      </c>
    </row>
    <row r="6295" spans="1:4">
      <c r="A6295" s="720">
        <v>6294</v>
      </c>
      <c r="B6295" s="721" t="s">
        <v>16900</v>
      </c>
      <c r="C6295" s="725" t="s">
        <v>16901</v>
      </c>
      <c r="D6295" s="702" t="str">
        <f t="shared" si="98"/>
        <v>6294. R-0401 廢玻璃</v>
      </c>
    </row>
    <row r="6296" spans="1:4">
      <c r="A6296" s="720">
        <v>6295</v>
      </c>
      <c r="B6296" s="721" t="s">
        <v>16902</v>
      </c>
      <c r="C6296" s="725" t="s">
        <v>16903</v>
      </c>
      <c r="D6296" s="702" t="str">
        <f t="shared" si="98"/>
        <v>6295. R-0402 廢磚</v>
      </c>
    </row>
    <row r="6297" spans="1:4">
      <c r="A6297" s="720">
        <v>6296</v>
      </c>
      <c r="B6297" s="721" t="s">
        <v>16904</v>
      </c>
      <c r="C6297" s="725" t="s">
        <v>16905</v>
      </c>
      <c r="D6297" s="702" t="str">
        <f t="shared" si="98"/>
        <v>6296. R-0403 廢陶瓷</v>
      </c>
    </row>
    <row r="6298" spans="1:4">
      <c r="A6298" s="720">
        <v>6297</v>
      </c>
      <c r="B6298" s="721" t="s">
        <v>16906</v>
      </c>
      <c r="C6298" s="725" t="s">
        <v>16907</v>
      </c>
      <c r="D6298" s="702" t="str">
        <f t="shared" si="98"/>
        <v>6297. R-0404 廢白土</v>
      </c>
    </row>
    <row r="6299" spans="1:4">
      <c r="A6299" s="720">
        <v>6298</v>
      </c>
      <c r="B6299" s="721" t="s">
        <v>16908</v>
      </c>
      <c r="C6299" s="725" t="s">
        <v>16909</v>
      </c>
      <c r="D6299" s="702" t="str">
        <f t="shared" si="98"/>
        <v>6298. R-0405 廢矽藻土</v>
      </c>
    </row>
    <row r="6300" spans="1:4">
      <c r="A6300" s="720">
        <v>6299</v>
      </c>
      <c r="B6300" s="721" t="s">
        <v>16910</v>
      </c>
      <c r="C6300" s="725" t="s">
        <v>16911</v>
      </c>
      <c r="D6300" s="702" t="str">
        <f t="shared" si="98"/>
        <v>6299. R-0406 廢瓦</v>
      </c>
    </row>
    <row r="6301" spans="1:4">
      <c r="A6301" s="720">
        <v>6300</v>
      </c>
      <c r="B6301" s="721" t="s">
        <v>16912</v>
      </c>
      <c r="C6301" s="725" t="s">
        <v>16913</v>
      </c>
      <c r="D6301" s="702" t="str">
        <f t="shared" si="98"/>
        <v>6300. R-0407 廢玻璃容器</v>
      </c>
    </row>
    <row r="6302" spans="1:4">
      <c r="A6302" s="720">
        <v>6301</v>
      </c>
      <c r="B6302" s="721" t="s">
        <v>16914</v>
      </c>
      <c r="C6302" s="725" t="s">
        <v>16915</v>
      </c>
      <c r="D6302" s="702" t="str">
        <f t="shared" si="98"/>
        <v>6301. R-0408 廢石膏模</v>
      </c>
    </row>
    <row r="6303" spans="1:4">
      <c r="A6303" s="720">
        <v>6302</v>
      </c>
      <c r="B6303" s="721" t="s">
        <v>16916</v>
      </c>
      <c r="C6303" s="725" t="s">
        <v>16917</v>
      </c>
      <c r="D6303" s="702" t="str">
        <f t="shared" si="98"/>
        <v>6302. R-0409 含樹脂玻璃纖維布廢料</v>
      </c>
    </row>
    <row r="6304" spans="1:4">
      <c r="A6304" s="720">
        <v>6303</v>
      </c>
      <c r="B6304" s="721" t="s">
        <v>16918</v>
      </c>
      <c r="C6304" s="725" t="s">
        <v>16919</v>
      </c>
      <c r="D6304" s="702" t="str">
        <f t="shared" si="98"/>
        <v>6303. R-0410 廢矽酸鈣板</v>
      </c>
    </row>
    <row r="6305" spans="1:4">
      <c r="A6305" s="720">
        <v>6304</v>
      </c>
      <c r="B6305" s="721" t="s">
        <v>16920</v>
      </c>
      <c r="C6305" s="725" t="s">
        <v>16921</v>
      </c>
      <c r="D6305" s="702" t="str">
        <f t="shared" si="98"/>
        <v>6304. R-0411 廢石膏板</v>
      </c>
    </row>
    <row r="6306" spans="1:4">
      <c r="A6306" s="720">
        <v>6305</v>
      </c>
      <c r="B6306" s="721" t="s">
        <v>16922</v>
      </c>
      <c r="C6306" s="725" t="s">
        <v>16923</v>
      </c>
      <c r="D6306" s="702" t="str">
        <f t="shared" si="98"/>
        <v>6305. R-0502 石材廢料(板、塊)</v>
      </c>
    </row>
    <row r="6307" spans="1:4">
      <c r="A6307" s="720">
        <v>6306</v>
      </c>
      <c r="B6307" s="721" t="s">
        <v>16924</v>
      </c>
      <c r="C6307" s="725" t="s">
        <v>16925</v>
      </c>
      <c r="D6307" s="702" t="str">
        <f t="shared" si="98"/>
        <v>6306. R-0503 營建混合物</v>
      </c>
    </row>
    <row r="6308" spans="1:4">
      <c r="A6308" s="720">
        <v>6307</v>
      </c>
      <c r="B6308" s="721" t="s">
        <v>16926</v>
      </c>
      <c r="C6308" s="725" t="s">
        <v>16927</v>
      </c>
      <c r="D6308" s="702" t="str">
        <f t="shared" si="98"/>
        <v>6307. R-0504 廢水泥電桿</v>
      </c>
    </row>
    <row r="6309" spans="1:4">
      <c r="A6309" s="720">
        <v>6308</v>
      </c>
      <c r="B6309" s="721" t="s">
        <v>16928</v>
      </c>
      <c r="C6309" s="725" t="s">
        <v>15985</v>
      </c>
      <c r="D6309" s="702" t="str">
        <f t="shared" si="98"/>
        <v>6308. R-0601 廢紙</v>
      </c>
    </row>
    <row r="6310" spans="1:4">
      <c r="A6310" s="720">
        <v>6309</v>
      </c>
      <c r="B6310" s="721" t="s">
        <v>16929</v>
      </c>
      <c r="C6310" s="725" t="s">
        <v>16930</v>
      </c>
      <c r="D6310" s="702" t="str">
        <f t="shared" si="98"/>
        <v>6309. R-0602 廢鋁箔包</v>
      </c>
    </row>
    <row r="6311" spans="1:4">
      <c r="A6311" s="720">
        <v>6310</v>
      </c>
      <c r="B6311" s="721" t="s">
        <v>16931</v>
      </c>
      <c r="C6311" s="725" t="s">
        <v>16932</v>
      </c>
      <c r="D6311" s="702" t="str">
        <f t="shared" si="98"/>
        <v>6310. R-0603 廢紙容器</v>
      </c>
    </row>
    <row r="6312" spans="1:4">
      <c r="A6312" s="720">
        <v>6311</v>
      </c>
      <c r="B6312" s="721" t="s">
        <v>16933</v>
      </c>
      <c r="C6312" s="725" t="s">
        <v>16934</v>
      </c>
      <c r="D6312" s="702" t="str">
        <f t="shared" si="98"/>
        <v>6311. R-0701 廢木材</v>
      </c>
    </row>
    <row r="6313" spans="1:4">
      <c r="A6313" s="720">
        <v>6312</v>
      </c>
      <c r="B6313" s="721" t="s">
        <v>16935</v>
      </c>
      <c r="C6313" s="725" t="s">
        <v>16936</v>
      </c>
      <c r="D6313" s="702" t="str">
        <f t="shared" si="98"/>
        <v>6312. R-0801 廢人造纖維</v>
      </c>
    </row>
    <row r="6314" spans="1:4">
      <c r="A6314" s="720">
        <v>6313</v>
      </c>
      <c r="B6314" s="721" t="s">
        <v>16937</v>
      </c>
      <c r="C6314" s="725" t="s">
        <v>16938</v>
      </c>
      <c r="D6314" s="702" t="str">
        <f t="shared" si="98"/>
        <v>6313. R-0802 紡織殘料</v>
      </c>
    </row>
    <row r="6315" spans="1:4">
      <c r="A6315" s="720">
        <v>6314</v>
      </c>
      <c r="B6315" s="721" t="s">
        <v>16939</v>
      </c>
      <c r="C6315" s="725" t="s">
        <v>16940</v>
      </c>
      <c r="D6315" s="702" t="str">
        <f t="shared" si="98"/>
        <v>6314. R-0901 製糖濾泥</v>
      </c>
    </row>
    <row r="6316" spans="1:4">
      <c r="A6316" s="720">
        <v>6315</v>
      </c>
      <c r="B6316" s="721" t="s">
        <v>16941</v>
      </c>
      <c r="C6316" s="725" t="s">
        <v>16942</v>
      </c>
      <c r="D6316" s="702" t="str">
        <f t="shared" si="98"/>
        <v>6315. R-0902 食品加工污泥</v>
      </c>
    </row>
    <row r="6317" spans="1:4">
      <c r="A6317" s="720">
        <v>6316</v>
      </c>
      <c r="B6317" s="721" t="s">
        <v>16943</v>
      </c>
      <c r="C6317" s="725" t="s">
        <v>16944</v>
      </c>
      <c r="D6317" s="702" t="str">
        <f t="shared" si="98"/>
        <v>6316. R-0903 釀酒污泥</v>
      </c>
    </row>
    <row r="6318" spans="1:4">
      <c r="A6318" s="720">
        <v>6317</v>
      </c>
      <c r="B6318" s="721" t="s">
        <v>16945</v>
      </c>
      <c r="C6318" s="725" t="s">
        <v>16946</v>
      </c>
      <c r="D6318" s="702" t="str">
        <f t="shared" si="98"/>
        <v>6317. R-0904 漿紙污泥</v>
      </c>
    </row>
    <row r="6319" spans="1:4">
      <c r="A6319" s="720">
        <v>6318</v>
      </c>
      <c r="B6319" s="721" t="s">
        <v>16947</v>
      </c>
      <c r="C6319" s="725" t="s">
        <v>16948</v>
      </c>
      <c r="D6319" s="702" t="str">
        <f t="shared" si="98"/>
        <v>6318. R-0906 紡織污泥</v>
      </c>
    </row>
    <row r="6320" spans="1:4">
      <c r="A6320" s="720">
        <v>6319</v>
      </c>
      <c r="B6320" s="721" t="s">
        <v>16949</v>
      </c>
      <c r="C6320" s="725" t="s">
        <v>16950</v>
      </c>
      <c r="D6320" s="702" t="str">
        <f t="shared" si="98"/>
        <v>6319. R-0907 石材污泥</v>
      </c>
    </row>
    <row r="6321" spans="1:4">
      <c r="A6321" s="720">
        <v>6320</v>
      </c>
      <c r="B6321" s="721" t="s">
        <v>16951</v>
      </c>
      <c r="C6321" s="725" t="s">
        <v>16952</v>
      </c>
      <c r="D6321" s="702" t="str">
        <f t="shared" si="98"/>
        <v>6320. R-0908 農業污泥</v>
      </c>
    </row>
    <row r="6322" spans="1:4">
      <c r="A6322" s="720">
        <v>6321</v>
      </c>
      <c r="B6322" s="721" t="s">
        <v>16953</v>
      </c>
      <c r="C6322" s="725" t="s">
        <v>16954</v>
      </c>
      <c r="D6322" s="702" t="str">
        <f t="shared" si="98"/>
        <v>6321. R-0909 淨水污泥</v>
      </c>
    </row>
    <row r="6323" spans="1:4">
      <c r="A6323" s="720">
        <v>6322</v>
      </c>
      <c r="B6323" s="721" t="s">
        <v>16955</v>
      </c>
      <c r="C6323" s="725" t="s">
        <v>16956</v>
      </c>
      <c r="D6323" s="702" t="str">
        <f t="shared" si="98"/>
        <v>6322. R-0910 氟化鈣污泥</v>
      </c>
    </row>
    <row r="6324" spans="1:4">
      <c r="A6324" s="720">
        <v>6323</v>
      </c>
      <c r="B6324" s="721" t="s">
        <v>16957</v>
      </c>
      <c r="C6324" s="725" t="s">
        <v>16958</v>
      </c>
      <c r="D6324" s="702" t="str">
        <f t="shared" si="98"/>
        <v>6323. R-0911 石英磚研磨污泥</v>
      </c>
    </row>
    <row r="6325" spans="1:4">
      <c r="A6325" s="720">
        <v>6324</v>
      </c>
      <c r="B6325" s="721" t="s">
        <v>16959</v>
      </c>
      <c r="C6325" s="725" t="s">
        <v>16960</v>
      </c>
      <c r="D6325" s="702" t="str">
        <f t="shared" si="98"/>
        <v>6324. R-0912 脫硫無機性污泥</v>
      </c>
    </row>
    <row r="6326" spans="1:4">
      <c r="A6326" s="720">
        <v>6325</v>
      </c>
      <c r="B6326" s="721" t="s">
        <v>16961</v>
      </c>
      <c r="C6326" s="725" t="s">
        <v>16962</v>
      </c>
      <c r="D6326" s="702" t="str">
        <f t="shared" si="98"/>
        <v>6325. R-1001 燃油鍋爐集塵灰</v>
      </c>
    </row>
    <row r="6327" spans="1:4">
      <c r="A6327" s="720">
        <v>6326</v>
      </c>
      <c r="B6327" s="721" t="s">
        <v>16963</v>
      </c>
      <c r="C6327" s="725" t="s">
        <v>16964</v>
      </c>
      <c r="D6327" s="702" t="str">
        <f t="shared" si="98"/>
        <v>6326. R-1002 鋁二級冶煉程序集塵灰</v>
      </c>
    </row>
    <row r="6328" spans="1:4">
      <c r="A6328" s="720">
        <v>6327</v>
      </c>
      <c r="B6328" s="721" t="s">
        <v>16965</v>
      </c>
      <c r="C6328" s="725" t="s">
        <v>16966</v>
      </c>
      <c r="D6328" s="702" t="str">
        <f t="shared" si="98"/>
        <v>6327. R-1101 煤灰</v>
      </c>
    </row>
    <row r="6329" spans="1:4">
      <c r="A6329" s="720">
        <v>6328</v>
      </c>
      <c r="B6329" s="721" t="s">
        <v>16967</v>
      </c>
      <c r="C6329" s="725" t="s">
        <v>16968</v>
      </c>
      <c r="D6329" s="702" t="str">
        <f t="shared" si="98"/>
        <v>6328. R-1102 蔗渣煙爐灰</v>
      </c>
    </row>
    <row r="6330" spans="1:4">
      <c r="A6330" s="720">
        <v>6329</v>
      </c>
      <c r="B6330" s="721" t="s">
        <v>16969</v>
      </c>
      <c r="C6330" s="725" t="s">
        <v>16970</v>
      </c>
      <c r="D6330" s="702" t="str">
        <f t="shared" si="98"/>
        <v>6329. R-1103 鈷錳塵灰</v>
      </c>
    </row>
    <row r="6331" spans="1:4">
      <c r="A6331" s="720">
        <v>6330</v>
      </c>
      <c r="B6331" s="721" t="s">
        <v>16971</v>
      </c>
      <c r="C6331" s="725" t="s">
        <v>16972</v>
      </c>
      <c r="D6331" s="702" t="str">
        <f t="shared" si="98"/>
        <v>6330. R-1104 潛弧銲渣</v>
      </c>
    </row>
    <row r="6332" spans="1:4">
      <c r="A6332" s="720">
        <v>6331</v>
      </c>
      <c r="B6332" s="721" t="s">
        <v>16973</v>
      </c>
      <c r="C6332" s="725" t="s">
        <v>16974</v>
      </c>
      <c r="D6332" s="702" t="str">
        <f t="shared" si="98"/>
        <v>6331. R-1105 垃圾焚化廠焚化底渣</v>
      </c>
    </row>
    <row r="6333" spans="1:4">
      <c r="A6333" s="720">
        <v>6332</v>
      </c>
      <c r="B6333" s="721" t="s">
        <v>16975</v>
      </c>
      <c r="C6333" s="725" t="s">
        <v>16976</v>
      </c>
      <c r="D6333" s="702" t="str">
        <f t="shared" si="98"/>
        <v>6332. R-1106 燃煤飛灰</v>
      </c>
    </row>
    <row r="6334" spans="1:4">
      <c r="A6334" s="720">
        <v>6333</v>
      </c>
      <c r="B6334" s="721" t="s">
        <v>16977</v>
      </c>
      <c r="C6334" s="725" t="s">
        <v>16978</v>
      </c>
      <c r="D6334" s="702" t="str">
        <f t="shared" si="98"/>
        <v>6333. R-1107 燃煤底灰(或含燃煤飛灰之底灰)</v>
      </c>
    </row>
    <row r="6335" spans="1:4">
      <c r="A6335" s="720">
        <v>6334</v>
      </c>
      <c r="B6335" s="721" t="s">
        <v>16979</v>
      </c>
      <c r="C6335" s="725" t="s">
        <v>16980</v>
      </c>
      <c r="D6335" s="702" t="str">
        <f t="shared" si="98"/>
        <v>6334. R-1108 混燒煤灰</v>
      </c>
    </row>
    <row r="6336" spans="1:4">
      <c r="A6336" s="720">
        <v>6335</v>
      </c>
      <c r="B6336" s="721" t="s">
        <v>16981</v>
      </c>
      <c r="C6336" s="725" t="s">
        <v>16982</v>
      </c>
      <c r="D6336" s="702" t="str">
        <f t="shared" si="98"/>
        <v>6335. R-1201 廢鑄砂</v>
      </c>
    </row>
    <row r="6337" spans="1:4">
      <c r="A6337" s="720">
        <v>6336</v>
      </c>
      <c r="B6337" s="721" t="s">
        <v>16983</v>
      </c>
      <c r="C6337" s="725" t="s">
        <v>16984</v>
      </c>
      <c r="D6337" s="702" t="str">
        <f t="shared" si="98"/>
        <v>6336. R-1203 電弧爐煉鋼爐碴(石)</v>
      </c>
    </row>
    <row r="6338" spans="1:4">
      <c r="A6338" s="720">
        <v>6337</v>
      </c>
      <c r="B6338" s="721" t="s">
        <v>16985</v>
      </c>
      <c r="C6338" s="725" t="s">
        <v>16986</v>
      </c>
      <c r="D6338" s="702" t="str">
        <f t="shared" ref="D6338:D6401" si="99">A6338&amp;". "&amp;B6338&amp;" "&amp;C6338</f>
        <v>6337. R-1204 感應電爐爐碴(石)</v>
      </c>
    </row>
    <row r="6339" spans="1:4">
      <c r="A6339" s="720">
        <v>6338</v>
      </c>
      <c r="B6339" s="721" t="s">
        <v>16987</v>
      </c>
      <c r="C6339" s="725" t="s">
        <v>16988</v>
      </c>
      <c r="D6339" s="702" t="str">
        <f t="shared" si="99"/>
        <v>6338. R-1205 化鐵爐爐碴(石)</v>
      </c>
    </row>
    <row r="6340" spans="1:4">
      <c r="A6340" s="720">
        <v>6339</v>
      </c>
      <c r="B6340" s="721" t="s">
        <v>16989</v>
      </c>
      <c r="C6340" s="725" t="s">
        <v>16990</v>
      </c>
      <c r="D6340" s="702" t="str">
        <f t="shared" si="99"/>
        <v>6339. R-1206 高爐礦泥、轉爐礦泥及熱軋礦泥</v>
      </c>
    </row>
    <row r="6341" spans="1:4">
      <c r="A6341" s="720">
        <v>6340</v>
      </c>
      <c r="B6341" s="721" t="s">
        <v>16991</v>
      </c>
      <c r="C6341" s="725" t="s">
        <v>16992</v>
      </c>
      <c r="D6341" s="702" t="str">
        <f t="shared" si="99"/>
        <v>6340. R-1207 旋轉窯爐碴（石）</v>
      </c>
    </row>
    <row r="6342" spans="1:4">
      <c r="A6342" s="720">
        <v>6341</v>
      </c>
      <c r="B6342" s="721" t="s">
        <v>16993</v>
      </c>
      <c r="C6342" s="725" t="s">
        <v>16994</v>
      </c>
      <c r="D6342" s="702" t="str">
        <f t="shared" si="99"/>
        <v>6341. R-1208 淨水軟化碳酸鈣結晶</v>
      </c>
    </row>
    <row r="6343" spans="1:4">
      <c r="A6343" s="720">
        <v>6342</v>
      </c>
      <c r="B6343" s="721" t="s">
        <v>16995</v>
      </c>
      <c r="C6343" s="725" t="s">
        <v>16996</v>
      </c>
      <c r="D6343" s="702" t="str">
        <f t="shared" si="99"/>
        <v>6342. R-1209 電弧爐煉鋼爐氧化碴(石)</v>
      </c>
    </row>
    <row r="6344" spans="1:4">
      <c r="A6344" s="720">
        <v>6343</v>
      </c>
      <c r="B6344" s="721" t="s">
        <v>16997</v>
      </c>
      <c r="C6344" s="725" t="s">
        <v>16998</v>
      </c>
      <c r="D6344" s="702" t="str">
        <f t="shared" si="99"/>
        <v>6343. R-1210 電弧爐煉鋼爐還原碴(石)</v>
      </c>
    </row>
    <row r="6345" spans="1:4">
      <c r="A6345" s="720">
        <v>6344</v>
      </c>
      <c r="B6345" s="721" t="s">
        <v>16999</v>
      </c>
      <c r="C6345" s="725" t="s">
        <v>17000</v>
      </c>
      <c r="D6345" s="702" t="str">
        <f t="shared" si="99"/>
        <v>6344. R-1301 廢鐵</v>
      </c>
    </row>
    <row r="6346" spans="1:4">
      <c r="A6346" s="720">
        <v>6345</v>
      </c>
      <c r="B6346" s="721" t="s">
        <v>17001</v>
      </c>
      <c r="C6346" s="725" t="s">
        <v>17002</v>
      </c>
      <c r="D6346" s="702" t="str">
        <f t="shared" si="99"/>
        <v>6345. R-1302 廢銅</v>
      </c>
    </row>
    <row r="6347" spans="1:4">
      <c r="A6347" s="720">
        <v>6346</v>
      </c>
      <c r="B6347" s="721" t="s">
        <v>17003</v>
      </c>
      <c r="C6347" s="725" t="s">
        <v>17004</v>
      </c>
      <c r="D6347" s="702" t="str">
        <f t="shared" si="99"/>
        <v>6346. R-1303 廢鋅</v>
      </c>
    </row>
    <row r="6348" spans="1:4">
      <c r="A6348" s="720">
        <v>6347</v>
      </c>
      <c r="B6348" s="721" t="s">
        <v>17005</v>
      </c>
      <c r="C6348" s="725" t="s">
        <v>17006</v>
      </c>
      <c r="D6348" s="702" t="str">
        <f t="shared" si="99"/>
        <v>6347. R-1304 廢鋁</v>
      </c>
    </row>
    <row r="6349" spans="1:4">
      <c r="A6349" s="720">
        <v>6348</v>
      </c>
      <c r="B6349" s="721" t="s">
        <v>17007</v>
      </c>
      <c r="C6349" s="725" t="s">
        <v>17008</v>
      </c>
      <c r="D6349" s="702" t="str">
        <f t="shared" si="99"/>
        <v>6348. R-1305 廢錫</v>
      </c>
    </row>
    <row r="6350" spans="1:4">
      <c r="A6350" s="720">
        <v>6349</v>
      </c>
      <c r="B6350" s="721" t="s">
        <v>17009</v>
      </c>
      <c r="C6350" s="725" t="s">
        <v>17010</v>
      </c>
      <c r="D6350" s="702" t="str">
        <f t="shared" si="99"/>
        <v>6349. R-1306 廢鐵容器</v>
      </c>
    </row>
    <row r="6351" spans="1:4">
      <c r="A6351" s="720">
        <v>6350</v>
      </c>
      <c r="B6351" s="721" t="s">
        <v>17011</v>
      </c>
      <c r="C6351" s="725" t="s">
        <v>17012</v>
      </c>
      <c r="D6351" s="702" t="str">
        <f t="shared" si="99"/>
        <v>6350. R-1307 廢鋁容器</v>
      </c>
    </row>
    <row r="6352" spans="1:4">
      <c r="A6352" s="720">
        <v>6351</v>
      </c>
      <c r="B6352" s="721" t="s">
        <v>17013</v>
      </c>
      <c r="C6352" s="725" t="s">
        <v>17014</v>
      </c>
      <c r="D6352" s="702" t="str">
        <f t="shared" si="99"/>
        <v>6351. R-1308 廢金屬（容器）</v>
      </c>
    </row>
    <row r="6353" spans="1:4">
      <c r="A6353" s="720">
        <v>6352</v>
      </c>
      <c r="B6353" s="721" t="s">
        <v>17015</v>
      </c>
      <c r="C6353" s="725" t="s">
        <v>17016</v>
      </c>
      <c r="D6353" s="702" t="str">
        <f t="shared" si="99"/>
        <v>6352. R-1309 廢牙冠</v>
      </c>
    </row>
    <row r="6354" spans="1:4">
      <c r="A6354" s="720">
        <v>6353</v>
      </c>
      <c r="B6354" s="721" t="s">
        <v>17017</v>
      </c>
      <c r="C6354" s="725" t="s">
        <v>17018</v>
      </c>
      <c r="D6354" s="702" t="str">
        <f t="shared" si="99"/>
        <v>6353. R-1401 廢鈷錳觸媒</v>
      </c>
    </row>
    <row r="6355" spans="1:4">
      <c r="A6355" s="720">
        <v>6354</v>
      </c>
      <c r="B6355" s="721" t="s">
        <v>17019</v>
      </c>
      <c r="C6355" s="725" t="s">
        <v>17020</v>
      </c>
      <c r="D6355" s="702" t="str">
        <f t="shared" si="99"/>
        <v>6354. R-1402 廢沸石觸媒</v>
      </c>
    </row>
    <row r="6356" spans="1:4">
      <c r="A6356" s="720">
        <v>6355</v>
      </c>
      <c r="B6356" s="721" t="s">
        <v>17021</v>
      </c>
      <c r="C6356" s="725" t="s">
        <v>17022</v>
      </c>
      <c r="D6356" s="702" t="str">
        <f t="shared" si="99"/>
        <v>6355. R-1501 廢光阻剝離液</v>
      </c>
    </row>
    <row r="6357" spans="1:4">
      <c r="A6357" s="720">
        <v>6356</v>
      </c>
      <c r="B6357" s="721" t="s">
        <v>17023</v>
      </c>
      <c r="C6357" s="725" t="s">
        <v>17024</v>
      </c>
      <c r="D6357" s="702" t="str">
        <f t="shared" si="99"/>
        <v>6356. R-1502 混合廢溶劑</v>
      </c>
    </row>
    <row r="6358" spans="1:4">
      <c r="A6358" s="720">
        <v>6357</v>
      </c>
      <c r="B6358" s="721" t="s">
        <v>17025</v>
      </c>
      <c r="C6358" s="725" t="s">
        <v>17026</v>
      </c>
      <c r="D6358" s="702" t="str">
        <f t="shared" si="99"/>
        <v>6357. R-1701 廢潤滑油（含廢機油）</v>
      </c>
    </row>
    <row r="6359" spans="1:4">
      <c r="A6359" s="720">
        <v>6358</v>
      </c>
      <c r="B6359" s="721" t="s">
        <v>17027</v>
      </c>
      <c r="C6359" s="725" t="s">
        <v>16063</v>
      </c>
      <c r="D6359" s="702" t="str">
        <f t="shared" si="99"/>
        <v>6358. R-1702 廢食用油</v>
      </c>
    </row>
    <row r="6360" spans="1:4">
      <c r="A6360" s="720">
        <v>6359</v>
      </c>
      <c r="B6360" s="721" t="s">
        <v>17028</v>
      </c>
      <c r="C6360" s="725" t="s">
        <v>17029</v>
      </c>
      <c r="D6360" s="702" t="str">
        <f t="shared" si="99"/>
        <v>6359. R-1703 廢潤滑油(含廢機油)</v>
      </c>
    </row>
    <row r="6361" spans="1:4">
      <c r="A6361" s="720">
        <v>6360</v>
      </c>
      <c r="B6361" s="721" t="s">
        <v>17030</v>
      </c>
      <c r="C6361" s="725" t="s">
        <v>17031</v>
      </c>
      <c r="D6361" s="702" t="str">
        <f t="shared" si="99"/>
        <v>6360. R-1901 廢冷暖氣機</v>
      </c>
    </row>
    <row r="6362" spans="1:4">
      <c r="A6362" s="720">
        <v>6361</v>
      </c>
      <c r="B6362" s="721" t="s">
        <v>17032</v>
      </c>
      <c r="C6362" s="725" t="s">
        <v>17033</v>
      </c>
      <c r="D6362" s="702" t="str">
        <f t="shared" si="99"/>
        <v>6361. R-1902 廢電冰箱</v>
      </c>
    </row>
    <row r="6363" spans="1:4">
      <c r="A6363" s="720">
        <v>6362</v>
      </c>
      <c r="B6363" s="721" t="s">
        <v>17034</v>
      </c>
      <c r="C6363" s="725" t="s">
        <v>17035</v>
      </c>
      <c r="D6363" s="702" t="str">
        <f t="shared" si="99"/>
        <v>6362. R-1903 廢電視機</v>
      </c>
    </row>
    <row r="6364" spans="1:4">
      <c r="A6364" s="720">
        <v>6363</v>
      </c>
      <c r="B6364" s="721" t="s">
        <v>17036</v>
      </c>
      <c r="C6364" s="725" t="s">
        <v>17037</v>
      </c>
      <c r="D6364" s="702" t="str">
        <f t="shared" si="99"/>
        <v>6363. R-1904 廢洗衣機</v>
      </c>
    </row>
    <row r="6365" spans="1:4">
      <c r="A6365" s="720">
        <v>6364</v>
      </c>
      <c r="B6365" s="721" t="s">
        <v>17038</v>
      </c>
      <c r="C6365" s="725" t="s">
        <v>17039</v>
      </c>
      <c r="D6365" s="702" t="str">
        <f t="shared" si="99"/>
        <v>6364. R-1905 廢筆記型電腦</v>
      </c>
    </row>
    <row r="6366" spans="1:4">
      <c r="A6366" s="720">
        <v>6365</v>
      </c>
      <c r="B6366" s="721" t="s">
        <v>17040</v>
      </c>
      <c r="C6366" s="725" t="s">
        <v>17041</v>
      </c>
      <c r="D6366" s="702" t="str">
        <f t="shared" si="99"/>
        <v>6365. R-1906 廢印表機</v>
      </c>
    </row>
    <row r="6367" spans="1:4">
      <c r="A6367" s="720">
        <v>6366</v>
      </c>
      <c r="B6367" s="721" t="s">
        <v>17042</v>
      </c>
      <c r="C6367" s="725" t="s">
        <v>17043</v>
      </c>
      <c r="D6367" s="702" t="str">
        <f t="shared" si="99"/>
        <v>6366. R-1907 廢監視器</v>
      </c>
    </row>
    <row r="6368" spans="1:4">
      <c r="A6368" s="720">
        <v>6367</v>
      </c>
      <c r="B6368" s="721" t="s">
        <v>17044</v>
      </c>
      <c r="C6368" s="725" t="s">
        <v>17045</v>
      </c>
      <c r="D6368" s="702" t="str">
        <f t="shared" si="99"/>
        <v>6367. R-1908 其他資訊產品廢棄物(主機板、硬式磁碟機、電源器、機殼、鍵盤等)</v>
      </c>
    </row>
    <row r="6369" spans="1:4">
      <c r="A6369" s="720">
        <v>6368</v>
      </c>
      <c r="B6369" s="721" t="s">
        <v>17046</v>
      </c>
      <c r="C6369" s="725" t="s">
        <v>17047</v>
      </c>
      <c r="D6369" s="702" t="str">
        <f t="shared" si="99"/>
        <v>6368. R-1909 廢電風扇</v>
      </c>
    </row>
    <row r="6370" spans="1:4">
      <c r="A6370" s="720">
        <v>6369</v>
      </c>
      <c r="B6370" s="721" t="s">
        <v>17048</v>
      </c>
      <c r="C6370" s="725" t="s">
        <v>17049</v>
      </c>
      <c r="D6370" s="702" t="str">
        <f t="shared" si="99"/>
        <v>6369. R-2101 廢棄尖銳器具</v>
      </c>
    </row>
    <row r="6371" spans="1:4">
      <c r="A6371" s="720">
        <v>6370</v>
      </c>
      <c r="B6371" s="721" t="s">
        <v>17050</v>
      </c>
      <c r="C6371" s="725" t="s">
        <v>17051</v>
      </c>
      <c r="D6371" s="702" t="str">
        <f t="shared" si="99"/>
        <v>6370. R-2201 廢攝影膠片（卷）</v>
      </c>
    </row>
    <row r="6372" spans="1:4">
      <c r="A6372" s="720">
        <v>6371</v>
      </c>
      <c r="B6372" s="721" t="s">
        <v>17052</v>
      </c>
      <c r="C6372" s="725" t="s">
        <v>17053</v>
      </c>
      <c r="D6372" s="702" t="str">
        <f t="shared" si="99"/>
        <v>6371. R-2401 菇類培植廢棄包</v>
      </c>
    </row>
    <row r="6373" spans="1:4">
      <c r="A6373" s="720">
        <v>6372</v>
      </c>
      <c r="B6373" s="721" t="s">
        <v>17054</v>
      </c>
      <c r="C6373" s="725" t="s">
        <v>17055</v>
      </c>
      <c r="D6373" s="702" t="str">
        <f t="shared" si="99"/>
        <v>6372. R-2402 廢汽車</v>
      </c>
    </row>
    <row r="6374" spans="1:4">
      <c r="A6374" s="720">
        <v>6373</v>
      </c>
      <c r="B6374" s="721" t="s">
        <v>17056</v>
      </c>
      <c r="C6374" s="725" t="s">
        <v>17057</v>
      </c>
      <c r="D6374" s="702" t="str">
        <f t="shared" si="99"/>
        <v>6373. R-2403 廢機車</v>
      </c>
    </row>
    <row r="6375" spans="1:4">
      <c r="A6375" s="720">
        <v>6374</v>
      </c>
      <c r="B6375" s="721" t="s">
        <v>17058</v>
      </c>
      <c r="C6375" s="725" t="s">
        <v>17059</v>
      </c>
      <c r="D6375" s="702" t="str">
        <f t="shared" si="99"/>
        <v>6374. R-2404 廢乾電池</v>
      </c>
    </row>
    <row r="6376" spans="1:4">
      <c r="A6376" s="720">
        <v>6375</v>
      </c>
      <c r="B6376" s="721" t="s">
        <v>17060</v>
      </c>
      <c r="C6376" s="725" t="s">
        <v>17061</v>
      </c>
      <c r="D6376" s="702" t="str">
        <f t="shared" si="99"/>
        <v>6375. R-2405 廢照明光源</v>
      </c>
    </row>
    <row r="6377" spans="1:4">
      <c r="A6377" s="720">
        <v>6376</v>
      </c>
      <c r="B6377" s="721" t="s">
        <v>17062</v>
      </c>
      <c r="C6377" s="725" t="s">
        <v>17063</v>
      </c>
      <c r="D6377" s="702" t="str">
        <f t="shared" si="99"/>
        <v>6376. R-2406 廢農藥容器</v>
      </c>
    </row>
    <row r="6378" spans="1:4">
      <c r="A6378" s="720">
        <v>6377</v>
      </c>
      <c r="B6378" s="721" t="s">
        <v>17064</v>
      </c>
      <c r="C6378" s="725" t="s">
        <v>17065</v>
      </c>
      <c r="D6378" s="702" t="str">
        <f t="shared" si="99"/>
        <v>6377. R-2407 廢鉛蓄電池</v>
      </c>
    </row>
    <row r="6379" spans="1:4">
      <c r="A6379" s="720">
        <v>6378</v>
      </c>
      <c r="B6379" s="721" t="s">
        <v>17066</v>
      </c>
      <c r="C6379" s="725" t="s">
        <v>16107</v>
      </c>
      <c r="D6379" s="702" t="str">
        <f t="shared" si="99"/>
        <v>6378. R-2408 廢活性碳</v>
      </c>
    </row>
    <row r="6380" spans="1:4">
      <c r="A6380" s="720">
        <v>6379</v>
      </c>
      <c r="B6380" s="721" t="s">
        <v>17067</v>
      </c>
      <c r="C6380" s="725" t="s">
        <v>17068</v>
      </c>
      <c r="D6380" s="702" t="str">
        <f t="shared" si="99"/>
        <v>6379. R-2409 廢樹脂砂輪</v>
      </c>
    </row>
    <row r="6381" spans="1:4">
      <c r="A6381" s="720">
        <v>6380</v>
      </c>
      <c r="B6381" s="721" t="s">
        <v>17069</v>
      </c>
      <c r="C6381" s="725" t="s">
        <v>17070</v>
      </c>
      <c r="D6381" s="702" t="str">
        <f t="shared" si="99"/>
        <v>6380. R-2410 廢噴砂</v>
      </c>
    </row>
    <row r="6382" spans="1:4">
      <c r="A6382" s="720">
        <v>6381</v>
      </c>
      <c r="B6382" s="721" t="s">
        <v>17071</v>
      </c>
      <c r="C6382" s="725" t="s">
        <v>17072</v>
      </c>
      <c r="D6382" s="702" t="str">
        <f t="shared" si="99"/>
        <v>6381. R-2411 廢矽晶</v>
      </c>
    </row>
    <row r="6383" spans="1:4">
      <c r="A6383" s="720">
        <v>6382</v>
      </c>
      <c r="B6383" s="721" t="s">
        <v>17073</v>
      </c>
      <c r="C6383" s="725" t="s">
        <v>16123</v>
      </c>
      <c r="D6383" s="702" t="str">
        <f t="shared" si="99"/>
        <v>6382. R-2412 滅火器廢乾粉</v>
      </c>
    </row>
    <row r="6384" spans="1:4">
      <c r="A6384" s="720">
        <v>6383</v>
      </c>
      <c r="B6384" s="721" t="s">
        <v>17074</v>
      </c>
      <c r="C6384" s="725" t="s">
        <v>17075</v>
      </c>
      <c r="D6384" s="702" t="str">
        <f t="shared" si="99"/>
        <v>6383. R-2501 廢酸性蝕刻液</v>
      </c>
    </row>
    <row r="6385" spans="1:4">
      <c r="A6385" s="720">
        <v>6384</v>
      </c>
      <c r="B6385" s="721" t="s">
        <v>17076</v>
      </c>
      <c r="C6385" s="725" t="s">
        <v>17077</v>
      </c>
      <c r="D6385" s="702" t="str">
        <f t="shared" si="99"/>
        <v>6384. R-2502 廢酸洗液</v>
      </c>
    </row>
    <row r="6386" spans="1:4">
      <c r="A6386" s="720">
        <v>6385</v>
      </c>
      <c r="B6386" s="721" t="s">
        <v>17078</v>
      </c>
      <c r="C6386" s="725" t="s">
        <v>17079</v>
      </c>
      <c r="D6386" s="702" t="str">
        <f t="shared" si="99"/>
        <v>6385. R-2503 二甲基甲醯胺（DMF）粗液</v>
      </c>
    </row>
    <row r="6387" spans="1:4">
      <c r="A6387" s="720">
        <v>6386</v>
      </c>
      <c r="B6387" s="721" t="s">
        <v>17080</v>
      </c>
      <c r="C6387" s="725" t="s">
        <v>17081</v>
      </c>
      <c r="D6387" s="702" t="str">
        <f t="shared" si="99"/>
        <v>6386. R-2504 廢顯/定影液</v>
      </c>
    </row>
    <row r="6388" spans="1:4">
      <c r="A6388" s="720">
        <v>6387</v>
      </c>
      <c r="B6388" s="721" t="s">
        <v>17082</v>
      </c>
      <c r="C6388" s="725" t="s">
        <v>17072</v>
      </c>
      <c r="D6388" s="702" t="str">
        <f t="shared" si="99"/>
        <v>6387. R-2505 廢矽晶</v>
      </c>
    </row>
    <row r="6389" spans="1:4">
      <c r="A6389" s="720">
        <v>6388</v>
      </c>
      <c r="B6389" s="721" t="s">
        <v>17083</v>
      </c>
      <c r="C6389" s="725" t="s">
        <v>17084</v>
      </c>
      <c r="D6389" s="702" t="str">
        <f t="shared" si="99"/>
        <v>6388. R-2506 有害混合廢溶劑</v>
      </c>
    </row>
    <row r="6390" spans="1:4">
      <c r="A6390" s="720">
        <v>6389</v>
      </c>
      <c r="B6390" s="721" t="s">
        <v>17085</v>
      </c>
      <c r="C6390" s="725" t="s">
        <v>17086</v>
      </c>
      <c r="D6390" s="702" t="str">
        <f t="shared" si="99"/>
        <v>6389. S-0101 含砷污染土壤</v>
      </c>
    </row>
    <row r="6391" spans="1:4">
      <c r="A6391" s="720">
        <v>6390</v>
      </c>
      <c r="B6391" s="721" t="s">
        <v>17087</v>
      </c>
      <c r="C6391" s="725" t="s">
        <v>17088</v>
      </c>
      <c r="D6391" s="702" t="str">
        <f t="shared" si="99"/>
        <v>6390. S-0102 含鎘污染土壤</v>
      </c>
    </row>
    <row r="6392" spans="1:4">
      <c r="A6392" s="720">
        <v>6391</v>
      </c>
      <c r="B6392" s="721" t="s">
        <v>17089</v>
      </c>
      <c r="C6392" s="725" t="s">
        <v>17090</v>
      </c>
      <c r="D6392" s="702" t="str">
        <f t="shared" si="99"/>
        <v>6391. S-0103 含鉻污染土壤</v>
      </c>
    </row>
    <row r="6393" spans="1:4">
      <c r="A6393" s="720">
        <v>6392</v>
      </c>
      <c r="B6393" s="721" t="s">
        <v>17091</v>
      </c>
      <c r="C6393" s="725" t="s">
        <v>17092</v>
      </c>
      <c r="D6393" s="702" t="str">
        <f t="shared" si="99"/>
        <v>6392. S-0104 含銅污染土壤</v>
      </c>
    </row>
    <row r="6394" spans="1:4">
      <c r="A6394" s="720">
        <v>6393</v>
      </c>
      <c r="B6394" s="721" t="s">
        <v>17093</v>
      </c>
      <c r="C6394" s="725" t="s">
        <v>17094</v>
      </c>
      <c r="D6394" s="702" t="str">
        <f t="shared" si="99"/>
        <v>6393. S-0105 含汞污染土壤</v>
      </c>
    </row>
    <row r="6395" spans="1:4">
      <c r="A6395" s="720">
        <v>6394</v>
      </c>
      <c r="B6395" s="721" t="s">
        <v>17095</v>
      </c>
      <c r="C6395" s="725" t="s">
        <v>17096</v>
      </c>
      <c r="D6395" s="702" t="str">
        <f t="shared" si="99"/>
        <v>6394. S-0106 含鎳污染土壤</v>
      </c>
    </row>
    <row r="6396" spans="1:4">
      <c r="A6396" s="720">
        <v>6395</v>
      </c>
      <c r="B6396" s="721" t="s">
        <v>17097</v>
      </c>
      <c r="C6396" s="725" t="s">
        <v>17098</v>
      </c>
      <c r="D6396" s="702" t="str">
        <f t="shared" si="99"/>
        <v>6395. S-0107 含鉛污染土壤</v>
      </c>
    </row>
    <row r="6397" spans="1:4">
      <c r="A6397" s="720">
        <v>6396</v>
      </c>
      <c r="B6397" s="721" t="s">
        <v>17099</v>
      </c>
      <c r="C6397" s="725" t="s">
        <v>17100</v>
      </c>
      <c r="D6397" s="702" t="str">
        <f t="shared" si="99"/>
        <v>6396. S-0108 含鋅污染土壤</v>
      </c>
    </row>
    <row r="6398" spans="1:4">
      <c r="A6398" s="720">
        <v>6397</v>
      </c>
      <c r="B6398" s="721" t="s">
        <v>17101</v>
      </c>
      <c r="C6398" s="725" t="s">
        <v>17102</v>
      </c>
      <c r="D6398" s="702" t="str">
        <f t="shared" si="99"/>
        <v>6397. S-0109 含揮發性有機物污染土壤</v>
      </c>
    </row>
    <row r="6399" spans="1:4">
      <c r="A6399" s="720">
        <v>6398</v>
      </c>
      <c r="B6399" s="721" t="s">
        <v>17103</v>
      </c>
      <c r="C6399" s="725" t="s">
        <v>17104</v>
      </c>
      <c r="D6399" s="702" t="str">
        <f t="shared" si="99"/>
        <v>6398. S-0110 含半揮發有機物污染土壤</v>
      </c>
    </row>
    <row r="6400" spans="1:4">
      <c r="A6400" s="720">
        <v>6399</v>
      </c>
      <c r="B6400" s="721" t="s">
        <v>17105</v>
      </c>
      <c r="C6400" s="725" t="s">
        <v>17106</v>
      </c>
      <c r="D6400" s="702" t="str">
        <f t="shared" si="99"/>
        <v>6399. S-0111 含總石油碳氫化合物污染土壤</v>
      </c>
    </row>
    <row r="6401" spans="1:4">
      <c r="A6401" s="720">
        <v>6400</v>
      </c>
      <c r="B6401" s="721" t="s">
        <v>17107</v>
      </c>
      <c r="C6401" s="725" t="s">
        <v>17108</v>
      </c>
      <c r="D6401" s="702" t="str">
        <f t="shared" si="99"/>
        <v>6400. S-0112 含農藥污染土壤</v>
      </c>
    </row>
    <row r="6402" spans="1:4">
      <c r="A6402" s="720">
        <v>6401</v>
      </c>
      <c r="B6402" s="721" t="s">
        <v>17109</v>
      </c>
      <c r="C6402" s="725" t="s">
        <v>17110</v>
      </c>
      <c r="D6402" s="702" t="str">
        <f t="shared" ref="D6402:D6465" si="100">A6402&amp;". "&amp;B6402&amp;" "&amp;C6402</f>
        <v>6401. S-0113 含多氯聯苯污染土壤</v>
      </c>
    </row>
    <row r="6403" spans="1:4">
      <c r="A6403" s="720">
        <v>6402</v>
      </c>
      <c r="B6403" s="721" t="s">
        <v>17111</v>
      </c>
      <c r="C6403" s="725" t="s">
        <v>17112</v>
      </c>
      <c r="D6403" s="702" t="str">
        <f t="shared" si="100"/>
        <v>6402. S-0114 含戴奧辛污染土壤</v>
      </c>
    </row>
    <row r="6404" spans="1:4">
      <c r="A6404" s="720">
        <v>6403</v>
      </c>
      <c r="B6404" s="721" t="s">
        <v>17113</v>
      </c>
      <c r="C6404" s="725" t="s">
        <v>17114</v>
      </c>
      <c r="D6404" s="702" t="str">
        <f t="shared" si="100"/>
        <v>6403. S-0199 含其他污染物污染土壤</v>
      </c>
    </row>
    <row r="6405" spans="1:4">
      <c r="A6405" s="720">
        <v>6404</v>
      </c>
      <c r="B6405" s="721" t="s">
        <v>17115</v>
      </c>
      <c r="C6405" s="725" t="s">
        <v>17116</v>
      </c>
      <c r="D6405" s="702" t="str">
        <f t="shared" si="100"/>
        <v>6404. S-0201 超出有害事業廢棄物認定標準之含汞污染土壤</v>
      </c>
    </row>
    <row r="6406" spans="1:4">
      <c r="A6406" s="720">
        <v>6405</v>
      </c>
      <c r="B6406" s="721" t="s">
        <v>17117</v>
      </c>
      <c r="C6406" s="725" t="s">
        <v>17118</v>
      </c>
      <c r="D6406" s="702" t="str">
        <f t="shared" si="100"/>
        <v>6405. S-0202 超出有害事業廢棄物認定標準之含鎘污染土壤</v>
      </c>
    </row>
    <row r="6407" spans="1:4">
      <c r="A6407" s="720">
        <v>6406</v>
      </c>
      <c r="B6407" s="721" t="s">
        <v>17119</v>
      </c>
      <c r="C6407" s="725" t="s">
        <v>17120</v>
      </c>
      <c r="D6407" s="702" t="str">
        <f t="shared" si="100"/>
        <v>6406. S-0203 超出有害事業廢棄物認定標準之含鉛污染土壤</v>
      </c>
    </row>
    <row r="6408" spans="1:4">
      <c r="A6408" s="720">
        <v>6407</v>
      </c>
      <c r="B6408" s="721" t="s">
        <v>17121</v>
      </c>
      <c r="C6408" s="725" t="s">
        <v>17122</v>
      </c>
      <c r="D6408" s="702" t="str">
        <f t="shared" si="100"/>
        <v>6407. S-0204 超出有害事業廢棄物認定標準之含鉻污染土壤</v>
      </c>
    </row>
    <row r="6409" spans="1:4">
      <c r="A6409" s="720">
        <v>6408</v>
      </c>
      <c r="B6409" s="721" t="s">
        <v>17123</v>
      </c>
      <c r="C6409" s="725" t="s">
        <v>17124</v>
      </c>
      <c r="D6409" s="702" t="str">
        <f t="shared" si="100"/>
        <v>6408. S-0205 超出有害事業廢棄物認定標準之含砷污染土壤</v>
      </c>
    </row>
    <row r="6410" spans="1:4">
      <c r="A6410" s="720">
        <v>6409</v>
      </c>
      <c r="B6410" s="721" t="s">
        <v>17125</v>
      </c>
      <c r="C6410" s="725" t="s">
        <v>17126</v>
      </c>
      <c r="D6410" s="702" t="str">
        <f t="shared" si="100"/>
        <v>6409. S-0206 超出有害事業廢棄物認定標準之含銅污染土壤</v>
      </c>
    </row>
    <row r="6411" spans="1:4">
      <c r="A6411" s="720">
        <v>6410</v>
      </c>
      <c r="B6411" s="721" t="s">
        <v>17127</v>
      </c>
      <c r="C6411" s="725" t="s">
        <v>17128</v>
      </c>
      <c r="D6411" s="702" t="str">
        <f t="shared" si="100"/>
        <v>6410. S-0207 超出有害事業廢棄物認定標準之含揮發性有機物污染土壤</v>
      </c>
    </row>
    <row r="6412" spans="1:4">
      <c r="A6412" s="720">
        <v>6411</v>
      </c>
      <c r="B6412" s="721" t="s">
        <v>17129</v>
      </c>
      <c r="C6412" s="725" t="s">
        <v>17130</v>
      </c>
      <c r="D6412" s="702" t="str">
        <f t="shared" si="100"/>
        <v>6411. S-0208 超出有害事業廢棄物認定標準之含半揮發性有機物污染土壤</v>
      </c>
    </row>
    <row r="6413" spans="1:4">
      <c r="A6413" s="720">
        <v>6412</v>
      </c>
      <c r="B6413" s="721" t="s">
        <v>17131</v>
      </c>
      <c r="C6413" s="725" t="s">
        <v>17132</v>
      </c>
      <c r="D6413" s="702" t="str">
        <f t="shared" si="100"/>
        <v>6412. S-0209 超出有害事業廢棄物認定標準之含農藥污染土壤</v>
      </c>
    </row>
    <row r="6414" spans="1:4">
      <c r="A6414" s="720">
        <v>6413</v>
      </c>
      <c r="B6414" s="721" t="s">
        <v>17133</v>
      </c>
      <c r="C6414" s="725" t="s">
        <v>17134</v>
      </c>
      <c r="D6414" s="702" t="str">
        <f t="shared" si="100"/>
        <v>6413. S-0210 超出有害事業廢棄物認定標準之含多氯聯苯污染土壤</v>
      </c>
    </row>
    <row r="6415" spans="1:4">
      <c r="A6415" s="720">
        <v>6414</v>
      </c>
      <c r="B6415" s="721" t="s">
        <v>17135</v>
      </c>
      <c r="C6415" s="725" t="s">
        <v>17136</v>
      </c>
      <c r="D6415" s="702" t="str">
        <f t="shared" si="100"/>
        <v>6414. S-0211 超出有害事業廢棄物認定標準之含戴奧辛污染土壤</v>
      </c>
    </row>
    <row r="6416" spans="1:4">
      <c r="A6416" s="720">
        <v>6415</v>
      </c>
      <c r="B6416" s="721" t="s">
        <v>17137</v>
      </c>
      <c r="C6416" s="725" t="s">
        <v>17138</v>
      </c>
      <c r="D6416" s="702" t="str">
        <f t="shared" si="100"/>
        <v>6415. S-0299 超出有害事業廢棄物認定標準之其他污染土壤</v>
      </c>
    </row>
  </sheetData>
  <phoneticPr fontId="20" type="noConversion"/>
  <pageMargins left="0.70000000000000007" right="0.70000000000000007" top="0.75" bottom="0.75" header="0.30000000000000004" footer="0.30000000000000004"/>
  <pageSetup paperSize="0" fitToWidth="0" fitToHeight="0" orientation="portrait" horizontalDpi="0" verticalDpi="0" copie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工作表</vt:lpstr>
      </vt:variant>
      <vt:variant>
        <vt:i4>17</vt:i4>
      </vt:variant>
      <vt:variant>
        <vt:lpstr>具名範圍</vt:lpstr>
      </vt:variant>
      <vt:variant>
        <vt:i4>47</vt:i4>
      </vt:variant>
    </vt:vector>
  </HeadingPairs>
  <TitlesOfParts>
    <vt:vector size="64" baseType="lpstr">
      <vt:lpstr>表單說明</vt:lpstr>
      <vt:lpstr>表一</vt:lpstr>
      <vt:lpstr>表二</vt:lpstr>
      <vt:lpstr>表三</vt:lpstr>
      <vt:lpstr>表四</vt:lpstr>
      <vt:lpstr>表五</vt:lpstr>
      <vt:lpstr>表六</vt:lpstr>
      <vt:lpstr>表七</vt:lpstr>
      <vt:lpstr>表八</vt:lpstr>
      <vt:lpstr>表九</vt:lpstr>
      <vt:lpstr>附表一</vt:lpstr>
      <vt:lpstr>附表二</vt:lpstr>
      <vt:lpstr>附表三</vt:lpstr>
      <vt:lpstr>附表四</vt:lpstr>
      <vt:lpstr>附表五</vt:lpstr>
      <vt:lpstr>附表六</vt:lpstr>
      <vt:lpstr>附表七</vt:lpstr>
      <vt:lpstr>表七!Print_Area</vt:lpstr>
      <vt:lpstr>表八!Print_Area</vt:lpstr>
      <vt:lpstr>表五!Print_Area</vt:lpstr>
      <vt:lpstr>表六!Print_Area</vt:lpstr>
      <vt:lpstr>表四!Print_Area</vt:lpstr>
      <vt:lpstr>表單說明!Print_Area</vt:lpstr>
      <vt:lpstr>表七!Print_Titles</vt:lpstr>
      <vt:lpstr>表五!Print_Titles</vt:lpstr>
      <vt:lpstr>表六!Print_Titles</vt:lpstr>
      <vt:lpstr>表四!Print_Titles</vt:lpstr>
      <vt:lpstr>士林區</vt:lpstr>
      <vt:lpstr>大同區</vt:lpstr>
      <vt:lpstr>大安區</vt:lpstr>
      <vt:lpstr>中山區</vt:lpstr>
      <vt:lpstr>中正區</vt:lpstr>
      <vt:lpstr>仁愛區</vt:lpstr>
      <vt:lpstr>內湖區</vt:lpstr>
      <vt:lpstr>文山區</vt:lpstr>
      <vt:lpstr>北投區</vt:lpstr>
      <vt:lpstr>宜蘭縣</vt:lpstr>
      <vt:lpstr>松山區</vt:lpstr>
      <vt:lpstr>花蓮縣</vt:lpstr>
      <vt:lpstr>金門縣</vt:lpstr>
      <vt:lpstr>信義區</vt:lpstr>
      <vt:lpstr>南投縣</vt:lpstr>
      <vt:lpstr>南海諸島</vt:lpstr>
      <vt:lpstr>南港區</vt:lpstr>
      <vt:lpstr>屏東縣</vt:lpstr>
      <vt:lpstr>苗栗縣</vt:lpstr>
      <vt:lpstr>桃園市</vt:lpstr>
      <vt:lpstr>高雄市</vt:lpstr>
      <vt:lpstr>基隆市</vt:lpstr>
      <vt:lpstr>連江縣</vt:lpstr>
      <vt:lpstr>雲林縣</vt:lpstr>
      <vt:lpstr>新北市</vt:lpstr>
      <vt:lpstr>新竹市</vt:lpstr>
      <vt:lpstr>新竹縣</vt:lpstr>
      <vt:lpstr>萬華區</vt:lpstr>
      <vt:lpstr>嘉義市</vt:lpstr>
      <vt:lpstr>嘉義縣</vt:lpstr>
      <vt:lpstr>彰化縣</vt:lpstr>
      <vt:lpstr>臺中市</vt:lpstr>
      <vt:lpstr>臺北市</vt:lpstr>
      <vt:lpstr>臺東縣</vt:lpstr>
      <vt:lpstr>臺南市</vt:lpstr>
      <vt:lpstr>澎湖縣</vt:lpstr>
      <vt:lpstr>縣市別</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邊瑋緒;jasonza</dc:creator>
  <cp:lastModifiedBy>user</cp:lastModifiedBy>
  <cp:lastPrinted>2017-02-03T02:13:53Z</cp:lastPrinted>
  <dcterms:created xsi:type="dcterms:W3CDTF">2015-12-30T07:23:13Z</dcterms:created>
  <dcterms:modified xsi:type="dcterms:W3CDTF">2025-02-24T05:23:05Z</dcterms:modified>
</cp:coreProperties>
</file>